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omments5.xml" ContentType="application/vnd.openxmlformats-officedocument.spreadsheetml.comments+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I:\Contabilidad\Estados Financieros\JUNIO 2018\"/>
    </mc:Choice>
  </mc:AlternateContent>
  <bookViews>
    <workbookView xWindow="0" yWindow="465" windowWidth="25605" windowHeight="14085" tabRatio="500"/>
  </bookViews>
  <sheets>
    <sheet name="Portada" sheetId="1" r:id="rId1"/>
    <sheet name="Indice" sheetId="2" r:id="rId2"/>
    <sheet name="Nota Aclaratoria" sheetId="113" r:id="rId3"/>
    <sheet name="Título Estados Financieros" sheetId="3" r:id="rId4"/>
    <sheet name="Estados Financieros" sheetId="4" r:id="rId5"/>
    <sheet name="Estado de Situación" sheetId="104" r:id="rId6"/>
    <sheet name="Est_Resultados" sheetId="105" r:id="rId7"/>
    <sheet name="Est_Flujo_efec" sheetId="7" r:id="rId8"/>
    <sheet name="Cambio-Patrimonio" sheetId="8" r:id="rId9"/>
    <sheet name="Informe Situación Presupuestari" sheetId="9" r:id="rId10"/>
    <sheet name="Estado Ing y Egresos" sheetId="10" r:id="rId11"/>
    <sheet name="Resumen de Sit Pre y Fin" sheetId="11" r:id="rId12"/>
    <sheet name="Resumen Ingresos por Sec.-Clase" sheetId="12" r:id="rId13"/>
    <sheet name="Resumen Egresos Sec.-Obj. Gasto" sheetId="13" r:id="rId14"/>
    <sheet name="S Ingr por Seccion" sheetId="16" r:id="rId15"/>
    <sheet name="S Egr x Seccion" sheetId="17" r:id="rId16"/>
    <sheet name="Nota a los Estados Financieros" sheetId="18" r:id="rId17"/>
    <sheet name="Generalidades" sheetId="106" r:id="rId18"/>
    <sheet name="Nota 3 - 4" sheetId="20" r:id="rId19"/>
    <sheet name="Nota 5" sheetId="22" r:id="rId20"/>
    <sheet name="Nota 6" sheetId="23" r:id="rId21"/>
    <sheet name="Nota 7 - 8" sheetId="24" r:id="rId22"/>
    <sheet name="Nota 09 - 10" sheetId="27" r:id="rId23"/>
    <sheet name="Nota 11 - 12" sheetId="108" r:id="rId24"/>
    <sheet name="Nota 13 -14" sheetId="31" r:id="rId25"/>
    <sheet name="Nota 15 - 16" sheetId="33" r:id="rId26"/>
    <sheet name="Nota 17 -18" sheetId="35" r:id="rId27"/>
    <sheet name="Nota 19 - 20" sheetId="37" r:id="rId28"/>
    <sheet name="Nota 21 - 24" sheetId="112" r:id="rId29"/>
    <sheet name="Nota 25 - 28" sheetId="39" r:id="rId30"/>
    <sheet name="Nota 29 -31" sheetId="43" r:id="rId31"/>
    <sheet name="Nota 32" sheetId="45" r:id="rId32"/>
    <sheet name="TITaNEXOS" sheetId="46" r:id="rId33"/>
    <sheet name="TITaNEXO (1) C" sheetId="47" r:id="rId34"/>
    <sheet name="EST_SIT_FIN_COMP" sheetId="107" r:id="rId35"/>
    <sheet name="TITaNEXO (2) C" sheetId="55" r:id="rId36"/>
    <sheet name="CED_ANT_CXC" sheetId="56" r:id="rId37"/>
    <sheet name="TITaNEXO (3) C" sheetId="57" r:id="rId38"/>
    <sheet name="CED_ANT_DXC" sheetId="58" r:id="rId39"/>
    <sheet name="TITaNEXO (4) C" sheetId="59" r:id="rId40"/>
    <sheet name="DIST_INV" sheetId="60" r:id="rId41"/>
    <sheet name="TITaNEXO (5) C" sheetId="110" r:id="rId42"/>
    <sheet name="PRO_PLA_EQU" sheetId="109" r:id="rId43"/>
    <sheet name="TITaNEXO (6)" sheetId="49" r:id="rId44"/>
    <sheet name="EGR_ACT_SEC" sheetId="50" r:id="rId45"/>
    <sheet name="TITaNEXO (7) C" sheetId="51" r:id="rId46"/>
    <sheet name="EGR_ACT_PRO" sheetId="52" r:id="rId47"/>
    <sheet name="TITaNEXO (8) C" sheetId="53" r:id="rId48"/>
    <sheet name="COM_PRE" sheetId="54" r:id="rId49"/>
    <sheet name="ANEXO (9)" sheetId="78" r:id="rId50"/>
    <sheet name="TITaNEXO (9)" sheetId="79" r:id="rId51"/>
    <sheet name="TITaNEXO (9) CC" sheetId="80" r:id="rId52"/>
    <sheet name="TIT-CaNEXO (9)" sheetId="81" r:id="rId53"/>
    <sheet name="SIT_PRE_ING" sheetId="82" r:id="rId54"/>
    <sheet name="TITaANEXO (10) C" sheetId="83" r:id="rId55"/>
    <sheet name="TITaNEXO " sheetId="84" r:id="rId56"/>
    <sheet name="TITaNEXO (10)" sheetId="85" r:id="rId57"/>
    <sheet name="EGR_SEC" sheetId="86" r:id="rId58"/>
    <sheet name="SIT_PRE_EGR_SEC" sheetId="87" r:id="rId59"/>
    <sheet name="EGR_PART" sheetId="88" r:id="rId60"/>
    <sheet name="SIT_PRE_PRO" sheetId="89" r:id="rId61"/>
    <sheet name="TITaNEXO VE" sheetId="61" r:id="rId62"/>
    <sheet name="TITaNEXO (11) C" sheetId="62" r:id="rId63"/>
    <sheet name="FON_RES" sheetId="63" r:id="rId64"/>
    <sheet name="SIT_PRE_FR" sheetId="64" r:id="rId65"/>
    <sheet name="EST_FR" sheetId="65" r:id="rId66"/>
    <sheet name="TITaNEXO (12) C" sheetId="66" r:id="rId67"/>
    <sheet name="EMP_AUX" sheetId="67" r:id="rId68"/>
    <sheet name="SIT_ PRE_EA" sheetId="68" r:id="rId69"/>
    <sheet name="EST_UNI_EA" sheetId="69" r:id="rId70"/>
    <sheet name="TITaNEXO (13) C" sheetId="70" r:id="rId71"/>
    <sheet name="TIT_CE" sheetId="71" r:id="rId72"/>
    <sheet name="SIT_PRE_CE" sheetId="72" r:id="rId73"/>
    <sheet name="EST_UNI_CE" sheetId="73" r:id="rId74"/>
    <sheet name="TITaNEXO (14) C" sheetId="74" r:id="rId75"/>
    <sheet name="TIT_PFC" sheetId="75" r:id="rId76"/>
    <sheet name="SIT_PRE_PFC" sheetId="76" r:id="rId77"/>
    <sheet name="POS_FIN_COM" sheetId="77" r:id="rId78"/>
    <sheet name="ANEXO 15" sheetId="90" r:id="rId79"/>
    <sheet name="TIT -EST PRO INV" sheetId="91" r:id="rId80"/>
    <sheet name="TIT-PROY PRO DIS" sheetId="92" r:id="rId81"/>
    <sheet name="PROY PRO DIS" sheetId="93" r:id="rId82"/>
    <sheet name="TIT- CON Y TRA" sheetId="111" r:id="rId83"/>
    <sheet name="CON Y TRA" sheetId="95" r:id="rId84"/>
    <sheet name="TIT-PROY PRO CON" sheetId="96" r:id="rId85"/>
    <sheet name="PROY PRO CON" sheetId="97" r:id="rId86"/>
    <sheet name="TIT-PROY TER PEN LIQ" sheetId="98" r:id="rId87"/>
    <sheet name="PROY TER PEN LIQ" sheetId="99" r:id="rId88"/>
    <sheet name="TIT-PROY TER PER ANT" sheetId="100" r:id="rId89"/>
    <sheet name="PROY TER PER ANT" sheetId="101" r:id="rId90"/>
  </sheets>
  <externalReferences>
    <externalReference r:id="rId91"/>
    <externalReference r:id="rId92"/>
  </externalReferences>
  <definedNames>
    <definedName name="_F50RE180" localSheetId="15">'S Egr x Seccion'!#REF!</definedName>
    <definedName name="_F50RE180" localSheetId="58">SIT_PRE_EGR_SEC!$A$1:$O$830</definedName>
    <definedName name="_F50RE180_1" localSheetId="15">'S Egr x Seccion'!#REF!</definedName>
    <definedName name="_F50RE180_1" localSheetId="58">SIT_PRE_EGR_SEC!$A$1:$O$841</definedName>
    <definedName name="_xlnm._FilterDatabase" localSheetId="60">SIT_PRE_PRO!$C$2:$C$268</definedName>
    <definedName name="_Toc452124231" localSheetId="0">Portada!$B$18</definedName>
    <definedName name="A" localSheetId="4">#REF!</definedName>
    <definedName name="A" localSheetId="9">#REF!</definedName>
    <definedName name="A" localSheetId="27">#REF!</definedName>
    <definedName name="A" localSheetId="30">#REF!</definedName>
    <definedName name="A" localSheetId="18">#REF!</definedName>
    <definedName name="A" localSheetId="82">#REF!</definedName>
    <definedName name="A">#REF!</definedName>
    <definedName name="_xlnm.Print_Area" localSheetId="8">'Cambio-Patrimonio'!$A$1:$L$32</definedName>
    <definedName name="_xlnm.Print_Area" localSheetId="36">CED_ANT_CXC!$A$1:$H$43</definedName>
    <definedName name="_xlnm.Print_Area" localSheetId="83">'CON Y TRA'!$A$1:$N$29</definedName>
    <definedName name="_xlnm.Print_Area" localSheetId="46">EGR_ACT_PRO!$A$1:$K$87</definedName>
    <definedName name="_xlnm.Print_Area" localSheetId="44">EGR_ACT_SEC!$A$1:$K$180</definedName>
    <definedName name="_xlnm.Print_Area" localSheetId="7">Est_Flujo_efec!$A$1:$G$63</definedName>
    <definedName name="_xlnm.Print_Area" localSheetId="65">EST_FR!$A$1:$L$226</definedName>
    <definedName name="_xlnm.Print_Area" localSheetId="6">Est_Resultados!$A$1:$F$43</definedName>
    <definedName name="_xlnm.Print_Area" localSheetId="73">EST_UNI_CE!$A$1:$L$75</definedName>
    <definedName name="_xlnm.Print_Area" localSheetId="69">EST_UNI_EA!$A$1:$L$172</definedName>
    <definedName name="_xlnm.Print_Area" localSheetId="10">'Estado Ing y Egresos'!$A$1:$E$160</definedName>
    <definedName name="_xlnm.Print_Area" localSheetId="29">'Nota 25 - 28'!$A$1:$D$55</definedName>
    <definedName name="_xlnm.Print_Area" localSheetId="2">'Nota Aclaratoria'!$A$1:$Z$56</definedName>
    <definedName name="_xlnm.Print_Area" localSheetId="77">POS_FIN_COM!$A$1:$L$82</definedName>
    <definedName name="_xlnm.Print_Area" localSheetId="14">'S Ingr por Seccion'!$A$1:$J$99</definedName>
    <definedName name="_xlnm.Print_Area" localSheetId="58">SIT_PRE_EGR_SEC!$A$1:$H$1049</definedName>
    <definedName name="_xlnm.Print_Area" localSheetId="53">SIT_PRE_ING!$A$1:$G$178</definedName>
    <definedName name="_xlnm.Print_Area" localSheetId="76">SIT_PRE_PFC!$A$1:$E$47</definedName>
    <definedName name="_xlnm.Print_Area" localSheetId="60">SIT_PRE_PRO!$A$1:$H$362</definedName>
    <definedName name="_xlnm.Print_Area" localSheetId="84">'TIT-PROY PRO CON'!$A$1:$H$62</definedName>
    <definedName name="_xlnm.Print_Area" localSheetId="3">'Título Estados Financieros'!$A$1:$H$62</definedName>
    <definedName name="HG" localSheetId="78">#REF!</definedName>
    <definedName name="HG" localSheetId="83">#REF!</definedName>
    <definedName name="HG" localSheetId="4">#REF!</definedName>
    <definedName name="HG" localSheetId="9">#REF!</definedName>
    <definedName name="HG" localSheetId="27">#REF!</definedName>
    <definedName name="HG" localSheetId="30">#REF!</definedName>
    <definedName name="HG" localSheetId="18">#REF!</definedName>
    <definedName name="HG" localSheetId="85">#REF!</definedName>
    <definedName name="HG" localSheetId="81">#REF!</definedName>
    <definedName name="HG" localSheetId="87">#REF!</definedName>
    <definedName name="HG" localSheetId="82">#REF!</definedName>
    <definedName name="HG" localSheetId="79">#REF!</definedName>
    <definedName name="HG" localSheetId="84">#REF!</definedName>
    <definedName name="HG" localSheetId="80">#REF!</definedName>
    <definedName name="HG" localSheetId="86">#REF!</definedName>
    <definedName name="HG">#REF!</definedName>
    <definedName name="HH" localSheetId="78">{#N/A,#N/A,TRUE,"Carta";#N/A,#N/A,TRUE,"Portada";#N/A,#N/A,TRUE,"Indice";#N/A,#N/A,TRUE,"Estado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83">{#N/A,#N/A,TRUE,"Carta";#N/A,#N/A,TRUE,"Portada";#N/A,#N/A,TRUE,"Indice";#N/A,#N/A,TRUE,"Estado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6">{#N/A,#N/A,TRUE,"Carta";#N/A,#N/A,TRUE,"Portada";#N/A,#N/A,TRUE,"Indice";#N/A,#N/A,TRUE,"Estado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34">{#N/A,#N/A,TRUE,"Carta";#N/A,#N/A,TRUE,"Portada";#N/A,#N/A,TRUE,"Indice";#N/A,#N/A,TRUE,"Estado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5">{#N/A,#N/A,TRUE,"Carta";#N/A,#N/A,TRUE,"Portada";#N/A,#N/A,TRUE,"Indice";#N/A,#N/A,TRUE,"Estado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17">{#N/A,#N/A,TRUE,"Carta";#N/A,#N/A,TRUE,"Portada";#N/A,#N/A,TRUE,"Indice";#N/A,#N/A,TRUE,"Estado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27">{#N/A,#N/A,TRUE,"Carta";#N/A,#N/A,TRUE,"Portada";#N/A,#N/A,TRUE,"Indice";#N/A,#N/A,TRUE,"Estado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30">{#N/A,#N/A,TRUE,"Carta";#N/A,#N/A,TRUE,"Portada";#N/A,#N/A,TRUE,"Indice";#N/A,#N/A,TRUE,"Estado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18">{#N/A,#N/A,TRUE,"Carta";#N/A,#N/A,TRUE,"Portada";#N/A,#N/A,TRUE,"Indice";#N/A,#N/A,TRUE,"Estado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85">{#N/A,#N/A,TRUE,"Carta";#N/A,#N/A,TRUE,"Portada";#N/A,#N/A,TRUE,"Indice";#N/A,#N/A,TRUE,"Estado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8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87">{#N/A,#N/A,TRUE,"Carta";#N/A,#N/A,TRUE,"Portada";#N/A,#N/A,TRUE,"Indice";#N/A,#N/A,TRUE,"Estado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82">{#N/A,#N/A,TRUE,"Carta";#N/A,#N/A,TRUE,"Portada";#N/A,#N/A,TRUE,"Indice";#N/A,#N/A,TRUE,"Estado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79">{#N/A,#N/A,TRUE,"Carta";#N/A,#N/A,TRUE,"Portada";#N/A,#N/A,TRUE,"Indice";#N/A,#N/A,TRUE,"Estado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84">{#N/A,#N/A,TRUE,"Carta";#N/A,#N/A,TRUE,"Portada";#N/A,#N/A,TRUE,"Indice";#N/A,#N/A,TRUE,"Estado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80">{#N/A,#N/A,TRUE,"Carta";#N/A,#N/A,TRUE,"Portada";#N/A,#N/A,TRUE,"Indice";#N/A,#N/A,TRUE,"Estado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 localSheetId="86">{#N/A,#N/A,TRUE,"Carta";#N/A,#N/A,TRUE,"Portada";#N/A,#N/A,TRUE,"Indice";#N/A,#N/A,TRUE,"Estado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HH">{#N/A,#N/A,TRUE,"Carta";#N/A,#N/A,TRUE,"Portada";#N/A,#N/A,TRUE,"Indice";#N/A,#N/A,TRUE,"Estado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mmmm" localSheetId="6">[1]Portada!#REF!</definedName>
    <definedName name="mmmm" localSheetId="34">[1]Portada!#REF!</definedName>
    <definedName name="mmmm" localSheetId="69">#REF!</definedName>
    <definedName name="mmmm" localSheetId="5">[1]Portada!#REF!</definedName>
    <definedName name="mmmm" localSheetId="4">Portada!#REF!</definedName>
    <definedName name="mmmm" localSheetId="17">[1]Portada!#REF!</definedName>
    <definedName name="mmmm" localSheetId="9">Portada!#REF!</definedName>
    <definedName name="mmmm" localSheetId="27">Portada!#REF!</definedName>
    <definedName name="mmmm" localSheetId="30">Portada!#REF!</definedName>
    <definedName name="mmmm" localSheetId="18">Portada!#REF!</definedName>
    <definedName name="mmmm" localSheetId="82">Portada!#REF!</definedName>
    <definedName name="mmmm">Portada!#REF!</definedName>
    <definedName name="OLE_LINK109" localSheetId="1">Indice!$I$1</definedName>
    <definedName name="OLE_LINK130" localSheetId="17">Generalidades!$H$1</definedName>
    <definedName name="OLE_LINK151" localSheetId="1">Indice!$A$2</definedName>
    <definedName name="OLE_LINK154" localSheetId="1">Indice!$A$1</definedName>
    <definedName name="OLE_LINK189" localSheetId="22">#REF!</definedName>
    <definedName name="OLE_LINK189" localSheetId="25">#REF!</definedName>
    <definedName name="OLE_LINK189" localSheetId="26">#REF!</definedName>
    <definedName name="OLE_LINK189" localSheetId="30">#REF!</definedName>
    <definedName name="OLE_LINK189" localSheetId="19">'Nota 5'!#REF!</definedName>
    <definedName name="OLE_LINK189" localSheetId="20">'Nota 6'!#REF!</definedName>
    <definedName name="OLE_LINK189" localSheetId="21">'Nota 7 - 8'!#REF!</definedName>
    <definedName name="OLE_LINK190" localSheetId="22">#REF!</definedName>
    <definedName name="OLE_LINK190" localSheetId="25">#REF!</definedName>
    <definedName name="OLE_LINK190" localSheetId="26">#REF!</definedName>
    <definedName name="OLE_LINK190" localSheetId="30">#REF!</definedName>
    <definedName name="OLE_LINK190" localSheetId="19">'Nota 5'!#REF!</definedName>
    <definedName name="OLE_LINK190" localSheetId="20">'Nota 6'!#REF!</definedName>
    <definedName name="OLE_LINK190" localSheetId="21">'Nota 7 - 8'!#REF!</definedName>
    <definedName name="OLE_LINK192" localSheetId="25">#REF!</definedName>
    <definedName name="OLE_LINK192" localSheetId="26">#REF!</definedName>
    <definedName name="OLE_LINK192" localSheetId="30">#REF!</definedName>
    <definedName name="OLE_LINK192" localSheetId="20">'Nota 6'!$A$49</definedName>
    <definedName name="OLE_LINK192" localSheetId="21">'Nota 7 - 8'!#REF!</definedName>
    <definedName name="OLE_LINK203" localSheetId="1">Indice!$I$6</definedName>
    <definedName name="OLE_LINK205" localSheetId="1">Indice!$I$6</definedName>
    <definedName name="OLE_LINK215" localSheetId="25">#REF!</definedName>
    <definedName name="OLE_LINK215" localSheetId="26">#REF!</definedName>
    <definedName name="OLE_LINK215" localSheetId="30">#REF!</definedName>
    <definedName name="OLE_LINK215" localSheetId="20">'Nota 6'!#REF!</definedName>
    <definedName name="OLE_LINK215" localSheetId="21">'Nota 7 - 8'!#REF!</definedName>
    <definedName name="OLE_LINK270" localSheetId="17">Generalidades!$A$1</definedName>
    <definedName name="OLE_LINK274" localSheetId="17">Generalidades!$AC$1</definedName>
    <definedName name="OLE_LINK32" localSheetId="17">Generalidades!$A$1</definedName>
    <definedName name="OLE_LINK408" localSheetId="1">Indice!$A$35</definedName>
    <definedName name="OLE_LINK424" localSheetId="1">Indice!$I$8</definedName>
    <definedName name="OLE_LINK43" localSheetId="17">Generalidades!$A$1</definedName>
    <definedName name="OLE_LINK5" localSheetId="0">Portada!$H$12</definedName>
    <definedName name="OLE_LINK56" localSheetId="17">Generalidades!$H$1</definedName>
    <definedName name="OLE_LINK57" localSheetId="17">Generalidades!$H$28</definedName>
    <definedName name="OLE_LINK71" localSheetId="1">Indice!$A$1</definedName>
    <definedName name="OLE_LINK78" localSheetId="1">Indice!$A$1</definedName>
    <definedName name="OLE_LINK80" localSheetId="17">Generalidades!$I$2</definedName>
    <definedName name="OLE_LINK82" localSheetId="17">Generalidades!$AC$2</definedName>
    <definedName name="OLE_LINK9" localSheetId="0">Portada!$H$16</definedName>
    <definedName name="Print_Area_0" localSheetId="8">'Cambio-Patrimonio'!$A$1:$L$29</definedName>
    <definedName name="Print_Area_0" localSheetId="36">CED_ANT_CXC!$A$1:$H$43</definedName>
    <definedName name="Print_Area_0" localSheetId="48">COM_PRE!$A$2:$K$13</definedName>
    <definedName name="Print_Area_0" localSheetId="46">EGR_ACT_PRO!$A$1:$K$87</definedName>
    <definedName name="Print_Area_0" localSheetId="44">EGR_ACT_SEC!$A$1:$K$180</definedName>
    <definedName name="Print_Area_0" localSheetId="7">Est_Flujo_efec!$A$1:$G$61</definedName>
    <definedName name="Print_Area_0" localSheetId="65">EST_FR!$A$1:$L$225</definedName>
    <definedName name="Print_Area_0" localSheetId="6">Est_Resultados!$A$1:$F$43</definedName>
    <definedName name="Print_Area_0" localSheetId="73">EST_UNI_CE!$A$1:$L$73</definedName>
    <definedName name="Print_Area_0" localSheetId="69">EST_UNI_EA!$A$1:$L$164</definedName>
    <definedName name="Print_Area_0" localSheetId="10">'Estado Ing y Egresos'!$A$1:$E$160</definedName>
    <definedName name="Print_Area_0" localSheetId="17">Generalidades!$A$1:$AW$51</definedName>
    <definedName name="Print_Area_0" localSheetId="0">Portada!$A$1:$P$59</definedName>
    <definedName name="Print_Area_0" localSheetId="77">POS_FIN_COM!$A$1:$L$81</definedName>
    <definedName name="Print_Area_0" localSheetId="15">'S Egr x Seccion'!$A$2:$J$139</definedName>
    <definedName name="Print_Area_0" localSheetId="53">SIT_PRE_ING!$A$1:$G$166</definedName>
    <definedName name="Print_Area_0" localSheetId="60">SIT_PRE_PRO!$A$1:$H$362</definedName>
    <definedName name="Print_Area_0_0" localSheetId="8">'Cambio-Patrimonio'!$A$1:$L$29</definedName>
    <definedName name="Print_Area_0_0" localSheetId="36">CED_ANT_CXC!$A$1:$H$43</definedName>
    <definedName name="Print_Area_0_0" localSheetId="48">COM_PRE!$A$2:$K$13</definedName>
    <definedName name="Print_Area_0_0" localSheetId="46">EGR_ACT_PRO!$A$1:$K$87</definedName>
    <definedName name="Print_Area_0_0" localSheetId="44">EGR_ACT_SEC!$A$1:$K$180</definedName>
    <definedName name="Print_Area_0_0" localSheetId="7">Est_Flujo_efec!$A$1:$G$61</definedName>
    <definedName name="Print_Area_0_0" localSheetId="65">EST_FR!$A$1:$L$225</definedName>
    <definedName name="Print_Area_0_0" localSheetId="6">Est_Resultados!$A$1:$F$43</definedName>
    <definedName name="Print_Area_0_0" localSheetId="73">EST_UNI_CE!$A$1:$L$73</definedName>
    <definedName name="Print_Area_0_0" localSheetId="69">EST_UNI_EA!$A$1:$L$164</definedName>
    <definedName name="Print_Area_0_0" localSheetId="10">'Estado Ing y Egresos'!$A$1:$E$160</definedName>
    <definedName name="Print_Area_0_0" localSheetId="17">Generalidades!$A$1:$AW$51</definedName>
    <definedName name="Print_Area_0_0" localSheetId="0">Portada!$A$1:$P$59</definedName>
    <definedName name="Print_Area_0_0" localSheetId="77">POS_FIN_COM!$A$1:$L$81</definedName>
    <definedName name="Print_Area_0_0" localSheetId="15">'S Egr x Seccion'!$A$2:$J$139</definedName>
    <definedName name="Print_Area_0_0" localSheetId="53">SIT_PRE_ING!$A$1:$G$166</definedName>
    <definedName name="Print_Area_0_0" localSheetId="60">SIT_PRE_PRO!$A$1:$H$362</definedName>
    <definedName name="Print_Area_0_0_0" localSheetId="8">'Cambio-Patrimonio'!$A$1:$L$29</definedName>
    <definedName name="Print_Area_0_0_0" localSheetId="36">CED_ANT_CXC!$A$1:$H$43</definedName>
    <definedName name="Print_Area_0_0_0" localSheetId="48">COM_PRE!$A$2:$K$13</definedName>
    <definedName name="Print_Area_0_0_0" localSheetId="46">EGR_ACT_PRO!$A$1:$K$87</definedName>
    <definedName name="Print_Area_0_0_0" localSheetId="44">EGR_ACT_SEC!$A$1:$K$180</definedName>
    <definedName name="Print_Area_0_0_0" localSheetId="7">Est_Flujo_efec!$A$1:$G$61</definedName>
    <definedName name="Print_Area_0_0_0" localSheetId="65">EST_FR!$A$1:$L$225</definedName>
    <definedName name="Print_Area_0_0_0" localSheetId="73">EST_UNI_CE!$A$1:$L$73</definedName>
    <definedName name="Print_Area_0_0_0" localSheetId="69">EST_UNI_EA!$A$1:$L$164</definedName>
    <definedName name="Print_Area_0_0_0" localSheetId="10">'Estado Ing y Egresos'!$A$1:$E$160</definedName>
    <definedName name="Print_Area_0_0_0" localSheetId="0">Portada!$A$1:$P$59</definedName>
    <definedName name="Print_Area_0_0_0" localSheetId="77">POS_FIN_COM!$A$1:$L$81</definedName>
    <definedName name="Print_Area_0_0_0" localSheetId="15">'S Egr x Seccion'!$A$2:$J$139</definedName>
    <definedName name="Print_Area_0_0_0" localSheetId="53">SIT_PRE_ING!$A$1:$G$166</definedName>
    <definedName name="Print_Area_0_0_0" localSheetId="60">SIT_PRE_PRO!$A$1:$H$362</definedName>
    <definedName name="Print_Titles_0" localSheetId="83">'CON Y TRA'!$1:$8</definedName>
    <definedName name="Print_Titles_0" localSheetId="46">EGR_ACT_PRO!$1:$3</definedName>
    <definedName name="Print_Titles_0" localSheetId="44">EGR_ACT_SEC!$1:$2</definedName>
    <definedName name="Print_Titles_0" localSheetId="65">EST_FR!$1:$2</definedName>
    <definedName name="Print_Titles_0" localSheetId="73">EST_UNI_CE!$1:$2</definedName>
    <definedName name="Print_Titles_0" localSheetId="69">EST_UNI_EA!$1:$2</definedName>
    <definedName name="Print_Titles_0" localSheetId="10">'Estado Ing y Egresos'!$1:$5</definedName>
    <definedName name="Print_Titles_0" localSheetId="77">POS_FIN_COM!$2:$3</definedName>
    <definedName name="Print_Titles_0" localSheetId="81">'PROY PRO DIS'!$1:$10</definedName>
    <definedName name="Print_Titles_0" localSheetId="15">'S Egr x Seccion'!$2:$5</definedName>
    <definedName name="Print_Titles_0" localSheetId="14">'S Ingr por Seccion'!$1:$1</definedName>
    <definedName name="Print_Titles_0" localSheetId="58">SIT_PRE_EGR_SEC!$1:$3</definedName>
    <definedName name="Print_Titles_0" localSheetId="53">SIT_PRE_ING!$1:$3</definedName>
    <definedName name="Print_Titles_0" localSheetId="60">SIT_PRE_PRO!$1:$4</definedName>
    <definedName name="Print_Titles_0_0" localSheetId="83">'CON Y TRA'!$1:$8</definedName>
    <definedName name="Print_Titles_0_0" localSheetId="46">EGR_ACT_PRO!$1:$3</definedName>
    <definedName name="Print_Titles_0_0" localSheetId="44">EGR_ACT_SEC!$1:$2</definedName>
    <definedName name="Print_Titles_0_0" localSheetId="65">EST_FR!$1:$2</definedName>
    <definedName name="Print_Titles_0_0" localSheetId="73">EST_UNI_CE!$1:$2</definedName>
    <definedName name="Print_Titles_0_0" localSheetId="69">EST_UNI_EA!$1:$2</definedName>
    <definedName name="Print_Titles_0_0" localSheetId="10">'Estado Ing y Egresos'!$1:$5</definedName>
    <definedName name="Print_Titles_0_0" localSheetId="77">POS_FIN_COM!$2:$3</definedName>
    <definedName name="Print_Titles_0_0" localSheetId="81">'PROY PRO DIS'!$1:$10</definedName>
    <definedName name="Print_Titles_0_0" localSheetId="15">'S Egr x Seccion'!$2:$5</definedName>
    <definedName name="Print_Titles_0_0" localSheetId="14">'S Ingr por Seccion'!$1:$1</definedName>
    <definedName name="Print_Titles_0_0" localSheetId="58">SIT_PRE_EGR_SEC!$1:$3</definedName>
    <definedName name="Print_Titles_0_0" localSheetId="53">SIT_PRE_ING!$1:$3</definedName>
    <definedName name="Print_Titles_0_0" localSheetId="60">SIT_PRE_PRO!$1:$4</definedName>
    <definedName name="Print_Titles_0_0_0" localSheetId="83">'CON Y TRA'!$1:$8</definedName>
    <definedName name="Print_Titles_0_0_0" localSheetId="46">EGR_ACT_PRO!$1:$3</definedName>
    <definedName name="Print_Titles_0_0_0" localSheetId="44">EGR_ACT_SEC!$1:$2</definedName>
    <definedName name="Print_Titles_0_0_0" localSheetId="65">EST_FR!$1:$2</definedName>
    <definedName name="Print_Titles_0_0_0" localSheetId="73">EST_UNI_CE!$1:$2</definedName>
    <definedName name="Print_Titles_0_0_0" localSheetId="69">EST_UNI_EA!$1:$2</definedName>
    <definedName name="Print_Titles_0_0_0" localSheetId="10">'Estado Ing y Egresos'!$1:$5</definedName>
    <definedName name="Print_Titles_0_0_0" localSheetId="77">POS_FIN_COM!$2:$3</definedName>
    <definedName name="Print_Titles_0_0_0" localSheetId="81">'PROY PRO DIS'!$1:$10</definedName>
    <definedName name="Print_Titles_0_0_0" localSheetId="15">'S Egr x Seccion'!$2:$5</definedName>
    <definedName name="Print_Titles_0_0_0" localSheetId="14">'S Ingr por Seccion'!$1:$1</definedName>
    <definedName name="Print_Titles_0_0_0" localSheetId="58">SIT_PRE_EGR_SEC!$1:$3</definedName>
    <definedName name="Print_Titles_0_0_0" localSheetId="53">SIT_PRE_ING!$1:$3</definedName>
    <definedName name="Print_Titles_0_0_0" localSheetId="60">SIT_PRE_PRO!$1:$4</definedName>
    <definedName name="redondear" localSheetId="78">#REF!</definedName>
    <definedName name="redondear" localSheetId="83">#REF!</definedName>
    <definedName name="redondear" localSheetId="34">EST_SIT_FIN_COMP!#REF!</definedName>
    <definedName name="redondear" localSheetId="69">#REF!</definedName>
    <definedName name="redondear" localSheetId="4">#REF!</definedName>
    <definedName name="redondear" localSheetId="9">#REF!</definedName>
    <definedName name="redondear" localSheetId="27">#REF!</definedName>
    <definedName name="redondear" localSheetId="30">#REF!</definedName>
    <definedName name="redondear" localSheetId="18">#REF!</definedName>
    <definedName name="redondear" localSheetId="85">#REF!</definedName>
    <definedName name="redondear" localSheetId="81">#REF!</definedName>
    <definedName name="redondear" localSheetId="87">#REF!</definedName>
    <definedName name="redondear" localSheetId="82">#REF!</definedName>
    <definedName name="redondear" localSheetId="79">#REF!</definedName>
    <definedName name="redondear" localSheetId="84">#REF!</definedName>
    <definedName name="redondear" localSheetId="80">#REF!</definedName>
    <definedName name="redondear" localSheetId="86">#REF!</definedName>
    <definedName name="redondear">#REF!</definedName>
    <definedName name="_xlnm.Print_Titles" localSheetId="83">'CON Y TRA'!$1:$8</definedName>
    <definedName name="_xlnm.Print_Titles" localSheetId="46">EGR_ACT_PRO!$1:$3</definedName>
    <definedName name="_xlnm.Print_Titles" localSheetId="44">EGR_ACT_SEC!$1:$2</definedName>
    <definedName name="_xlnm.Print_Titles" localSheetId="65">EST_FR!$1:$3</definedName>
    <definedName name="_xlnm.Print_Titles" localSheetId="34">EST_SIT_FIN_COMP!$1:$7</definedName>
    <definedName name="_xlnm.Print_Titles" localSheetId="73">EST_UNI_CE!$1:$2</definedName>
    <definedName name="_xlnm.Print_Titles" localSheetId="69">EST_UNI_EA!$1:$2</definedName>
    <definedName name="_xlnm.Print_Titles" localSheetId="5">'Estado de Situación'!$1:$8</definedName>
    <definedName name="_xlnm.Print_Titles" localSheetId="10">'Estado Ing y Egresos'!$1:$6</definedName>
    <definedName name="_xlnm.Print_Titles" localSheetId="77">POS_FIN_COM!$2:$3</definedName>
    <definedName name="_xlnm.Print_Titles" localSheetId="81">'PROY PRO DIS'!$1:$10</definedName>
    <definedName name="_xlnm.Print_Titles" localSheetId="15">'S Egr x Seccion'!$2:$5</definedName>
    <definedName name="_xlnm.Print_Titles" localSheetId="14">'S Ingr por Seccion'!$1:$1</definedName>
    <definedName name="_xlnm.Print_Titles" localSheetId="58">SIT_PRE_EGR_SEC!$1:$3</definedName>
    <definedName name="_xlnm.Print_Titles" localSheetId="53">SIT_PRE_ING!$1:$3</definedName>
    <definedName name="_xlnm.Print_Titles" localSheetId="60">SIT_PRE_PRO!$1:$3</definedName>
    <definedName name="wrn.Estado._.Financiera." localSheetId="78">{#N/A,#N/A,TRUE,"Carta";#N/A,#N/A,TRUE,"Portada";#N/A,#N/A,TRUE,"Indice";#N/A,#N/A,TRUE,"Estado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83">{#N/A,#N/A,TRUE,"Carta";#N/A,#N/A,TRUE,"Portada";#N/A,#N/A,TRUE,"Indice";#N/A,#N/A,TRUE,"Estado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65">{#N/A,#N/A,TRUE,"Carta";#N/A,#N/A,TRUE,"Portada";#N/A,#N/A,TRUE,"Indice";#N/A,#N/A,TRUE,"Estado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6">{#N/A,#N/A,TRUE,"Carta";#N/A,#N/A,TRUE,"Portada";#N/A,#N/A,TRUE,"Indice";#N/A,#N/A,TRUE,"Estado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34">{#N/A,#N/A,TRUE,"Carta";#N/A,#N/A,TRUE,"Portada";#N/A,#N/A,TRUE,"Indice";#N/A,#N/A,TRUE,"Estado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69">{#N/A,#N/A,TRUE,"Carta";#N/A,#N/A,TRUE,"Portada";#N/A,#N/A,TRUE,"Indice";#N/A,#N/A,TRUE,"Estado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5">{#N/A,#N/A,TRUE,"Carta";#N/A,#N/A,TRUE,"Portada";#N/A,#N/A,TRUE,"Indice";#N/A,#N/A,TRUE,"Estado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17">{#N/A,#N/A,TRUE,"Carta";#N/A,#N/A,TRUE,"Portada";#N/A,#N/A,TRUE,"Indice";#N/A,#N/A,TRUE,"Estado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27">{#N/A,#N/A,TRUE,"Carta";#N/A,#N/A,TRUE,"Portada";#N/A,#N/A,TRUE,"Indice";#N/A,#N/A,TRUE,"Estado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30">{#N/A,#N/A,TRUE,"Carta";#N/A,#N/A,TRUE,"Portada";#N/A,#N/A,TRUE,"Indice";#N/A,#N/A,TRUE,"Estado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18">{#N/A,#N/A,TRUE,"Carta";#N/A,#N/A,TRUE,"Portada";#N/A,#N/A,TRUE,"Indice";#N/A,#N/A,TRUE,"Estado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85">{#N/A,#N/A,TRUE,"Carta";#N/A,#N/A,TRUE,"Portada";#N/A,#N/A,TRUE,"Indice";#N/A,#N/A,TRUE,"Estado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81">{#N/A,#N/A,TRUE,"Carta";#N/A,#N/A,TRUE,"Portada";#N/A,#N/A,TRUE,"Indice";#N/A,#N/A,TRUE,"Estado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87">{#N/A,#N/A,TRUE,"Carta";#N/A,#N/A,TRUE,"Portada";#N/A,#N/A,TRUE,"Indice";#N/A,#N/A,TRUE,"Estado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82">{#N/A,#N/A,TRUE,"Carta";#N/A,#N/A,TRUE,"Portada";#N/A,#N/A,TRUE,"Indice";#N/A,#N/A,TRUE,"Estado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79">{#N/A,#N/A,TRUE,"Carta";#N/A,#N/A,TRUE,"Portada";#N/A,#N/A,TRUE,"Indice";#N/A,#N/A,TRUE,"Estado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55">{#N/A,#N/A,TRUE,"Estado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56">{#N/A,#N/A,TRUE,"Estado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62">{#N/A,#N/A,TRUE,"Estado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66">{#N/A,#N/A,TRUE,"Estado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70">{#N/A,#N/A,TRUE,"Estado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39">{#N/A,#N/A,TRUE,"Estado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43">{#N/A,#N/A,TRUE,"Estado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45">{#N/A,#N/A,TRUE,"Estado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47">{#N/A,#N/A,TRUE,"Estado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50">{#N/A,#N/A,TRUE,"Estado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51">{#N/A,#N/A,TRUE,"Estado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61">{#N/A,#N/A,TRUE,"Estado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52">{#N/A,#N/A,TRUE,"Estado de Situación";#N/A,#N/A,TRUE,"cuadro #2";#N/A,#N/A,TRUE,"cuadro #3";#N/A,#N/A,TRUE,"Cambios Posición Financiera";#N/A,#N/A,TRUE,"Distrib. Superávit Comprometido";#N/A,#N/A,TRUE,"Liquidación Presupuestaria";#N/A,#N/A,TRUE,"cuadro #7";#N/A,#N/A,TRUE,"cuadro #8";#N/A,#N/A,TRUE,"cuadro #9";#N/A,#N/A,TRUE,"Distribución Fondo Préstamos";#N/A,#N/A,TRUE,"anexo #1";#N/A,#N/A,TRUE,"anexo #2";#N/A,#N/A,TRUE,"cedula17-01 anexo 4";#N/A,#N/A,TRUE,"anexo #3";#N/A,#N/A,TRUE,"anexo #6";#N/A,#N/A,TRUE,"anexo #7";#N/A,#N/A,TRUE,"Resumen Ingresos por Sec.-Clase";#N/A,#N/A,TRUE,"Inversiones, ANEX # 5";#N/A,#N/A,TRUE,"Resumen Egresos Sec.-Obj. Gasto"}</definedName>
    <definedName name="wrn.Estado._.Financiera." localSheetId="84">{#N/A,#N/A,TRUE,"Carta";#N/A,#N/A,TRUE,"Portada";#N/A,#N/A,TRUE,"Indice";#N/A,#N/A,TRUE,"Estado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80">{#N/A,#N/A,TRUE,"Carta";#N/A,#N/A,TRUE,"Portada";#N/A,#N/A,TRUE,"Indice";#N/A,#N/A,TRUE,"Estado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 localSheetId="86">{#N/A,#N/A,TRUE,"Carta";#N/A,#N/A,TRUE,"Portada";#N/A,#N/A,TRUE,"Indice";#N/A,#N/A,TRUE,"Estado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 name="wrn.Estado._.Financiera.">{#N/A,#N/A,TRUE,"Carta";#N/A,#N/A,TRUE,"Portada";#N/A,#N/A,TRUE,"Indice";#N/A,#N/A,TRUE,"Estado de Situación";#N/A,#N/A,TRUE,"Estado Ingreso y Egresos";#N/A,#N/A,TRUE,"Est.Ingreso y Egreso";#N/A,#N/A,TRUE,"Cambios Posición Financiera";#N/A,#N/A,TRUE,"Distrib. Superávit Comprometido";#N/A,#N/A,TRUE,"Liquidación Presupuestaria";#N/A,#N/A,TRUE,"cuadro #8";#N/A,#N/A,TRUE,"cuadro #9";#N/A,#N/A,TRUE,"Distribución Fondo Préstamos";#N/A,#N/A,TRUE,"TEXTOS";#N/A,#N/A,TRUE,"TITaNEXO";#N/A,#N/A,TRUE,"anexo #1";#N/A,#N/A,TRUE,"TITaNEXO (2)";#N/A,#N/A,TRUE,"anexo #2";#N/A,#N/A,TRUE,"TITaNEXO (3)";#N/A,#N/A,TRUE,"anexo #3";#N/A,#N/A,TRUE,"TITaNEXO (4)";#N/A,#N/A,TRUE,"cedula17-01 anexo 4";#N/A,#N/A,TRUE,"TITaNEXO (5)";#N/A,#N/A,TRUE,"Inversiones, ANEX # 5";#N/A,#N/A,TRUE,"TITaNEXO FR";#N/A,#N/A,TRUE,"TITaNEXO (6)";#N/A,#N/A,TRUE,"anexo #6";#N/A,#N/A,TRUE,"TITaNEXO (7)";#N/A,#N/A,TRUE,"anexo #7";#N/A,#N/A,TRUE,"FONDOS RESTRINGIDOS";#N/A,#N/A,TRUE,"TITaNEXO (8)";#N/A,#N/A,TRUE,"TITaNEXO (9)";#N/A,#N/A,TRUE,"TITaNEXO (10)";#N/A,#N/A,TRUE,"Resumen Ingresos por Sec.-Clase";#N/A,#N/A,TRUE,"TITaNEXO (11)";#N/A,#N/A,TRUE,"Hoja2";#N/A,#N/A,TRUE,"TITaNEXO (12)";#N/A,#N/A,TRUE,"Resumen Egresos Sec.-Obj. Gasto";#N/A,#N/A,TRUE,"TITaNEXO (13)";#N/A,#N/A,TRUE,"EGRESOS X SECCION";#N/A,#N/A,TRUE,"REP180";#N/A,#N/A,TRUE,"Hoja6";#N/A,#N/A,TRUE,"REP110"}</definedName>
  </definedNames>
  <calcPr calcId="152511" concurrentCalc="0"/>
  <extLs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B23" i="8" l="1"/>
  <c r="E26" i="7"/>
  <c r="E27" i="7"/>
  <c r="E29" i="7"/>
  <c r="E30" i="7"/>
  <c r="E31" i="7"/>
  <c r="E32" i="7"/>
  <c r="E33" i="7"/>
  <c r="E34" i="7"/>
  <c r="E35" i="7"/>
  <c r="E36" i="7"/>
  <c r="K18" i="7"/>
  <c r="K19" i="7"/>
  <c r="K20" i="7"/>
  <c r="K21" i="7"/>
  <c r="E16" i="7"/>
  <c r="E17" i="7"/>
  <c r="E18" i="7"/>
  <c r="K26" i="7"/>
  <c r="K27" i="7"/>
  <c r="K28" i="7"/>
  <c r="K29" i="7"/>
  <c r="K31" i="7"/>
  <c r="K32" i="7"/>
  <c r="K33" i="7"/>
  <c r="E21" i="7"/>
  <c r="E22" i="7"/>
  <c r="E23" i="7"/>
  <c r="M111" i="107"/>
  <c r="K111" i="107"/>
  <c r="G111" i="107"/>
  <c r="G103" i="107"/>
  <c r="K103" i="107"/>
  <c r="G85" i="107"/>
  <c r="G89" i="107"/>
  <c r="G91" i="107"/>
  <c r="G113" i="107"/>
  <c r="K85" i="107"/>
  <c r="K89" i="107"/>
  <c r="K91" i="107"/>
  <c r="K113" i="107"/>
  <c r="M113" i="107"/>
  <c r="O109" i="107"/>
  <c r="M109" i="107"/>
  <c r="D85" i="108"/>
  <c r="G107" i="108"/>
  <c r="H107" i="108"/>
  <c r="G53" i="7"/>
  <c r="E53" i="7"/>
  <c r="F76" i="104"/>
  <c r="D76" i="104"/>
  <c r="D78" i="104"/>
  <c r="F73" i="104"/>
  <c r="D73" i="104"/>
  <c r="D72" i="104"/>
  <c r="D12" i="43"/>
  <c r="C12" i="43"/>
  <c r="C52" i="39"/>
  <c r="D52" i="39"/>
  <c r="C48" i="60"/>
  <c r="C33" i="60"/>
  <c r="C20" i="60"/>
  <c r="C24" i="39"/>
  <c r="D24" i="39"/>
  <c r="D49" i="112"/>
  <c r="C49" i="112"/>
  <c r="D36" i="112"/>
  <c r="C36" i="112"/>
  <c r="D25" i="112"/>
  <c r="C25" i="112"/>
  <c r="D12" i="112"/>
  <c r="C12" i="112"/>
  <c r="H629" i="109"/>
  <c r="H630" i="109"/>
  <c r="H633" i="109"/>
  <c r="H634" i="109"/>
  <c r="H638" i="109"/>
  <c r="D541" i="109"/>
  <c r="G537" i="109"/>
  <c r="G538" i="109"/>
  <c r="G539" i="109"/>
  <c r="G540" i="109"/>
  <c r="G541" i="109"/>
  <c r="G530" i="109"/>
  <c r="D530" i="109"/>
  <c r="H490" i="109"/>
  <c r="E487" i="109"/>
  <c r="E488" i="109"/>
  <c r="E489" i="109"/>
  <c r="E490" i="109"/>
  <c r="C490" i="109"/>
  <c r="G105" i="109"/>
  <c r="G312" i="109"/>
  <c r="G347" i="109"/>
  <c r="H347" i="109"/>
  <c r="H312" i="109"/>
  <c r="H105" i="109"/>
  <c r="G32" i="108"/>
  <c r="G34" i="108"/>
  <c r="G37" i="108"/>
  <c r="G40" i="108"/>
  <c r="G43" i="108"/>
  <c r="H50" i="108"/>
  <c r="H53" i="108"/>
  <c r="H54" i="108"/>
  <c r="N55" i="7"/>
  <c r="N54" i="7"/>
  <c r="D50" i="27"/>
  <c r="D55" i="27"/>
  <c r="E55" i="27"/>
  <c r="I187" i="101"/>
  <c r="F187" i="101"/>
  <c r="I170" i="101"/>
  <c r="F170" i="101"/>
  <c r="I141" i="101"/>
  <c r="F141" i="101"/>
  <c r="I112" i="101"/>
  <c r="F112" i="101"/>
  <c r="I92" i="101"/>
  <c r="F92" i="101"/>
  <c r="I78" i="101"/>
  <c r="I84" i="101"/>
  <c r="F84" i="101"/>
  <c r="I59" i="101"/>
  <c r="F59" i="101"/>
  <c r="I50" i="101"/>
  <c r="F50" i="101"/>
  <c r="I44" i="101"/>
  <c r="F44" i="101"/>
  <c r="I27" i="101"/>
  <c r="F27" i="101"/>
  <c r="I17" i="101"/>
  <c r="F17" i="101"/>
  <c r="I11" i="101"/>
  <c r="F11" i="101"/>
  <c r="L89" i="99"/>
  <c r="M89" i="99"/>
  <c r="J90" i="99"/>
  <c r="K90" i="99"/>
  <c r="L90" i="99"/>
  <c r="M90" i="99"/>
  <c r="L91" i="99"/>
  <c r="M91" i="99"/>
  <c r="L92" i="99"/>
  <c r="M92" i="99"/>
  <c r="L93" i="99"/>
  <c r="M93" i="99"/>
  <c r="L94" i="99"/>
  <c r="M94" i="99"/>
  <c r="L95" i="99"/>
  <c r="M95" i="99"/>
  <c r="L96" i="99"/>
  <c r="M96" i="99"/>
  <c r="M97" i="99"/>
  <c r="L97" i="99"/>
  <c r="K97" i="99"/>
  <c r="J97" i="99"/>
  <c r="I97" i="99"/>
  <c r="F97" i="99"/>
  <c r="N96" i="99"/>
  <c r="N95" i="99"/>
  <c r="N94" i="99"/>
  <c r="N93" i="99"/>
  <c r="N92" i="99"/>
  <c r="N91" i="99"/>
  <c r="N90" i="99"/>
  <c r="N89" i="99"/>
  <c r="L9" i="99"/>
  <c r="M9" i="99"/>
  <c r="L10" i="99"/>
  <c r="M10" i="99"/>
  <c r="L11" i="99"/>
  <c r="M11" i="99"/>
  <c r="J12" i="99"/>
  <c r="L12" i="99"/>
  <c r="M12" i="99"/>
  <c r="L13" i="99"/>
  <c r="M13" i="99"/>
  <c r="L14" i="99"/>
  <c r="M14" i="99"/>
  <c r="L15" i="99"/>
  <c r="M15" i="99"/>
  <c r="L16" i="99"/>
  <c r="M16" i="99"/>
  <c r="L17" i="99"/>
  <c r="M17" i="99"/>
  <c r="L18" i="99"/>
  <c r="M18" i="99"/>
  <c r="L19" i="99"/>
  <c r="M19" i="99"/>
  <c r="L20" i="99"/>
  <c r="M20" i="99"/>
  <c r="L21" i="99"/>
  <c r="M21" i="99"/>
  <c r="L25" i="99"/>
  <c r="M25" i="99"/>
  <c r="L26" i="99"/>
  <c r="M26" i="99"/>
  <c r="L27" i="99"/>
  <c r="M27" i="99"/>
  <c r="L28" i="99"/>
  <c r="M28" i="99"/>
  <c r="L29" i="99"/>
  <c r="M29" i="99"/>
  <c r="L30" i="99"/>
  <c r="M30" i="99"/>
  <c r="L31" i="99"/>
  <c r="M31" i="99"/>
  <c r="L32" i="99"/>
  <c r="M32" i="99"/>
  <c r="J33" i="99"/>
  <c r="L33" i="99"/>
  <c r="M33" i="99"/>
  <c r="L34" i="99"/>
  <c r="M34" i="99"/>
  <c r="L35" i="99"/>
  <c r="M35" i="99"/>
  <c r="L36" i="99"/>
  <c r="M36" i="99"/>
  <c r="L37" i="99"/>
  <c r="M37" i="99"/>
  <c r="L44" i="99"/>
  <c r="M44" i="99"/>
  <c r="L45" i="99"/>
  <c r="M45" i="99"/>
  <c r="L46" i="99"/>
  <c r="M46" i="99"/>
  <c r="L47" i="99"/>
  <c r="M47" i="99"/>
  <c r="M48" i="99"/>
  <c r="L48" i="99"/>
  <c r="K48" i="99"/>
  <c r="J48" i="99"/>
  <c r="I48" i="99"/>
  <c r="F48" i="99"/>
  <c r="N47" i="99"/>
  <c r="N46" i="99"/>
  <c r="N45" i="99"/>
  <c r="N44" i="99"/>
  <c r="N37" i="99"/>
  <c r="N36" i="99"/>
  <c r="N35" i="99"/>
  <c r="N34" i="99"/>
  <c r="N33" i="99"/>
  <c r="N32" i="99"/>
  <c r="N31" i="99"/>
  <c r="N30" i="99"/>
  <c r="N29" i="99"/>
  <c r="N28" i="99"/>
  <c r="N27" i="99"/>
  <c r="N26" i="99"/>
  <c r="N25" i="99"/>
  <c r="N21" i="99"/>
  <c r="N20" i="99"/>
  <c r="N19" i="99"/>
  <c r="N18" i="99"/>
  <c r="N17" i="99"/>
  <c r="N16" i="99"/>
  <c r="N15" i="99"/>
  <c r="N14" i="99"/>
  <c r="N13" i="99"/>
  <c r="N12" i="99"/>
  <c r="N11" i="99"/>
  <c r="N10" i="99"/>
  <c r="N9" i="99"/>
  <c r="L72" i="97"/>
  <c r="M72" i="97"/>
  <c r="L73" i="97"/>
  <c r="M73" i="97"/>
  <c r="L74" i="97"/>
  <c r="M74" i="97"/>
  <c r="L75" i="97"/>
  <c r="M75" i="97"/>
  <c r="L76" i="97"/>
  <c r="M76" i="97"/>
  <c r="L78" i="97"/>
  <c r="M78" i="97"/>
  <c r="L79" i="97"/>
  <c r="M79" i="97"/>
  <c r="L80" i="97"/>
  <c r="M80" i="97"/>
  <c r="L81" i="97"/>
  <c r="M81" i="97"/>
  <c r="M82" i="97"/>
  <c r="L82" i="97"/>
  <c r="K82" i="97"/>
  <c r="J82" i="97"/>
  <c r="I82" i="97"/>
  <c r="F82" i="97"/>
  <c r="N81" i="97"/>
  <c r="N80" i="97"/>
  <c r="N79" i="97"/>
  <c r="N78" i="97"/>
  <c r="N76" i="97"/>
  <c r="N75" i="97"/>
  <c r="N74" i="97"/>
  <c r="N73" i="97"/>
  <c r="N72" i="97"/>
  <c r="K10" i="97"/>
  <c r="L10" i="97"/>
  <c r="M10" i="97"/>
  <c r="L11" i="97"/>
  <c r="M11" i="97"/>
  <c r="L12" i="97"/>
  <c r="M12" i="97"/>
  <c r="L13" i="97"/>
  <c r="M13" i="97"/>
  <c r="J14" i="97"/>
  <c r="L14" i="97"/>
  <c r="M14" i="97"/>
  <c r="L15" i="97"/>
  <c r="M15" i="97"/>
  <c r="L16" i="97"/>
  <c r="M16" i="97"/>
  <c r="L17" i="97"/>
  <c r="M17" i="97"/>
  <c r="L18" i="97"/>
  <c r="M18" i="97"/>
  <c r="L19" i="97"/>
  <c r="M19" i="97"/>
  <c r="L20" i="97"/>
  <c r="M20" i="97"/>
  <c r="L26" i="97"/>
  <c r="M26" i="97"/>
  <c r="L27" i="97"/>
  <c r="M27" i="97"/>
  <c r="L28" i="97"/>
  <c r="M28" i="97"/>
  <c r="L29" i="97"/>
  <c r="M29" i="97"/>
  <c r="L30" i="97"/>
  <c r="M30" i="97"/>
  <c r="M31" i="97"/>
  <c r="L31" i="97"/>
  <c r="K31" i="97"/>
  <c r="J31" i="97"/>
  <c r="I31" i="97"/>
  <c r="F31" i="97"/>
  <c r="N30" i="97"/>
  <c r="N29" i="97"/>
  <c r="N28" i="97"/>
  <c r="N27" i="97"/>
  <c r="N26" i="97"/>
  <c r="N20" i="97"/>
  <c r="N19" i="97"/>
  <c r="N18" i="97"/>
  <c r="N17" i="97"/>
  <c r="N16" i="97"/>
  <c r="N15" i="97"/>
  <c r="N14" i="97"/>
  <c r="N13" i="97"/>
  <c r="N12" i="97"/>
  <c r="N11" i="97"/>
  <c r="N10" i="97"/>
  <c r="J28" i="95"/>
  <c r="I28" i="95"/>
  <c r="F28" i="95"/>
  <c r="N5" i="95"/>
  <c r="J5" i="95"/>
  <c r="M12" i="93"/>
  <c r="M13" i="93"/>
  <c r="M14" i="93"/>
  <c r="M15" i="93"/>
  <c r="M18" i="93"/>
  <c r="M19" i="93"/>
  <c r="M21" i="93"/>
  <c r="M23" i="93"/>
  <c r="M24" i="93"/>
  <c r="M25" i="93"/>
  <c r="M28" i="93"/>
  <c r="M29" i="93"/>
  <c r="M30" i="93"/>
  <c r="L11" i="93"/>
  <c r="L12" i="93"/>
  <c r="L13" i="93"/>
  <c r="L14" i="93"/>
  <c r="L15" i="93"/>
  <c r="L16" i="93"/>
  <c r="L17" i="93"/>
  <c r="L18" i="93"/>
  <c r="L19" i="93"/>
  <c r="L20" i="93"/>
  <c r="L21" i="93"/>
  <c r="L22" i="93"/>
  <c r="L23" i="93"/>
  <c r="L24" i="93"/>
  <c r="L25" i="93"/>
  <c r="L26" i="93"/>
  <c r="L27" i="93"/>
  <c r="L28" i="93"/>
  <c r="L29" i="93"/>
  <c r="L30" i="93"/>
  <c r="K30" i="93"/>
  <c r="J30" i="93"/>
  <c r="I30" i="93"/>
  <c r="G30" i="93"/>
  <c r="F4" i="89"/>
  <c r="F356" i="89"/>
  <c r="E29" i="89"/>
  <c r="E4" i="89"/>
  <c r="E356" i="89"/>
  <c r="H356" i="89"/>
  <c r="G4" i="89"/>
  <c r="G356" i="89"/>
  <c r="D356" i="89"/>
  <c r="C29" i="89"/>
  <c r="C4" i="89"/>
  <c r="C356" i="89"/>
  <c r="H354" i="89"/>
  <c r="H353" i="89"/>
  <c r="H352" i="89"/>
  <c r="H351" i="89"/>
  <c r="H349" i="89"/>
  <c r="H348" i="89"/>
  <c r="H347" i="89"/>
  <c r="H346" i="89"/>
  <c r="H345" i="89"/>
  <c r="H344" i="89"/>
  <c r="H342" i="89"/>
  <c r="H341" i="89"/>
  <c r="H340" i="89"/>
  <c r="H339" i="89"/>
  <c r="H338" i="89"/>
  <c r="H337" i="89"/>
  <c r="H336" i="89"/>
  <c r="H335" i="89"/>
  <c r="H334" i="89"/>
  <c r="H333" i="89"/>
  <c r="H332" i="89"/>
  <c r="H331" i="89"/>
  <c r="H330" i="89"/>
  <c r="H329" i="89"/>
  <c r="H328" i="89"/>
  <c r="H327" i="89"/>
  <c r="H326" i="89"/>
  <c r="H325" i="89"/>
  <c r="H324" i="89"/>
  <c r="H323" i="89"/>
  <c r="H322" i="89"/>
  <c r="H321" i="89"/>
  <c r="H320" i="89"/>
  <c r="H319" i="89"/>
  <c r="H318" i="89"/>
  <c r="H317" i="89"/>
  <c r="H316" i="89"/>
  <c r="H315" i="89"/>
  <c r="H314" i="89"/>
  <c r="H313" i="89"/>
  <c r="H312" i="89"/>
  <c r="H311" i="89"/>
  <c r="H310" i="89"/>
  <c r="H309" i="89"/>
  <c r="H308" i="89"/>
  <c r="H307" i="89"/>
  <c r="H306" i="89"/>
  <c r="H305" i="89"/>
  <c r="H304" i="89"/>
  <c r="H303" i="89"/>
  <c r="H302" i="89"/>
  <c r="H301" i="89"/>
  <c r="H300" i="89"/>
  <c r="H299" i="89"/>
  <c r="H298" i="89"/>
  <c r="H296" i="89"/>
  <c r="H295" i="89"/>
  <c r="H294" i="89"/>
  <c r="H293" i="89"/>
  <c r="H292" i="89"/>
  <c r="H291" i="89"/>
  <c r="H290" i="89"/>
  <c r="H289" i="89"/>
  <c r="H288" i="89"/>
  <c r="H287" i="89"/>
  <c r="H286" i="89"/>
  <c r="H285" i="89"/>
  <c r="H284" i="89"/>
  <c r="H283" i="89"/>
  <c r="H282" i="89"/>
  <c r="H281" i="89"/>
  <c r="H280" i="89"/>
  <c r="H279" i="89"/>
  <c r="H278" i="89"/>
  <c r="H277" i="89"/>
  <c r="H276" i="89"/>
  <c r="H275" i="89"/>
  <c r="H274" i="89"/>
  <c r="H273" i="89"/>
  <c r="H272" i="89"/>
  <c r="H271" i="89"/>
  <c r="H270" i="89"/>
  <c r="H269" i="89"/>
  <c r="H268" i="89"/>
  <c r="H267" i="89"/>
  <c r="H266" i="89"/>
  <c r="H265" i="89"/>
  <c r="H264" i="89"/>
  <c r="H263" i="89"/>
  <c r="H262" i="89"/>
  <c r="H261" i="89"/>
  <c r="H260" i="89"/>
  <c r="H259" i="89"/>
  <c r="H258" i="89"/>
  <c r="H257" i="89"/>
  <c r="H256" i="89"/>
  <c r="H255" i="89"/>
  <c r="H254" i="89"/>
  <c r="H253" i="89"/>
  <c r="H252" i="89"/>
  <c r="H250" i="89"/>
  <c r="H249" i="89"/>
  <c r="H248" i="89"/>
  <c r="H247" i="89"/>
  <c r="H246" i="89"/>
  <c r="H245" i="89"/>
  <c r="H243" i="89"/>
  <c r="H242" i="89"/>
  <c r="H241" i="89"/>
  <c r="H240" i="89"/>
  <c r="H239" i="89"/>
  <c r="H238" i="89"/>
  <c r="H237" i="89"/>
  <c r="H236" i="89"/>
  <c r="H235" i="89"/>
  <c r="H233" i="89"/>
  <c r="H232" i="89"/>
  <c r="H231" i="89"/>
  <c r="H230" i="89"/>
  <c r="H229" i="89"/>
  <c r="H228" i="89"/>
  <c r="H227" i="89"/>
  <c r="H226" i="89"/>
  <c r="H225" i="89"/>
  <c r="H224" i="89"/>
  <c r="H223" i="89"/>
  <c r="H222" i="89"/>
  <c r="H221" i="89"/>
  <c r="H220" i="89"/>
  <c r="H219" i="89"/>
  <c r="H218" i="89"/>
  <c r="H217" i="89"/>
  <c r="H216" i="89"/>
  <c r="H215" i="89"/>
  <c r="H214" i="89"/>
  <c r="H213" i="89"/>
  <c r="H212" i="89"/>
  <c r="H211" i="89"/>
  <c r="H210" i="89"/>
  <c r="H209" i="89"/>
  <c r="H208" i="89"/>
  <c r="H207" i="89"/>
  <c r="H206" i="89"/>
  <c r="H205" i="89"/>
  <c r="H204" i="89"/>
  <c r="H203" i="89"/>
  <c r="H202" i="89"/>
  <c r="H201" i="89"/>
  <c r="H200" i="89"/>
  <c r="H199" i="89"/>
  <c r="H198" i="89"/>
  <c r="H197" i="89"/>
  <c r="H196" i="89"/>
  <c r="H195" i="89"/>
  <c r="H194" i="89"/>
  <c r="H193" i="89"/>
  <c r="H192" i="89"/>
  <c r="H191" i="89"/>
  <c r="H190" i="89"/>
  <c r="H189" i="89"/>
  <c r="H188" i="89"/>
  <c r="H187" i="89"/>
  <c r="H186" i="89"/>
  <c r="H185" i="89"/>
  <c r="H184" i="89"/>
  <c r="H183" i="89"/>
  <c r="H182" i="89"/>
  <c r="H181" i="89"/>
  <c r="H180" i="89"/>
  <c r="H179" i="89"/>
  <c r="H178" i="89"/>
  <c r="H177" i="89"/>
  <c r="H176" i="89"/>
  <c r="H175" i="89"/>
  <c r="H174" i="89"/>
  <c r="H173" i="89"/>
  <c r="H172" i="89"/>
  <c r="H171" i="89"/>
  <c r="H170" i="89"/>
  <c r="H169" i="89"/>
  <c r="H168" i="89"/>
  <c r="H166" i="89"/>
  <c r="H165" i="89"/>
  <c r="H164" i="89"/>
  <c r="H163" i="89"/>
  <c r="H162" i="89"/>
  <c r="H161" i="89"/>
  <c r="H160" i="89"/>
  <c r="H159" i="89"/>
  <c r="H158" i="89"/>
  <c r="H157" i="89"/>
  <c r="H156" i="89"/>
  <c r="H155" i="89"/>
  <c r="H154" i="89"/>
  <c r="H153" i="89"/>
  <c r="H152" i="89"/>
  <c r="H151" i="89"/>
  <c r="H150" i="89"/>
  <c r="H149" i="89"/>
  <c r="H148" i="89"/>
  <c r="H147" i="89"/>
  <c r="H146" i="89"/>
  <c r="H145" i="89"/>
  <c r="H144" i="89"/>
  <c r="H143" i="89"/>
  <c r="H142" i="89"/>
  <c r="H141" i="89"/>
  <c r="H140" i="89"/>
  <c r="H139" i="89"/>
  <c r="H138" i="89"/>
  <c r="H137" i="89"/>
  <c r="H136" i="89"/>
  <c r="H135" i="89"/>
  <c r="H134" i="89"/>
  <c r="H133" i="89"/>
  <c r="H132" i="89"/>
  <c r="H131" i="89"/>
  <c r="H130" i="89"/>
  <c r="H129" i="89"/>
  <c r="H128" i="89"/>
  <c r="H127" i="89"/>
  <c r="H126" i="89"/>
  <c r="H125" i="89"/>
  <c r="H124" i="89"/>
  <c r="H123" i="89"/>
  <c r="H122" i="89"/>
  <c r="H121" i="89"/>
  <c r="H120" i="89"/>
  <c r="H119" i="89"/>
  <c r="H118" i="89"/>
  <c r="H117" i="89"/>
  <c r="H116" i="89"/>
  <c r="H115" i="89"/>
  <c r="H114" i="89"/>
  <c r="H113" i="89"/>
  <c r="H112" i="89"/>
  <c r="H111" i="89"/>
  <c r="H110" i="89"/>
  <c r="H109" i="89"/>
  <c r="H108" i="89"/>
  <c r="H107" i="89"/>
  <c r="H106" i="89"/>
  <c r="H105" i="89"/>
  <c r="H104" i="89"/>
  <c r="H103" i="89"/>
  <c r="H102" i="89"/>
  <c r="H101" i="89"/>
  <c r="H100" i="89"/>
  <c r="H99" i="89"/>
  <c r="H98" i="89"/>
  <c r="H97" i="89"/>
  <c r="H96" i="89"/>
  <c r="H95" i="89"/>
  <c r="H94" i="89"/>
  <c r="H93" i="89"/>
  <c r="H92" i="89"/>
  <c r="H91" i="89"/>
  <c r="H90" i="89"/>
  <c r="H89" i="89"/>
  <c r="H88" i="89"/>
  <c r="H87" i="89"/>
  <c r="H86" i="89"/>
  <c r="H85" i="89"/>
  <c r="H84" i="89"/>
  <c r="H83" i="89"/>
  <c r="H82" i="89"/>
  <c r="H81" i="89"/>
  <c r="H80" i="89"/>
  <c r="H79" i="89"/>
  <c r="H78" i="89"/>
  <c r="H77" i="89"/>
  <c r="H76" i="89"/>
  <c r="H75" i="89"/>
  <c r="H74" i="89"/>
  <c r="H73" i="89"/>
  <c r="H72" i="89"/>
  <c r="H71" i="89"/>
  <c r="H70" i="89"/>
  <c r="H69" i="89"/>
  <c r="H68" i="89"/>
  <c r="H67" i="89"/>
  <c r="H66" i="89"/>
  <c r="H63" i="89"/>
  <c r="H62" i="89"/>
  <c r="H61" i="89"/>
  <c r="H60" i="89"/>
  <c r="H59" i="89"/>
  <c r="H58" i="89"/>
  <c r="H57" i="89"/>
  <c r="H56" i="89"/>
  <c r="H55" i="89"/>
  <c r="H54" i="89"/>
  <c r="H53" i="89"/>
  <c r="H52" i="89"/>
  <c r="H51" i="89"/>
  <c r="H50" i="89"/>
  <c r="H49" i="89"/>
  <c r="H48" i="89"/>
  <c r="H47" i="89"/>
  <c r="H46" i="89"/>
  <c r="H45" i="89"/>
  <c r="H44" i="89"/>
  <c r="H43" i="89"/>
  <c r="H42" i="89"/>
  <c r="H41" i="89"/>
  <c r="H40" i="89"/>
  <c r="H39" i="89"/>
  <c r="H38" i="89"/>
  <c r="H37" i="89"/>
  <c r="H36" i="89"/>
  <c r="H35" i="89"/>
  <c r="H34" i="89"/>
  <c r="H33" i="89"/>
  <c r="H32" i="89"/>
  <c r="H31" i="89"/>
  <c r="H30" i="89"/>
  <c r="H29" i="89"/>
  <c r="H28" i="89"/>
  <c r="H27" i="89"/>
  <c r="H26" i="89"/>
  <c r="H25" i="89"/>
  <c r="H24" i="89"/>
  <c r="H23" i="89"/>
  <c r="H22" i="89"/>
  <c r="H21" i="89"/>
  <c r="H20" i="89"/>
  <c r="H19" i="89"/>
  <c r="H18" i="89"/>
  <c r="H17" i="89"/>
  <c r="H16" i="89"/>
  <c r="H15" i="89"/>
  <c r="H14" i="89"/>
  <c r="H13" i="89"/>
  <c r="H12" i="89"/>
  <c r="H11" i="89"/>
  <c r="H10" i="89"/>
  <c r="H9" i="89"/>
  <c r="H8" i="89"/>
  <c r="H7" i="89"/>
  <c r="H6" i="89"/>
  <c r="H5" i="89"/>
  <c r="H4" i="89"/>
  <c r="H1044" i="87"/>
  <c r="G1044" i="87"/>
  <c r="F1044" i="87"/>
  <c r="E1044" i="87"/>
  <c r="D1044" i="87"/>
  <c r="E19" i="82"/>
  <c r="E18" i="82"/>
  <c r="F19" i="82"/>
  <c r="F18" i="82"/>
  <c r="G18" i="82"/>
  <c r="E15" i="82"/>
  <c r="E13" i="82"/>
  <c r="E11" i="82"/>
  <c r="F15" i="82"/>
  <c r="F13" i="82"/>
  <c r="F11" i="82"/>
  <c r="G11" i="82"/>
  <c r="G9" i="82"/>
  <c r="G7" i="82"/>
  <c r="E29" i="82"/>
  <c r="E33" i="82"/>
  <c r="E27" i="82"/>
  <c r="E39" i="82"/>
  <c r="E38" i="82"/>
  <c r="E44" i="82"/>
  <c r="E47" i="82"/>
  <c r="E50" i="82"/>
  <c r="E42" i="82"/>
  <c r="E36" i="82"/>
  <c r="E64" i="82"/>
  <c r="E63" i="82"/>
  <c r="E61" i="82"/>
  <c r="E25" i="82"/>
  <c r="E83" i="82"/>
  <c r="E86" i="82"/>
  <c r="E89" i="82"/>
  <c r="E82" i="82"/>
  <c r="E80" i="82"/>
  <c r="E97" i="82"/>
  <c r="E96" i="82"/>
  <c r="E94" i="82"/>
  <c r="E103" i="82"/>
  <c r="E101" i="82"/>
  <c r="E23" i="82"/>
  <c r="F29" i="82"/>
  <c r="F33" i="82"/>
  <c r="F27" i="82"/>
  <c r="F39" i="82"/>
  <c r="F38" i="82"/>
  <c r="F44" i="82"/>
  <c r="F47" i="82"/>
  <c r="F50" i="82"/>
  <c r="F42" i="82"/>
  <c r="F36" i="82"/>
  <c r="F64" i="82"/>
  <c r="F63" i="82"/>
  <c r="F61" i="82"/>
  <c r="F25" i="82"/>
  <c r="F83" i="82"/>
  <c r="F86" i="82"/>
  <c r="F89" i="82"/>
  <c r="F82" i="82"/>
  <c r="F80" i="82"/>
  <c r="F97" i="82"/>
  <c r="F96" i="82"/>
  <c r="F94" i="82"/>
  <c r="F103" i="82"/>
  <c r="F101" i="82"/>
  <c r="F23" i="82"/>
  <c r="G23" i="82"/>
  <c r="G114" i="82"/>
  <c r="G115" i="82"/>
  <c r="G116" i="82"/>
  <c r="G113" i="82"/>
  <c r="G118" i="82"/>
  <c r="E120" i="82"/>
  <c r="F120" i="82"/>
  <c r="G120" i="82"/>
  <c r="G111" i="82"/>
  <c r="G5" i="82"/>
  <c r="E127" i="82"/>
  <c r="E125" i="82"/>
  <c r="F127" i="82"/>
  <c r="F125" i="82"/>
  <c r="G125" i="82"/>
  <c r="E132" i="82"/>
  <c r="E130" i="82"/>
  <c r="F132" i="82"/>
  <c r="F130" i="82"/>
  <c r="G130" i="82"/>
  <c r="G138" i="82"/>
  <c r="G139" i="82"/>
  <c r="G140" i="82"/>
  <c r="G137" i="82"/>
  <c r="G135" i="82"/>
  <c r="G123" i="82"/>
  <c r="E146" i="82"/>
  <c r="E152" i="82"/>
  <c r="E160" i="82"/>
  <c r="E150" i="82"/>
  <c r="E144" i="82"/>
  <c r="E142" i="82"/>
  <c r="F146" i="82"/>
  <c r="F152" i="82"/>
  <c r="F160" i="82"/>
  <c r="F150" i="82"/>
  <c r="F144" i="82"/>
  <c r="F142" i="82"/>
  <c r="G142" i="82"/>
  <c r="G173" i="82"/>
  <c r="F9" i="82"/>
  <c r="F7" i="82"/>
  <c r="F113" i="82"/>
  <c r="F111" i="82"/>
  <c r="F5" i="82"/>
  <c r="F137" i="82"/>
  <c r="F135" i="82"/>
  <c r="F123" i="82"/>
  <c r="F173" i="82"/>
  <c r="E9" i="82"/>
  <c r="E7" i="82"/>
  <c r="E113" i="82"/>
  <c r="E111" i="82"/>
  <c r="E5" i="82"/>
  <c r="E137" i="82"/>
  <c r="E135" i="82"/>
  <c r="E123" i="82"/>
  <c r="E173" i="82"/>
  <c r="C19" i="82"/>
  <c r="C18" i="82"/>
  <c r="D18" i="82"/>
  <c r="C15" i="82"/>
  <c r="C13" i="82"/>
  <c r="C11" i="82"/>
  <c r="D11" i="82"/>
  <c r="D9" i="82"/>
  <c r="D7" i="82"/>
  <c r="C29" i="82"/>
  <c r="C33" i="82"/>
  <c r="C27" i="82"/>
  <c r="C39" i="82"/>
  <c r="C38" i="82"/>
  <c r="C44" i="82"/>
  <c r="C47" i="82"/>
  <c r="C50" i="82"/>
  <c r="C42" i="82"/>
  <c r="C36" i="82"/>
  <c r="C64" i="82"/>
  <c r="C63" i="82"/>
  <c r="C61" i="82"/>
  <c r="C25" i="82"/>
  <c r="C83" i="82"/>
  <c r="C86" i="82"/>
  <c r="C89" i="82"/>
  <c r="C82" i="82"/>
  <c r="C80" i="82"/>
  <c r="C97" i="82"/>
  <c r="C96" i="82"/>
  <c r="C94" i="82"/>
  <c r="C103" i="82"/>
  <c r="C101" i="82"/>
  <c r="C23" i="82"/>
  <c r="D23" i="82"/>
  <c r="C113" i="82"/>
  <c r="D113" i="82"/>
  <c r="D118" i="82"/>
  <c r="C120" i="82"/>
  <c r="D120" i="82"/>
  <c r="D111" i="82"/>
  <c r="D5" i="82"/>
  <c r="C127" i="82"/>
  <c r="C125" i="82"/>
  <c r="C132" i="82"/>
  <c r="C130" i="82"/>
  <c r="C137" i="82"/>
  <c r="C135" i="82"/>
  <c r="C123" i="82"/>
  <c r="D123" i="82"/>
  <c r="C146" i="82"/>
  <c r="C152" i="82"/>
  <c r="C160" i="82"/>
  <c r="C150" i="82"/>
  <c r="C144" i="82"/>
  <c r="C142" i="82"/>
  <c r="D142" i="82"/>
  <c r="D173" i="82"/>
  <c r="C9" i="82"/>
  <c r="C7" i="82"/>
  <c r="C111" i="82"/>
  <c r="C5" i="82"/>
  <c r="C173" i="82"/>
  <c r="G171" i="82"/>
  <c r="D171" i="82"/>
  <c r="G170" i="82"/>
  <c r="D170" i="82"/>
  <c r="G169" i="82"/>
  <c r="D169" i="82"/>
  <c r="G168" i="82"/>
  <c r="D168" i="82"/>
  <c r="G167" i="82"/>
  <c r="D167" i="82"/>
  <c r="G166" i="82"/>
  <c r="D166" i="82"/>
  <c r="G165" i="82"/>
  <c r="D165" i="82"/>
  <c r="G164" i="82"/>
  <c r="D164" i="82"/>
  <c r="G162" i="82"/>
  <c r="D162" i="82"/>
  <c r="G161" i="82"/>
  <c r="D161" i="82"/>
  <c r="G160" i="82"/>
  <c r="D160" i="82"/>
  <c r="G158" i="82"/>
  <c r="D158" i="82"/>
  <c r="G156" i="82"/>
  <c r="D156" i="82"/>
  <c r="G155" i="82"/>
  <c r="D155" i="82"/>
  <c r="G154" i="82"/>
  <c r="D154" i="82"/>
  <c r="G153" i="82"/>
  <c r="D153" i="82"/>
  <c r="G152" i="82"/>
  <c r="D152" i="82"/>
  <c r="G150" i="82"/>
  <c r="D150" i="82"/>
  <c r="G148" i="82"/>
  <c r="D148" i="82"/>
  <c r="G146" i="82"/>
  <c r="D146" i="82"/>
  <c r="G144" i="82"/>
  <c r="D144" i="82"/>
  <c r="D140" i="82"/>
  <c r="D139" i="82"/>
  <c r="D138" i="82"/>
  <c r="D137" i="82"/>
  <c r="D135" i="82"/>
  <c r="G133" i="82"/>
  <c r="D133" i="82"/>
  <c r="G132" i="82"/>
  <c r="D132" i="82"/>
  <c r="D130" i="82"/>
  <c r="G128" i="82"/>
  <c r="D128" i="82"/>
  <c r="G127" i="82"/>
  <c r="D127" i="82"/>
  <c r="D125" i="82"/>
  <c r="G121" i="82"/>
  <c r="D121" i="82"/>
  <c r="D116" i="82"/>
  <c r="D115" i="82"/>
  <c r="D114" i="82"/>
  <c r="G109" i="82"/>
  <c r="D109" i="82"/>
  <c r="G108" i="82"/>
  <c r="D108" i="82"/>
  <c r="G107" i="82"/>
  <c r="D107" i="82"/>
  <c r="G106" i="82"/>
  <c r="D106" i="82"/>
  <c r="G105" i="82"/>
  <c r="D105" i="82"/>
  <c r="G104" i="82"/>
  <c r="D104" i="82"/>
  <c r="G103" i="82"/>
  <c r="D103" i="82"/>
  <c r="G101" i="82"/>
  <c r="D101" i="82"/>
  <c r="G99" i="82"/>
  <c r="D99" i="82"/>
  <c r="G98" i="82"/>
  <c r="D98" i="82"/>
  <c r="G97" i="82"/>
  <c r="D97" i="82"/>
  <c r="G96" i="82"/>
  <c r="D96" i="82"/>
  <c r="G94" i="82"/>
  <c r="D94" i="82"/>
  <c r="G92" i="82"/>
  <c r="D92" i="82"/>
  <c r="G91" i="82"/>
  <c r="D91" i="82"/>
  <c r="G90" i="82"/>
  <c r="D90" i="82"/>
  <c r="G89" i="82"/>
  <c r="D89" i="82"/>
  <c r="G87" i="82"/>
  <c r="D87" i="82"/>
  <c r="G86" i="82"/>
  <c r="D86" i="82"/>
  <c r="G84" i="82"/>
  <c r="D84" i="82"/>
  <c r="G83" i="82"/>
  <c r="D83" i="82"/>
  <c r="G82" i="82"/>
  <c r="D82" i="82"/>
  <c r="G80" i="82"/>
  <c r="D80" i="82"/>
  <c r="G78" i="82"/>
  <c r="D78" i="82"/>
  <c r="G77" i="82"/>
  <c r="D77" i="82"/>
  <c r="G76" i="82"/>
  <c r="D76" i="82"/>
  <c r="G75" i="82"/>
  <c r="D75" i="82"/>
  <c r="G74" i="82"/>
  <c r="D74" i="82"/>
  <c r="G73" i="82"/>
  <c r="D73" i="82"/>
  <c r="G72" i="82"/>
  <c r="D72" i="82"/>
  <c r="G71" i="82"/>
  <c r="D71" i="82"/>
  <c r="G70" i="82"/>
  <c r="D70" i="82"/>
  <c r="G69" i="82"/>
  <c r="D69" i="82"/>
  <c r="G68" i="82"/>
  <c r="D68" i="82"/>
  <c r="G67" i="82"/>
  <c r="D67" i="82"/>
  <c r="G66" i="82"/>
  <c r="D66" i="82"/>
  <c r="G65" i="82"/>
  <c r="D65" i="82"/>
  <c r="G64" i="82"/>
  <c r="D64" i="82"/>
  <c r="G63" i="82"/>
  <c r="D63" i="82"/>
  <c r="G61" i="82"/>
  <c r="D61" i="82"/>
  <c r="G59" i="82"/>
  <c r="D59" i="82"/>
  <c r="G58" i="82"/>
  <c r="D58" i="82"/>
  <c r="G57" i="82"/>
  <c r="D57" i="82"/>
  <c r="G56" i="82"/>
  <c r="D56" i="82"/>
  <c r="G55" i="82"/>
  <c r="D55" i="82"/>
  <c r="G54" i="82"/>
  <c r="G53" i="82"/>
  <c r="D53" i="82"/>
  <c r="G52" i="82"/>
  <c r="D52" i="82"/>
  <c r="G51" i="82"/>
  <c r="D51" i="82"/>
  <c r="G50" i="82"/>
  <c r="D50" i="82"/>
  <c r="G48" i="82"/>
  <c r="D48" i="82"/>
  <c r="G47" i="82"/>
  <c r="D47" i="82"/>
  <c r="G45" i="82"/>
  <c r="D45" i="82"/>
  <c r="G44" i="82"/>
  <c r="D44" i="82"/>
  <c r="G42" i="82"/>
  <c r="D42" i="82"/>
  <c r="G40" i="82"/>
  <c r="D40" i="82"/>
  <c r="G39" i="82"/>
  <c r="D39" i="82"/>
  <c r="G38" i="82"/>
  <c r="D38" i="82"/>
  <c r="G36" i="82"/>
  <c r="D36" i="82"/>
  <c r="G34" i="82"/>
  <c r="D34" i="82"/>
  <c r="G33" i="82"/>
  <c r="D33" i="82"/>
  <c r="G31" i="82"/>
  <c r="D31" i="82"/>
  <c r="G30" i="82"/>
  <c r="D30" i="82"/>
  <c r="G29" i="82"/>
  <c r="D29" i="82"/>
  <c r="G27" i="82"/>
  <c r="D27" i="82"/>
  <c r="G25" i="82"/>
  <c r="D25" i="82"/>
  <c r="G21" i="82"/>
  <c r="D21" i="82"/>
  <c r="G20" i="82"/>
  <c r="D20" i="82"/>
  <c r="G19" i="82"/>
  <c r="D19" i="82"/>
  <c r="G16" i="82"/>
  <c r="D16" i="82"/>
  <c r="G15" i="82"/>
  <c r="D15" i="82"/>
  <c r="G13" i="82"/>
  <c r="D13" i="82"/>
  <c r="J4" i="77"/>
  <c r="L4" i="77"/>
  <c r="J5" i="77"/>
  <c r="L5" i="77"/>
  <c r="J6" i="77"/>
  <c r="L6" i="77"/>
  <c r="J7" i="77"/>
  <c r="L7" i="77"/>
  <c r="J8" i="77"/>
  <c r="L8" i="77"/>
  <c r="J9" i="77"/>
  <c r="L9" i="77"/>
  <c r="J10" i="77"/>
  <c r="L10" i="77"/>
  <c r="J11" i="77"/>
  <c r="L11" i="77"/>
  <c r="J12" i="77"/>
  <c r="L12" i="77"/>
  <c r="J13" i="77"/>
  <c r="L13" i="77"/>
  <c r="J14" i="77"/>
  <c r="L14" i="77"/>
  <c r="J15" i="77"/>
  <c r="L15" i="77"/>
  <c r="J16" i="77"/>
  <c r="L16" i="77"/>
  <c r="J17" i="77"/>
  <c r="L17" i="77"/>
  <c r="J18" i="77"/>
  <c r="L18" i="77"/>
  <c r="J19" i="77"/>
  <c r="L19" i="77"/>
  <c r="J20" i="77"/>
  <c r="L20" i="77"/>
  <c r="J21" i="77"/>
  <c r="L21" i="77"/>
  <c r="J22" i="77"/>
  <c r="L22" i="77"/>
  <c r="J23" i="77"/>
  <c r="L23" i="77"/>
  <c r="J24" i="77"/>
  <c r="L24" i="77"/>
  <c r="J25" i="77"/>
  <c r="L25" i="77"/>
  <c r="J26" i="77"/>
  <c r="L26" i="77"/>
  <c r="J27" i="77"/>
  <c r="L27" i="77"/>
  <c r="J28" i="77"/>
  <c r="L28" i="77"/>
  <c r="J29" i="77"/>
  <c r="L29" i="77"/>
  <c r="J30" i="77"/>
  <c r="L30" i="77"/>
  <c r="J31" i="77"/>
  <c r="L31" i="77"/>
  <c r="J32" i="77"/>
  <c r="L32" i="77"/>
  <c r="J33" i="77"/>
  <c r="L33" i="77"/>
  <c r="J34" i="77"/>
  <c r="L34" i="77"/>
  <c r="J35" i="77"/>
  <c r="L35" i="77"/>
  <c r="J36" i="77"/>
  <c r="L36" i="77"/>
  <c r="J37" i="77"/>
  <c r="L37" i="77"/>
  <c r="J38" i="77"/>
  <c r="L38" i="77"/>
  <c r="J39" i="77"/>
  <c r="L39" i="77"/>
  <c r="J40" i="77"/>
  <c r="L40" i="77"/>
  <c r="J41" i="77"/>
  <c r="L41" i="77"/>
  <c r="J42" i="77"/>
  <c r="L42" i="77"/>
  <c r="J43" i="77"/>
  <c r="L43" i="77"/>
  <c r="J44" i="77"/>
  <c r="L44" i="77"/>
  <c r="J45" i="77"/>
  <c r="L45" i="77"/>
  <c r="J46" i="77"/>
  <c r="L46" i="77"/>
  <c r="J47" i="77"/>
  <c r="L47" i="77"/>
  <c r="J48" i="77"/>
  <c r="L48" i="77"/>
  <c r="J49" i="77"/>
  <c r="L49" i="77"/>
  <c r="J50" i="77"/>
  <c r="L50" i="77"/>
  <c r="J51" i="77"/>
  <c r="L51" i="77"/>
  <c r="J52" i="77"/>
  <c r="L52" i="77"/>
  <c r="J53" i="77"/>
  <c r="L53" i="77"/>
  <c r="J54" i="77"/>
  <c r="L54" i="77"/>
  <c r="J55" i="77"/>
  <c r="L55" i="77"/>
  <c r="J56" i="77"/>
  <c r="L56" i="77"/>
  <c r="J57" i="77"/>
  <c r="L57" i="77"/>
  <c r="J58" i="77"/>
  <c r="L58" i="77"/>
  <c r="J59" i="77"/>
  <c r="L59" i="77"/>
  <c r="J60" i="77"/>
  <c r="L60" i="77"/>
  <c r="J61" i="77"/>
  <c r="L61" i="77"/>
  <c r="J62" i="77"/>
  <c r="L62" i="77"/>
  <c r="J63" i="77"/>
  <c r="L63" i="77"/>
  <c r="J64" i="77"/>
  <c r="L64" i="77"/>
  <c r="J65" i="77"/>
  <c r="L65" i="77"/>
  <c r="L67" i="77"/>
  <c r="L73" i="77"/>
  <c r="L76" i="77"/>
  <c r="K67" i="77"/>
  <c r="K73" i="77"/>
  <c r="L78" i="77"/>
  <c r="L80" i="77"/>
  <c r="C67" i="77"/>
  <c r="C71" i="77"/>
  <c r="C73" i="77"/>
  <c r="D67" i="77"/>
  <c r="D71" i="77"/>
  <c r="D73" i="77"/>
  <c r="J67" i="77"/>
  <c r="J73" i="77"/>
  <c r="I67" i="77"/>
  <c r="I73" i="77"/>
  <c r="H4" i="77"/>
  <c r="H5" i="77"/>
  <c r="H6" i="77"/>
  <c r="H7" i="77"/>
  <c r="H8" i="77"/>
  <c r="H9" i="77"/>
  <c r="H10" i="77"/>
  <c r="H11" i="77"/>
  <c r="H12" i="77"/>
  <c r="H13" i="77"/>
  <c r="H14" i="77"/>
  <c r="H15" i="77"/>
  <c r="H16" i="77"/>
  <c r="H17" i="77"/>
  <c r="H18" i="77"/>
  <c r="H19" i="77"/>
  <c r="H20" i="77"/>
  <c r="H21" i="77"/>
  <c r="H22" i="77"/>
  <c r="H23" i="77"/>
  <c r="H24" i="77"/>
  <c r="H25" i="77"/>
  <c r="H26" i="77"/>
  <c r="H27" i="77"/>
  <c r="H28" i="77"/>
  <c r="H29" i="77"/>
  <c r="H30" i="77"/>
  <c r="H31" i="77"/>
  <c r="H32" i="77"/>
  <c r="H33" i="77"/>
  <c r="H34" i="77"/>
  <c r="H35" i="77"/>
  <c r="H36" i="77"/>
  <c r="H37" i="77"/>
  <c r="H38" i="77"/>
  <c r="H39" i="77"/>
  <c r="H40" i="77"/>
  <c r="H41" i="77"/>
  <c r="H42" i="77"/>
  <c r="H43" i="77"/>
  <c r="H44" i="77"/>
  <c r="H45" i="77"/>
  <c r="H46" i="77"/>
  <c r="H47" i="77"/>
  <c r="H48" i="77"/>
  <c r="H49" i="77"/>
  <c r="H50" i="77"/>
  <c r="H51" i="77"/>
  <c r="H52" i="77"/>
  <c r="H53" i="77"/>
  <c r="H54" i="77"/>
  <c r="H55" i="77"/>
  <c r="H56" i="77"/>
  <c r="H57" i="77"/>
  <c r="H58" i="77"/>
  <c r="H59" i="77"/>
  <c r="H60" i="77"/>
  <c r="H61" i="77"/>
  <c r="H62" i="77"/>
  <c r="H63" i="77"/>
  <c r="H64" i="77"/>
  <c r="H65" i="77"/>
  <c r="H67" i="77"/>
  <c r="H73" i="77"/>
  <c r="G67" i="77"/>
  <c r="G73" i="77"/>
  <c r="E4" i="77"/>
  <c r="E5" i="77"/>
  <c r="E6" i="77"/>
  <c r="E7" i="77"/>
  <c r="E8" i="77"/>
  <c r="E9" i="77"/>
  <c r="E10" i="77"/>
  <c r="E11" i="77"/>
  <c r="E12" i="77"/>
  <c r="E13" i="77"/>
  <c r="E14" i="77"/>
  <c r="E15" i="77"/>
  <c r="E16" i="77"/>
  <c r="E17" i="77"/>
  <c r="E18" i="77"/>
  <c r="E19" i="77"/>
  <c r="E20" i="77"/>
  <c r="E21" i="77"/>
  <c r="E22" i="77"/>
  <c r="E23" i="77"/>
  <c r="E24" i="77"/>
  <c r="E25" i="77"/>
  <c r="E26" i="77"/>
  <c r="E27" i="77"/>
  <c r="E28" i="77"/>
  <c r="E29" i="77"/>
  <c r="E30" i="77"/>
  <c r="E31" i="77"/>
  <c r="E32" i="77"/>
  <c r="E33" i="77"/>
  <c r="E34" i="77"/>
  <c r="E35" i="77"/>
  <c r="E36" i="77"/>
  <c r="E37" i="77"/>
  <c r="E38" i="77"/>
  <c r="E39" i="77"/>
  <c r="E40" i="77"/>
  <c r="E41" i="77"/>
  <c r="E42" i="77"/>
  <c r="E43" i="77"/>
  <c r="E44" i="77"/>
  <c r="E45" i="77"/>
  <c r="E46" i="77"/>
  <c r="E47" i="77"/>
  <c r="E48" i="77"/>
  <c r="E49" i="77"/>
  <c r="E50" i="77"/>
  <c r="E51" i="77"/>
  <c r="E52" i="77"/>
  <c r="E53" i="77"/>
  <c r="E54" i="77"/>
  <c r="E55" i="77"/>
  <c r="E56" i="77"/>
  <c r="E57" i="77"/>
  <c r="E58" i="77"/>
  <c r="E59" i="77"/>
  <c r="E60" i="77"/>
  <c r="E61" i="77"/>
  <c r="E62" i="77"/>
  <c r="E63" i="77"/>
  <c r="E64" i="77"/>
  <c r="E65" i="77"/>
  <c r="E67" i="77"/>
  <c r="E69" i="77"/>
  <c r="E71" i="77"/>
  <c r="E73" i="77"/>
  <c r="C31" i="76"/>
  <c r="C32" i="76"/>
  <c r="C34" i="76"/>
  <c r="C24" i="76"/>
  <c r="C26" i="76"/>
  <c r="C37" i="76"/>
  <c r="C41" i="76"/>
  <c r="E32" i="76"/>
  <c r="E24" i="76"/>
  <c r="C14" i="76"/>
  <c r="D71" i="23"/>
  <c r="D64" i="23"/>
  <c r="D58" i="23"/>
  <c r="D45" i="23"/>
  <c r="D47" i="23"/>
  <c r="C45" i="23"/>
  <c r="C47" i="23"/>
  <c r="J3" i="73"/>
  <c r="L3" i="73"/>
  <c r="J4" i="73"/>
  <c r="L4" i="73"/>
  <c r="J5" i="73"/>
  <c r="L5" i="73"/>
  <c r="J6" i="73"/>
  <c r="L6" i="73"/>
  <c r="J7" i="73"/>
  <c r="L7" i="73"/>
  <c r="J8" i="73"/>
  <c r="L8" i="73"/>
  <c r="J9" i="73"/>
  <c r="L9" i="73"/>
  <c r="J10" i="73"/>
  <c r="L10" i="73"/>
  <c r="J11" i="73"/>
  <c r="L11" i="73"/>
  <c r="J12" i="73"/>
  <c r="L12" i="73"/>
  <c r="J13" i="73"/>
  <c r="L13" i="73"/>
  <c r="J14" i="73"/>
  <c r="L14" i="73"/>
  <c r="J15" i="73"/>
  <c r="L15" i="73"/>
  <c r="J16" i="73"/>
  <c r="L16" i="73"/>
  <c r="J17" i="73"/>
  <c r="L17" i="73"/>
  <c r="J18" i="73"/>
  <c r="L18" i="73"/>
  <c r="J19" i="73"/>
  <c r="L19" i="73"/>
  <c r="J20" i="73"/>
  <c r="L20" i="73"/>
  <c r="J21" i="73"/>
  <c r="L21" i="73"/>
  <c r="J22" i="73"/>
  <c r="L22" i="73"/>
  <c r="J23" i="73"/>
  <c r="L23" i="73"/>
  <c r="J24" i="73"/>
  <c r="L24" i="73"/>
  <c r="J25" i="73"/>
  <c r="L25" i="73"/>
  <c r="J26" i="73"/>
  <c r="L26" i="73"/>
  <c r="J27" i="73"/>
  <c r="L27" i="73"/>
  <c r="J28" i="73"/>
  <c r="L28" i="73"/>
  <c r="J29" i="73"/>
  <c r="L29" i="73"/>
  <c r="J30" i="73"/>
  <c r="L30" i="73"/>
  <c r="J31" i="73"/>
  <c r="L31" i="73"/>
  <c r="J32" i="73"/>
  <c r="L32" i="73"/>
  <c r="J33" i="73"/>
  <c r="L33" i="73"/>
  <c r="J34" i="73"/>
  <c r="L34" i="73"/>
  <c r="J35" i="73"/>
  <c r="L35" i="73"/>
  <c r="J36" i="73"/>
  <c r="L36" i="73"/>
  <c r="J37" i="73"/>
  <c r="L37" i="73"/>
  <c r="J38" i="73"/>
  <c r="L38" i="73"/>
  <c r="J39" i="73"/>
  <c r="L39" i="73"/>
  <c r="J40" i="73"/>
  <c r="L40" i="73"/>
  <c r="J41" i="73"/>
  <c r="L41" i="73"/>
  <c r="J42" i="73"/>
  <c r="L42" i="73"/>
  <c r="J43" i="73"/>
  <c r="L43" i="73"/>
  <c r="J44" i="73"/>
  <c r="L44" i="73"/>
  <c r="J45" i="73"/>
  <c r="L45" i="73"/>
  <c r="J46" i="73"/>
  <c r="L46" i="73"/>
  <c r="J47" i="73"/>
  <c r="L47" i="73"/>
  <c r="J48" i="73"/>
  <c r="L48" i="73"/>
  <c r="J49" i="73"/>
  <c r="L49" i="73"/>
  <c r="J50" i="73"/>
  <c r="L50" i="73"/>
  <c r="J51" i="73"/>
  <c r="L51" i="73"/>
  <c r="J52" i="73"/>
  <c r="L52" i="73"/>
  <c r="J53" i="73"/>
  <c r="L53" i="73"/>
  <c r="J54" i="73"/>
  <c r="L54" i="73"/>
  <c r="J55" i="73"/>
  <c r="L55" i="73"/>
  <c r="J56" i="73"/>
  <c r="L56" i="73"/>
  <c r="J57" i="73"/>
  <c r="L57" i="73"/>
  <c r="L59" i="73"/>
  <c r="L66" i="73"/>
  <c r="L69" i="73"/>
  <c r="K59" i="73"/>
  <c r="K66" i="73"/>
  <c r="L71" i="73"/>
  <c r="L73" i="73"/>
  <c r="C59" i="73"/>
  <c r="C64" i="73"/>
  <c r="C66" i="73"/>
  <c r="D59" i="73"/>
  <c r="D64" i="73"/>
  <c r="D66" i="73"/>
  <c r="M66" i="73"/>
  <c r="J59" i="73"/>
  <c r="J66" i="73"/>
  <c r="I59" i="73"/>
  <c r="I66" i="73"/>
  <c r="H3" i="73"/>
  <c r="H4" i="73"/>
  <c r="H5" i="73"/>
  <c r="H6" i="73"/>
  <c r="H7" i="73"/>
  <c r="H8" i="73"/>
  <c r="H9" i="73"/>
  <c r="H10" i="73"/>
  <c r="H11" i="73"/>
  <c r="H12" i="73"/>
  <c r="H13" i="73"/>
  <c r="H14" i="73"/>
  <c r="H15" i="73"/>
  <c r="H16" i="73"/>
  <c r="H17" i="73"/>
  <c r="H18" i="73"/>
  <c r="H19" i="73"/>
  <c r="H20" i="73"/>
  <c r="H21" i="73"/>
  <c r="H22" i="73"/>
  <c r="H23" i="73"/>
  <c r="H25" i="73"/>
  <c r="H26" i="73"/>
  <c r="H27" i="73"/>
  <c r="H28" i="73"/>
  <c r="H29" i="73"/>
  <c r="H30" i="73"/>
  <c r="H31" i="73"/>
  <c r="H32" i="73"/>
  <c r="H33" i="73"/>
  <c r="H34" i="73"/>
  <c r="H35" i="73"/>
  <c r="H36" i="73"/>
  <c r="H37" i="73"/>
  <c r="H38" i="73"/>
  <c r="H39" i="73"/>
  <c r="H40" i="73"/>
  <c r="H41" i="73"/>
  <c r="H42" i="73"/>
  <c r="H43" i="73"/>
  <c r="H44" i="73"/>
  <c r="H45" i="73"/>
  <c r="H46" i="73"/>
  <c r="H47" i="73"/>
  <c r="H48" i="73"/>
  <c r="H49" i="73"/>
  <c r="H50" i="73"/>
  <c r="H51" i="73"/>
  <c r="H52" i="73"/>
  <c r="H53" i="73"/>
  <c r="H54" i="73"/>
  <c r="H55" i="73"/>
  <c r="H56" i="73"/>
  <c r="H57" i="73"/>
  <c r="H59" i="73"/>
  <c r="H66" i="73"/>
  <c r="G59" i="73"/>
  <c r="G66" i="73"/>
  <c r="E3" i="73"/>
  <c r="E4" i="73"/>
  <c r="E5" i="73"/>
  <c r="E6" i="73"/>
  <c r="E7" i="73"/>
  <c r="E8" i="73"/>
  <c r="E9" i="73"/>
  <c r="E10" i="73"/>
  <c r="E11" i="73"/>
  <c r="E12" i="73"/>
  <c r="E13" i="73"/>
  <c r="E14" i="73"/>
  <c r="E15" i="73"/>
  <c r="E16" i="73"/>
  <c r="E17" i="73"/>
  <c r="E18" i="73"/>
  <c r="E19" i="73"/>
  <c r="E20" i="73"/>
  <c r="E21" i="73"/>
  <c r="E22" i="73"/>
  <c r="E23" i="73"/>
  <c r="E24" i="73"/>
  <c r="E25" i="73"/>
  <c r="E26" i="73"/>
  <c r="E27" i="73"/>
  <c r="E28" i="73"/>
  <c r="E29" i="73"/>
  <c r="E30" i="73"/>
  <c r="E31" i="73"/>
  <c r="E32" i="73"/>
  <c r="E33" i="73"/>
  <c r="E34" i="73"/>
  <c r="E35" i="73"/>
  <c r="E36" i="73"/>
  <c r="E37" i="73"/>
  <c r="E38" i="73"/>
  <c r="E39" i="73"/>
  <c r="E40" i="73"/>
  <c r="E41" i="73"/>
  <c r="E42" i="73"/>
  <c r="E43" i="73"/>
  <c r="E44" i="73"/>
  <c r="E45" i="73"/>
  <c r="E46" i="73"/>
  <c r="E47" i="73"/>
  <c r="E48" i="73"/>
  <c r="E49" i="73"/>
  <c r="E50" i="73"/>
  <c r="E51" i="73"/>
  <c r="E52" i="73"/>
  <c r="E53" i="73"/>
  <c r="E54" i="73"/>
  <c r="E55" i="73"/>
  <c r="E56" i="73"/>
  <c r="E57" i="73"/>
  <c r="E59" i="73"/>
  <c r="E61" i="73"/>
  <c r="E62" i="73"/>
  <c r="E64" i="73"/>
  <c r="E66" i="73"/>
  <c r="C30" i="72"/>
  <c r="C31" i="72"/>
  <c r="C33" i="72"/>
  <c r="C23" i="72"/>
  <c r="C25" i="72"/>
  <c r="C36" i="72"/>
  <c r="C40" i="72"/>
  <c r="E31" i="72"/>
  <c r="E23" i="72"/>
  <c r="C13" i="72"/>
  <c r="J2" i="69"/>
  <c r="L2" i="69"/>
  <c r="J3" i="69"/>
  <c r="L3" i="69"/>
  <c r="J4" i="69"/>
  <c r="L4" i="69"/>
  <c r="J5" i="69"/>
  <c r="L5" i="69"/>
  <c r="J6" i="69"/>
  <c r="L6" i="69"/>
  <c r="J7" i="69"/>
  <c r="L7" i="69"/>
  <c r="J8" i="69"/>
  <c r="L8" i="69"/>
  <c r="J9" i="69"/>
  <c r="L9" i="69"/>
  <c r="J10" i="69"/>
  <c r="L10" i="69"/>
  <c r="J11" i="69"/>
  <c r="L11" i="69"/>
  <c r="J12" i="69"/>
  <c r="L12" i="69"/>
  <c r="J13" i="69"/>
  <c r="L13" i="69"/>
  <c r="J14" i="69"/>
  <c r="L14" i="69"/>
  <c r="J15" i="69"/>
  <c r="L15" i="69"/>
  <c r="J16" i="69"/>
  <c r="L16" i="69"/>
  <c r="J17" i="69"/>
  <c r="L17" i="69"/>
  <c r="J18" i="69"/>
  <c r="L18" i="69"/>
  <c r="J19" i="69"/>
  <c r="L19" i="69"/>
  <c r="J20" i="69"/>
  <c r="L20" i="69"/>
  <c r="J21" i="69"/>
  <c r="L21" i="69"/>
  <c r="J22" i="69"/>
  <c r="L22" i="69"/>
  <c r="J23" i="69"/>
  <c r="L23" i="69"/>
  <c r="J24" i="69"/>
  <c r="L24" i="69"/>
  <c r="J25" i="69"/>
  <c r="L25" i="69"/>
  <c r="J26" i="69"/>
  <c r="L26" i="69"/>
  <c r="J27" i="69"/>
  <c r="L27" i="69"/>
  <c r="J28" i="69"/>
  <c r="L28" i="69"/>
  <c r="J29" i="69"/>
  <c r="L29" i="69"/>
  <c r="J30" i="69"/>
  <c r="L30" i="69"/>
  <c r="J31" i="69"/>
  <c r="L31" i="69"/>
  <c r="J32" i="69"/>
  <c r="L32" i="69"/>
  <c r="J33" i="69"/>
  <c r="L33" i="69"/>
  <c r="J34" i="69"/>
  <c r="L34" i="69"/>
  <c r="J35" i="69"/>
  <c r="L35" i="69"/>
  <c r="J36" i="69"/>
  <c r="L36" i="69"/>
  <c r="J37" i="69"/>
  <c r="L37" i="69"/>
  <c r="J38" i="69"/>
  <c r="L38" i="69"/>
  <c r="J39" i="69"/>
  <c r="L39" i="69"/>
  <c r="J40" i="69"/>
  <c r="L40" i="69"/>
  <c r="J41" i="69"/>
  <c r="L41" i="69"/>
  <c r="J42" i="69"/>
  <c r="L42" i="69"/>
  <c r="J43" i="69"/>
  <c r="L43" i="69"/>
  <c r="J44" i="69"/>
  <c r="L44" i="69"/>
  <c r="J45" i="69"/>
  <c r="L45" i="69"/>
  <c r="J46" i="69"/>
  <c r="L46" i="69"/>
  <c r="J47" i="69"/>
  <c r="L47" i="69"/>
  <c r="J48" i="69"/>
  <c r="L48" i="69"/>
  <c r="J49" i="69"/>
  <c r="L49" i="69"/>
  <c r="J50" i="69"/>
  <c r="L50" i="69"/>
  <c r="J51" i="69"/>
  <c r="L51" i="69"/>
  <c r="J52" i="69"/>
  <c r="L52" i="69"/>
  <c r="J53" i="69"/>
  <c r="L53" i="69"/>
  <c r="J54" i="69"/>
  <c r="L54" i="69"/>
  <c r="J55" i="69"/>
  <c r="L55" i="69"/>
  <c r="J56" i="69"/>
  <c r="L56" i="69"/>
  <c r="J57" i="69"/>
  <c r="L57" i="69"/>
  <c r="J58" i="69"/>
  <c r="L58" i="69"/>
  <c r="J59" i="69"/>
  <c r="L59" i="69"/>
  <c r="J60" i="69"/>
  <c r="L60" i="69"/>
  <c r="J61" i="69"/>
  <c r="L61" i="69"/>
  <c r="J62" i="69"/>
  <c r="L62" i="69"/>
  <c r="J63" i="69"/>
  <c r="L63" i="69"/>
  <c r="J64" i="69"/>
  <c r="L64" i="69"/>
  <c r="J65" i="69"/>
  <c r="L65" i="69"/>
  <c r="J66" i="69"/>
  <c r="L66" i="69"/>
  <c r="J67" i="69"/>
  <c r="L67" i="69"/>
  <c r="J68" i="69"/>
  <c r="L68" i="69"/>
  <c r="J69" i="69"/>
  <c r="L69" i="69"/>
  <c r="J70" i="69"/>
  <c r="L70" i="69"/>
  <c r="J71" i="69"/>
  <c r="L71" i="69"/>
  <c r="J72" i="69"/>
  <c r="L72" i="69"/>
  <c r="J73" i="69"/>
  <c r="L73" i="69"/>
  <c r="J74" i="69"/>
  <c r="L74" i="69"/>
  <c r="J75" i="69"/>
  <c r="L75" i="69"/>
  <c r="J76" i="69"/>
  <c r="L76" i="69"/>
  <c r="J77" i="69"/>
  <c r="L77" i="69"/>
  <c r="J78" i="69"/>
  <c r="L78" i="69"/>
  <c r="J79" i="69"/>
  <c r="L79" i="69"/>
  <c r="J80" i="69"/>
  <c r="L80" i="69"/>
  <c r="J81" i="69"/>
  <c r="L81" i="69"/>
  <c r="J82" i="69"/>
  <c r="L82" i="69"/>
  <c r="J83" i="69"/>
  <c r="L83" i="69"/>
  <c r="J84" i="69"/>
  <c r="L84" i="69"/>
  <c r="J85" i="69"/>
  <c r="L85" i="69"/>
  <c r="J86" i="69"/>
  <c r="L86" i="69"/>
  <c r="J87" i="69"/>
  <c r="L87" i="69"/>
  <c r="J88" i="69"/>
  <c r="L88" i="69"/>
  <c r="J89" i="69"/>
  <c r="L89" i="69"/>
  <c r="J90" i="69"/>
  <c r="L90" i="69"/>
  <c r="J91" i="69"/>
  <c r="L91" i="69"/>
  <c r="J92" i="69"/>
  <c r="L92" i="69"/>
  <c r="J93" i="69"/>
  <c r="L93" i="69"/>
  <c r="J94" i="69"/>
  <c r="L94" i="69"/>
  <c r="J95" i="69"/>
  <c r="L95" i="69"/>
  <c r="J96" i="69"/>
  <c r="L96" i="69"/>
  <c r="J97" i="69"/>
  <c r="L97" i="69"/>
  <c r="J98" i="69"/>
  <c r="L98" i="69"/>
  <c r="J99" i="69"/>
  <c r="L99" i="69"/>
  <c r="J100" i="69"/>
  <c r="L100" i="69"/>
  <c r="J101" i="69"/>
  <c r="L101" i="69"/>
  <c r="J102" i="69"/>
  <c r="L102" i="69"/>
  <c r="J103" i="69"/>
  <c r="L103" i="69"/>
  <c r="J104" i="69"/>
  <c r="L104" i="69"/>
  <c r="J105" i="69"/>
  <c r="L105" i="69"/>
  <c r="J106" i="69"/>
  <c r="L106" i="69"/>
  <c r="J107" i="69"/>
  <c r="L107" i="69"/>
  <c r="J108" i="69"/>
  <c r="L108" i="69"/>
  <c r="J109" i="69"/>
  <c r="L109" i="69"/>
  <c r="J110" i="69"/>
  <c r="L110" i="69"/>
  <c r="J111" i="69"/>
  <c r="L111" i="69"/>
  <c r="J112" i="69"/>
  <c r="L112" i="69"/>
  <c r="J113" i="69"/>
  <c r="L113" i="69"/>
  <c r="J114" i="69"/>
  <c r="L114" i="69"/>
  <c r="J115" i="69"/>
  <c r="L115" i="69"/>
  <c r="J116" i="69"/>
  <c r="L116" i="69"/>
  <c r="J117" i="69"/>
  <c r="L117" i="69"/>
  <c r="J118" i="69"/>
  <c r="L118" i="69"/>
  <c r="J119" i="69"/>
  <c r="L119" i="69"/>
  <c r="J120" i="69"/>
  <c r="L120" i="69"/>
  <c r="J121" i="69"/>
  <c r="L121" i="69"/>
  <c r="J122" i="69"/>
  <c r="L122" i="69"/>
  <c r="J123" i="69"/>
  <c r="L123" i="69"/>
  <c r="J124" i="69"/>
  <c r="L124" i="69"/>
  <c r="J125" i="69"/>
  <c r="L125" i="69"/>
  <c r="J126" i="69"/>
  <c r="L126" i="69"/>
  <c r="J127" i="69"/>
  <c r="L127" i="69"/>
  <c r="J128" i="69"/>
  <c r="L128" i="69"/>
  <c r="J129" i="69"/>
  <c r="L129" i="69"/>
  <c r="J130" i="69"/>
  <c r="L130" i="69"/>
  <c r="J131" i="69"/>
  <c r="L131" i="69"/>
  <c r="J132" i="69"/>
  <c r="L132" i="69"/>
  <c r="J133" i="69"/>
  <c r="L133" i="69"/>
  <c r="J134" i="69"/>
  <c r="L134" i="69"/>
  <c r="J135" i="69"/>
  <c r="L135" i="69"/>
  <c r="J136" i="69"/>
  <c r="L136" i="69"/>
  <c r="J137" i="69"/>
  <c r="L137" i="69"/>
  <c r="J138" i="69"/>
  <c r="L138" i="69"/>
  <c r="J139" i="69"/>
  <c r="L139" i="69"/>
  <c r="J140" i="69"/>
  <c r="L140" i="69"/>
  <c r="J141" i="69"/>
  <c r="L141" i="69"/>
  <c r="J142" i="69"/>
  <c r="L142" i="69"/>
  <c r="J143" i="69"/>
  <c r="L143" i="69"/>
  <c r="J144" i="69"/>
  <c r="L144" i="69"/>
  <c r="J145" i="69"/>
  <c r="L145" i="69"/>
  <c r="J146" i="69"/>
  <c r="L146" i="69"/>
  <c r="J147" i="69"/>
  <c r="L147" i="69"/>
  <c r="J148" i="69"/>
  <c r="L148" i="69"/>
  <c r="J149" i="69"/>
  <c r="L149" i="69"/>
  <c r="L151" i="69"/>
  <c r="L162" i="69"/>
  <c r="L165" i="69"/>
  <c r="K151" i="69"/>
  <c r="K162" i="69"/>
  <c r="L167" i="69"/>
  <c r="L169" i="69"/>
  <c r="C151" i="69"/>
  <c r="C159" i="69"/>
  <c r="C162" i="69"/>
  <c r="D151" i="69"/>
  <c r="D159" i="69"/>
  <c r="D162" i="69"/>
  <c r="J151" i="69"/>
  <c r="J162" i="69"/>
  <c r="I151" i="69"/>
  <c r="I162" i="69"/>
  <c r="H2" i="69"/>
  <c r="H3" i="69"/>
  <c r="H4" i="69"/>
  <c r="H5" i="69"/>
  <c r="H6" i="69"/>
  <c r="H7" i="69"/>
  <c r="H8" i="69"/>
  <c r="H9" i="69"/>
  <c r="H10" i="69"/>
  <c r="H11" i="69"/>
  <c r="H12" i="69"/>
  <c r="H13" i="69"/>
  <c r="H14" i="69"/>
  <c r="H15" i="69"/>
  <c r="H16" i="69"/>
  <c r="H17" i="69"/>
  <c r="H18" i="69"/>
  <c r="H19" i="69"/>
  <c r="H20" i="69"/>
  <c r="H21" i="69"/>
  <c r="H22" i="69"/>
  <c r="H23" i="69"/>
  <c r="H24" i="69"/>
  <c r="H25" i="69"/>
  <c r="H26" i="69"/>
  <c r="H27" i="69"/>
  <c r="H28" i="69"/>
  <c r="H29" i="69"/>
  <c r="H30" i="69"/>
  <c r="H31" i="69"/>
  <c r="H32" i="69"/>
  <c r="H33" i="69"/>
  <c r="H34" i="69"/>
  <c r="H35" i="69"/>
  <c r="H36" i="69"/>
  <c r="H37" i="69"/>
  <c r="H38" i="69"/>
  <c r="H39" i="69"/>
  <c r="H40" i="69"/>
  <c r="H41" i="69"/>
  <c r="H42" i="69"/>
  <c r="H43" i="69"/>
  <c r="H44" i="69"/>
  <c r="H45" i="69"/>
  <c r="H46" i="69"/>
  <c r="H47" i="69"/>
  <c r="H48" i="69"/>
  <c r="H49" i="69"/>
  <c r="H50" i="69"/>
  <c r="H51" i="69"/>
  <c r="H52" i="69"/>
  <c r="H53" i="69"/>
  <c r="H54" i="69"/>
  <c r="H55" i="69"/>
  <c r="H56" i="69"/>
  <c r="H57" i="69"/>
  <c r="H58" i="69"/>
  <c r="H59" i="69"/>
  <c r="H60" i="69"/>
  <c r="H61" i="69"/>
  <c r="H62" i="69"/>
  <c r="H63" i="69"/>
  <c r="H64" i="69"/>
  <c r="H65" i="69"/>
  <c r="H66" i="69"/>
  <c r="H67" i="69"/>
  <c r="H68" i="69"/>
  <c r="H69" i="69"/>
  <c r="H70" i="69"/>
  <c r="H71" i="69"/>
  <c r="H72" i="69"/>
  <c r="H73" i="69"/>
  <c r="H74" i="69"/>
  <c r="H75" i="69"/>
  <c r="H76" i="69"/>
  <c r="H77" i="69"/>
  <c r="H78" i="69"/>
  <c r="H79" i="69"/>
  <c r="H80" i="69"/>
  <c r="H81" i="69"/>
  <c r="H82" i="69"/>
  <c r="H83" i="69"/>
  <c r="H84" i="69"/>
  <c r="H85" i="69"/>
  <c r="H86" i="69"/>
  <c r="H87" i="69"/>
  <c r="H88" i="69"/>
  <c r="H89" i="69"/>
  <c r="H90" i="69"/>
  <c r="H91" i="69"/>
  <c r="H92" i="69"/>
  <c r="H93" i="69"/>
  <c r="H94" i="69"/>
  <c r="H95" i="69"/>
  <c r="H96" i="69"/>
  <c r="H97" i="69"/>
  <c r="H98" i="69"/>
  <c r="H99" i="69"/>
  <c r="H100" i="69"/>
  <c r="H101" i="69"/>
  <c r="H102" i="69"/>
  <c r="H103" i="69"/>
  <c r="H104" i="69"/>
  <c r="H105" i="69"/>
  <c r="H106" i="69"/>
  <c r="H107" i="69"/>
  <c r="H108" i="69"/>
  <c r="H109" i="69"/>
  <c r="H110" i="69"/>
  <c r="H111" i="69"/>
  <c r="H112" i="69"/>
  <c r="H113" i="69"/>
  <c r="H114" i="69"/>
  <c r="H115" i="69"/>
  <c r="H116" i="69"/>
  <c r="H117" i="69"/>
  <c r="H118" i="69"/>
  <c r="H119" i="69"/>
  <c r="H120" i="69"/>
  <c r="H121" i="69"/>
  <c r="H122" i="69"/>
  <c r="H123" i="69"/>
  <c r="H124" i="69"/>
  <c r="H125" i="69"/>
  <c r="H126" i="69"/>
  <c r="H127" i="69"/>
  <c r="H128" i="69"/>
  <c r="H129" i="69"/>
  <c r="H130" i="69"/>
  <c r="H131" i="69"/>
  <c r="H132" i="69"/>
  <c r="H133" i="69"/>
  <c r="H134" i="69"/>
  <c r="H135" i="69"/>
  <c r="H136" i="69"/>
  <c r="H137" i="69"/>
  <c r="H138" i="69"/>
  <c r="H139" i="69"/>
  <c r="H140" i="69"/>
  <c r="H141" i="69"/>
  <c r="H142" i="69"/>
  <c r="H143" i="69"/>
  <c r="H144" i="69"/>
  <c r="H145" i="69"/>
  <c r="H146" i="69"/>
  <c r="H147" i="69"/>
  <c r="H148" i="69"/>
  <c r="H149" i="69"/>
  <c r="H151" i="69"/>
  <c r="H162" i="69"/>
  <c r="G151" i="69"/>
  <c r="G162" i="69"/>
  <c r="E2" i="69"/>
  <c r="E3" i="69"/>
  <c r="E4" i="69"/>
  <c r="E5" i="69"/>
  <c r="E6" i="69"/>
  <c r="E7" i="69"/>
  <c r="E8" i="69"/>
  <c r="E9" i="69"/>
  <c r="E10" i="69"/>
  <c r="E11" i="69"/>
  <c r="E12" i="69"/>
  <c r="E13" i="69"/>
  <c r="E14" i="69"/>
  <c r="E15" i="69"/>
  <c r="E16" i="69"/>
  <c r="E17" i="69"/>
  <c r="E18" i="69"/>
  <c r="E19" i="69"/>
  <c r="E20" i="69"/>
  <c r="E21" i="69"/>
  <c r="E22" i="69"/>
  <c r="E23" i="69"/>
  <c r="E24" i="69"/>
  <c r="E25" i="69"/>
  <c r="E26" i="69"/>
  <c r="E27" i="69"/>
  <c r="E28" i="69"/>
  <c r="E29" i="69"/>
  <c r="E30" i="69"/>
  <c r="E31" i="69"/>
  <c r="E32" i="69"/>
  <c r="E33" i="69"/>
  <c r="E34" i="69"/>
  <c r="E35" i="69"/>
  <c r="E36" i="69"/>
  <c r="E37" i="69"/>
  <c r="E38" i="69"/>
  <c r="E39" i="69"/>
  <c r="E40" i="69"/>
  <c r="E41" i="69"/>
  <c r="E42" i="69"/>
  <c r="E43" i="69"/>
  <c r="E44" i="69"/>
  <c r="E45" i="69"/>
  <c r="E46" i="69"/>
  <c r="E47" i="69"/>
  <c r="E48" i="69"/>
  <c r="E49" i="69"/>
  <c r="E50" i="69"/>
  <c r="E51" i="69"/>
  <c r="E52" i="69"/>
  <c r="E53" i="69"/>
  <c r="E54" i="69"/>
  <c r="E55" i="69"/>
  <c r="E56" i="69"/>
  <c r="E57" i="69"/>
  <c r="E58" i="69"/>
  <c r="E59" i="69"/>
  <c r="E60" i="69"/>
  <c r="E61" i="69"/>
  <c r="E62" i="69"/>
  <c r="E63" i="69"/>
  <c r="E64" i="69"/>
  <c r="E65" i="69"/>
  <c r="E66" i="69"/>
  <c r="E67" i="69"/>
  <c r="E68" i="69"/>
  <c r="E69" i="69"/>
  <c r="E70" i="69"/>
  <c r="E71" i="69"/>
  <c r="E72" i="69"/>
  <c r="E73" i="69"/>
  <c r="E74" i="69"/>
  <c r="E75" i="69"/>
  <c r="E76" i="69"/>
  <c r="E77" i="69"/>
  <c r="E78" i="69"/>
  <c r="E79" i="69"/>
  <c r="E80" i="69"/>
  <c r="E81" i="69"/>
  <c r="E82" i="69"/>
  <c r="E83" i="69"/>
  <c r="E84" i="69"/>
  <c r="E85" i="69"/>
  <c r="E86" i="69"/>
  <c r="E87" i="69"/>
  <c r="E88" i="69"/>
  <c r="E89" i="69"/>
  <c r="E90" i="69"/>
  <c r="E91" i="69"/>
  <c r="E92" i="69"/>
  <c r="E93" i="69"/>
  <c r="E94" i="69"/>
  <c r="E95" i="69"/>
  <c r="E96" i="69"/>
  <c r="E97" i="69"/>
  <c r="E98" i="69"/>
  <c r="E99" i="69"/>
  <c r="E100" i="69"/>
  <c r="E101" i="69"/>
  <c r="E102" i="69"/>
  <c r="E103" i="69"/>
  <c r="E104" i="69"/>
  <c r="E105" i="69"/>
  <c r="E106" i="69"/>
  <c r="E107" i="69"/>
  <c r="E108" i="69"/>
  <c r="E109" i="69"/>
  <c r="E110" i="69"/>
  <c r="E111" i="69"/>
  <c r="E112" i="69"/>
  <c r="E113" i="69"/>
  <c r="E114" i="69"/>
  <c r="E115" i="69"/>
  <c r="E116" i="69"/>
  <c r="E117" i="69"/>
  <c r="E118" i="69"/>
  <c r="E119" i="69"/>
  <c r="E120" i="69"/>
  <c r="E121" i="69"/>
  <c r="E122" i="69"/>
  <c r="E123" i="69"/>
  <c r="E124" i="69"/>
  <c r="E125" i="69"/>
  <c r="E126" i="69"/>
  <c r="E127" i="69"/>
  <c r="E128" i="69"/>
  <c r="E129" i="69"/>
  <c r="E130" i="69"/>
  <c r="E131" i="69"/>
  <c r="E132" i="69"/>
  <c r="E133" i="69"/>
  <c r="E134" i="69"/>
  <c r="E135" i="69"/>
  <c r="E136" i="69"/>
  <c r="E137" i="69"/>
  <c r="E138" i="69"/>
  <c r="E139" i="69"/>
  <c r="E140" i="69"/>
  <c r="E141" i="69"/>
  <c r="E142" i="69"/>
  <c r="E143" i="69"/>
  <c r="E144" i="69"/>
  <c r="E145" i="69"/>
  <c r="E146" i="69"/>
  <c r="E147" i="69"/>
  <c r="E148" i="69"/>
  <c r="E149" i="69"/>
  <c r="E151" i="69"/>
  <c r="E153" i="69"/>
  <c r="E154" i="69"/>
  <c r="E155" i="69"/>
  <c r="E156" i="69"/>
  <c r="E157" i="69"/>
  <c r="E159" i="69"/>
  <c r="E162" i="69"/>
  <c r="C30" i="68"/>
  <c r="C31" i="68"/>
  <c r="C33" i="68"/>
  <c r="C23" i="68"/>
  <c r="C25" i="68"/>
  <c r="C36" i="68"/>
  <c r="C40" i="68"/>
  <c r="E31" i="68"/>
  <c r="E23" i="68"/>
  <c r="C13" i="68"/>
  <c r="J4" i="65"/>
  <c r="L4" i="65"/>
  <c r="J5" i="65"/>
  <c r="L5" i="65"/>
  <c r="J6" i="65"/>
  <c r="L6" i="65"/>
  <c r="J7" i="65"/>
  <c r="L7" i="65"/>
  <c r="J8" i="65"/>
  <c r="L8" i="65"/>
  <c r="J9" i="65"/>
  <c r="L9" i="65"/>
  <c r="J10" i="65"/>
  <c r="L10" i="65"/>
  <c r="J11" i="65"/>
  <c r="L11" i="65"/>
  <c r="J12" i="65"/>
  <c r="L12" i="65"/>
  <c r="J13" i="65"/>
  <c r="L13" i="65"/>
  <c r="J14" i="65"/>
  <c r="L14" i="65"/>
  <c r="J15" i="65"/>
  <c r="L15" i="65"/>
  <c r="J16" i="65"/>
  <c r="L16" i="65"/>
  <c r="J17" i="65"/>
  <c r="L17" i="65"/>
  <c r="J18" i="65"/>
  <c r="L18" i="65"/>
  <c r="J19" i="65"/>
  <c r="L19" i="65"/>
  <c r="J20" i="65"/>
  <c r="L20" i="65"/>
  <c r="J21" i="65"/>
  <c r="L21" i="65"/>
  <c r="J22" i="65"/>
  <c r="L22" i="65"/>
  <c r="J23" i="65"/>
  <c r="L23" i="65"/>
  <c r="J24" i="65"/>
  <c r="L24" i="65"/>
  <c r="J25" i="65"/>
  <c r="L25" i="65"/>
  <c r="J26" i="65"/>
  <c r="L26" i="65"/>
  <c r="J27" i="65"/>
  <c r="L27" i="65"/>
  <c r="J28" i="65"/>
  <c r="L28" i="65"/>
  <c r="J29" i="65"/>
  <c r="L29" i="65"/>
  <c r="J30" i="65"/>
  <c r="L30" i="65"/>
  <c r="J31" i="65"/>
  <c r="L31" i="65"/>
  <c r="J32" i="65"/>
  <c r="L32" i="65"/>
  <c r="J33" i="65"/>
  <c r="L33" i="65"/>
  <c r="J34" i="65"/>
  <c r="L34" i="65"/>
  <c r="J35" i="65"/>
  <c r="L35" i="65"/>
  <c r="J36" i="65"/>
  <c r="L36" i="65"/>
  <c r="J37" i="65"/>
  <c r="L37" i="65"/>
  <c r="J38" i="65"/>
  <c r="L38" i="65"/>
  <c r="J39" i="65"/>
  <c r="L39" i="65"/>
  <c r="J40" i="65"/>
  <c r="L40" i="65"/>
  <c r="J41" i="65"/>
  <c r="L41" i="65"/>
  <c r="J42" i="65"/>
  <c r="L42" i="65"/>
  <c r="J43" i="65"/>
  <c r="L43" i="65"/>
  <c r="J44" i="65"/>
  <c r="L44" i="65"/>
  <c r="J45" i="65"/>
  <c r="L45" i="65"/>
  <c r="J46" i="65"/>
  <c r="L46" i="65"/>
  <c r="J47" i="65"/>
  <c r="L47" i="65"/>
  <c r="J48" i="65"/>
  <c r="L48" i="65"/>
  <c r="J49" i="65"/>
  <c r="L49" i="65"/>
  <c r="J50" i="65"/>
  <c r="L50" i="65"/>
  <c r="J51" i="65"/>
  <c r="L51" i="65"/>
  <c r="J52" i="65"/>
  <c r="L52" i="65"/>
  <c r="J53" i="65"/>
  <c r="L53" i="65"/>
  <c r="J54" i="65"/>
  <c r="L54" i="65"/>
  <c r="J55" i="65"/>
  <c r="L55" i="65"/>
  <c r="J56" i="65"/>
  <c r="L56" i="65"/>
  <c r="J57" i="65"/>
  <c r="L57" i="65"/>
  <c r="J58" i="65"/>
  <c r="L58" i="65"/>
  <c r="J59" i="65"/>
  <c r="L59" i="65"/>
  <c r="J60" i="65"/>
  <c r="L60" i="65"/>
  <c r="J61" i="65"/>
  <c r="L61" i="65"/>
  <c r="J62" i="65"/>
  <c r="L62" i="65"/>
  <c r="J63" i="65"/>
  <c r="L63" i="65"/>
  <c r="J64" i="65"/>
  <c r="L64" i="65"/>
  <c r="J65" i="65"/>
  <c r="L65" i="65"/>
  <c r="J66" i="65"/>
  <c r="L66" i="65"/>
  <c r="J67" i="65"/>
  <c r="L67" i="65"/>
  <c r="J68" i="65"/>
  <c r="L68" i="65"/>
  <c r="J69" i="65"/>
  <c r="L69" i="65"/>
  <c r="J70" i="65"/>
  <c r="L70" i="65"/>
  <c r="J71" i="65"/>
  <c r="L71" i="65"/>
  <c r="J72" i="65"/>
  <c r="L72" i="65"/>
  <c r="J73" i="65"/>
  <c r="L73" i="65"/>
  <c r="J74" i="65"/>
  <c r="L74" i="65"/>
  <c r="J75" i="65"/>
  <c r="L75" i="65"/>
  <c r="J76" i="65"/>
  <c r="L76" i="65"/>
  <c r="J77" i="65"/>
  <c r="L77" i="65"/>
  <c r="J78" i="65"/>
  <c r="L78" i="65"/>
  <c r="J79" i="65"/>
  <c r="L79" i="65"/>
  <c r="J80" i="65"/>
  <c r="L80" i="65"/>
  <c r="J81" i="65"/>
  <c r="L81" i="65"/>
  <c r="J82" i="65"/>
  <c r="L82" i="65"/>
  <c r="J83" i="65"/>
  <c r="L83" i="65"/>
  <c r="J84" i="65"/>
  <c r="L84" i="65"/>
  <c r="J85" i="65"/>
  <c r="L85" i="65"/>
  <c r="J86" i="65"/>
  <c r="L86" i="65"/>
  <c r="J87" i="65"/>
  <c r="L87" i="65"/>
  <c r="J88" i="65"/>
  <c r="L88" i="65"/>
  <c r="J89" i="65"/>
  <c r="L89" i="65"/>
  <c r="J90" i="65"/>
  <c r="L90" i="65"/>
  <c r="J91" i="65"/>
  <c r="L91" i="65"/>
  <c r="J92" i="65"/>
  <c r="L92" i="65"/>
  <c r="J93" i="65"/>
  <c r="L93" i="65"/>
  <c r="J94" i="65"/>
  <c r="L94" i="65"/>
  <c r="J95" i="65"/>
  <c r="L95" i="65"/>
  <c r="J96" i="65"/>
  <c r="L96" i="65"/>
  <c r="J97" i="65"/>
  <c r="L97" i="65"/>
  <c r="J98" i="65"/>
  <c r="L98" i="65"/>
  <c r="J99" i="65"/>
  <c r="L99" i="65"/>
  <c r="J100" i="65"/>
  <c r="L100" i="65"/>
  <c r="J101" i="65"/>
  <c r="L101" i="65"/>
  <c r="J102" i="65"/>
  <c r="L102" i="65"/>
  <c r="J103" i="65"/>
  <c r="L103" i="65"/>
  <c r="J104" i="65"/>
  <c r="L104" i="65"/>
  <c r="J105" i="65"/>
  <c r="L105" i="65"/>
  <c r="J106" i="65"/>
  <c r="L106" i="65"/>
  <c r="J107" i="65"/>
  <c r="L107" i="65"/>
  <c r="J108" i="65"/>
  <c r="L108" i="65"/>
  <c r="J109" i="65"/>
  <c r="L109" i="65"/>
  <c r="J110" i="65"/>
  <c r="L110" i="65"/>
  <c r="J111" i="65"/>
  <c r="L111" i="65"/>
  <c r="J112" i="65"/>
  <c r="L112" i="65"/>
  <c r="J113" i="65"/>
  <c r="L113" i="65"/>
  <c r="J114" i="65"/>
  <c r="L114" i="65"/>
  <c r="J115" i="65"/>
  <c r="L115" i="65"/>
  <c r="J116" i="65"/>
  <c r="L116" i="65"/>
  <c r="J117" i="65"/>
  <c r="L117" i="65"/>
  <c r="J118" i="65"/>
  <c r="L118" i="65"/>
  <c r="J119" i="65"/>
  <c r="L119" i="65"/>
  <c r="J120" i="65"/>
  <c r="L120" i="65"/>
  <c r="J121" i="65"/>
  <c r="L121" i="65"/>
  <c r="J122" i="65"/>
  <c r="L122" i="65"/>
  <c r="J123" i="65"/>
  <c r="L123" i="65"/>
  <c r="J124" i="65"/>
  <c r="L124" i="65"/>
  <c r="J125" i="65"/>
  <c r="L125" i="65"/>
  <c r="J126" i="65"/>
  <c r="L126" i="65"/>
  <c r="J127" i="65"/>
  <c r="L127" i="65"/>
  <c r="J128" i="65"/>
  <c r="L128" i="65"/>
  <c r="J129" i="65"/>
  <c r="L129" i="65"/>
  <c r="J130" i="65"/>
  <c r="L130" i="65"/>
  <c r="J131" i="65"/>
  <c r="L131" i="65"/>
  <c r="J132" i="65"/>
  <c r="L132" i="65"/>
  <c r="J133" i="65"/>
  <c r="L133" i="65"/>
  <c r="J134" i="65"/>
  <c r="L134" i="65"/>
  <c r="J135" i="65"/>
  <c r="L135" i="65"/>
  <c r="J136" i="65"/>
  <c r="L136" i="65"/>
  <c r="J137" i="65"/>
  <c r="L137" i="65"/>
  <c r="J138" i="65"/>
  <c r="L138" i="65"/>
  <c r="J139" i="65"/>
  <c r="L139" i="65"/>
  <c r="J140" i="65"/>
  <c r="L140" i="65"/>
  <c r="J141" i="65"/>
  <c r="L141" i="65"/>
  <c r="J142" i="65"/>
  <c r="L142" i="65"/>
  <c r="J143" i="65"/>
  <c r="L143" i="65"/>
  <c r="J144" i="65"/>
  <c r="L144" i="65"/>
  <c r="J145" i="65"/>
  <c r="L145" i="65"/>
  <c r="J146" i="65"/>
  <c r="L146" i="65"/>
  <c r="J147" i="65"/>
  <c r="L147" i="65"/>
  <c r="J148" i="65"/>
  <c r="L148" i="65"/>
  <c r="J149" i="65"/>
  <c r="L149" i="65"/>
  <c r="J150" i="65"/>
  <c r="L150" i="65"/>
  <c r="J151" i="65"/>
  <c r="L151" i="65"/>
  <c r="J152" i="65"/>
  <c r="L152" i="65"/>
  <c r="J153" i="65"/>
  <c r="L153" i="65"/>
  <c r="J154" i="65"/>
  <c r="L154" i="65"/>
  <c r="J155" i="65"/>
  <c r="L155" i="65"/>
  <c r="J156" i="65"/>
  <c r="L156" i="65"/>
  <c r="J157" i="65"/>
  <c r="L157" i="65"/>
  <c r="J158" i="65"/>
  <c r="L158" i="65"/>
  <c r="J159" i="65"/>
  <c r="L159" i="65"/>
  <c r="J160" i="65"/>
  <c r="L160" i="65"/>
  <c r="J161" i="65"/>
  <c r="L161" i="65"/>
  <c r="J162" i="65"/>
  <c r="L162" i="65"/>
  <c r="J163" i="65"/>
  <c r="L163" i="65"/>
  <c r="J164" i="65"/>
  <c r="L164" i="65"/>
  <c r="J165" i="65"/>
  <c r="L165" i="65"/>
  <c r="J166" i="65"/>
  <c r="L166" i="65"/>
  <c r="J167" i="65"/>
  <c r="L167" i="65"/>
  <c r="J168" i="65"/>
  <c r="L168" i="65"/>
  <c r="L170" i="65"/>
  <c r="L183" i="65"/>
  <c r="I185" i="65"/>
  <c r="J185" i="65"/>
  <c r="L185" i="65"/>
  <c r="I186" i="65"/>
  <c r="J186" i="65"/>
  <c r="L186" i="65"/>
  <c r="I187" i="65"/>
  <c r="J187" i="65"/>
  <c r="L187" i="65"/>
  <c r="I188" i="65"/>
  <c r="J188" i="65"/>
  <c r="L188" i="65"/>
  <c r="I189" i="65"/>
  <c r="J189" i="65"/>
  <c r="L189" i="65"/>
  <c r="I190" i="65"/>
  <c r="J190" i="65"/>
  <c r="L190" i="65"/>
  <c r="I191" i="65"/>
  <c r="J191" i="65"/>
  <c r="L191" i="65"/>
  <c r="L193" i="65"/>
  <c r="I197" i="65"/>
  <c r="J197" i="65"/>
  <c r="L197" i="65"/>
  <c r="I198" i="65"/>
  <c r="J198" i="65"/>
  <c r="L198" i="65"/>
  <c r="I199" i="65"/>
  <c r="J199" i="65"/>
  <c r="L199" i="65"/>
  <c r="I200" i="65"/>
  <c r="J200" i="65"/>
  <c r="L200" i="65"/>
  <c r="I201" i="65"/>
  <c r="J201" i="65"/>
  <c r="L201" i="65"/>
  <c r="I202" i="65"/>
  <c r="J202" i="65"/>
  <c r="L202" i="65"/>
  <c r="I203" i="65"/>
  <c r="J203" i="65"/>
  <c r="L203" i="65"/>
  <c r="I204" i="65"/>
  <c r="J204" i="65"/>
  <c r="L204" i="65"/>
  <c r="L206" i="65"/>
  <c r="I210" i="65"/>
  <c r="J210" i="65"/>
  <c r="L210" i="65"/>
  <c r="I211" i="65"/>
  <c r="J211" i="65"/>
  <c r="L211" i="65"/>
  <c r="I212" i="65"/>
  <c r="J212" i="65"/>
  <c r="L212" i="65"/>
  <c r="I213" i="65"/>
  <c r="J213" i="65"/>
  <c r="L213" i="65"/>
  <c r="I214" i="65"/>
  <c r="J214" i="65"/>
  <c r="L214" i="65"/>
  <c r="L216" i="65"/>
  <c r="L218" i="65"/>
  <c r="L220" i="65"/>
  <c r="K170" i="65"/>
  <c r="K183" i="65"/>
  <c r="K193" i="65"/>
  <c r="K206" i="65"/>
  <c r="K216" i="65"/>
  <c r="K218" i="65"/>
  <c r="L222" i="65"/>
  <c r="L224" i="65"/>
  <c r="J170" i="65"/>
  <c r="J183" i="65"/>
  <c r="J193" i="65"/>
  <c r="J206" i="65"/>
  <c r="J216" i="65"/>
  <c r="J218" i="65"/>
  <c r="I170" i="65"/>
  <c r="I183" i="65"/>
  <c r="I193" i="65"/>
  <c r="I206" i="65"/>
  <c r="I216" i="65"/>
  <c r="I218" i="65"/>
  <c r="H4" i="65"/>
  <c r="H5" i="65"/>
  <c r="H6" i="65"/>
  <c r="H7" i="65"/>
  <c r="H8" i="65"/>
  <c r="H9" i="65"/>
  <c r="H10" i="65"/>
  <c r="H11" i="65"/>
  <c r="H12" i="65"/>
  <c r="H13" i="65"/>
  <c r="H14" i="65"/>
  <c r="H15"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70" i="65"/>
  <c r="H183" i="65"/>
  <c r="H193" i="65"/>
  <c r="H206" i="65"/>
  <c r="H216" i="65"/>
  <c r="H218" i="65"/>
  <c r="G170" i="65"/>
  <c r="G183" i="65"/>
  <c r="G193" i="65"/>
  <c r="G206" i="65"/>
  <c r="G216" i="65"/>
  <c r="G218" i="65"/>
  <c r="E4" i="65"/>
  <c r="E5" i="65"/>
  <c r="E6" i="65"/>
  <c r="E7" i="65"/>
  <c r="E8" i="65"/>
  <c r="E9"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70" i="65"/>
  <c r="E172" i="65"/>
  <c r="E173" i="65"/>
  <c r="E174" i="65"/>
  <c r="E175" i="65"/>
  <c r="E176" i="65"/>
  <c r="E177" i="65"/>
  <c r="E178" i="65"/>
  <c r="E180" i="65"/>
  <c r="E183" i="65"/>
  <c r="E185" i="65"/>
  <c r="E186" i="65"/>
  <c r="E187" i="65"/>
  <c r="E188" i="65"/>
  <c r="E189" i="65"/>
  <c r="E190" i="65"/>
  <c r="E191" i="65"/>
  <c r="E193" i="65"/>
  <c r="E197" i="65"/>
  <c r="E198" i="65"/>
  <c r="E199" i="65"/>
  <c r="E200" i="65"/>
  <c r="E201" i="65"/>
  <c r="E202" i="65"/>
  <c r="E203" i="65"/>
  <c r="E204" i="65"/>
  <c r="E206" i="65"/>
  <c r="E210" i="65"/>
  <c r="E211" i="65"/>
  <c r="E212" i="65"/>
  <c r="E213" i="65"/>
  <c r="E214" i="65"/>
  <c r="E216" i="65"/>
  <c r="E218" i="65"/>
  <c r="D170" i="65"/>
  <c r="D180" i="65"/>
  <c r="D183" i="65"/>
  <c r="D193" i="65"/>
  <c r="D206" i="65"/>
  <c r="D216" i="65"/>
  <c r="D218" i="65"/>
  <c r="C170" i="65"/>
  <c r="C180" i="65"/>
  <c r="C183" i="65"/>
  <c r="C193" i="65"/>
  <c r="C206" i="65"/>
  <c r="C216" i="65"/>
  <c r="C218" i="65"/>
  <c r="C31" i="64"/>
  <c r="C32" i="64"/>
  <c r="C34" i="64"/>
  <c r="C24" i="64"/>
  <c r="C26" i="64"/>
  <c r="C37" i="64"/>
  <c r="C41" i="64"/>
  <c r="E32" i="64"/>
  <c r="E24" i="64"/>
  <c r="C14" i="64"/>
  <c r="B9" i="54"/>
  <c r="C9" i="54"/>
  <c r="D9" i="54"/>
  <c r="E9" i="54"/>
  <c r="F9" i="54"/>
  <c r="G9" i="54"/>
  <c r="H9" i="54"/>
  <c r="I9" i="54"/>
  <c r="J9" i="54"/>
  <c r="K9" i="54"/>
  <c r="K8" i="54"/>
  <c r="K7" i="54"/>
  <c r="K6" i="54"/>
  <c r="K5" i="54"/>
  <c r="E78" i="52"/>
  <c r="E70" i="52"/>
  <c r="E59" i="52"/>
  <c r="E50" i="52"/>
  <c r="E37" i="52"/>
  <c r="E32" i="52"/>
  <c r="E26" i="52"/>
  <c r="E21" i="52"/>
  <c r="E12" i="52"/>
  <c r="E39" i="52"/>
  <c r="E80" i="52"/>
  <c r="G78" i="52"/>
  <c r="G70" i="52"/>
  <c r="G59" i="52"/>
  <c r="G50" i="52"/>
  <c r="G37" i="52"/>
  <c r="G32" i="52"/>
  <c r="G26" i="52"/>
  <c r="G21" i="52"/>
  <c r="G12" i="52"/>
  <c r="G39" i="52"/>
  <c r="G80" i="52"/>
  <c r="C78" i="52"/>
  <c r="C70" i="52"/>
  <c r="C59" i="52"/>
  <c r="C50" i="52"/>
  <c r="C37" i="52"/>
  <c r="C32" i="52"/>
  <c r="C26" i="52"/>
  <c r="C21" i="52"/>
  <c r="C12" i="52"/>
  <c r="C39" i="52"/>
  <c r="C80" i="52"/>
  <c r="K80" i="52"/>
  <c r="I78" i="52"/>
  <c r="I70" i="52"/>
  <c r="I59" i="52"/>
  <c r="I50" i="52"/>
  <c r="I39" i="52"/>
  <c r="I80" i="52"/>
  <c r="K78" i="52"/>
  <c r="I77" i="52"/>
  <c r="K76" i="52"/>
  <c r="I76" i="52"/>
  <c r="K75" i="52"/>
  <c r="I75" i="52"/>
  <c r="I74" i="52"/>
  <c r="K70" i="52"/>
  <c r="K69" i="52"/>
  <c r="I69" i="52"/>
  <c r="K68" i="52"/>
  <c r="I68" i="52"/>
  <c r="K67" i="52"/>
  <c r="I67" i="52"/>
  <c r="K66" i="52"/>
  <c r="I66" i="52"/>
  <c r="K65" i="52"/>
  <c r="I65" i="52"/>
  <c r="K64" i="52"/>
  <c r="I64" i="52"/>
  <c r="K63" i="52"/>
  <c r="I63" i="52"/>
  <c r="K59" i="52"/>
  <c r="K58" i="52"/>
  <c r="I58" i="52"/>
  <c r="K57" i="52"/>
  <c r="I57" i="52"/>
  <c r="K56" i="52"/>
  <c r="I56" i="52"/>
  <c r="K55" i="52"/>
  <c r="I55" i="52"/>
  <c r="K54" i="52"/>
  <c r="I54" i="52"/>
  <c r="K50" i="52"/>
  <c r="K49" i="52"/>
  <c r="I49" i="52"/>
  <c r="K48" i="52"/>
  <c r="I48" i="52"/>
  <c r="K47" i="52"/>
  <c r="I47" i="52"/>
  <c r="K46" i="52"/>
  <c r="I46" i="52"/>
  <c r="K45" i="52"/>
  <c r="I45" i="52"/>
  <c r="K44" i="52"/>
  <c r="I44" i="52"/>
  <c r="K39" i="52"/>
  <c r="K37" i="52"/>
  <c r="I37" i="52"/>
  <c r="K36" i="52"/>
  <c r="I36" i="52"/>
  <c r="K32" i="52"/>
  <c r="I32" i="52"/>
  <c r="K31" i="52"/>
  <c r="I31" i="52"/>
  <c r="K30" i="52"/>
  <c r="I30" i="52"/>
  <c r="K26" i="52"/>
  <c r="I26" i="52"/>
  <c r="K25" i="52"/>
  <c r="I25" i="52"/>
  <c r="K21" i="52"/>
  <c r="I21" i="52"/>
  <c r="K20" i="52"/>
  <c r="I20" i="52"/>
  <c r="K19" i="52"/>
  <c r="I19" i="52"/>
  <c r="K18" i="52"/>
  <c r="I18" i="52"/>
  <c r="K17" i="52"/>
  <c r="I17" i="52"/>
  <c r="K16" i="52"/>
  <c r="I16" i="52"/>
  <c r="K12" i="52"/>
  <c r="I12" i="52"/>
  <c r="K11" i="52"/>
  <c r="I11" i="52"/>
  <c r="K10" i="52"/>
  <c r="I10" i="52"/>
  <c r="K9" i="52"/>
  <c r="I9" i="52"/>
  <c r="K8" i="52"/>
  <c r="I8" i="52"/>
  <c r="K7" i="52"/>
  <c r="I7" i="52"/>
  <c r="K6" i="52"/>
  <c r="I6" i="52"/>
  <c r="K5" i="52"/>
  <c r="I5" i="52"/>
  <c r="E161" i="50"/>
  <c r="E153" i="50"/>
  <c r="E133" i="50"/>
  <c r="E114" i="50"/>
  <c r="E98" i="50"/>
  <c r="E84" i="50"/>
  <c r="E64" i="50"/>
  <c r="E45" i="50"/>
  <c r="E23" i="50"/>
  <c r="E163" i="50"/>
  <c r="G161" i="50"/>
  <c r="G153" i="50"/>
  <c r="G133" i="50"/>
  <c r="G114" i="50"/>
  <c r="G98" i="50"/>
  <c r="G84" i="50"/>
  <c r="G64" i="50"/>
  <c r="G45" i="50"/>
  <c r="G23" i="50"/>
  <c r="G163" i="50"/>
  <c r="C161" i="50"/>
  <c r="C153" i="50"/>
  <c r="C133" i="50"/>
  <c r="C114" i="50"/>
  <c r="C98" i="50"/>
  <c r="C84" i="50"/>
  <c r="C64" i="50"/>
  <c r="C45" i="50"/>
  <c r="C23" i="50"/>
  <c r="C163" i="50"/>
  <c r="K163" i="50"/>
  <c r="I161" i="50"/>
  <c r="I153" i="50"/>
  <c r="I133" i="50"/>
  <c r="I114" i="50"/>
  <c r="I98" i="50"/>
  <c r="I84" i="50"/>
  <c r="I64" i="50"/>
  <c r="I45" i="50"/>
  <c r="I6" i="50"/>
  <c r="I7" i="50"/>
  <c r="I8" i="50"/>
  <c r="I9" i="50"/>
  <c r="I10" i="50"/>
  <c r="I11" i="50"/>
  <c r="I12" i="50"/>
  <c r="I13" i="50"/>
  <c r="I14" i="50"/>
  <c r="I15" i="50"/>
  <c r="I16" i="50"/>
  <c r="I17" i="50"/>
  <c r="I18" i="50"/>
  <c r="I19" i="50"/>
  <c r="I20" i="50"/>
  <c r="I21" i="50"/>
  <c r="I22" i="50"/>
  <c r="I23" i="50"/>
  <c r="I163" i="50"/>
  <c r="K161" i="50"/>
  <c r="I160" i="50"/>
  <c r="K159" i="50"/>
  <c r="I159" i="50"/>
  <c r="K158" i="50"/>
  <c r="I158" i="50"/>
  <c r="K153" i="50"/>
  <c r="K152" i="50"/>
  <c r="I152" i="50"/>
  <c r="K151" i="50"/>
  <c r="I151" i="50"/>
  <c r="K150" i="50"/>
  <c r="I150" i="50"/>
  <c r="K149" i="50"/>
  <c r="I149" i="50"/>
  <c r="K148" i="50"/>
  <c r="I148" i="50"/>
  <c r="K147" i="50"/>
  <c r="I147" i="50"/>
  <c r="I146" i="50"/>
  <c r="K145" i="50"/>
  <c r="I145" i="50"/>
  <c r="K144" i="50"/>
  <c r="I144" i="50"/>
  <c r="K143" i="50"/>
  <c r="I143" i="50"/>
  <c r="K142" i="50"/>
  <c r="I142" i="50"/>
  <c r="K141" i="50"/>
  <c r="I141" i="50"/>
  <c r="K140" i="50"/>
  <c r="I140" i="50"/>
  <c r="K139" i="50"/>
  <c r="I139" i="50"/>
  <c r="K138" i="50"/>
  <c r="I138" i="50"/>
  <c r="K133" i="50"/>
  <c r="K132" i="50"/>
  <c r="I132" i="50"/>
  <c r="K131" i="50"/>
  <c r="I131" i="50"/>
  <c r="K130" i="50"/>
  <c r="I130" i="50"/>
  <c r="K129" i="50"/>
  <c r="I129" i="50"/>
  <c r="K128" i="50"/>
  <c r="I128" i="50"/>
  <c r="K127" i="50"/>
  <c r="I127" i="50"/>
  <c r="K126" i="50"/>
  <c r="I126" i="50"/>
  <c r="K125" i="50"/>
  <c r="I125" i="50"/>
  <c r="K124" i="50"/>
  <c r="I124" i="50"/>
  <c r="K123" i="50"/>
  <c r="I123" i="50"/>
  <c r="K122" i="50"/>
  <c r="I122" i="50"/>
  <c r="K121" i="50"/>
  <c r="I121" i="50"/>
  <c r="K120" i="50"/>
  <c r="I120" i="50"/>
  <c r="K119" i="50"/>
  <c r="I119" i="50"/>
  <c r="K114" i="50"/>
  <c r="K113" i="50"/>
  <c r="I113" i="50"/>
  <c r="K112" i="50"/>
  <c r="I112" i="50"/>
  <c r="K111" i="50"/>
  <c r="I111" i="50"/>
  <c r="K110" i="50"/>
  <c r="I110" i="50"/>
  <c r="K109" i="50"/>
  <c r="I109" i="50"/>
  <c r="K108" i="50"/>
  <c r="I108" i="50"/>
  <c r="K107" i="50"/>
  <c r="I107" i="50"/>
  <c r="K106" i="50"/>
  <c r="I106" i="50"/>
  <c r="K98" i="50"/>
  <c r="I97" i="50"/>
  <c r="K96" i="50"/>
  <c r="I96" i="50"/>
  <c r="K95" i="50"/>
  <c r="I95" i="50"/>
  <c r="K94" i="50"/>
  <c r="I94" i="50"/>
  <c r="K93" i="50"/>
  <c r="I93" i="50"/>
  <c r="K92" i="50"/>
  <c r="I92" i="50"/>
  <c r="K91" i="50"/>
  <c r="I91" i="50"/>
  <c r="K90" i="50"/>
  <c r="I90" i="50"/>
  <c r="K89" i="50"/>
  <c r="I89" i="50"/>
  <c r="K84" i="50"/>
  <c r="K83" i="50"/>
  <c r="I83" i="50"/>
  <c r="K82" i="50"/>
  <c r="I82" i="50"/>
  <c r="K81" i="50"/>
  <c r="I81" i="50"/>
  <c r="K80" i="50"/>
  <c r="I80" i="50"/>
  <c r="K79" i="50"/>
  <c r="I79" i="50"/>
  <c r="K78" i="50"/>
  <c r="I78" i="50"/>
  <c r="K77" i="50"/>
  <c r="I77" i="50"/>
  <c r="K76" i="50"/>
  <c r="I76" i="50"/>
  <c r="K75" i="50"/>
  <c r="I75" i="50"/>
  <c r="K74" i="50"/>
  <c r="I74" i="50"/>
  <c r="K73" i="50"/>
  <c r="I73" i="50"/>
  <c r="K72" i="50"/>
  <c r="I72" i="50"/>
  <c r="K71" i="50"/>
  <c r="I71" i="50"/>
  <c r="K70" i="50"/>
  <c r="I70" i="50"/>
  <c r="K69" i="50"/>
  <c r="I69" i="50"/>
  <c r="K64" i="50"/>
  <c r="K63" i="50"/>
  <c r="I63" i="50"/>
  <c r="K62" i="50"/>
  <c r="I62" i="50"/>
  <c r="K61" i="50"/>
  <c r="I61" i="50"/>
  <c r="K60" i="50"/>
  <c r="I60" i="50"/>
  <c r="K59" i="50"/>
  <c r="I59" i="50"/>
  <c r="K58" i="50"/>
  <c r="I58" i="50"/>
  <c r="K57" i="50"/>
  <c r="I57" i="50"/>
  <c r="K56" i="50"/>
  <c r="I56" i="50"/>
  <c r="K55" i="50"/>
  <c r="I55" i="50"/>
  <c r="K54" i="50"/>
  <c r="I54" i="50"/>
  <c r="K53" i="50"/>
  <c r="I53" i="50"/>
  <c r="K52" i="50"/>
  <c r="I52" i="50"/>
  <c r="K51" i="50"/>
  <c r="I51" i="50"/>
  <c r="K50" i="50"/>
  <c r="I50" i="50"/>
  <c r="K45" i="50"/>
  <c r="K44" i="50"/>
  <c r="I44" i="50"/>
  <c r="K43" i="50"/>
  <c r="I43" i="50"/>
  <c r="K42" i="50"/>
  <c r="I42" i="50"/>
  <c r="K41" i="50"/>
  <c r="I41" i="50"/>
  <c r="K40" i="50"/>
  <c r="I40" i="50"/>
  <c r="K39" i="50"/>
  <c r="I39" i="50"/>
  <c r="K38" i="50"/>
  <c r="I38" i="50"/>
  <c r="K37" i="50"/>
  <c r="I37" i="50"/>
  <c r="K36" i="50"/>
  <c r="I36" i="50"/>
  <c r="K35" i="50"/>
  <c r="I35" i="50"/>
  <c r="K34" i="50"/>
  <c r="I34" i="50"/>
  <c r="K33" i="50"/>
  <c r="I33" i="50"/>
  <c r="K32" i="50"/>
  <c r="I32" i="50"/>
  <c r="K31" i="50"/>
  <c r="I31" i="50"/>
  <c r="K30" i="50"/>
  <c r="I30" i="50"/>
  <c r="K29" i="50"/>
  <c r="I29" i="50"/>
  <c r="K28" i="50"/>
  <c r="I28" i="50"/>
  <c r="K23" i="50"/>
  <c r="K22" i="50"/>
  <c r="K21" i="50"/>
  <c r="K20" i="50"/>
  <c r="K19" i="50"/>
  <c r="K18" i="50"/>
  <c r="K17" i="50"/>
  <c r="K16" i="50"/>
  <c r="K15" i="50"/>
  <c r="K14" i="50"/>
  <c r="K13" i="50"/>
  <c r="K12" i="50"/>
  <c r="K11" i="50"/>
  <c r="K10" i="50"/>
  <c r="K9" i="50"/>
  <c r="K8" i="50"/>
  <c r="K7" i="50"/>
  <c r="K6" i="50"/>
  <c r="B67" i="45"/>
  <c r="E63" i="45"/>
  <c r="E69" i="45"/>
  <c r="E71" i="45"/>
  <c r="E29" i="45"/>
  <c r="E41" i="45"/>
  <c r="E43" i="45"/>
  <c r="E76" i="45"/>
  <c r="B63" i="45"/>
  <c r="B69" i="45"/>
  <c r="B71" i="45"/>
  <c r="B29" i="45"/>
  <c r="B41" i="45"/>
  <c r="B43" i="45"/>
  <c r="B76" i="45"/>
  <c r="F31" i="105"/>
  <c r="C34" i="105"/>
  <c r="C26" i="105"/>
  <c r="F11" i="105"/>
  <c r="F12" i="105"/>
  <c r="C11" i="105"/>
  <c r="C12" i="105"/>
  <c r="F14" i="105"/>
  <c r="C13" i="105"/>
  <c r="C14" i="105"/>
  <c r="D38" i="39"/>
  <c r="C38" i="39"/>
  <c r="D12" i="39"/>
  <c r="C12" i="39"/>
  <c r="C26" i="37"/>
  <c r="C47" i="37"/>
  <c r="D47" i="37"/>
  <c r="D23" i="35"/>
  <c r="D41" i="35"/>
  <c r="C41" i="35"/>
  <c r="C55" i="33"/>
  <c r="D55" i="33"/>
  <c r="C35" i="31"/>
  <c r="D35" i="31"/>
  <c r="G73" i="108"/>
  <c r="G74" i="108"/>
  <c r="G75" i="108"/>
  <c r="G76" i="108"/>
  <c r="G77" i="108"/>
  <c r="G78" i="108"/>
  <c r="G79" i="108"/>
  <c r="G80" i="108"/>
  <c r="G81" i="108"/>
  <c r="G82" i="108"/>
  <c r="G83" i="108"/>
  <c r="G84" i="108"/>
  <c r="G85" i="108"/>
  <c r="G50" i="108"/>
  <c r="H40" i="108"/>
  <c r="H37" i="108"/>
  <c r="H32" i="108"/>
  <c r="H34" i="108"/>
  <c r="D36" i="24"/>
  <c r="C36" i="24"/>
  <c r="D50" i="20"/>
  <c r="C28" i="20"/>
  <c r="C29" i="20"/>
  <c r="C31" i="20"/>
  <c r="C42" i="20"/>
  <c r="C44" i="20"/>
  <c r="C47" i="20"/>
  <c r="C48" i="20"/>
  <c r="C50" i="20"/>
  <c r="F97" i="17"/>
  <c r="F87" i="17"/>
  <c r="F79" i="17"/>
  <c r="F76" i="17"/>
  <c r="F72" i="17"/>
  <c r="F63" i="17"/>
  <c r="F59" i="17"/>
  <c r="F22" i="17"/>
  <c r="F15" i="17"/>
  <c r="F6" i="17"/>
  <c r="F104" i="17"/>
  <c r="H97" i="17"/>
  <c r="H87" i="17"/>
  <c r="H79" i="17"/>
  <c r="H76" i="17"/>
  <c r="H72" i="17"/>
  <c r="H63" i="17"/>
  <c r="H22" i="17"/>
  <c r="H15" i="17"/>
  <c r="H6" i="17"/>
  <c r="H104" i="17"/>
  <c r="D97" i="17"/>
  <c r="D87" i="17"/>
  <c r="D79" i="17"/>
  <c r="D76" i="17"/>
  <c r="D72" i="17"/>
  <c r="D63" i="17"/>
  <c r="D59" i="17"/>
  <c r="D22" i="17"/>
  <c r="D15" i="17"/>
  <c r="D6" i="17"/>
  <c r="D104" i="17"/>
  <c r="K104" i="17"/>
  <c r="J98" i="17"/>
  <c r="J99" i="17"/>
  <c r="J100" i="17"/>
  <c r="J101" i="17"/>
  <c r="J102" i="17"/>
  <c r="J97" i="17"/>
  <c r="J88" i="17"/>
  <c r="J89" i="17"/>
  <c r="J90" i="17"/>
  <c r="J91" i="17"/>
  <c r="J92" i="17"/>
  <c r="J93" i="17"/>
  <c r="J94" i="17"/>
  <c r="J95" i="17"/>
  <c r="J87" i="17"/>
  <c r="J80" i="17"/>
  <c r="J81" i="17"/>
  <c r="J82" i="17"/>
  <c r="J83" i="17"/>
  <c r="J84" i="17"/>
  <c r="J85" i="17"/>
  <c r="J79" i="17"/>
  <c r="J77" i="17"/>
  <c r="J76" i="17"/>
  <c r="J73" i="17"/>
  <c r="J74" i="17"/>
  <c r="J72" i="17"/>
  <c r="J64" i="17"/>
  <c r="J65" i="17"/>
  <c r="J66" i="17"/>
  <c r="J67" i="17"/>
  <c r="J68" i="17"/>
  <c r="J69" i="17"/>
  <c r="J70" i="17"/>
  <c r="J63" i="17"/>
  <c r="J60" i="17"/>
  <c r="J61" i="17"/>
  <c r="J59"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22" i="17"/>
  <c r="J16" i="17"/>
  <c r="J17" i="17"/>
  <c r="J18" i="17"/>
  <c r="J19" i="17"/>
  <c r="J20" i="17"/>
  <c r="J15" i="17"/>
  <c r="J7" i="17"/>
  <c r="J8" i="17"/>
  <c r="J9" i="17"/>
  <c r="J10" i="17"/>
  <c r="J11" i="17"/>
  <c r="J12" i="17"/>
  <c r="J13" i="17"/>
  <c r="J6" i="17"/>
  <c r="J104" i="17"/>
  <c r="K101" i="17"/>
  <c r="K99" i="17"/>
  <c r="K97" i="17"/>
  <c r="K95" i="17"/>
  <c r="K94" i="17"/>
  <c r="K93" i="17"/>
  <c r="K92" i="17"/>
  <c r="K91" i="17"/>
  <c r="K90" i="17"/>
  <c r="K89" i="17"/>
  <c r="K88" i="17"/>
  <c r="K87" i="17"/>
  <c r="K85" i="17"/>
  <c r="K84" i="17"/>
  <c r="K83" i="17"/>
  <c r="K82" i="17"/>
  <c r="K81" i="17"/>
  <c r="K80" i="17"/>
  <c r="K79" i="17"/>
  <c r="K77" i="17"/>
  <c r="K76" i="17"/>
  <c r="K74" i="17"/>
  <c r="K73" i="17"/>
  <c r="K72" i="17"/>
  <c r="K70" i="17"/>
  <c r="K69" i="17"/>
  <c r="K68" i="17"/>
  <c r="K67" i="17"/>
  <c r="K66" i="17"/>
  <c r="K65" i="17"/>
  <c r="K64" i="17"/>
  <c r="K63" i="17"/>
  <c r="K61" i="17"/>
  <c r="K60" i="17"/>
  <c r="K59" i="17"/>
  <c r="K56" i="17"/>
  <c r="K55" i="17"/>
  <c r="K54" i="17"/>
  <c r="K53" i="17"/>
  <c r="K50" i="17"/>
  <c r="K49" i="17"/>
  <c r="K48" i="17"/>
  <c r="K45" i="17"/>
  <c r="K44" i="17"/>
  <c r="K43" i="17"/>
  <c r="K42" i="17"/>
  <c r="K40" i="17"/>
  <c r="K39" i="17"/>
  <c r="K38" i="17"/>
  <c r="K36" i="17"/>
  <c r="K35" i="17"/>
  <c r="K33" i="17"/>
  <c r="K32" i="17"/>
  <c r="K31" i="17"/>
  <c r="K30" i="17"/>
  <c r="K29" i="17"/>
  <c r="K28" i="17"/>
  <c r="K26" i="17"/>
  <c r="K24" i="17"/>
  <c r="K23" i="17"/>
  <c r="K22" i="17"/>
  <c r="K20" i="17"/>
  <c r="K19" i="17"/>
  <c r="K18" i="17"/>
  <c r="K17" i="17"/>
  <c r="K16" i="17"/>
  <c r="K15" i="17"/>
  <c r="K13" i="17"/>
  <c r="K12" i="17"/>
  <c r="K11" i="17"/>
  <c r="K10" i="17"/>
  <c r="K9" i="17"/>
  <c r="K8" i="17"/>
  <c r="K7" i="17"/>
  <c r="K6" i="17"/>
  <c r="F7" i="16"/>
  <c r="F23" i="16"/>
  <c r="F30" i="16"/>
  <c r="F40" i="16"/>
  <c r="F54" i="16"/>
  <c r="F60" i="16"/>
  <c r="F73" i="16"/>
  <c r="F81" i="16"/>
  <c r="F87" i="16"/>
  <c r="F94" i="16"/>
  <c r="D7" i="16"/>
  <c r="D23" i="16"/>
  <c r="D30" i="16"/>
  <c r="D40" i="16"/>
  <c r="D54" i="16"/>
  <c r="D60" i="16"/>
  <c r="D73" i="16"/>
  <c r="D81" i="16"/>
  <c r="D87" i="16"/>
  <c r="D94" i="16"/>
  <c r="J94" i="16"/>
  <c r="H9" i="16"/>
  <c r="H11" i="16"/>
  <c r="H12" i="16"/>
  <c r="H13" i="16"/>
  <c r="H14" i="16"/>
  <c r="H15" i="16"/>
  <c r="H16" i="16"/>
  <c r="H18" i="16"/>
  <c r="H19" i="16"/>
  <c r="H20" i="16"/>
  <c r="H21" i="16"/>
  <c r="H7" i="16"/>
  <c r="H26" i="16"/>
  <c r="H27" i="16"/>
  <c r="H28" i="16"/>
  <c r="H23" i="16"/>
  <c r="H32" i="16"/>
  <c r="H34" i="16"/>
  <c r="H35" i="16"/>
  <c r="H36" i="16"/>
  <c r="H37" i="16"/>
  <c r="H38" i="16"/>
  <c r="H30" i="16"/>
  <c r="H42" i="16"/>
  <c r="H43" i="16"/>
  <c r="H44" i="16"/>
  <c r="H45" i="16"/>
  <c r="H46" i="16"/>
  <c r="H48" i="16"/>
  <c r="H49" i="16"/>
  <c r="H50" i="16"/>
  <c r="H51" i="16"/>
  <c r="H52" i="16"/>
  <c r="H40" i="16"/>
  <c r="H57" i="16"/>
  <c r="H58" i="16"/>
  <c r="H54" i="16"/>
  <c r="H63" i="16"/>
  <c r="H64" i="16"/>
  <c r="H60" i="16"/>
  <c r="H76" i="16"/>
  <c r="H77" i="16"/>
  <c r="H78" i="16"/>
  <c r="H79" i="16"/>
  <c r="H73" i="16"/>
  <c r="H84" i="16"/>
  <c r="H85" i="16"/>
  <c r="H81" i="16"/>
  <c r="H89" i="16"/>
  <c r="H91" i="16"/>
  <c r="H92" i="16"/>
  <c r="H87" i="16"/>
  <c r="H94" i="16"/>
  <c r="J92" i="16"/>
  <c r="J87" i="16"/>
  <c r="J85" i="16"/>
  <c r="J84" i="16"/>
  <c r="J81" i="16"/>
  <c r="J79" i="16"/>
  <c r="J78" i="16"/>
  <c r="J77" i="16"/>
  <c r="J76" i="16"/>
  <c r="J73" i="16"/>
  <c r="J64" i="16"/>
  <c r="J63" i="16"/>
  <c r="J60" i="16"/>
  <c r="J58" i="16"/>
  <c r="J57" i="16"/>
  <c r="J54" i="16"/>
  <c r="J52" i="16"/>
  <c r="J51" i="16"/>
  <c r="J50" i="16"/>
  <c r="J49" i="16"/>
  <c r="Q48" i="16"/>
  <c r="N48" i="16"/>
  <c r="J48" i="16"/>
  <c r="J46" i="16"/>
  <c r="J45" i="16"/>
  <c r="J44" i="16"/>
  <c r="J42" i="16"/>
  <c r="J40" i="16"/>
  <c r="L38" i="16"/>
  <c r="J38" i="16"/>
  <c r="J37" i="16"/>
  <c r="J36" i="16"/>
  <c r="J35" i="16"/>
  <c r="J34" i="16"/>
  <c r="J32" i="16"/>
  <c r="J30" i="16"/>
  <c r="J28" i="16"/>
  <c r="L27" i="16"/>
  <c r="J27" i="16"/>
  <c r="J26" i="16"/>
  <c r="J23" i="16"/>
  <c r="J21" i="16"/>
  <c r="J19" i="16"/>
  <c r="J18" i="16"/>
  <c r="J16" i="16"/>
  <c r="J15" i="16"/>
  <c r="J14" i="16"/>
  <c r="J13" i="16"/>
  <c r="J12" i="16"/>
  <c r="L11" i="16"/>
  <c r="J11" i="16"/>
  <c r="J9" i="16"/>
  <c r="J7" i="16"/>
  <c r="D38" i="13"/>
  <c r="E29" i="13"/>
  <c r="E30" i="13"/>
  <c r="E31" i="13"/>
  <c r="E32" i="13"/>
  <c r="E33" i="13"/>
  <c r="E34" i="13"/>
  <c r="E35" i="13"/>
  <c r="E36" i="13"/>
  <c r="E38" i="13"/>
  <c r="D18" i="13"/>
  <c r="E7" i="13"/>
  <c r="E8" i="13"/>
  <c r="E9" i="13"/>
  <c r="E10" i="13"/>
  <c r="E11" i="13"/>
  <c r="E12" i="13"/>
  <c r="E13" i="13"/>
  <c r="E14" i="13"/>
  <c r="E15" i="13"/>
  <c r="E16" i="13"/>
  <c r="E18" i="13"/>
  <c r="E30" i="12"/>
  <c r="E36" i="12"/>
  <c r="E42" i="12"/>
  <c r="F25" i="12"/>
  <c r="F26" i="12"/>
  <c r="F30" i="12"/>
  <c r="F31" i="12"/>
  <c r="F32" i="12"/>
  <c r="F33" i="12"/>
  <c r="F36" i="12"/>
  <c r="F37" i="12"/>
  <c r="F38" i="12"/>
  <c r="F39" i="12"/>
  <c r="F40" i="12"/>
  <c r="F42" i="12"/>
  <c r="E17" i="12"/>
  <c r="F7" i="12"/>
  <c r="F8" i="12"/>
  <c r="F9" i="12"/>
  <c r="F10" i="12"/>
  <c r="F11" i="12"/>
  <c r="F12" i="12"/>
  <c r="F13" i="12"/>
  <c r="F14" i="12"/>
  <c r="F15" i="12"/>
  <c r="F17" i="12"/>
  <c r="F19" i="11"/>
  <c r="F10" i="11"/>
  <c r="F21" i="11"/>
  <c r="E17" i="11"/>
  <c r="E8" i="11"/>
  <c r="E66" i="10"/>
  <c r="E61" i="10"/>
  <c r="E54" i="10"/>
  <c r="E49" i="10"/>
  <c r="E44" i="10"/>
  <c r="E31" i="10"/>
  <c r="E25" i="10"/>
  <c r="E20" i="10"/>
  <c r="E73" i="10"/>
  <c r="E75" i="10"/>
  <c r="E87" i="10"/>
  <c r="E95" i="10"/>
  <c r="E103" i="10"/>
  <c r="E107" i="10"/>
  <c r="E115" i="10"/>
  <c r="E123" i="10"/>
  <c r="E131" i="10"/>
  <c r="E139" i="10"/>
  <c r="E147" i="10"/>
  <c r="E152" i="10"/>
  <c r="E154" i="10"/>
  <c r="E156" i="10"/>
  <c r="C66" i="10"/>
  <c r="C61" i="10"/>
  <c r="C54" i="10"/>
  <c r="C49" i="10"/>
  <c r="C44" i="10"/>
  <c r="C31" i="10"/>
  <c r="C25" i="10"/>
  <c r="C20" i="10"/>
  <c r="C73" i="10"/>
  <c r="C75" i="10"/>
  <c r="C87" i="10"/>
  <c r="C95" i="10"/>
  <c r="C103" i="10"/>
  <c r="C107" i="10"/>
  <c r="C115" i="10"/>
  <c r="C123" i="10"/>
  <c r="C131" i="10"/>
  <c r="C139" i="10"/>
  <c r="C147" i="10"/>
  <c r="C152" i="10"/>
  <c r="C154" i="10"/>
  <c r="C156" i="10"/>
  <c r="E49" i="107"/>
  <c r="I49" i="107"/>
  <c r="M49" i="107"/>
  <c r="K39" i="7"/>
  <c r="M52" i="107"/>
  <c r="K40" i="7"/>
  <c r="M56" i="107"/>
  <c r="K41" i="7"/>
  <c r="M59" i="107"/>
  <c r="K42" i="7"/>
  <c r="M60" i="107"/>
  <c r="K43" i="7"/>
  <c r="K44" i="7"/>
  <c r="E42" i="7"/>
  <c r="M68" i="107"/>
  <c r="E45" i="7"/>
  <c r="M67" i="107"/>
  <c r="K47" i="7"/>
  <c r="M69" i="107"/>
  <c r="K48" i="7"/>
  <c r="M70" i="107"/>
  <c r="K49" i="7"/>
  <c r="O72" i="107"/>
  <c r="K50" i="7"/>
  <c r="K51" i="7"/>
  <c r="E46" i="7"/>
  <c r="E47" i="7"/>
  <c r="M50" i="107"/>
  <c r="M53" i="107"/>
  <c r="M57" i="107"/>
  <c r="O14" i="107"/>
  <c r="M17" i="107"/>
  <c r="M21" i="107"/>
  <c r="M110" i="107"/>
  <c r="M101" i="107"/>
  <c r="M102" i="107"/>
  <c r="M105" i="107"/>
  <c r="O104" i="107"/>
  <c r="O107" i="107"/>
  <c r="M108" i="107"/>
  <c r="M106" i="107"/>
  <c r="O13" i="107"/>
  <c r="M61" i="107"/>
  <c r="O80" i="107"/>
  <c r="M82" i="107"/>
  <c r="O83" i="107"/>
  <c r="M23" i="107"/>
  <c r="M16" i="107"/>
  <c r="O20" i="107"/>
  <c r="M19" i="107"/>
  <c r="M81" i="107"/>
  <c r="E38" i="7"/>
  <c r="M84" i="107"/>
  <c r="M88" i="107"/>
  <c r="E56" i="7"/>
  <c r="G16" i="7"/>
  <c r="G23" i="7"/>
  <c r="G36" i="7"/>
  <c r="G38" i="7"/>
  <c r="G42" i="7"/>
  <c r="G46" i="7"/>
  <c r="G47" i="7"/>
  <c r="G56" i="7"/>
  <c r="G58" i="7"/>
  <c r="G60" i="7"/>
  <c r="E58" i="7"/>
  <c r="E60" i="7"/>
  <c r="M58" i="7"/>
  <c r="M59" i="7"/>
  <c r="I45" i="7"/>
  <c r="J19" i="8"/>
  <c r="J30" i="8"/>
  <c r="C19" i="8"/>
  <c r="C30" i="8"/>
  <c r="D13" i="8"/>
  <c r="D19" i="8"/>
  <c r="D24" i="8"/>
  <c r="D30" i="8"/>
  <c r="E19" i="8"/>
  <c r="E23" i="8"/>
  <c r="E25" i="8"/>
  <c r="E30" i="8"/>
  <c r="F19" i="8"/>
  <c r="F30" i="8"/>
  <c r="G19" i="8"/>
  <c r="G30" i="8"/>
  <c r="H30" i="8"/>
  <c r="I19" i="8"/>
  <c r="I26" i="8"/>
  <c r="I30" i="8"/>
  <c r="K19" i="8"/>
  <c r="K30" i="8"/>
  <c r="L22" i="8"/>
  <c r="B12" i="8"/>
  <c r="B19" i="8"/>
  <c r="B30" i="8"/>
  <c r="L9" i="8"/>
  <c r="L11" i="8"/>
  <c r="L12" i="8"/>
  <c r="L13" i="8"/>
  <c r="L14" i="8"/>
  <c r="L15" i="8"/>
  <c r="L16" i="8"/>
  <c r="L17" i="8"/>
  <c r="L19" i="8"/>
  <c r="L21" i="8"/>
  <c r="L25" i="8"/>
  <c r="L26" i="8"/>
  <c r="L28" i="8"/>
  <c r="L27" i="8"/>
  <c r="L23" i="8"/>
  <c r="L24" i="8"/>
  <c r="L30" i="8"/>
  <c r="K59" i="7"/>
  <c r="K54" i="7"/>
  <c r="K55" i="7"/>
  <c r="K58" i="7"/>
  <c r="K60" i="7"/>
  <c r="L59" i="7"/>
  <c r="L60" i="7"/>
  <c r="I20" i="7"/>
  <c r="K16" i="7"/>
  <c r="I16" i="7"/>
  <c r="M72" i="107"/>
  <c r="Q72" i="107"/>
  <c r="Q20" i="107"/>
  <c r="O110" i="107"/>
  <c r="M91" i="107"/>
  <c r="M89" i="107"/>
  <c r="M85" i="107"/>
  <c r="G15" i="107"/>
  <c r="G18" i="107"/>
  <c r="G22" i="107"/>
  <c r="G24" i="107"/>
  <c r="G51" i="107"/>
  <c r="G54" i="107"/>
  <c r="G58" i="107"/>
  <c r="G63" i="107"/>
  <c r="G71" i="107"/>
  <c r="G73" i="107"/>
  <c r="G75" i="107"/>
  <c r="K15" i="107"/>
  <c r="K18" i="107"/>
  <c r="K22" i="107"/>
  <c r="K24" i="107"/>
  <c r="K51" i="107"/>
  <c r="K54" i="107"/>
  <c r="K58" i="107"/>
  <c r="K63" i="107"/>
  <c r="K71" i="107"/>
  <c r="K73" i="107"/>
  <c r="K75" i="107"/>
  <c r="M75" i="107"/>
  <c r="O73" i="107"/>
  <c r="M63" i="107"/>
  <c r="M46" i="107"/>
  <c r="M24" i="107"/>
  <c r="F74" i="104"/>
  <c r="D65" i="104"/>
  <c r="D74" i="104"/>
  <c r="O115" i="107"/>
  <c r="M115" i="107"/>
  <c r="Q115" i="107"/>
  <c r="O108" i="107"/>
  <c r="Q108" i="107"/>
  <c r="M107" i="107"/>
  <c r="Q107" i="107"/>
  <c r="Q106" i="107"/>
  <c r="O106" i="107"/>
  <c r="O105" i="107"/>
  <c r="Q105" i="107"/>
  <c r="M104" i="107"/>
  <c r="Q104" i="107"/>
  <c r="O102" i="107"/>
  <c r="Q101" i="107"/>
  <c r="O101" i="107"/>
  <c r="O88" i="107"/>
  <c r="Q88" i="107"/>
  <c r="M83" i="107"/>
  <c r="Q83" i="107"/>
  <c r="O82" i="107"/>
  <c r="Q82" i="107"/>
  <c r="O81" i="107"/>
  <c r="Q81" i="107"/>
  <c r="M80" i="107"/>
  <c r="Q80" i="107"/>
  <c r="O71" i="107"/>
  <c r="Q70" i="107"/>
  <c r="O70" i="107"/>
  <c r="O69" i="107"/>
  <c r="Q69" i="107"/>
  <c r="O68" i="107"/>
  <c r="Q68" i="107"/>
  <c r="O67" i="107"/>
  <c r="Q67" i="107"/>
  <c r="O66" i="107"/>
  <c r="M66" i="107"/>
  <c r="Q66" i="107"/>
  <c r="O62" i="107"/>
  <c r="M62" i="107"/>
  <c r="Q62" i="107"/>
  <c r="O61" i="107"/>
  <c r="Q61" i="107"/>
  <c r="O60" i="107"/>
  <c r="Q60" i="107"/>
  <c r="O59" i="107"/>
  <c r="Q59" i="107"/>
  <c r="O58" i="107"/>
  <c r="O57" i="107"/>
  <c r="Q57" i="107"/>
  <c r="O56" i="107"/>
  <c r="Q56" i="107"/>
  <c r="O53" i="107"/>
  <c r="Q53" i="107"/>
  <c r="Q52" i="107"/>
  <c r="O52" i="107"/>
  <c r="Q50" i="107"/>
  <c r="O50" i="107"/>
  <c r="O49" i="107"/>
  <c r="M48" i="107"/>
  <c r="Q48" i="107"/>
  <c r="M47" i="107"/>
  <c r="Q47" i="107"/>
  <c r="Q46" i="107"/>
  <c r="M45" i="107"/>
  <c r="Q45" i="107"/>
  <c r="M44" i="107"/>
  <c r="Q44" i="107"/>
  <c r="O43" i="107"/>
  <c r="Q43" i="107"/>
  <c r="M42" i="107"/>
  <c r="Q42" i="107"/>
  <c r="O41" i="107"/>
  <c r="Q41" i="107"/>
  <c r="O40" i="107"/>
  <c r="Q40" i="107"/>
  <c r="M39" i="107"/>
  <c r="Q39" i="107"/>
  <c r="M38" i="107"/>
  <c r="Q38" i="107"/>
  <c r="M37" i="107"/>
  <c r="Q37" i="107"/>
  <c r="O36" i="107"/>
  <c r="M35" i="107"/>
  <c r="Q35" i="107"/>
  <c r="M34" i="107"/>
  <c r="Q34" i="107"/>
  <c r="M33" i="107"/>
  <c r="Q33" i="107"/>
  <c r="M32" i="107"/>
  <c r="Q32" i="107"/>
  <c r="M31" i="107"/>
  <c r="Q31" i="107"/>
  <c r="M30" i="107"/>
  <c r="Q30" i="107"/>
  <c r="M29" i="107"/>
  <c r="Q29" i="107"/>
  <c r="M28" i="107"/>
  <c r="Q28" i="107"/>
  <c r="O23" i="107"/>
  <c r="Q23" i="107"/>
  <c r="O21" i="107"/>
  <c r="Q21" i="107"/>
  <c r="M20" i="107"/>
  <c r="O19" i="107"/>
  <c r="Q19" i="107"/>
  <c r="O17" i="107"/>
  <c r="Q17" i="107"/>
  <c r="O16" i="107"/>
  <c r="Q16" i="107"/>
  <c r="O15" i="107"/>
  <c r="Q14" i="107"/>
  <c r="M14" i="107"/>
  <c r="Q13" i="107"/>
  <c r="M13" i="107"/>
  <c r="O12" i="107"/>
  <c r="M12" i="107"/>
  <c r="Q12" i="107"/>
  <c r="O11" i="107"/>
  <c r="M11" i="107"/>
  <c r="Q11" i="107"/>
  <c r="O10" i="107"/>
  <c r="M10" i="107"/>
  <c r="Q10" i="107"/>
  <c r="F36" i="105"/>
  <c r="C36" i="105"/>
  <c r="D31" i="105"/>
  <c r="C23" i="105"/>
  <c r="D20" i="105"/>
  <c r="F23" i="105"/>
  <c r="F38" i="105"/>
  <c r="F58" i="104"/>
  <c r="D58" i="104"/>
  <c r="F52" i="104"/>
  <c r="D52" i="104"/>
  <c r="D60" i="104"/>
  <c r="F38" i="104"/>
  <c r="D38" i="104"/>
  <c r="F30" i="104"/>
  <c r="D30" i="104"/>
  <c r="F20" i="104"/>
  <c r="D20" i="104"/>
  <c r="C67" i="45"/>
  <c r="C69" i="45"/>
  <c r="C39" i="45"/>
  <c r="C35" i="45"/>
  <c r="C32" i="45"/>
  <c r="C27" i="45"/>
  <c r="C23" i="45"/>
  <c r="C17" i="45"/>
  <c r="D31" i="43"/>
  <c r="C31" i="43"/>
  <c r="D26" i="37"/>
  <c r="C23" i="35"/>
  <c r="D30" i="33"/>
  <c r="C30" i="33"/>
  <c r="E37" i="27"/>
  <c r="D37" i="27"/>
  <c r="E19" i="27"/>
  <c r="E21" i="27"/>
  <c r="D19" i="27"/>
  <c r="D21" i="27"/>
  <c r="C17" i="24"/>
  <c r="C19" i="24"/>
  <c r="D17" i="24"/>
  <c r="D19" i="24"/>
  <c r="E15" i="22"/>
  <c r="D14" i="20"/>
  <c r="C14" i="20"/>
  <c r="D18" i="105"/>
  <c r="D14" i="105"/>
  <c r="C38" i="105"/>
  <c r="D21" i="105"/>
  <c r="D17" i="105"/>
  <c r="D13" i="105"/>
  <c r="D11" i="105"/>
  <c r="D19" i="105"/>
  <c r="D12" i="105"/>
  <c r="D16" i="105"/>
  <c r="D10" i="105"/>
  <c r="C24" i="45"/>
  <c r="C19" i="45"/>
  <c r="C21" i="45"/>
  <c r="C37" i="45"/>
  <c r="C33" i="45"/>
  <c r="D15" i="105"/>
  <c r="D33" i="105"/>
  <c r="D34" i="105"/>
  <c r="D28" i="105"/>
  <c r="D32" i="105"/>
  <c r="D27" i="105"/>
  <c r="D30" i="105"/>
  <c r="D26" i="105"/>
  <c r="F40" i="104"/>
  <c r="F60" i="104"/>
  <c r="M58" i="107"/>
  <c r="Q58" i="107"/>
  <c r="D14" i="31"/>
  <c r="D40" i="104"/>
  <c r="M18" i="107"/>
  <c r="Q18" i="107"/>
  <c r="M22" i="107"/>
  <c r="M54" i="107"/>
  <c r="Q54" i="107"/>
  <c r="M103" i="107"/>
  <c r="Q103" i="107"/>
  <c r="M15" i="107"/>
  <c r="Q15" i="107"/>
  <c r="O18" i="107"/>
  <c r="Q49" i="107"/>
  <c r="O54" i="107"/>
  <c r="M71" i="107"/>
  <c r="Q71" i="107"/>
  <c r="O103" i="107"/>
  <c r="O22" i="107"/>
  <c r="Q22" i="107"/>
  <c r="D29" i="105"/>
  <c r="D36" i="105"/>
  <c r="C26" i="45"/>
  <c r="C22" i="45"/>
  <c r="C18" i="45"/>
  <c r="C38" i="45"/>
  <c r="C34" i="45"/>
  <c r="C61" i="45"/>
  <c r="C16" i="45"/>
  <c r="C20" i="45"/>
  <c r="C25" i="45"/>
  <c r="C29" i="45"/>
  <c r="C36" i="45"/>
  <c r="C59" i="45"/>
  <c r="C63" i="45"/>
  <c r="F78" i="104"/>
  <c r="C41" i="45"/>
  <c r="D23" i="105"/>
  <c r="O51" i="107"/>
  <c r="M51" i="107"/>
  <c r="Q51" i="107"/>
</calcChain>
</file>

<file path=xl/comments1.xml><?xml version="1.0" encoding="utf-8"?>
<comments xmlns="http://schemas.openxmlformats.org/spreadsheetml/2006/main">
  <authors>
    <author/>
  </authors>
  <commentList>
    <comment ref="B51" authorId="0" shapeId="0">
      <text>
        <r>
          <rPr>
            <b/>
            <sz val="9"/>
            <color rgb="FF000000"/>
            <rFont val="Tahoma"/>
            <family val="2"/>
            <charset val="1"/>
          </rPr>
          <t xml:space="preserve">Marlen Salas Guerrero:
</t>
        </r>
        <r>
          <rPr>
            <sz val="9"/>
            <color rgb="FF000000"/>
            <rFont val="Tahoma"/>
            <family val="2"/>
            <charset val="1"/>
          </rPr>
          <t>Falta nota</t>
        </r>
      </text>
    </comment>
  </commentList>
</comments>
</file>

<file path=xl/comments2.xml><?xml version="1.0" encoding="utf-8"?>
<comments xmlns="http://schemas.openxmlformats.org/spreadsheetml/2006/main">
  <authors>
    <author>Silvia Soto Arce</author>
  </authors>
  <commentList>
    <comment ref="A17" authorId="0" shapeId="0">
      <text>
        <r>
          <rPr>
            <b/>
            <sz val="9"/>
            <color indexed="81"/>
            <rFont val="Tahoma"/>
            <family val="2"/>
          </rPr>
          <t>Silvia Soto Arce:</t>
        </r>
        <r>
          <rPr>
            <sz val="9"/>
            <color indexed="81"/>
            <rFont val="Tahoma"/>
            <family val="2"/>
          </rPr>
          <t xml:space="preserve">
Para este caso se suma el ingreso de la cta. 09 y 10.</t>
        </r>
      </text>
    </comment>
  </commentList>
</comments>
</file>

<file path=xl/comments3.xml><?xml version="1.0" encoding="utf-8"?>
<comments xmlns="http://schemas.openxmlformats.org/spreadsheetml/2006/main">
  <authors>
    <author>Silvia Soto Arce</author>
  </authors>
  <commentList>
    <comment ref="B20" authorId="0" shapeId="0">
      <text>
        <r>
          <rPr>
            <b/>
            <sz val="9"/>
            <color indexed="81"/>
            <rFont val="Tahoma"/>
            <family val="2"/>
          </rPr>
          <t>Silvia Soto Arce:</t>
        </r>
        <r>
          <rPr>
            <sz val="9"/>
            <color indexed="81"/>
            <rFont val="Tahoma"/>
            <family val="2"/>
          </rPr>
          <t xml:space="preserve">
14-002-001 Expropiación Franja Terreno Ruta Circunv.</t>
        </r>
      </text>
    </comment>
  </commentList>
</comments>
</file>

<file path=xl/comments4.xml><?xml version="1.0" encoding="utf-8"?>
<comments xmlns="http://schemas.openxmlformats.org/spreadsheetml/2006/main">
  <authors>
    <author/>
  </authors>
  <commentList>
    <comment ref="B4" authorId="0" shapeId="0">
      <text>
        <r>
          <rPr>
            <sz val="10"/>
            <color indexed="8"/>
            <rFont val="Arial"/>
            <family val="2"/>
          </rPr>
          <t>Se debe generar un reporte 850 por programa.</t>
        </r>
      </text>
    </comment>
    <comment ref="B22" authorId="0" shapeId="0">
      <text>
        <r>
          <rPr>
            <sz val="10"/>
            <color indexed="8"/>
            <rFont val="Arial"/>
            <family val="2"/>
          </rPr>
          <t>Para este detalle de Planta Fisica se genera el reporte del SIAF 070 por Renglon, Ubicación Presup. de la 08 a la 896 por Subactividad.</t>
        </r>
      </text>
    </comment>
  </commentList>
</comments>
</file>

<file path=xl/comments5.xml><?xml version="1.0" encoding="utf-8"?>
<comments xmlns="http://schemas.openxmlformats.org/spreadsheetml/2006/main">
  <authors>
    <author>JEFATURA</author>
    <author>Denia Stephania Salazar Chinchilla</author>
  </authors>
  <commentList>
    <comment ref="I9" authorId="0" shapeId="0">
      <text>
        <r>
          <rPr>
            <b/>
            <sz val="9"/>
            <color indexed="81"/>
            <rFont val="Tahoma"/>
            <family val="2"/>
          </rPr>
          <t>JEFATURA:</t>
        </r>
        <r>
          <rPr>
            <sz val="9"/>
            <color indexed="81"/>
            <rFont val="Tahoma"/>
            <family val="2"/>
          </rPr>
          <t xml:space="preserve">
Presupuesto en Ordenes de reserva (OCR)
</t>
        </r>
      </text>
    </comment>
    <comment ref="J9" authorId="0" shapeId="0">
      <text>
        <r>
          <rPr>
            <b/>
            <sz val="9"/>
            <color indexed="81"/>
            <rFont val="Tahoma"/>
            <family val="2"/>
          </rPr>
          <t>JEFATURA:</t>
        </r>
        <r>
          <rPr>
            <sz val="9"/>
            <color indexed="81"/>
            <rFont val="Tahoma"/>
            <family val="2"/>
          </rPr>
          <t xml:space="preserve">
Se considera el presupuesto adjudicado, mas el reservado en reajustes.</t>
        </r>
      </text>
    </comment>
    <comment ref="F20" authorId="1" shapeId="0">
      <text>
        <r>
          <rPr>
            <b/>
            <sz val="9"/>
            <color indexed="81"/>
            <rFont val="Tahoma"/>
            <family val="2"/>
          </rPr>
          <t>Denia Stephania Salazar Chinchilla:</t>
        </r>
        <r>
          <rPr>
            <sz val="9"/>
            <color indexed="81"/>
            <rFont val="Tahoma"/>
            <family val="2"/>
          </rPr>
          <t xml:space="preserve">
Área nueva: 2000 área a remodelar 1000.
</t>
        </r>
      </text>
    </comment>
    <comment ref="I25" authorId="0" shapeId="0">
      <text>
        <r>
          <rPr>
            <b/>
            <sz val="9"/>
            <color indexed="81"/>
            <rFont val="Tahoma"/>
            <family val="2"/>
          </rPr>
          <t>JEFATURA:</t>
        </r>
        <r>
          <rPr>
            <sz val="9"/>
            <color indexed="81"/>
            <rFont val="Tahoma"/>
            <family val="2"/>
          </rPr>
          <t xml:space="preserve">
Presupuesto en Ordenes de reserva (OCR)
</t>
        </r>
      </text>
    </comment>
    <comment ref="J25" authorId="0" shapeId="0">
      <text>
        <r>
          <rPr>
            <b/>
            <sz val="9"/>
            <color indexed="81"/>
            <rFont val="Tahoma"/>
            <family val="2"/>
          </rPr>
          <t>JEFATURA:</t>
        </r>
        <r>
          <rPr>
            <sz val="9"/>
            <color indexed="81"/>
            <rFont val="Tahoma"/>
            <family val="2"/>
          </rPr>
          <t xml:space="preserve">
Se considera el presupuesto adjudicado, mas el reservado en reajustes.</t>
        </r>
      </text>
    </comment>
  </commentList>
</comments>
</file>

<file path=xl/comments6.xml><?xml version="1.0" encoding="utf-8"?>
<comments xmlns="http://schemas.openxmlformats.org/spreadsheetml/2006/main">
  <authors>
    <author>Denia Stephania Salazar Chinchilla</author>
    <author>JEFATURA</author>
  </authors>
  <commentList>
    <comment ref="F79" authorId="0" shapeId="0">
      <text>
        <r>
          <rPr>
            <b/>
            <sz val="9"/>
            <color indexed="81"/>
            <rFont val="Tahoma"/>
            <family val="2"/>
          </rPr>
          <t>Denia Stephania Salazar Chinchilla:</t>
        </r>
        <r>
          <rPr>
            <sz val="9"/>
            <color indexed="81"/>
            <rFont val="Tahoma"/>
            <family val="2"/>
          </rPr>
          <t xml:space="preserve">
El proyecto consiste en la instalación de un elevador, por tanto, el área no aplica</t>
        </r>
      </text>
    </comment>
    <comment ref="F186" authorId="1" shapeId="0">
      <text>
        <r>
          <rPr>
            <b/>
            <sz val="9"/>
            <color indexed="81"/>
            <rFont val="Tahoma"/>
            <family val="2"/>
          </rPr>
          <t>JEFATURA:</t>
        </r>
        <r>
          <rPr>
            <sz val="9"/>
            <color indexed="81"/>
            <rFont val="Tahoma"/>
            <family val="2"/>
          </rPr>
          <t xml:space="preserve">
Revisado en el finiquito el proyecto indica menos área a la estimada. Preguntar a Wendy
</t>
        </r>
      </text>
    </comment>
  </commentList>
</comments>
</file>

<file path=xl/sharedStrings.xml><?xml version="1.0" encoding="utf-8"?>
<sst xmlns="http://schemas.openxmlformats.org/spreadsheetml/2006/main" count="7813" uniqueCount="5260">
  <si>
    <t xml:space="preserve"> </t>
  </si>
  <si>
    <t>UNIVERSIDAD DE COSTA RICA</t>
  </si>
  <si>
    <t>ESTADO DE SITUACIÓN FINANCIERA</t>
  </si>
  <si>
    <t>(Expresado en colones)</t>
  </si>
  <si>
    <t>NOTAS</t>
  </si>
  <si>
    <t>ACTIVO</t>
  </si>
  <si>
    <t>Activo corriente</t>
  </si>
  <si>
    <t xml:space="preserve">Efectivo </t>
  </si>
  <si>
    <t>Efectivo en bancos</t>
  </si>
  <si>
    <t>Inventarios en bodega, neto</t>
  </si>
  <si>
    <t>Gastos prepagados</t>
  </si>
  <si>
    <t>Total activo corriente</t>
  </si>
  <si>
    <t>Activo no corriente</t>
  </si>
  <si>
    <t>Propiedad, planta y equipo, neto</t>
  </si>
  <si>
    <t>Instalaciones, neto</t>
  </si>
  <si>
    <t>Edificios, neto</t>
  </si>
  <si>
    <t>Terrenos</t>
  </si>
  <si>
    <t>Obras en proceso (construcciones)</t>
  </si>
  <si>
    <t>Total activo no corriente</t>
  </si>
  <si>
    <t>Otros activos</t>
  </si>
  <si>
    <t>Derechos telefónicos</t>
  </si>
  <si>
    <t>Depósitos en garantía</t>
  </si>
  <si>
    <t>Otras inversiones</t>
  </si>
  <si>
    <t>Programas de cómputo, neto</t>
  </si>
  <si>
    <t>Garantías de participación y cumplimiento</t>
  </si>
  <si>
    <t>Total otros activos</t>
  </si>
  <si>
    <t>TOTAL ACTIVO</t>
  </si>
  <si>
    <t>PASIVO Y PATRIMONIO</t>
  </si>
  <si>
    <t>PASIVO</t>
  </si>
  <si>
    <t>Pasivo corriente</t>
  </si>
  <si>
    <t xml:space="preserve">Deducciones retenidas por pagar </t>
  </si>
  <si>
    <t>Gastos acumulados por pagar</t>
  </si>
  <si>
    <t>Pasivos diferidos</t>
  </si>
  <si>
    <t>Total pasivo corriente</t>
  </si>
  <si>
    <t>Pasivo no corriente</t>
  </si>
  <si>
    <t>Total pasivo no corriente</t>
  </si>
  <si>
    <t>Total pasivo</t>
  </si>
  <si>
    <t>PATRIMONIO</t>
  </si>
  <si>
    <t>Superávit del periodo</t>
  </si>
  <si>
    <t>Capital de circulación documentos por cobrar</t>
  </si>
  <si>
    <t>Valuación estimación incobrables documentos por cobrar</t>
  </si>
  <si>
    <t xml:space="preserve">Valuación estimación incobrables cuentas por cobrar </t>
  </si>
  <si>
    <t>Valuación estimación por obsolescencia inventarios</t>
  </si>
  <si>
    <t>Capital inmovilizado</t>
  </si>
  <si>
    <t>Capital libros</t>
  </si>
  <si>
    <t>Aportes de capital</t>
  </si>
  <si>
    <t>Total otras cuentas de patrimonio</t>
  </si>
  <si>
    <t>TOTAL PATRIMONIO</t>
  </si>
  <si>
    <t>TOTAL PASIVO Y PATRIMONIO</t>
  </si>
  <si>
    <t>CUENTAS DE ORDEN</t>
  </si>
  <si>
    <t>(Finaliza…)</t>
  </si>
  <si>
    <t>Nota:</t>
  </si>
  <si>
    <t>Timbre de ley No.6614</t>
  </si>
  <si>
    <t xml:space="preserve">            Hecho por:                                                   Revisado por:</t>
  </si>
  <si>
    <t>Lic. Jorge Astúa Quirós, MBA</t>
  </si>
  <si>
    <t>Licda. Marlen Salas Guerrero, MBA, CPA</t>
  </si>
  <si>
    <t>Jefe, Unidad de Contabilidad</t>
  </si>
  <si>
    <t>Jefe, Sección de Contabilidad</t>
  </si>
  <si>
    <t>Contador Privado Nº. 24264</t>
  </si>
  <si>
    <t>Contadora Privada Nº. 30250</t>
  </si>
  <si>
    <t xml:space="preserve">                             Avalado por:</t>
  </si>
  <si>
    <t>Licda. Isabel C. Pereira Piedra, M.GP, CPA</t>
  </si>
  <si>
    <t>Jefe, Oficina de Administración Financiera</t>
  </si>
  <si>
    <t xml:space="preserve">Contadora Pública Nº. 2077 </t>
  </si>
  <si>
    <t>INGRESOS POR CLASE BÁSICA</t>
  </si>
  <si>
    <t>Peso relativo</t>
  </si>
  <si>
    <t>Impuestos sobre Bienes y Servicios</t>
  </si>
  <si>
    <t>Otros Ingresos Tributarios</t>
  </si>
  <si>
    <t>Indemnizaciones</t>
  </si>
  <si>
    <t>Venta de Bienes y Servicios</t>
  </si>
  <si>
    <t>Derechos Administrativos</t>
  </si>
  <si>
    <t>Ingresos de la Propiedad</t>
  </si>
  <si>
    <t>Multas y Remates</t>
  </si>
  <si>
    <t>Otros Ingresos No Tributarios</t>
  </si>
  <si>
    <t>Transferencias Ctes del Gobierno Central</t>
  </si>
  <si>
    <t>Inst. Descentralizadas No Empresariales</t>
  </si>
  <si>
    <t>Transferencias Ctes. Sector Externo</t>
  </si>
  <si>
    <t>Transferencias Ctes. Sector Privado</t>
  </si>
  <si>
    <t>Ingresos de Capital</t>
  </si>
  <si>
    <t>Ingresos de Financiamiento</t>
  </si>
  <si>
    <t>TOTAL INGRESOS</t>
  </si>
  <si>
    <t>GASTO POR OBJETO DE LA PARTIDA</t>
  </si>
  <si>
    <t>Remuneraciones</t>
  </si>
  <si>
    <t>Servicios</t>
  </si>
  <si>
    <t>Materiales y Suministros</t>
  </si>
  <si>
    <t>Intereses y Comisiones</t>
  </si>
  <si>
    <t>Activos Financieros</t>
  </si>
  <si>
    <t>Transferencias Corrientes</t>
  </si>
  <si>
    <t>Amortización</t>
  </si>
  <si>
    <t>Otros gastos</t>
  </si>
  <si>
    <t>TOTAL GASTO</t>
  </si>
  <si>
    <t>RESULTADO DEL PERIODO</t>
  </si>
  <si>
    <t>ESTADO DE FLUJO DE EFECTIVO</t>
  </si>
  <si>
    <t>ACTIVIDADES DE OPERACIÓN</t>
  </si>
  <si>
    <t>Ajustes por:</t>
  </si>
  <si>
    <t>Efectivo provisto por las operaciones:</t>
  </si>
  <si>
    <t>Depreciación</t>
  </si>
  <si>
    <t>Estimación para incobrables</t>
  </si>
  <si>
    <t>Estimación por obsolescencia en inventarios</t>
  </si>
  <si>
    <t>Subtotal provisto por las operaciones</t>
  </si>
  <si>
    <t>Otras operaciones</t>
  </si>
  <si>
    <t>Producto acumulado</t>
  </si>
  <si>
    <t>Estima para inc fond préstamo (-)</t>
  </si>
  <si>
    <t>Aporte capital (+)</t>
  </si>
  <si>
    <t>Gan o pérdida no realiza (+)</t>
  </si>
  <si>
    <t>Inventarios</t>
  </si>
  <si>
    <t>Salen del patrimonio</t>
  </si>
  <si>
    <t>Deduccciones retenidas por pagar</t>
  </si>
  <si>
    <t>Inmueble, mobiliario y equipo</t>
  </si>
  <si>
    <t>Mob-equi-maq-veh</t>
  </si>
  <si>
    <t>ACTIVIDADES DE INVERSIÓN</t>
  </si>
  <si>
    <t>Inst</t>
  </si>
  <si>
    <t>Edif</t>
  </si>
  <si>
    <t>Adiciones a inmuebles, mobiliario y equipo</t>
  </si>
  <si>
    <t>Terre</t>
  </si>
  <si>
    <t>Inversiones permanentes</t>
  </si>
  <si>
    <t>Obras en proceso</t>
  </si>
  <si>
    <t>Efectivo neto en actividades de inversión</t>
  </si>
  <si>
    <t>ACTIVIDADES DE FINANCIAMIENTO</t>
  </si>
  <si>
    <t>Dep de garantía</t>
  </si>
  <si>
    <t>Prog de cómputo</t>
  </si>
  <si>
    <t>Amor act int</t>
  </si>
  <si>
    <t>Efectivo neto en actividades de financiamiento</t>
  </si>
  <si>
    <t>Efectivo</t>
  </si>
  <si>
    <t>Efectivo bancos</t>
  </si>
  <si>
    <t>ESTIMACIÓN PARA INCOBRABLES CUENTAS POR COBRAR</t>
  </si>
  <si>
    <t>ESTIMACIÓN POR OBSOLESCENCIA CUENTA DE INVENTARIOS</t>
  </si>
  <si>
    <t>FONDO DE PRÉSTAMOS</t>
  </si>
  <si>
    <t>OTRAS RESERVAS</t>
  </si>
  <si>
    <t>CAPITAL INMOVILIZADO</t>
  </si>
  <si>
    <t xml:space="preserve">CAPITAL LIBROS </t>
  </si>
  <si>
    <t>APORTES DE CAPITAL</t>
  </si>
  <si>
    <t>GANANCIA NO REALIZADA INVERSIONES TRANSITORIAS</t>
  </si>
  <si>
    <t>TOTAL</t>
  </si>
  <si>
    <t>Transferencia a resultados</t>
  </si>
  <si>
    <t>Transferencia de superávit comprometido</t>
  </si>
  <si>
    <t>Aumento en inmuebles, mobiliario y equipo</t>
  </si>
  <si>
    <t>Movimientos de estimación</t>
  </si>
  <si>
    <t>Otros movimientos del período</t>
  </si>
  <si>
    <t>SALDOS AL 31 DE DICIEMBRE DE 2016</t>
  </si>
  <si>
    <t>Aumento fondo de préstamo</t>
  </si>
  <si>
    <t>SALDOS AL 31 DE DICIEMBRE DE 2017</t>
  </si>
  <si>
    <t>POR CLASE BÁSICA Y PARTIDA</t>
  </si>
  <si>
    <t>FONDOS CORRIENTES PARA OPERACIONES</t>
  </si>
  <si>
    <t>Multas, Sanciones, Remates y Confiscaciones</t>
  </si>
  <si>
    <t>Transferencias Corrientes del Sector Público</t>
  </si>
  <si>
    <t>EMPRESAS AUXILIARES</t>
  </si>
  <si>
    <t>FONDOS RESTRINGIDOS</t>
  </si>
  <si>
    <t>Transferencias Corrientes del Sector Privado</t>
  </si>
  <si>
    <t>Transferencias Corrientes del Sector Externo</t>
  </si>
  <si>
    <t>CURSOS ESPECIALES</t>
  </si>
  <si>
    <t>FONDOS INTRAPROYECTOS</t>
  </si>
  <si>
    <t>FONDOS DEL SISTEMA (CONARE)</t>
  </si>
  <si>
    <t>PLAN DE MEJORAMIENTO INSTITUCIONAL</t>
  </si>
  <si>
    <t>TOTAL PLAN DE MEJORAMIENTO INSTITUCIONAL</t>
  </si>
  <si>
    <t>FONDOS CORRIENTES</t>
  </si>
  <si>
    <t>Bienes Duraderos</t>
  </si>
  <si>
    <t>TOTAL FONDOS CORRIENTES</t>
  </si>
  <si>
    <t>TOTAL EMPRESAS AUXILIARES</t>
  </si>
  <si>
    <t>PLANTA FÍSICA</t>
  </si>
  <si>
    <t>TOTAL PLANTA FÍSICA</t>
  </si>
  <si>
    <t>TOTAL FONDO DE PRÉSTAMOS</t>
  </si>
  <si>
    <t>TOTAL FONDOS RESTRINGIDOS</t>
  </si>
  <si>
    <t>TOTAL CURSOS ESPECIALES</t>
  </si>
  <si>
    <t>PROG. POSGRADO FINANCIAMIENTO COMPLEMENTARIO</t>
  </si>
  <si>
    <t>TOTAL PROG. POSGRADO FINANCIAMIENTO COMPLEMENTARIO</t>
  </si>
  <si>
    <t>TOTAL FONDOS INTRAPROYECTOS</t>
  </si>
  <si>
    <t>TOTAL FONDOS DEL SISTEMA (CONARE)</t>
  </si>
  <si>
    <t>TOTAL GASTOS</t>
  </si>
  <si>
    <t>Situación Presupuestaria Fondos Totales</t>
  </si>
  <si>
    <t>% Ejec.</t>
  </si>
  <si>
    <t>Ingresos del Periodo</t>
  </si>
  <si>
    <t>Superávit Específico</t>
  </si>
  <si>
    <t>RESUMEN DE INGRESOS POR SECCIÓN</t>
  </si>
  <si>
    <t>SECCIÓN</t>
  </si>
  <si>
    <t>Monto</t>
  </si>
  <si>
    <t>1 y 3</t>
  </si>
  <si>
    <t>Fondos Corrientes para Operaciones</t>
  </si>
  <si>
    <t xml:space="preserve">       ¢</t>
  </si>
  <si>
    <t>Empresas Auxiliares</t>
  </si>
  <si>
    <t>Fondo de Préstamos</t>
  </si>
  <si>
    <t>Fondos Restringidos</t>
  </si>
  <si>
    <t>Cursos Especiales</t>
  </si>
  <si>
    <t>Prog. Posg. Financiamiento Complementario</t>
  </si>
  <si>
    <t>Fondos Intraproyectos</t>
  </si>
  <si>
    <t>Fondos del Sistema (CONARE)</t>
  </si>
  <si>
    <t>Plan de Mejoramiento Institucional</t>
  </si>
  <si>
    <t>Total General de Ingresos</t>
  </si>
  <si>
    <t xml:space="preserve">      ¢</t>
  </si>
  <si>
    <t>RESUMEN DE INGRESOS POR CLASE BÁSICA</t>
  </si>
  <si>
    <t>CLASE</t>
  </si>
  <si>
    <t>1.1.3</t>
  </si>
  <si>
    <t>1.1.9</t>
  </si>
  <si>
    <t>1.3.1</t>
  </si>
  <si>
    <t>1.3.1.1</t>
  </si>
  <si>
    <t xml:space="preserve">             Venta de Bienes</t>
  </si>
  <si>
    <t>1.3.1.2</t>
  </si>
  <si>
    <t xml:space="preserve">             Venta de Servicios</t>
  </si>
  <si>
    <t>1.3.1.3</t>
  </si>
  <si>
    <t xml:space="preserve">             Derechos Administrativos</t>
  </si>
  <si>
    <t>1.3.2</t>
  </si>
  <si>
    <t>1.3.3</t>
  </si>
  <si>
    <t>1.3.9</t>
  </si>
  <si>
    <t>1.4.1</t>
  </si>
  <si>
    <t>Transferencias Ctes. del Sector Publico:</t>
  </si>
  <si>
    <t>1.4.1.1</t>
  </si>
  <si>
    <t xml:space="preserve">        Transferencias Ctes. del Gobierno Central</t>
  </si>
  <si>
    <t>1.4.1.5</t>
  </si>
  <si>
    <t xml:space="preserve">        Transferencias Ctes.de Instit.Públicas Servicios</t>
  </si>
  <si>
    <t>1.4.2</t>
  </si>
  <si>
    <t>1.4.3</t>
  </si>
  <si>
    <t>Planta Física</t>
  </si>
  <si>
    <t>Prog. Posg. Financ.Complementario</t>
  </si>
  <si>
    <t>Total General de Gastos</t>
  </si>
  <si>
    <t xml:space="preserve">Servicios </t>
  </si>
  <si>
    <t>¢</t>
  </si>
  <si>
    <t>Notas:</t>
  </si>
  <si>
    <t>INGRESOS</t>
  </si>
  <si>
    <t>DESCRIPCIÓN</t>
  </si>
  <si>
    <t>PRESUPUESTO</t>
  </si>
  <si>
    <t>REAL</t>
  </si>
  <si>
    <t>DIFERENCIA</t>
  </si>
  <si>
    <t>% EJECUC</t>
  </si>
  <si>
    <t>FDOS. CTES. PARA OPERACIONES</t>
  </si>
  <si>
    <t>−−</t>
  </si>
  <si>
    <t>Venta de Bienes y Servicios:</t>
  </si>
  <si>
    <t>Transf. Ctes del Sector Público:</t>
  </si>
  <si>
    <t xml:space="preserve">             Transf. Ctes del Gobierno Central</t>
  </si>
  <si>
    <t>Ingresos de la Propiedad (Inter. sobre Prést.)</t>
  </si>
  <si>
    <t>Ingresos de Capital:</t>
  </si>
  <si>
    <t xml:space="preserve">             Reintegro 20% Becas a Profesores</t>
  </si>
  <si>
    <t xml:space="preserve">             Préstamos a Profesores</t>
  </si>
  <si>
    <t xml:space="preserve">             Incumplimiento Contrato de Beca</t>
  </si>
  <si>
    <t>Otros Ingresos no Tributarios</t>
  </si>
  <si>
    <t>Transferencias Corrientes Sector Privado</t>
  </si>
  <si>
    <t>Transferencias Corrientes Sector Externo</t>
  </si>
  <si>
    <t>PROG. POSGRADO FINANC. COMPL.</t>
  </si>
  <si>
    <t xml:space="preserve">               Derechos Administrativos</t>
  </si>
  <si>
    <t>Ingresos de Financiemiento</t>
  </si>
  <si>
    <t>(Continúa….)</t>
  </si>
  <si>
    <t xml:space="preserve">                Venta de Servicios</t>
  </si>
  <si>
    <t>Transferencias Ctes. Del Sector Privado</t>
  </si>
  <si>
    <t>TOTAL GENERAL DE INGRESOS</t>
  </si>
  <si>
    <t>COMPROMISOS</t>
  </si>
  <si>
    <t>DISPONIBLE</t>
  </si>
  <si>
    <t>REAL + COMPR. % EJECUCIÓN</t>
  </si>
  <si>
    <t>Docencia</t>
  </si>
  <si>
    <t>Investigación</t>
  </si>
  <si>
    <t>Acción Social</t>
  </si>
  <si>
    <t>Vida Estudiantil</t>
  </si>
  <si>
    <t>Administración</t>
  </si>
  <si>
    <t>Dirección Superior</t>
  </si>
  <si>
    <t>Desarrollo Regional</t>
  </si>
  <si>
    <t>PROGRAMAS POSGRADO FINANCIAMIENTO COMPLEMENTARIO</t>
  </si>
  <si>
    <t>Inversiones</t>
  </si>
  <si>
    <t>III. NOTAS A LOS ESTADOS FINANCIEROS</t>
  </si>
  <si>
    <t>AL 30 DE JUNIO DE 2018 Y 2017</t>
  </si>
  <si>
    <t>NOTA No. 3</t>
  </si>
  <si>
    <t>EFECTIVO</t>
  </si>
  <si>
    <t xml:space="preserve">Fondos de Trabajo Permanente                                   </t>
  </si>
  <si>
    <t xml:space="preserve">Fondos de Trabajo Transitorio </t>
  </si>
  <si>
    <t xml:space="preserve">TOTAL </t>
  </si>
  <si>
    <t xml:space="preserve">Notas: </t>
  </si>
  <si>
    <t>(a) Se refiere a la cuenta electrónica “Tarjeta Base UCR - Oficina Administración Financiera” que es exclusiva para reforzar el pago de compras que realiza la Institución en el exterior y en cuyos casos, la tarjeta de débito, resulta ser la mejor forma de pago.</t>
  </si>
  <si>
    <t>(b) Se refiere al uso de tarjetas de débito asociadas a una cuenta con el Banco Nacional de Costa Rica llamada "BN Flota" que es exclusiva para realizar los pagos de combustible de los vehículos institucionales.</t>
  </si>
  <si>
    <t>NOTA No. 4</t>
  </si>
  <si>
    <t>EFECTIVO EN BANCOS</t>
  </si>
  <si>
    <t>DESCRIPCION</t>
  </si>
  <si>
    <t>Banco de Costa Rica 204993-7 ($)</t>
  </si>
  <si>
    <t xml:space="preserve">Banco Popular 18-200007-3 ($)  </t>
  </si>
  <si>
    <t>Banco Nacional de Costa Rica 83777-3 (¢)</t>
  </si>
  <si>
    <t>Banco Nacional de Costa Rica 61357-0 ($)</t>
  </si>
  <si>
    <t>Banco Nacional de Costa Rica 80-980-6 (¢)</t>
  </si>
  <si>
    <t>Banco Popular 18-002038-0 (¢)</t>
  </si>
  <si>
    <t>Banco de Costa Rica 115416-8 (¢)</t>
  </si>
  <si>
    <t>Banco de Costa Rica 38439-9 (¢)</t>
  </si>
  <si>
    <t>Banco Nacional de Costa Rica 80-3405-1 (¢)</t>
  </si>
  <si>
    <t>Banco Popular 009559-3 (¢)</t>
  </si>
  <si>
    <t>Banco Nacional de Costa Rica 48888-2 (¢)</t>
  </si>
  <si>
    <t>Banco Nacional de Costa Rica 080-004755-8 (¢)</t>
  </si>
  <si>
    <t>Banco de Costa Rica 001-0281135-9 (¢)</t>
  </si>
  <si>
    <t>Banco Nacional de Costa Rica 2000-1 (¢)</t>
  </si>
  <si>
    <t xml:space="preserve">Banco de Costa Rica 001-0281136-7 ($)   </t>
  </si>
  <si>
    <t>Banco de Costa Rica 001-0292015-8 (¢)</t>
  </si>
  <si>
    <t>Banco de Costa Rica 001-0298397-4 (Euros)</t>
  </si>
  <si>
    <t>Depósitos en Tránsito</t>
  </si>
  <si>
    <t>NOTA No. 5</t>
  </si>
  <si>
    <t>RESUMEN DE INVERSIONES</t>
  </si>
  <si>
    <t>POR CLASIFICACIÓN</t>
  </si>
  <si>
    <t>CLASIFICACIÓN</t>
  </si>
  <si>
    <t>NOTA No. 6</t>
  </si>
  <si>
    <t>Anticipos de Sueldos, Planilla Mensual</t>
  </si>
  <si>
    <t>Salarios girados en exceso funcionarios activos</t>
  </si>
  <si>
    <t xml:space="preserve">Cuentas por cobrar bancos y otros </t>
  </si>
  <si>
    <t>Ministerio de Hacienda cobros por retención</t>
  </si>
  <si>
    <t>Pólizas por cobrar</t>
  </si>
  <si>
    <t>Interés acumulado por cobrar</t>
  </si>
  <si>
    <t xml:space="preserve">Cuentas por cobrar a proveedores </t>
  </si>
  <si>
    <t>Deducibles por cobrar a estudiantes</t>
  </si>
  <si>
    <t>Arreglo pago matrícula estudiantes sin pagaré</t>
  </si>
  <si>
    <t>Cuentas por cobrar a estudiantes</t>
  </si>
  <si>
    <t>Arreglo pago matrícula estudiantes</t>
  </si>
  <si>
    <t>Salarios girados en exceso funcionarios inactivos</t>
  </si>
  <si>
    <t>Documentos arreglo de pago extrajudicial</t>
  </si>
  <si>
    <t>Documentos varios en cobro judicial</t>
  </si>
  <si>
    <t>Recuperación de cuotas obrero patronales</t>
  </si>
  <si>
    <t>Deducibles por cobrar choferes</t>
  </si>
  <si>
    <t>Notas de débito por cheques devueltos</t>
  </si>
  <si>
    <t>Venta de bienes y servicios Unidad de Coordinación Editorial</t>
  </si>
  <si>
    <t>Venta de bienes Semanario Universidad</t>
  </si>
  <si>
    <t>Venta de servicios Semanario Universidad</t>
  </si>
  <si>
    <t>Venta de servicios Radioemisoras UCR</t>
  </si>
  <si>
    <t>Venta de servicios Canal 15</t>
  </si>
  <si>
    <t>Cuentas por cobrar varias</t>
  </si>
  <si>
    <t>Becas horas asistente y estudiante</t>
  </si>
  <si>
    <t>Venta bienes y servicios Fondos Restringidos</t>
  </si>
  <si>
    <t>Venta bienes y servicios Empresas Auxiliares</t>
  </si>
  <si>
    <t>Venta bienes y servicios Cursos Especiales</t>
  </si>
  <si>
    <t>Arreglo de pago de beneficios complementarios sin pagaré</t>
  </si>
  <si>
    <t>Arreglo de pago de girados de más a estudiantes sin pagaré</t>
  </si>
  <si>
    <t>Arreglo de pago matrícula estudios posgrado sin pagaré</t>
  </si>
  <si>
    <t>Recuperación deudas estudiantiles</t>
  </si>
  <si>
    <t xml:space="preserve">                                          + Matrícula</t>
  </si>
  <si>
    <t xml:space="preserve">                                          + Otros</t>
  </si>
  <si>
    <t xml:space="preserve">                                          -Descuento por beca</t>
  </si>
  <si>
    <t xml:space="preserve">                                          -Descuento por tope de créditos</t>
  </si>
  <si>
    <t xml:space="preserve">                                            Monto total pendiente de recuperar:</t>
  </si>
  <si>
    <t>Desglose del monto total pendiente de recuperar por período</t>
  </si>
  <si>
    <t>Períodos anteriores</t>
  </si>
  <si>
    <t>La Universidad continuará con la Contabilidad Patrimonial y sobre la base de efectivo hasta que materialice el cambio en la base contable al método de devengo, estudio que se está llevando a cabo.</t>
  </si>
  <si>
    <t>NOTA No. 7</t>
  </si>
  <si>
    <t>(PRÉSTAMO A PROFESORES Y ESTUDIANTES)</t>
  </si>
  <si>
    <t>Reintegro del 20% de beca</t>
  </si>
  <si>
    <t>Préstamos a profesores</t>
  </si>
  <si>
    <t>Préstamos a cobro judicial</t>
  </si>
  <si>
    <t>Girado de más contrato de beca al exterior</t>
  </si>
  <si>
    <t>Total Neto:</t>
  </si>
  <si>
    <t>NOTA No. 8</t>
  </si>
  <si>
    <t>Estos rubros corresponden a pagos efectuados de más por parte de la Universidad de Costa Rica con el propósito de atender posibles situaciones económicas a presentarse en futuro, tales como las variaciones en la tasa de interés.</t>
  </si>
  <si>
    <t>Anticipo fideicomiso intereses</t>
  </si>
  <si>
    <t>La Oficina de Suministros es la encargada de realizar los procesos de compras al exterior de bienes, materiales o suministros que solicitan las diferentes instancias universitarias, para atender sus necesidades académicas, de investigación o de acción social. A la fecha el saldo de la cuenta es el siguiente:</t>
  </si>
  <si>
    <t>NOTA No. 10</t>
  </si>
  <si>
    <t>INVENTARIO EN BODEGAS</t>
  </si>
  <si>
    <t>INVENTARIO DE BODEGAS</t>
  </si>
  <si>
    <t>Cuenta Contable</t>
  </si>
  <si>
    <t>Bodega</t>
  </si>
  <si>
    <t>16-15-01</t>
  </si>
  <si>
    <t>Principal - OSUM</t>
  </si>
  <si>
    <t>16-15-02</t>
  </si>
  <si>
    <t>Reactivos - OSUM</t>
  </si>
  <si>
    <t>16-15-03</t>
  </si>
  <si>
    <t>Odontología - OSUM</t>
  </si>
  <si>
    <t>16-15-05</t>
  </si>
  <si>
    <t>Producto Terminado - Editorial</t>
  </si>
  <si>
    <t>16-15-08</t>
  </si>
  <si>
    <t>16-15-06</t>
  </si>
  <si>
    <t>Inventario de valores</t>
  </si>
  <si>
    <t>16-15-10</t>
  </si>
  <si>
    <t>Materia Prima - Editorial</t>
  </si>
  <si>
    <t>16-15-11</t>
  </si>
  <si>
    <t>Estimación de Inventarios por obsolescencia</t>
  </si>
  <si>
    <t xml:space="preserve">Nota: </t>
  </si>
  <si>
    <t>(b)</t>
  </si>
  <si>
    <t>A continuación, se detalla la estimación de pérdida de inventarios por obsolescencia para el periodo 2017 y 2016:</t>
  </si>
  <si>
    <t>ESTIMACIÓN POR OBSOLESCENCIA</t>
  </si>
  <si>
    <t>Bodega Principal</t>
  </si>
  <si>
    <t>Bodega de Odontología</t>
  </si>
  <si>
    <t>Bodega Producto Terminado</t>
  </si>
  <si>
    <t>Bodega Materia Prima</t>
  </si>
  <si>
    <t>NOTA No. 11</t>
  </si>
  <si>
    <t>Banco de Costa Rica</t>
  </si>
  <si>
    <t>NOTA No. 12</t>
  </si>
  <si>
    <t>En esta cuenta se registran los pagos efectuados por anticipado y que se consumen al mes siguiente, tales como:</t>
  </si>
  <si>
    <t>Adelanto quincenal</t>
  </si>
  <si>
    <t>Pólizas Instituto Nacional de Seguros</t>
  </si>
  <si>
    <t>Mercadería en Tránsito (Compras locales)</t>
  </si>
  <si>
    <t>Arrendamiento de inmuebles (a)</t>
  </si>
  <si>
    <t>Fideicomiso Banco de Costa Rica</t>
  </si>
  <si>
    <t>NOTA No. 14</t>
  </si>
  <si>
    <t>AL 30 DE JUNIO DE 2018</t>
  </si>
  <si>
    <t>NOTA No. 15</t>
  </si>
  <si>
    <t>OTRAS INVERSIONES</t>
  </si>
  <si>
    <t>Este saldo refleja el monto de las acciones con que se cuenta en la Cooperativa Dos Pinos.</t>
  </si>
  <si>
    <t>Cooperativa de Productores de Leche Dos Pinos</t>
  </si>
  <si>
    <t>NOTA No. 16</t>
  </si>
  <si>
    <t>Se registran todos aquellos compromisos que debe cancelar la Institución en el corto plazo.</t>
  </si>
  <si>
    <t>Cheques anulados por pagar en Reserva</t>
  </si>
  <si>
    <t>Depósitos por Pagar a otros</t>
  </si>
  <si>
    <t>Depósitos cheques sueldos a cuentas corrientes</t>
  </si>
  <si>
    <t>Cuentas por pagar por cobros de más</t>
  </si>
  <si>
    <t>Depósitos en Garantía de Cumplimiento</t>
  </si>
  <si>
    <t>Cuentas por Pagar Proveedores</t>
  </si>
  <si>
    <t>Depósito Tarjeta Acceso UCR</t>
  </si>
  <si>
    <t>Seguros por pagar al INS</t>
  </si>
  <si>
    <t>Responsabilidad civil Odontología</t>
  </si>
  <si>
    <t>Diferencias negativas cajeros</t>
  </si>
  <si>
    <t xml:space="preserve">Reposición de cheques extraviados, anulados o robados </t>
  </si>
  <si>
    <t>Prestaciones Legales</t>
  </si>
  <si>
    <t>Cuentas por pagar por pagos efectuados de más</t>
  </si>
  <si>
    <t>Depósitos en Garantía de Participación</t>
  </si>
  <si>
    <t>Cuentas por pagar a Posgrados de Financiamiento comp.</t>
  </si>
  <si>
    <t>Cuentas por Pagar Bancos</t>
  </si>
  <si>
    <t xml:space="preserve">Depósitos no identificados                               </t>
  </si>
  <si>
    <t>Cuentas por Pagar a Funcionarios</t>
  </si>
  <si>
    <t>NOTA No. 17</t>
  </si>
  <si>
    <t>DEDUCCIONES RETENIDAS POR PAGAR</t>
  </si>
  <si>
    <t xml:space="preserve">Se registran todas aquellas deducciones que se rebajan al funcionario, mediante planillas y que deben ser canceladas por la Institución en el corto plazo. </t>
  </si>
  <si>
    <t>Retención pago de Impuesto</t>
  </si>
  <si>
    <t>Instituto Nacional de Seguros</t>
  </si>
  <si>
    <t>Sociedad de Seguros de Vida Magisterio Nacional</t>
  </si>
  <si>
    <t>Banco Popular y de Desarrollo Comunal</t>
  </si>
  <si>
    <t>Caja Costarricense de Seguro Social</t>
  </si>
  <si>
    <t>Junta Administrativa Fondo de Ahorro y Préstamo</t>
  </si>
  <si>
    <t>Sindicatos y Asociaciones</t>
  </si>
  <si>
    <t>Colegios Profesionales</t>
  </si>
  <si>
    <t>Cooperativas de Ahorros - Crédito y Consumo</t>
  </si>
  <si>
    <t>Retención por Pagar - Banco de Costa Rica</t>
  </si>
  <si>
    <t>Fondo de Pensiones y Jubilaciones Magisterio Nacional</t>
  </si>
  <si>
    <t>Retenciones por pagar BAC San José</t>
  </si>
  <si>
    <t>NOTA No. 18</t>
  </si>
  <si>
    <t>GASTOS ACUMULADOS POR PAGAR</t>
  </si>
  <si>
    <t>Se registran todas aquellas deducciones de planillas que debe cancelar la Institución en el corto plazo.</t>
  </si>
  <si>
    <t>Aguinaldo Proporcional</t>
  </si>
  <si>
    <t>Cuotas Patronales Caja Costarricense (SEM)</t>
  </si>
  <si>
    <t>Cuotas Patronales Banco Popular</t>
  </si>
  <si>
    <t>Junta de Ahorro y Préstamo</t>
  </si>
  <si>
    <t>Junta de Pensiones y Jubilaciones del Magisterio</t>
  </si>
  <si>
    <t>Cuota Patronal CCSS - IVM (4,75%)</t>
  </si>
  <si>
    <t>L.P.T. CCSS-REG.OBLIG. 1.50%</t>
  </si>
  <si>
    <t>Derechos Laborales Fondos Restringidos</t>
  </si>
  <si>
    <t>Derechos Laborales Empresas Auxiliares</t>
  </si>
  <si>
    <t>Derechos Laborales Cursos Autofinanciados</t>
  </si>
  <si>
    <t>LPT CCSS-FDO CAP LAB. 3%</t>
  </si>
  <si>
    <r>
      <rPr>
        <sz val="10"/>
        <color rgb="FF000000"/>
        <rFont val="Arial"/>
        <family val="2"/>
        <charset val="1"/>
      </rPr>
      <t>(a)</t>
    </r>
    <r>
      <rPr>
        <sz val="7"/>
        <color rgb="FF000000"/>
        <rFont val="Times New Roman"/>
        <family val="1"/>
        <charset val="1"/>
      </rPr>
      <t xml:space="preserve">   </t>
    </r>
    <r>
      <rPr>
        <sz val="10"/>
        <color rgb="FF000000"/>
        <rFont val="Arial"/>
        <family val="2"/>
        <charset val="1"/>
      </rPr>
      <t>Esta cuenta fue creada para mostrar el gasto acumulado correspondiente al salario escolar de los proyectos del Vínculo Externo durante el periodo.</t>
    </r>
  </si>
  <si>
    <t>NOTA No. 19</t>
  </si>
  <si>
    <t>PASIVOS DIFERIDOS</t>
  </si>
  <si>
    <t>Corresponde a las obligaciones que tiene la Institución por ingresos reconocidos en forma anticipada para prestar un servicio o realizar una venta en el futuro.</t>
  </si>
  <si>
    <t>Expresado en colones</t>
  </si>
  <si>
    <t>Ingreso recibido por adelantado</t>
  </si>
  <si>
    <t>(a) Se incorpora a los Estados Financieros el saldo de las Cuentas por Cobrar de Matrícula desde el 31/12/2014, atendiendo disposición de la Contraloría General de la República mediante Nota DFOE-SOC-0684 e Informe DFOE-SOC-IF-11-2014 indicados en Oficio R-6255-2014. Ver Nota N° 6</t>
  </si>
  <si>
    <t>NOTA No. 20</t>
  </si>
  <si>
    <t>Esta cuenta incluye de manera estimada la proporción corriente de la cuenta de documentos por pagar no corrientes, a fin de considerar el monto a cancelar por parte de la Universidad en el periodo comprendido de enero a diciembre del periodo correspondiente.</t>
  </si>
  <si>
    <t xml:space="preserve">En el mes de enero de 2018, mediante el asiento contable No.12918, se reclasifica el pasivo no corriente para registrar y dar lugar al monto por pagar del pasivo corriente, por el monto de ¢461 192 760,08.
</t>
  </si>
  <si>
    <t>A partir de este año, el monto estimado de la porción circulante se reconocerá en la fecha de emisión de los Estados Financieros anuales, en cumpliemiento a la normativa contable vigente.</t>
  </si>
  <si>
    <t xml:space="preserve">Banco Nacional de Costa Rica  </t>
  </si>
  <si>
    <t>Fideicomiso UCR-BCR 2011:</t>
  </si>
  <si>
    <t xml:space="preserve">Edificio Facultad de Ciencias Sociales  </t>
  </si>
  <si>
    <t xml:space="preserve">Edificio de Ciencias Agroalimentarias (Biblioteca UCAGRO)  </t>
  </si>
  <si>
    <t xml:space="preserve">Edificio de Residencias Estudiantiles Universitarias  </t>
  </si>
  <si>
    <t xml:space="preserve">Edificio de Parqueo Integral Universitario  </t>
  </si>
  <si>
    <t>Facultad de Odontología</t>
  </si>
  <si>
    <t>Facultad de Derecho</t>
  </si>
  <si>
    <t>Edificio de Aulas y Laboratorio</t>
  </si>
  <si>
    <t>Facultad de Ingeniería</t>
  </si>
  <si>
    <t>Plaza de autonomía</t>
  </si>
  <si>
    <t>NOTA No. 21</t>
  </si>
  <si>
    <t>NOTA No. 22</t>
  </si>
  <si>
    <t>NOTA No. 23</t>
  </si>
  <si>
    <t>NOTA No. 24</t>
  </si>
  <si>
    <t xml:space="preserve">Representa el valor neto de los activos fijos capitalizables que mediante donación, compra o confección posee la institución y que son utilizados por las Unidades Custodias. </t>
  </si>
  <si>
    <t>Capital Inmovilizado</t>
  </si>
  <si>
    <t>NOTA No. 25</t>
  </si>
  <si>
    <t>Considera el registro del monto de excedentes originados por el Certificado de Aportación de la Cooperativa Dos Pinos.</t>
  </si>
  <si>
    <t>NOTA No. 26</t>
  </si>
  <si>
    <t>Estas cuentas son de control.  Los saldos deudores están clasificados en la cuenta 70, y la contrapartida con los saldos acreedores en la cuenta 71.</t>
  </si>
  <si>
    <t>Garantías de Licitación</t>
  </si>
  <si>
    <t xml:space="preserve">Pagos anticipados locales </t>
  </si>
  <si>
    <t>Servicios Tratamientos Odontológicos años anteriores</t>
  </si>
  <si>
    <t>Arrendamiento locales Inst. máquinas Fotocopiado</t>
  </si>
  <si>
    <t>Arrendamiento locales servicios de soda</t>
  </si>
  <si>
    <t>Bienes no capitalizables</t>
  </si>
  <si>
    <t>CONFORMACIÓN DEL ESTADO DE RESULTADOS</t>
  </si>
  <si>
    <t>CUADRO No. 1</t>
  </si>
  <si>
    <t xml:space="preserve"> POR CLASE BÁSICA Y OBJETO DEL GASTO</t>
  </si>
  <si>
    <t>GASTOS POR OBJETO DE PARTIDA  (2)</t>
  </si>
  <si>
    <r>
      <rPr>
        <sz val="10"/>
        <rFont val="Arial"/>
        <charset val="1"/>
      </rPr>
      <t>Bienes Duraderos</t>
    </r>
    <r>
      <rPr>
        <b/>
        <sz val="10"/>
        <rFont val="Arial"/>
        <family val="2"/>
        <charset val="1"/>
      </rPr>
      <t xml:space="preserve"> (1)</t>
    </r>
  </si>
  <si>
    <t>CUADRO No.2</t>
  </si>
  <si>
    <t>INGRESOS Y GASTOS CONTABLES</t>
  </si>
  <si>
    <t>INGRESOS CONTABLES</t>
  </si>
  <si>
    <t>TOTAL INGRESOS CONTABLES</t>
  </si>
  <si>
    <t xml:space="preserve">GASTOS CONTABLES </t>
  </si>
  <si>
    <t>TOTAL GASTOS CONTABLES</t>
  </si>
  <si>
    <t>ESTADO DE SITUACIÓN FINANCIERA COMPARATIVO</t>
  </si>
  <si>
    <t>Nota</t>
  </si>
  <si>
    <t>AUMENTO</t>
  </si>
  <si>
    <t>DISMINUCIÓN</t>
  </si>
  <si>
    <t>%</t>
  </si>
  <si>
    <t>ACTIVOS</t>
  </si>
  <si>
    <t>Estimación para incobrables de cuentas por cobrar</t>
  </si>
  <si>
    <t>Inventarios en bodega</t>
  </si>
  <si>
    <t>Estimación por obsolecencia en inventarios (bodega)</t>
  </si>
  <si>
    <t>Inventarios en bodega (neto)</t>
  </si>
  <si>
    <t>Equipo de oficina</t>
  </si>
  <si>
    <t>Equipo de laboratorio</t>
  </si>
  <si>
    <t>Libros</t>
  </si>
  <si>
    <t>Equipo didáctico</t>
  </si>
  <si>
    <t>Vehículos</t>
  </si>
  <si>
    <t>Maquinaria agrícola e industrial</t>
  </si>
  <si>
    <t>Misceláneo</t>
  </si>
  <si>
    <t>Discoteca</t>
  </si>
  <si>
    <t>Equipo de imprenta</t>
  </si>
  <si>
    <t>Equipo musical</t>
  </si>
  <si>
    <t>Herramientas</t>
  </si>
  <si>
    <t>Equipo telefónico</t>
  </si>
  <si>
    <t>Equipo radiofónico</t>
  </si>
  <si>
    <t>Equipo de seguridad</t>
  </si>
  <si>
    <t>Activos biológicos</t>
  </si>
  <si>
    <t>Equipo de computación</t>
  </si>
  <si>
    <t>Obras de arte</t>
  </si>
  <si>
    <t>Equipo doméstico</t>
  </si>
  <si>
    <t>Equipo marítimo</t>
  </si>
  <si>
    <t>Equipo de comunicación</t>
  </si>
  <si>
    <t>Sub Total propiedad, planta y equipo</t>
  </si>
  <si>
    <t>(-) Depreciación acumulada</t>
  </si>
  <si>
    <t>Propiedad, planta y equipo (neto)</t>
  </si>
  <si>
    <t>Instalaciones</t>
  </si>
  <si>
    <t>Instalaciones (neta)</t>
  </si>
  <si>
    <t>Edificios</t>
  </si>
  <si>
    <t>(-) Depreciación Acumulada</t>
  </si>
  <si>
    <t>Edificios (neto)</t>
  </si>
  <si>
    <t>Programas de cómputo</t>
  </si>
  <si>
    <t>Amortización de programas de cómputo</t>
  </si>
  <si>
    <t>Programas de cómputo (neto)</t>
  </si>
  <si>
    <t>Total activo</t>
  </si>
  <si>
    <t>Deducciones retenidas por pagar</t>
  </si>
  <si>
    <t>Gastos acumulados</t>
  </si>
  <si>
    <t>Valuación de estimación para incobrables de préstamos</t>
  </si>
  <si>
    <t>Fondo de préstamos (neto)</t>
  </si>
  <si>
    <t>Valuación de estimación para incobrables de cuentas por cobrar</t>
  </si>
  <si>
    <t>Valuación de estimación por obsolescencia de inventarios</t>
  </si>
  <si>
    <t>Capital libros (bodega)</t>
  </si>
  <si>
    <t>% EJECUCIÓN REAL + COMPR.</t>
  </si>
  <si>
    <t>SECCION I</t>
  </si>
  <si>
    <t>Maquinaria y Equipo para la Producción</t>
  </si>
  <si>
    <t xml:space="preserve">Equipo de Transporte </t>
  </si>
  <si>
    <t>Equipo de Comunicación</t>
  </si>
  <si>
    <t>Equipo y Mobiliario de Oficina</t>
  </si>
  <si>
    <t>Mobiliario y Equipo de Computación</t>
  </si>
  <si>
    <t>Adquisición de Programas de Cómputo</t>
  </si>
  <si>
    <t>Equipo Sanitario, de Laboratorio e Investigación</t>
  </si>
  <si>
    <t>Equipo Educacional y Cultural</t>
  </si>
  <si>
    <t>Adquisición de Libros</t>
  </si>
  <si>
    <t>Recursos Información Bibliográfica</t>
  </si>
  <si>
    <t>Equipo Doméstico</t>
  </si>
  <si>
    <t>Otros Equipos</t>
  </si>
  <si>
    <t>Vías de Comunicación Terrestre</t>
  </si>
  <si>
    <t>Otras Construcciones Adiciones y Mejoras</t>
  </si>
  <si>
    <t>Bienes Intangibles</t>
  </si>
  <si>
    <t>TOTAL SECCIÓN I</t>
  </si>
  <si>
    <t>SECCIÓN II</t>
  </si>
  <si>
    <t>Semovientes</t>
  </si>
  <si>
    <t>Bienes intangibles</t>
  </si>
  <si>
    <t>TOTAL SECCIÓN II</t>
  </si>
  <si>
    <t>SECCION III</t>
  </si>
  <si>
    <t>Edifcios</t>
  </si>
  <si>
    <t>Edificios Preexistentes</t>
  </si>
  <si>
    <t>TOTAL SECCIÓN III</t>
  </si>
  <si>
    <t>SECCIÓN V</t>
  </si>
  <si>
    <t>Recursos Información Bibliográfica Elect</t>
  </si>
  <si>
    <t>TOTAL SECCIÓN V</t>
  </si>
  <si>
    <t>SECCIÓN VI</t>
  </si>
  <si>
    <t>TOTAL SECCIÓN VI</t>
  </si>
  <si>
    <t>SECCION VII</t>
  </si>
  <si>
    <t>PROG. POSGRADO FINANCIAM. COMPLEMENTARIO</t>
  </si>
  <si>
    <t>TOTAL SECCION VII</t>
  </si>
  <si>
    <t>SECCION VIII</t>
  </si>
  <si>
    <t>Equipo de Transporte</t>
  </si>
  <si>
    <t>TOTAL SECCION VIII</t>
  </si>
  <si>
    <t>SECCION IX</t>
  </si>
  <si>
    <t>Equipo De Trasporte</t>
  </si>
  <si>
    <t>Otros Bienes Preexistentes</t>
  </si>
  <si>
    <t>TOTAL SECCION IX</t>
  </si>
  <si>
    <t>SECCION X</t>
  </si>
  <si>
    <t>TOTAL SECCION X</t>
  </si>
  <si>
    <t>% EJECUCIÓN</t>
  </si>
  <si>
    <t>FONDOS CORRIENTES PARA OPERACIONES POR PROGRAMA</t>
  </si>
  <si>
    <t xml:space="preserve"> Docencia</t>
  </si>
  <si>
    <t xml:space="preserve"> Investigación</t>
  </si>
  <si>
    <t xml:space="preserve"> Acción Social</t>
  </si>
  <si>
    <t xml:space="preserve"> Vida Estudiantil</t>
  </si>
  <si>
    <t xml:space="preserve"> Administración</t>
  </si>
  <si>
    <t xml:space="preserve"> Dirección Superior</t>
  </si>
  <si>
    <t xml:space="preserve"> Desarrollo Regional</t>
  </si>
  <si>
    <t>TOTAL  FONDOS CORRIENTES PARA OPERACIONES</t>
  </si>
  <si>
    <t>SECCION II</t>
  </si>
  <si>
    <t>EMPRESAS AUXILIARES POR PROGRAMA</t>
  </si>
  <si>
    <t xml:space="preserve">Inversiones </t>
  </si>
  <si>
    <t>SECCION VI</t>
  </si>
  <si>
    <t>PROGRAMA POSGRADO FINANCIERO COMPLEMENTARIO</t>
  </si>
  <si>
    <t>SECCION V</t>
  </si>
  <si>
    <t>Administracion</t>
  </si>
  <si>
    <t>SECCIÓN X</t>
  </si>
  <si>
    <t>FONDOS</t>
  </si>
  <si>
    <t xml:space="preserve">EMPRESAS </t>
  </si>
  <si>
    <t xml:space="preserve">PLANTA </t>
  </si>
  <si>
    <t>CURSOS</t>
  </si>
  <si>
    <t>PROGRAMA</t>
  </si>
  <si>
    <t xml:space="preserve">FONDOS </t>
  </si>
  <si>
    <t>FONDOS DEL</t>
  </si>
  <si>
    <t xml:space="preserve">PLAN DE </t>
  </si>
  <si>
    <t>TOTALES</t>
  </si>
  <si>
    <t xml:space="preserve"> CORRIENTES</t>
  </si>
  <si>
    <t>AUXILIARES</t>
  </si>
  <si>
    <t>FISICA</t>
  </si>
  <si>
    <t>RESTRINGIDOS</t>
  </si>
  <si>
    <t>ESPECIALES</t>
  </si>
  <si>
    <t>POSG. FINANC. COMPLEMENTARIO</t>
  </si>
  <si>
    <t>INTRAPROYECTOS</t>
  </si>
  <si>
    <t xml:space="preserve"> SISTEMA 
(CONARE)</t>
  </si>
  <si>
    <t xml:space="preserve">MEJORAMIENTO INSTITUCIONAL </t>
  </si>
  <si>
    <t>SERVICIOS</t>
  </si>
  <si>
    <t>MATERIALES Y SUMINISTROS</t>
  </si>
  <si>
    <t>BIENES DURADEROS</t>
  </si>
  <si>
    <t>TRANSFERENCIAS CORRIENTES</t>
  </si>
  <si>
    <t>CÉDULA DE ANTIGÜEDAD DE SALDOS DE</t>
  </si>
  <si>
    <t>CUENTAS POR COBRAR Y OTROS DEUDORES</t>
  </si>
  <si>
    <t>Cuenta</t>
  </si>
  <si>
    <t>Nombre de la Cuenta</t>
  </si>
  <si>
    <t>0 a 3 meses</t>
  </si>
  <si>
    <t>3 a 6 meses</t>
  </si>
  <si>
    <t>6 meses a 1 año</t>
  </si>
  <si>
    <t>1 año en adelante</t>
  </si>
  <si>
    <t>013-002</t>
  </si>
  <si>
    <t>Anticipos Sueldos - Planilla Mensual</t>
  </si>
  <si>
    <t>013-008</t>
  </si>
  <si>
    <t>Salarios girados en exceso</t>
  </si>
  <si>
    <t>013-010</t>
  </si>
  <si>
    <t>Cuentas por cobrar Bancos y otros</t>
  </si>
  <si>
    <t>013-022</t>
  </si>
  <si>
    <t>013-023</t>
  </si>
  <si>
    <t>Interes acumulado por cobrar</t>
  </si>
  <si>
    <t>013-029</t>
  </si>
  <si>
    <t>013-033</t>
  </si>
  <si>
    <t>013-036</t>
  </si>
  <si>
    <t>013-040</t>
  </si>
  <si>
    <t>Cuentas por cobrar estudiantiles</t>
  </si>
  <si>
    <t>013-042</t>
  </si>
  <si>
    <t>013-043</t>
  </si>
  <si>
    <t>013-047</t>
  </si>
  <si>
    <t>013-048</t>
  </si>
  <si>
    <t>013-050</t>
  </si>
  <si>
    <t>013-051</t>
  </si>
  <si>
    <t>013-052</t>
  </si>
  <si>
    <t>013-054</t>
  </si>
  <si>
    <t>Venta de Servicios Semanario Universidad</t>
  </si>
  <si>
    <t>013-055</t>
  </si>
  <si>
    <t>Venta de Servicos Radioemisoras UCR</t>
  </si>
  <si>
    <t>013-056</t>
  </si>
  <si>
    <t>Venta de Servicios Canal 15</t>
  </si>
  <si>
    <t>013-058</t>
  </si>
  <si>
    <t>013-061</t>
  </si>
  <si>
    <t>013-062</t>
  </si>
  <si>
    <t>013-063</t>
  </si>
  <si>
    <t>013-064</t>
  </si>
  <si>
    <t>013-067</t>
  </si>
  <si>
    <t>Arreglo pago matrícula estudiantes beneficios complement.</t>
  </si>
  <si>
    <t>013-069</t>
  </si>
  <si>
    <t>Arreglo pago matrícula estudiantes finac compl sin pagaré</t>
  </si>
  <si>
    <t>013-077</t>
  </si>
  <si>
    <t>Total Cuentas por Cobrar</t>
  </si>
  <si>
    <t>(a) En los anteriores años la cuenta se mostraba en un cuadro aparte, dada la razón misma de ser de la cuenta; a partir del año 2011 se incluye dentro del cuadro de cédula de antiguedad de saldos. Por otra parte, a partir de enero 2012, con el propósito de cumplir con lo señalado por la Contraloría Universitaria, se cambió el nombre de la cuenta de "Sobregiro de Vínculo Externo" a "Financiamiento Transitorio Vínculo Externo".</t>
  </si>
  <si>
    <t>(b) A partir del mes de mayo 2017, se reclasifica la cuenta por cobrar de matrícula - cobro administrativo a cuentas por cobrar de matrícula - cobro judicial, esto considerando que se remiten a tribunales deudas de estudiantes pendientes de periodos anteriores para la gestión correspondiente, según y como consta en el oficio OAF-1538-2017.</t>
  </si>
  <si>
    <t>DOCUMENTOS POR COBRAR SOBRE PRÉSTAMOS A PROFESORES Y ESTUDIANTES</t>
  </si>
  <si>
    <t>017-011</t>
  </si>
  <si>
    <t>017-013</t>
  </si>
  <si>
    <t>017-015</t>
  </si>
  <si>
    <t>Reintegro del 20% de Beca</t>
  </si>
  <si>
    <t>017-016</t>
  </si>
  <si>
    <t>017-017</t>
  </si>
  <si>
    <t>Documentos por cobrar varios cobro judicial</t>
  </si>
  <si>
    <t>017-018</t>
  </si>
  <si>
    <t>017-019</t>
  </si>
  <si>
    <t xml:space="preserve">Incumplimiento de contrato </t>
  </si>
  <si>
    <t>Total Documentos por Cobrar</t>
  </si>
  <si>
    <t>DISTRIBUCIÓN DE LAS INVERSIONES</t>
  </si>
  <si>
    <t>EN COLONES POR INTERMEDIARIO</t>
  </si>
  <si>
    <t>BANCO</t>
  </si>
  <si>
    <t>PORCENTAJE</t>
  </si>
  <si>
    <t>MONTO</t>
  </si>
  <si>
    <t>Banco Nacional de Costa Rica</t>
  </si>
  <si>
    <t>BN Valores</t>
  </si>
  <si>
    <t>Popular Valores</t>
  </si>
  <si>
    <t>MONTO DÓLARES</t>
  </si>
  <si>
    <t>MONTO COLONES</t>
  </si>
  <si>
    <t>Banco Popular - Valores</t>
  </si>
  <si>
    <t>VÍNCULO EXTERNO: FONDOS RESTRINGIDOS</t>
  </si>
  <si>
    <t>SITUACIÓN FINANCIERA</t>
  </si>
  <si>
    <t>SITUACIÓN PRESUPUESTARIA</t>
  </si>
  <si>
    <t>Presupuestados</t>
  </si>
  <si>
    <t>Reales</t>
  </si>
  <si>
    <t>Ingresos no percibidos</t>
  </si>
  <si>
    <t>Menos: Compromisos presupuestarios</t>
  </si>
  <si>
    <t>Disponible presupuestario por ejecutar</t>
  </si>
  <si>
    <t>UNIDAD EJECUTORA</t>
  </si>
  <si>
    <t xml:space="preserve">PRESUPUESTO </t>
  </si>
  <si>
    <t xml:space="preserve">DISPONIBLE </t>
  </si>
  <si>
    <t>CAJA ANTERIOR</t>
  </si>
  <si>
    <t>CAJA TOTAL</t>
  </si>
  <si>
    <t>REACRED CARRE ADMIN PUB, ADUAN Y COM EXTERIOR</t>
  </si>
  <si>
    <t>CAPACITAC PERSON DEL CENT EVALUA  ACADEM</t>
  </si>
  <si>
    <t>FORTALECIMIENTO PROCESO EVALUAC AUTOEVAL AUTORREG RE</t>
  </si>
  <si>
    <t>REMANENTES DE CONGRESOS MICROBIOLOGICOS</t>
  </si>
  <si>
    <t>XII CONG MUND COMPUT AGRIC RECUR NATURAL</t>
  </si>
  <si>
    <t>FORTALECIMIENTO ESTUDIOS MULTICULTURALES EN UCR</t>
  </si>
  <si>
    <t>EQUIPAMIENTO Y FORTALECIMIENTO DE LA RED SISMOLOG NACIONAL</t>
  </si>
  <si>
    <t>LEY 7972 CONVENIO CONAPAM-UCR</t>
  </si>
  <si>
    <t>MEJORAMIENTO PROMOCIÓN ESTUDIANTES QUIMICA GENERAL I</t>
  </si>
  <si>
    <t>VINCULACIÓN DE LA ACADEMIA CON ORGAN DE ECON SOC CR</t>
  </si>
  <si>
    <t>DONACION FACULTAD CIENCIAS ECONOMICAS</t>
  </si>
  <si>
    <t>APORTE CORTE SUPREMA JUSTICIA-CONSU.JURÍDICOS</t>
  </si>
  <si>
    <t>OBRAS DE INFRAESTRUCTURAS ESC ADM NEGOCIOS</t>
  </si>
  <si>
    <t>DEFENSORIA  HABITANTES - CONSULTORIOS JURIDICOS</t>
  </si>
  <si>
    <t>APORTES VARIOS - ESCUELA  ADMINISTRACION PÚBLICA</t>
  </si>
  <si>
    <t>APORTES VARIOS - ESCUELA HISTORIA  Y GEOGRAFIA</t>
  </si>
  <si>
    <t>PRIMER TALLER CENTROAMERICANO EN LASERES</t>
  </si>
  <si>
    <t>FITOPATOLOGIA -PROYECTO CENTROA.SIGATOKA</t>
  </si>
  <si>
    <t>DESARROLLO DE FINCA ESCUELA DE ZOOTECNIA</t>
  </si>
  <si>
    <t>XI CONGRESO LAT. ESTUDIANTES INGENIERÍA QUIMICA</t>
  </si>
  <si>
    <t>MEJORAMIENTO MODELO EDUCATIVO INGENIERÍA INDUS ACUE TEND INT</t>
  </si>
  <si>
    <t>LA ENSEÑAN HISTO Y NUEV TECNOLOG INFORM Y COMP</t>
  </si>
  <si>
    <t>APORT VARIOS OFERTA ACAD VARIAS LENGUAS</t>
  </si>
  <si>
    <t>FERIA NACIONAL CIENCIA Y TECNOLOGIA</t>
  </si>
  <si>
    <t>EUCR EDICION DE LIBROS</t>
  </si>
  <si>
    <t>ESTUD SISTEM SUGER DEL GOLFO SANT ELENA</t>
  </si>
  <si>
    <t>ESTABLEC. SISTEMA ALERTA ANTE INUNDACIONES MICROC RIO BURÍO-QUEBRADA</t>
  </si>
  <si>
    <t>ADMINIST FOND OBTEN MED PREM FUNDA EMIR</t>
  </si>
  <si>
    <t>BASES PAR GERMINAC ESTRAT INTEG DE ADAPT</t>
  </si>
  <si>
    <t>PA NEOTR COMP MODUL INMUNID ADAPT DUR</t>
  </si>
  <si>
    <t>FORMUL EXFOLIANT PELOIDE CREM D AGUAS TE</t>
  </si>
  <si>
    <t>CONVENIO CITA-UCR/JAPDEVA</t>
  </si>
  <si>
    <t>RECON CENT EDUCAT IMPL ACC FAV IGUAL GEN</t>
  </si>
  <si>
    <t>FORTALEC PROPYMES: LOS PATITOS, ALPIGO,</t>
  </si>
  <si>
    <t>APOYO A LOS PROYECTOS DEL CIPROC</t>
  </si>
  <si>
    <t>APOYO A LA INV.Y EXT.CON TRANS. FUNDEVI</t>
  </si>
  <si>
    <t>DES Y OPTIMIZ PROD COSMET A BAS DE LEC C</t>
  </si>
  <si>
    <t>PYMES: ACTIVIDAD DE INVESTIGACION</t>
  </si>
  <si>
    <t>RENOVACION DE LA RED DEL LAB ING SISMICA</t>
  </si>
  <si>
    <t>DONACIONES C.I.T.A.</t>
  </si>
  <si>
    <t>ESTUDIO DEL POTASIO - CENTRO INVESTIG. AGRONOMICAS</t>
  </si>
  <si>
    <t>FORM PRODUCC PRODUT LIMPIEZ AMIGAB AMBIE</t>
  </si>
  <si>
    <t>EVALUAC TACT INNOV BASAD MICROORG ANTAG</t>
  </si>
  <si>
    <t>APOYO ACTIVIDADES DE INVESTIGACION CIBCM</t>
  </si>
  <si>
    <t>LEY 7277 PROGRAMA COOPE. U.C.R. - M.A.G.</t>
  </si>
  <si>
    <t>OPCION REDUC USO AGROQUI POSCOS CUAT FRU</t>
  </si>
  <si>
    <t>DINAM ACT SISTEM DOS COMP BVRRS Y SIST S</t>
  </si>
  <si>
    <t>FONDO DE CONTINGENCIAS DEL SEP</t>
  </si>
  <si>
    <t>BUSQ ALTERN DE ENCAD DE AGROIN DE FRIJ R</t>
  </si>
  <si>
    <t>IDENT NUEV EFECT BACIL THURIN ACTIV CONT</t>
  </si>
  <si>
    <t>EJEC PLAN REGUL E IND FRAG AMB DIST LA FORTUNA</t>
  </si>
  <si>
    <t>PLATAF BIOCOMPUT ANAL DAT GENOMI (CITIC)</t>
  </si>
  <si>
    <t>TRANSF INTERG ENV POBL Y PROT SOC EN  CR</t>
  </si>
  <si>
    <t>CONT HIG CLOST DIF SUP MATE AVANZ (CIET)</t>
  </si>
  <si>
    <t>CONT HIG CLOST DIF SUP MAT AVAN (CICIMA)</t>
  </si>
  <si>
    <t>PLATAF BIOCOMPUT ANAL DAT GENOMI (CIET)</t>
  </si>
  <si>
    <t>MECANISM TOXICID DE FOSFOLIP A2 OFIDICAS</t>
  </si>
  <si>
    <t>LEY 8114 IMPUESTO SOBRE COMBUSTIBLE CONAVI</t>
  </si>
  <si>
    <t>FOMENT EMPREND ADUCAC SUP P/ MEJ INSER P</t>
  </si>
  <si>
    <t>FONDO DE RESERVA PRODUS</t>
  </si>
  <si>
    <t>FOND BECAS DE LA RED MACRO UNIVERSIDADES</t>
  </si>
  <si>
    <t>DIVERSID ELEMEN GENET MOVIL ASOC RESIS A</t>
  </si>
  <si>
    <t>DIVERSIDAD HORMIGAS CORREDOR MESOAMERICA</t>
  </si>
  <si>
    <t>FONDO DE CONTINUIDAD DEL CITA</t>
  </si>
  <si>
    <t>INDENNIZACION A ESTUDIANTES POSG ESP MED</t>
  </si>
  <si>
    <t>PROG DES CAP INVEST P/L PREV Y MITIG DES</t>
  </si>
  <si>
    <t>FONDO DE CONTINUIDAD DEL CR INNOVA</t>
  </si>
  <si>
    <t>APOYO ECON A ESTUD Q TRAB EN PROY INVEST</t>
  </si>
  <si>
    <t>ESTUD TECTONICA ACT Y SIST DE FALL DE AG</t>
  </si>
  <si>
    <t>REMAN I PROM  MAEST  SIST DE INFOR GEOGR</t>
  </si>
  <si>
    <t>ESTIM PRODUC METANO EN RUMEN A PART PAST</t>
  </si>
  <si>
    <t>FARMACOGEN: APLICAC Y METD PAIS DESARR</t>
  </si>
  <si>
    <t>BIOTRANSF SUBP GENER INDUST PROC FRUTAS</t>
  </si>
  <si>
    <t>MARIC PEQ ESC MULT INTEGR PESC RECOLEC</t>
  </si>
  <si>
    <t>EFECT CAMB CLIM OBSERV SOB CICL HIDROLOG</t>
  </si>
  <si>
    <t>PAP ESTR OXIDAT EFECT CITOTOX TOXIN EPSI</t>
  </si>
  <si>
    <t>DISEÑ ESTRAT PAIS FORMUL DESARR PROYEC E</t>
  </si>
  <si>
    <t>ESTUD IMPAC TRANS CREC PLANE FINC 3 UCR</t>
  </si>
  <si>
    <t>EFECT SOB CARACT SUEL Y COMPORT AMBI PLA</t>
  </si>
  <si>
    <t>MURCIEL ROED AMBIENT DOMICIL PERIDOM RES</t>
  </si>
  <si>
    <t>LEY 6883  CONTROL CALIDAD DE ALIMENTOS</t>
  </si>
  <si>
    <t>CONSTRUCCION DEL TEATRO UNIVERSITARIO</t>
  </si>
  <si>
    <t>IV CONGRESO INTERNAC: GESTION, INNOVACION, INCLUSION Y GOBER</t>
  </si>
  <si>
    <t>ASESORIAS TECNICAS Y CONSULTORIAS CICAP</t>
  </si>
  <si>
    <t>FONDO LIQUIDACION PROGRAMA PAIS</t>
  </si>
  <si>
    <t>REMAN CURS ESPEC "DEMOC IDEL CRITICADO"</t>
  </si>
  <si>
    <t>OLIMPIADAS COSTARRICENSES DE MATEMATICAS</t>
  </si>
  <si>
    <t>OLIMP COSTARRICENSES D MATEMATICAS-MEP</t>
  </si>
  <si>
    <t>COMPRA DE VEHICULO ESCUELA DE ZOOTECNIA</t>
  </si>
  <si>
    <t>ELABOR MEMOR I CONG IBERO PATRIN CULT CR</t>
  </si>
  <si>
    <t>EXPO-UCR 2015</t>
  </si>
  <si>
    <t>BECA GUIDO SIBAJA PEREIRA</t>
  </si>
  <si>
    <t>BECAS MEDIC. Y ODONT. - INVERSION LUIS BERGUER</t>
  </si>
  <si>
    <t>90% INTERESES - BECAS MEDICINA Y ODONTOL</t>
  </si>
  <si>
    <t>BECA GUIDO SIBAJA PEREIRA-INTERESES-</t>
  </si>
  <si>
    <t>BECAS SERVEX</t>
  </si>
  <si>
    <t>FONDO ESTUDIANTIL APOYO ESTUDIANTES</t>
  </si>
  <si>
    <t>BECAS CROWLEY</t>
  </si>
  <si>
    <t>ASUNTOS CULTURALES FEUCR</t>
  </si>
  <si>
    <t>BECAS VICTORIA SALAS DOUST-INVERSION</t>
  </si>
  <si>
    <t>BECAS VICTORIA SALAS DOUST - INTERESES -</t>
  </si>
  <si>
    <t>PREST. ESTUD. GOLCHER BARQUIL-INTERESES</t>
  </si>
  <si>
    <t>PRESTAMO ESTUD. GOLCHER BARQUIL $4000</t>
  </si>
  <si>
    <t>PROYECCION DEPORTIVA Y ARTISTICA UCR</t>
  </si>
  <si>
    <t>BECA DR. JORGE VEGA  MARTINEZ</t>
  </si>
  <si>
    <t>BECA "COLEG FEDER D INGEN Y ARQUIT CFIA"</t>
  </si>
  <si>
    <t>BECA "ABBOTT VASCULAR LTDA"</t>
  </si>
  <si>
    <t>CONGRESO DE ESTUDIANTES DE NEGOCIOS</t>
  </si>
  <si>
    <t>PROG VOLUNT VICERRECTOR VIDA ESTUDIANTIL</t>
  </si>
  <si>
    <t>CARRERA RECREATIVA Y DEPORTIVA UCR</t>
  </si>
  <si>
    <t>AGENCIA BANCARIA UNIVERSITARIA</t>
  </si>
  <si>
    <t>FERIA UNIVERS DEL AHORRO Y LAS FINANZAS</t>
  </si>
  <si>
    <t>APOYO A LA UNIDAD DE GESTION AMBIENTAL</t>
  </si>
  <si>
    <t>BECAS CLYDE JHON  SURGI  - INTERESES-</t>
  </si>
  <si>
    <t>BECAS CLYDE JHON SURGI - APORTE</t>
  </si>
  <si>
    <t>BECAS CLYDE SURGI - COLONES</t>
  </si>
  <si>
    <t>PREMIO FAMILIA  GIROLAMI - APORTE</t>
  </si>
  <si>
    <t>PREMIO FERNANDO SOTO HARRISON</t>
  </si>
  <si>
    <t>IMPRESION LIBRO "QUE PASO EN LOS A?OS 40</t>
  </si>
  <si>
    <t>PROYECTOS DE INVERSION, RECTORIA</t>
  </si>
  <si>
    <t>ACTIVIDADES DE INTERCAMBIO ACADEMICO</t>
  </si>
  <si>
    <t>RED OBSERVATOR DE BUEN PRACT EN DIRECC E</t>
  </si>
  <si>
    <t>PROYECTOS DOCENTES - SEDE REGIONAL OCCIDENTE</t>
  </si>
  <si>
    <t>LEY DE PESCA NO. 8436 SEDE GUANACASTE</t>
  </si>
  <si>
    <t>LEY 7386 RECINTO UNV. DE PARAISO CARTAGO</t>
  </si>
  <si>
    <t>NUEV ACCES PEATO Y VEHIC P/SEDE DE LIMON</t>
  </si>
  <si>
    <t>LEY  7277: SEDE REGIONAL DE LIMON</t>
  </si>
  <si>
    <t>LEY DE PESCA NO.8436 SEDE PACIFICO</t>
  </si>
  <si>
    <t>REMANENTES PROYECTOS FINALIZADOS EN FUNDEVI</t>
  </si>
  <si>
    <t>TOTAL DEL PRESUPUESTO DISTRIBUIDO</t>
  </si>
  <si>
    <t>FONDOS RESTRINGIDOS GLOBAL DOCENCIA</t>
  </si>
  <si>
    <t>FONDOS RESTRINGIDOS - GLOBAL DE INVESTIGACION</t>
  </si>
  <si>
    <t>FONDOS RESTRINGIDOS - GLOBAL DE ACCION SOCIAL</t>
  </si>
  <si>
    <t>FONDOS RESTRINGIDOS  - GLOBAL DE VIDA ESTUDIANTIL</t>
  </si>
  <si>
    <t>FONDOS RESTRINGIDOS  - GLOBAL DE ADMINISTRACION</t>
  </si>
  <si>
    <t>FONDOS RESTRINGIDOS - GLOBAL DE DIRECCION SUPERIOR</t>
  </si>
  <si>
    <t>FONDOS RESTRIGIDOS - GLOBAL DE DESARROLLO REGIONAL</t>
  </si>
  <si>
    <t>TOTAL PRESUPUESTO POR DISTRIBUIR F.R. (SECC. 5)</t>
  </si>
  <si>
    <t>TOTAL PRESUPUESTO F.R. :</t>
  </si>
  <si>
    <t>Fondo Especial de Becas-SEP</t>
  </si>
  <si>
    <t>Donación Sistema Estudios de Posgrado</t>
  </si>
  <si>
    <t>Fondo Permante de Capitalización F.D.I.</t>
  </si>
  <si>
    <t>F.D.I. Decanatos-Unidades</t>
  </si>
  <si>
    <t>F.D.I. Programas de Interés Institucional</t>
  </si>
  <si>
    <t>5301-5505</t>
  </si>
  <si>
    <t>F.D.I. Proyectos Prioritarios VAS (5505) -VI (5301)</t>
  </si>
  <si>
    <t>PRESUPUESTO POR DISTRIBUIR F.I. (SECCION 8)</t>
  </si>
  <si>
    <t>TOTAL PRESUPUESTO DISTRIBUIDO F.I. :</t>
  </si>
  <si>
    <t>FONDOS DEL SISTEMA CONARE (SECCION 9)</t>
  </si>
  <si>
    <t>Fondo del Sistema CONARE, Programa Docencia</t>
  </si>
  <si>
    <t>Fondo del Sistema CONARE, Programa Investigación</t>
  </si>
  <si>
    <t>Fondo del Sistema CONARE, Programa Acción Social</t>
  </si>
  <si>
    <t>Fondo del Sistema CONARE, Programa Vida Estudiantil</t>
  </si>
  <si>
    <t>Fondo del Sistema CONARE, Programa de Administración</t>
  </si>
  <si>
    <t>Fondo del Sistema CONARE, Programa Dirección Superior</t>
  </si>
  <si>
    <t>Fondo del Sistema CONARE, Programa Desarrollo Regional</t>
  </si>
  <si>
    <t>Fondo del Sistema CONARE, Programa Inversiones</t>
  </si>
  <si>
    <t>TOTAL PRESUPUESTO DISTRIBUIDO F.S.C. :</t>
  </si>
  <si>
    <t>PLAN DE MEJORAMIENTO INSTITUCIONAL (SECCION 10)</t>
  </si>
  <si>
    <t>01-99-96-000</t>
  </si>
  <si>
    <t>Plan de Mejoramiento Institucional, Programa de Docencia</t>
  </si>
  <si>
    <t>02-99-96-000</t>
  </si>
  <si>
    <t>Plan de Mejoramiento Institucional, Programa de Investigación</t>
  </si>
  <si>
    <t>06-99-96-000</t>
  </si>
  <si>
    <t>Plan de Mejoramiento Institucional, Programa Dirección Superior</t>
  </si>
  <si>
    <t>07-99-96-000</t>
  </si>
  <si>
    <t>Plan de Mejoramiento Institucional, Programa Desarrollo Regional</t>
  </si>
  <si>
    <t>08-99-96-000</t>
  </si>
  <si>
    <t>Plan de Mejoramiento Institucional, Programa de Inversiones</t>
  </si>
  <si>
    <t>TOTAL PRESUPUESTO DISTRIBUIDO P.M.I :</t>
  </si>
  <si>
    <t>DISPONIBLE FINANCIERO POR EJECUTAR</t>
  </si>
  <si>
    <t>VÍNCULO EXTERNO: EMPRESAS AUXILIARES</t>
  </si>
  <si>
    <t>Ingresos percibidos de más</t>
  </si>
  <si>
    <t>VENTA DE MATERIA Y OBRAS, DISEÑO GRÁFICO</t>
  </si>
  <si>
    <t>AGROFER COMERC ELECTR DE BIENES AGRÍCOLA</t>
  </si>
  <si>
    <t>ESCUELA DE ARTES PLÁSTICAS - VENTA DE SERVICIOS</t>
  </si>
  <si>
    <t>PRUEBA HABILIDAD ESC. ARTES PLASTICAS</t>
  </si>
  <si>
    <t>ACTIVIDAD TEATRO UNIVERSITARIO</t>
  </si>
  <si>
    <t>FERIA DE BELLAS ARTES</t>
  </si>
  <si>
    <t>ESCUELA DE GEOLOGÍA - SERVICIOS</t>
  </si>
  <si>
    <t>ESCUELA DE QUIMICA-SERVICIOS</t>
  </si>
  <si>
    <t>ESTACIÓN BIOLÓGICA DE OSTIONAL</t>
  </si>
  <si>
    <t>CENTRO DE APOYO ACADÉMICO</t>
  </si>
  <si>
    <t>PUBLICACIÓN DE CUADERNOS - ESC. DE ANTR</t>
  </si>
  <si>
    <t>CUADERNOS DE SOCIOLOGIA_ ESC SOCIOLOGIA</t>
  </si>
  <si>
    <t>FACULTAD DE MICROBIOLOGÍA - SERVICIOS</t>
  </si>
  <si>
    <t>FACULTAD DE ODONTOLOGÍA - SERVICIOS</t>
  </si>
  <si>
    <t>PRUEBAS LABORATORIO CLINICO (FAC.MICROBIOLOGIA)</t>
  </si>
  <si>
    <t>LABORATORIO FISIOLÓGICO</t>
  </si>
  <si>
    <t>SERVICIOS ESCUELA DE NUTRICIÓN</t>
  </si>
  <si>
    <t>MATERIAL DIDÁCTICO HISTOL.Y ANATÓMICO-ESC. MEDICINA</t>
  </si>
  <si>
    <t>SERVICIOS LABORATORIO CONTROL CALIDAD - FAC.MICROBIOLOGÍA</t>
  </si>
  <si>
    <t>ESCUELA DE INGENIERIA MECANICA</t>
  </si>
  <si>
    <t>ESCUELA DE INGENIERA ELECTRICA</t>
  </si>
  <si>
    <t>UNIDAD DE AYUDAS AUDIOVISUALES</t>
  </si>
  <si>
    <t>EXTENSIÓN SERVICIOS LABORATORIO ODONTOLÓGICO</t>
  </si>
  <si>
    <t>VENTA COLECCIONES EDITORIAL U.C.R.</t>
  </si>
  <si>
    <t>GRANOS / SEMILLAS E.E.F.B.M.</t>
  </si>
  <si>
    <t>ESTACION EXPERIMENTAL ALFREDO VOLIO M.</t>
  </si>
  <si>
    <t>FINCA EXPERIMENTAL DE SANTA ANA</t>
  </si>
  <si>
    <t>ACCESO A MATERIAL BIBLIOTECARIO</t>
  </si>
  <si>
    <t>EDITORIAL FACULTAD DE DERECHO</t>
  </si>
  <si>
    <t>REVISTA INTERSEDES</t>
  </si>
  <si>
    <t>VENTA DE SERVICIOS-SIEDIN</t>
  </si>
  <si>
    <t>SERVICIOS C.E.L.E.Q</t>
  </si>
  <si>
    <t>VENTA PUBLICACACIONES CIICLA</t>
  </si>
  <si>
    <t>INSTITUTO DE INVESTIGACIONES SOCIALES</t>
  </si>
  <si>
    <t>SERVICIOS C.I.P.R.O.N.A</t>
  </si>
  <si>
    <t>SERVICIOS C.I.C.A</t>
  </si>
  <si>
    <t>SERVICIOS C.I.T.A</t>
  </si>
  <si>
    <t>CENTRO DE INVESTIGACIONES AGRONOMICAS - C.I.A.</t>
  </si>
  <si>
    <t>SERVICIOS DEL C.I.N.A.</t>
  </si>
  <si>
    <t>VENTA DE SUERO -INSTITUTO CLODOMIRO PICADO</t>
  </si>
  <si>
    <t>SERVICIOS DEL C.I.H.A.T.A</t>
  </si>
  <si>
    <t>APOY DESARR ACTIVIDAD INVESTIG INIE</t>
  </si>
  <si>
    <t>PRESTACION DE SERVICIOS DEL CIMAR.</t>
  </si>
  <si>
    <t>LABORATORIO ANALISIS DE CALIDAD - CIGRAS</t>
  </si>
  <si>
    <t>CONVENIO U.C.R. - JAPDEVA - CITA</t>
  </si>
  <si>
    <t>VENTA DE MATERIAL DIDACTICO IIP</t>
  </si>
  <si>
    <t>VENTA SUBPROD AGRIC PROV RESULT EXP AGRI</t>
  </si>
  <si>
    <t>ASESORIA C.C.S.S. SOBRE PENSIONES</t>
  </si>
  <si>
    <t>APOYO A LA INVESTIG Y ANALISIS REPETITIVO</t>
  </si>
  <si>
    <t>VENTA DE PRODUCTOS PROINNOVA</t>
  </si>
  <si>
    <t>SERVICIO DE DOSIMETRIA PERSONAL</t>
  </si>
  <si>
    <t>SERVICIOS DE ANALISIS PROTEOMICOS</t>
  </si>
  <si>
    <t>PLAN REG E INDIC FRAGIL AMB P DISTR VEN</t>
  </si>
  <si>
    <t>VENTA DE SERVICIOS AL SECTOR EXTERNO</t>
  </si>
  <si>
    <t>DIAGNOS PROP SOLUC NORM MEJOR PRAC INTER</t>
  </si>
  <si>
    <t>PROP SOLUC SOB DISEÑ INSTIT SOB MEJOR PR</t>
  </si>
  <si>
    <t>SOST SISTEM EVAL PROG SOC FINANC FODESAF</t>
  </si>
  <si>
    <t>TALLER INNOVAC SECT AGROALIM ENFAS BIOC</t>
  </si>
  <si>
    <t>ESTUD DEMAND PASAJ RUTA DESAMP Y CARTAGO</t>
  </si>
  <si>
    <t>INTEGR ESTAD PEZC MARIN INCOPESCA , COST</t>
  </si>
  <si>
    <t>CONTR UNIV COST RIC REALIZ ACC ACTU SIST</t>
  </si>
  <si>
    <t>CONTRA SERV LABORAT ANALIS COMPOS CALID</t>
  </si>
  <si>
    <t>DIAGN DE GEMINIV, CRINIV, BEMIS TABAC YT</t>
  </si>
  <si>
    <t>ESTRAT PROMOC INVERSION CANTON SAN RAMON</t>
  </si>
  <si>
    <t>ASESOR TECN P CONSTRUC PRUEB ESTAND CON</t>
  </si>
  <si>
    <t>EST DEMAND PASAJE SERV TRANSP OUB MODAL</t>
  </si>
  <si>
    <t>VENTA DE SERVICIOS RADIO UNIVERSIDAD</t>
  </si>
  <si>
    <t>PROM DIVUL PUBLIC ACADEM INST ESTAT PUBL</t>
  </si>
  <si>
    <t>VICERRECTORIA DE ACCION SOCIAL</t>
  </si>
  <si>
    <t>MODULO PRE-NIVEL C.I.L</t>
  </si>
  <si>
    <t>PRESTACION DE SERVICIOS CCSS-UCR</t>
  </si>
  <si>
    <t>SERV.LABORATORIO CLINICO AL PROG. SALUD</t>
  </si>
  <si>
    <t>SERV. ESTADIST. ESPEC. EN EL PROC DE INV</t>
  </si>
  <si>
    <t>PLANETARIO DE LA UNIVERSIDAD DE C.R.</t>
  </si>
  <si>
    <t>FORTAL PROG NUTRIC ALIMEN ESCOL ADOL MEP</t>
  </si>
  <si>
    <t>ASESOR TECN REL ECOSIST NEGOC MIPYME"S</t>
  </si>
  <si>
    <t>ASESOR, CAPAC Y VALIDAC MATEMA (ACAVAMA)</t>
  </si>
  <si>
    <t>PROGRAM CONSULTOR ECONOMIC PROYEC MULTIP</t>
  </si>
  <si>
    <t>CONTRAT DIGITALIZ FICHAS CCSS COMO BASE</t>
  </si>
  <si>
    <t>CLÍNICA DIAGNÓST: TÉCNICAS MOLECULARES ENFOC. FITOPROTECCIÓN</t>
  </si>
  <si>
    <t>RESIDENCIAS ESTUDIANTILES SEDE CENTRAL</t>
  </si>
  <si>
    <t>CASA INFANTIL UNIVERSITARIA</t>
  </si>
  <si>
    <t>RESIDENCIAS ESTUDIANTIL RECINTO GOLFITO</t>
  </si>
  <si>
    <t>SERVICIOS OFICINA DE BIENESTAR Y SALUD</t>
  </si>
  <si>
    <t>FICHAS PROFESIOGRAFICAS U.V.E</t>
  </si>
  <si>
    <t>COVO - CAMINO A LA U.C.R. - GUIAS</t>
  </si>
  <si>
    <t>PROGRAMAS ODONTOLÓGICOS SAN RAMÓN</t>
  </si>
  <si>
    <t>RESIDENCIAS ESTUDIANTILES SEDE REG. OCCIDENTE</t>
  </si>
  <si>
    <t>SERVICIOS SEDE REGIONAL DE OCCIDENTE</t>
  </si>
  <si>
    <t>CLINICA DENTAL TACARES</t>
  </si>
  <si>
    <t>RESERVA BIOLOGICA ALBERTO ML. BRENES</t>
  </si>
  <si>
    <t>PROG. ESTUD.P/APOYO ACADEMICO ADM.OCC</t>
  </si>
  <si>
    <t>MUSEO DE SAN RAMON Y LA COMUNIDAD</t>
  </si>
  <si>
    <t>USO INSTALACIONES DEPORTIVAS - SRO</t>
  </si>
  <si>
    <t>RESIDENCIAS ESTUDIANTILES RECINTO GRECIA</t>
  </si>
  <si>
    <t>CASA INFANTIL SEDE OCCIDENTE</t>
  </si>
  <si>
    <t>INST. DEP. SEDE REGIONAL DE GUANACASTE</t>
  </si>
  <si>
    <t>DESARROLLO DE INFRAESTRUCTURA SEDE GUANA</t>
  </si>
  <si>
    <t>RESIDENCIAS ESTUDIANTILES SEDE REG. GUANACASTE</t>
  </si>
  <si>
    <t>CLINICA ODONTOLOGICA SEDE REG GUANACASTE</t>
  </si>
  <si>
    <t>MODULO DE LECHE SEDE REG. ATLANTICO</t>
  </si>
  <si>
    <t>APROVECHAMIENTO DE DESECHOS SEDE REG. ATLÁNTICO</t>
  </si>
  <si>
    <t>USO INSTALACIONES Y PAGO DE MULTAS - SRA</t>
  </si>
  <si>
    <t>RESIDENCIAS ESTUDIANTILES SEDE REG. ATLANTICO</t>
  </si>
  <si>
    <t>SALUD ORAL SEDE REG. ATLANTICO</t>
  </si>
  <si>
    <t>USO DE PICINAS SEDE REG. ATLÁNTICO</t>
  </si>
  <si>
    <t>ALQUILER CANCHA FUTBOL Y GIMNASIO SEDE ATLÁNTICO</t>
  </si>
  <si>
    <t>RESIDENCIAS ESTUDIANTILES REC. GUAPILES</t>
  </si>
  <si>
    <t>FINCA EXPERIM INTERDISC AGROECOLÓGICO MODELO</t>
  </si>
  <si>
    <t>RECINTO DE PARAISO PROGRAMA ODONTOLOGIA</t>
  </si>
  <si>
    <t>RESIDENCIAS INTERCAMBIO SEDE ATLÁNTICO</t>
  </si>
  <si>
    <t>ALQUILER SODA Y RECIDENC. ESTUD. - SEDE REG. LIMÓN</t>
  </si>
  <si>
    <t>ALQUILER DE INSTALACIONES DEP. SEDE REG. LIMÓN</t>
  </si>
  <si>
    <t>CLINICA ODONTOLOGICA SEDE REGIONAL DE LIMÓN</t>
  </si>
  <si>
    <t>SERVICIOS DE MUELLE SEDE REG. PACÍFICO</t>
  </si>
  <si>
    <t>RESIDENCIAS ESTUDIANTILES SEDE REGIONAL PACÍFICO</t>
  </si>
  <si>
    <t>EMPRESAS AUXILIARES GLOBAL DE DOCENCIA</t>
  </si>
  <si>
    <t>EMPRESAS AUXILIARES GLOBAL DE INVESTIGACION</t>
  </si>
  <si>
    <t>EMPRESAS AUXILIARES GLOBAL ACCION SOCIAL</t>
  </si>
  <si>
    <t>EMPRESA AUXILIAR GLOBAL VIDA ESTUDIANTIL</t>
  </si>
  <si>
    <t>EMPRESAS AUXILIARES GLOBAL SEDES REGIONALES</t>
  </si>
  <si>
    <t xml:space="preserve">TOTAL DEL PRESUPUESTO POR DISTRIBUIR </t>
  </si>
  <si>
    <t xml:space="preserve">TOTALES </t>
  </si>
  <si>
    <t>VÍNCULO EXTERNO: CURSOS ESPECIALES</t>
  </si>
  <si>
    <t xml:space="preserve">SITUACION PRESUPUESTARIA </t>
  </si>
  <si>
    <t>SITUACION FINANCIERA</t>
  </si>
  <si>
    <t>ACTIVIDAD DEPORTIVA SEDE REG ATLANTICO</t>
  </si>
  <si>
    <t>ACTIVIDAD DEPORTIVA SEDE REG. OCCIDENTE</t>
  </si>
  <si>
    <t>ACTIVIDAD DEPORTIVA SEDE REG. GUANACASTE</t>
  </si>
  <si>
    <t>ACTIVIDAD DEPORTIVA SEDE REG. LIMON</t>
  </si>
  <si>
    <t>ACTIVIDAD DEPORTIVA SEDE REG. PACIFICO</t>
  </si>
  <si>
    <t>C.E.D CARRERA DE DISEÑO GRÁFICO</t>
  </si>
  <si>
    <t>PROGRAMA FRANCES A DISTANCIA</t>
  </si>
  <si>
    <t>DERECHO EXAMENES DE LENGUAS MODERNAS</t>
  </si>
  <si>
    <t>BACHILLE EN INGLES MODALIDAD A DISTANCIA</t>
  </si>
  <si>
    <t>LICENCIA EN ENSEÑ INGLES-FRANC COMO LENG</t>
  </si>
  <si>
    <t>EXAMEN DE DIAGNOSTICO DE MATEMATICA</t>
  </si>
  <si>
    <t>ACTIVIDAD DEPORTIVA ESC.EDUCACION FISICA</t>
  </si>
  <si>
    <t>PROGR CAPACITACION ESCUELA DE PSICOLOGIA</t>
  </si>
  <si>
    <t>ASISTENTES DENTALES</t>
  </si>
  <si>
    <t>P.E.C. P/DESARR ARTES Y DIS EN CANT AL</t>
  </si>
  <si>
    <t>PROGRAMA EXTENSION EDUCATIVA PREESCOLAR</t>
  </si>
  <si>
    <t>ETAPA BASICA DE MUSICA SEDE CENTRAL</t>
  </si>
  <si>
    <t>RECUPERACION ACAD.P/ESTUD.SECUNDARIA LIMON</t>
  </si>
  <si>
    <t>T.C.U. SERVICIOS EDUCATIVOS COMPLEMENTARIOS</t>
  </si>
  <si>
    <t>ESCUELA DE TECNOLOGIAS EN SALUD</t>
  </si>
  <si>
    <t>CURSOS LIBRES ESTUDIOS GENERALES</t>
  </si>
  <si>
    <t>CURSOS CORTOS SEDE REGIONAL DE LIMON</t>
  </si>
  <si>
    <t>ETAPA BASICA DE MUSICA SEDE OCCIDENTE</t>
  </si>
  <si>
    <t>CONVENIO UNIVERSIDADES - USA - ESCUELA FILOLOGIA</t>
  </si>
  <si>
    <t>CONVERSACION INGLESA TOEFL</t>
  </si>
  <si>
    <t>ETAPA BASICA DE MUSICA SEDE REG. LIMON</t>
  </si>
  <si>
    <t>ETAPA BASICA DE MUSICA SEDE REG. ATLANTICO</t>
  </si>
  <si>
    <t>LA BIBLIOTEC ANTE LA  SOCIEDAD DE LA INF</t>
  </si>
  <si>
    <t>CURSOS LIBRES SEDE REGIONAL OCCIDENTE</t>
  </si>
  <si>
    <t>ETAPA BASICA DE MUSICA DE SANTA CRUZ</t>
  </si>
  <si>
    <t>PROGRAMA ASESORIA, ACT. Y CAPACACITACION</t>
  </si>
  <si>
    <t>CAPACITACION EN LESCO - CENDEISS</t>
  </si>
  <si>
    <t>NUCLEO DE TECNOLOGIA - ESCUELA DE ENFERMERIA</t>
  </si>
  <si>
    <t>PROG CAPAC EN GEST DE LA INNOV, PROP INT</t>
  </si>
  <si>
    <t>EDUCACION CONTINUA EN ESTADISTICA</t>
  </si>
  <si>
    <t>CURSOS EXT.DOC.MAEST.EST.INTER.DISCAPAC.</t>
  </si>
  <si>
    <t>ETAPA BASICA MUSICA-RECINTO DE GUAPILES</t>
  </si>
  <si>
    <t>C.E.D. MAESTRIA EN CIENCIAS BIOMEDICAS</t>
  </si>
  <si>
    <t>APOYO DOCENTE A INSTITUCIONES PUBLICAS</t>
  </si>
  <si>
    <t>UCR - CISCO NETWORKING ACADEMY</t>
  </si>
  <si>
    <t>PROGRAMAS TECNICOS DE EDUCACION CONTINUA</t>
  </si>
  <si>
    <t>PROG EDUCACION CONTINUA FAC. MEDICINA</t>
  </si>
  <si>
    <t>FORTALECIMIEN DE  LA SALUD PUBLICA EN CR</t>
  </si>
  <si>
    <t>PROGRAM DE CAPACIT EN EDUCACION CONTINUA</t>
  </si>
  <si>
    <t>PROG EDUC CONT Y ACTUAL PROF EN PSIC TRA</t>
  </si>
  <si>
    <t>CURSO CENTROA TEORI-PRACT DE BIOLO MOLEC</t>
  </si>
  <si>
    <t>PROGRAMA VIVIR POR SIEMPRE JOVEN</t>
  </si>
  <si>
    <t>CAPAC DOCENT INGLES SERVIC DEL MEP</t>
  </si>
  <si>
    <t>CURSO: GEST REDUCC RIESG DESAST MUN HERE</t>
  </si>
  <si>
    <t>2498</t>
  </si>
  <si>
    <t>CURSO: ESTR CONST EQUIP TRAB EFEC VISION</t>
  </si>
  <si>
    <t>2499</t>
  </si>
  <si>
    <t>CURSO:GEST REDUC RIESG DESAST MUN ESCAZU</t>
  </si>
  <si>
    <t>CURSOS ESPECIALES GLOBAL DE DOCENCIA</t>
  </si>
  <si>
    <t>CURSOS ESPECIALES GLOBAL ACCION SOCIAL</t>
  </si>
  <si>
    <t>TOTAL DEL PRESUPUESTO POR DISTRIBUIR</t>
  </si>
  <si>
    <t>VÍNCULO EXTERNO: PROGRAMAS DE POSGRADO CON</t>
  </si>
  <si>
    <t>FINANCIAMIENTO COMPLEMENTARIO</t>
  </si>
  <si>
    <t>SITUACION PRESUPUESTARIA</t>
  </si>
  <si>
    <t>MAESTRÍA EN ECONOMÍA</t>
  </si>
  <si>
    <t>MAESTRÍA AGROEMPRESARIAL</t>
  </si>
  <si>
    <t>DOCTORADO EN EDUCACIÓN</t>
  </si>
  <si>
    <t>MAESTRÍA EN QUÍMICA INDUSTRIAL</t>
  </si>
  <si>
    <t>MAESTRÍA EN EVALUACIÓN EDUCATIVA</t>
  </si>
  <si>
    <t>MAESTRÍA EN GERONTOLOGÍA</t>
  </si>
  <si>
    <t>MAESTRÍA TRABAJO SOCIAL</t>
  </si>
  <si>
    <t>MAESTRÍA EN DIPLOMACIA</t>
  </si>
  <si>
    <t>MAESTRÍA EN CIENCIAS DE LOS ALIMENTOS</t>
  </si>
  <si>
    <t>PROGRAMA DE POSGRADO EN PSICOLOGIA</t>
  </si>
  <si>
    <t>MAESTRÍA PROFESIONAL EN RECREACIÓN</t>
  </si>
  <si>
    <t>POSGRADO EN ORIENTACIÓN</t>
  </si>
  <si>
    <t>MAESTRÍA EN CIENCIAS PENALES</t>
  </si>
  <si>
    <t>MAESTRIA EN HIDROLOGIA</t>
  </si>
  <si>
    <t>MAESTRÍA PROFESIONAL EN GESTIÓN HOTELERA</t>
  </si>
  <si>
    <t>MAESTRÍA DEREC COMUNIT Y DERECHO HUMANO</t>
  </si>
  <si>
    <t>DOCTORADO EN DERECHO</t>
  </si>
  <si>
    <t>MAESTRÍA PROFESIONAL EN HISTORIA</t>
  </si>
  <si>
    <t>POSGRADO EN DERECHO NOTARIAL Y REGISTRAL</t>
  </si>
  <si>
    <t>DOCTORADO ESTUDIOS SOCIEDAD Y CULTURA</t>
  </si>
  <si>
    <t>MAESTRÍA EN DERECHO AMBIENTAL</t>
  </si>
  <si>
    <t>MAESTRÍA EN DERECHOS MUNICIPALES</t>
  </si>
  <si>
    <t>MAESTRÍA EN JUSTICIA CONSTITUCIONAL</t>
  </si>
  <si>
    <t>MAESTRÍA EN ODONTOLOGIA GENERAL AVANZADA</t>
  </si>
  <si>
    <t>MAESTRÍA EN NUTRICION HUMANA</t>
  </si>
  <si>
    <t>ESPECIALIDADES EN MICROBIOLOGIA</t>
  </si>
  <si>
    <t>POSGRADO ESPECIALIDADES MEDICAS</t>
  </si>
  <si>
    <t>POSGRADO MEDICINA LEGAL Y PATOLOGIA FORENSE</t>
  </si>
  <si>
    <t>MAESTRÍA EN BIOINFORMATICA</t>
  </si>
  <si>
    <t>MAESTRÍA EN ATENCION FARMACEUTICA</t>
  </si>
  <si>
    <t>MAESTRÍA EN ARQUITECTURA</t>
  </si>
  <si>
    <t>MAESTRÍA EN GESTIÓN AMBIENT Y ECOTURISMO</t>
  </si>
  <si>
    <t>MAESTRÍA EN DERECHO PUBLICO</t>
  </si>
  <si>
    <t>CUENTA</t>
  </si>
  <si>
    <t>CLASE DE</t>
  </si>
  <si>
    <t>+ AUMENTOS</t>
  </si>
  <si>
    <t>INGRESO</t>
  </si>
  <si>
    <t>SUMA POR</t>
  </si>
  <si>
    <t>ORDINARIO</t>
  </si>
  <si>
    <t>- DISMINUCIONES</t>
  </si>
  <si>
    <t>INGRESAR</t>
  </si>
  <si>
    <t>1,0,0,000,00,0,0,000</t>
  </si>
  <si>
    <t>INGRESOS CORRIENTES</t>
  </si>
  <si>
    <t>1,1,0,0,00,00,0,0,000</t>
  </si>
  <si>
    <t>INGRESOS TRIBUTARIOS</t>
  </si>
  <si>
    <t>1,1,3,0,00,00,0,0,000</t>
  </si>
  <si>
    <t>Imp. Sobre Bienes y Servicios</t>
  </si>
  <si>
    <t>1,1,3,2,00,00,0,0,000</t>
  </si>
  <si>
    <t>Imp. Espec.sobre Prod.y Consumo de Bienes y Serv.</t>
  </si>
  <si>
    <t>1,1,3,2,01,00,0,0,000</t>
  </si>
  <si>
    <t>Imp. Espec.sobre Prod.y Consumo de Bienes</t>
  </si>
  <si>
    <t>1,1,3,2,01,09,0,0,000</t>
  </si>
  <si>
    <t>Otros Imptos. Espec. Sobre Producc.y Consumo Bienes</t>
  </si>
  <si>
    <t>1,1,3,2,01,09,1,0,000</t>
  </si>
  <si>
    <t>Control de Calidad de Alimentos CINA, Ley 6883</t>
  </si>
  <si>
    <t>1,1,9,0,00,00,0,0,000</t>
  </si>
  <si>
    <t>1,1,9,9,00,00,0,0,000</t>
  </si>
  <si>
    <t>Ingresos Tributarios Diversos</t>
  </si>
  <si>
    <t>1,1,9,9,01,00,0,0,000</t>
  </si>
  <si>
    <t>Timbre de Educación y Cultura</t>
  </si>
  <si>
    <t>1,1,9,9,02,00,0,0,000</t>
  </si>
  <si>
    <t>Timbre Topográfico Ley Nº 5361</t>
  </si>
  <si>
    <t>1,3,0,0,00,00,0,0,000</t>
  </si>
  <si>
    <t>INGRESOS NO TRIBUTARIOS</t>
  </si>
  <si>
    <t>1,3,1,0,00,00,0,0,000</t>
  </si>
  <si>
    <t>1,3,1,1,00,00,0,0,000</t>
  </si>
  <si>
    <t>Venta de Bienes</t>
  </si>
  <si>
    <t>1,3,1,1,04,00,0,0,000</t>
  </si>
  <si>
    <t>Venta de otros Bienes Manufacturados</t>
  </si>
  <si>
    <t>1,3,1,1,04,01,0,0,000</t>
  </si>
  <si>
    <t>Productos Oficina de Coordinación Editorial</t>
  </si>
  <si>
    <t>1,3,1,1,04,02,0,0,000</t>
  </si>
  <si>
    <t>Productos Semanario Universidad</t>
  </si>
  <si>
    <t>1,3,1,1,09,00,0,0,000</t>
  </si>
  <si>
    <t>Venta de otros Bienes</t>
  </si>
  <si>
    <t>1,3,1,1,09,01,0,0,000</t>
  </si>
  <si>
    <t>Venta Bienes Empresas Auxiliares</t>
  </si>
  <si>
    <t>1,3,1,2,00,00,0,0,000</t>
  </si>
  <si>
    <t>Venta de Servicios</t>
  </si>
  <si>
    <t>1,3,1,2,04,00,0,0,000</t>
  </si>
  <si>
    <t>Alquileres</t>
  </si>
  <si>
    <t>1,3,1,2,04,01,0,0,000</t>
  </si>
  <si>
    <t>Alquiler de Edificios e Instalaciones</t>
  </si>
  <si>
    <t>1,3,1,2,04,01,1,0,000</t>
  </si>
  <si>
    <t>1,3,1,2,09,00,0,0,000</t>
  </si>
  <si>
    <t>Otros Servicios</t>
  </si>
  <si>
    <t>1,3,1,2,09,03,0,0,000</t>
  </si>
  <si>
    <t>Servicios Médico-Asistenciales</t>
  </si>
  <si>
    <t>1,3,1,2,09,03,1,0,000</t>
  </si>
  <si>
    <t>Servicios Dentales</t>
  </si>
  <si>
    <t>1,3,1,2,09,06,0,0,000</t>
  </si>
  <si>
    <t>Servicios de Publicidad e Impresión</t>
  </si>
  <si>
    <t>1,3,1,2,09,06,1,0,000</t>
  </si>
  <si>
    <t>Servicios Semanario Universidad</t>
  </si>
  <si>
    <t>1,3,1,2,09,09,0,0,000</t>
  </si>
  <si>
    <t>Venta de otros Servicios</t>
  </si>
  <si>
    <t>1,3,1,2,09,09,1,0,000</t>
  </si>
  <si>
    <t>Servicios Administrativos</t>
  </si>
  <si>
    <t>1,3,1,2,09,09,2,0,000</t>
  </si>
  <si>
    <t>Servicios de Fotocopiado</t>
  </si>
  <si>
    <t>1,3,1,2,09,09,3,0,000</t>
  </si>
  <si>
    <t>Servicios Varios</t>
  </si>
  <si>
    <t>1,3,1,2,09,09,4,0,000</t>
  </si>
  <si>
    <t>Venta de Servicios Empresas Auxiliares</t>
  </si>
  <si>
    <t>1,3,1,2,09,09,5,0,000</t>
  </si>
  <si>
    <t>Fondo de Desarrollo Institucional U.C.R.</t>
  </si>
  <si>
    <t>1,3,1,2,09,09,7,0,000</t>
  </si>
  <si>
    <t>Servicios Intraproyectos</t>
  </si>
  <si>
    <t>1.3.1.2.09.09.9.0.000</t>
  </si>
  <si>
    <t>Servicios Divulgación y Difusión</t>
  </si>
  <si>
    <t>1,3,1,3,00,00,0,0,000</t>
  </si>
  <si>
    <t>1,3,1,3,02,00,0,0,000</t>
  </si>
  <si>
    <t>Derechos Administrativos a otros Servicios Públicos</t>
  </si>
  <si>
    <t>1,3,1,3,02,02,0,0,000</t>
  </si>
  <si>
    <t>Derechos Administrativos a los Servicios de Educación</t>
  </si>
  <si>
    <t>1,3,1,3,02,02,0,0,010</t>
  </si>
  <si>
    <t>Derechos y Confecciones Carné UCR</t>
  </si>
  <si>
    <t>1,3,1,3,02,02,0,0,020</t>
  </si>
  <si>
    <t>1,3,1,3,02,02,0,0,030</t>
  </si>
  <si>
    <t>Derechos de Examen de Admisión</t>
  </si>
  <si>
    <t>1,3,1,3,02,02,0,0,040</t>
  </si>
  <si>
    <t>Derechos de Incorporación y Título</t>
  </si>
  <si>
    <t>1,3,1,3,02,02,0,0,050</t>
  </si>
  <si>
    <t>Derechos de Matrícula Corriente</t>
  </si>
  <si>
    <t>1,3,1,3,02,02,0,0,060</t>
  </si>
  <si>
    <t>Derechos de Marchamo</t>
  </si>
  <si>
    <t>1,3,1,3,02,02,0,0,070</t>
  </si>
  <si>
    <t>Derechos de Matrícula Cursos Especiales</t>
  </si>
  <si>
    <t>1,3,1,3,02,02,0,0,090</t>
  </si>
  <si>
    <t>Derechos de Laboratorio</t>
  </si>
  <si>
    <t>1,3,1,3,02,02,0,0,100</t>
  </si>
  <si>
    <t>Derechos de Matrícula Estudios de Posgrado</t>
  </si>
  <si>
    <t>1,3,1,3,02,02,0,0,120</t>
  </si>
  <si>
    <t>Derechos de Certificaciones</t>
  </si>
  <si>
    <t>1,3,1,3,02,02,0,0,140</t>
  </si>
  <si>
    <t>Derechos de Matrícula-Prog. Posg. Financ. Compl.</t>
  </si>
  <si>
    <t>1,3,1,3,02,02,0,0,160</t>
  </si>
  <si>
    <t>Cuota de Bienestar Estudiantil</t>
  </si>
  <si>
    <t>1,3,1,3,02,02,0,0,170</t>
  </si>
  <si>
    <t>Fondo Solidario Estudiantil</t>
  </si>
  <si>
    <t>1,3,1,3,02,02,0,0,180</t>
  </si>
  <si>
    <t>Carne funcionarios UCR</t>
  </si>
  <si>
    <t>1,3,2,0,00,00,0,0,000</t>
  </si>
  <si>
    <t>1,3,2,3,00,00,0,0,000</t>
  </si>
  <si>
    <t>Renta de Activos Financieros</t>
  </si>
  <si>
    <t>1,3,2,3,01,00,0,0,000</t>
  </si>
  <si>
    <t>Intereses sobre Títulos Valores</t>
  </si>
  <si>
    <t>1,3,2,3,01,06,0,0,000</t>
  </si>
  <si>
    <t>Intereses sobre Títulos Valores de Inst. Públicas Financ.</t>
  </si>
  <si>
    <t>1,3,2,3,02,00,0,0,000</t>
  </si>
  <si>
    <t>Intereses y Comisiones sobre Préstamos</t>
  </si>
  <si>
    <t>1,3,2,3,02,07,0,0,000</t>
  </si>
  <si>
    <t>1,3,2,3,03,00,0,0,000</t>
  </si>
  <si>
    <t>Otras Rentas de Activos Financieros</t>
  </si>
  <si>
    <t>1,3,2,3,03,01,0,0,000</t>
  </si>
  <si>
    <t>Inter.S/ Ctas Corrientes y Otros Depósitos Bcos Estatales</t>
  </si>
  <si>
    <t>1,3,2,3,03,04,0,0,000</t>
  </si>
  <si>
    <t>Diferencias por Tipo de Cambio</t>
  </si>
  <si>
    <t>1,3,3,0,00,00,0,0,000</t>
  </si>
  <si>
    <t>Multas, Sanciones, Remates y Confisc.</t>
  </si>
  <si>
    <t>1,3,3,1,00,00,0,0,000</t>
  </si>
  <si>
    <t>Multas y Sanciones</t>
  </si>
  <si>
    <t>1,3,3,1,09,00,0,0,000</t>
  </si>
  <si>
    <t>Otras Multas</t>
  </si>
  <si>
    <t>1,3,3,1,09,01,0,0,000</t>
  </si>
  <si>
    <t>Deudas de Biblioteca</t>
  </si>
  <si>
    <t>1,3,3,1,09,02,0,0,000</t>
  </si>
  <si>
    <t>Recargos por Matrícula</t>
  </si>
  <si>
    <t>1,3,9,0,00,00,0,0,000</t>
  </si>
  <si>
    <t>1,3,9,1,00,00,0,0,000</t>
  </si>
  <si>
    <t>Reintegros en Efectivo</t>
  </si>
  <si>
    <t>1,3,9,1,01,00,0,0,000</t>
  </si>
  <si>
    <t>Otros Ingresos</t>
  </si>
  <si>
    <t>1,3,9,1,02,00,0,0,000</t>
  </si>
  <si>
    <t>Depósitos Bancarios no Especificados</t>
  </si>
  <si>
    <t>1,3,9,1,05,00,0,0,000</t>
  </si>
  <si>
    <t>Fondo Estudiantil Apoyo Estudiantes</t>
  </si>
  <si>
    <t>1,3,9,1,06,00,0,0,000</t>
  </si>
  <si>
    <t>Descuentos por Pronto Pago</t>
  </si>
  <si>
    <t>1.3.9.1.07.00.0.0.000</t>
  </si>
  <si>
    <t>Cheques Preescritos</t>
  </si>
  <si>
    <t>1,4,0,0,00,00,0,0,000</t>
  </si>
  <si>
    <t>1,4,1,0,00,00,0,0,000</t>
  </si>
  <si>
    <t>Transfe. Ctes. del Sector Público</t>
  </si>
  <si>
    <t>1,4,1,1,00,00,0,0,000</t>
  </si>
  <si>
    <t>Transf. Ctes. del Gobierno Central</t>
  </si>
  <si>
    <t>1,4,1,2,00,00,0,0,000</t>
  </si>
  <si>
    <t>Transf. Ctes. de Órganos Desconcentrados</t>
  </si>
  <si>
    <t>1,4,1,3,00,00,0,0,000</t>
  </si>
  <si>
    <t>Transf. Ctes. de Instituciones Descentralizadas</t>
  </si>
  <si>
    <t>1,4,2,0,00,00,0,0,000</t>
  </si>
  <si>
    <t>Del Sector Privado</t>
  </si>
  <si>
    <t>1,4,3,0,00,00,0,0,000</t>
  </si>
  <si>
    <t>Del Sector Externo</t>
  </si>
  <si>
    <t>1,4,3,9,00,00,0,0,000</t>
  </si>
  <si>
    <t>Otras Transf. Ctes. Del Sector Externo.</t>
  </si>
  <si>
    <t>2,0,0,0,00,00,0,0,000</t>
  </si>
  <si>
    <t>INGRESOS DE CAPITAL</t>
  </si>
  <si>
    <t>2,3,0,0,00,00,0,0,000</t>
  </si>
  <si>
    <t>RECUPERACIÓN DE PRESTAMOS</t>
  </si>
  <si>
    <t>2,3,2,0,00,00,0,0,000</t>
  </si>
  <si>
    <t>Recuperación de Préstamos al Sector Privado</t>
  </si>
  <si>
    <t>Concedidos al Sector Privado</t>
  </si>
  <si>
    <t>3,0,0,0,00,00,0,0,000</t>
  </si>
  <si>
    <t>FINANCIAMIENTO</t>
  </si>
  <si>
    <t>3,3,0,0,00,00,0,0,000</t>
  </si>
  <si>
    <t>3,3,1,0,00,00,0,0,000</t>
  </si>
  <si>
    <t>Superávit Libre</t>
  </si>
  <si>
    <t>3,3,1,1,00,00,0,0,000</t>
  </si>
  <si>
    <t>Sup/Déficit Acum. Ejercicio Anterior</t>
  </si>
  <si>
    <t>3,3,2,0,00,00,0,0,000</t>
  </si>
  <si>
    <t>3,3,2,0,01,00,0,0,000</t>
  </si>
  <si>
    <t>Superávit Comprometido Fondos Restringidos</t>
  </si>
  <si>
    <t>3,3,2,0,01,01,0,0,000</t>
  </si>
  <si>
    <t>Superávit Comprometido Leyes, Convenios, Otros</t>
  </si>
  <si>
    <t>3,3,2,0,01,02,0,0,000</t>
  </si>
  <si>
    <t>Superávit Comprometido Fondos Intraproyectos</t>
  </si>
  <si>
    <t>3,3,2,0,01,03,0,0,000</t>
  </si>
  <si>
    <t>Superávit Comprometido Fondo del Sistema (CONARE)</t>
  </si>
  <si>
    <t>3,3,2,0,16,00,0,0,000</t>
  </si>
  <si>
    <t>Superávit Plan de Mejoramiento Insitucional</t>
  </si>
  <si>
    <t>3,3,2,0,02,00,0,0,000</t>
  </si>
  <si>
    <t>Superávit Comprometido Empresas Aux.</t>
  </si>
  <si>
    <t>3,3,2,0,03,00,0,0,000</t>
  </si>
  <si>
    <t>Superávit Comprometido Cursos Especiales</t>
  </si>
  <si>
    <t>3,3,2,0,03,01,0,0,000</t>
  </si>
  <si>
    <t>Superávit Comprometido Cursos Ext. Docente</t>
  </si>
  <si>
    <t>3,3,2,0,03,02,0,0,000</t>
  </si>
  <si>
    <t>Superávit Comprometido Prog. Posg. Financ. Compl.</t>
  </si>
  <si>
    <t>3,3,2,0,04,00,0,0,000</t>
  </si>
  <si>
    <t>Superávit Comp. Renov. Eq. Científ. y Tecn.</t>
  </si>
  <si>
    <t>3,3,2,0,05,00,0,0,000</t>
  </si>
  <si>
    <t>Superávit Fondo Prést. (Ejerc.Ant.)</t>
  </si>
  <si>
    <t>3,3,2,0,06,00,0,0,000</t>
  </si>
  <si>
    <t>Superávit Grupos Cultur. O.B.E. Sodas-Fot.</t>
  </si>
  <si>
    <t>3,3,2,0,07,00,0,0,000</t>
  </si>
  <si>
    <t>Superávit Proyectos de Inversión</t>
  </si>
  <si>
    <t>3,3,2,0,09,00,0,0,000</t>
  </si>
  <si>
    <t>Superávit Compromisos Fondos Corrientes</t>
  </si>
  <si>
    <t>3,3,2,0,13,00,0,0,000</t>
  </si>
  <si>
    <t>Superávit Específico Megaproyectos</t>
  </si>
  <si>
    <t>3,3,2,0,15,00,0,0,000</t>
  </si>
  <si>
    <t>Transferencias Corrientes a Personas (Sistema de Becas)</t>
  </si>
  <si>
    <t>UBICACIÓN</t>
  </si>
  <si>
    <t>+  AUMENTOS</t>
  </si>
  <si>
    <t xml:space="preserve"> + SUPERÁVIT</t>
  </si>
  <si>
    <t>PRESUPUESTARIA</t>
  </si>
  <si>
    <t>- DÉFICIT</t>
  </si>
  <si>
    <t>01</t>
  </si>
  <si>
    <t>DOCENCIA</t>
  </si>
  <si>
    <t>01-01</t>
  </si>
  <si>
    <t>APOYO A LA DOCENCIA</t>
  </si>
  <si>
    <t>01-01-02</t>
  </si>
  <si>
    <t>01-01-03</t>
  </si>
  <si>
    <t>01-01-04</t>
  </si>
  <si>
    <t>TERCER CICLO</t>
  </si>
  <si>
    <t>01-01-06</t>
  </si>
  <si>
    <t>SERVICIOS  APOYO VICERRECTORIA DOCENCIA</t>
  </si>
  <si>
    <t>01-01-06-01</t>
  </si>
  <si>
    <t>01-01-08</t>
  </si>
  <si>
    <t>01-01-09</t>
  </si>
  <si>
    <t>PROYECTOS DE DOCENCIA</t>
  </si>
  <si>
    <t>01-01-10</t>
  </si>
  <si>
    <t>01-02</t>
  </si>
  <si>
    <t>01-02-02</t>
  </si>
  <si>
    <t>01-02-02-02</t>
  </si>
  <si>
    <t>01-02-02-03</t>
  </si>
  <si>
    <t>01-02-02-04</t>
  </si>
  <si>
    <t>ESCUELA DE ARTES MUSICALES</t>
  </si>
  <si>
    <t>01-02-03</t>
  </si>
  <si>
    <t>FACULTAD DE LETRAS</t>
  </si>
  <si>
    <t>01-02-03-02</t>
  </si>
  <si>
    <t>01-02-03-03</t>
  </si>
  <si>
    <t>01-02-03-04</t>
  </si>
  <si>
    <t>ESCUELA DE LENGUAS MODERNAS</t>
  </si>
  <si>
    <t>01-03</t>
  </si>
  <si>
    <t>01-03-02</t>
  </si>
  <si>
    <t>FACULTAD DE CIENCIAS</t>
  </si>
  <si>
    <t>01-03-02-02</t>
  </si>
  <si>
    <t>01-03-02-03</t>
  </si>
  <si>
    <t>01-03-02-04</t>
  </si>
  <si>
    <t>01-03-02-05</t>
  </si>
  <si>
    <t>01-03-02-06</t>
  </si>
  <si>
    <t>01-04</t>
  </si>
  <si>
    <t>01-04-01</t>
  </si>
  <si>
    <t>01-04-01-02</t>
  </si>
  <si>
    <t>01-04-01-03</t>
  </si>
  <si>
    <t>01-04-01-04</t>
  </si>
  <si>
    <t>ESCUELA DE ECONOMIA</t>
  </si>
  <si>
    <t>01-04-01-05</t>
  </si>
  <si>
    <t>01-04-02</t>
  </si>
  <si>
    <t>FACULTAD DE DERECHO</t>
  </si>
  <si>
    <t>01-04-03</t>
  </si>
  <si>
    <t>01-04-03-02</t>
  </si>
  <si>
    <t>01-04-03-03</t>
  </si>
  <si>
    <t>01-04-03-04</t>
  </si>
  <si>
    <t>ESCUELA ORIENTACION Y EDUCACION ESPECIAL</t>
  </si>
  <si>
    <t>01-04-03-05</t>
  </si>
  <si>
    <t>01-04-03-06</t>
  </si>
  <si>
    <t>ESCUELA BIBLIOTECOLOGIA Y CIENCIA INFORM</t>
  </si>
  <si>
    <t>01-04-05</t>
  </si>
  <si>
    <t>FACULTAD DE CIENCIAS SOCIALES</t>
  </si>
  <si>
    <t>01-04-05-02</t>
  </si>
  <si>
    <t>01-04-05-03</t>
  </si>
  <si>
    <t>01-04-05-04</t>
  </si>
  <si>
    <t>01-04-05-05</t>
  </si>
  <si>
    <t>ESCUELA DE HISTORIA</t>
  </si>
  <si>
    <t>01-04-05-06</t>
  </si>
  <si>
    <t>ESCUELA DE TRABAJO SOCIAL</t>
  </si>
  <si>
    <t>01-04-05-07</t>
  </si>
  <si>
    <t>01-04-05-08</t>
  </si>
  <si>
    <t>01-04-05-09</t>
  </si>
  <si>
    <t>01-05</t>
  </si>
  <si>
    <t>01-05-02</t>
  </si>
  <si>
    <t>FACULTAD DE MEDICINA</t>
  </si>
  <si>
    <t>01-05-02-02</t>
  </si>
  <si>
    <t>ESCUELA DE MEDICINA</t>
  </si>
  <si>
    <t>01-05-02-03</t>
  </si>
  <si>
    <t>ESCUELA DE ENFERMERIA</t>
  </si>
  <si>
    <t>01-05-02-04</t>
  </si>
  <si>
    <t>ESCUELA DE SALUD PUBLICA</t>
  </si>
  <si>
    <t>01-05-02-07</t>
  </si>
  <si>
    <t>01-05-02-08</t>
  </si>
  <si>
    <t>01-05-03</t>
  </si>
  <si>
    <t>FACULTAD DE ODONTOLOGIA</t>
  </si>
  <si>
    <t>01-05-04</t>
  </si>
  <si>
    <t>FACULTAD DE MICROBIOLOGIA</t>
  </si>
  <si>
    <t>01-05-05</t>
  </si>
  <si>
    <t>FACULTAD DE FARMACIA</t>
  </si>
  <si>
    <t>01-06</t>
  </si>
  <si>
    <t>01-06-03</t>
  </si>
  <si>
    <t>01-06-03-02</t>
  </si>
  <si>
    <t>01-06-03-03</t>
  </si>
  <si>
    <t>01-06-03-04</t>
  </si>
  <si>
    <t>01-06-03-05</t>
  </si>
  <si>
    <t>01-06-03-06</t>
  </si>
  <si>
    <t>01-06-03-07</t>
  </si>
  <si>
    <t>ESCUELA DE ARQUITECTURA</t>
  </si>
  <si>
    <t>01-06-03-08</t>
  </si>
  <si>
    <t>01-06-03-09</t>
  </si>
  <si>
    <t>01-06-03-10</t>
  </si>
  <si>
    <t>01-07</t>
  </si>
  <si>
    <t>ESCUELA DE ESTUDIOS GENERALES</t>
  </si>
  <si>
    <t>01-08</t>
  </si>
  <si>
    <t>01-08-02</t>
  </si>
  <si>
    <t>FACULTAD DE CIENCIAS AGROALIMENTARIAS</t>
  </si>
  <si>
    <t>01-08-02-02</t>
  </si>
  <si>
    <t>01-08-02-03</t>
  </si>
  <si>
    <t>ESCUELA DE AGRONOMIA</t>
  </si>
  <si>
    <t>01-08-02-04</t>
  </si>
  <si>
    <t>ESCUELA DE ZOOTECNIA</t>
  </si>
  <si>
    <t>01-08-02-05</t>
  </si>
  <si>
    <t>01-96</t>
  </si>
  <si>
    <t>COMPROMISOS DOCENCIA</t>
  </si>
  <si>
    <t>01-97</t>
  </si>
  <si>
    <t>01-97-04</t>
  </si>
  <si>
    <t>CIENCIAS SOCIALES</t>
  </si>
  <si>
    <t>01-97-04-14</t>
  </si>
  <si>
    <t>01-97-98</t>
  </si>
  <si>
    <t>02</t>
  </si>
  <si>
    <t>INVESTIGACION</t>
  </si>
  <si>
    <t>02-01</t>
  </si>
  <si>
    <t>APOYO A LA INVESTIGACION</t>
  </si>
  <si>
    <t>02-01-02</t>
  </si>
  <si>
    <t>02-01-02-01</t>
  </si>
  <si>
    <t>02-01-02-02</t>
  </si>
  <si>
    <t>02-01-02-04</t>
  </si>
  <si>
    <t>PROGRAMAS ESPECIALES</t>
  </si>
  <si>
    <t>02-01-02-05</t>
  </si>
  <si>
    <t>FONDOS CONCURSABLES (APOYO A LA INVEST)</t>
  </si>
  <si>
    <t>02-01-02-06</t>
  </si>
  <si>
    <t>FONDO INTERSEDES</t>
  </si>
  <si>
    <t>02-01-03</t>
  </si>
  <si>
    <t>02-01-04</t>
  </si>
  <si>
    <t>SISTEMA DE BIBLIOTECAS</t>
  </si>
  <si>
    <t>02-01-05</t>
  </si>
  <si>
    <t>02-01-08</t>
  </si>
  <si>
    <t>02-01-09</t>
  </si>
  <si>
    <t>02-01-10</t>
  </si>
  <si>
    <t>02-01-13</t>
  </si>
  <si>
    <t>02-01-15</t>
  </si>
  <si>
    <t>FINCA EXPERIMENTAL SANTA ANA</t>
  </si>
  <si>
    <t>02-01-16</t>
  </si>
  <si>
    <t>02-01-17</t>
  </si>
  <si>
    <t>OBSERVATORIO DEL DESARROLLO</t>
  </si>
  <si>
    <t>02-01-18</t>
  </si>
  <si>
    <t>02-01-19</t>
  </si>
  <si>
    <t>LABORATORIO MATERIALES Y MODELOS ESTRUCT</t>
  </si>
  <si>
    <t>02-01-20</t>
  </si>
  <si>
    <t>02-01-21</t>
  </si>
  <si>
    <t>RED MUSEO + UCR</t>
  </si>
  <si>
    <t>02-01-22</t>
  </si>
  <si>
    <t>02-02</t>
  </si>
  <si>
    <t>CENTROS E INSTITUTOS DE INVESTIGACION</t>
  </si>
  <si>
    <t>02-02-01</t>
  </si>
  <si>
    <t>02-02-02</t>
  </si>
  <si>
    <t>02-02-03</t>
  </si>
  <si>
    <t>02-02-04</t>
  </si>
  <si>
    <t>02-02-05</t>
  </si>
  <si>
    <t>02-02-06</t>
  </si>
  <si>
    <t>02-02-07</t>
  </si>
  <si>
    <t>02-02-08</t>
  </si>
  <si>
    <t>02-02-09</t>
  </si>
  <si>
    <t>02-02-11</t>
  </si>
  <si>
    <t>02-02-12</t>
  </si>
  <si>
    <t>02-02-13</t>
  </si>
  <si>
    <t>02-02-14</t>
  </si>
  <si>
    <t>02-02-15</t>
  </si>
  <si>
    <t>02-02-16</t>
  </si>
  <si>
    <t>02-02-17</t>
  </si>
  <si>
    <t>INSTITUTO INVESTIGACIONES SOCIALES</t>
  </si>
  <si>
    <t>02-02-18</t>
  </si>
  <si>
    <t>INSTITUTO CLODOMIRO PICADO</t>
  </si>
  <si>
    <t>02-02-19</t>
  </si>
  <si>
    <t>02-02-20</t>
  </si>
  <si>
    <t>02-02-23</t>
  </si>
  <si>
    <t>02-02-24</t>
  </si>
  <si>
    <t>02-02-25</t>
  </si>
  <si>
    <t>02-02-26</t>
  </si>
  <si>
    <t>02-02-27</t>
  </si>
  <si>
    <t>02-02-28</t>
  </si>
  <si>
    <t>02-02-28-01</t>
  </si>
  <si>
    <t>02-02-28-02</t>
  </si>
  <si>
    <t>02-02-28-03</t>
  </si>
  <si>
    <t>02-02-29</t>
  </si>
  <si>
    <t>02-02-30</t>
  </si>
  <si>
    <t>02-02-31</t>
  </si>
  <si>
    <t>02-02-32</t>
  </si>
  <si>
    <t>02-02-33</t>
  </si>
  <si>
    <t>02-02-34</t>
  </si>
  <si>
    <t>02-02-35</t>
  </si>
  <si>
    <t>02-02-36</t>
  </si>
  <si>
    <t>02-02-37</t>
  </si>
  <si>
    <t>02-02-38</t>
  </si>
  <si>
    <t>CENTRO CENTROAMERICANO DE POBLACION</t>
  </si>
  <si>
    <t>02-02-39</t>
  </si>
  <si>
    <t>CENTRO DE INVESTIGACIONES ESPACIALES</t>
  </si>
  <si>
    <t>02-02-40</t>
  </si>
  <si>
    <t>02-02-41</t>
  </si>
  <si>
    <t>02-02-42</t>
  </si>
  <si>
    <t>CENTRO INVESTIGACION CIENCIAS GEOLOGICAS</t>
  </si>
  <si>
    <t>02-02-43</t>
  </si>
  <si>
    <t>02-02-44</t>
  </si>
  <si>
    <t>02-02-45</t>
  </si>
  <si>
    <t>CENTRO DE INVESTIGACION EN COMUNICACION</t>
  </si>
  <si>
    <t>02-02-46</t>
  </si>
  <si>
    <t>02-02-47</t>
  </si>
  <si>
    <t>02-02-48</t>
  </si>
  <si>
    <t>02-02-49</t>
  </si>
  <si>
    <t>02-03</t>
  </si>
  <si>
    <t>SISTEMA DE ESTUDIOS DE POS-GRADO</t>
  </si>
  <si>
    <t>02-96</t>
  </si>
  <si>
    <t>COMPROMISOS INVESTIGACION</t>
  </si>
  <si>
    <t>02-99</t>
  </si>
  <si>
    <t>02-99-93</t>
  </si>
  <si>
    <t>03</t>
  </si>
  <si>
    <t>ACCION SOCIAL</t>
  </si>
  <si>
    <t>03-02</t>
  </si>
  <si>
    <t>DIVULGACION Y DIFUSION</t>
  </si>
  <si>
    <t>03-02-02</t>
  </si>
  <si>
    <t>SEMANARIO UNIVERSIDAD</t>
  </si>
  <si>
    <t>03-02-03</t>
  </si>
  <si>
    <t>RADIO UNIVERSIDAD DE COSTA RICA</t>
  </si>
  <si>
    <t>03-02-04</t>
  </si>
  <si>
    <t>CANAL 15</t>
  </si>
  <si>
    <t>03-02-05</t>
  </si>
  <si>
    <t>OFICINA DE DIVULGACION E INFORMACION</t>
  </si>
  <si>
    <t>03-03</t>
  </si>
  <si>
    <t>APOYO A LA ACCION SOCIAL</t>
  </si>
  <si>
    <t>03-03-01</t>
  </si>
  <si>
    <t>TRABAJO COMUNAL UNIVERSITARIO</t>
  </si>
  <si>
    <t>03-03-02</t>
  </si>
  <si>
    <t>EXTENSION ARTISTICA Y CULTURAL</t>
  </si>
  <si>
    <t>03-03-02-02</t>
  </si>
  <si>
    <t>TEATRO UNIVERSITARIO</t>
  </si>
  <si>
    <t>03-03-02-05</t>
  </si>
  <si>
    <t>EXTENSION CULTURAL</t>
  </si>
  <si>
    <t>03-03-03</t>
  </si>
  <si>
    <t>SERVICIOS DE APOYO ACCION SOCIAL</t>
  </si>
  <si>
    <t>03-03-03-01</t>
  </si>
  <si>
    <t>03-03-03-02</t>
  </si>
  <si>
    <t>03-03-03-03</t>
  </si>
  <si>
    <t>03-03-04</t>
  </si>
  <si>
    <t>EXTENSION DOCENTE</t>
  </si>
  <si>
    <t>03-03-04-01</t>
  </si>
  <si>
    <t>03-03-05</t>
  </si>
  <si>
    <t>CENTRO INFANTIL LABORATORIO</t>
  </si>
  <si>
    <t>03-03-06</t>
  </si>
  <si>
    <t>PROYECTOS DE ACCION SOCIAL</t>
  </si>
  <si>
    <t>03-96</t>
  </si>
  <si>
    <t>COMPROMISOS ACCION SOCIAL</t>
  </si>
  <si>
    <t>03-97</t>
  </si>
  <si>
    <t>03-97-99</t>
  </si>
  <si>
    <t>04</t>
  </si>
  <si>
    <t>VIDA ESTUDIANTIL</t>
  </si>
  <si>
    <t>04-04</t>
  </si>
  <si>
    <t>SERVICIOS DE APOYO DE VIDA ESTUDIANTIL</t>
  </si>
  <si>
    <t>04-04-01</t>
  </si>
  <si>
    <t>UNIDADES VIDA ESTUDIANTIL</t>
  </si>
  <si>
    <t>04-04-02</t>
  </si>
  <si>
    <t>FEDERACION DE ESTUDIANTES UCR (FEUCR)</t>
  </si>
  <si>
    <t>04-04-02-04</t>
  </si>
  <si>
    <t>DIRECTORIO - FEUCR</t>
  </si>
  <si>
    <t>04-04-03</t>
  </si>
  <si>
    <t>PROGRAMA VOLUNTARIADO VIVE</t>
  </si>
  <si>
    <t>04-05</t>
  </si>
  <si>
    <t>PROCESO DE ADMISION</t>
  </si>
  <si>
    <t>04-06</t>
  </si>
  <si>
    <t>GRUPOS CULTURALES Y DEPORTES</t>
  </si>
  <si>
    <t>04-06-01</t>
  </si>
  <si>
    <t>GRUPOS CULTURALES Y DEPORTIVOS (10% CBE)</t>
  </si>
  <si>
    <t>04-06-02</t>
  </si>
  <si>
    <t>GRUPOS CULTURALES Y DEPORTIVOS SEDES REG</t>
  </si>
  <si>
    <t>04-07</t>
  </si>
  <si>
    <t>04-08</t>
  </si>
  <si>
    <t>04-09</t>
  </si>
  <si>
    <t>OFICINA DE ORIENTACION</t>
  </si>
  <si>
    <t>04-10</t>
  </si>
  <si>
    <t>04-11</t>
  </si>
  <si>
    <t>PROYECTOS DE VIDA ESTUDIANTIL</t>
  </si>
  <si>
    <t>04-96</t>
  </si>
  <si>
    <t>COMPROMISOS VIDA ESTUDIANTIL</t>
  </si>
  <si>
    <t>05</t>
  </si>
  <si>
    <t>ADMINISTRACION</t>
  </si>
  <si>
    <t>05-01</t>
  </si>
  <si>
    <t>ADMINISTRACION FINANCIERA Y DE PERSONAL</t>
  </si>
  <si>
    <t>05-01-01</t>
  </si>
  <si>
    <t>OFICINA DE ADMINISTRACION FINANCIERA</t>
  </si>
  <si>
    <t>05-01-02</t>
  </si>
  <si>
    <t>OFICINA DE RECURSOS HUMANOS</t>
  </si>
  <si>
    <t>05-01-03</t>
  </si>
  <si>
    <t>PAGO DE SERVICIOS BASICOS</t>
  </si>
  <si>
    <t>05-02</t>
  </si>
  <si>
    <t>05-02-02</t>
  </si>
  <si>
    <t>OFICINA DE SUMINISTROS</t>
  </si>
  <si>
    <t>05-02-03</t>
  </si>
  <si>
    <t>OFICINA DE SERVICIOS GENERALES</t>
  </si>
  <si>
    <t>05-02-03-01</t>
  </si>
  <si>
    <t>05-02-03-02</t>
  </si>
  <si>
    <t>SECCION DE CONSTRUCCIONES Y MANTENIMIENT</t>
  </si>
  <si>
    <t>05-02-03-03</t>
  </si>
  <si>
    <t>SECCION DE CORREOS</t>
  </si>
  <si>
    <t>05-02-03-04</t>
  </si>
  <si>
    <t>SECCION DE TRANSPORTES</t>
  </si>
  <si>
    <t>05-02-03-05</t>
  </si>
  <si>
    <t>SECCION DE SEGURIDAD Y TRANSITO</t>
  </si>
  <si>
    <t>05-02-03-06</t>
  </si>
  <si>
    <t>SECCION DE SERVICIOS CONTRATADOS</t>
  </si>
  <si>
    <t>05-02-03-09</t>
  </si>
  <si>
    <t>05-02-03-10</t>
  </si>
  <si>
    <t>05-02-04</t>
  </si>
  <si>
    <t>SERVICIOS DE APOYO DE ADMINISTRACION</t>
  </si>
  <si>
    <t>05-02-05</t>
  </si>
  <si>
    <t>PROYECTOS DE ADMINISTRACION</t>
  </si>
  <si>
    <t>05-96</t>
  </si>
  <si>
    <t>COMPROMISOS ADMINISTRACION</t>
  </si>
  <si>
    <t>06</t>
  </si>
  <si>
    <t>DIRECCION SUPERIOR</t>
  </si>
  <si>
    <t>06-01</t>
  </si>
  <si>
    <t>CONSEJO UNIVERSITARIO</t>
  </si>
  <si>
    <t>06-02</t>
  </si>
  <si>
    <t>RECTORIA</t>
  </si>
  <si>
    <t>06-03</t>
  </si>
  <si>
    <t>VICERRECTORIAS</t>
  </si>
  <si>
    <t>06-03-01</t>
  </si>
  <si>
    <t>VICERRECTORIA DE DOCENCIA</t>
  </si>
  <si>
    <t>06-03-02</t>
  </si>
  <si>
    <t>VICERRECTORIA DE INVESTIGACION</t>
  </si>
  <si>
    <t>06-03-03</t>
  </si>
  <si>
    <t>06-03-04</t>
  </si>
  <si>
    <t>VICERRECTORIA DE VIDA ESTUDIANTIL</t>
  </si>
  <si>
    <t>06-03-05</t>
  </si>
  <si>
    <t>VICERRECTORIA DE ADMINISTRACION</t>
  </si>
  <si>
    <t>06-04</t>
  </si>
  <si>
    <t>DECANATOS</t>
  </si>
  <si>
    <t>06-04-01</t>
  </si>
  <si>
    <t>DECANATO DE BELLAS ARTES</t>
  </si>
  <si>
    <t>06-04-02</t>
  </si>
  <si>
    <t>DECANATO DE LETRAS</t>
  </si>
  <si>
    <t>06-04-03</t>
  </si>
  <si>
    <t>DECANATO DE CIENCIAS BASICAS</t>
  </si>
  <si>
    <t>06-04-04</t>
  </si>
  <si>
    <t>DECANATO DE CIENCIAS ECONOMICAS</t>
  </si>
  <si>
    <t>06-04-05</t>
  </si>
  <si>
    <t>DECANATO DE EDUCACION</t>
  </si>
  <si>
    <t>06-04-06</t>
  </si>
  <si>
    <t>DECANATO DE CIENCIAS SOCIALES</t>
  </si>
  <si>
    <t>06-04-07</t>
  </si>
  <si>
    <t>DECANATO DE MEDICINA</t>
  </si>
  <si>
    <t>06-04-08</t>
  </si>
  <si>
    <t>DECANATO DE CIENCIAS AGROALIMENTARIAS</t>
  </si>
  <si>
    <t>06-04-09</t>
  </si>
  <si>
    <t>06-05</t>
  </si>
  <si>
    <t>OFICINAS ADMINISTRATIVAS</t>
  </si>
  <si>
    <t>06-05-01</t>
  </si>
  <si>
    <t>PLANIFICACION UNIVERSITARIA</t>
  </si>
  <si>
    <t>06-05-02</t>
  </si>
  <si>
    <t>CONTRALORIA UNIVERSITARIA</t>
  </si>
  <si>
    <t>06-05-03</t>
  </si>
  <si>
    <t>OFICINA JURIDICA</t>
  </si>
  <si>
    <t>06-05-04</t>
  </si>
  <si>
    <t>EJECUTORA DEL PLAN DE INVERSIONES</t>
  </si>
  <si>
    <t>06-05-05</t>
  </si>
  <si>
    <t>ASUNTOS INTERNACIONALES</t>
  </si>
  <si>
    <t>06-05-06</t>
  </si>
  <si>
    <t>CENTRO DE INFORMATICA</t>
  </si>
  <si>
    <t>06-06</t>
  </si>
  <si>
    <t>TRIBUNAL UNIVERSITARIO</t>
  </si>
  <si>
    <t>06-08</t>
  </si>
  <si>
    <t>06-08-01</t>
  </si>
  <si>
    <t>06-08-02</t>
  </si>
  <si>
    <t>PROYECTOS ESPECIFICOS</t>
  </si>
  <si>
    <t>06-08-02-02</t>
  </si>
  <si>
    <t>FERIA CIENTIFICA</t>
  </si>
  <si>
    <t>06-08-02-05</t>
  </si>
  <si>
    <t>PROGRAMA SOCIEDAD INVESTIGACION Y CONOC</t>
  </si>
  <si>
    <t>06-08-02-06</t>
  </si>
  <si>
    <t>RECINTO GOLFITO</t>
  </si>
  <si>
    <t>06-08-02-08</t>
  </si>
  <si>
    <t>PLAN MEJORAMIENTO INSTITUCIONAL</t>
  </si>
  <si>
    <t>06-08-03</t>
  </si>
  <si>
    <t>PROYECTOS DE DESARROLLO TECNOLOGICO</t>
  </si>
  <si>
    <t>06-08-03-01</t>
  </si>
  <si>
    <t>PROYECTOS - CENTRO DE INFORMATICA</t>
  </si>
  <si>
    <t>06-09</t>
  </si>
  <si>
    <t>ARCHIVO UNIVERSITARIO</t>
  </si>
  <si>
    <t>06-96</t>
  </si>
  <si>
    <t>COMPROMISOS DIRECCION SUPERIOR</t>
  </si>
  <si>
    <t>07</t>
  </si>
  <si>
    <t>DESARROLLO REGIONAL</t>
  </si>
  <si>
    <t>07-01</t>
  </si>
  <si>
    <t>SEDE REGIONAL DE OCCIDENTE</t>
  </si>
  <si>
    <t>07-01-01</t>
  </si>
  <si>
    <t>RECINTO DE SAN RAMON</t>
  </si>
  <si>
    <t>07-01-01-01</t>
  </si>
  <si>
    <t>RECINTO SAN RAMON - DOCENCIA</t>
  </si>
  <si>
    <t>07-01-01-02</t>
  </si>
  <si>
    <t>RECINTO SAN RAMON - INVESTIGACION</t>
  </si>
  <si>
    <t>07-01-01-03</t>
  </si>
  <si>
    <t>RECINTO SAN RAMON - ACCION SOCIAL</t>
  </si>
  <si>
    <t>07-01-01-04</t>
  </si>
  <si>
    <t>RECINTO SAN RAMON - VIDA ESTUDIANTIL</t>
  </si>
  <si>
    <t>07-01-01-05</t>
  </si>
  <si>
    <t>RECINTO SAN RAMON - ADMINISTRACION</t>
  </si>
  <si>
    <t>07-01-01-06</t>
  </si>
  <si>
    <t>RECINTO SAN RAMON -DIRECCION SUPERIOR</t>
  </si>
  <si>
    <t>07-01-02</t>
  </si>
  <si>
    <t>RECINTO DE  GRECIA</t>
  </si>
  <si>
    <t>07-01-02-04</t>
  </si>
  <si>
    <t>RECINTO DE GRECIA - VIDA ESTUDIANTIL</t>
  </si>
  <si>
    <t>07-01-02-05</t>
  </si>
  <si>
    <t>RECINTO GRECIA - ADMINISTRACION</t>
  </si>
  <si>
    <t>07-02</t>
  </si>
  <si>
    <t>SEDE REG. DE GUANACASTE</t>
  </si>
  <si>
    <t>07-02-01</t>
  </si>
  <si>
    <t>RECINTO DE LIBERIA</t>
  </si>
  <si>
    <t>07-02-01-01</t>
  </si>
  <si>
    <t>RECINTO LIBERIA - DOCENCIA</t>
  </si>
  <si>
    <t>07-02-01-02</t>
  </si>
  <si>
    <t>RECINTO LIBERIA - INVESTIGACION</t>
  </si>
  <si>
    <t>07-02-01-03</t>
  </si>
  <si>
    <t>RECINTO LIBERIA - ACCION SOCIAL</t>
  </si>
  <si>
    <t>07-02-01-04</t>
  </si>
  <si>
    <t>RECINTO LIBERIA - VIDA ESTUDIANTIL</t>
  </si>
  <si>
    <t>07-02-01-05</t>
  </si>
  <si>
    <t>RECINTO LIBERIA - ADMINISTRACION</t>
  </si>
  <si>
    <t>07-02-02</t>
  </si>
  <si>
    <t>RECINTO DE SANTA CRUZ</t>
  </si>
  <si>
    <t>07-02-02-01</t>
  </si>
  <si>
    <t>RECINTO SANTA CRUZ - DOCENCIA</t>
  </si>
  <si>
    <t>07-02-02-02</t>
  </si>
  <si>
    <t>RECINTO SANTA CRUZ - INVESTIGACION</t>
  </si>
  <si>
    <t>07-02-02-05</t>
  </si>
  <si>
    <t>RECINTO SANTA CRUZ - ADMINISTRACION</t>
  </si>
  <si>
    <t>07-03</t>
  </si>
  <si>
    <t>SEDE REGIONAL DEL ATLANTICO</t>
  </si>
  <si>
    <t>07-03-01</t>
  </si>
  <si>
    <t>RECINTO DE TURRIALBA</t>
  </si>
  <si>
    <t>07-03-01-01</t>
  </si>
  <si>
    <t>RECINTO TURRIALBA - DOCENCIA</t>
  </si>
  <si>
    <t>07-03-01-02</t>
  </si>
  <si>
    <t>RECINTO TURRIALBA - INVESTIGACION</t>
  </si>
  <si>
    <t>07-03-01-03</t>
  </si>
  <si>
    <t>RECINTO TURRIALBA - ACCION SOCIAL</t>
  </si>
  <si>
    <t>07-03-01-04</t>
  </si>
  <si>
    <t>RECINTO TURRIALBA - VIDA ESTUDIANTIL</t>
  </si>
  <si>
    <t>07-03-01-05</t>
  </si>
  <si>
    <t>RECINTO TURRIALBA - ADMINISTRACION</t>
  </si>
  <si>
    <t>07-03-01-06</t>
  </si>
  <si>
    <t>RECINTO  TURRIALBA - DIRECCION SUPERIOR</t>
  </si>
  <si>
    <t>07-03-02</t>
  </si>
  <si>
    <t>RECINTO DE GUAPILES</t>
  </si>
  <si>
    <t>07-03-02-05</t>
  </si>
  <si>
    <t>RECINTO DE GUAPILES - ADMINISTRACION</t>
  </si>
  <si>
    <t>07-03-03</t>
  </si>
  <si>
    <t>RECINTO DE PARAISO</t>
  </si>
  <si>
    <t>07-03-03-02</t>
  </si>
  <si>
    <t>RECINTO DE PARAISO - INVESTIGACION</t>
  </si>
  <si>
    <t>07-03-03-03</t>
  </si>
  <si>
    <t>RECINTO DE PARAISO - ACCION SOCIAL</t>
  </si>
  <si>
    <t>07-03-03-04</t>
  </si>
  <si>
    <t>RECINTO DE PARAISO - VIDA ESTUDIANTIL</t>
  </si>
  <si>
    <t>07-03-03-05</t>
  </si>
  <si>
    <t>RECINTO DE PARAISO - ADMINISTRACION</t>
  </si>
  <si>
    <t>07-04</t>
  </si>
  <si>
    <t>SEDE REGIONAL DE LIMON</t>
  </si>
  <si>
    <t>07-04-01</t>
  </si>
  <si>
    <t>RECINTO DE LIMON</t>
  </si>
  <si>
    <t>07-04-01-01</t>
  </si>
  <si>
    <t>SEDE REGIONAL DEL CARIBE - DOCENCIA</t>
  </si>
  <si>
    <t>07-04-01-02</t>
  </si>
  <si>
    <t>SEDE REGIONAL DEL CARIBE - INVESTIGACION</t>
  </si>
  <si>
    <t>07-04-01-03</t>
  </si>
  <si>
    <t>SEDE REGIONAL DEL CARIBE  -ACCION SOCIAL</t>
  </si>
  <si>
    <t>07-04-01-04</t>
  </si>
  <si>
    <t>SEDE REGIONAL CARIBE- VIDA ESTUDIANTIL</t>
  </si>
  <si>
    <t>07-04-01-05</t>
  </si>
  <si>
    <t>SEDE REGIONAL CARIBE - ADMINISTRACION</t>
  </si>
  <si>
    <t>07-05</t>
  </si>
  <si>
    <t>SEDE REGIONAL DEL PACIFICO</t>
  </si>
  <si>
    <t>07-05-01</t>
  </si>
  <si>
    <t>RECINTO DE PUNTARENAS</t>
  </si>
  <si>
    <t>07-05-01-01</t>
  </si>
  <si>
    <t>RECINTO PUNTARENAS  - DOCENCIA</t>
  </si>
  <si>
    <t>07-05-01-02</t>
  </si>
  <si>
    <t>RECINTO DE PUNTARENAS (INVESTIGACION)</t>
  </si>
  <si>
    <t>07-05-01-03</t>
  </si>
  <si>
    <t>RECINTO PUNTARENAS - ACCION SOCIAL</t>
  </si>
  <si>
    <t>07-05-01-04</t>
  </si>
  <si>
    <t>RECINTO PUNTARENAS - VIDA ESTUDIANTIL</t>
  </si>
  <si>
    <t>07-05-01-05</t>
  </si>
  <si>
    <t>RECINTO PUNTARENAS - ADMINISTRACION</t>
  </si>
  <si>
    <t>07-05-01-06</t>
  </si>
  <si>
    <t>RECINTO PUNTARENAS - DIRECCION SUPERIOR</t>
  </si>
  <si>
    <t>07-96</t>
  </si>
  <si>
    <t>COMPROMISOS SEDES REGIONALES</t>
  </si>
  <si>
    <t>01-98</t>
  </si>
  <si>
    <t>01-98-01</t>
  </si>
  <si>
    <t>01-98-01-04</t>
  </si>
  <si>
    <t>AGROFER COMERC ELECTR DE BIENES AGRICOLA</t>
  </si>
  <si>
    <t>01-98-02</t>
  </si>
  <si>
    <t>ARTES Y LETRAS</t>
  </si>
  <si>
    <t>01-98-02-01</t>
  </si>
  <si>
    <t>01-98-02-06</t>
  </si>
  <si>
    <t>01-98-02-08</t>
  </si>
  <si>
    <t>01-98-03</t>
  </si>
  <si>
    <t>CIENCIAS BASICAS</t>
  </si>
  <si>
    <t>01-98-03-01</t>
  </si>
  <si>
    <t>ESCUELA DE GEOLOGIA - SERVICIOS</t>
  </si>
  <si>
    <t>01-98-03-02</t>
  </si>
  <si>
    <t>ESCUELA DE QUIMICA - SERVICIOS</t>
  </si>
  <si>
    <t>01-98-03-05</t>
  </si>
  <si>
    <t>ESTACION BIOLOGICA DE OSTIONAL</t>
  </si>
  <si>
    <t>01-98-05</t>
  </si>
  <si>
    <t>SALUD</t>
  </si>
  <si>
    <t>01-98-05-02</t>
  </si>
  <si>
    <t>FACULTAD DE ODONTOLOGIA - SERVICIOS</t>
  </si>
  <si>
    <t>01-98-05-03</t>
  </si>
  <si>
    <t>PRUEBAS LABORATORIO CLINICO</t>
  </si>
  <si>
    <t>01-98-05-05</t>
  </si>
  <si>
    <t>LABORATORIO FISIOLOGICO</t>
  </si>
  <si>
    <t>01-98-05-08</t>
  </si>
  <si>
    <t>01-98-05-10</t>
  </si>
  <si>
    <t>SERVICIOS LABORATORIO CONTROL CALIDAD</t>
  </si>
  <si>
    <t>01-98-05-11</t>
  </si>
  <si>
    <t>EXTENCION SERVICIOS LABORATORIO ODONTOL</t>
  </si>
  <si>
    <t>01-98-06</t>
  </si>
  <si>
    <t>01-98-06-04</t>
  </si>
  <si>
    <t>01-98-99</t>
  </si>
  <si>
    <t>02-98</t>
  </si>
  <si>
    <t>02-98-01</t>
  </si>
  <si>
    <t>02-98-01-01</t>
  </si>
  <si>
    <t>02-98-01-04</t>
  </si>
  <si>
    <t>LABORAT ANALISIS Y ASESORIA FARMACEUTICA</t>
  </si>
  <si>
    <t>02-98-01-10</t>
  </si>
  <si>
    <t>ADMINISTRACION E.E.F.B.M.</t>
  </si>
  <si>
    <t>02-98-01-11</t>
  </si>
  <si>
    <t>02-98-01-16</t>
  </si>
  <si>
    <t>PLANIFICACION HATO BOVINO E.E.A.V.M.</t>
  </si>
  <si>
    <t>02-98-01-18</t>
  </si>
  <si>
    <t>ACTUALIZACION ACADEMICA PRODU. E.E.A.V.M</t>
  </si>
  <si>
    <t>02-98-01-19</t>
  </si>
  <si>
    <t>02-98-01-20</t>
  </si>
  <si>
    <t>LABORATORIO DE ENSAYOS BIOLOGICOS</t>
  </si>
  <si>
    <t>PROGRAMA AVICOLA E.E.F.B.M.</t>
  </si>
  <si>
    <t>02-98-01-26</t>
  </si>
  <si>
    <t>02-98-01-30</t>
  </si>
  <si>
    <t>MICROSCOPIA ELECTRONICA - SERVICIOS</t>
  </si>
  <si>
    <t>SOPORTE PROGRAMA INVESTIGACION</t>
  </si>
  <si>
    <t>02-98-01-34</t>
  </si>
  <si>
    <t>LIBRERIA UNIVERSITARIA</t>
  </si>
  <si>
    <t>02-98-01-43</t>
  </si>
  <si>
    <t>02-98-01-45</t>
  </si>
  <si>
    <t>DESARR E INVER DE LA ESC ING AGRICOLA</t>
  </si>
  <si>
    <t>02-98-02</t>
  </si>
  <si>
    <t>02-98-02-01</t>
  </si>
  <si>
    <t>02-98-02-10</t>
  </si>
  <si>
    <t>02-98-02-11</t>
  </si>
  <si>
    <t>02-98-02-12</t>
  </si>
  <si>
    <t>CENTRO DE INVESTIGACIONES AGRONOMICAS</t>
  </si>
  <si>
    <t>02-98-02-16</t>
  </si>
  <si>
    <t>02-98-02-17</t>
  </si>
  <si>
    <t>02-98-02-19</t>
  </si>
  <si>
    <t>02-98-02-22</t>
  </si>
  <si>
    <t>02-98-02-23</t>
  </si>
  <si>
    <t>02-98-02-25</t>
  </si>
  <si>
    <t>02-98-02-26</t>
  </si>
  <si>
    <t>02-98-02-48</t>
  </si>
  <si>
    <t>APOYO A LA INVESTIG Y ANALISIS REPETITIV</t>
  </si>
  <si>
    <t>02-98-02-49</t>
  </si>
  <si>
    <t>02-98-02-50</t>
  </si>
  <si>
    <t>02-98-02-52</t>
  </si>
  <si>
    <t>02-98-02-55</t>
  </si>
  <si>
    <t>ACTUAL PLAN REGUL INTROD INDIC FRAG AMBI</t>
  </si>
  <si>
    <t>02-98-02-60</t>
  </si>
  <si>
    <t>02-98-02-69</t>
  </si>
  <si>
    <t>02-98-02-72</t>
  </si>
  <si>
    <t>DESAR MODEL SERVIC NACION SALUD (SENASA)</t>
  </si>
  <si>
    <t>02-98-02-76</t>
  </si>
  <si>
    <t>02-98-02-77</t>
  </si>
  <si>
    <t>02-98-02-78</t>
  </si>
  <si>
    <t>02-98-02-79</t>
  </si>
  <si>
    <t>02-98-02-80</t>
  </si>
  <si>
    <t>02-98-99</t>
  </si>
  <si>
    <t>EMPRESAS AUXILIARES GLOBAL INVESTIGACION</t>
  </si>
  <si>
    <t>03-98</t>
  </si>
  <si>
    <t>03-98-02</t>
  </si>
  <si>
    <t>03-98-03</t>
  </si>
  <si>
    <t>03-98-03-01</t>
  </si>
  <si>
    <t>03-98-03-03</t>
  </si>
  <si>
    <t>03-98-03-04</t>
  </si>
  <si>
    <t>03-98-03-07</t>
  </si>
  <si>
    <t>03-98-03-17</t>
  </si>
  <si>
    <t>03-98-03-22</t>
  </si>
  <si>
    <t>03-98-03-23</t>
  </si>
  <si>
    <t>ASESORIA TECNICA Y COSULTORIA DEL CICAP</t>
  </si>
  <si>
    <t>03-98-03-26</t>
  </si>
  <si>
    <t>03-98-03-27</t>
  </si>
  <si>
    <t>CONST PLAN INTER ABORD OBESID INFANT M.S</t>
  </si>
  <si>
    <t>03-98-03-28</t>
  </si>
  <si>
    <t>03-98-03-30</t>
  </si>
  <si>
    <t>PROG EDUC CONT SERV ESPEC  DEL INIE</t>
  </si>
  <si>
    <t>03-98-03-31</t>
  </si>
  <si>
    <t>03-98-03-32</t>
  </si>
  <si>
    <t>03-98-03-33</t>
  </si>
  <si>
    <t>CERO TOLER HOSTIG SEX VIOL CONT MUJER DI</t>
  </si>
  <si>
    <t>03-98-03-35</t>
  </si>
  <si>
    <t>SERVICIOS ESTADISTICOS  PROCES INVESTIGA</t>
  </si>
  <si>
    <t>03-98-03-36</t>
  </si>
  <si>
    <t>03-98-03-39</t>
  </si>
  <si>
    <t>03-98-99</t>
  </si>
  <si>
    <t>04-98</t>
  </si>
  <si>
    <t>04-98-02</t>
  </si>
  <si>
    <t>ATENCION SOCIO ECONOMICA A ESTUDIANTES</t>
  </si>
  <si>
    <t>04-98-02-02</t>
  </si>
  <si>
    <t>04-98-02-03</t>
  </si>
  <si>
    <t>04-98-02-04</t>
  </si>
  <si>
    <t>04-98-03</t>
  </si>
  <si>
    <t>DESARROLLO INTEGRAL ESTUDIANTIL</t>
  </si>
  <si>
    <t>04-98-03-01</t>
  </si>
  <si>
    <t>04-98-03-02</t>
  </si>
  <si>
    <t>04-98-03-03</t>
  </si>
  <si>
    <t>04-98-99</t>
  </si>
  <si>
    <t>07-98</t>
  </si>
  <si>
    <t>07-98-01</t>
  </si>
  <si>
    <t>07-98-01-01</t>
  </si>
  <si>
    <t>PROGRAMAS ODONTOLOGICOS SAN RAMON</t>
  </si>
  <si>
    <t>07-98-01-02</t>
  </si>
  <si>
    <t>07-98-01-04</t>
  </si>
  <si>
    <t>07-98-01-05</t>
  </si>
  <si>
    <t>07-98-01-06</t>
  </si>
  <si>
    <t>07-98-01-09</t>
  </si>
  <si>
    <t>07-98-01-12</t>
  </si>
  <si>
    <t>07-98-02</t>
  </si>
  <si>
    <t>SEDE REGIONAL DE GUANACASTE</t>
  </si>
  <si>
    <t>07-98-02-01</t>
  </si>
  <si>
    <t>07-98-02-04</t>
  </si>
  <si>
    <t>07-98-02-06</t>
  </si>
  <si>
    <t>07-98-03</t>
  </si>
  <si>
    <t>07-98-03-01</t>
  </si>
  <si>
    <t>07-98-03-02</t>
  </si>
  <si>
    <t>07-98-03-05</t>
  </si>
  <si>
    <t>07-98-03-06</t>
  </si>
  <si>
    <t>07-98-03-10</t>
  </si>
  <si>
    <t>FINCA EXPERIM INTERDISC AGROECOLO MODELO</t>
  </si>
  <si>
    <t>07-98-03-11</t>
  </si>
  <si>
    <t>07-98-04</t>
  </si>
  <si>
    <t>07-98-04-02</t>
  </si>
  <si>
    <t>07-98-04-03</t>
  </si>
  <si>
    <t>07-98-04-06</t>
  </si>
  <si>
    <t>CLINICA ODONTOLOGICA SURL</t>
  </si>
  <si>
    <t>07-98-05</t>
  </si>
  <si>
    <t>07-98-05-01</t>
  </si>
  <si>
    <t>07-98-99</t>
  </si>
  <si>
    <t>EMPRESA AUXILIAR GLOBAL SEDES REGIONALES</t>
  </si>
  <si>
    <t>PLANTA FISICA</t>
  </si>
  <si>
    <t>08</t>
  </si>
  <si>
    <t>INVERSIONES (SEC.3)</t>
  </si>
  <si>
    <t>08-02</t>
  </si>
  <si>
    <t>PROYECTOS DE INVERSION</t>
  </si>
  <si>
    <t>08-02-01</t>
  </si>
  <si>
    <t>08-02-01-02</t>
  </si>
  <si>
    <t>08-02-01-03</t>
  </si>
  <si>
    <t>08-02-01-05</t>
  </si>
  <si>
    <t>08-02-01-06</t>
  </si>
  <si>
    <t>08-02-01-07</t>
  </si>
  <si>
    <t>08-02-01-08</t>
  </si>
  <si>
    <t>08-02-01-13</t>
  </si>
  <si>
    <t>08-02-01-14</t>
  </si>
  <si>
    <t>08-02-01-16</t>
  </si>
  <si>
    <t>SEDE REGIONAL DE OCCIDENTE - AULAS</t>
  </si>
  <si>
    <t>08-02-01-21</t>
  </si>
  <si>
    <t>08-02-01-25</t>
  </si>
  <si>
    <t>ESCUELA DE ARTES PLASTICAS - EDIFICIO</t>
  </si>
  <si>
    <t>08-02-01-27</t>
  </si>
  <si>
    <t>08-02-01-31</t>
  </si>
  <si>
    <t>08-02-01-33</t>
  </si>
  <si>
    <t>08-02-01-34</t>
  </si>
  <si>
    <t>AULAS DEL POSTGRADO EN ARTES</t>
  </si>
  <si>
    <t>08-02-01-40</t>
  </si>
  <si>
    <t>COMPLEJO DE VIDA UNIVERSITARIA</t>
  </si>
  <si>
    <t>08-02-01-41</t>
  </si>
  <si>
    <t>08-02-01-43</t>
  </si>
  <si>
    <t>08-02-01-46</t>
  </si>
  <si>
    <t>FACULTAD DE EDUCACION EDIFICIO ANEXO</t>
  </si>
  <si>
    <t>08-02-01-57</t>
  </si>
  <si>
    <t>TERRENOS</t>
  </si>
  <si>
    <t>08-02-01-58</t>
  </si>
  <si>
    <t>08-02-01-60</t>
  </si>
  <si>
    <t>SEDE DEL CARIBE AUDITORIO Y PARQUEO</t>
  </si>
  <si>
    <t>08-02-01-61</t>
  </si>
  <si>
    <t>08-02-01-63</t>
  </si>
  <si>
    <t>08-02-01-64</t>
  </si>
  <si>
    <t>08-02-01-67</t>
  </si>
  <si>
    <t>08-02-01-70</t>
  </si>
  <si>
    <t>08-02-01-72</t>
  </si>
  <si>
    <t>08-02-01-78</t>
  </si>
  <si>
    <t>08-02-01-82</t>
  </si>
  <si>
    <t>SEDE PACIFICO CANCHA FUTBOL Y PISTA SINT</t>
  </si>
  <si>
    <t>08-02-01-85</t>
  </si>
  <si>
    <t>08-02-01-86</t>
  </si>
  <si>
    <t>08-02-01-87</t>
  </si>
  <si>
    <t>08-02-01-90</t>
  </si>
  <si>
    <t>08-02-01-93</t>
  </si>
  <si>
    <t>OFICINA DE BIENESTAR Y SALUD - EDIFICIO</t>
  </si>
  <si>
    <t>08-02-01-95</t>
  </si>
  <si>
    <t>08-02-01-98</t>
  </si>
  <si>
    <t>08-03</t>
  </si>
  <si>
    <t>MEGA PROYECTOS</t>
  </si>
  <si>
    <t>08-96</t>
  </si>
  <si>
    <t>ATENCION CUENTAS PENDIENTES: INVERSIONES</t>
  </si>
  <si>
    <t>FONDO DE PRESTAMOS</t>
  </si>
  <si>
    <t>01-99</t>
  </si>
  <si>
    <t>01-99-01</t>
  </si>
  <si>
    <t>01-99-01-07</t>
  </si>
  <si>
    <t>FORTAL PROC EVALUAC AUTOEVAL AUTORREG RE</t>
  </si>
  <si>
    <t>01-99-01-08</t>
  </si>
  <si>
    <t>01-99-02</t>
  </si>
  <si>
    <t>01-99-02-02</t>
  </si>
  <si>
    <t>APORT VARIOS OFERTA  ACAD VARIAS LENGUAS</t>
  </si>
  <si>
    <t>01-99-03</t>
  </si>
  <si>
    <t>01-99-03-01</t>
  </si>
  <si>
    <t>EQUIPAM Y FORTAL DE LA RED SISMOLOG NAC</t>
  </si>
  <si>
    <t>01-99-03-07</t>
  </si>
  <si>
    <t>01-99-04</t>
  </si>
  <si>
    <t>01-99-04-04</t>
  </si>
  <si>
    <t>01-99-04-06</t>
  </si>
  <si>
    <t>01-99-04-08</t>
  </si>
  <si>
    <t>01-99-04-16</t>
  </si>
  <si>
    <t>APORTES VARIOS DE LA ESCUELA DE GEOGAFIA</t>
  </si>
  <si>
    <t>01-99-06</t>
  </si>
  <si>
    <t>01-99-06-02</t>
  </si>
  <si>
    <t>01-99-06-07</t>
  </si>
  <si>
    <t>XI CONGRESO LAT. EST. ING. QUIMICA</t>
  </si>
  <si>
    <t>01-99-06-08</t>
  </si>
  <si>
    <t>MEJOR MODEL EDUC ING INDUS ACUE TEND INT</t>
  </si>
  <si>
    <t>01-99-99</t>
  </si>
  <si>
    <t>FONDO RESTRINGIDO GLOBAL DOCENCIA</t>
  </si>
  <si>
    <t>02-99-01</t>
  </si>
  <si>
    <t>02-99-01-08</t>
  </si>
  <si>
    <t>02-99-01-16</t>
  </si>
  <si>
    <t>CAMPAMENTO AEROESPACIAL 2015</t>
  </si>
  <si>
    <t>02-99-01-22</t>
  </si>
  <si>
    <t>LEY 8114 IMPUESTO SOBRE COMBUSTIBLE CONA</t>
  </si>
  <si>
    <t>02-99-01-32</t>
  </si>
  <si>
    <t>02-99-01-41</t>
  </si>
  <si>
    <t>02-99-02</t>
  </si>
  <si>
    <t>02-99-02-01</t>
  </si>
  <si>
    <t>PAP NEOTR COMPL MODUL INMUNID ADAPT DUR</t>
  </si>
  <si>
    <t>02-99-02-04</t>
  </si>
  <si>
    <t>02-99-02-25</t>
  </si>
  <si>
    <t>02-99-02-28</t>
  </si>
  <si>
    <t>02-99-02-36</t>
  </si>
  <si>
    <t>02-99-02-39</t>
  </si>
  <si>
    <t>02-99-02-40</t>
  </si>
  <si>
    <t>02-99-02-41</t>
  </si>
  <si>
    <t>FONDO ESPECIAL DE BECAS (SEP)</t>
  </si>
  <si>
    <t>02-99-02-43</t>
  </si>
  <si>
    <t>PRODUC NUEV VARIANT CAFE MED IND MUT AGE</t>
  </si>
  <si>
    <t>02-99-02-46</t>
  </si>
  <si>
    <t>CARACT INESTABIL MUTAC DM1 GEN DMPK ESPR</t>
  </si>
  <si>
    <t>02-99-02-49</t>
  </si>
  <si>
    <t>INFOR ANUAL HAC SOCIED DE LA INF Y CONON</t>
  </si>
  <si>
    <t>02-99-02-50</t>
  </si>
  <si>
    <t>CARACT RESP INMUN AVES CORR INMUN ANTIGE</t>
  </si>
  <si>
    <t>02-99-02-52</t>
  </si>
  <si>
    <t>ESTM TALL PRIM MADUR SEX SEIS ESPEC INTE</t>
  </si>
  <si>
    <t>02-99-02-56</t>
  </si>
  <si>
    <t>FORTAL DEL EQUIPO E INFRAESTRUCT CICANUM</t>
  </si>
  <si>
    <t>MEJORAM. DIAGNOS. MOLECULAR DISTROFIA</t>
  </si>
  <si>
    <t>02-99-02-62</t>
  </si>
  <si>
    <t>02-99-02-79</t>
  </si>
  <si>
    <t>02-99-02-84</t>
  </si>
  <si>
    <t>02-99-02-86</t>
  </si>
  <si>
    <t>EJEC PLAN REGUL E IND FRAG AMB L FORTUNA</t>
  </si>
  <si>
    <t>02-99-02-92</t>
  </si>
  <si>
    <t>02-99-02-93</t>
  </si>
  <si>
    <t>02-99-03</t>
  </si>
  <si>
    <t>SISTEMA DE ESTUDIOS DE POSGRADO</t>
  </si>
  <si>
    <t>02-99-03-05</t>
  </si>
  <si>
    <t>02-99-04</t>
  </si>
  <si>
    <t>02-99-04-12</t>
  </si>
  <si>
    <t>PROCES HIDROCLIMAT CORRED SECO CENTROAME</t>
  </si>
  <si>
    <t>02-99-04-15</t>
  </si>
  <si>
    <t>ESTUD PROP TRANS ELECT BIOMAC A TRAV NAN</t>
  </si>
  <si>
    <t>02-99-04-25</t>
  </si>
  <si>
    <t>02-99-04-48</t>
  </si>
  <si>
    <t>02-99-04-49</t>
  </si>
  <si>
    <t>02-99-04-50</t>
  </si>
  <si>
    <t>02-99-04-51</t>
  </si>
  <si>
    <t>02-99-04-52</t>
  </si>
  <si>
    <t>ESTAB CULT BIOENERG FUEBT ENERG ALTERNA</t>
  </si>
  <si>
    <t>02-99-04-53</t>
  </si>
  <si>
    <t>02-99-04-56</t>
  </si>
  <si>
    <t>02-99-99</t>
  </si>
  <si>
    <t>03-99</t>
  </si>
  <si>
    <t>03-99-02</t>
  </si>
  <si>
    <t>03-99-02-03</t>
  </si>
  <si>
    <t>03-99-02-07</t>
  </si>
  <si>
    <t>03-99-02-10</t>
  </si>
  <si>
    <t>03-99-02-12</t>
  </si>
  <si>
    <t>03-99-02-14</t>
  </si>
  <si>
    <t>ESTUD ACTUAR REG INVAL, VEJ Y MUER IVM</t>
  </si>
  <si>
    <t>03-99-02-17</t>
  </si>
  <si>
    <t>03-99-03</t>
  </si>
  <si>
    <t>03-99-03-10</t>
  </si>
  <si>
    <t>03-99-03-12</t>
  </si>
  <si>
    <t>FONDO SOLIDAR CENTR INFANTIL UNIV (CIUS)</t>
  </si>
  <si>
    <t>03-99-99</t>
  </si>
  <si>
    <t>04-99</t>
  </si>
  <si>
    <t>04-99-02</t>
  </si>
  <si>
    <t>ATENCION SOCIO ECONOMICA ESTUDIANTES</t>
  </si>
  <si>
    <t>04-99-02-05</t>
  </si>
  <si>
    <t>04-99-02-08</t>
  </si>
  <si>
    <t>04-99-02-09</t>
  </si>
  <si>
    <t>04-99-02-12</t>
  </si>
  <si>
    <t>04-99-02-13</t>
  </si>
  <si>
    <t>04-99-02-17</t>
  </si>
  <si>
    <t>04-99-03</t>
  </si>
  <si>
    <t>04-99-03-04</t>
  </si>
  <si>
    <t>04-99-99</t>
  </si>
  <si>
    <t>05-99</t>
  </si>
  <si>
    <t>05-99-02</t>
  </si>
  <si>
    <t>05-99-02-05</t>
  </si>
  <si>
    <t>05-99-99</t>
  </si>
  <si>
    <t>06-99</t>
  </si>
  <si>
    <t>06-99-02</t>
  </si>
  <si>
    <t>06-99-02-01</t>
  </si>
  <si>
    <t>06-99-05</t>
  </si>
  <si>
    <t>OFICINAS COADYUVANTES</t>
  </si>
  <si>
    <t>06-99-05-03</t>
  </si>
  <si>
    <t>06-99-99</t>
  </si>
  <si>
    <t>07-99</t>
  </si>
  <si>
    <t>07-99-01</t>
  </si>
  <si>
    <t>07-99-01-01</t>
  </si>
  <si>
    <t>07-99-02</t>
  </si>
  <si>
    <t>07-99-02-03</t>
  </si>
  <si>
    <t>07-99-03</t>
  </si>
  <si>
    <t>07-99-03-02</t>
  </si>
  <si>
    <t>07-99-04</t>
  </si>
  <si>
    <t>07-99-04-03</t>
  </si>
  <si>
    <t>07-99-04-08</t>
  </si>
  <si>
    <t>LEY DE PESCA NO. 8436 SEDE DEL CARIBE</t>
  </si>
  <si>
    <t>07-99-05</t>
  </si>
  <si>
    <t>07-99-05-02</t>
  </si>
  <si>
    <t>07-99-99</t>
  </si>
  <si>
    <t>FONDOS RESTRINDOS -GLOBAL DESARROLLO REG</t>
  </si>
  <si>
    <t>01-97-01</t>
  </si>
  <si>
    <t>01-97-01-03</t>
  </si>
  <si>
    <t>01-97-01-05</t>
  </si>
  <si>
    <t>01-97-01-07</t>
  </si>
  <si>
    <t>01-97-01-08</t>
  </si>
  <si>
    <t>01-97-01-09</t>
  </si>
  <si>
    <t>01-97-02</t>
  </si>
  <si>
    <t>01-97-02-02</t>
  </si>
  <si>
    <t>01-97-02-04</t>
  </si>
  <si>
    <t>01-97-02-06</t>
  </si>
  <si>
    <t>01-97-02-07</t>
  </si>
  <si>
    <t>01-97-03</t>
  </si>
  <si>
    <t>01-97-03-03</t>
  </si>
  <si>
    <t>01-97-04-01</t>
  </si>
  <si>
    <t>01-97-05</t>
  </si>
  <si>
    <t>01-97-05-01</t>
  </si>
  <si>
    <t>01-97-99</t>
  </si>
  <si>
    <t>03-97-03</t>
  </si>
  <si>
    <t>03-97-03-05</t>
  </si>
  <si>
    <t>03-97-03-07</t>
  </si>
  <si>
    <t>03-97-03-08</t>
  </si>
  <si>
    <t>03-97-03-15</t>
  </si>
  <si>
    <t>03-97-03-19</t>
  </si>
  <si>
    <t>03-97-03-26</t>
  </si>
  <si>
    <t>03-97-03-32</t>
  </si>
  <si>
    <t>03-97-03-43</t>
  </si>
  <si>
    <t>03-97-03-47</t>
  </si>
  <si>
    <t>03-97-03-50</t>
  </si>
  <si>
    <t>ETAPA BASICA DE MUSICA SEDE REG LIMON</t>
  </si>
  <si>
    <t>03-97-03-58</t>
  </si>
  <si>
    <t>03-97-03-65</t>
  </si>
  <si>
    <t>03-97-03-84</t>
  </si>
  <si>
    <t>03-97-03-88</t>
  </si>
  <si>
    <t>03-97-04</t>
  </si>
  <si>
    <t>03-97-04-02</t>
  </si>
  <si>
    <t>03-97-04-09</t>
  </si>
  <si>
    <t>03-97-04-13</t>
  </si>
  <si>
    <t>03-97-04-34</t>
  </si>
  <si>
    <t>03-97-04-45</t>
  </si>
  <si>
    <t>03-97-04-46</t>
  </si>
  <si>
    <t>PROGRAMA DE DESARROLLO MUNICIPAL</t>
  </si>
  <si>
    <t>03-97-04-48</t>
  </si>
  <si>
    <t>CURSOS DEL TEATRO POR DENTRO</t>
  </si>
  <si>
    <t>03-97-04-51</t>
  </si>
  <si>
    <t>01-97-01-04</t>
  </si>
  <si>
    <t>MAESTRIA EN ECONOMIA</t>
  </si>
  <si>
    <t>01-97-01-11</t>
  </si>
  <si>
    <t>MAESTRIA AGROEMPRESARIAL</t>
  </si>
  <si>
    <t>01-97-01-12</t>
  </si>
  <si>
    <t>DOCTORADO EN EDUCACION</t>
  </si>
  <si>
    <t>01-97-01-13</t>
  </si>
  <si>
    <t>MAESTRIA EN QUIMICA INDUSTRIAL</t>
  </si>
  <si>
    <t>01-97-01-15</t>
  </si>
  <si>
    <t>01-97-01-16</t>
  </si>
  <si>
    <t>01-97-01-18</t>
  </si>
  <si>
    <t>01-97-01-21</t>
  </si>
  <si>
    <t>POSGRADO EN INGENIERIA CIVIL</t>
  </si>
  <si>
    <t>01-97-01-22</t>
  </si>
  <si>
    <t>MAESTRIA EN EVALUACION EDUCATIVA</t>
  </si>
  <si>
    <t>01-97-01-23</t>
  </si>
  <si>
    <t>MAESTRIA EN GERONTOLOGIA</t>
  </si>
  <si>
    <t>01-97-01-25</t>
  </si>
  <si>
    <t>01-97-01-29</t>
  </si>
  <si>
    <t>DOCTORADO GOBIERNO Y POLITICA PUBLICA</t>
  </si>
  <si>
    <t>01-97-01-30</t>
  </si>
  <si>
    <t>MAESTRIA TRABAJO SOCIAL</t>
  </si>
  <si>
    <t>01-97-01-31</t>
  </si>
  <si>
    <t>MAESTRIA EN INGENIERIA ELECTRICA</t>
  </si>
  <si>
    <t>01-97-01-32</t>
  </si>
  <si>
    <t>MAESTRIA EN DIPLOMACIA</t>
  </si>
  <si>
    <t>01-97-01-34</t>
  </si>
  <si>
    <t>MAESTRIA EN CIENCIAS DE LOS ALIMENTOS</t>
  </si>
  <si>
    <t>01-97-01-35</t>
  </si>
  <si>
    <t>01-97-01-36</t>
  </si>
  <si>
    <t>MAESTRIA PROFESIONAL EN RECREACION</t>
  </si>
  <si>
    <t>01-97-01-37</t>
  </si>
  <si>
    <t>POSGRADO EN ORIENTACION</t>
  </si>
  <si>
    <t>01-97-01-38</t>
  </si>
  <si>
    <t>PROGRAMA DE POSGRADO EN MATEMATICAS</t>
  </si>
  <si>
    <t>01-97-01-39</t>
  </si>
  <si>
    <t>MAESTRIA EN CIENCIAS PENALES</t>
  </si>
  <si>
    <t>01-97-01-42</t>
  </si>
  <si>
    <t>01-97-01-47</t>
  </si>
  <si>
    <t>MAESTRIA PROFESIONAL EN GESTION HOTELERA</t>
  </si>
  <si>
    <t>01-97-01-48</t>
  </si>
  <si>
    <t>MAEST EN GESTION JURIDIC DE LA EDUCACION</t>
  </si>
  <si>
    <t>01-97-01-49</t>
  </si>
  <si>
    <t>MAEST PROF SIST INFOR GEOGRAF T TELEDETE</t>
  </si>
  <si>
    <t>01-97-01-50</t>
  </si>
  <si>
    <t>01-97-03-02</t>
  </si>
  <si>
    <t>MAESTRIA EN BIBLIOTECOLOGIA</t>
  </si>
  <si>
    <t>01-97-03-05</t>
  </si>
  <si>
    <t>MAESTRIA DEREC COMUNIT Y DERECHO HUMANO</t>
  </si>
  <si>
    <t>MAESTRIA EN DERECHO PUB COMP FRANC-LATIN</t>
  </si>
  <si>
    <t>01-97-03-08</t>
  </si>
  <si>
    <t>01-97-04-03</t>
  </si>
  <si>
    <t>MAESTRIA EN PLANIFICACION CURRICULAR</t>
  </si>
  <si>
    <t>01-97-04-07</t>
  </si>
  <si>
    <t>01-97-04-09</t>
  </si>
  <si>
    <t>MAESTRIA PROFESIONAL EN HISTORIA</t>
  </si>
  <si>
    <t>01-97-04-10</t>
  </si>
  <si>
    <t>01-97-04-20</t>
  </si>
  <si>
    <t>01-97-04-24</t>
  </si>
  <si>
    <t>MAESTRIA EN DERECHO AMBIENTAL</t>
  </si>
  <si>
    <t>01-97-04-25</t>
  </si>
  <si>
    <t>MAESTRIA EN DERECHOS MUNICIPALES</t>
  </si>
  <si>
    <t>01-97-04-28</t>
  </si>
  <si>
    <t>MAESTRIA EN JUSTICIA CONSTITUCIONAL</t>
  </si>
  <si>
    <t>01-97-04-29</t>
  </si>
  <si>
    <t>PROGRAM POSGRADO EN ESTUDIOS DE LA MUJER</t>
  </si>
  <si>
    <t>01-97-05-02</t>
  </si>
  <si>
    <t>MAESTRIA EN ODONTOLOGIA GENERAL AVANZADA</t>
  </si>
  <si>
    <t>01-97-05-03</t>
  </si>
  <si>
    <t>MAESTRIA EN NUTRICION HUMANA</t>
  </si>
  <si>
    <t>01-97-05-06</t>
  </si>
  <si>
    <t>01-97-05-07</t>
  </si>
  <si>
    <t>01-97-05-10</t>
  </si>
  <si>
    <t>01-97-05-11</t>
  </si>
  <si>
    <t>01-97-05-12</t>
  </si>
  <si>
    <t>POSGRADO MEDICINA LEGAL Y PATOLOGIA</t>
  </si>
  <si>
    <t>01-97-05-14</t>
  </si>
  <si>
    <t>01-97-05-16</t>
  </si>
  <si>
    <t>MAEST PROFES EN FARMAC Y GEREN DE MEDICA</t>
  </si>
  <si>
    <t>01-97-05-17</t>
  </si>
  <si>
    <t>MAESTRIA EN BIOINFORMATICA</t>
  </si>
  <si>
    <t>01-97-05-18</t>
  </si>
  <si>
    <t>MAESTRIA EN ATENCION FARMACEUTICA</t>
  </si>
  <si>
    <t>01-97-06</t>
  </si>
  <si>
    <t>01-97-06-01</t>
  </si>
  <si>
    <t>MAESTRIA EN INGENIERIA QUIMICA</t>
  </si>
  <si>
    <t>01-97-06-03</t>
  </si>
  <si>
    <t>MAESTRIA EN INGENIERIA INDUSTRIAL</t>
  </si>
  <si>
    <t>01-97-06-04</t>
  </si>
  <si>
    <t>MAESTRIA EN ARQUITECTURA</t>
  </si>
  <si>
    <t>01-97-06-05</t>
  </si>
  <si>
    <t>MAESTRIA EN GESTION AMBIENT Y ECOTURISMO</t>
  </si>
  <si>
    <t>01-97-06-06</t>
  </si>
  <si>
    <t>MAES. EN GESTION DEL RIESGO EN DESASTRES</t>
  </si>
  <si>
    <t>01-97-06-08</t>
  </si>
  <si>
    <t>MAESTRIA EN DERECHO PUBLICO</t>
  </si>
  <si>
    <t>01-97-06-10</t>
  </si>
  <si>
    <t>MAEST PROF ING MEC ENF SIST TERMIC Y ENE</t>
  </si>
  <si>
    <t>01-97-06-11</t>
  </si>
  <si>
    <t>MAESTRIA PROFESION EN METEOROLIA OPERATI</t>
  </si>
  <si>
    <t>01-99-95</t>
  </si>
  <si>
    <t>FONDO DE DESARROLLO INSTITUCIONAL</t>
  </si>
  <si>
    <t>01-99-95-01</t>
  </si>
  <si>
    <t>01-99-95-03</t>
  </si>
  <si>
    <t>01-99-95-04</t>
  </si>
  <si>
    <t>01-99-95-07</t>
  </si>
  <si>
    <t>01-99-95-11</t>
  </si>
  <si>
    <t>01-99-95-13</t>
  </si>
  <si>
    <t>01-99-95-16</t>
  </si>
  <si>
    <t>01-99-95-17</t>
  </si>
  <si>
    <t>ESCUELA DE EDUCACION FISICA Y DEPORTES</t>
  </si>
  <si>
    <t>01-99-95-25</t>
  </si>
  <si>
    <t>01-99-95-26</t>
  </si>
  <si>
    <t>01-99-95-28</t>
  </si>
  <si>
    <t>PROGRAMA DE TECNOLOGIAS EN SALUD</t>
  </si>
  <si>
    <t>01-99-95-29</t>
  </si>
  <si>
    <t>01-99-95-31</t>
  </si>
  <si>
    <t>01-99-95-32</t>
  </si>
  <si>
    <t>01-99-95-33</t>
  </si>
  <si>
    <t>01-99-95-35</t>
  </si>
  <si>
    <t>01-99-95-36</t>
  </si>
  <si>
    <t>01-99-95-42</t>
  </si>
  <si>
    <t>01-99-95-43</t>
  </si>
  <si>
    <t>01-99-95-44</t>
  </si>
  <si>
    <t>01-99-95-48</t>
  </si>
  <si>
    <t>ESCUELA DE GOEGRAFIA</t>
  </si>
  <si>
    <t>01-99-98</t>
  </si>
  <si>
    <t>02-99-03-06</t>
  </si>
  <si>
    <t>DONACION SISTEMA ESTUDIOS DE POSGRADO</t>
  </si>
  <si>
    <t>02-99-95</t>
  </si>
  <si>
    <t>02-99-95-01</t>
  </si>
  <si>
    <t>SERVICIOS APOYO VICERRECTORIA INVESTIGAC</t>
  </si>
  <si>
    <t>02-99-95-02</t>
  </si>
  <si>
    <t>02-99-95-09</t>
  </si>
  <si>
    <t>02-99-95-13</t>
  </si>
  <si>
    <t>CENTRO EN INVESTIGACIONES AGRONOMICAS</t>
  </si>
  <si>
    <t>02-99-95-14</t>
  </si>
  <si>
    <t>02-99-95-18</t>
  </si>
  <si>
    <t>INSTITUTO DE INVESTIGACION EN EDUCACION</t>
  </si>
  <si>
    <t>02-99-95-21</t>
  </si>
  <si>
    <t>02-99-95-25</t>
  </si>
  <si>
    <t>02-99-95-26</t>
  </si>
  <si>
    <t>CTRO INVEST ECONOMIA AGRICOLA Y DES AGRO</t>
  </si>
  <si>
    <t>02-99-95-28</t>
  </si>
  <si>
    <t>02-99-95-29</t>
  </si>
  <si>
    <t>02-99-95-31</t>
  </si>
  <si>
    <t>02-99-95-33</t>
  </si>
  <si>
    <t>02-99-95-44</t>
  </si>
  <si>
    <t>CENTRO DE INVESTI Y ESTUDIOS POLITICOS</t>
  </si>
  <si>
    <t>02-99-95-50</t>
  </si>
  <si>
    <t>02-99-98</t>
  </si>
  <si>
    <t>03-99-95</t>
  </si>
  <si>
    <t>03-99-95-01</t>
  </si>
  <si>
    <t>03-99-95-03</t>
  </si>
  <si>
    <t>03-99-95-04</t>
  </si>
  <si>
    <t>03-99-95-05</t>
  </si>
  <si>
    <t>03-99-98</t>
  </si>
  <si>
    <t>04-99-98</t>
  </si>
  <si>
    <t>06-99-02-08</t>
  </si>
  <si>
    <t>FONDO PERMANENTE DE CAPITALIZACION FDI</t>
  </si>
  <si>
    <t>06-99-95</t>
  </si>
  <si>
    <t>06-99-95-02</t>
  </si>
  <si>
    <t>06-99-95-05</t>
  </si>
  <si>
    <t>06-99-95-06</t>
  </si>
  <si>
    <t>06-99-95-07</t>
  </si>
  <si>
    <t>06-99-95-08</t>
  </si>
  <si>
    <t>06-99-95-09</t>
  </si>
  <si>
    <t>06-99-95-10</t>
  </si>
  <si>
    <t>06-99-95-11</t>
  </si>
  <si>
    <t>06-99-95-12</t>
  </si>
  <si>
    <t>06-99-95-15</t>
  </si>
  <si>
    <t>06-99-98</t>
  </si>
  <si>
    <t>07-99-95</t>
  </si>
  <si>
    <t>07-99-95-03</t>
  </si>
  <si>
    <t>07-99-95-06</t>
  </si>
  <si>
    <t>07-99-95-07</t>
  </si>
  <si>
    <t>07-99-95-11</t>
  </si>
  <si>
    <t>07-99-98</t>
  </si>
  <si>
    <t>01-99-94</t>
  </si>
  <si>
    <t>01-99-94-11</t>
  </si>
  <si>
    <t>01-99-94-12</t>
  </si>
  <si>
    <t>CAPAC EN  INGLES PARA ESTUD Y FUNCIONAR</t>
  </si>
  <si>
    <t>01-99-94-18</t>
  </si>
  <si>
    <t>01-99-94-27</t>
  </si>
  <si>
    <t>01-99-94-28</t>
  </si>
  <si>
    <t>01-99-94-33</t>
  </si>
  <si>
    <t>DOCTORADO MOVIMIENTO HUMANO</t>
  </si>
  <si>
    <t>01-99-94-40</t>
  </si>
  <si>
    <t>LA INNOVAC EDUCAT COMO EJE EN LA FORMACI</t>
  </si>
  <si>
    <t>01-99-97</t>
  </si>
  <si>
    <t>02-99-93-44</t>
  </si>
  <si>
    <t>SUB COMISION DE AGUA Y SANEAMIENTO</t>
  </si>
  <si>
    <t>02-99-93-46</t>
  </si>
  <si>
    <t>SUBCOMISION INDICADORES INVEST UNIVERSIT</t>
  </si>
  <si>
    <t>02-99-93-53</t>
  </si>
  <si>
    <t>GENER VARIAB GENET ARROZ: UNA ALTERN ENF</t>
  </si>
  <si>
    <t>02-99-93-54</t>
  </si>
  <si>
    <t>02-99-93-55</t>
  </si>
  <si>
    <t>PROD SOST MED FORTAL CAPAC TECN CR EVAL</t>
  </si>
  <si>
    <t>02-99-93-57</t>
  </si>
  <si>
    <t>ADQU CONJ BAS REFER DE TEXT COMPL Y REV</t>
  </si>
  <si>
    <t>02-99-93-62</t>
  </si>
  <si>
    <t>OBT POLIM BIODEGR POLIHIDR (PHB) A PART</t>
  </si>
  <si>
    <t>02-99-93-64</t>
  </si>
  <si>
    <t>REGUL TRANSC VIRUL DE BRUCELLA  ABORTUS</t>
  </si>
  <si>
    <t>02-99-93-68</t>
  </si>
  <si>
    <t>EVAL EFICIEN TRAT EXPERI ENFERM D CHAGAS</t>
  </si>
  <si>
    <t>02-99-93-69</t>
  </si>
  <si>
    <t>02-99-94</t>
  </si>
  <si>
    <t>02-99-94-16</t>
  </si>
  <si>
    <t>ADQUIS CONJ BASES DATOS REF Y A TEXT COM</t>
  </si>
  <si>
    <t>02-99-94-73</t>
  </si>
  <si>
    <t>02-99-94-87</t>
  </si>
  <si>
    <t>02-99-97</t>
  </si>
  <si>
    <t>03-99-94</t>
  </si>
  <si>
    <t>03-99-94-02</t>
  </si>
  <si>
    <t>03-99-94-08</t>
  </si>
  <si>
    <t>03-99-94-10</t>
  </si>
  <si>
    <t>AULA MOVIL</t>
  </si>
  <si>
    <t>03-99-94-11</t>
  </si>
  <si>
    <t>TALLERES LUDICO-CREATIVOS</t>
  </si>
  <si>
    <t>03-99-94-37</t>
  </si>
  <si>
    <t>03-99-94-51</t>
  </si>
  <si>
    <t>03-99-94-57</t>
  </si>
  <si>
    <t>03-99-94-60</t>
  </si>
  <si>
    <t>03-99-94-64</t>
  </si>
  <si>
    <t>03-99-94-66</t>
  </si>
  <si>
    <t>03-99-94-67</t>
  </si>
  <si>
    <t>03-99-97</t>
  </si>
  <si>
    <t>04-99-94</t>
  </si>
  <si>
    <t>04-99-94-01</t>
  </si>
  <si>
    <t>04-99-94-04</t>
  </si>
  <si>
    <t>RED UNIVERSIT COSTARRI D VIDA SALUDABLE</t>
  </si>
  <si>
    <t>04-99-94-16</t>
  </si>
  <si>
    <t>INSCRIP WEB ADM CONJUNTA III ETAPA REGIS</t>
  </si>
  <si>
    <t>04-99-94-17</t>
  </si>
  <si>
    <t>MOVILIDAD ESTUDIANTIL INTERNACIONAL</t>
  </si>
  <si>
    <t>04-99-94-21</t>
  </si>
  <si>
    <t>04-99-94-22</t>
  </si>
  <si>
    <t>MANTEN PREV SIST INF SAU SIGIE ATLAS</t>
  </si>
  <si>
    <t>04-99-97</t>
  </si>
  <si>
    <t>05-99-94</t>
  </si>
  <si>
    <t>05-99-94-06</t>
  </si>
  <si>
    <t>05-99-94-09</t>
  </si>
  <si>
    <t>IMPLEMENT DE MECANISMO DE ADM VEHICULOS</t>
  </si>
  <si>
    <t>05-99-94-10</t>
  </si>
  <si>
    <t>SISTEMA AUTOMATIZADO ENCUESTA SALARIOS</t>
  </si>
  <si>
    <t>05-99-97</t>
  </si>
  <si>
    <t>06-99-94</t>
  </si>
  <si>
    <t>06-99-94-02</t>
  </si>
  <si>
    <t>BECAS POSGRADO A DOCENTES</t>
  </si>
  <si>
    <t>06-99-94-03</t>
  </si>
  <si>
    <t>EQUIPO CIENTIFICO Y TECNOLOGICO</t>
  </si>
  <si>
    <t>06-99-94-11</t>
  </si>
  <si>
    <t>FS P\ ATENDER NECESIDADES INSTITUCIONALE</t>
  </si>
  <si>
    <t>06-99-94-21</t>
  </si>
  <si>
    <t>OTRAS LINEAS ESPECIALES INTERES ESTRATEG</t>
  </si>
  <si>
    <t>06-99-94-23</t>
  </si>
  <si>
    <t>MOVILIDAD ESTUDIANTIL PARA GRUPOS ACADEM</t>
  </si>
  <si>
    <t>06-99-94-24</t>
  </si>
  <si>
    <t>06-99-94-25</t>
  </si>
  <si>
    <t>FORTALECIMIENTO DEL POSTGRADO UCR</t>
  </si>
  <si>
    <t>06-99-97</t>
  </si>
  <si>
    <t>07-99-94</t>
  </si>
  <si>
    <t>07-99-94-09</t>
  </si>
  <si>
    <t>07-99-97</t>
  </si>
  <si>
    <t>08-99</t>
  </si>
  <si>
    <t>08-99-94</t>
  </si>
  <si>
    <t>08-99-94-03</t>
  </si>
  <si>
    <t>CAMB SIST ILUM 114 124 REM 113 SALA COMP</t>
  </si>
  <si>
    <t>08-99-97</t>
  </si>
  <si>
    <t>PLAN DE MEJORAM INSTITUC PROG DOCENCIA</t>
  </si>
  <si>
    <t>01-99-96</t>
  </si>
  <si>
    <t>01-99-96-05</t>
  </si>
  <si>
    <t>FORTALEC ESCUELA DE TECNOLOGIAS DE SALUD</t>
  </si>
  <si>
    <t>02-99-92</t>
  </si>
  <si>
    <t>02-99-96</t>
  </si>
  <si>
    <t>02-99-96-01</t>
  </si>
  <si>
    <t>FORTALECIMIENTO DEL CIMOHU</t>
  </si>
  <si>
    <t>02-99-96-02</t>
  </si>
  <si>
    <t>02-99-96-03</t>
  </si>
  <si>
    <t>FORTALECIMIENTO DEL CITA</t>
  </si>
  <si>
    <t>02-99-96-04</t>
  </si>
  <si>
    <t>FORTALECIMIENTO DEL CICIMA</t>
  </si>
  <si>
    <t>02-99-96-05</t>
  </si>
  <si>
    <t>02-99-96-06</t>
  </si>
  <si>
    <t>02-99-96-09</t>
  </si>
  <si>
    <t>06-99-92</t>
  </si>
  <si>
    <t>PLAN DE MEJORAM INSTITUC PROG DIR SUPER</t>
  </si>
  <si>
    <t>06-99-96</t>
  </si>
  <si>
    <t>06-99-96-01</t>
  </si>
  <si>
    <t>07-99-92</t>
  </si>
  <si>
    <t>PLAN DE MEJORAM INSTITUC PROG DESAR REGI</t>
  </si>
  <si>
    <t>07-99-96</t>
  </si>
  <si>
    <t>07-99-96-03</t>
  </si>
  <si>
    <t>SEDE REG GUANACASTE AULA Y LABORATORIOS</t>
  </si>
  <si>
    <t>08-99-92</t>
  </si>
  <si>
    <t>08-99-96</t>
  </si>
  <si>
    <t>08-99-96-02</t>
  </si>
  <si>
    <t>08-99-96-03</t>
  </si>
  <si>
    <t>08-99-96-04</t>
  </si>
  <si>
    <t>08-99-96-05</t>
  </si>
  <si>
    <t>08-99-96-06</t>
  </si>
  <si>
    <t>08-99-96-07</t>
  </si>
  <si>
    <t>08-99-96-08</t>
  </si>
  <si>
    <t>08-99-96-10</t>
  </si>
  <si>
    <t>08-99-96-11</t>
  </si>
  <si>
    <t>08-99-96-12</t>
  </si>
  <si>
    <t>08-99-96-13</t>
  </si>
  <si>
    <t>08-99-96-14</t>
  </si>
  <si>
    <t>08-99-96-15</t>
  </si>
  <si>
    <t>08-99-96-16</t>
  </si>
  <si>
    <t>08-99-96-18</t>
  </si>
  <si>
    <t>08-99-96-19</t>
  </si>
  <si>
    <t>08-99-96-20</t>
  </si>
  <si>
    <t>08-99-96-22</t>
  </si>
  <si>
    <t xml:space="preserve">CUENTA </t>
  </si>
  <si>
    <t>( + ) AUMENTOS</t>
  </si>
  <si>
    <t>(- ) DISMINUCIONES</t>
  </si>
  <si>
    <t>EJECUCIÓN</t>
  </si>
  <si>
    <t xml:space="preserve"> 0-01</t>
  </si>
  <si>
    <t xml:space="preserve"> 0-01-01</t>
  </si>
  <si>
    <t>Sueldos Para Cargos Fijos</t>
  </si>
  <si>
    <t xml:space="preserve"> 0-01-01-01</t>
  </si>
  <si>
    <t>Salario Base</t>
  </si>
  <si>
    <t xml:space="preserve"> 0-01-01-02</t>
  </si>
  <si>
    <t>Derechos Adquiridos</t>
  </si>
  <si>
    <t xml:space="preserve"> 0-01-01-04</t>
  </si>
  <si>
    <t>Reajuste Por Reasignación</t>
  </si>
  <si>
    <t xml:space="preserve"> 0-01-02</t>
  </si>
  <si>
    <t>Jornales</t>
  </si>
  <si>
    <t xml:space="preserve"> 0-01-02-00</t>
  </si>
  <si>
    <t xml:space="preserve"> 0-01-03</t>
  </si>
  <si>
    <t>Servicios Especiales</t>
  </si>
  <si>
    <t xml:space="preserve"> 0-01-03-01</t>
  </si>
  <si>
    <t xml:space="preserve"> 0-01-03-02</t>
  </si>
  <si>
    <t>Sobresueldos</t>
  </si>
  <si>
    <t xml:space="preserve"> 0-01-03-03</t>
  </si>
  <si>
    <t>Salario Contractual Posgrado</t>
  </si>
  <si>
    <t xml:space="preserve"> 0-01-04</t>
  </si>
  <si>
    <t>Sueldos A Base De Comisión</t>
  </si>
  <si>
    <t xml:space="preserve"> 0-01-04-00</t>
  </si>
  <si>
    <t xml:space="preserve"> 0-01-05</t>
  </si>
  <si>
    <t>Suplencias</t>
  </si>
  <si>
    <t xml:space="preserve"> 0-01-05-00</t>
  </si>
  <si>
    <t xml:space="preserve"> 0-02</t>
  </si>
  <si>
    <t>Remuneraciones Eventuales</t>
  </si>
  <si>
    <t xml:space="preserve"> 0-02-01</t>
  </si>
  <si>
    <t>Tiempo Extraordinario</t>
  </si>
  <si>
    <t xml:space="preserve"> 0-02-01-00</t>
  </si>
  <si>
    <t xml:space="preserve"> 0-02-02</t>
  </si>
  <si>
    <t>Recargo De Funciones</t>
  </si>
  <si>
    <t xml:space="preserve"> 0-02-02-00</t>
  </si>
  <si>
    <t xml:space="preserve"> 0-02-05</t>
  </si>
  <si>
    <t>Dietas</t>
  </si>
  <si>
    <t xml:space="preserve"> 0-02-05-00</t>
  </si>
  <si>
    <t xml:space="preserve"> 0-03</t>
  </si>
  <si>
    <t>Incentivos Salariales</t>
  </si>
  <si>
    <t xml:space="preserve"> 0-03-01</t>
  </si>
  <si>
    <t>Retribución Por Años Servidos</t>
  </si>
  <si>
    <t xml:space="preserve"> 0-03-01-01</t>
  </si>
  <si>
    <t>Escalafón</t>
  </si>
  <si>
    <t xml:space="preserve"> 0-03-01-02</t>
  </si>
  <si>
    <t>Anualidad</t>
  </si>
  <si>
    <t xml:space="preserve"> 0-03-02</t>
  </si>
  <si>
    <t>Retribución Al Ejerc. Liberal De Profes</t>
  </si>
  <si>
    <t xml:space="preserve"> 0-03-02-00</t>
  </si>
  <si>
    <t xml:space="preserve"> 0-03-03</t>
  </si>
  <si>
    <t>Décimo Tercer Mes</t>
  </si>
  <si>
    <t xml:space="preserve"> 0-03-03-00</t>
  </si>
  <si>
    <t xml:space="preserve"> 0-03-04</t>
  </si>
  <si>
    <t>Salario Escolar</t>
  </si>
  <si>
    <t xml:space="preserve"> 0-03-04-00</t>
  </si>
  <si>
    <t xml:space="preserve"> 0-03-99</t>
  </si>
  <si>
    <t>Otros Incentivos Salariales</t>
  </si>
  <si>
    <t xml:space="preserve"> 0-03-99-01</t>
  </si>
  <si>
    <t>Reconocimiento Por Régimen Académico</t>
  </si>
  <si>
    <t xml:space="preserve"> 0-03-99-02</t>
  </si>
  <si>
    <t>Asignación Profesional</t>
  </si>
  <si>
    <t xml:space="preserve"> 0-03-99-03</t>
  </si>
  <si>
    <t>Otros Incentivos</t>
  </si>
  <si>
    <t xml:space="preserve"> 0-03-99-04</t>
  </si>
  <si>
    <t>Reconocimiento Regional</t>
  </si>
  <si>
    <t xml:space="preserve"> 0-03-99-05</t>
  </si>
  <si>
    <t>Riesgo Policial</t>
  </si>
  <si>
    <t xml:space="preserve"> 0-04</t>
  </si>
  <si>
    <t xml:space="preserve"> 0-04-01</t>
  </si>
  <si>
    <t>Contribución Patronal Seg. Salud C.C.S.S</t>
  </si>
  <si>
    <t xml:space="preserve"> 0-04-01-00</t>
  </si>
  <si>
    <t xml:space="preserve"> 0-04-05</t>
  </si>
  <si>
    <t>Contribución Patronal Al Banco Popular</t>
  </si>
  <si>
    <t xml:space="preserve"> 0-04-05-00</t>
  </si>
  <si>
    <t xml:space="preserve"> 0-05</t>
  </si>
  <si>
    <t xml:space="preserve"> 0-05-01</t>
  </si>
  <si>
    <t xml:space="preserve"> 0-05-01-00</t>
  </si>
  <si>
    <t xml:space="preserve"> 0-05-02</t>
  </si>
  <si>
    <t>Aporte Patronal Al Reg. Oblig. Pens Comp</t>
  </si>
  <si>
    <t xml:space="preserve"> 0-05-02-00</t>
  </si>
  <si>
    <t xml:space="preserve"> 0-05-03</t>
  </si>
  <si>
    <t xml:space="preserve"> 0-05-03-00</t>
  </si>
  <si>
    <t xml:space="preserve"> 0-05-05</t>
  </si>
  <si>
    <t>Contrib. Patronal Fds  Admin. Entes Priv</t>
  </si>
  <si>
    <t xml:space="preserve"> 0-05-05-01</t>
  </si>
  <si>
    <t>Cuota  Patron Fdo. Pens. Jubil. Mag. Nac</t>
  </si>
  <si>
    <t xml:space="preserve"> 0-05-05-02</t>
  </si>
  <si>
    <t>Cuota Patronal J.A.P. - U.C.R</t>
  </si>
  <si>
    <t xml:space="preserve"> 0-99</t>
  </si>
  <si>
    <t>Remuneraciones Diversas</t>
  </si>
  <si>
    <t xml:space="preserve"> 0-99-99</t>
  </si>
  <si>
    <t>Otras Remuneraciones</t>
  </si>
  <si>
    <t xml:space="preserve"> 0-99-99-01</t>
  </si>
  <si>
    <t xml:space="preserve"> 0-99-99-02</t>
  </si>
  <si>
    <t>Diferencias En Caja</t>
  </si>
  <si>
    <t xml:space="preserve"> 0-99-99-03</t>
  </si>
  <si>
    <t>Amortización Cuentas Pend. Ejerc. Anter.</t>
  </si>
  <si>
    <t xml:space="preserve"> 1-01</t>
  </si>
  <si>
    <t xml:space="preserve"> 1-01-01</t>
  </si>
  <si>
    <t xml:space="preserve"> 1-01-01-00</t>
  </si>
  <si>
    <t xml:space="preserve"> 1-01-02</t>
  </si>
  <si>
    <t xml:space="preserve"> 1-01-02-01</t>
  </si>
  <si>
    <t xml:space="preserve"> 1-01-02-02</t>
  </si>
  <si>
    <t xml:space="preserve"> 1-01-03</t>
  </si>
  <si>
    <t>Alquiler De Equipo De Computo</t>
  </si>
  <si>
    <t xml:space="preserve"> 1-01-03-01</t>
  </si>
  <si>
    <t xml:space="preserve"> 1-01-03-02</t>
  </si>
  <si>
    <t>Alquiler De Programas De Computación</t>
  </si>
  <si>
    <t xml:space="preserve"> 1-01-04</t>
  </si>
  <si>
    <t>Alquiler Y Derechos Para Telecomunicac</t>
  </si>
  <si>
    <t xml:space="preserve"> 1-01-04-00</t>
  </si>
  <si>
    <t xml:space="preserve"> 1-01-99</t>
  </si>
  <si>
    <t>Otros Alquileres</t>
  </si>
  <si>
    <t xml:space="preserve"> 1-01-99-00</t>
  </si>
  <si>
    <t xml:space="preserve"> 1-02</t>
  </si>
  <si>
    <t>Servicios Básicos</t>
  </si>
  <si>
    <t xml:space="preserve"> 1-02-01</t>
  </si>
  <si>
    <t>Servicio De Agua Y Alcantarillado</t>
  </si>
  <si>
    <t xml:space="preserve"> 1-02-01-00</t>
  </si>
  <si>
    <t xml:space="preserve"> 1-02-02</t>
  </si>
  <si>
    <t>Servicio De Energía Eléctrica</t>
  </si>
  <si>
    <t xml:space="preserve"> 1-02-02-00</t>
  </si>
  <si>
    <t xml:space="preserve"> 1-02-03</t>
  </si>
  <si>
    <t>Servicio De Correo</t>
  </si>
  <si>
    <t xml:space="preserve"> 1-02-03-00</t>
  </si>
  <si>
    <t xml:space="preserve"> 1-02-04</t>
  </si>
  <si>
    <t>Servicio De Telecomunicaciones</t>
  </si>
  <si>
    <t xml:space="preserve"> 1-02-04-00</t>
  </si>
  <si>
    <t xml:space="preserve"> 1-02-99</t>
  </si>
  <si>
    <t>Otros Servicios Básicos</t>
  </si>
  <si>
    <t xml:space="preserve"> 1-02-99-00</t>
  </si>
  <si>
    <t xml:space="preserve"> 1-03</t>
  </si>
  <si>
    <t>Servicios Comerciales Y Financieros</t>
  </si>
  <si>
    <t xml:space="preserve"> 1-03-01</t>
  </si>
  <si>
    <t>Información</t>
  </si>
  <si>
    <t xml:space="preserve"> 1-03-01-00</t>
  </si>
  <si>
    <t xml:space="preserve"> 1-03-02</t>
  </si>
  <si>
    <t>Publicidad Y Propaganda</t>
  </si>
  <si>
    <t xml:space="preserve"> 1-03-02-00</t>
  </si>
  <si>
    <t xml:space="preserve"> 1-03-03</t>
  </si>
  <si>
    <t xml:space="preserve"> 1-03-03-00</t>
  </si>
  <si>
    <t xml:space="preserve"> 1-03-04</t>
  </si>
  <si>
    <t>Transporte De Bienes</t>
  </si>
  <si>
    <t xml:space="preserve"> 1-03-04-00</t>
  </si>
  <si>
    <t xml:space="preserve"> 1-03-05</t>
  </si>
  <si>
    <t>Servicios Aduaneros</t>
  </si>
  <si>
    <t xml:space="preserve"> 1-03-05-00</t>
  </si>
  <si>
    <t xml:space="preserve"> 1-03-06</t>
  </si>
  <si>
    <t xml:space="preserve"> 1-03-06-00</t>
  </si>
  <si>
    <t xml:space="preserve"> 1-03-07</t>
  </si>
  <si>
    <t xml:space="preserve"> 1-03-07-00</t>
  </si>
  <si>
    <t xml:space="preserve"> 1-04</t>
  </si>
  <si>
    <t>Servicios De Gestión Y Apoyo</t>
  </si>
  <si>
    <t xml:space="preserve"> 1-04-01</t>
  </si>
  <si>
    <t>Servicios Médicos Y De Laboratorio</t>
  </si>
  <si>
    <t xml:space="preserve"> 1-04-01-00</t>
  </si>
  <si>
    <t xml:space="preserve"> 1-04-02</t>
  </si>
  <si>
    <t>Servicios Jurídicos</t>
  </si>
  <si>
    <t xml:space="preserve"> 1-04-02-00</t>
  </si>
  <si>
    <t xml:space="preserve"> 1-04-03</t>
  </si>
  <si>
    <t>Servicios De Ingeniería</t>
  </si>
  <si>
    <t xml:space="preserve"> 1-04-03-00</t>
  </si>
  <si>
    <t xml:space="preserve"> 1-04-04</t>
  </si>
  <si>
    <t xml:space="preserve"> 1-04-04-00</t>
  </si>
  <si>
    <t xml:space="preserve"> 1-04-05</t>
  </si>
  <si>
    <t xml:space="preserve"> 1-04-05-00</t>
  </si>
  <si>
    <t xml:space="preserve"> 1-04-06</t>
  </si>
  <si>
    <t>Servicios Generales</t>
  </si>
  <si>
    <t xml:space="preserve"> 1-04-06-00</t>
  </si>
  <si>
    <t xml:space="preserve"> 1-04-99</t>
  </si>
  <si>
    <t>Otros Servicios De Gestión Y Apoyo</t>
  </si>
  <si>
    <t xml:space="preserve"> 1-04-99-00</t>
  </si>
  <si>
    <t xml:space="preserve"> 1-05</t>
  </si>
  <si>
    <t xml:space="preserve"> 1-05-01</t>
  </si>
  <si>
    <t>Transporte Dentro Del País</t>
  </si>
  <si>
    <t xml:space="preserve"> 1-05-01-00</t>
  </si>
  <si>
    <t xml:space="preserve"> 1-05-02</t>
  </si>
  <si>
    <t>Viáticos Dentro Del País</t>
  </si>
  <si>
    <t xml:space="preserve"> 1-05-02-00</t>
  </si>
  <si>
    <t xml:space="preserve"> 1-05-03</t>
  </si>
  <si>
    <t>Transporte En El Exterior</t>
  </si>
  <si>
    <t xml:space="preserve"> 1-05-03-00</t>
  </si>
  <si>
    <t xml:space="preserve"> 1-05-04</t>
  </si>
  <si>
    <t>Viáticos En El Exterior</t>
  </si>
  <si>
    <t xml:space="preserve"> 1-05-04-00</t>
  </si>
  <si>
    <t xml:space="preserve"> 1-06</t>
  </si>
  <si>
    <t xml:space="preserve"> 1-06-01</t>
  </si>
  <si>
    <t>Seguros</t>
  </si>
  <si>
    <t xml:space="preserve"> 1-06-01-01</t>
  </si>
  <si>
    <t xml:space="preserve"> 1-06-01-02</t>
  </si>
  <si>
    <t>Seguros De Riesgos Profesionales</t>
  </si>
  <si>
    <t xml:space="preserve"> 1-06-01-03</t>
  </si>
  <si>
    <t>Seguros De Automóviles</t>
  </si>
  <si>
    <t xml:space="preserve"> 1-07</t>
  </si>
  <si>
    <t xml:space="preserve"> 1-07-01</t>
  </si>
  <si>
    <t>Actividades De Capacitación</t>
  </si>
  <si>
    <t xml:space="preserve"> 1-07-01-00</t>
  </si>
  <si>
    <t xml:space="preserve"> 1-07-02</t>
  </si>
  <si>
    <t>Actividades Protocolarias Y Sociales</t>
  </si>
  <si>
    <t xml:space="preserve"> 1-07-02-00</t>
  </si>
  <si>
    <t xml:space="preserve"> 1-07-03</t>
  </si>
  <si>
    <t xml:space="preserve"> 1-07-03-00</t>
  </si>
  <si>
    <t xml:space="preserve"> 1-08</t>
  </si>
  <si>
    <t>Mantenimiento Y Reparación</t>
  </si>
  <si>
    <t xml:space="preserve"> 1-08-01</t>
  </si>
  <si>
    <t>Mantenimiento De Edificios Y Locales</t>
  </si>
  <si>
    <t xml:space="preserve"> 1-08-01-00</t>
  </si>
  <si>
    <t xml:space="preserve"> 1-08-02</t>
  </si>
  <si>
    <t>Mantenimiento De Vías De Comunicación</t>
  </si>
  <si>
    <t xml:space="preserve"> 1-08-02-00</t>
  </si>
  <si>
    <t xml:space="preserve"> 1-08-03</t>
  </si>
  <si>
    <t xml:space="preserve"> 1-08-03-00</t>
  </si>
  <si>
    <t xml:space="preserve"> 1-08-04</t>
  </si>
  <si>
    <t xml:space="preserve"> 1-08-04-00</t>
  </si>
  <si>
    <t xml:space="preserve"> 1-08-05</t>
  </si>
  <si>
    <t xml:space="preserve"> 1-08-05-00</t>
  </si>
  <si>
    <t xml:space="preserve"> 1-08-06</t>
  </si>
  <si>
    <t xml:space="preserve"> 1-08-06-00</t>
  </si>
  <si>
    <t xml:space="preserve"> 1-08-07</t>
  </si>
  <si>
    <t xml:space="preserve"> 1-08-07-00</t>
  </si>
  <si>
    <t xml:space="preserve"> 1-08-08</t>
  </si>
  <si>
    <t xml:space="preserve"> 1-08-08-00</t>
  </si>
  <si>
    <t xml:space="preserve"> 1-08-99</t>
  </si>
  <si>
    <t xml:space="preserve"> 1-08-99-00</t>
  </si>
  <si>
    <t xml:space="preserve"> 1-99</t>
  </si>
  <si>
    <t>Servicios Diversos</t>
  </si>
  <si>
    <t xml:space="preserve"> 1-99-99</t>
  </si>
  <si>
    <t>Otros Servicios No Especificados</t>
  </si>
  <si>
    <t xml:space="preserve"> 1-99-99-01</t>
  </si>
  <si>
    <t xml:space="preserve"> 1-99-99-02</t>
  </si>
  <si>
    <t xml:space="preserve"> 1-99-99-03</t>
  </si>
  <si>
    <t>Servicios Actividades Estudiantiles</t>
  </si>
  <si>
    <t xml:space="preserve"> 1-99-99-04</t>
  </si>
  <si>
    <t>Servicios Pago Periodos Anteriores</t>
  </si>
  <si>
    <t>Materiales Y Suministros</t>
  </si>
  <si>
    <t xml:space="preserve"> 2-01</t>
  </si>
  <si>
    <t>Productos Químicos Y Conexos</t>
  </si>
  <si>
    <t xml:space="preserve"> 2-01-01</t>
  </si>
  <si>
    <t>Combustibles Y Lubricantes</t>
  </si>
  <si>
    <t xml:space="preserve"> 2-01-01-00</t>
  </si>
  <si>
    <t xml:space="preserve"> 2-01-02</t>
  </si>
  <si>
    <t>Productos Farmacéuticos Y Medicinales</t>
  </si>
  <si>
    <t xml:space="preserve"> 2-01-02-00</t>
  </si>
  <si>
    <t xml:space="preserve"> 2-01-03</t>
  </si>
  <si>
    <t>Productos Veterinarios</t>
  </si>
  <si>
    <t xml:space="preserve"> 2-01-03-00</t>
  </si>
  <si>
    <t xml:space="preserve"> 2-01-04</t>
  </si>
  <si>
    <t xml:space="preserve"> 2-01-04-00</t>
  </si>
  <si>
    <t xml:space="preserve"> 2-01-99</t>
  </si>
  <si>
    <t>Otros Productos Químicos</t>
  </si>
  <si>
    <t xml:space="preserve"> 2-01-99-01</t>
  </si>
  <si>
    <t>Reactivos Y Útiles De Laboratorio</t>
  </si>
  <si>
    <t xml:space="preserve"> 2-01-99-02</t>
  </si>
  <si>
    <t xml:space="preserve"> 2-02</t>
  </si>
  <si>
    <t>Alimentos Y Productos Agropecuarios</t>
  </si>
  <si>
    <t xml:space="preserve"> 2-02-01</t>
  </si>
  <si>
    <t>Productos Pecuarios Y Otras Especies</t>
  </si>
  <si>
    <t xml:space="preserve"> 2-02-01-00</t>
  </si>
  <si>
    <t xml:space="preserve"> 2-02-02</t>
  </si>
  <si>
    <t>Productos Agroforestales</t>
  </si>
  <si>
    <t xml:space="preserve"> 2-02-02-00</t>
  </si>
  <si>
    <t xml:space="preserve"> 2-02-03</t>
  </si>
  <si>
    <t>Alimentos Y Bebidas</t>
  </si>
  <si>
    <t xml:space="preserve"> 2-02-03-00</t>
  </si>
  <si>
    <t xml:space="preserve"> 2-02-04</t>
  </si>
  <si>
    <t>Alimentos Para  Animales</t>
  </si>
  <si>
    <t xml:space="preserve"> 2-02-04-00</t>
  </si>
  <si>
    <t>Alimentos Para Animales</t>
  </si>
  <si>
    <t xml:space="preserve"> 2-03</t>
  </si>
  <si>
    <t xml:space="preserve"> 2-03-01</t>
  </si>
  <si>
    <t>Materiales Y Productos Metálicos</t>
  </si>
  <si>
    <t xml:space="preserve"> 2-03-01-00</t>
  </si>
  <si>
    <t xml:space="preserve"> 2-03-02</t>
  </si>
  <si>
    <t xml:space="preserve"> 2-03-02-00</t>
  </si>
  <si>
    <t xml:space="preserve"> 2-03-03</t>
  </si>
  <si>
    <t>Madera Y Sus Derivados</t>
  </si>
  <si>
    <t xml:space="preserve"> 2-03-03-00</t>
  </si>
  <si>
    <t xml:space="preserve"> 2-03-04</t>
  </si>
  <si>
    <t xml:space="preserve"> 2-03-04-00</t>
  </si>
  <si>
    <t xml:space="preserve"> 2-03-05</t>
  </si>
  <si>
    <t>Materiales Y Productos Vidrio</t>
  </si>
  <si>
    <t xml:space="preserve"> 2-03-05-00</t>
  </si>
  <si>
    <t xml:space="preserve"> 2-03-06</t>
  </si>
  <si>
    <t>Materiales Y Productos Plasticos</t>
  </si>
  <si>
    <t xml:space="preserve"> 2-03-06-00</t>
  </si>
  <si>
    <t xml:space="preserve"> 2-03-99</t>
  </si>
  <si>
    <t>Otros Materiales Y Produc. De Uso Constr</t>
  </si>
  <si>
    <t xml:space="preserve"> 2-03-99-00</t>
  </si>
  <si>
    <t xml:space="preserve"> 2-04</t>
  </si>
  <si>
    <t>Herramientas Repuestos Y Accesorios</t>
  </si>
  <si>
    <t xml:space="preserve"> 2-04-01</t>
  </si>
  <si>
    <t>Herramientas E Instrumentos</t>
  </si>
  <si>
    <t xml:space="preserve"> 2-04-01-00</t>
  </si>
  <si>
    <t xml:space="preserve"> 2-04-02</t>
  </si>
  <si>
    <t>Repuestos Y Accesorios</t>
  </si>
  <si>
    <t xml:space="preserve"> 2-04-02-00</t>
  </si>
  <si>
    <t xml:space="preserve"> 2-99</t>
  </si>
  <si>
    <t xml:space="preserve"> 2-99-01</t>
  </si>
  <si>
    <t>Utiles Y Materiales De Oficina Y Computo</t>
  </si>
  <si>
    <t xml:space="preserve"> 2-99-01-01</t>
  </si>
  <si>
    <t>Utiles Y Materiales De Oficina</t>
  </si>
  <si>
    <t xml:space="preserve"> 2-99-01-03</t>
  </si>
  <si>
    <t xml:space="preserve"> 2-99-01-04</t>
  </si>
  <si>
    <t xml:space="preserve"> 2-99-01-05</t>
  </si>
  <si>
    <t>Útiles Y Materiales De Computación</t>
  </si>
  <si>
    <t xml:space="preserve"> 2-99-01-06</t>
  </si>
  <si>
    <t xml:space="preserve"> 2-99-02</t>
  </si>
  <si>
    <t xml:space="preserve"> 2-99-02-00</t>
  </si>
  <si>
    <t xml:space="preserve"> 2-99-03</t>
  </si>
  <si>
    <t xml:space="preserve"> 2-99-03-00</t>
  </si>
  <si>
    <t xml:space="preserve"> 2-99-04</t>
  </si>
  <si>
    <t>Textiles Y Vestuarios</t>
  </si>
  <si>
    <t xml:space="preserve"> 2-99-04-00</t>
  </si>
  <si>
    <t xml:space="preserve"> 2-99-05</t>
  </si>
  <si>
    <t>Útiles Y Materiales De Limpieza</t>
  </si>
  <si>
    <t xml:space="preserve"> 2-99-05-00</t>
  </si>
  <si>
    <t xml:space="preserve"> 2-99-06</t>
  </si>
  <si>
    <t xml:space="preserve"> 2-99-06-00</t>
  </si>
  <si>
    <t xml:space="preserve"> 2-99-07</t>
  </si>
  <si>
    <t xml:space="preserve"> 2-99-07-00</t>
  </si>
  <si>
    <t xml:space="preserve"> 2-99-99</t>
  </si>
  <si>
    <t xml:space="preserve"> 2-99-99-01</t>
  </si>
  <si>
    <t>Material Dañado Y Obsoleto</t>
  </si>
  <si>
    <t xml:space="preserve"> 2-99-99-02</t>
  </si>
  <si>
    <t>Faltantes De Inventario</t>
  </si>
  <si>
    <t xml:space="preserve"> 2-99-99-03</t>
  </si>
  <si>
    <t xml:space="preserve"> 2-99-99-04</t>
  </si>
  <si>
    <t>Intereses Y Comisiones</t>
  </si>
  <si>
    <t xml:space="preserve"> 3-02</t>
  </si>
  <si>
    <t>Intereses Sobre Prestamos</t>
  </si>
  <si>
    <t xml:space="preserve"> 3-02-06</t>
  </si>
  <si>
    <t xml:space="preserve"> 3-02-06-00</t>
  </si>
  <si>
    <t xml:space="preserve"> 3-02-07</t>
  </si>
  <si>
    <t>Intereses Sobre Prestamos Sector Privado</t>
  </si>
  <si>
    <t xml:space="preserve"> 3-02-07-00</t>
  </si>
  <si>
    <t xml:space="preserve"> 3-04</t>
  </si>
  <si>
    <t xml:space="preserve"> 3-04-05</t>
  </si>
  <si>
    <t>Diferencias Por Tipo De Cambio</t>
  </si>
  <si>
    <t xml:space="preserve"> 3-04-05-00</t>
  </si>
  <si>
    <t xml:space="preserve"> 4-01</t>
  </si>
  <si>
    <t>Prestamos</t>
  </si>
  <si>
    <t xml:space="preserve"> 4-01-07</t>
  </si>
  <si>
    <t>Prestamos Al Sector Privado</t>
  </si>
  <si>
    <t xml:space="preserve"> 4-01-07-01</t>
  </si>
  <si>
    <t xml:space="preserve"> 4-01-07-03</t>
  </si>
  <si>
    <t xml:space="preserve"> 4-01-07-04</t>
  </si>
  <si>
    <t xml:space="preserve"> 5-01</t>
  </si>
  <si>
    <t xml:space="preserve"> 5-01-01</t>
  </si>
  <si>
    <t xml:space="preserve"> 5-01-01-00</t>
  </si>
  <si>
    <t xml:space="preserve"> 5-01-02</t>
  </si>
  <si>
    <t>Equipo De Transporte</t>
  </si>
  <si>
    <t xml:space="preserve"> 5-01-02-00</t>
  </si>
  <si>
    <t xml:space="preserve"> 5-01-03</t>
  </si>
  <si>
    <t xml:space="preserve"> 5-01-03-00</t>
  </si>
  <si>
    <t xml:space="preserve"> 5-01-04</t>
  </si>
  <si>
    <t>Equipo Y Mobiliario Oficina</t>
  </si>
  <si>
    <t xml:space="preserve"> 5-01-04-00</t>
  </si>
  <si>
    <t xml:space="preserve"> 5-01-05</t>
  </si>
  <si>
    <t>Equipo Y Programas De Computo</t>
  </si>
  <si>
    <t xml:space="preserve"> 5-01-05-01</t>
  </si>
  <si>
    <t xml:space="preserve"> 5-01-05-02</t>
  </si>
  <si>
    <t xml:space="preserve"> 5-01-06</t>
  </si>
  <si>
    <t xml:space="preserve"> 5-01-06-00</t>
  </si>
  <si>
    <t xml:space="preserve"> 5-01-07</t>
  </si>
  <si>
    <t xml:space="preserve"> 5-01-07-01</t>
  </si>
  <si>
    <t>Equipo Educacional Y Cultural</t>
  </si>
  <si>
    <t xml:space="preserve"> 5-01-07-02</t>
  </si>
  <si>
    <t xml:space="preserve"> 5-01-07-03</t>
  </si>
  <si>
    <t xml:space="preserve"> 5-01-99</t>
  </si>
  <si>
    <t>Maquinaria Y Equipo Diverso</t>
  </si>
  <si>
    <t xml:space="preserve"> 5-01-99-01</t>
  </si>
  <si>
    <t>Equipo Domestico</t>
  </si>
  <si>
    <t xml:space="preserve"> 5-01-99-02</t>
  </si>
  <si>
    <t xml:space="preserve"> 5-02</t>
  </si>
  <si>
    <t>Construcciones Adiciones Y Mejoras</t>
  </si>
  <si>
    <t xml:space="preserve"> 5-02-01</t>
  </si>
  <si>
    <t xml:space="preserve"> 5-02-01-00</t>
  </si>
  <si>
    <t xml:space="preserve"> 5-02-02</t>
  </si>
  <si>
    <t xml:space="preserve"> 5-02-02-00</t>
  </si>
  <si>
    <t xml:space="preserve"> 5-02-07</t>
  </si>
  <si>
    <t xml:space="preserve"> 5-02-07-00</t>
  </si>
  <si>
    <t xml:space="preserve"> 5-02-99</t>
  </si>
  <si>
    <t xml:space="preserve"> 5-02-99-00</t>
  </si>
  <si>
    <t xml:space="preserve"> 5-03</t>
  </si>
  <si>
    <t>Bienes Preexistentes</t>
  </si>
  <si>
    <t xml:space="preserve"> 5-03-01</t>
  </si>
  <si>
    <t xml:space="preserve"> 5-03-01-00</t>
  </si>
  <si>
    <t xml:space="preserve"> 5-03-02</t>
  </si>
  <si>
    <t xml:space="preserve"> 5-03-02-00</t>
  </si>
  <si>
    <t xml:space="preserve"> 5-03-99</t>
  </si>
  <si>
    <t xml:space="preserve"> 5-03-99-00</t>
  </si>
  <si>
    <t xml:space="preserve"> 5-99</t>
  </si>
  <si>
    <t>Bienes Duraderos Diversos</t>
  </si>
  <si>
    <t xml:space="preserve"> 5-99-01</t>
  </si>
  <si>
    <t xml:space="preserve"> 5-99-01-00</t>
  </si>
  <si>
    <t xml:space="preserve"> 5-99-03</t>
  </si>
  <si>
    <t xml:space="preserve"> 5-99-03-00</t>
  </si>
  <si>
    <t xml:space="preserve"> 6-02</t>
  </si>
  <si>
    <t>Transferencias Corrientes A Personas</t>
  </si>
  <si>
    <t xml:space="preserve"> 6-02-01</t>
  </si>
  <si>
    <t>Becas A Funcionarios</t>
  </si>
  <si>
    <t xml:space="preserve"> 6-02-01-00</t>
  </si>
  <si>
    <t xml:space="preserve"> 6-02-02</t>
  </si>
  <si>
    <t>Becas A Terceras Personas</t>
  </si>
  <si>
    <t xml:space="preserve"> 6-02-02-01</t>
  </si>
  <si>
    <t>Becas Horas Estudiantes</t>
  </si>
  <si>
    <t xml:space="preserve"> 6-02-02-02</t>
  </si>
  <si>
    <t>Becas Horas Asistente</t>
  </si>
  <si>
    <t xml:space="preserve"> 6-02-02-03</t>
  </si>
  <si>
    <t xml:space="preserve"> 6-02-02-06</t>
  </si>
  <si>
    <t>Otras Becas</t>
  </si>
  <si>
    <t xml:space="preserve"> 6-02-02-07</t>
  </si>
  <si>
    <t>Becas Horas Asistente Graduado</t>
  </si>
  <si>
    <t xml:space="preserve"> 6-02-03</t>
  </si>
  <si>
    <t>Ayudas A Funcionarios</t>
  </si>
  <si>
    <t xml:space="preserve"> 6-02-03-00</t>
  </si>
  <si>
    <t xml:space="preserve"> 6-02-99</t>
  </si>
  <si>
    <t>Otras Transferencias A Personas</t>
  </si>
  <si>
    <t xml:space="preserve"> 6-02-99-01</t>
  </si>
  <si>
    <t>Subsidios Por Incapacidades</t>
  </si>
  <si>
    <t xml:space="preserve"> 6-02-99-02</t>
  </si>
  <si>
    <t>Al Sector Privado</t>
  </si>
  <si>
    <t xml:space="preserve"> 6-02-99-03</t>
  </si>
  <si>
    <t xml:space="preserve"> 6-03</t>
  </si>
  <si>
    <t>Prestaciones</t>
  </si>
  <si>
    <t xml:space="preserve"> 6-03-01</t>
  </si>
  <si>
    <t xml:space="preserve"> 6-03-01-00</t>
  </si>
  <si>
    <t xml:space="preserve"> 6-04</t>
  </si>
  <si>
    <t xml:space="preserve"> 6-04-01</t>
  </si>
  <si>
    <t>Transferencias Corrientes A Asociaciones</t>
  </si>
  <si>
    <t xml:space="preserve"> 6-04-01-01</t>
  </si>
  <si>
    <t>Transferencias Asociacion Deportiva</t>
  </si>
  <si>
    <t xml:space="preserve"> 6-04-01-02</t>
  </si>
  <si>
    <t>Asociacion Deportiva Interestatal Ucr</t>
  </si>
  <si>
    <t xml:space="preserve"> 6-04-01-03</t>
  </si>
  <si>
    <t>Filial Club De Futbol</t>
  </si>
  <si>
    <t>---</t>
  </si>
  <si>
    <t xml:space="preserve"> 6-04-04</t>
  </si>
  <si>
    <t xml:space="preserve"> 6-04-04-00</t>
  </si>
  <si>
    <t xml:space="preserve"> 6-06</t>
  </si>
  <si>
    <t xml:space="preserve"> 6-06-01</t>
  </si>
  <si>
    <t xml:space="preserve"> 6-06-01-00</t>
  </si>
  <si>
    <t xml:space="preserve"> 6-07</t>
  </si>
  <si>
    <t>Transfer. Corrientes Al Sector Externo</t>
  </si>
  <si>
    <t xml:space="preserve"> 6-07-02</t>
  </si>
  <si>
    <t>Otras Transf.Corrientes Al Sector Exter</t>
  </si>
  <si>
    <t xml:space="preserve"> 6-07-02-00</t>
  </si>
  <si>
    <t xml:space="preserve"> 8-02</t>
  </si>
  <si>
    <t xml:space="preserve"> 8-02-06</t>
  </si>
  <si>
    <t xml:space="preserve"> 8-02-06-00</t>
  </si>
  <si>
    <t xml:space="preserve"> 8-02-07</t>
  </si>
  <si>
    <t>Amortiz. De Prestamos Del Sector Privado</t>
  </si>
  <si>
    <t xml:space="preserve"> 8-02-07-00</t>
  </si>
  <si>
    <t xml:space="preserve"> 9-02</t>
  </si>
  <si>
    <t xml:space="preserve"> 9-02-02</t>
  </si>
  <si>
    <t xml:space="preserve"> 9-02-02-00</t>
  </si>
  <si>
    <t>P R O Y E C T O S   E N   P R O C E S O   D E   D I S E Ñ O</t>
  </si>
  <si>
    <t xml:space="preserve">PROGRAMA DE TRABAJO DE DISEÑO - PRESUPUESTO ORDINARIO, EXTRAORDINARIO Y VÍNCULO EXTERNO </t>
  </si>
  <si>
    <t>Proyectos con presupuesto incluido o Iniciativas Propuestas con presupuesto "por incluir".</t>
  </si>
  <si>
    <t>#</t>
  </si>
  <si>
    <t># proyecto OAF-OPLAU</t>
  </si>
  <si>
    <t>Unid. Ejec: adicionales VINCULO EXT</t>
  </si>
  <si>
    <t xml:space="preserve">Año de inclusión </t>
  </si>
  <si>
    <t>Objeto de gasto</t>
  </si>
  <si>
    <t>Proyecto</t>
  </si>
  <si>
    <t>Área m2</t>
  </si>
  <si>
    <t xml:space="preserve">% De avance de diseño </t>
  </si>
  <si>
    <t>Presupuesto estimado</t>
  </si>
  <si>
    <t>Presupuesto pendiente de asignación</t>
  </si>
  <si>
    <t>Proyección de ejecución presupuestaria</t>
  </si>
  <si>
    <t>Observaciones</t>
  </si>
  <si>
    <t>Presupuesto ordinario</t>
  </si>
  <si>
    <t>Vínculo Externo</t>
  </si>
  <si>
    <t>Total asignado</t>
  </si>
  <si>
    <t>5-02-01-00</t>
  </si>
  <si>
    <t>FEDERACIÓN DE ESTUDIANTES, NUEVO EDIFICIO</t>
  </si>
  <si>
    <t>P.DEF</t>
  </si>
  <si>
    <t xml:space="preserve"> SUPERAVIT 2017         OEPI-1394-2017</t>
  </si>
  <si>
    <t xml:space="preserve">R-7445-2016 y R-7313-2016. </t>
  </si>
  <si>
    <t>CENTRO DE INVESTIGACIÓN EN HEMATOLOGÍA Y TRASTORNOS AFINES (CIHATA), EDIFICIO</t>
  </si>
  <si>
    <t xml:space="preserve">L. Púiblica </t>
  </si>
  <si>
    <t>INSTITUTO CLODOMIRO PICADO, BODEGAS, COMEDEROS PARA CABALLOS Y PLANTA DE TRATAMIENTO</t>
  </si>
  <si>
    <t>L.Abreviada</t>
  </si>
  <si>
    <t>ESCUELA DE ARTES PLÁSTICAS, TALLER DE FUNDACIÓN(HORNOS)</t>
  </si>
  <si>
    <t>R-1810-2014 / EAP-A-073-2014/ R-386-2016</t>
  </si>
  <si>
    <t xml:space="preserve">SEDE DE OCCIDENTE, AULAS </t>
  </si>
  <si>
    <t xml:space="preserve">R-386-2016. </t>
  </si>
  <si>
    <t>FR 161</t>
  </si>
  <si>
    <t>RECINTO DE PARAÍSO, PABELLÓN DE AULAS Y SERVICIOS SANITARIOS, AREA DE RECRECIÓN Y ODONTOLOGÍA, BODEGA DE SUMINISTROS Y GIMNASIO</t>
  </si>
  <si>
    <t>L.Pública</t>
  </si>
  <si>
    <t>La estimación corresponde a dos etapas del proyecto. R-7445-2016 y R-7313-2016</t>
  </si>
  <si>
    <t xml:space="preserve">ESCUELA DE ARTES PLÁSTICAS, EDIFICIO </t>
  </si>
  <si>
    <t xml:space="preserve">L. Pública </t>
  </si>
  <si>
    <t>R-386-2016</t>
  </si>
  <si>
    <t xml:space="preserve">CENTRO DE INVESTIGACIÓN EN CIENCIA E INGENIERÍA DE MATERIALES (CICIMA), EDIFICIO ADMINISTRATIVO </t>
  </si>
  <si>
    <t>OPLAU-723-2016</t>
  </si>
  <si>
    <t>FACULTAD DE CIENCIAS ECONÓMICAS, READECUACIÓN ESTRUCTURAL, PRIMERA ETAPA</t>
  </si>
  <si>
    <t>Pendiente de estimación</t>
  </si>
  <si>
    <t>N/A</t>
  </si>
  <si>
    <t xml:space="preserve">El proyecto no se ejecutará a espera de instrucciones por parte de la Rectoría para la movilización del presupuesto. </t>
  </si>
  <si>
    <t>5-02-99-00</t>
  </si>
  <si>
    <t>Proyecto nuevo</t>
  </si>
  <si>
    <t xml:space="preserve">CENTRO DE INVESTIGACIÓN EN ESTUDIOS DE LA MUJER, EDIFICIO </t>
  </si>
  <si>
    <t>R-386-2016. R-7445-2016 y R-7313-2016</t>
  </si>
  <si>
    <t>FACULTAD DE EDUCACIÓN, EDIFICIO ANEXO</t>
  </si>
  <si>
    <t xml:space="preserve">R-386-2016. El proyecto fue eliminado del programa de inversiones a solicitud del usuario. El dinero se utilizará para la compra de un terreno según oficio R-6043-2017.   </t>
  </si>
  <si>
    <t>RECINTO DE GUAPILES, PLANTA DE TRATAMIENTO</t>
  </si>
  <si>
    <t>Se estima adjudicación en el 2017</t>
  </si>
  <si>
    <t>R-7445-2016 y R-7313-2016</t>
  </si>
  <si>
    <t xml:space="preserve">FINCA 3, INSTALACIONES DEPORTIVAS PLANTA DE TRATAMIENTO </t>
  </si>
  <si>
    <t xml:space="preserve">LABORATORIO DE ENSAYOS BIOLÓGICOS, EDIFICIO </t>
  </si>
  <si>
    <t xml:space="preserve">Mediante oficio R-1027-2017 se transfiere el presupuesto para el desarrollo del proyecto. </t>
  </si>
  <si>
    <t>ESCUELA DE ENFERMERÍA, EDIFICIO TERCERA ETAPA Y CENTRO DE SIMULACIÓN EN SALUD (CECISA)</t>
  </si>
  <si>
    <t xml:space="preserve">R-7445-2016 y R-7313-2016. El CECISA lleva un 10% de avance. </t>
  </si>
  <si>
    <t>RECINTO DE GRECIA, BODEGA DE REACTIVOS</t>
  </si>
  <si>
    <t>RECINTO DE GRECIA, SALÓN MULTIUSO Y VESTÍBULO</t>
  </si>
  <si>
    <t xml:space="preserve">ESCUELA DE ECONOMÍA AGRÍCOLA, REMODELACIÓN DE ESPACIO FÍSICO </t>
  </si>
  <si>
    <t xml:space="preserve">ESCUELA CENTROAMERICANA DE GEOLOGÍA, MONTACARGAS
</t>
  </si>
  <si>
    <t xml:space="preserve">R-7445-2016 y R-7313-2016. El proyecto ha sido eliminado del programa de inversiones. </t>
  </si>
  <si>
    <t>SEDE DEL PACÍFICO, CANCHA DE FUTBOL Y PISTA SINTÉTICA</t>
  </si>
  <si>
    <t xml:space="preserve">C.Directa </t>
  </si>
  <si>
    <t xml:space="preserve">La ejecución del presupuesto depende en primera instancia de la licitación 2016LA-000017-0000900001. </t>
  </si>
  <si>
    <t>FINCA 3, EDIFICIO DE USOS MULTIPLES</t>
  </si>
  <si>
    <t xml:space="preserve">R-3013-2017. Proyecto nuevo. </t>
  </si>
  <si>
    <t xml:space="preserve">Total </t>
  </si>
  <si>
    <t>P R O Y E C T O S   E N   P R O C E S O   D E   C O N T R A T A C I Ó N   Y   T R A M I T O L O G Í A</t>
  </si>
  <si>
    <t xml:space="preserve">PROGRAMA DE TRABAJO - CONTRATACIONES - PRESUPUESTO ORDINARIO, EXTRAORDINARIO Y VÍNCULO EXTERNO </t>
  </si>
  <si>
    <t xml:space="preserve">Contrataciones pendientes: </t>
  </si>
  <si>
    <t xml:space="preserve">Contratraciones en proceso: </t>
  </si>
  <si>
    <t>Unidad Ejecutora</t>
  </si>
  <si>
    <t>Unid. Ejec: adicionales</t>
  </si>
  <si>
    <t>Año de inclusión</t>
  </si>
  <si>
    <t xml:space="preserve">Detalle </t>
  </si>
  <si>
    <t>Área M2</t>
  </si>
  <si>
    <t>Tipo de procedimiento  R-93-2017</t>
  </si>
  <si>
    <t>No. de Contratación</t>
  </si>
  <si>
    <t xml:space="preserve">Presupuesto asignado </t>
  </si>
  <si>
    <t>Unidad tramitadora</t>
  </si>
  <si>
    <t xml:space="preserve">Proceso </t>
  </si>
  <si>
    <t xml:space="preserve">ORIGEN DE LOS FONDOS </t>
  </si>
  <si>
    <t xml:space="preserve">Observaciones </t>
  </si>
  <si>
    <t>ESCUELA DE QUÍMICA, PROVEEDURÍA</t>
  </si>
  <si>
    <t xml:space="preserve">PENDIENTE </t>
  </si>
  <si>
    <t>OSUM</t>
  </si>
  <si>
    <t>Cartel</t>
  </si>
  <si>
    <t xml:space="preserve">R-6830-2015 y R-436-2016 y R-386-2016. Según acuerdo con la Rectoría y el Arq. Kevin Cotter el proyecto se ajustará a la suma de ¢700 000 000,00. </t>
  </si>
  <si>
    <t>ESCUELA DE EDUCACIÓN FÍSICA Y DEPORTES, AMPLIACIÓN DE LA BIBLIOTECA</t>
  </si>
  <si>
    <t>OEPI</t>
  </si>
  <si>
    <t>ORD./EXTRAORD</t>
  </si>
  <si>
    <t>La contratación se hará solamente para la planta de tratamiento. El proyecto se desarrollará por etapas, principalmente, por los animales.</t>
  </si>
  <si>
    <t>ESCUELA DE EDUCACIÓN FÍSICA Y DEPORTES, AMPLIACIÓN DE LAS BODEGAS DE MATERIAL DEPORTIVO</t>
  </si>
  <si>
    <t>FINCA 2, READECUACIÓN DE HIDRANTES</t>
  </si>
  <si>
    <t xml:space="preserve">R-7445-2016 y R-7313-2016. Planos a setiembre. </t>
  </si>
  <si>
    <t>ESCUELA DE BIOLOGÍA, SISTEMA FIJO CONTRA INCENDIOS EDIFICIO EXISTENTE</t>
  </si>
  <si>
    <t>FACULTAD DE LETRAS, SISTEMA FIJO CONTRA INCENDIOS EDIFICIO EXISTENTE</t>
  </si>
  <si>
    <t>ESCUELA DE ARQUITECTURA, REMODELACIÓN DE ESPACIOS ADMINISTRATIVOS Y DOCENTES</t>
  </si>
  <si>
    <t>RECINTO DE GUAPILES, RESIDENCIAS ESTUDIANTILES</t>
  </si>
  <si>
    <t xml:space="preserve">2017LA-000009-0000900001 </t>
  </si>
  <si>
    <t>Adjudicación</t>
  </si>
  <si>
    <t xml:space="preserve">SEDE DE GUANACASTE, MEJORA DE PLANTA DE TRATAMIENTO </t>
  </si>
  <si>
    <t xml:space="preserve">Solicitud 2016-2533, Renglón Infructuoso. Revisión de ofertas. </t>
  </si>
  <si>
    <t>ESCUELA DE QUÍMICA, ESCALERA DE EMERGENCIA</t>
  </si>
  <si>
    <t>ESCUELA DE ESTUDIOS GENERALES, DISEÑO READECUACIÓN ESTRUCTURAL PRIMERA ETAPA</t>
  </si>
  <si>
    <t xml:space="preserve">R-7445-2016 y R-7313-2016. Se va a iniciar el contrato por servicios profesionales. </t>
  </si>
  <si>
    <t>2010</t>
  </si>
  <si>
    <t>SEDE DEL CARIBE, PLANTA DE TRATAMIENTO</t>
  </si>
  <si>
    <t xml:space="preserve">   2017LA-000001-0000900001</t>
  </si>
  <si>
    <t>FACULTAD DE CIENCIAS ECONÓMICAS, ESCALERA DE EMERGENCIA</t>
  </si>
  <si>
    <t xml:space="preserve">ORD./EXTRAORD. </t>
  </si>
  <si>
    <t>FINCA 1 Y FINCA 2, PUENTE DE COMUNICACIÓN</t>
  </si>
  <si>
    <t>952</t>
  </si>
  <si>
    <t>CAMBIO  TANQUE ALMACENAM COMB, SECCIÓN DE TRANSPORTES OSG</t>
  </si>
  <si>
    <t>2010LA-000001-UADQ</t>
  </si>
  <si>
    <t xml:space="preserve">OSUM </t>
  </si>
  <si>
    <t xml:space="preserve">La OSUM en conjunto con esta Oficina Ejecutora realiza las gestiones para rescindir el contrato. </t>
  </si>
  <si>
    <t>ESCUELA DE SALUD PÚBLICA, MURO DE CONTENCIÓN Y TRABAJOS ADICIONALES</t>
  </si>
  <si>
    <t xml:space="preserve">SEDE DEL CARIBE, AUDITORIO Y PARQUEO </t>
  </si>
  <si>
    <t>R-386-2016R-7445-2016 y R-7313-2016</t>
  </si>
  <si>
    <t>RECINTO DE GUAPILES, PABELLÓN DE AULAS Y SERVICIOS SANITARIOS</t>
  </si>
  <si>
    <t>2017LA-000009-0000900001</t>
  </si>
  <si>
    <t>FINCA 3, INSTALACIONES DEPORTIVAS, MEJORA DE ESTACIONAMIENTOS JUNTO A PISCINAS</t>
  </si>
  <si>
    <t>FACULTAD DE FARMACIA, READECUACIÓN ELÉCTRICA</t>
  </si>
  <si>
    <t>FINCA SIETE MANANTIALES, AMOJONAMIENTO</t>
  </si>
  <si>
    <t>2017CD-000001-0000900003</t>
  </si>
  <si>
    <t>CICANUM, ALMACÉN DE FUENTES RADIOACTIVAS EN DESUSO</t>
  </si>
  <si>
    <t>INSTITUTO DE INVESTIGACIONES FARMACÉUTICAS (INIFAR), EDIFICIO</t>
  </si>
  <si>
    <t>2017LN-000001-0000900001</t>
  </si>
  <si>
    <t xml:space="preserve">SEDE DEL PACÍFICO, ESPARZA, LABORATORIO DE REDES </t>
  </si>
  <si>
    <t>ESCUELA DE MEDICINA, ELEVADOR PARA LA MORGUE</t>
  </si>
  <si>
    <t>OFICINA DE BIENESTAR Y SALUD , EDIFICIO, PRIMERA ETAPA</t>
  </si>
  <si>
    <t>ESCUELA DE LENGUAS MODERNAS, ANEXO Y ELEVADOR PARA FACULTAD DE LETRAS</t>
  </si>
  <si>
    <t xml:space="preserve">Tipo de procedimiento </t>
  </si>
  <si>
    <t>9408</t>
  </si>
  <si>
    <t xml:space="preserve">ESCUELA DE ARTES MUSICALES Y CARRERA INNOVADORA, NUEVO </t>
  </si>
  <si>
    <t>Licitación Pública Nacional</t>
  </si>
  <si>
    <t xml:space="preserve">P R O Y E C T O S   E N   P R O C E S O   D E   E J E C U C I Ó N  D E   C O N S T R U C C I Ó N   Y/O   S E R V I C I O S   P R O F E S I O N A L E S  </t>
  </si>
  <si>
    <t xml:space="preserve">PROGRAMA DE TRABAJO, EJECUCIÓN DE SERVICIOS PROFESIONALES Y/O CONSTRUCCIÓN </t>
  </si>
  <si>
    <t>ORIGEN DE LOS FONDOS</t>
  </si>
  <si>
    <t>Unidad Ejecutora (Ordinario)</t>
  </si>
  <si>
    <t>Unid. Ejec: adicionales (Vínculo Externo)</t>
  </si>
  <si>
    <t xml:space="preserve">Presupuesto reservado </t>
  </si>
  <si>
    <t xml:space="preserve">Presupuesto consolidado en el proyecto </t>
  </si>
  <si>
    <t xml:space="preserve">Presupuesto ejecutado </t>
  </si>
  <si>
    <t xml:space="preserve">Saldo del consolidado </t>
  </si>
  <si>
    <t xml:space="preserve">Saldo total </t>
  </si>
  <si>
    <t>Porcentaje de ejecución según el presupuesto consolidado</t>
  </si>
  <si>
    <t>Órdenes de compra y/o Contratos vinculados</t>
  </si>
  <si>
    <t>Facturas canceladas</t>
  </si>
  <si>
    <t xml:space="preserve">CONTRATACIÓN DE DISEÑO PARA PROYECTOS EN INSTALACIONES DEPORTIVAS DE LAS SEDES REGIONALES </t>
  </si>
  <si>
    <t>2016LA-000017-0000900001</t>
  </si>
  <si>
    <t>2016CD-000009-OEPI</t>
  </si>
  <si>
    <t>OC 201266</t>
  </si>
  <si>
    <t xml:space="preserve">El proyecto inició, no obstante, no se ha cancelado ninguna factura. </t>
  </si>
  <si>
    <t>909 -1044</t>
  </si>
  <si>
    <t xml:space="preserve">SEDE DEL CARIBE, EDIFICIO DE AULAS </t>
  </si>
  <si>
    <t>2016LA-000012-0000900001</t>
  </si>
  <si>
    <t>0432017080200022-00 // OC 201247</t>
  </si>
  <si>
    <t>El contrato está en dólares $735.000 al tipo de cambio: 580 colones.</t>
  </si>
  <si>
    <t>1054 y 1942</t>
  </si>
  <si>
    <t xml:space="preserve">SEDE REGIONAL DEL PACÍFICO, AULAS ANEXAS AL EDIFICIO DEL BANCO MUNDIAL </t>
  </si>
  <si>
    <t>2016CD-000012-OEPI</t>
  </si>
  <si>
    <t>OC 202189 // OC 202190</t>
  </si>
  <si>
    <t>FACULTAD DE INGENIERÍA, CONEXIÓN PLUVIAL ÁREA DE PARQUEO</t>
  </si>
  <si>
    <t xml:space="preserve">2017CD-000005-0000900003 </t>
  </si>
  <si>
    <t>OC 203226</t>
  </si>
  <si>
    <t>BIBLIOTECA LUIS DEMETRIO TINOCO, PARASOLES</t>
  </si>
  <si>
    <t>2017LA-000011-0000900001</t>
  </si>
  <si>
    <t>1519</t>
  </si>
  <si>
    <t>2014</t>
  </si>
  <si>
    <t xml:space="preserve">LANAMME, DISEÑO DE LABORATORIOS </t>
  </si>
  <si>
    <t>2015CD-000080-0000900001</t>
  </si>
  <si>
    <t>0432016080200188-00 //</t>
  </si>
  <si>
    <t>Fact. 3253, 3254, 3359, 3417, 3487, 3635</t>
  </si>
  <si>
    <t>2013</t>
  </si>
  <si>
    <t xml:space="preserve">LANAMME, SEDE REGIONAL DE GUANACASTE </t>
  </si>
  <si>
    <t>2014LN-000002-0000900001</t>
  </si>
  <si>
    <t xml:space="preserve">La empresa contratista adjudicada GAIA quebró, por lo que el proyecto se encuentra detenido hasta que se efectúe la nueva adjudicación. </t>
  </si>
  <si>
    <t>SISTEMA DE ESTUDIOS DE POSGRADO, AUDITORIO Y AULA MULTIUSO</t>
  </si>
  <si>
    <t>2016LA-000008-0000900001</t>
  </si>
  <si>
    <t>0432016080200260-00 // 200511</t>
  </si>
  <si>
    <t>INSTITUTO DE INVESTIGACIONES EN SALUD (INISA), REPARACIONES EN LABORATORIOS</t>
  </si>
  <si>
    <t>2016CD-000014-OEPI</t>
  </si>
  <si>
    <t>OC 201505 // OC 201506</t>
  </si>
  <si>
    <t>Fact. 1002, 1003, 1006, 1010</t>
  </si>
  <si>
    <t>INSTITUTO DE INVESTIGACIONES EN EDUCACIÓN (INIE), FILTRACIONES</t>
  </si>
  <si>
    <t>OC 201503 // OC 201504</t>
  </si>
  <si>
    <t>FACULTAD DE MEDICINA, PINTURA EXTERIOR DE EDIFICIO</t>
  </si>
  <si>
    <t>2017CD-000004-0000900003</t>
  </si>
  <si>
    <t>FACULTAD DE CIENCIAS SOCIALES, MODIFICACIONES EN LA ACOMETIDA ELÉCTRICA</t>
  </si>
  <si>
    <t>SEDE DEL PACÍFICO, ESPARZA PLANTA DE TRATAMIENTO</t>
  </si>
  <si>
    <t>0432017080200218-00 // OC 203049</t>
  </si>
  <si>
    <t>CENTRO INFANTIL Y CASA INFANTIL UNIVERSITARIA</t>
  </si>
  <si>
    <t>L. Pública</t>
  </si>
  <si>
    <t>2015LN-000005-0000900001</t>
  </si>
  <si>
    <t xml:space="preserve">PROGRAMA DE TRABAJO - CONSTRUCCIONES BANCO MUNDIAL </t>
  </si>
  <si>
    <t>9402</t>
  </si>
  <si>
    <t>SEDE DE OCCIDENTE, AULAS Y LAB. NUEVAS CARRERAS</t>
  </si>
  <si>
    <t>EDU_UCR-44-LPN-O</t>
  </si>
  <si>
    <t>OC 199369 // OC 201842</t>
  </si>
  <si>
    <t xml:space="preserve">La empresa GAIA Constructora quebró, por lo que la nueva contratación se adjudicó a la empresa SICSA S.A. </t>
  </si>
  <si>
    <t>9404</t>
  </si>
  <si>
    <t xml:space="preserve">SEDE REGIONAL DEL CARIBE, AULAS Y LABORATORIOS NUEVAS CARRERAS </t>
  </si>
  <si>
    <t>EDU_UCR-145-LPN-O</t>
  </si>
  <si>
    <t>OC 1965215 // OC 201501 // OC 199435 // OC 201846</t>
  </si>
  <si>
    <t>El proyecto fue abandonado por la empresa Chang Díaz y Asociados EDU-UCR-46-LPN-O, se reanuda en el mes de junio con el proceso de Licitación No. EDU_UCR-145-LPN-O con la empresa Torres e Ingenieros S.A.</t>
  </si>
  <si>
    <t>9405</t>
  </si>
  <si>
    <t xml:space="preserve">SEDE REGIONAL DEL ATLÁNTICO, EDIFICIO DE AULAS Y LABORATORIOS </t>
  </si>
  <si>
    <t>EDU_UCR-47-LPN-O</t>
  </si>
  <si>
    <t>OC 199368 // OC 201843</t>
  </si>
  <si>
    <t xml:space="preserve">La empresa GAIA Constructora quebró, por lo que el proyecto se adjudicó a la empresa SICSA. El proyecto reinicia el 17 de julio de 2017. </t>
  </si>
  <si>
    <t>9406</t>
  </si>
  <si>
    <t xml:space="preserve">ESCUELA DE BIOLOGÍA, EDIFICIO ANEXO </t>
  </si>
  <si>
    <t>EDU-UCR-48-LPN-O</t>
  </si>
  <si>
    <t>OC 201255</t>
  </si>
  <si>
    <t>Fact. 3266, 3328, 3358, 3388, 3431, 3462, 3494, 3578, 3593, 3621, 3653</t>
  </si>
  <si>
    <t>9410</t>
  </si>
  <si>
    <t>ESCUELA DE TECNOLOGÍA DE ALIMENTOS, EDIFICIO ANEXO</t>
  </si>
  <si>
    <t>EDU-UCR-52-LPN-O</t>
  </si>
  <si>
    <t>OC 200945 // 202181</t>
  </si>
  <si>
    <t>9412</t>
  </si>
  <si>
    <t>CITA EDIFICIO ANEXO</t>
  </si>
  <si>
    <t>9413</t>
  </si>
  <si>
    <t>CENTRO DE NANOCIENCIA Y NANOTECNOLOGÍA (CICIMA)</t>
  </si>
  <si>
    <t>EDU_UCR-54-LPN-O</t>
  </si>
  <si>
    <t>OC 201346</t>
  </si>
  <si>
    <t xml:space="preserve">CICA, EDIFICIO NUEVO </t>
  </si>
  <si>
    <t>EDU_UCR-55-LPN-O</t>
  </si>
  <si>
    <t>OC 200940</t>
  </si>
  <si>
    <t>9417</t>
  </si>
  <si>
    <t>ESCUELA DE TECNOLOGÍAS EN SALUD, NUEVO EDIFICIO</t>
  </si>
  <si>
    <t>EDU_UCR-57-LPN-O</t>
  </si>
  <si>
    <t>9418</t>
  </si>
  <si>
    <t>CENTRO DE DIAGNÓSTICO DEL CANCER</t>
  </si>
  <si>
    <t>EDU_UCR-59-LPN-O</t>
  </si>
  <si>
    <t>OC 202179</t>
  </si>
  <si>
    <t>CENTRO DE INVESTIGACIONES EN NEUROCIENCIAS, EDIFICIO</t>
  </si>
  <si>
    <t>EDU_UCR-60-LPN-O</t>
  </si>
  <si>
    <t>OC 201256</t>
  </si>
  <si>
    <t>CICANUM, CICLOTRÓN</t>
  </si>
  <si>
    <t>Licitación Pública Internacional</t>
  </si>
  <si>
    <t>EDU_UCR-61-LPN-O</t>
  </si>
  <si>
    <t>OC 203215 / OC 203218</t>
  </si>
  <si>
    <t>EDIFICIO AULARIO, FIDEICOMISO UCR-BCR</t>
  </si>
  <si>
    <t xml:space="preserve">Contratación </t>
  </si>
  <si>
    <t>Fideicomiso UCR 02-2016</t>
  </si>
  <si>
    <t>Fideicomiso UCR-BCR</t>
  </si>
  <si>
    <t xml:space="preserve">ESCUELA DE CIENCIAS DE LA COMPUTACIÓN E INFORMÁTICA </t>
  </si>
  <si>
    <t>Fideicomiso UCR 06-2016</t>
  </si>
  <si>
    <t>FACULTAD DE INGENIERIA, FIDEICOMISO UCR-BCR</t>
  </si>
  <si>
    <t>PLAZA DE LA AUTONOMÍA, FIDEICOMISO UCR-BCR</t>
  </si>
  <si>
    <t>P R O Y E C T O S   P E N D I E N T E S   D E   L I Q U I D A R</t>
  </si>
  <si>
    <t>PROYECTOS FINALIZADOS - PENDIENTES DE LIQUIDAR</t>
  </si>
  <si>
    <t>Unidad Ejecutora ORDINARIO</t>
  </si>
  <si>
    <t>Área en M2</t>
  </si>
  <si>
    <t xml:space="preserve">Monto pendiente de liquidar del adjudicado </t>
  </si>
  <si>
    <t xml:space="preserve">Monto total pendiente de liquidar </t>
  </si>
  <si>
    <t xml:space="preserve">Año de finalización </t>
  </si>
  <si>
    <t xml:space="preserve">ESCUELA DE MEDICINA, EDIFICIO </t>
  </si>
  <si>
    <t>2015LN-000001-0000900001</t>
  </si>
  <si>
    <t>OC 198312 // OC 198311</t>
  </si>
  <si>
    <t>Falta Acta de recepción y Finiquito</t>
  </si>
  <si>
    <t xml:space="preserve">SEDE REGIONAL DE OCCIDENTE, BIBLIOTECA ARTURO AGÜERO CHAVES </t>
  </si>
  <si>
    <t>2016LA-000018-0000900001</t>
  </si>
  <si>
    <t>0432017080200069-00 // OC 198776 // OC 203098</t>
  </si>
  <si>
    <t>Fact. 389, 392, 395 // Fact. 397</t>
  </si>
  <si>
    <t>Con acta de recepción. Falta finiquito</t>
  </si>
  <si>
    <t>2015</t>
  </si>
  <si>
    <t xml:space="preserve">JARDIN BOTÁNICO LANKESTER </t>
  </si>
  <si>
    <t>2015LN-000002-000090001</t>
  </si>
  <si>
    <t>OC 198773 // OC 198772</t>
  </si>
  <si>
    <t xml:space="preserve">SEDE REGIONAL DE OCCIDENTE, READECUACIÓN ELÉCTRICA DE RESIDENCIAS </t>
  </si>
  <si>
    <t>432017080200069-00 // OC 198776</t>
  </si>
  <si>
    <t>Fact. 390, 391, 396, 399 // Fact. 398</t>
  </si>
  <si>
    <t xml:space="preserve">CIUDAD DE LA INVESTIGACIÓN, SERVICIOS SANITARIOS </t>
  </si>
  <si>
    <t>2016CD-000003-OEPI</t>
  </si>
  <si>
    <t>OC 197511 // OC 197515</t>
  </si>
  <si>
    <t>Fact. 388, 391, 406 // Fact. 392, 393</t>
  </si>
  <si>
    <t>SEDE REGIONAL DE GUANACASTE, REMODELACIÓN ELÉCTRICA DE LA BIBLIOTECA</t>
  </si>
  <si>
    <t>2015LA-000099-0000900001</t>
  </si>
  <si>
    <t>SEDE DE GUANACASTE, ELEVADOR</t>
  </si>
  <si>
    <t>OC 201342 // OC 201343</t>
  </si>
  <si>
    <t>SEDE DEL ATLANTICO, REMODELACIÓN Y AMPLIACION BIBLIOTECA</t>
  </si>
  <si>
    <t>2015LA-000073-0000900001</t>
  </si>
  <si>
    <t>0432016080200062-00 // OC 198611 // OC 197530</t>
  </si>
  <si>
    <t>Fact. 753, 776, 810, 816, 830, 836, 879, 892 // Fact. 815, 938</t>
  </si>
  <si>
    <t xml:space="preserve">Con Acta de Recepción. Falta Finiquito. </t>
  </si>
  <si>
    <t xml:space="preserve">CONSTRUCCIÓN DE DESAGÜE PARA EL CUARTO DE MÁQUINAS, UBICADO ENTRE LA ESCUELA DE TECNOLOGÍAS </t>
  </si>
  <si>
    <t>2016CD-000004-OEPI</t>
  </si>
  <si>
    <t>OC 197506 // OC 197508 // 197528</t>
  </si>
  <si>
    <t>Fact. 852</t>
  </si>
  <si>
    <t>MUSEO  DE INSECTOS, MEDIO DE EGRESO</t>
  </si>
  <si>
    <t>2015LA-000042-000090001</t>
  </si>
  <si>
    <t xml:space="preserve">0432015080200305-00 // OC197646 //  OC197536 </t>
  </si>
  <si>
    <t>Fact. 2216, 2222, 2231, 2239, 2244, 2261 // Fact. 2259, 2299</t>
  </si>
  <si>
    <t>OFICINA DE BIENESTAR Y SALUD, REUBICACIÓN DE CANCHAS DE ARENA Y MULTIUSO</t>
  </si>
  <si>
    <t>2016CD-000005-OEPI</t>
  </si>
  <si>
    <t>OC 197521 // OC 197522 // OC 197531</t>
  </si>
  <si>
    <t xml:space="preserve">Fact. 2307, 2320, 2327 </t>
  </si>
  <si>
    <t>ESCUELA DE ORIENTACIÓN Y EDUCACIÓN ESPECIAL, SODA</t>
  </si>
  <si>
    <t>2016CD-000002-OEPI</t>
  </si>
  <si>
    <t>OC 197518 // OC 197520</t>
  </si>
  <si>
    <t>Fact. 2300, 2312, 2324</t>
  </si>
  <si>
    <t>INSTITUTO DE INVESTIGACIONES PSICOLÓGICAS, ELEVADOR</t>
  </si>
  <si>
    <t xml:space="preserve">Licitación Abreviada </t>
  </si>
  <si>
    <t>2014LA-000045-0000900001</t>
  </si>
  <si>
    <t>OC 4322014080200360 // OC 193873 // 194033</t>
  </si>
  <si>
    <t>Fact. 887, 904, 909, 911, 913</t>
  </si>
  <si>
    <t>Con finiquito</t>
  </si>
  <si>
    <t>7321</t>
  </si>
  <si>
    <t xml:space="preserve">ESCUELA DE ARQUITECTURA, ELEVADOR </t>
  </si>
  <si>
    <t>2014LA-000068-0000900001</t>
  </si>
  <si>
    <t>ESCUELA DE QUÍMICA, ELEVADOR</t>
  </si>
  <si>
    <t>7603</t>
  </si>
  <si>
    <t>ESCUELA DE QUÍMICA, CAMBIO DEL SISTEMA DE ILUMINACIÓN AULA 114 Y 124 REMODELACIÓN AULA 113 Y SALA DE CÓMPUTO CUBÍCULOS</t>
  </si>
  <si>
    <t>7311</t>
  </si>
  <si>
    <t xml:space="preserve">ESTADIO ECOLÓGICO, PISTA SINTÉTICA </t>
  </si>
  <si>
    <t>2015LA-000103-0000900001</t>
  </si>
  <si>
    <t>973 -810</t>
  </si>
  <si>
    <t>7311, 1462</t>
  </si>
  <si>
    <t>CENTRO DE INVESTIGACIONES EN BIOLOGÍA CELULAR Y MOLECULAR (CIBCM), INVERNADEROS</t>
  </si>
  <si>
    <t>OC 197513 // OC 197510, OC 197535</t>
  </si>
  <si>
    <t>Fact. 2274, 2280, 2291, 2298, 2308 // Fact. 2307</t>
  </si>
  <si>
    <t>973 -768</t>
  </si>
  <si>
    <t>2016</t>
  </si>
  <si>
    <t>EDUCACIÓN CONTINUA, REMODELACIÓN PARA EL CIL</t>
  </si>
  <si>
    <t>OC 197533 // OC 201265</t>
  </si>
  <si>
    <t>Fact. 584, 585, 586</t>
  </si>
  <si>
    <t xml:space="preserve">FACULTAD DE CIENCIAS ECONÓMICAS, SERVICIOS SANITARIOS </t>
  </si>
  <si>
    <t>2016CD-000006-OEPI</t>
  </si>
  <si>
    <t xml:space="preserve">OC 197537 // 201841 // 201267 </t>
  </si>
  <si>
    <t>Fact. 2323, 2326, 2331 // Fact. 2342</t>
  </si>
  <si>
    <t xml:space="preserve">FINCA 1, HIDRANTES </t>
  </si>
  <si>
    <t>2016CD-000013-OEPI</t>
  </si>
  <si>
    <t>Fact. 1001, 1003, 1005, 1009</t>
  </si>
  <si>
    <t xml:space="preserve">FACULTAD DE INGENIERÍA, ELEVADORES </t>
  </si>
  <si>
    <t>2015LA-000001-0000900001</t>
  </si>
  <si>
    <t>0432015080200189-00 // 196625</t>
  </si>
  <si>
    <t>Fact. 2621, 2624, 2630, 2651, 2654, 2657, 2661, 2664, 2670 // 2659, 2680</t>
  </si>
  <si>
    <t>2012</t>
  </si>
  <si>
    <t xml:space="preserve">ESCUELA DE QUIMICA, SISTEMA DE CONTENCIÓN DE PROVEEDURIA </t>
  </si>
  <si>
    <t>2012LA-000049-UADQ</t>
  </si>
  <si>
    <t>OC 187919 // OC 187920 // OC 194038</t>
  </si>
  <si>
    <t xml:space="preserve">Fact. 112, 167, 179, 186, 188, 189, 194, 215, 217 // Fact. 218 // Fact. 195, 196, 197, 198, 199, 200, 203, 216 </t>
  </si>
  <si>
    <t>PROYECTOS FINALIZADOS - BANCO MUNDIAL PENDIENTES DE LIQUIDAR</t>
  </si>
  <si>
    <t>9401</t>
  </si>
  <si>
    <t>SEDE DEL PACIFICO, EDIFICIO DE AULAS Y LABORATORIOS</t>
  </si>
  <si>
    <t>EDU_UCR-43-LPN-O</t>
  </si>
  <si>
    <t xml:space="preserve">OC 196520 </t>
  </si>
  <si>
    <t>Fact. 140, 169, 173, 178, 190, 215, 219, 239, 252, 268, 287, 309</t>
  </si>
  <si>
    <t>Falta finiquito</t>
  </si>
  <si>
    <t>9407</t>
  </si>
  <si>
    <t xml:space="preserve">ESCUELA EDUCACIÓN FISICA, CIMOHU Y LABORATORIOS AFINES </t>
  </si>
  <si>
    <t>EDU-UCR-49-LPN-O</t>
  </si>
  <si>
    <t>OC 200110</t>
  </si>
  <si>
    <t>Fact. 200, 203, 205, 208, 213, 217, 223, 231, 237, 242, 247, 250</t>
  </si>
  <si>
    <t>9422</t>
  </si>
  <si>
    <t>FINCA 2, OBRAS DE URBANIZACIÓN</t>
  </si>
  <si>
    <t>EDU-UCR-132-LPN-O</t>
  </si>
  <si>
    <t>OC 19430</t>
  </si>
  <si>
    <t>Fact. 7836, 9202, 10064, 10697</t>
  </si>
  <si>
    <t xml:space="preserve">SEDE DEL ATLÁNTICO, PLANTA DE TRATAMIENTO </t>
  </si>
  <si>
    <t xml:space="preserve">EDU_UCR-143-LPN-O </t>
  </si>
  <si>
    <t xml:space="preserve">SEDE DE OCCIDENTE, PLANTA DE TRATAMIENTO </t>
  </si>
  <si>
    <t>EDU_UCR-144-LPN-O</t>
  </si>
  <si>
    <t>OC 201258</t>
  </si>
  <si>
    <t>Fact. 854, 856, 864, 871, 12, 28</t>
  </si>
  <si>
    <t>FACULTAD DE DERECHO, FIDEICOMISO UCR-BCR</t>
  </si>
  <si>
    <t>FACULTAD DE ODONTOLOGÍA, NUEVO EDIFICIO, FIDEICOMISO UCR-BCR</t>
  </si>
  <si>
    <t>Fideicomiso UCR 04-2016</t>
  </si>
  <si>
    <t xml:space="preserve">OBSERVACIONES: </t>
  </si>
  <si>
    <t>El estado "PENDIENTE DE LIQUIDAR" es un procedimiento previo a la liquidación de los fondos, la suma que se indica MONTO PENDIENTE POR LIQUIDAR; es afectado, ya que en el proceso se verifica y se elaboran los documentos que formalizan por completo la finalización de la obra, se cancelan reajustes de precios y se confecciona el  ACTA DE RECEPCIÓN y el FINIQUITO.</t>
  </si>
  <si>
    <t>P R O Y E C T O S   D E   I N F R A E S T R U C T U R A   T E R M I N A D O S</t>
  </si>
  <si>
    <t>SEDE DEL CARIBE, PISO DEL GIMNASIO</t>
  </si>
  <si>
    <t>2016CD-000007-OEPI</t>
  </si>
  <si>
    <t xml:space="preserve">Con Finiquito </t>
  </si>
  <si>
    <t>SEDE REGIONAL DE GUANACASTE, SANITARIOS PARA COMEDOR</t>
  </si>
  <si>
    <t>SEDE DEL ATLÁNTICO, REMODELACIÓN DE INSTALACIÓN, PISCINA PEDAGÓGICA</t>
  </si>
  <si>
    <t>2016CD-000011-OEPI</t>
  </si>
  <si>
    <t>Con Finiquito</t>
  </si>
  <si>
    <t xml:space="preserve">PROYECTOS FINALIZADOS -BANCO MUNDIAL </t>
  </si>
  <si>
    <t xml:space="preserve">SEDE REGIONAL GUANACASTE, AULAS Y LABORATORIOS </t>
  </si>
  <si>
    <t>EDU-UCR-45-LPN-O</t>
  </si>
  <si>
    <t>PROYECTOS FINALIZADOS -FIDEICOMISO</t>
  </si>
  <si>
    <t>EDIFICIO PARQUEOS, FIDEICOMISO UCR-BCR</t>
  </si>
  <si>
    <t>DISEÑO DE PLANTA DE TRATAMIENTO FINCA 2</t>
  </si>
  <si>
    <t xml:space="preserve">Contratación Directa </t>
  </si>
  <si>
    <t>2015CD-00007-VE</t>
  </si>
  <si>
    <t>REDISEÑO ELECTROMECÁNICO, EDIFICIO ANEXO DE BIOLOGÍA, EDIFICIO CICIMA, SEDE DE OCCIDENTE AULAS Y LABORATORIOS, FACULTAD DE LETRAS, SEDE DE GUANACASTE BIBLIOTECA, FACULTAD DE FARMACIA, ESCUELA DE BIOLGÍA, EDIFICIO INIFAR Y PLANTA PILOTO, CENTRO DE DIAGNÓSTICO DEL CANCER</t>
  </si>
  <si>
    <t>2014LA-000056-0000900001</t>
  </si>
  <si>
    <t xml:space="preserve">Con finiquito </t>
  </si>
  <si>
    <t>7602</t>
  </si>
  <si>
    <t>ESCUELA DE AGRONOMÍA, LABORATORIO DE DOCENCIA 107 Y ADMIN.</t>
  </si>
  <si>
    <t>2015LA-000034-0000900001</t>
  </si>
  <si>
    <t>SEDE REGIONAL DEL ATLÁNTICO, PISTA SINTÉTICA</t>
  </si>
  <si>
    <t>2014LA-000002-2006SAT</t>
  </si>
  <si>
    <t>CICANUM</t>
  </si>
  <si>
    <t>Contratación Fundevi</t>
  </si>
  <si>
    <t>933</t>
  </si>
  <si>
    <t>2011</t>
  </si>
  <si>
    <t xml:space="preserve">INISA, CONSTRUCCIÓN DEL EDIFICIO </t>
  </si>
  <si>
    <t xml:space="preserve">Licitación Pública </t>
  </si>
  <si>
    <t>2011LN-00002-0000900001 y 2015CD-000100-UADQ</t>
  </si>
  <si>
    <t xml:space="preserve">Falta finiquito de la licitación pública inicial. Con finiquito de la CD. </t>
  </si>
  <si>
    <t>973 - 871</t>
  </si>
  <si>
    <t>CONTRALORÍA UNIVERSITARIA, PROVISIÓN E INSTALACIÓN DE ELEVADOR</t>
  </si>
  <si>
    <t>2015-000060-0000900001</t>
  </si>
  <si>
    <t>El proyecto consiste en la instalación de un elevador, por tanto, el área no aplica. Con finiquito. TC. ¢560</t>
  </si>
  <si>
    <t>2980,1942 y 5907</t>
  </si>
  <si>
    <t>FINCA DE ESPARZA, MALLA DE SEGURIDAD</t>
  </si>
  <si>
    <t>2016LA-000001-0000900001</t>
  </si>
  <si>
    <t xml:space="preserve">FACULTAD DE ODONTOLOGÍA, ELEVADOR </t>
  </si>
  <si>
    <t>9415</t>
  </si>
  <si>
    <t xml:space="preserve">ESCUELA DE SALUD PÚBLICA </t>
  </si>
  <si>
    <t>EDU-UCR-56-LPN-O-2014</t>
  </si>
  <si>
    <t xml:space="preserve">FINCA 2, PLANTA DE TRATAMIENTO </t>
  </si>
  <si>
    <t>EDU-UCR-133-LPN-O</t>
  </si>
  <si>
    <t>9403</t>
  </si>
  <si>
    <t xml:space="preserve">SEDE REGIONAL DE GUANACASTE, AULAS Y LABORATORIOS NUEVAS CARRERAS </t>
  </si>
  <si>
    <t>EDU UCR-45-LPN-O</t>
  </si>
  <si>
    <t>PROYECTOS TERMINADOS 2015</t>
  </si>
  <si>
    <t>ESTUDIO DE VULNERABILIDAD SISMICA DE FAC. INGENIERÍA Y ANTIGUA FAC. DE CIENCIAS SOCIALES, DIGITALIZACIÓN, LEVANTAMIENTO Y ACTUALIZACIÓN DE PLANOS</t>
  </si>
  <si>
    <t>2015CD-000002-OEPI</t>
  </si>
  <si>
    <t xml:space="preserve">Falta finiquito </t>
  </si>
  <si>
    <t>ESCUELA DE ARQUITECTURA, PLAZA DE ACCESO "VIDA ARQUIS"</t>
  </si>
  <si>
    <t>2015CD-000003-OEPI</t>
  </si>
  <si>
    <t>2014LA-000070-000090001</t>
  </si>
  <si>
    <t>973</t>
  </si>
  <si>
    <t>2013LA-000048-0000900001</t>
  </si>
  <si>
    <t xml:space="preserve">SEDE REGIONAL DEL PACÍFICO, CUARTO POP </t>
  </si>
  <si>
    <t>2015CD-000006-OEPI</t>
  </si>
  <si>
    <t>5505</t>
  </si>
  <si>
    <t xml:space="preserve">EDUCACIÓN CONTINUA, ALEROS Y VENTANAS </t>
  </si>
  <si>
    <t>2014CD-000008-OEPI</t>
  </si>
  <si>
    <t>781</t>
  </si>
  <si>
    <t xml:space="preserve">TRINCHERA PARA MEDICIÓN DE NIVELES FREÁTICOS EN ESTADIO ECOLÓGICO </t>
  </si>
  <si>
    <t>2015CD-000007-OEPI</t>
  </si>
  <si>
    <t>CONTRALORÍA UNIVERSITARIO, CAMBIO DE CUBIERTA</t>
  </si>
  <si>
    <t>2015CD-000001-OEPI</t>
  </si>
  <si>
    <t>FACULTAD DE CIENCIAS AGROALIMENTARIAS, TUBERIA PLUVIAL</t>
  </si>
  <si>
    <t>2014LA-000066-0000900001</t>
  </si>
  <si>
    <t>RECINTO DE GRECIA, EDIFICIO ADMINISTRATIVO, ELEVADOR</t>
  </si>
  <si>
    <t>2014LA-000007-0000900001</t>
  </si>
  <si>
    <t>FACULTAD DE CIENCIAS AGROALIMENTARIAS, ELEVADOR</t>
  </si>
  <si>
    <t>2013LA-000053-000090001</t>
  </si>
  <si>
    <t xml:space="preserve">CENTRO DE INVESTIGACIONES AGRONÓMICAS, ELEVADOR </t>
  </si>
  <si>
    <t>FRANJA INTEGRADORA ESPACIO URBANO FINCA N°1-ETAPA N°2</t>
  </si>
  <si>
    <t>2014LA-000002-0000900001</t>
  </si>
  <si>
    <t xml:space="preserve">REMODELACIÓN DE LA RECTORÍA </t>
  </si>
  <si>
    <t>2014LA-000020-0000900001</t>
  </si>
  <si>
    <t>PROYECTOS TERMINADOS 2014</t>
  </si>
  <si>
    <t>INSTITUTO DE INVESTIGACIONES SOCIALES, EDIFICIO</t>
  </si>
  <si>
    <t>2012LN-000010-UADQ</t>
  </si>
  <si>
    <t>SEDE REGIONAL DE LIMÓN, NUEVO ACCESO</t>
  </si>
  <si>
    <t>2012LA-000092-UADQ</t>
  </si>
  <si>
    <t xml:space="preserve">Con acta de recepción definitiva, falta finiquito </t>
  </si>
  <si>
    <t xml:space="preserve">FACULTAD DE MEDICINA ESCALERAS DE EMERGENCIA </t>
  </si>
  <si>
    <t>2013LA-000015-0000900001</t>
  </si>
  <si>
    <t>918</t>
  </si>
  <si>
    <t>ESCUELA DE MATEMATICA, CONSTRUCCIÓN EDIFICIO</t>
  </si>
  <si>
    <t>2011LN-000003-0000900001</t>
  </si>
  <si>
    <t>931</t>
  </si>
  <si>
    <t>7601</t>
  </si>
  <si>
    <t xml:space="preserve">CONSTRUCCIÓN EDIFICIO  EDUCACIÓN CONTINUA </t>
  </si>
  <si>
    <t xml:space="preserve">SEDE REGIONAL DEL ATLÁNTICO, CONSTRUCCIÓN DE MODULO AULAS EDUCACIÓN INDIGENA </t>
  </si>
  <si>
    <t>2013LA-000001-2006SAT</t>
  </si>
  <si>
    <t>951</t>
  </si>
  <si>
    <t>ARCHIVO INTERMEDIO II ETAPA</t>
  </si>
  <si>
    <t>2011LA-000032-0000900001</t>
  </si>
  <si>
    <t>Se extiende por modificación Finiquito pendiente.</t>
  </si>
  <si>
    <t>7316</t>
  </si>
  <si>
    <t xml:space="preserve">FACULTAD DE MICROBIOLOGIA, REMODELACIÓN AUDITORIO  </t>
  </si>
  <si>
    <t>2013LA-000001-0000900001</t>
  </si>
  <si>
    <t xml:space="preserve">SEDE REGIONAL DE GUANACASTE, RESIDENCIAS DE SANTA ROSA, COCINA </t>
  </si>
  <si>
    <t>2013CD-000051-0000900001</t>
  </si>
  <si>
    <t>GIMNASIO INSTALACIONES DEPORTIVAS FINCA NO. 3 CAMBIO DE PISO DE MADERA</t>
  </si>
  <si>
    <t>2013LA-000016-0000900001</t>
  </si>
  <si>
    <t xml:space="preserve">VICERRECTORÍA DE ACCIÓN SOCIAL, REMODELACIÓN DE OFICINAS </t>
  </si>
  <si>
    <t>2013LA-000014-0000900001</t>
  </si>
  <si>
    <t>EDIFICIO ADMINISTRATIVO B, CONSEJO UNIVERSITARIO RECTORIA, ELEVADORES</t>
  </si>
  <si>
    <t>2013LA-000020-0000900001</t>
  </si>
  <si>
    <t>SEDE REGIONAL DE LIMÓN, PUENTE VEHÍCULAR</t>
  </si>
  <si>
    <t>2013LA-000018-000090001</t>
  </si>
  <si>
    <t xml:space="preserve">RECINTO DE SANTA CRUZ, READECUACIÓN DE LOS EDIFICIOS </t>
  </si>
  <si>
    <t>2013LA-000029-0000900001</t>
  </si>
  <si>
    <t xml:space="preserve">RESIDENCIAS ESTUDIANTILES, ELEVADOR </t>
  </si>
  <si>
    <t>2013LA-000013-0000900001</t>
  </si>
  <si>
    <t>READECUACIÓN DE ACCESO AL EDIFICIO PRINCIPAL Y PARQUEOS DEL LANAMME - UCR</t>
  </si>
  <si>
    <t>2012CD-000100-VE</t>
  </si>
  <si>
    <t>ESCUELA DE QUÍMICA, ACOMETIDA ELECTRICA</t>
  </si>
  <si>
    <t xml:space="preserve">Pendiente </t>
  </si>
  <si>
    <t>2013CD-00008-OEPI</t>
  </si>
  <si>
    <t>1311</t>
  </si>
  <si>
    <t xml:space="preserve">ESCUELA CENTROAMERICANA DE GEOLOGÍA, REMODELACIÓN DE LABORATORIO DE GEOTECNIA Y AMPLIACIÓN DEL LABORATORIO DE PETROLOGÍA </t>
  </si>
  <si>
    <t>2012LA-000070-UADQ</t>
  </si>
  <si>
    <t>LANAMME, CONTRATACCIÓN DEL HVS</t>
  </si>
  <si>
    <t>FACULTAD DE ODONTOLOGÍA, ESCALERAS DE EMERGENCIA</t>
  </si>
  <si>
    <t>2013LA-000008-0000900001</t>
  </si>
  <si>
    <t xml:space="preserve">FACULTAD DE FARMACIA, BODEGA DE REACTIVOS </t>
  </si>
  <si>
    <t>2013LA-000051-0000900001</t>
  </si>
  <si>
    <t>ESCUELA DE ARTES MUSICALES, LABORATORIO DE INVESTIGACION ELECTROACUSTICA</t>
  </si>
  <si>
    <t>2013LA-000050-000090001</t>
  </si>
  <si>
    <t>PROYECTOS TERMINADOS 2013</t>
  </si>
  <si>
    <t>7318</t>
  </si>
  <si>
    <t>FACULTAD DE EDUCACIÓN, SODA</t>
  </si>
  <si>
    <t>2012LA-000008-0000900001</t>
  </si>
  <si>
    <t>OFICINA EJECUTORA DEL PROGRAMA DE INVERSIONES, EDIFICIO ANEXO</t>
  </si>
  <si>
    <t>2012CD-000007-OEPI</t>
  </si>
  <si>
    <t>SEDE REG. PACIFICO TECHO CANCHA  MULTIUSO</t>
  </si>
  <si>
    <t>2012LA-000048-UADQ</t>
  </si>
  <si>
    <t>923 y 927</t>
  </si>
  <si>
    <t>2009</t>
  </si>
  <si>
    <t>ELEVADORES PARA BIBLIOTECOLOGÍA, NUTRICIÓN, CARIT, MEDICINA</t>
  </si>
  <si>
    <t>2012LA-000047-UADQ</t>
  </si>
  <si>
    <t>936</t>
  </si>
  <si>
    <t>REMDO. RESID. EST. RODRIGO FACIO III ETAPA</t>
  </si>
  <si>
    <t>2011LA-000031-0000900001</t>
  </si>
  <si>
    <t>REMDO. RESID. EST. RODRIGO FACIO III ETAPA, ALARMAS</t>
  </si>
  <si>
    <t>2012CD-000009-OEPI</t>
  </si>
  <si>
    <t xml:space="preserve">Finiquito pendiente </t>
  </si>
  <si>
    <t xml:space="preserve">FACULTAD DE FARMACIA  CONSTRUCCIÓN DE ESCALERA  EMERGENCIA </t>
  </si>
  <si>
    <t>2012LA-000003-0000900001</t>
  </si>
  <si>
    <t>1327 y 5043</t>
  </si>
  <si>
    <t xml:space="preserve">ESCUELA DE ADMINISTRACIÓN DE NEGOCIOS REMODELACIÓN DE INSTALACIONES </t>
  </si>
  <si>
    <t>2012LA-000004-0000900001</t>
  </si>
  <si>
    <t>SEDE REGIONAL DE GUANACASTE, RED DE AGUA POTABLE</t>
  </si>
  <si>
    <t>2012LA-000054-UADQ</t>
  </si>
  <si>
    <t xml:space="preserve">BIBLIOTECA LUIS DEMETRIO TINOCO, CABLEADO ESTRUCTRADO </t>
  </si>
  <si>
    <t>Contratación Directa</t>
  </si>
  <si>
    <t>2013CD-000003-OEPI</t>
  </si>
  <si>
    <t xml:space="preserve">RECINTO DE GRECIA, MINIAUDITORIO </t>
  </si>
  <si>
    <t>2012LA-000073-UADQ</t>
  </si>
  <si>
    <t>956</t>
  </si>
  <si>
    <t>ESTADIO ECOLÓCIO - VESTIDORES</t>
  </si>
  <si>
    <t>2011LA-000034-0000900001</t>
  </si>
  <si>
    <t xml:space="preserve">ESCUELA DE QUÍMICA, REMODELACIÓN QUÍMICA INDUSTRIAL E INORGÁNICA </t>
  </si>
  <si>
    <t>Licitación Abreviada</t>
  </si>
  <si>
    <t>2012LA-000015-0000900001</t>
  </si>
  <si>
    <t xml:space="preserve">SEDE REGIONAL DE OCCIDENTE, TIENDA UNIVERSITARIA </t>
  </si>
  <si>
    <t xml:space="preserve">OBRAS EMERGENTES - REPARACIONES EN LA BIBLIOTECA DE LIMÓN </t>
  </si>
  <si>
    <t>2012LA-000013-0000900001</t>
  </si>
  <si>
    <t>5309 y 2650</t>
  </si>
  <si>
    <t xml:space="preserve">CELEQ, REMODELACIONES VARIAS </t>
  </si>
  <si>
    <t>2012LA-000056-UADQ</t>
  </si>
  <si>
    <t>275</t>
  </si>
  <si>
    <t xml:space="preserve">FABIO BAUDRIT, CONSTRUCCIÓN CASETA VIGILANCIA </t>
  </si>
  <si>
    <t>2012LA-000069-UADQ</t>
  </si>
  <si>
    <t xml:space="preserve">BIBLIOTECA CARLOS MONGE ALFARO, CAMBIO DE TECHO </t>
  </si>
  <si>
    <t>SEDE REGIONAL DE OCCIDENTE, EDIFICIO - COMEDOR Y COCINA PARA RESIDENCIAS ESTUDIANTILES</t>
  </si>
  <si>
    <t>2012LA-000067-UADQ</t>
  </si>
  <si>
    <t>ESCUELA DE QUÍMICA, TENDIDO ELECTRICO SUBTERRANEO</t>
  </si>
  <si>
    <t>2012LA-000072-UADQ</t>
  </si>
  <si>
    <t>PROYECTOS TERMINADOS 2012</t>
  </si>
  <si>
    <t xml:space="preserve">ESCUELA DE EDUCACIÓN FÍSICA, CONSTRUCCIÓN DE AULAS </t>
  </si>
  <si>
    <t>2011LA-000097-UADQ</t>
  </si>
  <si>
    <t>5811</t>
  </si>
  <si>
    <t xml:space="preserve">SOPORTE PARA MURAL, FACULTAD DE CIENCIAS AGROALIMENTARIAS </t>
  </si>
  <si>
    <t>2011CD-000031-000009000001</t>
  </si>
  <si>
    <t xml:space="preserve">SEDE REGIONAL DE GUANACASTE, RESIDENCIAS ESTUDIANTILES </t>
  </si>
  <si>
    <t>Licitación Pública</t>
  </si>
  <si>
    <t>2010LN-000004-UADQ</t>
  </si>
  <si>
    <t>SEDE DE LIMÓN, REMODELAC. PARA RECINTO DE SIQUIRRES</t>
  </si>
  <si>
    <t xml:space="preserve">Convenio con la Municipalidad de Siquirres, ellos prepararon el proceso de licitación  </t>
  </si>
  <si>
    <t xml:space="preserve">816, 867 y 5811 </t>
  </si>
  <si>
    <t>FACULTAD DE CIENCIAS AGROALIMENTARIAS, REMODELACIÓN DE LA UNIDAD DE APOYO INFORMATICO</t>
  </si>
  <si>
    <t>2012CD-000004-OEPI</t>
  </si>
  <si>
    <t>5601</t>
  </si>
  <si>
    <t>OFICINA DE BIENESTAR Y SALUD, AMPLIACIÓN DE FARMACIA</t>
  </si>
  <si>
    <t>2012CD-000002-OEPI</t>
  </si>
  <si>
    <t xml:space="preserve">OBRAS EMERGENTES - MEJORAS AL DRENAJE PLUVIAL, RECINTO DE GUÁPILES </t>
  </si>
  <si>
    <t>-</t>
  </si>
  <si>
    <t xml:space="preserve">Contratación Directra </t>
  </si>
  <si>
    <t>2011CD-000010-OEPI</t>
  </si>
  <si>
    <t xml:space="preserve">RECINTO DE GRECIA, PABELLON DE SALAS MULTIUSO Y LABORATORIOS DE COMPUTO </t>
  </si>
  <si>
    <t>2011LA-000035-0000900001</t>
  </si>
  <si>
    <t>POR LOS PERIODOS TERMINADOS AL 30 DE JUNIO DE 2018 Y 2017</t>
  </si>
  <si>
    <t>Activo Corriente</t>
  </si>
  <si>
    <t>Estimación para incobrables de documentos por cobrar</t>
  </si>
  <si>
    <t>Total Activo Corriente</t>
  </si>
  <si>
    <t>Activo No Corriente</t>
  </si>
  <si>
    <t>Total Activo No Corriente</t>
  </si>
  <si>
    <t>Otros Activos</t>
  </si>
  <si>
    <t>Total Otros Activos</t>
  </si>
  <si>
    <t>DEL 30 DE JUNIO DE 2018 Y 2017</t>
  </si>
  <si>
    <t>Cambios en activos y pasivos que proveen (usan) efectivo:</t>
  </si>
  <si>
    <t>Subtotal cambios en activos y pasivos que proveen (usan) efectivo</t>
  </si>
  <si>
    <t>Efectivo neto provisto por actividades de operación</t>
  </si>
  <si>
    <t>Documentos por cobrar</t>
  </si>
  <si>
    <t>Disminución en efectivo e inversiones transitorias</t>
  </si>
  <si>
    <t>Deprec.Acum.Mobi.Equi.Maq.Veh.</t>
  </si>
  <si>
    <t>Deprec.Acum.instalaciones</t>
  </si>
  <si>
    <t>Deprec. Acumulada Edificios</t>
  </si>
  <si>
    <t>Fondo de préstamo (-)</t>
  </si>
  <si>
    <t>Prov pérdida inv (-)</t>
  </si>
  <si>
    <t>Estim inc cta cob (-)</t>
  </si>
  <si>
    <t>Capital libros (-)</t>
  </si>
  <si>
    <t>Garantia partic</t>
  </si>
  <si>
    <t>Inversiones corto plazo</t>
  </si>
  <si>
    <t>Inversiones largo plazo</t>
  </si>
  <si>
    <t>Resultados de ejercicios anteriores</t>
  </si>
  <si>
    <t>Efectivo e inversiones al 30 de junio del año anterior</t>
  </si>
  <si>
    <t>SALDOS AL 30 DE JUNIO DE 2018</t>
  </si>
  <si>
    <t>Resultados acumulados del ejercicio anterior</t>
  </si>
  <si>
    <t>RESULTADOS DE EJERCICIOS ANTERIORES</t>
  </si>
  <si>
    <t>ESTADO DE CAMBIOS EN EL PATRIMONIO NETO</t>
  </si>
  <si>
    <t>INGRESOS (Por clase básica)</t>
  </si>
  <si>
    <t>2018</t>
  </si>
  <si>
    <t>2017</t>
  </si>
  <si>
    <t>Derechos y tasas administrativas</t>
  </si>
  <si>
    <t>TOTAL FONDOS CORRIENTES PARA OPERACIONES</t>
  </si>
  <si>
    <t>TOTAL  FONDOS RESTRINGIDOS</t>
  </si>
  <si>
    <t>TOTAL  FONDOS INTRAPROYECTOS</t>
  </si>
  <si>
    <t>TOTAL  FONDOS DEL SISTEMA (CONARE)</t>
  </si>
  <si>
    <t>Instituciones Descentralizadas no Empresariales</t>
  </si>
  <si>
    <t xml:space="preserve">Ingresos de Financiamiento </t>
  </si>
  <si>
    <t xml:space="preserve">               </t>
  </si>
  <si>
    <t xml:space="preserve">                     Presupuestados </t>
  </si>
  <si>
    <t xml:space="preserve">                     Ingresos  </t>
  </si>
  <si>
    <t xml:space="preserve">Ingresos por recaudar </t>
  </si>
  <si>
    <t xml:space="preserve">Multas y Remates </t>
  </si>
  <si>
    <t xml:space="preserve">             Transf. Ctes de Instituc. Descentraliz. No Empresar.</t>
  </si>
  <si>
    <t>Presupuesto</t>
  </si>
  <si>
    <t>(2)</t>
  </si>
  <si>
    <r>
      <rPr>
        <b/>
        <sz val="10"/>
        <rFont val="Arial"/>
        <family val="2"/>
        <charset val="1"/>
      </rPr>
      <t>(1)</t>
    </r>
    <r>
      <rPr>
        <sz val="10"/>
        <rFont val="Arial"/>
        <charset val="1"/>
      </rPr>
      <t xml:space="preserve">  El presupuesto del superávit libre y los superávits específicos de los Fondos Corrientes al 31-12-2017, se incluye en el Presupuesto Extraordinario No. 2-2018 que se encuentra en trámite de aprobación en la Contrarloría General de la República.</t>
    </r>
  </si>
  <si>
    <r>
      <rPr>
        <b/>
        <sz val="10"/>
        <rFont val="Arial"/>
        <family val="2"/>
        <charset val="1"/>
      </rPr>
      <t>(2)</t>
    </r>
    <r>
      <rPr>
        <sz val="10"/>
        <rFont val="Arial"/>
        <charset val="1"/>
      </rPr>
      <t xml:space="preserve">  El presupuesto de los superávit de compromisos y específico de los proyectos del Vìnculo Externo al 31-12-2017, se incluyen en el Presupuesto Extraordinario No. 2-2018 que se encuentra en trámite de aprobación en la Contrarloría General de la República.</t>
    </r>
  </si>
  <si>
    <t>(a)</t>
  </si>
  <si>
    <t xml:space="preserve">Tarjeta de Débito VISA                                  </t>
  </si>
  <si>
    <t xml:space="preserve">Tarjeta de Débito BN Flota                           </t>
  </si>
  <si>
    <t>(c)</t>
  </si>
  <si>
    <t>(e)</t>
  </si>
  <si>
    <t xml:space="preserve">Banco de Costa Rica 001-0319926-6 (¢)                                  </t>
  </si>
  <si>
    <t xml:space="preserve">Banco Nacional de Costa Rica 080-601688-6 ($)                      </t>
  </si>
  <si>
    <t xml:space="preserve">Tesorería Nacional BM00026222 ($)                                       </t>
  </si>
  <si>
    <t xml:space="preserve">Tesorería Nacional BM00026216 (¢)                                        </t>
  </si>
  <si>
    <t>Al 30 DE JUNIO DE 2018 Y 2017</t>
  </si>
  <si>
    <t xml:space="preserve">(c) </t>
  </si>
  <si>
    <t xml:space="preserve">Inversión disponible para la venta </t>
  </si>
  <si>
    <t>Inversión mantenida al vencimiento</t>
  </si>
  <si>
    <t>Programa Posgrado Financiamiento Complementario</t>
  </si>
  <si>
    <t xml:space="preserve">Financiamiento Transitorio Vínculo Externo                </t>
  </si>
  <si>
    <t>(d)</t>
  </si>
  <si>
    <t xml:space="preserve">Recibos de Matrícula al cobro judicial                    </t>
  </si>
  <si>
    <t xml:space="preserve">Recibos de Matrícula al cobro                               </t>
  </si>
  <si>
    <t xml:space="preserve">Cuentas por cobrar estudiantes al cobro judicial    </t>
  </si>
  <si>
    <t xml:space="preserve">Estimación Incobrables sobre cuentas por cobrar   </t>
  </si>
  <si>
    <t xml:space="preserve">Total Neto                                                         </t>
  </si>
  <si>
    <t>Incumplimientos de contrato</t>
  </si>
  <si>
    <t xml:space="preserve">Estimación Incob. Prést. Profesores y estudiantes </t>
  </si>
  <si>
    <t>(a) La estimación se actualiza al cierre de cada período (31 de diciembre), y su aumento o disminución se debe a la mayor o menor concentración de saldos pendientes de cobro en los plazos superiores al año con respecto al período anterior.</t>
  </si>
  <si>
    <t>Anticipo fideicomiso UCR/BCR principal</t>
  </si>
  <si>
    <t>Timbres Fiscales - OAF</t>
  </si>
  <si>
    <t>Libros digitales – Editorial</t>
  </si>
  <si>
    <t>ACTIVOS NO CORRIENTES (PROPIEDAD, PLANTA Y EQUIPO)</t>
  </si>
  <si>
    <t>Junio 2018</t>
  </si>
  <si>
    <t>Junio 2017</t>
  </si>
  <si>
    <t>Mobiliario-Equipo-Maquinaria-Vehículo</t>
  </si>
  <si>
    <t>Mobiliario</t>
  </si>
  <si>
    <t>Pupitres</t>
  </si>
  <si>
    <t>Sillas</t>
  </si>
  <si>
    <t>Equipo de Oficina</t>
  </si>
  <si>
    <t>Equipo de Laboratorio</t>
  </si>
  <si>
    <t>Equipo Didáctico</t>
  </si>
  <si>
    <t>Maquinaria Agrícola E Industrial</t>
  </si>
  <si>
    <t>Equipo de Imprenta</t>
  </si>
  <si>
    <t>Equipo Musical</t>
  </si>
  <si>
    <t>Equipo Telefónico</t>
  </si>
  <si>
    <t>Equipo Radiofónico</t>
  </si>
  <si>
    <t>Equipo de Seguridad</t>
  </si>
  <si>
    <t>Activos Biológicos</t>
  </si>
  <si>
    <t>Equipo de Computación</t>
  </si>
  <si>
    <t>Obras de Arte</t>
  </si>
  <si>
    <t>Equipo Marítimo</t>
  </si>
  <si>
    <t>Sub-total Mobiliario-Equipo-Maquinaria-Vehículo</t>
  </si>
  <si>
    <t>Total Mobiliario-Equipo-Maquinaria-Vehículo neto</t>
  </si>
  <si>
    <t>Radio Universidad de Costa Rica</t>
  </si>
  <si>
    <t>Otras Instalaciones Deportivas</t>
  </si>
  <si>
    <t>Pozos UCR</t>
  </si>
  <si>
    <t>Plan Vial UCR</t>
  </si>
  <si>
    <t>Estación Experimental Fabio Baudrit</t>
  </si>
  <si>
    <t>Central Telefónica</t>
  </si>
  <si>
    <t>Calderas Facultad de Ingeniería</t>
  </si>
  <si>
    <t>Instituto Clodomiro Picado</t>
  </si>
  <si>
    <t>Bioterios</t>
  </si>
  <si>
    <t>Sede Regional del Atlántico</t>
  </si>
  <si>
    <t>Sede Regional De Guanacaste</t>
  </si>
  <si>
    <t>Casetilla Vigilancia Accidentes</t>
  </si>
  <si>
    <t>Pasadas de Agua</t>
  </si>
  <si>
    <t>CIMAR Punta Morales</t>
  </si>
  <si>
    <t>Plaza Universitaria</t>
  </si>
  <si>
    <t>Talleres Universidad de Costa Rica</t>
  </si>
  <si>
    <t>Bodegas UCR</t>
  </si>
  <si>
    <t>Jardín Lankester</t>
  </si>
  <si>
    <t>Laboratorios</t>
  </si>
  <si>
    <t>Obras Menores Ciudad Universitaria</t>
  </si>
  <si>
    <t>Alumbrado Publico Ciudad Universitaria</t>
  </si>
  <si>
    <t>Transformadores</t>
  </si>
  <si>
    <t>Estación Experimental Santa Ana</t>
  </si>
  <si>
    <t>Complejo Deportivo Sabanilla</t>
  </si>
  <si>
    <t>Estación Experimental Alfredo Volio</t>
  </si>
  <si>
    <t>Aula del SINDEU</t>
  </si>
  <si>
    <t>Aulas Maternidad Carit</t>
  </si>
  <si>
    <t>Malla Sede Central</t>
  </si>
  <si>
    <t>Malla Sede Regional del Pacifico</t>
  </si>
  <si>
    <t>Fibra Óptica Sede Regional de Occidente</t>
  </si>
  <si>
    <t>Malla Sede Regional del Caribe</t>
  </si>
  <si>
    <t>Tanque Combustible Centro Infantil</t>
  </si>
  <si>
    <t>Sede Regional del Pacifico</t>
  </si>
  <si>
    <t>Apartamentos Domínguez</t>
  </si>
  <si>
    <t>Red Telefónica de Fibra Óptica</t>
  </si>
  <si>
    <t>Instalaciones  Almacén Suministros</t>
  </si>
  <si>
    <t>Impermeabilización de Losas varios Edificios Sede Central</t>
  </si>
  <si>
    <t>Instalación Elevador para Microbiología</t>
  </si>
  <si>
    <t>Cableado Telefónico Centro de Población</t>
  </si>
  <si>
    <t>Puente Emergencias Química</t>
  </si>
  <si>
    <t>Remodelación Tribunal Universitario</t>
  </si>
  <si>
    <t>Construcción Parqueo de Agronomía</t>
  </si>
  <si>
    <t>Diagnostico y Re diseño Sistema Electromecánico</t>
  </si>
  <si>
    <t>Remodelación Soda Instalaciones Deportivas</t>
  </si>
  <si>
    <t>Suministro e Instalación Sistema Incendio Residencias Estudiantiles Sede Central</t>
  </si>
  <si>
    <t>Reparación  Pedestales Edifico Ciencias Sociales</t>
  </si>
  <si>
    <t>Carreteras y Parqueos UCR</t>
  </si>
  <si>
    <t>Finca Diamante (Guápiles)</t>
  </si>
  <si>
    <t>Colector Pluvial Facultad de Educación</t>
  </si>
  <si>
    <t>Construcción Cancha  Volleyball Instalaciones Deportivas</t>
  </si>
  <si>
    <t>Puente Peatonal Sede Regional del Caribe</t>
  </si>
  <si>
    <t>Cancha Baloncesto Sede Regional del Pacífico</t>
  </si>
  <si>
    <t>Caseta de Vigilancia Sede del Pacifico</t>
  </si>
  <si>
    <t>Caseta Guardas Residencias Sede Central</t>
  </si>
  <si>
    <t>Anfiteatro Edificio Administrativo A</t>
  </si>
  <si>
    <t>Antena Radio Sede Regional de Guanacaste</t>
  </si>
  <si>
    <t>Sala de Espera Servicios Odontológicos</t>
  </si>
  <si>
    <t>Techo para Excavadora de Vapor Sede Regional del Atlántico</t>
  </si>
  <si>
    <t>Módulos de Seguridad e Información</t>
  </si>
  <si>
    <t>Sede Rodrigo Facio</t>
  </si>
  <si>
    <t>Malla Perimetral Estadio Ecológico</t>
  </si>
  <si>
    <t>Paso Cubierto Sede Rodrigo Facio</t>
  </si>
  <si>
    <t>Baños Aula Taller Sede Regional del Caribe</t>
  </si>
  <si>
    <t>Paso Cubierto Sede Regional del Caribe</t>
  </si>
  <si>
    <t>Baños, Comedor Sede Regional del Atlántico</t>
  </si>
  <si>
    <t>Paso Cubierto Museo Sede Regional del Atlántico</t>
  </si>
  <si>
    <t>Acera Recinto Golfito</t>
  </si>
  <si>
    <t>Acera  Perimetral  Recinto Universitario Tacares</t>
  </si>
  <si>
    <t>Caseta De Seguridad  del Recinto de Santa Cruz</t>
  </si>
  <si>
    <t>Vestidores Estadio Ecológico</t>
  </si>
  <si>
    <t>Acceso Sede Regional del Caribe</t>
  </si>
  <si>
    <t>Puente Vehicular Sede Regional del Caribe</t>
  </si>
  <si>
    <t>Aula Multiuso y Módulo Indígena Sede Regional del Atlántico</t>
  </si>
  <si>
    <t>Paso Cubierto Sede Regional del Atlántico</t>
  </si>
  <si>
    <t>Centro de Vigilancia Estación Experimental Fabio Baudrit</t>
  </si>
  <si>
    <t>Cocina Anexa Residencias Sede Regional de Guanacaste</t>
  </si>
  <si>
    <t>Readecuación Acceso Edificios Parqueos de L.A.N.A.M.M.E.</t>
  </si>
  <si>
    <t>Laboratorios y Sala de Estudiantes Escuela Geología</t>
  </si>
  <si>
    <t>Bodega de Reactivos Facultad de Farmacia</t>
  </si>
  <si>
    <t>Cancha Baloncesto Recinto de Grecia</t>
  </si>
  <si>
    <t>Oficina Móvil Canal 15</t>
  </si>
  <si>
    <t>Escuela de Artes Musicales</t>
  </si>
  <si>
    <t>Sub- Total Instalaciones</t>
  </si>
  <si>
    <t>Total Instalaciones Neto</t>
  </si>
  <si>
    <t>Arquitectura</t>
  </si>
  <si>
    <t>Ingeniería</t>
  </si>
  <si>
    <t>Estudios Generales</t>
  </si>
  <si>
    <t>Nutrición</t>
  </si>
  <si>
    <t>Educación</t>
  </si>
  <si>
    <t>Edificio Biblioteca Central</t>
  </si>
  <si>
    <t>Escuela de Enfermería</t>
  </si>
  <si>
    <t>Facultad de Microbiología</t>
  </si>
  <si>
    <t>Geología</t>
  </si>
  <si>
    <t>Canal 15 Y Seminario U</t>
  </si>
  <si>
    <t>Ciencias Económicas</t>
  </si>
  <si>
    <t>Facultad De Odontología</t>
  </si>
  <si>
    <t>Bellas Artes</t>
  </si>
  <si>
    <t>Artes Industriales</t>
  </si>
  <si>
    <t>Físico Matemáticas</t>
  </si>
  <si>
    <t>Edificio Facultad de Farmacia</t>
  </si>
  <si>
    <t>Centro de Informática</t>
  </si>
  <si>
    <t>Ciencias Sociales</t>
  </si>
  <si>
    <t>Artes Musicales</t>
  </si>
  <si>
    <t>Escuela Nueva Laboratorio</t>
  </si>
  <si>
    <t>CITA</t>
  </si>
  <si>
    <t>Local 2 Mall San Pedro</t>
  </si>
  <si>
    <t>Tecnología de Granos y Semillas</t>
  </si>
  <si>
    <t>Facultad Letras</t>
  </si>
  <si>
    <t>Estación Experimental Alfredo Volio Mata</t>
  </si>
  <si>
    <t>Sede Regional de Occidente</t>
  </si>
  <si>
    <t>Saprissa Remodelación</t>
  </si>
  <si>
    <t>INISA</t>
  </si>
  <si>
    <t>Finca Experimental Santa Ana</t>
  </si>
  <si>
    <t>Sede Regional del Caribe</t>
  </si>
  <si>
    <t>Tecnología de Alimentos Escuela</t>
  </si>
  <si>
    <t>Edificio Finca 3</t>
  </si>
  <si>
    <t>Instituto de Investigaciones Psicológicas</t>
  </si>
  <si>
    <t>Laboratorio Nutrición Animal Control de Calidad de Alimentos</t>
  </si>
  <si>
    <t>Centro Tecnología del Cuero, CETEC</t>
  </si>
  <si>
    <t>Apartamentos Universitarios</t>
  </si>
  <si>
    <t>Varios de Madera Antiguos</t>
  </si>
  <si>
    <t>Restaurante Universitario</t>
  </si>
  <si>
    <t>Sarel Edificio Cadet Fernández</t>
  </si>
  <si>
    <t>Centro Investigaciones Virología y Biología Celular</t>
  </si>
  <si>
    <t>Centro de Preparación Reactivos Químicos</t>
  </si>
  <si>
    <t>Centro  Investigaciones Agronómicas</t>
  </si>
  <si>
    <t>Escuela de Química</t>
  </si>
  <si>
    <t>Radio Universidad</t>
  </si>
  <si>
    <t>Instituto Investigaciones Sociales</t>
  </si>
  <si>
    <t>Edificio de Física Nuclear</t>
  </si>
  <si>
    <t>Escuela de Agronomía</t>
  </si>
  <si>
    <t>Centro Infantil Laboratorio</t>
  </si>
  <si>
    <t>Ciudad de la Investigación Administración Servicios Comunes</t>
  </si>
  <si>
    <t>Administrativos A B C</t>
  </si>
  <si>
    <t>Biblioteca Luis Demetrio Tinoco</t>
  </si>
  <si>
    <t>Recinto Universitario Tacares</t>
  </si>
  <si>
    <t>Edificio Sarel Nuevo</t>
  </si>
  <si>
    <t>Residencias Estudiantiles Sede Regional de Occidente</t>
  </si>
  <si>
    <t>Proyectos Golfito</t>
  </si>
  <si>
    <t>Recinto Paraíso Cartago</t>
  </si>
  <si>
    <t>Residencias Estudiantiles Sede Regional de Guanacaste</t>
  </si>
  <si>
    <t>Museo Histórico San Ramón</t>
  </si>
  <si>
    <t>Residencias Estudiantiles Sede Regional del  Caribe</t>
  </si>
  <si>
    <t>Oficina de Salud</t>
  </si>
  <si>
    <t>Oficina Ejecutora Programa de Inversiones</t>
  </si>
  <si>
    <t>Laboratorio Ensayos Biológicos</t>
  </si>
  <si>
    <t>Convenio UCR FUNAC Estación Experimental Alfredo Volio</t>
  </si>
  <si>
    <t>Residencias Estudiantiles Cuidad de la Investigación</t>
  </si>
  <si>
    <t>Biblioteca de Salud</t>
  </si>
  <si>
    <t>Laboratorio Nacional de Materiales y Modelos Estructurales</t>
  </si>
  <si>
    <t>Almacenes Oficina de Suministros</t>
  </si>
  <si>
    <t>Biología Escuela</t>
  </si>
  <si>
    <t>CIGEFI Edificio</t>
  </si>
  <si>
    <t>Centro Asesoría Estudiantil</t>
  </si>
  <si>
    <t>Edifico Escuela Enfermería Ciudad Científica</t>
  </si>
  <si>
    <t>Miniauditorio Ciencias Agroalimentarias</t>
  </si>
  <si>
    <t>Guardería Hijos de Estudiantes</t>
  </si>
  <si>
    <t>Archivo Universitario</t>
  </si>
  <si>
    <t>Remodelación y Ampliación Biblioteca CIHAC</t>
  </si>
  <si>
    <t>Construcción Edificio Planetario</t>
  </si>
  <si>
    <t>Ducto Edificio Arquitectura</t>
  </si>
  <si>
    <t>Elevador Edificio Arquitectura</t>
  </si>
  <si>
    <t>Elevador Edificio Educación</t>
  </si>
  <si>
    <t>Ducto Elevador Educación</t>
  </si>
  <si>
    <t>Elevador Edificio Ciencias Sociales</t>
  </si>
  <si>
    <t>Ducto Edificio Ciencias Sociales</t>
  </si>
  <si>
    <t>Elevador Edificio Sede Regional de Occidente</t>
  </si>
  <si>
    <t>Ducto Elevador Biblioteca Luis Demetrio Tinoco</t>
  </si>
  <si>
    <t>Elevador Biblioteca Luis Demetrio Tinoco</t>
  </si>
  <si>
    <t>Ducto Computo e Informática</t>
  </si>
  <si>
    <t>Elevador Computo e Informática</t>
  </si>
  <si>
    <t>Ducto Elevador Edificio Administrativo</t>
  </si>
  <si>
    <t>Elevador Edificio Administrativo</t>
  </si>
  <si>
    <t>Elevador Facultad de Letras</t>
  </si>
  <si>
    <t>Ducto Para Elevador Facultad de Letras</t>
  </si>
  <si>
    <t>Edificio Nuevo Canal 15</t>
  </si>
  <si>
    <t>Edificio Fontanela Librería Antares</t>
  </si>
  <si>
    <t>Estación Radioast. CINESPA Guanacaste</t>
  </si>
  <si>
    <t>Edificio para Albergar Centro de Acopio Desechos</t>
  </si>
  <si>
    <t>Pabellón Aulas Sede Regional de Guanacaste</t>
  </si>
  <si>
    <t>Edificio Enfermería II Etapa</t>
  </si>
  <si>
    <t>Edificio Artes Dramáticas Remodelación</t>
  </si>
  <si>
    <t>Hospital Adolfo Carit Aulas Oficina</t>
  </si>
  <si>
    <t>Edificio Escuela Nutrición III Etapa</t>
  </si>
  <si>
    <t>Escuela Biotecnología Ciencias Información Ampliación</t>
  </si>
  <si>
    <t>Centro Infantil Sede Regional de Guanacaste</t>
  </si>
  <si>
    <t>Radio Universidad Remodelación Ampliación</t>
  </si>
  <si>
    <t>Sede Regional del Atlántico Aulas</t>
  </si>
  <si>
    <t>Centro Transferencia Tecnología LANAMME</t>
  </si>
  <si>
    <t>Edificio Max Sittenfeld</t>
  </si>
  <si>
    <t>Elevador Facultad Ciencias Económicas</t>
  </si>
  <si>
    <t>Elevador Escuela Física Matemática</t>
  </si>
  <si>
    <t>Elevador Facultad de Derecho</t>
  </si>
  <si>
    <t>Casa Infantil Sede Regional de Occidente</t>
  </si>
  <si>
    <t>Bodega CINA CIA</t>
  </si>
  <si>
    <t>CASE Facultad Agronomía</t>
  </si>
  <si>
    <t>Bodega, Sala, Residencias Sede Regional del Pacifico</t>
  </si>
  <si>
    <t>Residencias Sede Regional del Caribe</t>
  </si>
  <si>
    <t>Bodega Lavandería y Sala del CIL</t>
  </si>
  <si>
    <t>Bodega y Taller Artes Recinto Tacares</t>
  </si>
  <si>
    <t>Vida Estudiantil Sede Regional del Atlántico</t>
  </si>
  <si>
    <t>Taller y Bodega Suministros (Sede Regional de Guanacaste)</t>
  </si>
  <si>
    <t>Edificio Ingeniería Eléctrica</t>
  </si>
  <si>
    <t>Miniauditorio Sede Regional del Atlántico</t>
  </si>
  <si>
    <t>Comedor Recinto de Guápiles</t>
  </si>
  <si>
    <t>Escalera de Emergencias Residencias  Estudiantiles Sede Central</t>
  </si>
  <si>
    <t>Tercera Etapa del CIGEFI</t>
  </si>
  <si>
    <t>Observatorio Solar</t>
  </si>
  <si>
    <t>Comedor Centro Infantil Laboratorio</t>
  </si>
  <si>
    <t>Clínica Ontológica Recinto Tacares</t>
  </si>
  <si>
    <t>Aula Recinto de Guápiles</t>
  </si>
  <si>
    <t>Bodega para Mantenimiento Recinto Tacares</t>
  </si>
  <si>
    <t>Residencias Sede Regional de Guanacaste</t>
  </si>
  <si>
    <t>Centro Coordinador Institucional de Operaciones</t>
  </si>
  <si>
    <t>Aulas y Servicios Sanitarios Escuela Educación Física</t>
  </si>
  <si>
    <t>Soda Facultad de Educación</t>
  </si>
  <si>
    <t>Edificio de Parqueos Ciencias Sociales</t>
  </si>
  <si>
    <t>Sala de Sesiones Archivo Universitario</t>
  </si>
  <si>
    <t>Edifico Etapa Básica Música Palmares</t>
  </si>
  <si>
    <t>Laboratorio de Investigación  Fuerza y Seguridad Vial LANAMME</t>
  </si>
  <si>
    <t>Edificio Instituto Investigaciones en Educación</t>
  </si>
  <si>
    <t>Sala Multiuso y Laboratorio de Computación Recinto Tacares</t>
  </si>
  <si>
    <t>Comedor Residencias Estudiantiles Sede Regional de Occidente</t>
  </si>
  <si>
    <t>Edificio Escuela de Matemática</t>
  </si>
  <si>
    <t>Edificios Recinto de Santa Cruz</t>
  </si>
  <si>
    <t>Plazas y Espacios Urbanos Sede Rodrigo Facio</t>
  </si>
  <si>
    <t>Facultad de Ciencias Agroalimentarias</t>
  </si>
  <si>
    <t xml:space="preserve">Sede Guanacaste-Banco Mundial </t>
  </si>
  <si>
    <t>Escuela Salud Publica- Banco Mundial</t>
  </si>
  <si>
    <t>Sub- Total Edificios</t>
  </si>
  <si>
    <t>Total Edificios Neto</t>
  </si>
  <si>
    <t>Instalaciones Deportivas</t>
  </si>
  <si>
    <t>Escuela de Laboratorio – Emma Gamboa</t>
  </si>
  <si>
    <t>Torre Transmisora San Jerónimo de Moravia</t>
  </si>
  <si>
    <t>Jardín  Lankester Cartago</t>
  </si>
  <si>
    <t>Museo Nacional - Cuartel Bella Vista</t>
  </si>
  <si>
    <t>San Joaquín  Flores Heredia San Rafael de Ojo de Agua</t>
  </si>
  <si>
    <t>INISA Santiago de Puriscal</t>
  </si>
  <si>
    <t>Estación Experimental Ganado Lechero Rio Frio</t>
  </si>
  <si>
    <t>Centro Vacacional Playa Bejuco</t>
  </si>
  <si>
    <t>Estación Biológica Alejandro Quesada</t>
  </si>
  <si>
    <t>Recinto de Paraíso</t>
  </si>
  <si>
    <t>Instituto de Investigaciones Psicológicas Finca 537179</t>
  </si>
  <si>
    <t>Total Terrenos Neto</t>
  </si>
  <si>
    <t>Acera Sector Oeste del Campus Universitario</t>
  </si>
  <si>
    <t>Ampliación de Oficinas Modulo C INISA</t>
  </si>
  <si>
    <t>Ampliación y Remodelación Biblioteca Sede del Atlántico</t>
  </si>
  <si>
    <t>Ampliación de soda y acceso peatonal Sede Regional del Pacífico</t>
  </si>
  <si>
    <t>Ampliación y Mantenimiento Cancha Sintética Inst. Deportivas</t>
  </si>
  <si>
    <t>BM Centro Investigación Neurociencias Edificio, Laboratorios y Oficinas</t>
  </si>
  <si>
    <t>BM CICA Edificio, Laboratorios. Oficinas y Administración</t>
  </si>
  <si>
    <t xml:space="preserve">BM CICIMA, Pabellones, Vestíbulo, Adm, Auditorio y Laboratorios </t>
  </si>
  <si>
    <t>BM CIMOHU Edif. Centro de Investigación del Movimiento Humano</t>
  </si>
  <si>
    <t>BM Escuela de Tec. Alimentos edif aulas, oficinas y lab.</t>
  </si>
  <si>
    <t>BM Escuela de Tecnologías en Salud edif aulas, oficinas y lab.</t>
  </si>
  <si>
    <t>BM Sede Regional Atlántico Edificios,  Aulas y Laboratorio de Ingeniería Industrial</t>
  </si>
  <si>
    <t>BM Sede Regional Caribe Edificios, Aulas,  Laboratorios y  Servicios Complementarios</t>
  </si>
  <si>
    <t>BM Sede Regional de Occidente edif Aulas y Lab. Esc, Ing., Industrial</t>
  </si>
  <si>
    <t>BM Sede Regional del Pacífico (Esparza)  Edificio, Aulas y Laboratorio de Informática</t>
  </si>
  <si>
    <t>BM Sede Rodrigo Facio. Edif anexo Esc. Biología</t>
  </si>
  <si>
    <t>Centro Infantil Laboratorio y Casa Infantil Sede Central</t>
  </si>
  <si>
    <t>Construcción Cancha Sintética Recinto Guápiles</t>
  </si>
  <si>
    <t>Construcción Canchas Multiuso Ofic. Bienestar y Salud</t>
  </si>
  <si>
    <t>Construcción de Auditorio y Laboratorio SEP</t>
  </si>
  <si>
    <t>Construcción Invernadero CIBCM</t>
  </si>
  <si>
    <t>Construcciones Varias Finca 2</t>
  </si>
  <si>
    <t>Ducto y Elevador Facultad de Ingeniería</t>
  </si>
  <si>
    <t>Edificio Anexo Escuela de Medicina</t>
  </si>
  <si>
    <t>Edificio LANAMME Sede de Guanacaste</t>
  </si>
  <si>
    <t>Edificio para Investigación Jardín Lankester</t>
  </si>
  <si>
    <t>Esc. Ciencias de la Comput. e Informática-Fideicomiso</t>
  </si>
  <si>
    <t>Estudio de Suelos Ampliación Artes Musicales</t>
  </si>
  <si>
    <t>Estudio de Suelos C.I.T.A. Sede Regional de Guanacaste</t>
  </si>
  <si>
    <t>Estudio de Suelos Finca 2  Plaza Memorial Autonomía</t>
  </si>
  <si>
    <t>Invernadero Reserva José María Orozco. Esc. Biología</t>
  </si>
  <si>
    <t>Módulo de TCU Sede de Occidente</t>
  </si>
  <si>
    <t>Obras de urbanización Banco Mundial</t>
  </si>
  <si>
    <t>Paso a Cubierto Pabellones 1,2,3 Sede del Caribe</t>
  </si>
  <si>
    <t>Planta de Tratamiento Finca 2-B.M.</t>
  </si>
  <si>
    <t>Remodelación auditorio Marcial Fallas y Rodolfo Céspedes. H.S.J.D</t>
  </si>
  <si>
    <t>Remodelación de Ventanilla Única OAF</t>
  </si>
  <si>
    <t>Remodelación eléctrica Biblioteca Sede de Guanacaste</t>
  </si>
  <si>
    <t>Remodelación Oficinas CEA</t>
  </si>
  <si>
    <t>Sede de Atlántico-Planta de Tratamiento</t>
  </si>
  <si>
    <t>Sede de Occidente-Planta de Tratamiento</t>
  </si>
  <si>
    <t>Sede del Caribe. Edif anexo y aulas</t>
  </si>
  <si>
    <t>Sede Guanacaste Elevador Edificio Docencia</t>
  </si>
  <si>
    <t>Servicio sanitario Mariposario Biología</t>
  </si>
  <si>
    <t>Sistema de drenaje y riego cancha Estadio Ecológico</t>
  </si>
  <si>
    <t>Taller de mecánica Sección de Transportes</t>
  </si>
  <si>
    <t>Acometida, bomba e instalación para recirculación de lixiviados</t>
  </si>
  <si>
    <t>BM Centro de Diagnóstico para el cáncer - Edificio Laboratorio - Áreas de práctica</t>
  </si>
  <si>
    <t>BM CICANUM - Edificio para albergar Ciclotrón</t>
  </si>
  <si>
    <t>BM Edificio Anexo Escuela de Artes Musicales</t>
  </si>
  <si>
    <t>BM SRG Edificio aulas y lab. Tecnología de Alimentos y Tecnologías en Salud</t>
  </si>
  <si>
    <t>Construcción de bodega llave en mano Sede del Caribe</t>
  </si>
  <si>
    <t>Construcción de invernadero de Biotecnología del CIA</t>
  </si>
  <si>
    <t>Edificio Aulas Anexas Esparza - Sede del Pacífico</t>
  </si>
  <si>
    <t>Palimpesto - Recuperación zonas verdes frente a la OBS</t>
  </si>
  <si>
    <t xml:space="preserve">Planta de Tratamiento Sede del Pacífico </t>
  </si>
  <si>
    <t>Plaza de la Autonomía – Fideicomiso</t>
  </si>
  <si>
    <t>Reacondicionamiento de estacionamiento de las Instalaciones Deportivas</t>
  </si>
  <si>
    <t xml:space="preserve">Remodelación INISA, filtraciones INIE y sistema de hidrantes Finca 1 </t>
  </si>
  <si>
    <t>Sede de Guanacaste - Planta de tratamiento</t>
  </si>
  <si>
    <t>Sede del Caribe - Planta de tratamiento</t>
  </si>
  <si>
    <t>Total Obras en Proceso (Construcciones) Neto</t>
  </si>
  <si>
    <t>Derechos Telefónicos Sede Central</t>
  </si>
  <si>
    <t>Derechos Telefónicos Sedes Regionales</t>
  </si>
  <si>
    <t>Depósitos de Garantía</t>
  </si>
  <si>
    <t>Otras Inversiones</t>
  </si>
  <si>
    <t>Derechos de Participación y Cumplimiento</t>
  </si>
  <si>
    <t>Sub-Total Otros Activos</t>
  </si>
  <si>
    <t>Programas de Cómputo</t>
  </si>
  <si>
    <t>Menos: Amortización de Intangibles</t>
  </si>
  <si>
    <t>Total Programas de Cómputo Neto</t>
  </si>
  <si>
    <t>(a) En la Cuenta de Instalaciones se registra un aumento debido al traslado de construcciones terminadas como:</t>
  </si>
  <si>
    <t>•  Invernadero Reserva José María Orozco - Escuela de Biología</t>
  </si>
  <si>
    <t>•  Paso cubierto entre los pabellones 1, 2 y 3 - Sede del Caribe</t>
  </si>
  <si>
    <t>• Ampliación Cancha Sintética - Instalaciones Deportivas</t>
  </si>
  <si>
    <t>• Camerinos y Cancha Sintética - Recinto de Guápiles</t>
  </si>
  <si>
    <t xml:space="preserve">• Construcción de Servicios Sanitarios para el Mariposario - Escuela de Biología </t>
  </si>
  <si>
    <t>• Escenario metálico reorganizadle - Escuela de Artes Dramáticas</t>
  </si>
  <si>
    <t>(b) Las Instalaciones Caseta de Seguridad - Recinto de Guápiles, Mariposario - Escuela de Biología, Instalaciones de Guápiles y  Cancha Sintética de Futbol - Instalaciones Deportivas, se consigan con monto cero, debido a que los saldos fueron trasladados para una mejor reclasificación.</t>
  </si>
  <si>
    <t>(c) En la cuenta de edificios se registra un aumento debido al traslado de construcciones terminadas como:</t>
  </si>
  <si>
    <t>• Edificio Anexo - Escuela de Medicina</t>
  </si>
  <si>
    <t>• Ampliación de soda y acceso peatonal - Sede del Pacífico</t>
  </si>
  <si>
    <t>• Elevador Edificio de Docencia - Sede de Guanacaste</t>
  </si>
  <si>
    <t>• Sistema de drenaje y riego - Estadio Ecológico</t>
  </si>
  <si>
    <t>• Edificio para la investigación - Jardín Lankester</t>
  </si>
  <si>
    <t>• Educación Continua - Remodelación para el CIL</t>
  </si>
  <si>
    <t xml:space="preserve">(d) Los Edificios de Educación Continua y Facultad de Derecho, se consignan con monto cero, debido a que los saldos fueron trasladados para una mejor reclasificación, en el caso de la Facultad de Derecho, debido a la construcción del nuevo edificio, se realizó el ajuste correspondiente a la demolición de las antiguas instalaciones. </t>
  </si>
  <si>
    <r>
      <t>(e)</t>
    </r>
    <r>
      <rPr>
        <b/>
        <sz val="9"/>
        <color rgb="FF000000"/>
        <rFont val="Arial"/>
        <family val="2"/>
        <charset val="1"/>
      </rPr>
      <t xml:space="preserve"> </t>
    </r>
    <r>
      <rPr>
        <sz val="9"/>
        <color rgb="FF000000"/>
        <rFont val="Arial"/>
        <family val="2"/>
        <charset val="1"/>
      </rPr>
      <t>Como parte del Proyecto de Mejoramiento Institucional Banco Mundial, se llevó a cabo el traslado de construcciones como:</t>
    </r>
  </si>
  <si>
    <t>• Edificio Centro de Invest. Movimiento Humano C.I.M.O.H.U.</t>
  </si>
  <si>
    <t>• Planta de tratamiento  - Sede del Atlántico</t>
  </si>
  <si>
    <t>• Edificio de Aulas y Laboratorios - Sede del Pacífico</t>
  </si>
  <si>
    <t>•  Planta de tratamiento  - Sede de Occidente</t>
  </si>
  <si>
    <t>• Obras de Urbanización y Planta de tratamiento  - Finca 2</t>
  </si>
  <si>
    <t>(f) El aumento reflejado en la cuenta de Edificios se debe al traslado de construcciones que forman parte del  Fideicomiso UCR-BCR, como:</t>
  </si>
  <si>
    <t>• Edificio Facultad de Odontología</t>
  </si>
  <si>
    <t>• Edificio Facultad de Derecho</t>
  </si>
  <si>
    <t>• Edificio de Aulas y Laboratorios</t>
  </si>
  <si>
    <t>• Edificio Facultad de Ingeniería</t>
  </si>
  <si>
    <t>• Plaza de la Autonomía</t>
  </si>
  <si>
    <t>• Parqueo Integral Universitario</t>
  </si>
  <si>
    <t>Esta última fue concluida en el primer semestre del año 2017, sin embargo presenta un aumento de precio, debido al pago de permisos ante el Colegio Federado de Ingenieros y Arquitectos de Costa Rica.</t>
  </si>
  <si>
    <t>(g) El aumento en el monto de los terrenos se debe a la compra de la finca No. 60835, ubicada en Barrio Aranjuez para la Escuela de Medicina.</t>
  </si>
  <si>
    <t xml:space="preserve">Se refleja una disminución en la cuenta de Terrenos denominada Ciudad Universitaria Rodrigo Facio, debido la expropiación de la finca No.92882 y 146017, por la franja de terreno para la ampliación de la ruta de circunvalación, además, la cuenta de terrenos denominada Ciudad de la Investigación, refleja una disminución debido al traslado de saldos para una mejor reclasificación. </t>
  </si>
  <si>
    <t>(h) En el Decreto No.5 N°26655-C, publicado en la Gaceta N°30 del 12 de febrero de 1998, se declara de interés Histórico-Arquitectónico el inmueble donde funcionaron  el Antiguo Club Centro y la Gerencia Administrativa de la Compañía Bananera de Costa Rica, propiedad de la Universidad de Costa Rica, ubicados en el distrito primero del cantón sétimo de la provincia de Puntarenas.</t>
  </si>
  <si>
    <t>(i) En la cuenta de obras en proceso se refleja un saldo en construcciones que forman por parte del Fideicomiso UCR/BCR; y que fueron trasladados a la cuenta de Edificios, el monto corresponde a permisos ante el Colegio Federado de Ingenieros y Arquitectos de Costa Rica, los cuales fueron cancelados con presupuesto ordinario de la Institución.</t>
  </si>
  <si>
    <t>Depreciación acumulada Junio 2017</t>
  </si>
  <si>
    <t>Depreciación por periodo</t>
  </si>
  <si>
    <t>Depreciación acumulada Junio 2018</t>
  </si>
  <si>
    <t>Mobiliario, Equipo, Maquinaria y Vehículos</t>
  </si>
  <si>
    <t>Total</t>
  </si>
  <si>
    <t>(k) Contrato de Fideicomiso: El 15 de julio del 2011, La Contraloría General de la Republica refrendó el Contrato de Fideicomiso UCR/BCR 2011 y el 01 de noviembre del 2011 se firmó el Contrato de Cesión de Derecho de Uso, trasladando de forma temporal (por el plazo de 20 años) e instrumental el cincuenta por ciento (50%) del derecho del uso de los terrenos (detallados en el contrato de cesión), en los cuales se llevará a cabo el diseño y la construcción de las Obras, así como su futuro arrendamiento y traslado a la Universidad de Costa Rica.</t>
  </si>
  <si>
    <t>El financiamiento del proyecto con cargo al Fideicomiso será mediante:</t>
  </si>
  <si>
    <t>En el contrato de Fideicomiso intervienen figuras tales como:</t>
  </si>
  <si>
    <t>ACTIVOS FIJOS DONADOS</t>
  </si>
  <si>
    <t>En el primer semestre del 2018, la Universidad de Costa Rica recibió donaciones de activos fijos sujetos de registro en el auxiliar por un valor de ₵292,7 millones, los cuales se encuentran registrados dentro de la estructura patrimonial del Balance de Situación General.</t>
  </si>
  <si>
    <t>A continuación se desglosan las donaciones por sub-cuenta contable, sujetas también de registro en el auxiliar de activo fijo, donde sobresalen las partidas de Equipo de Laboratorio por un importe de ₵158,4 millones, Equipo de Computación por un monto de ₵39,01 millones y Mobiliario por la suma de ₵22,6 millones.</t>
  </si>
  <si>
    <t xml:space="preserve">ACTIVOS FIJOS ADQUIRIDOS POR DONACIÓN </t>
  </si>
  <si>
    <t>CLASIFICACIÓN POR CUENTA</t>
  </si>
  <si>
    <t>NOMBRE DE LA CUENTA</t>
  </si>
  <si>
    <t>Equipo Domésticos</t>
  </si>
  <si>
    <t>Maquinaria Agrícola e Industrial</t>
  </si>
  <si>
    <t>Lote Pupitres</t>
  </si>
  <si>
    <t xml:space="preserve">Lote Sillas </t>
  </si>
  <si>
    <t>Seguidamente se detallan las donaciones sujetas de registro en el auxiliar de activos fijos clasificadas por país de procedencia, donde se destaca las nacionales con un 92,45% del total de las donaciones registradas.</t>
  </si>
  <si>
    <t>ACTIVOS FIJOS ADQUIRIDOS POR DONACIÓN</t>
  </si>
  <si>
    <t>RECIBIDOS POR PAÍS</t>
  </si>
  <si>
    <t>PERIODO COMPRENDIDO DEL 01 DE ENERO AL 30 DE JUNIO 2018</t>
  </si>
  <si>
    <t>PAÍS</t>
  </si>
  <si>
    <t>Costa Rica</t>
  </si>
  <si>
    <t xml:space="preserve">Japón </t>
  </si>
  <si>
    <t xml:space="preserve">MONTO POR ENTE DONANTE DE BIENES MUEBLES E INMUEBLES RECIBIDOS EN DONACIÓN </t>
  </si>
  <si>
    <t>Nombre del donante</t>
  </si>
  <si>
    <t>Porcentaje</t>
  </si>
  <si>
    <t>Gobiernos del Exterior</t>
  </si>
  <si>
    <t>Empresas Privadas Nacionales</t>
  </si>
  <si>
    <t>Y POR UNIDAD EJECUTORA</t>
  </si>
  <si>
    <t>PERIODO COMPRENDIDO DEL 01 DE ENERO AL 30 DE JUNIO DE 2018</t>
  </si>
  <si>
    <t>Custodio</t>
  </si>
  <si>
    <t>Laboratorio Clínico-OBS</t>
  </si>
  <si>
    <t>Centro Inv. Electroquímica Energía-CELEQ</t>
  </si>
  <si>
    <t>Sección de Transportes</t>
  </si>
  <si>
    <t>Centro Inv. Agronómicas-CIA</t>
  </si>
  <si>
    <t>Centro de Inv. de Granos y Semillas-CIGRAS</t>
  </si>
  <si>
    <t>Programa de Investigación en desarrollo Urbano Sostenible-PRODUS</t>
  </si>
  <si>
    <t>Instituto Inv. Ciencias Económicas-IICE</t>
  </si>
  <si>
    <t>Escuela de Tecnología de Alimentos</t>
  </si>
  <si>
    <t>Escuela de Ingeniería Eléctrica</t>
  </si>
  <si>
    <t>Laboratorio Nacional de Materiales y Modelos Estructurales-LANAMME</t>
  </si>
  <si>
    <t>Escuela de Lenguas Modernas</t>
  </si>
  <si>
    <t>Centro Inv. Ciencias del Mar y Limnol.-CIMAR</t>
  </si>
  <si>
    <t>Centro de Inv. Nutrición Animal-CINA</t>
  </si>
  <si>
    <t>Centro de Inv. Tecnología de Alimentos-CITA</t>
  </si>
  <si>
    <t>Lote Sillas</t>
  </si>
  <si>
    <t>Centro de Inv. Protección de Cultivos-CIPROC</t>
  </si>
  <si>
    <t>Decanato de Ingeniería</t>
  </si>
  <si>
    <t>Instituto Inv. Ingeniería INII</t>
  </si>
  <si>
    <t>Maestría en Estadística</t>
  </si>
  <si>
    <t>Centro Inv. Capacitación en Adm.Pública-CICAP</t>
  </si>
  <si>
    <t>Escuela de Ingeniería Civil</t>
  </si>
  <si>
    <t>Centro de Investigación en Ciencias Atómicas, Nucleares y Moleculares-CICANUM</t>
  </si>
  <si>
    <t>Escuela de Nutrición</t>
  </si>
  <si>
    <t>Instituto Clodomiro Picado-ICP</t>
  </si>
  <si>
    <t>Programas Deportivos y Recreativos</t>
  </si>
  <si>
    <t>Instituto Inv. en Educación</t>
  </si>
  <si>
    <t>Decanato de Letras</t>
  </si>
  <si>
    <t>Centro de Inv. de Hematología y Trastornos Afines-CIHATA</t>
  </si>
  <si>
    <t>Escuela de Zootecnia</t>
  </si>
  <si>
    <t>Instituto de Inv. Psicológicas-IIP</t>
  </si>
  <si>
    <t>Escuela de Biología</t>
  </si>
  <si>
    <t>Escuela de Administración de Negocios</t>
  </si>
  <si>
    <t>Sede Regional de Guanacaste</t>
  </si>
  <si>
    <t>Escuela de Trabajo Social</t>
  </si>
  <si>
    <t>Centro de Investigación y Estudios Políticos-CIEP</t>
  </si>
  <si>
    <t>Postgrado en Especialidades Médicas</t>
  </si>
  <si>
    <t>Centro Inv. Biología Celular y Molecular-CIBCM</t>
  </si>
  <si>
    <t>Instituto Inv. Salud-INISA</t>
  </si>
  <si>
    <t>Facultad de Farmacia</t>
  </si>
  <si>
    <t>ACTIVOS FIJOS ADQUIRIDOS POR EJECUCIÓN PRESUPUESTARIA</t>
  </si>
  <si>
    <t>Se muestra la conciliación entre la ejecución presupuestaria en bienes en bienes duraderos con la capitalización de bienes a nivel contable. Se registran en las cuentas de activos fijos sólo aquellos bienes adquiridos que cumplan con la política de capitalización. Esta conciliación ha sido preparada tomando la ejecución presupuestaria del del 1 de enero hasta el 30 de junio del 2018.</t>
  </si>
  <si>
    <t>EFECTO DE LA EJECUCIÓN PRESUPUESTARIA EN CUENTAS DE ACTIVO FIJO</t>
  </si>
  <si>
    <t>DEL 01 DE ENERO AL 30 DE JUNIO DE 2018</t>
  </si>
  <si>
    <t>Saldo contable cuentas de activos fijos al 30 de junio</t>
  </si>
  <si>
    <t>Más:</t>
  </si>
  <si>
    <t>Subtotal</t>
  </si>
  <si>
    <t>Menos:</t>
  </si>
  <si>
    <t>Saldo contable cuentas de activos fijos al 31 de diciembre de 2017</t>
  </si>
  <si>
    <t>Efecto neto por capitalización bienes duraderos</t>
  </si>
  <si>
    <t>(a) Este saldo refleja únicamente los movimientos que se realizan a nivel contable, tales como: exclusión de bienes por cambio de garantía, desecho u otros.</t>
  </si>
  <si>
    <t>(b) A partir de diciembre del año 2010, se crearon las cuentas de orden 070-003 (Saldo deudor) y 071-003 (Saldo acreedor), denominadas pagos por activos en proceso de adquisición, con el propósito de controlar que los adelantos de pago, correspondientes a órdenes de compra, una vez que el proveedor entregue el bien o finiquite la obra, se reconozca y registre el activo a nivel contable.</t>
  </si>
  <si>
    <t>(c) El saldo contable de activos al 30 de junio de 2018, no toma en cuenta el monto acumulado de la cuenta de orden 070-043 (Saldo deudor), ya que se le suma como ejecución presupuestaria bienes duraderos no capitalizables.</t>
  </si>
  <si>
    <t>(e) Otros movimientos contables no relacionados con la ejecución presupuestaria, tales como: reclasificaciones de cuentas contables de Obras en Proceso a Edificios o instalaciones y/o Mobiliario y Equipo, cambios de garantía, reposición de bienes por parte de los colaboradores a la Institución por robo o pérdida, entre otros.</t>
  </si>
  <si>
    <t>(d) Corresponde a bienes que ha recibo la Institución mediante el proceso de donación.</t>
  </si>
  <si>
    <t xml:space="preserve">Invernaderos </t>
  </si>
  <si>
    <r>
      <t>Instalaciones de Guápiles</t>
    </r>
    <r>
      <rPr>
        <b/>
        <sz val="9"/>
        <color theme="1"/>
        <rFont val="Arial"/>
        <family val="2"/>
      </rPr>
      <t xml:space="preserve"> </t>
    </r>
  </si>
  <si>
    <t xml:space="preserve">Sede Regional del Caribe </t>
  </si>
  <si>
    <t xml:space="preserve">Cancha Sintética Fútbol Instalaciones Deportivas </t>
  </si>
  <si>
    <t>(j)</t>
  </si>
  <si>
    <t xml:space="preserve">Escuela de Biología </t>
  </si>
  <si>
    <t>Escuela de Artes Dramáticas</t>
  </si>
  <si>
    <r>
      <t>Recinto de Guápiles</t>
    </r>
    <r>
      <rPr>
        <b/>
        <sz val="9"/>
        <color theme="1"/>
        <rFont val="Arial"/>
        <family val="2"/>
      </rPr>
      <t xml:space="preserve"> </t>
    </r>
  </si>
  <si>
    <t xml:space="preserve">Menos Depreciación  Acumulada  Instalaciones </t>
  </si>
  <si>
    <r>
      <t>Medicina Edificio</t>
    </r>
    <r>
      <rPr>
        <b/>
        <sz val="9"/>
        <color theme="1"/>
        <rFont val="Arial"/>
        <family val="2"/>
      </rPr>
      <t xml:space="preserve"> </t>
    </r>
  </si>
  <si>
    <r>
      <t>Sede Regional del Pacifico</t>
    </r>
    <r>
      <rPr>
        <b/>
        <sz val="9"/>
        <color theme="1"/>
        <rFont val="Arial"/>
        <family val="2"/>
      </rPr>
      <t xml:space="preserve"> </t>
    </r>
  </si>
  <si>
    <t xml:space="preserve">Sede Regional De Guanacaste </t>
  </si>
  <si>
    <t>(k)</t>
  </si>
  <si>
    <t>(f)</t>
  </si>
  <si>
    <r>
      <t>Facultad de Ciencias Sociales - Fideicomiso</t>
    </r>
    <r>
      <rPr>
        <b/>
        <sz val="9"/>
        <color theme="1"/>
        <rFont val="Arial"/>
        <family val="2"/>
      </rPr>
      <t xml:space="preserve"> </t>
    </r>
  </si>
  <si>
    <t xml:space="preserve">Ciencias Agroalimentarias (UCAGRO) – Fideicomiso </t>
  </si>
  <si>
    <r>
      <t>Residencias Estudiantiles - Fideicomiso</t>
    </r>
    <r>
      <rPr>
        <b/>
        <sz val="9"/>
        <color theme="1"/>
        <rFont val="Arial"/>
        <family val="2"/>
      </rPr>
      <t xml:space="preserve"> </t>
    </r>
  </si>
  <si>
    <t>(g)</t>
  </si>
  <si>
    <t xml:space="preserve">Edificio Educación Continúa </t>
  </si>
  <si>
    <t>Estadio Ecológico</t>
  </si>
  <si>
    <t xml:space="preserve">Parqueo Integral Universitario-Fideicomiso </t>
  </si>
  <si>
    <t xml:space="preserve">Jardín Lankester </t>
  </si>
  <si>
    <t xml:space="preserve">Finca 2 Banco Mundial </t>
  </si>
  <si>
    <t xml:space="preserve">Centro de inves. Movimiento Humano </t>
  </si>
  <si>
    <r>
      <t>Sede del Atlántico Banco Mundial</t>
    </r>
    <r>
      <rPr>
        <b/>
        <sz val="9"/>
        <color theme="1"/>
        <rFont val="Arial"/>
        <family val="2"/>
      </rPr>
      <t xml:space="preserve"> </t>
    </r>
  </si>
  <si>
    <t xml:space="preserve">Sede del Pacífico Banco Mundial </t>
  </si>
  <si>
    <r>
      <t>Sede de Occidente Banco Mundial</t>
    </r>
    <r>
      <rPr>
        <b/>
        <sz val="9"/>
        <color theme="1"/>
        <rFont val="Arial"/>
        <family val="2"/>
      </rPr>
      <t xml:space="preserve"> </t>
    </r>
  </si>
  <si>
    <t>(i)</t>
  </si>
  <si>
    <t xml:space="preserve">Educación Continua </t>
  </si>
  <si>
    <t xml:space="preserve">Facultad de Odontología Fideicomiso </t>
  </si>
  <si>
    <t xml:space="preserve">Facultad de Derecho Fideicomiso </t>
  </si>
  <si>
    <r>
      <t>Facultad de Ingeniería Fideicomiso</t>
    </r>
    <r>
      <rPr>
        <b/>
        <sz val="9"/>
        <color theme="1"/>
        <rFont val="Arial"/>
        <family val="2"/>
      </rPr>
      <t xml:space="preserve"> </t>
    </r>
  </si>
  <si>
    <t xml:space="preserve">Edificio de Aulas y Laboratorios - Fideicomiso </t>
  </si>
  <si>
    <r>
      <t>Plaza de la Autonomía Fideicomiso</t>
    </r>
    <r>
      <rPr>
        <b/>
        <sz val="9"/>
        <color theme="1"/>
        <rFont val="Arial"/>
        <family val="2"/>
      </rPr>
      <t xml:space="preserve"> </t>
    </r>
  </si>
  <si>
    <t xml:space="preserve">Menos Depreciación Acumulada Edificios </t>
  </si>
  <si>
    <t>Ciudad Universitaria Rodrigo Facio</t>
  </si>
  <si>
    <t>Ciudad de la Investigación</t>
  </si>
  <si>
    <t>(h)</t>
  </si>
  <si>
    <t xml:space="preserve">Proyecto Golfito </t>
  </si>
  <si>
    <t xml:space="preserve">Escuela de Medicina </t>
  </si>
  <si>
    <t xml:space="preserve">Edificio Aulario Fideicomiso </t>
  </si>
  <si>
    <t xml:space="preserve">Edificio de Estacionamientos. Fideicomiso </t>
  </si>
  <si>
    <t>Edificio Educación Continúa-CIL</t>
  </si>
  <si>
    <r>
      <t>Edificio Facultad de Derecho Fideicomiso</t>
    </r>
    <r>
      <rPr>
        <b/>
        <sz val="9"/>
        <color theme="1"/>
        <rFont val="Arial"/>
        <family val="2"/>
      </rPr>
      <t xml:space="preserve"> </t>
    </r>
  </si>
  <si>
    <t xml:space="preserve">Facultad de Ingeniería- Fideicomiso </t>
  </si>
  <si>
    <t xml:space="preserve">Facultad De Odontología. Fideicomiso </t>
  </si>
  <si>
    <t xml:space="preserve">Créditos por ajustes y exclusiones de activos fijos </t>
  </si>
  <si>
    <r>
      <t>Pagos por activos en proceso de adquisición</t>
    </r>
    <r>
      <rPr>
        <b/>
        <sz val="9"/>
        <color theme="1"/>
        <rFont val="Arial"/>
        <family val="2"/>
      </rPr>
      <t xml:space="preserve"> </t>
    </r>
  </si>
  <si>
    <t xml:space="preserve">Ejecución bienes duraderos no capitalizables </t>
  </si>
  <si>
    <r>
      <t>Adquisición por donación de activos</t>
    </r>
    <r>
      <rPr>
        <b/>
        <sz val="9"/>
        <color theme="1"/>
        <rFont val="Arial"/>
        <family val="2"/>
      </rPr>
      <t xml:space="preserve"> </t>
    </r>
  </si>
  <si>
    <r>
      <t>Ajustes varios</t>
    </r>
    <r>
      <rPr>
        <b/>
        <sz val="9"/>
        <color theme="1"/>
        <rFont val="Arial"/>
        <family val="2"/>
      </rPr>
      <t xml:space="preserve"> </t>
    </r>
  </si>
  <si>
    <t>Pagos por activos en proceso de adquisición al 31 de diciembre de 2017</t>
  </si>
  <si>
    <t xml:space="preserve">Caseta de Seguridad Recinto de Guápiles </t>
  </si>
  <si>
    <t xml:space="preserve">Mariposario Escuela de Biología </t>
  </si>
  <si>
    <t>(j) La depreciación acumulada no se considera como gasto. Los cargos por este concepto se aplican directamente a la cuenta de Patrimonio denominada "Capital Inmovilizado".</t>
  </si>
  <si>
    <t>El proyecto consiste en el financiamiento, construcción y arrendamiento de las obras que requiere la Universidad de Costa Rica para el cumplimiento de las actividades sustantivas y constitucionales de docencia, investigación y acción social.</t>
  </si>
  <si>
    <t>Inversión disponible para la venta</t>
  </si>
  <si>
    <t>(c) A junio de 2018, se incluye las inversiones en dólares por $ 370.078,16, equivalente en colones por ¢208.516.839,36.</t>
  </si>
  <si>
    <t>Otras Retenciones por Pagar</t>
  </si>
  <si>
    <t xml:space="preserve">Salario Escolar Vínculo Externo              </t>
  </si>
  <si>
    <t xml:space="preserve">Matrícula al cobro                         </t>
  </si>
  <si>
    <t xml:space="preserve">Reintegro al cobro                        </t>
  </si>
  <si>
    <t>(b) Corresponde al arreglo de pago con el señor Rolando Arroyave Vergara y la Federación de Estudiantes de la Universidad de Costa Rica, según y como consta en oficio FEUCR-975-2017.</t>
  </si>
  <si>
    <t xml:space="preserve">El saldo de la cuenta incluye la diferencia de ingresos sobre gastos presupuestarios y contables.
Al respecto, como parte del trabajo que se ha venido efectuando sobre el análisis de la Adaptación de las Normas Internacionales de Contabilidad para el Sector Público en la Universidad de Costa Rica, la primera cuenta que se registró sobre la base de devengado fue la de inversiones; por lo tanto, en el siguiente cuadro se muestran los montos totales de los ingresos y gastos contables asociados a esta partida.
</t>
  </si>
  <si>
    <t xml:space="preserve">Cuenta que comprende el resultado de las operaciones efectuadas en los ejercicios anteriores al vigente, la cual se revela a partir de 2018, como resultado de la implementación de algunas cuentas contables (de mayor importancia), de conformidad con las NICSP.
</t>
  </si>
  <si>
    <t>NOTA No. 27</t>
  </si>
  <si>
    <t>CONTIGENCIAS</t>
  </si>
  <si>
    <t xml:space="preserve">Bienes Duraderos                                               </t>
  </si>
  <si>
    <t>PRESUPUESTARIO</t>
  </si>
  <si>
    <t>CONTABLE</t>
  </si>
  <si>
    <t>POR LOS PERIODOS TERMINADOS AL 30 DE JUNIO DE 2018 y 2017</t>
  </si>
  <si>
    <t>DIFERENCIA INGRESOS SOBRE GASTOS PRESUPUESTARIOS AL 30 DE JUNIO</t>
  </si>
  <si>
    <t>DIFERENCIA INGRESOS SOBRE GASTOS CONTABLES AL 30 DE JUNIO</t>
  </si>
  <si>
    <t>Ministerio de Hacienda</t>
  </si>
  <si>
    <t>B.N Sociedad Fondos de Inversión</t>
  </si>
  <si>
    <t xml:space="preserve">BCR Sociedad Fondos de Inversión </t>
  </si>
  <si>
    <t>EN UDES POR INTERMEDIARIO</t>
  </si>
  <si>
    <t>MONTO UDES</t>
  </si>
  <si>
    <t>47 204 576 584,15</t>
  </si>
  <si>
    <t>30 063 349 021,54</t>
  </si>
  <si>
    <t>5 003 956 693,38</t>
  </si>
  <si>
    <t>5 000 000 000,00</t>
  </si>
  <si>
    <t>10 259 662 865,74</t>
  </si>
  <si>
    <t>97 531 545 164,81</t>
  </si>
  <si>
    <t>3 490,73</t>
  </si>
  <si>
    <t>1 966 818,65</t>
  </si>
  <si>
    <t>2 487 950,37</t>
  </si>
  <si>
    <t>1 401 810 756,47</t>
  </si>
  <si>
    <t>91 979,01</t>
  </si>
  <si>
    <t>51 824 653,39</t>
  </si>
  <si>
    <t>866 425,60</t>
  </si>
  <si>
    <t>488 178 840,06</t>
  </si>
  <si>
    <t>121 409,32</t>
  </si>
  <si>
    <t>68 406 867,26</t>
  </si>
  <si>
    <t>3 571 255,03</t>
  </si>
  <si>
    <t>2 012 187 935,84</t>
  </si>
  <si>
    <t>1 958 000,00</t>
  </si>
  <si>
    <t>1 740 485 780,00</t>
  </si>
  <si>
    <t>(Expresado en colones y dólares)</t>
  </si>
  <si>
    <t>(a) Conversión del Valor de la Unidad de Desarrollo (UDES) a 888,91</t>
  </si>
  <si>
    <t>(Expresado en colones y al valor de Unidad de Desarrollo)</t>
  </si>
  <si>
    <t>Maquinaria y Equipo de Producción con Fines Acad.</t>
  </si>
  <si>
    <t xml:space="preserve">Edificios                                                                        </t>
  </si>
  <si>
    <t>REAL+COMPR.</t>
  </si>
  <si>
    <t xml:space="preserve">(Incluye Fondos Intraproyectos, Fondos del Sistema-CONARE y </t>
  </si>
  <si>
    <t>Plan de Mejoramiento Institucional)</t>
  </si>
  <si>
    <t>Al 30 de junio de 2018</t>
  </si>
  <si>
    <t>Ingresos reales:</t>
  </si>
  <si>
    <t>Egresos reales:</t>
  </si>
  <si>
    <t>Ingresos del Período</t>
  </si>
  <si>
    <t>% Recaudación</t>
  </si>
  <si>
    <t>Egresos del Período</t>
  </si>
  <si>
    <t>% Ejecución</t>
  </si>
  <si>
    <t>Egresos por ejecutar</t>
  </si>
  <si>
    <t>Diferencia de ingresos percibidos de más y egresos por ejecutar</t>
  </si>
  <si>
    <t>FONDO RESERVA RED DE LAB EN ING SISMICA</t>
  </si>
  <si>
    <t>VALORAC SUBPROD PROC INDUST PIÑA APLIC H</t>
  </si>
  <si>
    <t>MANEJ INTEGR RECURS HIDRAUL CUEN RIO ABA</t>
  </si>
  <si>
    <t>APROV RASTR D PIÑA P/ PRODUCC BIOENERGIA</t>
  </si>
  <si>
    <t>DISEÑ IMPL SIST BIODEG PLAG Y OTR CONTAM</t>
  </si>
  <si>
    <t>EXCEDENTES PROG POSG ESPECIALDAD MEDICAS</t>
  </si>
  <si>
    <t>CLASIF SUEL DON SE UBIC NUEV ESTAC ACELE</t>
  </si>
  <si>
    <t>IMPLEMENT  REGLAM TEC CENTROAM RTCA</t>
  </si>
  <si>
    <t>EST.DEM PAS. Y CAR.US.SERV..TRAN.BUS EXT.UCR</t>
  </si>
  <si>
    <t>ESTUD.JURID. S/ DERECHO A LA SEGUR. DIVERSIDAD ALIMENTARIAS</t>
  </si>
  <si>
    <t>VAR. PROPIED.DINAM. ESTRUC.CONST.MAMP.CONFINADA</t>
  </si>
  <si>
    <t>EFIC. UTIL.NUTRIENTES NUTRIC. ANIM.MONOG</t>
  </si>
  <si>
    <t>PERFIL EXPRES COMPAR MULTIPLES TEJI</t>
  </si>
  <si>
    <t>RED ESTUDIO RESILIENCIA PSICOLOGICA</t>
  </si>
  <si>
    <t>UTILIZ DE MICROORGA EN EL CAMPO AGRICOLA</t>
  </si>
  <si>
    <t>COMPETEN DERECH P/CULTIVAR DESARR HUMANO</t>
  </si>
  <si>
    <t>CULT ROBOT P/ MEJOR CALID VIDA SOC COSTA</t>
  </si>
  <si>
    <t>SIIBEUNE - DESARROLLO DE INDICADORES</t>
  </si>
  <si>
    <t>AMORTIZACION SIEDIN-RECTORIA</t>
  </si>
  <si>
    <t>Más: Compromisos totales de presupuesto al 30-06-2018</t>
  </si>
  <si>
    <t>DISPONIBLE NETO DE CAJA AL 30-06-2018</t>
  </si>
  <si>
    <t>Saldo al 30-06-2018</t>
  </si>
  <si>
    <t xml:space="preserve">Girado de más contrato de beca al exterior </t>
  </si>
  <si>
    <t>63 991 926,82</t>
  </si>
  <si>
    <t>13 885 924,58</t>
  </si>
  <si>
    <t>17 561 426,10</t>
  </si>
  <si>
    <t>6 197 782,28</t>
  </si>
  <si>
    <t>26 346 793,86</t>
  </si>
  <si>
    <t>31 029 350,00</t>
  </si>
  <si>
    <t>501 143,00</t>
  </si>
  <si>
    <t>334 860,00</t>
  </si>
  <si>
    <t>166 283,00</t>
  </si>
  <si>
    <t>234 942 809,53</t>
  </si>
  <si>
    <t>Cuentas por cobrar a proveedores</t>
  </si>
  <si>
    <t>9 190 620,65</t>
  </si>
  <si>
    <t>4 950 455,50</t>
  </si>
  <si>
    <t>4 000 000,00</t>
  </si>
  <si>
    <t>240 165,15</t>
  </si>
  <si>
    <t>7 751 503,93</t>
  </si>
  <si>
    <t>7 103 376,48</t>
  </si>
  <si>
    <t>150 885,45</t>
  </si>
  <si>
    <t>497 242,00</t>
  </si>
  <si>
    <t>3 902 691 456,98</t>
  </si>
  <si>
    <t>2 229 952,99</t>
  </si>
  <si>
    <t>3 900 461 503,99</t>
  </si>
  <si>
    <t>8 645 925,00</t>
  </si>
  <si>
    <t>3 004 730,00</t>
  </si>
  <si>
    <t>384 140,00</t>
  </si>
  <si>
    <t>3 006 470,00</t>
  </si>
  <si>
    <t>2 250 585,00</t>
  </si>
  <si>
    <t>60 000,00</t>
  </si>
  <si>
    <t>21 388 251,98</t>
  </si>
  <si>
    <t>15 208 473,73</t>
  </si>
  <si>
    <t>1 718 040,70</t>
  </si>
  <si>
    <t>3 472 316,70</t>
  </si>
  <si>
    <t>989 420,85</t>
  </si>
  <si>
    <t>Cuentas por cobrar varios cobro judicial</t>
  </si>
  <si>
    <t>14 377 687,38</t>
  </si>
  <si>
    <t>19 939 899,81</t>
  </si>
  <si>
    <t>4 432 828,95</t>
  </si>
  <si>
    <t>3 624 360,59</t>
  </si>
  <si>
    <t>5 726 347,65</t>
  </si>
  <si>
    <t>6 156 362,62</t>
  </si>
  <si>
    <t>348 119,28</t>
  </si>
  <si>
    <t>Venta bienes y servicios Unidad Coordinación Editorial</t>
  </si>
  <si>
    <t>3 998 117,64</t>
  </si>
  <si>
    <t>2 343 127,64</t>
  </si>
  <si>
    <t>1 212 640,00</t>
  </si>
  <si>
    <t>186 500,00</t>
  </si>
  <si>
    <t>255 850,00</t>
  </si>
  <si>
    <t>Venta de Bienes Semanario Universidad</t>
  </si>
  <si>
    <t>4 648 967,77</t>
  </si>
  <si>
    <t>3 703 440,43</t>
  </si>
  <si>
    <t>79 033,34</t>
  </si>
  <si>
    <t>55 500,00</t>
  </si>
  <si>
    <t>810 994,00</t>
  </si>
  <si>
    <t>3 806 750,00</t>
  </si>
  <si>
    <t>2 200 000,00</t>
  </si>
  <si>
    <t>850 000,00</t>
  </si>
  <si>
    <t>756 750,00</t>
  </si>
  <si>
    <t>2 129 606,40</t>
  </si>
  <si>
    <t>1 825 606,40</t>
  </si>
  <si>
    <t>304 000,00</t>
  </si>
  <si>
    <t>9 340 000,00</t>
  </si>
  <si>
    <t>3 220 000,00</t>
  </si>
  <si>
    <t>200 000,00</t>
  </si>
  <si>
    <t>5 920 000,00</t>
  </si>
  <si>
    <t>29 048 170,25</t>
  </si>
  <si>
    <t>788 523,96</t>
  </si>
  <si>
    <t>18 209 892,79</t>
  </si>
  <si>
    <t>7 214 851,64</t>
  </si>
  <si>
    <t>2 834 901,86</t>
  </si>
  <si>
    <t>3 403 573,00</t>
  </si>
  <si>
    <t>657 256,00</t>
  </si>
  <si>
    <t>96 450,00</t>
  </si>
  <si>
    <t>331 160,00</t>
  </si>
  <si>
    <t>2 318 707,00</t>
  </si>
  <si>
    <t>1 129 054,66</t>
  </si>
  <si>
    <t>552 334 429,13</t>
  </si>
  <si>
    <t>413 086 316,22</t>
  </si>
  <si>
    <t>2 264 120,00</t>
  </si>
  <si>
    <t>750 000,00</t>
  </si>
  <si>
    <t>136 233 992,91</t>
  </si>
  <si>
    <t>11 495 000,00</t>
  </si>
  <si>
    <t>7 715 000,00</t>
  </si>
  <si>
    <t>3 780 000,00</t>
  </si>
  <si>
    <t>2 160 044,00</t>
  </si>
  <si>
    <t>1 667 140,00</t>
  </si>
  <si>
    <t>25 020,00</t>
  </si>
  <si>
    <t>248 060,00</t>
  </si>
  <si>
    <t>219 824,00</t>
  </si>
  <si>
    <t>013-068</t>
  </si>
  <si>
    <t>Arreglo pago girados de mas a estudiantes sin pagaré</t>
  </si>
  <si>
    <t>83 855,00</t>
  </si>
  <si>
    <t>3 482 349,71</t>
  </si>
  <si>
    <t>2 560 894,21</t>
  </si>
  <si>
    <t>718 533,50</t>
  </si>
  <si>
    <t>202 922,00</t>
  </si>
  <si>
    <t>Matrícula al cobro</t>
  </si>
  <si>
    <t>1 767 634 235,00</t>
  </si>
  <si>
    <t>751 223 885,00</t>
  </si>
  <si>
    <t>1 016 410 350,00</t>
  </si>
  <si>
    <t>197 509 573,00</t>
  </si>
  <si>
    <t>116 323 087,00</t>
  </si>
  <si>
    <t>81 186 486,00</t>
  </si>
  <si>
    <t>Cuentas por cobrar estudiantes al cobro judicial</t>
  </si>
  <si>
    <t>1 001 570,00</t>
  </si>
  <si>
    <t>6 908 063 990,12</t>
  </si>
  <si>
    <t>754 817 228,11</t>
  </si>
  <si>
    <t>804 128 380,46</t>
  </si>
  <si>
    <t>148 553 857,27</t>
  </si>
  <si>
    <t>5 200 564 524,28</t>
  </si>
  <si>
    <t>Financiamiento Transitorio Vínculo Externo</t>
  </si>
  <si>
    <t xml:space="preserve">Matrícula al cobro judicial </t>
  </si>
  <si>
    <t>013-074-001</t>
  </si>
  <si>
    <t>013-074-002</t>
  </si>
  <si>
    <t>Diferencia de ingresos no percibidos y egresos por ejecutar</t>
  </si>
  <si>
    <t>INSTITUTO DE INVESTIGACION EN INGENIERIA</t>
  </si>
  <si>
    <t>PROM. DEL DESAR CIENT. ACADEM. EN GEO.</t>
  </si>
  <si>
    <t>PLAN REGULADOR DEL CANTON DE OROTINA</t>
  </si>
  <si>
    <t>PUBLICAC. CUADERNOS CENTRO INVESTIGACIONES ANTROPOLOGICAS</t>
  </si>
  <si>
    <t>SERV INVESTIG CIENTIFICA TEATRO NACIONAL</t>
  </si>
  <si>
    <t>CONSULTOR P/APOYAR DESAR. E IMPLEM. SIST.GEST.CALID PROY. DE</t>
  </si>
  <si>
    <t>ASESOR EN ARQUIT, DISEÑ, URBAN Y CONSTRU</t>
  </si>
  <si>
    <t>CAPACIT EN LENG SEÑAS COSTARR P/CENDEISS</t>
  </si>
  <si>
    <t>ASESOR ARQUIT DISEÑ URBANIS CONSTR-CICAP</t>
  </si>
  <si>
    <t>PROG. DE ASESESORIAS DE LA ESC.ING.ELECT</t>
  </si>
  <si>
    <t>PROGRAM CURSOS ESCUEL INGENIER ELECTRICA</t>
  </si>
  <si>
    <t>PROCESO DE PLANIF. DE DES. LOCAL MUN.ESCAZÚ</t>
  </si>
  <si>
    <t>SERV APOY TECN 88 JUNT ADM IMPL VALID NU</t>
  </si>
  <si>
    <t>@GROFERIA; MEJOR ESTRAT DIDACT CURS FACU</t>
  </si>
  <si>
    <t>ESTRAT CANT DE LA  ATENCIÓN A LA NIÑEZ</t>
  </si>
  <si>
    <t>Disponible financiero al 30-06-2018</t>
  </si>
  <si>
    <t>PROG. EDUC. CONTINUA ESC. ADM. EDUCATIVA</t>
  </si>
  <si>
    <t>II SIMPOSIO GESTION Y SOSTENIBILIDAD CEA</t>
  </si>
  <si>
    <t>CONTROL INT.Y VAL.DEL RIESGO MUN.M.OCA</t>
  </si>
  <si>
    <t>TOTAL DEL PRESUPUESTO POR DISTRIBUIR (SECC 6.)</t>
  </si>
  <si>
    <t>La cuenta por cobrar neta por concepto de Matrícula al cobro al 30 de junio de 2018, se registró por un monto neto de ¢1.767.634.235,00, correspondiente a la facturación neta pendiente de cancelar por los estudiantes, del período en curso y anteriores. Esta incluye recargo por matrícula, menos descuento por beca matrícula y menos descuento por tope de crédito de matrícula; y tiene su contra partida en las cuentas por pagar como pasivo diferido por el mismo monto. La composición de la partida se detalla seguidamente:</t>
  </si>
  <si>
    <t>Al respecto, es indispensable anotar que la facturación total por concepto de matrícula, comprendida entre el periodo del 01 de enero al 30 de junio de 2018, es la siguiente:</t>
  </si>
  <si>
    <t xml:space="preserve">                                            Monto total facturado 2018:</t>
  </si>
  <si>
    <t>POSGRADO EN COMPUTACION E INFORMATICA</t>
  </si>
  <si>
    <t>POSGRADO EN ADMINISTRACION EDUCATIVA</t>
  </si>
  <si>
    <t>MAESTRIA EN ADMINISTRACION UNIVERSITARIA</t>
  </si>
  <si>
    <t>POSG ENSEÑANZA INGLES COMO LENGUA EXTRAN</t>
  </si>
  <si>
    <t>MAEST ADM PUBLICA CONTRATOS PUBLICOS</t>
  </si>
  <si>
    <t>POSGRADO EN ADMINISTRACIÓN PUBLICA</t>
  </si>
  <si>
    <t>MAESTRIA EN CIENCIAS POLITICAS</t>
  </si>
  <si>
    <t>MAESTRIA EVALUACION DE PROYECTOS</t>
  </si>
  <si>
    <t>POSGRADO ADMINISTRACION Y DIRECCION DE EMPRESAS</t>
  </si>
  <si>
    <t>MAESTRIA EN FARMACODEPENDENCIA</t>
  </si>
  <si>
    <t>MAESTRIA EN SALUD PUBLICA - VARIOS ENFASIS</t>
  </si>
  <si>
    <t>MAESTRIA CIENCIAS DE ENFERMERIA</t>
  </si>
  <si>
    <t>POSGRAD TECNOL INFORMAC COMUN GEST ORGAN</t>
  </si>
  <si>
    <t>PROG. POSG. FINANC. COMP, GLOBAL DE DOCENCIA</t>
  </si>
  <si>
    <t>Alquiler Locales de Sodas y Fotocopiadoras</t>
  </si>
  <si>
    <t>1,3,1,2,09,09,8,0,000</t>
  </si>
  <si>
    <t>Amortización SIEDIN-Rectoría</t>
  </si>
  <si>
    <t>1.3.1.2.09.09.10.0.000</t>
  </si>
  <si>
    <t>Servicios de Impresión SIEDIN</t>
  </si>
  <si>
    <t>Derechos de Exámenes (Extraordinarios y Suficiencia)</t>
  </si>
  <si>
    <t>Intereses y Comisiones sobre Préstamos al Sector Privado</t>
  </si>
  <si>
    <t>Inter.S/ Saldos Diarios a Cta Corriente</t>
  </si>
  <si>
    <t>1,3,9,1,08,00,0,0,000</t>
  </si>
  <si>
    <t>Descuentos por Pronto Pago Banco Mundial</t>
  </si>
  <si>
    <t>2,1,0,0,00,00,0,0,000</t>
  </si>
  <si>
    <t>VENTA DE ACTIVOS</t>
  </si>
  <si>
    <t>2,1,1,0,00,00,0,0,000</t>
  </si>
  <si>
    <t>Venta de Activos Fijos</t>
  </si>
  <si>
    <t>2,1,1,1,00,00,0,0,000</t>
  </si>
  <si>
    <t>Venta de Terrenos</t>
  </si>
  <si>
    <t>2,3,2,1,00,00,0,0,000</t>
  </si>
  <si>
    <t>2,4,0,0,00,00,0,0,000</t>
  </si>
  <si>
    <t>TRANSFERENCIAS DE CAPITAL</t>
  </si>
  <si>
    <t>Transferencias de Capital del Sector Público</t>
  </si>
  <si>
    <t>Transf. De Capital del Gobierno Central</t>
  </si>
  <si>
    <t>Transf. De Capital de Órganos Desconcentrados</t>
  </si>
  <si>
    <t>Transf. De Capital  de Instituciones Descentralizadas</t>
  </si>
  <si>
    <t>Previsión Proc. Contencioso UCR-CCSS-PAIS</t>
  </si>
  <si>
    <t>LICENCIA SABÁTICA</t>
  </si>
  <si>
    <t>CENTRO DE EVALUACIÓN ACADÉMICA</t>
  </si>
  <si>
    <t>UNIDADES DE SERVICIOS DE APOYO A LA DOCENCIA</t>
  </si>
  <si>
    <t>FORMACIÓN DE RECURSOS DOCENTES</t>
  </si>
  <si>
    <t>PRUEBAS DE HABILIDADES CUANTITATIVAS</t>
  </si>
  <si>
    <t>ÁREA DE ARTES Y LETRAS</t>
  </si>
  <si>
    <t>FACULTAD DE  ARTES</t>
  </si>
  <si>
    <t>ESCUELA DE ARTES DRAMÁTICAS</t>
  </si>
  <si>
    <t>ESCUELA DE ARTES PLÁSTICAS</t>
  </si>
  <si>
    <t>ESCUELA DE FILOLOGÍA</t>
  </si>
  <si>
    <t>ESCUELA DE FILOSOFÍA</t>
  </si>
  <si>
    <t>ÁREA DE CIENCIAS BÁSICAS</t>
  </si>
  <si>
    <t>ESCUELA DE BIOLOGÍA</t>
  </si>
  <si>
    <t>ESCUELA DE FÍSICA</t>
  </si>
  <si>
    <t>ESCUELA CENTROAMERICANA DE GEOLOGÍA</t>
  </si>
  <si>
    <t>ESCUELA DE MATEMÁTICA</t>
  </si>
  <si>
    <t>ESCUELA DE QUÍMICA</t>
  </si>
  <si>
    <t>ÁREA DE CIENCIAS SOCIALES</t>
  </si>
  <si>
    <t>FACULTAD DE CIENCIAS ECONÓMICAS</t>
  </si>
  <si>
    <t>ESCUELA DE ADMINISTRACIÓN NEGOCIOS</t>
  </si>
  <si>
    <t>ESCUELA DE ADMINISTRACIÓN PUBLICA</t>
  </si>
  <si>
    <t>ESCUELA DE ECONOMÍA</t>
  </si>
  <si>
    <t>ESCUELA DE ESTADÍSTICA</t>
  </si>
  <si>
    <t>FACULTAD DE EDUCACIÓN</t>
  </si>
  <si>
    <t>ESCUELA DE ADMINISTRACIÓN EDUCATIVA</t>
  </si>
  <si>
    <t>ESCUELA DE FORMACIÓN DOCENTE</t>
  </si>
  <si>
    <t>ESCUELA ORIENTACIÓN Y EDUCACIÓN ESPECIAL</t>
  </si>
  <si>
    <t>ESCUELA EDUCACIÓN FÍSICA Y DEPORTES</t>
  </si>
  <si>
    <t>ESCUELA DE SOCIOLOGÍA</t>
  </si>
  <si>
    <t>ESCUELA CIENCIAS COMUNICACIÓN COLECTIVA</t>
  </si>
  <si>
    <t>ESCUELA DE CIENCIAS POLÍTICAS</t>
  </si>
  <si>
    <t>ESCUELA DE PSICOLOGÍA</t>
  </si>
  <si>
    <t>ESCUELA DE GEOGRAFÍA</t>
  </si>
  <si>
    <t>ESCUELA DE ANTROPOLOGÍA</t>
  </si>
  <si>
    <t>ÁREA DE SALUD</t>
  </si>
  <si>
    <t>ESCUELA DE ENFERMERÍA</t>
  </si>
  <si>
    <t>ESCUELA DE NUTRICIÓN</t>
  </si>
  <si>
    <t>ESCUELA DE TECNOLOGÍAS EN SALUD</t>
  </si>
  <si>
    <t>FACULTAD DE ODONTOLOGÍA</t>
  </si>
  <si>
    <t>ÁREA DE INGENIERÍA Y ARQUITECTURA</t>
  </si>
  <si>
    <t>FACULTAD DE INGENIERÍA</t>
  </si>
  <si>
    <t>ESCUELA DE INGENIERÍA CIVIL</t>
  </si>
  <si>
    <t>ESCUELA DE INGENIERÍA QUÍMICA</t>
  </si>
  <si>
    <t>ESCUELA DE INGENIERÍA ELÉCTRICA</t>
  </si>
  <si>
    <t>ESCUELA DE INGENIERÍA MECÁNICA</t>
  </si>
  <si>
    <t>ESCUELA DE INGENIERÍA INDUSTRIAL</t>
  </si>
  <si>
    <t>ESCUELA DE INGENIERÍA DE BIOSISTEMAS</t>
  </si>
  <si>
    <t>ESC,CIENCIAS COMPUTACIÓN E INFORMÁTICA</t>
  </si>
  <si>
    <t>ESCUELA DE INGENIERÍA TOPOGRAFÍA</t>
  </si>
  <si>
    <t>ÁREA DE CIENCIAS AGROALIMENTARIAS</t>
  </si>
  <si>
    <t>ESCUELA DE ECONOMÍA AGRÍCOLA Y AGRONEGOCIOS</t>
  </si>
  <si>
    <t>ESCUELA DE TECNOLOGÍA EN ALIMENTOS</t>
  </si>
  <si>
    <t>01-95</t>
  </si>
  <si>
    <t>CIEQ-DOCENCIA</t>
  </si>
  <si>
    <t>INVESTIGACIÓN</t>
  </si>
  <si>
    <t>APOYO A LA INVESTIGACIÓN</t>
  </si>
  <si>
    <t>SERV. DE APOYO-VICERRECTORIA INVESTIGACIÓN</t>
  </si>
  <si>
    <t>UNIDADES (VIC INVESTIGACIÓN)</t>
  </si>
  <si>
    <t>COLECCIONES Y MUSEOS (VIC, INVESTIG)</t>
  </si>
  <si>
    <t>02-01-02-08</t>
  </si>
  <si>
    <t>LAB DIAG DE CANCER.SIMUL Y CIRUGÍA MIN INV</t>
  </si>
  <si>
    <t>SIST EDITORIAL DE DIF CIENTIF DE LA INV</t>
  </si>
  <si>
    <t>PROYECTOS DE INVESTIGACIÓN VIC INVESTIGA</t>
  </si>
  <si>
    <t>JARDÍN BOTÁNICO LANKESTER</t>
  </si>
  <si>
    <t>ESTACIÓN EXPERIMENTAL FABIO BAUDRIT M</t>
  </si>
  <si>
    <t>ESTACIÓN EXPERIMENTAL ALFREDO VOLIO MATA</t>
  </si>
  <si>
    <t>LABORATORIOS DE ENSAYOS BIOLÓGICOS</t>
  </si>
  <si>
    <t>FINCA DE PRODUCCIÓN ANIMAL</t>
  </si>
  <si>
    <t>UNIDAD DE GESTIÓN Y TRANSFER DEL CONOCIM</t>
  </si>
  <si>
    <t>FINCA EXP  INTERDISCIP  MODEL AGROECOLÓGICOS</t>
  </si>
  <si>
    <t>UNIDAD ESP DE INV DE AREAS PROTEGIDAS</t>
  </si>
  <si>
    <t>CENTROS E INSTITUTOS DE INVESTIGACIÓN</t>
  </si>
  <si>
    <t>CENTRO INV EN BIOLOGÍA CELULAR Y MOLECULAR</t>
  </si>
  <si>
    <t>CENTRO INV CIENCIAS DEL MAR Y LUMINOLOGIA</t>
  </si>
  <si>
    <t>CENTRO INV ELECTROQUÍMICA Y ENERGÍA QUÍMICA</t>
  </si>
  <si>
    <t>CTRO INV  HEMATOLOGIA Y TRANSTORNOS AFIN</t>
  </si>
  <si>
    <t>CTRO INVESTIGACIÓN PRODUCTOS NATURALES</t>
  </si>
  <si>
    <t>CENTRO DE INVESTIGACIONES GEOFÍSICA</t>
  </si>
  <si>
    <t>CENTRO DE INV,EN ENFERMEDADES TROPICALES</t>
  </si>
  <si>
    <t>CTRO INV HISTÓRICAS DE AMÉRICA CENTRAL</t>
  </si>
  <si>
    <t>CENTRO INV EN CONTAMINACIÓN AMBIENTAL</t>
  </si>
  <si>
    <t>CENTRO DE INVESTIGACIONES AGRONÓMICAS</t>
  </si>
  <si>
    <t>CENTRO INV EN GRANOS Y SEMILLAS</t>
  </si>
  <si>
    <t>CENTRO INV  EN TECNOLOGÍA DE ALIMENTOS</t>
  </si>
  <si>
    <t>INSTITUTO INV  EN CIENCIAS ECONÓMICAS</t>
  </si>
  <si>
    <t>INSTITUTO INV PSICOLÓGICAS</t>
  </si>
  <si>
    <t>INSTITUTO INVESTIGACIÓN EN EDUCACIÓN</t>
  </si>
  <si>
    <t>INSTITUTO INV EN SALUD</t>
  </si>
  <si>
    <t>INSTITUTO INV EN INGENIERÍA</t>
  </si>
  <si>
    <t>CENTRO INV NUTRICIÓN ANIMAL</t>
  </si>
  <si>
    <t>INSTITUTO INV AGRÍCOLAS</t>
  </si>
  <si>
    <t>INSTITUTO INV FILOSÓFICAS</t>
  </si>
  <si>
    <t>CENTRO INV EN PROTECCIÓN DE CULTIVOS</t>
  </si>
  <si>
    <t>CENTRO INVESTIGACIONES EN CIENCIAS EN MATERIALES</t>
  </si>
  <si>
    <t>INSTITUTO INV FARMACÉUTICAS</t>
  </si>
  <si>
    <t>UNIDAD DE COORDINACIÓN</t>
  </si>
  <si>
    <t>LAB  ANÁLISIS Y ASESORÍA FARMACIA LAYAFA</t>
  </si>
  <si>
    <t>CTRO  INFORMACIÓN DE MEDICAMENTOS CIMED</t>
  </si>
  <si>
    <t>CENTRO INV. EN ESTUDIOS DE LA MUJER</t>
  </si>
  <si>
    <t>CENTRO INV EN DESARROLLO SOSTENIBLE</t>
  </si>
  <si>
    <t xml:space="preserve">CENTRO INV  IDENTIDAD Y CULTURA LATINOAMERICANA </t>
  </si>
  <si>
    <t>CTRO  INVEST  MATEMÁTICAS Y META-MATEMÁTICA</t>
  </si>
  <si>
    <t>CTRO  INVEST  ECON  AGRIC  Y DESA AGRO-EM</t>
  </si>
  <si>
    <t>INSTITUTO INVESTIGACIONES LINGÜÍSTICAS</t>
  </si>
  <si>
    <t>CTRO INVEST MATEMAT,PURA Y APL (CIMPA)</t>
  </si>
  <si>
    <t>INSTITUTO INV JURÍDICAS</t>
  </si>
  <si>
    <t>CENTRO INVEST  ESTRUCTURAS MICROCOPICAS</t>
  </si>
  <si>
    <t>CTRO INVESTIG EN CS ATOMIC NUCL Y MOLEC</t>
  </si>
  <si>
    <t>CENTRO INVEST Y CAPAC EN ADM PUBLICA</t>
  </si>
  <si>
    <t>CENTRO INV Y ESTUDIOS POLIT"JM CASTRO M"</t>
  </si>
  <si>
    <t>CTRO INV TECNOLOGIAS INFORM Y COMUNIC</t>
  </si>
  <si>
    <t>CTRO INVESTIG, - DIVERSIDAD CULTURAL Y E</t>
  </si>
  <si>
    <t>CTRO INVESTIG, NEUROCIENCIAS (CIN)</t>
  </si>
  <si>
    <t>INSTITUTO INVESTIG EN  ARTE (II ARTE)</t>
  </si>
  <si>
    <t>CTRO INVESTIG EN CS MOV HUMANO- CIMOHU</t>
  </si>
  <si>
    <t>02-02-50</t>
  </si>
  <si>
    <t>CENTRO INVESTIGACIONES ANTROPOLÓGICAS</t>
  </si>
  <si>
    <t>02-95</t>
  </si>
  <si>
    <t>CIEQ-INVESTIGACIÓN</t>
  </si>
  <si>
    <t>UNIDADES-SERVICIOS DE ACCION SOCIAL</t>
  </si>
  <si>
    <t>COLECCIONES Y MUSEOS (VIC, ACCION SOC,)</t>
  </si>
  <si>
    <t>FONDOS CONCURSABLES.SERV APOYO AC SOCIAL</t>
  </si>
  <si>
    <t>UNIDAD EXT DOCENTE-VIC,ACCION SOCIAL</t>
  </si>
  <si>
    <t>03-95</t>
  </si>
  <si>
    <t>CIEQ-ACCIÓN SOCIAL</t>
  </si>
  <si>
    <t>OFICINA DE REGISTRO E INFORMACIÓN EST</t>
  </si>
  <si>
    <t>OF, DE BECAS Y ATENCION SOC</t>
  </si>
  <si>
    <t>OF  DE BIENESTAR Y SALUD</t>
  </si>
  <si>
    <t>04-95</t>
  </si>
  <si>
    <t>CIEQ-VIDA ESTUDIANTIL</t>
  </si>
  <si>
    <t>UNIDAD COORDINACION OFIC,SERV,GENERALES</t>
  </si>
  <si>
    <t>SECCION MANTENIMIENTO DE MAQ,Y EQUIPO</t>
  </si>
  <si>
    <t>PROYEC, ESPECIF, MANTENIMIENTO</t>
  </si>
  <si>
    <t xml:space="preserve">DECANATO DE INGENIERÍA </t>
  </si>
  <si>
    <t>APOYO ACADÉMICO INSTITUCIONAL</t>
  </si>
  <si>
    <t>UNIDADES DE APOYO ACADÉMICO</t>
  </si>
  <si>
    <t>06-08-02-10</t>
  </si>
  <si>
    <t>PLAZA DE LA  AUTONOMIA</t>
  </si>
  <si>
    <t>06-95</t>
  </si>
  <si>
    <t>CIEQ-DIRECCIÓN SUPERIOR</t>
  </si>
  <si>
    <t>07-03-03-01</t>
  </si>
  <si>
    <t>RECINTO DE PARAISO - DOCENCIA</t>
  </si>
  <si>
    <t>07-95</t>
  </si>
  <si>
    <t>CIEQ-DESARROLLO REGIONAL</t>
  </si>
  <si>
    <t>DESARROLLO VINCULO EXT ACTIV TRANSITORIA</t>
  </si>
  <si>
    <t>DESARROLLO VINCULO EXT,ACTIV,PERMANENTES</t>
  </si>
  <si>
    <t>ESCUELA DE ARTES PLASTICAS - VENTA SERV</t>
  </si>
  <si>
    <t>MAT, DIDACTICO HISTOLOGICO Y ANATOMICO</t>
  </si>
  <si>
    <t>INGENIERÍA S Y ARQUITECTURA</t>
  </si>
  <si>
    <t>ESCUELA DE INGENIERÍA  ELECTRICA</t>
  </si>
  <si>
    <t>DESARROLLO VINC EXT ACT  PERMANENTES E,A</t>
  </si>
  <si>
    <t>VENTA COLECCIONES EDITORIAL U,C,R,</t>
  </si>
  <si>
    <t>ADMINISTRACION E.E.F.B.M</t>
  </si>
  <si>
    <t>GRANOS / SEMILLAS E.E.F.B.M</t>
  </si>
  <si>
    <t>PLANIFICACION HATO BOVINO E.E.A.V.M</t>
  </si>
  <si>
    <t>ACTUALIZACION ACADEMICA PRODU, E.E.A.V.M</t>
  </si>
  <si>
    <t>ESTACION EXPERIMENTAL ALFREDO VOLIO M</t>
  </si>
  <si>
    <t>02-98-02-09</t>
  </si>
  <si>
    <t>VENTA DE SUERO -INSTITUTO CLODOMIRO PIC</t>
  </si>
  <si>
    <t>PRESTACION DE SERVICIOS DEL CIMAR</t>
  </si>
  <si>
    <t>VENTA DE MATERIAL DIDACTICO I.I.P</t>
  </si>
  <si>
    <t>DIAGN DE GEMINIV. CRINIV. BEMIS TABAC YT</t>
  </si>
  <si>
    <t>02-98-02-81</t>
  </si>
  <si>
    <t>PROM DEL DESAR CIENT ACADEM EN GEO</t>
  </si>
  <si>
    <t>02-98-02-82</t>
  </si>
  <si>
    <t>02-98-02-85</t>
  </si>
  <si>
    <t>DESARROLLO VINC EXTERNO ACTIV PERMANENTE</t>
  </si>
  <si>
    <t>03-98-02-05</t>
  </si>
  <si>
    <t>CONSU P/APOYAR DESAR E IMP SIST G CAL</t>
  </si>
  <si>
    <t>SERV, ESTADIST ESPEC,EN EL PROC DE INV</t>
  </si>
  <si>
    <t>PLANETARIO DE LA UNIVERSIDAD DE C,R,</t>
  </si>
  <si>
    <t>ASESOR EN ARQUIT. DISEÑ. URBAN Y CONSTRU</t>
  </si>
  <si>
    <t>CONST PLAN INTER ABORD OBESID INFANT M,S</t>
  </si>
  <si>
    <t>ASESOR. CAPAC Y VALIDAC MATEMA (ACAVAMA)</t>
  </si>
  <si>
    <t>03-98-03-40</t>
  </si>
  <si>
    <t>PROG DE ASESESORIAS DE LA ESC ING ELECT</t>
  </si>
  <si>
    <t>03-98-03-45</t>
  </si>
  <si>
    <t>PROC DE PLAN DE DES LOCAL MUN,ESCAZÚ</t>
  </si>
  <si>
    <t>03-98-03-46</t>
  </si>
  <si>
    <t>03-98-03-47</t>
  </si>
  <si>
    <t>03-98-03-48</t>
  </si>
  <si>
    <t>DESARROLLO VINC EXT ACTIV  PERMANENTES</t>
  </si>
  <si>
    <t>FICHAS PROFESIOGRAFICAS UVE</t>
  </si>
  <si>
    <t>COVO - CAMINO A LA UCR - GUIAS</t>
  </si>
  <si>
    <t>DESARROLLO VINC EXT ACTIV PERMANENTES</t>
  </si>
  <si>
    <t>RESIDENCIAS ESTUDIANTALES SEDE REG OCC</t>
  </si>
  <si>
    <t>RESERVA BIOLOGICA ALBERTO ML BRENES</t>
  </si>
  <si>
    <t>RESIDENCIAS ESTUDIANTILES SEDE REG GUAN</t>
  </si>
  <si>
    <t>MODULO DE LECHE SEDE REG ATLANTICO</t>
  </si>
  <si>
    <t>APROVECHAMIENTO DE DESECHOS SEDE REG  AT</t>
  </si>
  <si>
    <t>SALUD ORAL SEDE REG ATLANTICO</t>
  </si>
  <si>
    <t>USO PISCINAS SEDE REG ATLANTICO</t>
  </si>
  <si>
    <t>ALQ RESIDENCIAS ESTUD SEDE REG LIMON</t>
  </si>
  <si>
    <t>ALQ INSTALACIONES DEPORT SEDE REG LIMON</t>
  </si>
  <si>
    <t>SERVICIOS DE MUELLE SEDE REG  PACIFICO</t>
  </si>
  <si>
    <t>EDIFICIOS ADICIONES Y MEJORAS</t>
  </si>
  <si>
    <t>ESCUELA DE QUIMICA EDIFICIO PROVEEDURIA</t>
  </si>
  <si>
    <t>FEDERACIÓN DE ESTUDIANTES NUEVO EDIFICIO</t>
  </si>
  <si>
    <t>CTRO INV HEMATOL Y TRANST AFINES EDIF</t>
  </si>
  <si>
    <t>ESC EDUC FISICA Y DEP AMPLIACION BIBLIO</t>
  </si>
  <si>
    <t>INST CLODOM PICADO  BODEGA  - COMEDOR</t>
  </si>
  <si>
    <t>ESC EDUC FISIC AMPLIACION BODEGAS MATER</t>
  </si>
  <si>
    <t>ESC BIOLOGIA SISTEMA FIJO CONTRA INCEN</t>
  </si>
  <si>
    <t>FAC BELLAS ARTES - TALLER FUNDICIÓN</t>
  </si>
  <si>
    <t>REC PARAISO AULAS SERV SANIT AREA RECR</t>
  </si>
  <si>
    <t>CTRO INV CIENC E ING DE MAT(CICIMA) EDIF</t>
  </si>
  <si>
    <t>ESCUELA DE QUIMICA  ESCALERA  EMERGENCIA</t>
  </si>
  <si>
    <t>ESC EST GENERAL DISEÑO READECUAC ESTRUCT</t>
  </si>
  <si>
    <t>FAC CIENCIAS ECONOMICAS ESCALERA EMERG</t>
  </si>
  <si>
    <t>CENTRO INVEST ESTUDIOS MUJER EDIFICIO</t>
  </si>
  <si>
    <t>ESC DE ENFERMERÍA EDIF TERCERA  ETAPA</t>
  </si>
  <si>
    <t>REC GUÁPILES PAB DE AULAS Y SERV SANIT</t>
  </si>
  <si>
    <t>RECINTO GRECIA BODEGA  REACTIVOS</t>
  </si>
  <si>
    <t>RECINTO GRECIA SALÓN MULTIUSO Y VESTIBUL</t>
  </si>
  <si>
    <t>ESC ECONOM AGRIC REMODEL ESPACIO FISÍCO</t>
  </si>
  <si>
    <t>ESC CENTROAMERICANA GEOLOGIA MONTACARGA</t>
  </si>
  <si>
    <t>BIBLIOT LUIS DEMETRIO TINOCO PARASOLES</t>
  </si>
  <si>
    <t>CTRO INFANTIL LAB Y CASA INFANT - EDIF</t>
  </si>
  <si>
    <t>FINCA 3 EDIFICIO DE USOS MÚLTIPLES</t>
  </si>
  <si>
    <t>INST CLODOMIRO PICADO - PROYECTOS</t>
  </si>
  <si>
    <t>SEDE  PACÍF ESPARZA  LABORAT DE REDES</t>
  </si>
  <si>
    <t>ESC DE MEDICINA ELEVADOR PARA MORGUE</t>
  </si>
  <si>
    <t>REC GOLFITO;REMOD ELECT EDIF 4000 IIETAP</t>
  </si>
  <si>
    <t>ESC LENGUAS MODERNAS - REMODELACION</t>
  </si>
  <si>
    <t>OF DE BECAS Y ATENCION SOC.</t>
  </si>
  <si>
    <t>DESARROLLO ACADÉMICO EXTRAORDINARIO</t>
  </si>
  <si>
    <t>01-99-01-03</t>
  </si>
  <si>
    <t>APORTE CORTE SUPREMA JUSTICIA-CONSU,JURI</t>
  </si>
  <si>
    <t>01-99-04-07</t>
  </si>
  <si>
    <t>OBRAS DE INFRAESTRUCTURAS ESC ADM NEGOCI</t>
  </si>
  <si>
    <t>DEFENSORIA  HABITANTES - CONSUL, JURIDIC</t>
  </si>
  <si>
    <t>FITOPATOLOGIA -PROYECTO CENTROA,SIGATOKA</t>
  </si>
  <si>
    <t>LEY 7277 PROGRAMA COOPE U.C.R – M.A.G.</t>
  </si>
  <si>
    <t>02-99-02-58</t>
  </si>
  <si>
    <t>02-99-04-55</t>
  </si>
  <si>
    <t>02-99-04-58</t>
  </si>
  <si>
    <t>EST,DEM,PAS,Y CAR,USUA,SER,TRA,BUS EXT U</t>
  </si>
  <si>
    <t>02-99-04-59</t>
  </si>
  <si>
    <t>EST,JURID, DERECHO A SEGURID, ALIMENMENT</t>
  </si>
  <si>
    <t>02-99-04-60</t>
  </si>
  <si>
    <t>VARIAC,PROP, DINAM, ESTRUC,CONST, MAMPOS</t>
  </si>
  <si>
    <t>02-99-04-61</t>
  </si>
  <si>
    <t>EFIC, UTIL NUTR, EN LA NUT, ANIMALES MON</t>
  </si>
  <si>
    <t>02-99-04-64</t>
  </si>
  <si>
    <t>02-99-04-65</t>
  </si>
  <si>
    <t>GLOBAL INVESTIGACION (F,R,)</t>
  </si>
  <si>
    <t>IV CONGRESO INTERNAC: GESTIÓN; INNOVACIO</t>
  </si>
  <si>
    <t>03-99-02-13</t>
  </si>
  <si>
    <t>ESTUD ACTUAR REG INVAL; VEJ Y MUER IVM</t>
  </si>
  <si>
    <t>03-99-02-18</t>
  </si>
  <si>
    <t>03-99-02-19</t>
  </si>
  <si>
    <t>03-99-02-20</t>
  </si>
  <si>
    <t>FONDOS RESTRINGIDOS -GLOBAL ACCION SOC,</t>
  </si>
  <si>
    <t>PREST, ESTUD, GOLCHER BARQUIL-INTERESES</t>
  </si>
  <si>
    <t>BECA DR, JORGE VEGA  MARTINEZ</t>
  </si>
  <si>
    <t>FONDOS RESTRINGIDOS - GLOBAL VIDA ESTUD,</t>
  </si>
  <si>
    <t>FONDOS RESTRINGIDOS  - GLOBAL ADMINIST,</t>
  </si>
  <si>
    <t>ACTIVIDADES DE INTERCAMBIO ACADÉMICO</t>
  </si>
  <si>
    <t>FONDOS RESTRIGIDOS GLOBAL DIRECCION SUP,</t>
  </si>
  <si>
    <t>PROYECTOS DOCENTES -SEDE REG, OCCIDENTE</t>
  </si>
  <si>
    <t>LEY DE PESCA NO, 8436 SEDE GUANACASTE</t>
  </si>
  <si>
    <t>LEY 7386 RECINTO UNV, DE PARAISO CARTAGO</t>
  </si>
  <si>
    <t>LEY DE PESCA NO, 8436 SEDE DEL CARIBE</t>
  </si>
  <si>
    <t>LEY DE PESCA NO,8436 SEDE PACIFICO</t>
  </si>
  <si>
    <t>DESARROLLO VINCULO EXT,ACTIV,TRANSITORIA</t>
  </si>
  <si>
    <t>ACTIVIDAD DEPORTIVA SEDE REG, ATLANTICO</t>
  </si>
  <si>
    <t>ACTIVIDAD DEPORTIVA SEDE REG, OCCIDENTE</t>
  </si>
  <si>
    <t>ACTIVIDAD DEPORTIVA SEDE REG, GUANACASTE</t>
  </si>
  <si>
    <t>ACTIVIDAD DEPORTIVA SEDE REG, LIMON</t>
  </si>
  <si>
    <t>ACTIVIDAD DEPORTIVA SEDE REG, PACIFICO</t>
  </si>
  <si>
    <t>ACTIVIDAD DEPORTIVA ESC,EDUCACION FISICA</t>
  </si>
  <si>
    <t>DESARROLLO VINC, EXT,ACTIV,TRANSITORIAS</t>
  </si>
  <si>
    <t>RECUPERACION ACAD,P/ESTUD,SECUNDARIA LIM</t>
  </si>
  <si>
    <t>T,C,U, SERVICIOS EDUCATIVOS COMPLEMENTAR</t>
  </si>
  <si>
    <t>CONTROL INT,Y VAL,DEL RIESGO MUN,M,OCA</t>
  </si>
  <si>
    <t>ETAPA BASICA DE MUSICA SEDE REG,ATLANTIC</t>
  </si>
  <si>
    <t>NUCLEO DE TECNOLOGIA - ESC,DE ENFERMERIA</t>
  </si>
  <si>
    <t>PROG CAPAC EN GEST DE LA INNOV; PROP INT</t>
  </si>
  <si>
    <t>APOYO A LA ACCIÓN SOCIAL</t>
  </si>
  <si>
    <t>C.E.D. MAESTRÍA EN CIENCIAS BIOMEDICAS</t>
  </si>
  <si>
    <t>PROG EDUCACION CONTINUA FAC, MEDICINA</t>
  </si>
  <si>
    <t>03-97-04-52</t>
  </si>
  <si>
    <t>PROG EDUC CONTINUA ESC ADM EDUCATIVA</t>
  </si>
  <si>
    <t>CURSOS ESPECIALES GLOBAL ACCIÓN SOCIAL</t>
  </si>
  <si>
    <t>PROG, POSGRADO FINANCIAMIENTO COMPLEMENTARIO</t>
  </si>
  <si>
    <t>POSGRADO COMPUTACIÓN E INFORMÁTICA</t>
  </si>
  <si>
    <t>POSGRADO EN  ADMINISTRACIÓN EDUCATIVA</t>
  </si>
  <si>
    <t>MAESTRÍA ADMINISTRACIÓN UNIVERSITARIA</t>
  </si>
  <si>
    <t>POSGRADO EN INGENIERÍA  CIVIL</t>
  </si>
  <si>
    <t>DOCTORADO GOBIERNO Y POLÍTICA PUBLICA</t>
  </si>
  <si>
    <t>MAESTRÍA EN INGENIERÍA  ELÉCTRICA</t>
  </si>
  <si>
    <t>PROGRAMA DE POSGRADO EN PSICOLOGÍA</t>
  </si>
  <si>
    <t>MAESTRÍA EN HIDROLOGÍA</t>
  </si>
  <si>
    <t>MAEST EN GESTIÓN JURIDIC DE LA EDUCACION</t>
  </si>
  <si>
    <t>CIENCIAS BÁSICAS</t>
  </si>
  <si>
    <t>MAESTRÍA EN BIBLIOTECOLOGÍA</t>
  </si>
  <si>
    <t>MAESTRÍA EN PLANIFICACIÓN CURRICULAR</t>
  </si>
  <si>
    <t>01-97-04-06</t>
  </si>
  <si>
    <t>MAESTRÍA EN CIENCIAS POLÍTICAS</t>
  </si>
  <si>
    <t>MAESTRÍA EVALUACIÓN PROYECTOS</t>
  </si>
  <si>
    <t>POSGRADO ADMINISTRACIÓN Y DIRECCIÓN  EMP</t>
  </si>
  <si>
    <t>MAESTRÍA EN FARMACOPEDENDENCIA</t>
  </si>
  <si>
    <t>MAESTRÍA EN SALUD PUBLICA-VARIOS ENFASIS</t>
  </si>
  <si>
    <t>MAESTRÍA EN CIENCIAS DE ENFERMERIA</t>
  </si>
  <si>
    <t>MAESTRÍA EN INGENIERÍA  QUIMICA</t>
  </si>
  <si>
    <t>MAESTRÍA EN INGENIERÍA  INDUSTRIAL</t>
  </si>
  <si>
    <t>MAES, EN GESTIÓN DEL RIESGO EN DESASTRES</t>
  </si>
  <si>
    <t>MAESTRÍA PROFESION EN METEOROLIA OPERATI</t>
  </si>
  <si>
    <t>01-97-06-12</t>
  </si>
  <si>
    <t>PROG, POSGRADO FINANC,COMP GLOBAL DOCENC</t>
  </si>
  <si>
    <t>PROG, POSGRADO FINANC,COMP;GLOBAL DOCENC</t>
  </si>
  <si>
    <t>ESCUELA DE FILOLOGÍA LING Y LIT</t>
  </si>
  <si>
    <t>ESCUELA DE INGENIERÍA  CIVIL</t>
  </si>
  <si>
    <t>ESCUELA DE INGENIERÍA  INDUSTRIAL</t>
  </si>
  <si>
    <t>ESCUELA DE INGENIERÍA  QUIMICA</t>
  </si>
  <si>
    <t>ESCUELA DE ADM, NEGOCIOS</t>
  </si>
  <si>
    <t>FONDO ESPECIAL F.D.I (DOCENCIA – FR)</t>
  </si>
  <si>
    <t>SIST EDITORIAL DIF CIENTIF DE LA INVEST</t>
  </si>
  <si>
    <t>CTRO INV, ELECTROQUIM Y ENERGIA QUIMICA</t>
  </si>
  <si>
    <t>CENTRO INVEST EN GRANOS Y SEMILLAS</t>
  </si>
  <si>
    <t xml:space="preserve">INSTITUTO INVESTIG EN INGENIERÍA </t>
  </si>
  <si>
    <t>CENTRO INVEST EN ESTUDIOS DE LA MUJER</t>
  </si>
  <si>
    <t>CTRO INVEST BIOLOGIA CELULAR Y MOLECULA</t>
  </si>
  <si>
    <t>INST INVESTIGACIONES EN SALUD</t>
  </si>
  <si>
    <t>CENTRO DE INVEST EN PROTECCION CULTIVOS</t>
  </si>
  <si>
    <t>CTRO INVEST Y CAPACITACION ADM PUBLICA</t>
  </si>
  <si>
    <t>FONDO ESPECIAL F.D.I (INVESTIG, -F,R,)</t>
  </si>
  <si>
    <t>SERVICIOS APOYO - VICERRECT, ACCION SOC</t>
  </si>
  <si>
    <t>FONDO ESPECIAL F.D.I (ACC SOCIAL -F,R,)</t>
  </si>
  <si>
    <t>FONDO ESPECIAL F.D.I (VIDA ESTUD,-F,R,)</t>
  </si>
  <si>
    <t>FONDO ESPECIAL F.D.I (DIRECC SUPER -FR)</t>
  </si>
  <si>
    <t>RECINTO DE LIBERIA (ADMINISTRACIÓN)</t>
  </si>
  <si>
    <t>SEDE LIMON, ADMINISTRACIÓN</t>
  </si>
  <si>
    <t>SEDE REIONAL PACIFICO ADMINISTRACIÓN</t>
  </si>
  <si>
    <t>FONDO ESPECIAL F.D.I (DES REGIONAL -FR)</t>
  </si>
  <si>
    <t>FONDO DEL SISTEMA PROG, DOCENCIA</t>
  </si>
  <si>
    <t>ING, INDUSTRIAL SEDE INTERUNIV, ALAJUELA</t>
  </si>
  <si>
    <t>BACH,CIENCIAS EDUC I Y II CICLO-CABECAR</t>
  </si>
  <si>
    <t>ING, MECÁNICA SEDE INTERUNIV ALAJUELA</t>
  </si>
  <si>
    <t>DISEÑO GRAFICO SEDE INTERUNIV ALAJUELA</t>
  </si>
  <si>
    <t>FONDO DEL SISTEMA; PROG, INVESTIGACION</t>
  </si>
  <si>
    <t>BUSQ NUEV ANTIMIBROB JARD FUNGIC DE C,R</t>
  </si>
  <si>
    <t>02-99-93-66</t>
  </si>
  <si>
    <t>DISTRIB ACT FUTUR DIVERSID GENETIC PSIDI</t>
  </si>
  <si>
    <t>AGENDA DE COOPERACIÓN VIC INVESTIGACION</t>
  </si>
  <si>
    <t>02-99-93-70</t>
  </si>
  <si>
    <t>DETERMINAC VARIABLES INFLUENC AFECT</t>
  </si>
  <si>
    <t>02-99-93-71</t>
  </si>
  <si>
    <t>ESTRATEGIA COMISION VICERREC INVESTIGACI</t>
  </si>
  <si>
    <t>02-99-93-72</t>
  </si>
  <si>
    <t>MEDIA TIC PLATAFORM COMPUTACIO ANAL VISU</t>
  </si>
  <si>
    <t>02-99-93-73</t>
  </si>
  <si>
    <t>DINAMICA ARBOVIROSIS EN CR ESTUD VECTORE</t>
  </si>
  <si>
    <t>02-99-93-74</t>
  </si>
  <si>
    <t>ANALIS FUNC GENOMICO CELUL CANCEROSA RNA</t>
  </si>
  <si>
    <t>02-99-93-75</t>
  </si>
  <si>
    <t>PAPEL CALCIO INTRACELULAR MECANIS EXCITA</t>
  </si>
  <si>
    <t>02-99-93-76</t>
  </si>
  <si>
    <t>DESCIFRANDO ESPECIFIC HOSPEDERO CASO BAC</t>
  </si>
  <si>
    <t>02-99-93-77</t>
  </si>
  <si>
    <t>IDENTIFIC BIOCOMPUTAC MECANISMOS COMPENS</t>
  </si>
  <si>
    <t>02-99-93-78</t>
  </si>
  <si>
    <t>BASES MOLECULARES INTERACCION DEGRADA ME</t>
  </si>
  <si>
    <t>02-99-93-79</t>
  </si>
  <si>
    <t>DESARR MICROSIST APLICACIONS CARACTERIZA</t>
  </si>
  <si>
    <t>02-99-93-80</t>
  </si>
  <si>
    <t>TRANSPORTE CONTAMINANTES VALLE CTRAL OCC</t>
  </si>
  <si>
    <t>02-99-93-81</t>
  </si>
  <si>
    <t>ESTRATG INTEGRAD RESCAT / EST MAIZ CRIOL</t>
  </si>
  <si>
    <t>FONDO DEL SISTEMA PROG, INVESTIGACION</t>
  </si>
  <si>
    <t xml:space="preserve">FONDO D APOYO DESARROLLO COLAB INTERNACIONAL </t>
  </si>
  <si>
    <t>SUBCOMISION CONOCIMIENTO ABIERTO</t>
  </si>
  <si>
    <t>FONDO DEL SISTEMA PROG INVESTIGACION</t>
  </si>
  <si>
    <t>FONDO DEL SISTEMA PROG ACCION SOCIAL</t>
  </si>
  <si>
    <t>SUBCOMISION PERSONA ADULTA MAYOR</t>
  </si>
  <si>
    <t>03-99-94-07</t>
  </si>
  <si>
    <t>SUBCOMIS D CAPACITAC INTERUNIVERSITARIA</t>
  </si>
  <si>
    <t>SUBCOMISION DIFUSION INFOR ESTAD NACION</t>
  </si>
  <si>
    <t>FDO D ARTICULAC P/ EXTENCIO Y ACC SOCIAL</t>
  </si>
  <si>
    <t>EVALUADORA D EXTENSION Y ACCION SOCIAL</t>
  </si>
  <si>
    <t>SUBCOMISION GESTIÓN RIESGO ANTE DESASTRES</t>
  </si>
  <si>
    <t>MUJERES DL CAMPO TIERRA DERECH EXPRESIÓN</t>
  </si>
  <si>
    <t>RE-EDUCAC Y MAN TECN INTEG RESID SÓLIDOS</t>
  </si>
  <si>
    <t>FORTAL CAPAC COOPER COSTARR APROV CULTIVOS</t>
  </si>
  <si>
    <t>AGENDA DE COOPERACION VIC ACCIÓN SOCIAL</t>
  </si>
  <si>
    <t>03-99-94-68</t>
  </si>
  <si>
    <t>ACC HUMANIST ESPACIO DIALOGO EXPRES ARTI</t>
  </si>
  <si>
    <t>03-99-94-69</t>
  </si>
  <si>
    <t>BIOTECNOLOGIA PARA TODOS SOCIALIZ CONCEP</t>
  </si>
  <si>
    <t>03-99-94-70</t>
  </si>
  <si>
    <t>MODELO GESTIÓN POBLAC HUMEDALES RIO TEMP</t>
  </si>
  <si>
    <t>03-99-94-71</t>
  </si>
  <si>
    <t>MUJERES DEL CAMPO DERECHOS CUERPO TERRIT</t>
  </si>
  <si>
    <t>03-99-94-72</t>
  </si>
  <si>
    <t>PROMOC COMPETENCIAS PENSAMIENT CIENTIFICO</t>
  </si>
  <si>
    <t>03-99-94-73</t>
  </si>
  <si>
    <t>TURISMO DITSO KA CAMBIO SOCIAL PERSPECTI</t>
  </si>
  <si>
    <t>FONDO DEL SISTEMA PROG VIDA ESTUDIANTIL</t>
  </si>
  <si>
    <t>EXITO ACADÉMICO (RAMA)</t>
  </si>
  <si>
    <t>SISTEMA DE INFORMACIÓN DE BECAS</t>
  </si>
  <si>
    <t>FONDO DEL SISTEMA PROG VIDA ESTUDIANT</t>
  </si>
  <si>
    <t>FONDO DEL SISTEMA PROG, ADMINISTRACION</t>
  </si>
  <si>
    <t>GESTIÓN ADMINIST RECURSOS FONDO SISTEMA</t>
  </si>
  <si>
    <t>05-99-94-13</t>
  </si>
  <si>
    <t>RESOLUC ALTERNAT CONFLICTOS INSTRU GE IN</t>
  </si>
  <si>
    <t>FONDO DEL SISTEMA PROG ADMINISTRACION</t>
  </si>
  <si>
    <t>FONDO DEL SISTEMA PROG DIRECC SUPERIOR</t>
  </si>
  <si>
    <t>CAPACITACIÓN ACTUALIZAC PERSONAL OPLAU</t>
  </si>
  <si>
    <t>FONDO DEL SISTEMA PROG DIRECCIÓN SUPERIOR</t>
  </si>
  <si>
    <t>FONDO DEL SISTEMA PROG DESAR REGIONAL</t>
  </si>
  <si>
    <t>COORDINACIÓN</t>
  </si>
  <si>
    <t>INVERSIONES (SEC,3)</t>
  </si>
  <si>
    <t>DES ACADÉMICO EXTRAORDINARIO</t>
  </si>
  <si>
    <t>FONDO DEL SISTEMA; PROG, INVERSIONES</t>
  </si>
  <si>
    <t>GLOBAL INVERSIÓN - FONDOS SISTEMA CONARE</t>
  </si>
  <si>
    <t xml:space="preserve">PLAN DE MEJORAMIENTO INSTITUC PROG INVESTIGACIÓN </t>
  </si>
  <si>
    <t>FORTALE. DE LABORATORIO DE HIDRAÚLICA Y MECATRÓNICA</t>
  </si>
  <si>
    <t>CREACIÓN RED INVESTIGACIÓN  ENTRE SRP SRG Y SRO</t>
  </si>
  <si>
    <t>CREACIÓN DEL RIDER</t>
  </si>
  <si>
    <t>FORTALECIMIENTO CICANUM (ADQ CICLOTRON Y PET/CT)</t>
  </si>
  <si>
    <t>PLAN DE MEJORAM INSTITUC PROG INVERSIONES</t>
  </si>
  <si>
    <t>SEDE REG OCCI  AUL Y LABORAT-PROG INVERSIONES</t>
  </si>
  <si>
    <t>SEDE REG GUAN  AUL Y LABORAT-PROG INVERSIONES</t>
  </si>
  <si>
    <t>SEDE REG CARI  AUL Y LABORAT-PROG INVERSIONES</t>
  </si>
  <si>
    <t>SEDE REG ATLA  AUL Y LABORAT-PROG INVERSIONES</t>
  </si>
  <si>
    <t>FORTAL ESCUELA  BIOLOGIA-PROG INVERSIONES</t>
  </si>
  <si>
    <t>FORTALECIMIEN DEL CIMOHU-PROG INVERSIONES</t>
  </si>
  <si>
    <t>FORTAL ESC ARTES MUSICAL-PROG INVERSIONES</t>
  </si>
  <si>
    <t>FORTAL ESC TECNOL ALIMENTOS-PROG INVERSIONES</t>
  </si>
  <si>
    <t>DESCONC CARRER TEC  ALIM SRG-PROG INVERSIONES</t>
  </si>
  <si>
    <t>FORTALECIMIENTO DEL CITA-PROG INVERSIONES</t>
  </si>
  <si>
    <t>FORTALECIMIENTO DEL CICIMA-PROG INVERSIONES</t>
  </si>
  <si>
    <t>FORTALECIMIENTO DEL CICA-PROG INVERSIONES</t>
  </si>
  <si>
    <t>FORTALEC ESC SALUD PUBLICA-PROG INVERSIONES</t>
  </si>
  <si>
    <t>FORTALEC ESC TECNOLOG SALUD-PROG INVERSIONES</t>
  </si>
  <si>
    <t>CREAC CENT DIAGN CANC SIMUL-PROG INVERSIONES</t>
  </si>
  <si>
    <t>FORTALEC CENTR INVEST NEUROC-PROG INVERSIONES</t>
  </si>
  <si>
    <t xml:space="preserve">FORTALEC CICANUM CICLOT Y PET/CT-PROG INVERSIONES </t>
  </si>
  <si>
    <t>No incluye los compromisos de presupuesto al 30-06-2018, los cuales ascienden a ¢17 635,4 millones.</t>
  </si>
  <si>
    <t>Remuneraciones Básicas</t>
  </si>
  <si>
    <t xml:space="preserve"> 0-02-04</t>
  </si>
  <si>
    <t>Compensación De Vacaciones</t>
  </si>
  <si>
    <t xml:space="preserve"> 0-02-04-01</t>
  </si>
  <si>
    <t>Pago De Vacaciones Docentes Interinos</t>
  </si>
  <si>
    <t>Contribución Patronal Desarr. Y Seg.</t>
  </si>
  <si>
    <t>Contrib, Patron, Fdos Pensiones Y Otros</t>
  </si>
  <si>
    <t>Contr, Patronal Seg. Pensiones C.C.S.S</t>
  </si>
  <si>
    <t>Aporte Patronal Al Reg Oblig Pens Comp</t>
  </si>
  <si>
    <t>Aporte Patronal Fdo Capitaliz Laboral</t>
  </si>
  <si>
    <t>Aporte Patronal Fdo Capitalización Labol</t>
  </si>
  <si>
    <t>Alquiler De Edificios.Locales Y Terrenos</t>
  </si>
  <si>
    <t>Alquiler De Maquinaria.Equipo Y Mobiliar</t>
  </si>
  <si>
    <t>Alquiler De Maquinaria. Equipo Y Mobilia</t>
  </si>
  <si>
    <t>Impresión. Encuadernación Y Otros</t>
  </si>
  <si>
    <t>Comisiones Y Gtos Por Serv Financ Y Com</t>
  </si>
  <si>
    <t>Servicios De Transfer Electrónica De Inf</t>
  </si>
  <si>
    <t>Servicios De Ciencias Económ Y Sociales</t>
  </si>
  <si>
    <t>Servicios De Desarrollo De Sist Informat</t>
  </si>
  <si>
    <t>Seguros. Reaseguros Y Otras Obligaciones</t>
  </si>
  <si>
    <t>Capacitación Y Protocolo</t>
  </si>
  <si>
    <t>Mantenimiento De Instalac Y Otras Obras</t>
  </si>
  <si>
    <t>Manten Y Reparación Maq Y Equipo Produc</t>
  </si>
  <si>
    <t>Mantenimiento Y Reparac De Equip Transp</t>
  </si>
  <si>
    <t>Mantenimiento Y Reparac Equipo Comunic</t>
  </si>
  <si>
    <t>Mantenimiento Y Reparac Equipo Mob Ofic</t>
  </si>
  <si>
    <t>Manten Y Reparac Equip Comput Y Sist Inf</t>
  </si>
  <si>
    <t>Mantenimiento Y Reparac De Otros Equipos</t>
  </si>
  <si>
    <t>Tintas. Pintura Y Diluyentes</t>
  </si>
  <si>
    <t>Abonos. Insecticidas Y Otros</t>
  </si>
  <si>
    <t>Materiales Y Prod De Uso Construc Y Mant</t>
  </si>
  <si>
    <t>Materiales Y Produc Minerales Y Asfaltic</t>
  </si>
  <si>
    <t>Materiales Y Prod Electr Telef  Y Compu</t>
  </si>
  <si>
    <t>Útiles Ymateriales Y Suministros Diversos</t>
  </si>
  <si>
    <t xml:space="preserve">Útiles Y Materiales Educacionales Y Deportivos </t>
  </si>
  <si>
    <t>Útiles Y Materiales De Imprenta Y Fotografía</t>
  </si>
  <si>
    <t>Utiles Y Materiales De Inf.  Bibliografic</t>
  </si>
  <si>
    <t>Utiles Y Mater. Medico. Hospit. E Invest</t>
  </si>
  <si>
    <t>Productos De Papel. Carton E Impresos</t>
  </si>
  <si>
    <t>Productos De Papel. Cartón E Impresos</t>
  </si>
  <si>
    <t>Útiles Y Mater. De Resguardo Y Segur</t>
  </si>
  <si>
    <t>Útiles Y Materiales De Cocina Y Comedor</t>
  </si>
  <si>
    <t>Otros Útiles. Materiales Y Suministros</t>
  </si>
  <si>
    <t>Materiales Y Suminist. Pago Periodos Anteriores</t>
  </si>
  <si>
    <t>Intereses S/Prestamos Inst.  Publ. Financ</t>
  </si>
  <si>
    <t>Préstamo A Profesores</t>
  </si>
  <si>
    <t>Maquinaria. Equipo Y Mobiliario</t>
  </si>
  <si>
    <t>Maquinaria Y Equipo Para La Producción</t>
  </si>
  <si>
    <t xml:space="preserve"> 5-01-01-01</t>
  </si>
  <si>
    <t>Maq Y Equ De Producción Con Fines Académ</t>
  </si>
  <si>
    <t xml:space="preserve"> 5-01-01-02</t>
  </si>
  <si>
    <t>Otros Maquinaria Y Equipo De Producción</t>
  </si>
  <si>
    <t>Equipo De Comunicación</t>
  </si>
  <si>
    <t>Mobiliario Y Equipo De Computación</t>
  </si>
  <si>
    <t>Adquisición De Programas De Computo</t>
  </si>
  <si>
    <t>Equipo Sanitario.De Laboratorio E Invest</t>
  </si>
  <si>
    <t>Equipo Y Mobiliario Educación Deport Y Recr</t>
  </si>
  <si>
    <t>Adquisición De Libros</t>
  </si>
  <si>
    <t>Recursos Información Bibliográfica Elect.</t>
  </si>
  <si>
    <t>Vías De Comunicación Terrestre</t>
  </si>
  <si>
    <t>Otras Construcciones. Adiciones Y Mejoras</t>
  </si>
  <si>
    <t>Becas Categoría E</t>
  </si>
  <si>
    <t xml:space="preserve"> 6-02-02-04</t>
  </si>
  <si>
    <t>Becas A Profesores</t>
  </si>
  <si>
    <t xml:space="preserve"> 6-02-02-08</t>
  </si>
  <si>
    <t>Almuerzo</t>
  </si>
  <si>
    <t xml:space="preserve"> 6-02-02-09</t>
  </si>
  <si>
    <t>Otros Tiempos De Alimentación</t>
  </si>
  <si>
    <t xml:space="preserve"> 6-02-02-11</t>
  </si>
  <si>
    <t xml:space="preserve"> 6-02-02-12</t>
  </si>
  <si>
    <t>Monto Pobreza Extrema</t>
  </si>
  <si>
    <t xml:space="preserve"> 6-02-02-13</t>
  </si>
  <si>
    <t>Monto De Excelencia  Académica</t>
  </si>
  <si>
    <t xml:space="preserve"> 6-02-02-14</t>
  </si>
  <si>
    <t>Transporte</t>
  </si>
  <si>
    <t xml:space="preserve"> 6-02-02-15</t>
  </si>
  <si>
    <t>Reubicación Geográfica</t>
  </si>
  <si>
    <t xml:space="preserve"> 6-02-02-16</t>
  </si>
  <si>
    <t>Residencias</t>
  </si>
  <si>
    <t xml:space="preserve"> 6-02-02-18</t>
  </si>
  <si>
    <t>Odontología</t>
  </si>
  <si>
    <t xml:space="preserve"> 6-02-02-19</t>
  </si>
  <si>
    <t>Optometría</t>
  </si>
  <si>
    <t xml:space="preserve"> 6-02-02-20</t>
  </si>
  <si>
    <t>Otras Becas Ofic Asunt Intern Y Coop Ext</t>
  </si>
  <si>
    <t xml:space="preserve"> 6-02-02-21</t>
  </si>
  <si>
    <t>Otras Becas Tribun Elect Universit (Teu)</t>
  </si>
  <si>
    <t>Transfer.  Fondo Solidario Estudiantil</t>
  </si>
  <si>
    <t>Transf. Ctes. A Entid,Priv.Sin Fines Lucro</t>
  </si>
  <si>
    <t>Transf. Corrientes A Otras Entidad. Priva</t>
  </si>
  <si>
    <t>Otras Tranfer.  Corrientes Al Sector Priv</t>
  </si>
  <si>
    <t>Otras Transf. Corrientes Al Sector Exter</t>
  </si>
  <si>
    <t>Amortización De Prestamos</t>
  </si>
  <si>
    <t>Amortiz. De Prestamos A Inst.Publ. Financ</t>
  </si>
  <si>
    <t>Amortiz. De Prestamos A Inst. Publ. Financ</t>
  </si>
  <si>
    <t>Sumas Sin Asignación Presupuestarias</t>
  </si>
  <si>
    <t>Sumas Con Destino Espec.  Sin Asig. Presup</t>
  </si>
  <si>
    <t>Sumas Con Destino Espec. Sin Asig. Presup</t>
  </si>
  <si>
    <t>Fecha de actualización: Junio 2018</t>
  </si>
  <si>
    <t>Presupuesto asignado                                                                 (Origen de los Fondos)</t>
  </si>
  <si>
    <t>Tipo de licitación. (R-93-2017)</t>
  </si>
  <si>
    <t xml:space="preserve">A la fecha la OSUM concluye el proceso de compra de terreno para el CIHATA. </t>
  </si>
  <si>
    <t xml:space="preserve">Presupuesto incluido con la contratación de Lenguas Modernas , edificio y elevador </t>
  </si>
  <si>
    <t xml:space="preserve">A la espera de instrucciones por parte de la Rectoría el proyecto se rebajó para ejecutar el proyecto de la Biblioteca Carlos Monge, sin embargo, no fue aprobado por el Consejo Universitario. </t>
  </si>
  <si>
    <t>(300 puente) y total a intervenir: 950</t>
  </si>
  <si>
    <t>SEDES REGIONALES, AUDITORIOS: GUANACASTE, ATLÁNTICO, PUNTARENAS Y GOLFITO</t>
  </si>
  <si>
    <t>R-2751-2018 y R-3016-2018</t>
  </si>
  <si>
    <t>2018LA-000003-0000900001</t>
  </si>
  <si>
    <t>INSTITUTO CLODOMIRO PICADO, MANGAS DE SANGRÍA, TALLERES, BODEGAS Y SUBESTACIÓN ELÉCTRICA</t>
  </si>
  <si>
    <t>R-2674-2018, ICP-244-2018</t>
  </si>
  <si>
    <t>2018LA-000002-0000900001</t>
  </si>
  <si>
    <t>2018CD-000006-0000900003</t>
  </si>
  <si>
    <t>2017LA-000024-0000900001</t>
  </si>
  <si>
    <t xml:space="preserve">EDUCACIÓN CONTINUA, REPARACIÓN DE LOSA PARA TECHO </t>
  </si>
  <si>
    <t>2018CD-000002-0000900003</t>
  </si>
  <si>
    <t xml:space="preserve">Vínculo externo </t>
  </si>
  <si>
    <t xml:space="preserve">El proyecto estaba listo para adjudicar, no obstante, se cancela a solicitud del CICANUM, por tanto, la Rectoría mediante los oficios R-1030 y  R-1027-2017 solicita se rebaje una parte del presupuesto para atender otras necesidades. </t>
  </si>
  <si>
    <t>2017LN-000002-0000900001</t>
  </si>
  <si>
    <t xml:space="preserve">Pendiente de adjudicación por falta de presupuesto. </t>
  </si>
  <si>
    <t>0432017080200197-01 // 0432017080200201-00 // 0432017080200189-00</t>
  </si>
  <si>
    <t>Fact. 447, 450 // Fact.  5433, 5434, 5435, 2, 3, 4 // Fact.  29, 30</t>
  </si>
  <si>
    <t>El proyecto se adjudica a tres contratistas: José Mauricio López Campos (renglón 1) Jorge Lizano &amp; Asociados (renglones 2, 3, 5) OPB Arquitectos Costa Rica S.A.. (renglones 4 y 6)</t>
  </si>
  <si>
    <t>2018CD-000001-0000900003</t>
  </si>
  <si>
    <t>OC 203122 // OC 203123</t>
  </si>
  <si>
    <t>OC 203122 // OC 203123 // OC 203124</t>
  </si>
  <si>
    <t>Fact. 463, 484, 490, 512, 527, 534, 555, 591, 625 // Fact. 695, 699</t>
  </si>
  <si>
    <t>043201708020038-00 // 204280</t>
  </si>
  <si>
    <t>Fact. 1252</t>
  </si>
  <si>
    <t>2017LA-000031-0000900001</t>
  </si>
  <si>
    <t>0432018080200080-00 // 204848</t>
  </si>
  <si>
    <t>Fact. 10</t>
  </si>
  <si>
    <t>0432018080200079-00 // OC 204850</t>
  </si>
  <si>
    <t xml:space="preserve">Fact. 434, 456, 471, 497, 508, 532, 564 </t>
  </si>
  <si>
    <t>043201708020038-00 // OC 204280</t>
  </si>
  <si>
    <t>Fact. 1251</t>
  </si>
  <si>
    <t xml:space="preserve">OC 197839 // 0432018080200053-00 // OC 197827 </t>
  </si>
  <si>
    <t xml:space="preserve">Fact. 1656, 1675, 1692, 1714, 1731, 1746, 676 // </t>
  </si>
  <si>
    <t>2017CD-000009-0000900003</t>
  </si>
  <si>
    <t>OC 203118 // 203119</t>
  </si>
  <si>
    <t>Fact. 5,7, 8</t>
  </si>
  <si>
    <t>2017CD-000007-0000900003</t>
  </si>
  <si>
    <t>OC 203110 // 203111</t>
  </si>
  <si>
    <t>Fact. 1709, 1735, 1768 // Fact. 3550, 3587, 3606, 3629, 3674, 3696, 3735</t>
  </si>
  <si>
    <t>Fact. 1710, 1736,1763 // Fact. 3551, 3586, 3615, 3628, 3676, 3695, 3702, 3734</t>
  </si>
  <si>
    <t>El proyecto ya se adjudicó, sin embargo, no se ha cancelado ninguna factura</t>
  </si>
  <si>
    <t>Fact. 1725, 1726, 1727, 1737, 1739, 1745, 1746, 1750, 1755, 1756, 1757, 1759, 1762, 1764 // Fact. 140</t>
  </si>
  <si>
    <t>Fact. 3413, 3459, 3535, 3577, 3599, 3623, 3661, 3692, 3703, 15, 85, 158</t>
  </si>
  <si>
    <t>Fact. 5408, 5459, 5496, 5535, 5585, 5625, 5649, 5682, 5728</t>
  </si>
  <si>
    <t>Fact. 212, 216, 218, 222, 232, 236, 245, 248, 256, 260, 262, 269, 283, 3, 11</t>
  </si>
  <si>
    <t>Fact. 5588, 5661, 5694</t>
  </si>
  <si>
    <r>
      <t>CONTRATACIÓN DE SERVICIOS PROFESIONALES PARA EL DISEÑO DE PLANTAS DE TRATAMIENTO DE GUÁPILES</t>
    </r>
    <r>
      <rPr>
        <sz val="11"/>
        <color rgb="FFFF0000"/>
        <rFont val="Arial"/>
        <family val="2"/>
        <charset val="1"/>
      </rPr>
      <t xml:space="preserve"> </t>
    </r>
  </si>
  <si>
    <t>Área
M2</t>
  </si>
  <si>
    <t>Fact. 2879, 2877, 2885, 2893, 2899, 2906, 2914, 2921, 2940, 2954, 2989, 3002 // Fact. 2894, 2919, 3008,3007, 3012, 3011, 3025, 3134</t>
  </si>
  <si>
    <t>Con Acta de Recepción. Falta  Finiquito</t>
  </si>
  <si>
    <t>Fact. 692, 741, 746, 762, 769, 781, 790, 796, 815, 827, 842, 860 // Fact. 810, 912</t>
  </si>
  <si>
    <t>Fact. 3010, 3027, 3047, 3062 // Fact. 3072</t>
  </si>
  <si>
    <t>Fact. 1031</t>
  </si>
  <si>
    <t>2017CD-000008-0000900003</t>
  </si>
  <si>
    <t>OC 203222 // OC 203223 //OC 203101</t>
  </si>
  <si>
    <t>Fact. 495</t>
  </si>
  <si>
    <t>2017CD-000006-000090003</t>
  </si>
  <si>
    <t>OC 203224 // 203225</t>
  </si>
  <si>
    <t>Fact. 845, 0, 12, 19</t>
  </si>
  <si>
    <t>Fact. 2319, 2327, 2343, 2350, 2353, 2361, 2371, 2373, 2374, 2377, 2379, 2384, 2390 // Fact. 6</t>
  </si>
  <si>
    <t>Falta  Acta de Recepción y Finiquito</t>
  </si>
  <si>
    <t>2351, 2355, 2388</t>
  </si>
  <si>
    <t>2017CD-000003-000090003</t>
  </si>
  <si>
    <t>OC 202182 // OC 202185 // OC 203114</t>
  </si>
  <si>
    <t>Fact. 1844, 1906 // Fact. 1913</t>
  </si>
  <si>
    <t>OC 203220 // OC 203221 // OC 203099</t>
  </si>
  <si>
    <t>Fact. 1402, 1399 // Fact.1403</t>
  </si>
  <si>
    <t>OC 201268 // OC 202426</t>
  </si>
  <si>
    <t>Fact. 3416, 3456, 3472</t>
  </si>
  <si>
    <t>L.Abreviada y C.Directra</t>
  </si>
  <si>
    <t>2014LA-000052-0000900001 y 2015CD-000010-OEPI</t>
  </si>
  <si>
    <t>Contrato: 432014080200337OC 192810 // OC 192809 // OC 194093</t>
  </si>
  <si>
    <t>Fact. 757, 686, 699 // Fact 2187, 2201, 2207, 2224</t>
  </si>
  <si>
    <t xml:space="preserve">Presupuesto por la re-adjudicación del proyecto, incluye lo ejecutado por la Licitación Abreviada y Contratación Directa.   Con Acta de Recepción de la contratación . Falta Finiquito. </t>
  </si>
  <si>
    <t>2016CD-000010-OEPI</t>
  </si>
  <si>
    <t>Fact. 43, 60, 71</t>
  </si>
  <si>
    <t xml:space="preserve">Contrato en dólares $247 000  T.C. ¢580. 149 260 000,00 +  ¢6 000 000,00 de imprevistos Con Acta de Recepción. Falta Finiquito. </t>
  </si>
  <si>
    <t>OC 200715 // OC 200716 // 203115</t>
  </si>
  <si>
    <t>Fact. 363, 366, 369, 374, 379, 386, 391, 398, 407, 417, 423, 427, 442, 471 // Fact. 377, 381, 408, 440, 456, 470 // Fact. 446</t>
  </si>
  <si>
    <t>Con Acta de Recepción. Falta finiquito</t>
  </si>
  <si>
    <t>Fact. 5968, 5994, 6002, 6011, 6025, 6021, 6035, 6021, 6035, 6041, 6042, 6050, 6056, 6057 // Fact. 241, 246, 249, 255, 261, 265, 274, 280 // Fact. 6043</t>
  </si>
  <si>
    <t xml:space="preserve">Falta Acta de Recepción y el Certifcado de Terminación de Obra. </t>
  </si>
  <si>
    <t>Con acta de recepción de obra. Falta Certificado de  Términación de obras</t>
  </si>
  <si>
    <t>9414</t>
  </si>
  <si>
    <t>Fact. 5304, 5305, 5354, 5315, 5395, 5425, 5431, 5458, 5503, 5569, 5591, 5628, 5650, 5686, 5732</t>
  </si>
  <si>
    <t>OC 201254 // OC 203117</t>
  </si>
  <si>
    <t>Fact. 5187, 5217, 5250, 5292, 5324, 5355, 5394, 5432, 5464, 5506, 5556, 5592, 5627, 5657, 5693, 5736 // Fact. 5658, 5701, 5737</t>
  </si>
  <si>
    <t>Con acta de recpeción de obra. Falta Certificado de  Términación de obras</t>
  </si>
  <si>
    <t>PROYECTOS TERMINADOS 2018</t>
  </si>
  <si>
    <t xml:space="preserve">Contrato en dólares $242 550,00  T.C. ¢580 Los imprevistos ejecutados ¢5 747 569,31 de imprevistos </t>
  </si>
  <si>
    <t>Con "Acta de Recepción Definitiva" (finiquito)</t>
  </si>
  <si>
    <t>PROYECTOS TERMINADOS 2017</t>
  </si>
  <si>
    <t>PROYECTOS TERMINADOS  2016</t>
  </si>
  <si>
    <t xml:space="preserve">PROYECTOS TERMINADOS -BANCO MUNDIAL </t>
  </si>
  <si>
    <t xml:space="preserve">MODERNIZACIÓN INSTAL. SEDE REG. OCCIDENTE - REMODELACIÓN DE LABORATORIOS DE CIENCIAS NATURALES </t>
  </si>
  <si>
    <t>2010LN-000022-UADQ</t>
  </si>
  <si>
    <t>2014CD-000006-0000900001</t>
  </si>
  <si>
    <t xml:space="preserve">Con finiquito. (Se construyó con mano de obra de la Sede) </t>
  </si>
  <si>
    <t>2012LA-000026-0000900001</t>
  </si>
  <si>
    <t>2,4,1,0,00,00,0,0,000</t>
  </si>
  <si>
    <t>2,4,1,1,00,00,0,0,000</t>
  </si>
  <si>
    <t>2,4,1,2,00,00,0,0,000</t>
  </si>
  <si>
    <t>2,4,1,3,00,00,0,0,000</t>
  </si>
  <si>
    <t>Al 30 de junio de 2018, la Institución cuenta con varias bodegas administradas por las Oficinas de Suministros y el Sistema Editorial y de Difusión Científica de la Investigación, con el propósito de suplir las necesidades que tienen las Unidades Académicas, de Investigación y Administrativas para su operación. Estas son:</t>
  </si>
  <si>
    <t>PROPIEDAD, PLANTA Y EQUIPO</t>
  </si>
  <si>
    <t>NOTA No. 13</t>
  </si>
  <si>
    <t>Anticipos al sector externo</t>
  </si>
  <si>
    <t>Anticipos al sector interno</t>
  </si>
  <si>
    <t>ANTICIPO AL SECTOR EXTERNO</t>
  </si>
  <si>
    <t>(a) Cuenta conocida hasta el 31 de diciembre de 2017 como "Mercadería en tránsito".</t>
  </si>
  <si>
    <t xml:space="preserve">Efectivo al 30 de junio del año en curso    </t>
  </si>
  <si>
    <t>Al respecto, se puede observar una disminución de la cuenta contable de estimación por incobrables para el año 2018, lo anterior se debe a que la Administración creó una reserva presupuestaria, con la finalidad de preveer un resultado desfavorable para la Institución, referente al caso denominado "Desequilibrio financiero del Contrato DCSS-001-2003, durante la vigencia del Programa de Atención Integral en Salud (PAIS), por la relación contractual entre la Caja y la Universidad, durante el periodo 2003-2012".</t>
  </si>
  <si>
    <t xml:space="preserve">Anticipo a proveedores y contratista al exterior </t>
  </si>
  <si>
    <t>(b) El aumento de la partida coresponde principalmente a la adquisición de un Microscopio Raman con Focal, para el CICIMA, según pedido Nº15-800-2017-0006 del Banco Mundial.</t>
  </si>
  <si>
    <t>(a) En oficio SIEDIN-672-2018 se solicita la apertura de la cuenta de libros digitales; sin embargo, mediante nota SIEDIN-866-2018 el Sistema Editorial de Difusión Científica de la Investigación justifica el motivo por el que se disminuirá la cantidad de libros digitales apartir del mes de julio de 2018, ante la no utilización de dicho inventario y siempre apegados a un modelo apropiado de comercialización.</t>
  </si>
  <si>
    <t>NOTA No. 09</t>
  </si>
  <si>
    <t>ANTICIPO AL SECTOR INTERNO</t>
  </si>
  <si>
    <t>(a) Apartir de diciembre de 2017, se reclasifica la porción a largo plazo de la cuenta por cobrar.</t>
  </si>
  <si>
    <t>(a) Las cuentas consideran recursos de fondos corrientes y vínculo externo, estas últimas relacionadas con fondos de becas a estudiantes, fondos restringidos o cursos especiales, que se encuentran registradas en cuentas separadas y sus intereses se registran en cuentas de ingreso específicas.</t>
  </si>
  <si>
    <t>ACTIVOS NO CORRIENTES</t>
  </si>
  <si>
    <t>DETALLE DE INSTALACIONES</t>
  </si>
  <si>
    <t>DETALLE DE EDIFICIOS</t>
  </si>
  <si>
    <t>DETALLE DE TERRENOS</t>
  </si>
  <si>
    <t>DETALLE DE OBRAS EN PROCESO</t>
  </si>
  <si>
    <t>• Fiduciario: Banco de Costa Rica</t>
  </si>
  <si>
    <t>• Fideicomitente: Universidad de Costa Rica</t>
  </si>
  <si>
    <t>• Fideicomisario: Universidad de Costa Rica como interesado directo en los proyectos que se ejecutan al amparo del Fideicomiso y los acreedores de los créditos en caso de que exista algún adeudado</t>
  </si>
  <si>
    <t>• Cualquier otro instrumento financiero que las partes acuerden con el propósito de hacer posible la realización del objeto del Fideicomiso</t>
  </si>
  <si>
    <t>• Por los montos generados directamente por el esquema financiero de emisión de títulos valores emitidos por el Fideicomiso</t>
  </si>
  <si>
    <t>• Créditos bancarios que realizará el Fiduciario</t>
  </si>
  <si>
    <t xml:space="preserve">Total Activo no Corriente </t>
  </si>
  <si>
    <t>DETALLE DE PROPIEDAD, PLANTA Y EQUIPO</t>
  </si>
  <si>
    <t>DETALLE DE COMPROMISOS PRESUPUESTARIOS</t>
  </si>
  <si>
    <t>Diferencia ingresos sobre gastos del período anterior</t>
  </si>
  <si>
    <t>Otras operaciones registradas como gasto capitalizable</t>
  </si>
  <si>
    <t>ESTADO DE INGRESOS Y EGRESOS</t>
  </si>
  <si>
    <t>EGRESO POR PARTIDA</t>
  </si>
  <si>
    <t>TOTAL DIFERENCIA INGRESOS SOBRE EGRESOS AL 30 DE JUNIO</t>
  </si>
  <si>
    <t>TOTAL EGRESOS</t>
  </si>
  <si>
    <t>Egresos del Periodo</t>
  </si>
  <si>
    <t xml:space="preserve">                     Egresos</t>
  </si>
  <si>
    <t>Diferencia de ingresos por recaudar y egresos por ejecutar</t>
  </si>
  <si>
    <t>RESUMEN DE EGRESOS POR SECCIÓN</t>
  </si>
  <si>
    <t>Total General de Egresos</t>
  </si>
  <si>
    <t>RESUMEN DE EGRESOS POR OBJETO DE PARTIDA</t>
  </si>
  <si>
    <t>TOTAL GENERAL DE EGRESOS</t>
  </si>
  <si>
    <t>TOTAL EGRESOS CAPITALIZABLES</t>
  </si>
  <si>
    <t>TOTAL EGRESOS FONDOS INTRAPROYECTOS</t>
  </si>
  <si>
    <t>TOTAL EGRESOS FONDOS DEL SISTEMA (CONARE)</t>
  </si>
  <si>
    <t>TOTAL EGRESOS PLAN MEJORAMIENTO INSTITUCIONAL</t>
  </si>
  <si>
    <t>TOTAL EGRESO PROG. P. FINANC. COMPLEMENTARIO</t>
  </si>
  <si>
    <t>TOTAL EGRESOS CAPITALIZABLES - FONDOS PROPIOS</t>
  </si>
  <si>
    <t>TOTAL EGRESOS FONDOS RESTRINGIDOS</t>
  </si>
  <si>
    <t>EGRESOS DE OPERACIÓN CICAP</t>
  </si>
  <si>
    <t>CUBRE EGRESOS REQUER P CUALQ INICIATIVA</t>
  </si>
  <si>
    <t>URBANIZACIÓN  (EGRESO GENERAL)-PROG INVERSIONES</t>
  </si>
  <si>
    <t>EGRESO</t>
  </si>
  <si>
    <t>Egresos de Kilometraje</t>
  </si>
  <si>
    <t>Egresos de Viaje y Transporte</t>
  </si>
  <si>
    <t>Egresos de Representación Institucional</t>
  </si>
  <si>
    <t>Comisiones y Otros Egresos</t>
  </si>
  <si>
    <t>Monto Económico Egresos de Carrera</t>
  </si>
  <si>
    <t>EGRESO REAL</t>
  </si>
  <si>
    <t>EGRESO DE OPERACION CICAP</t>
  </si>
  <si>
    <t>Disponible financiero al 30 de junio de 2018</t>
  </si>
  <si>
    <t>RESUMEN</t>
  </si>
  <si>
    <t>Inversiones corrientes</t>
  </si>
  <si>
    <t>Cuentas por cobrar corrientes, neto</t>
  </si>
  <si>
    <t>Documentos por cobrar corrientes, neto</t>
  </si>
  <si>
    <t>Cuentas por cobrar no corrientes</t>
  </si>
  <si>
    <t>Inversiones no corrientes</t>
  </si>
  <si>
    <t>Cuentas por pagar corrientes</t>
  </si>
  <si>
    <t>Documentos por pagar corrientes</t>
  </si>
  <si>
    <t>Documentos por pagar no corrientes</t>
  </si>
  <si>
    <t>Cuentas por cobrar corrientes</t>
  </si>
  <si>
    <t>INVERSIONES CORRIENTES</t>
  </si>
  <si>
    <t>CUENTAS POR COBRAR Y OTROS DEUDORES CORRIENTES</t>
  </si>
  <si>
    <t>DOCUMENTOS POR COBRAR CORRIENTES</t>
  </si>
  <si>
    <t>Préstamos a estudiantes corrientes</t>
  </si>
  <si>
    <t>Préstamos a estudiantes no corrientes</t>
  </si>
  <si>
    <t>CUENTAS POR COBRAR NO CORRIENTES</t>
  </si>
  <si>
    <t>INVERSIONES NO CORRIENTES</t>
  </si>
  <si>
    <t xml:space="preserve"> CUENTAS POR PAGAR NO CORRIENTES</t>
  </si>
  <si>
    <t>Deudas por anticipos corrientes</t>
  </si>
  <si>
    <t>DOCUMENTOS POR PAGAR CORRIENTES</t>
  </si>
  <si>
    <t>DOCUMENTOS POR PAGAR NO CORRIENTES</t>
  </si>
  <si>
    <t>Cuentas por cobrar corrientes (neto)</t>
  </si>
  <si>
    <t>Documentos por cobrar corrientes</t>
  </si>
  <si>
    <t>Documentos por cobrar corrientes (neto)</t>
  </si>
  <si>
    <t>Anticipo del sector externo</t>
  </si>
  <si>
    <t>Anticipo del sector interno</t>
  </si>
  <si>
    <t>Total Pasivo Corriente</t>
  </si>
  <si>
    <t>Pasivo No Corriente</t>
  </si>
  <si>
    <t>Total Pasivo No Corriente</t>
  </si>
  <si>
    <t>Total Pasivo</t>
  </si>
  <si>
    <t>Prestamos a Estudiantes Corrientes</t>
  </si>
  <si>
    <t>Préstamos a Estudiantes No Corrientes</t>
  </si>
  <si>
    <t xml:space="preserve">             Préstamos Corrientes</t>
  </si>
  <si>
    <t xml:space="preserve">             Préstamos a Estudiantes No Corrientes</t>
  </si>
  <si>
    <t>CAPITAL DE CIRCULACIÓN DOCUMENTOS POR COBRAR</t>
  </si>
  <si>
    <t>Capital de Circulación Documentos por Cobrar</t>
  </si>
  <si>
    <t>VALUACIÓN ESTIMACIÓN INCOBRABLES CUENTAS POR COBRAR</t>
  </si>
  <si>
    <t>Valuación Estimación Incobrables Cuentas por Cobrar</t>
  </si>
  <si>
    <t>VALUACIÓN ESTIMACIÓN INCOBRABLES DOCUMENTOS POR COBRAR</t>
  </si>
  <si>
    <t>Valuación Estimación Incobrables Documentos por Cobrar</t>
  </si>
  <si>
    <t>VALUACIÓN ESTIMACIÓN POR OBSOLESCENCIA DE INVENTARIO</t>
  </si>
  <si>
    <t>VALUACIÓN ESTIMACIÓN POR OBSOLESCENCIA DE INVENTARIOS</t>
  </si>
  <si>
    <t>Valuación Estimación por Obsolescencia de Inventario</t>
  </si>
  <si>
    <t>CAPITAL LIBROS</t>
  </si>
  <si>
    <t>Capital Libros</t>
  </si>
  <si>
    <t>NOTA No. 28</t>
  </si>
  <si>
    <t>NOTA No. 29</t>
  </si>
  <si>
    <t>NOTA No. 30</t>
  </si>
  <si>
    <t>NOTA No. 31</t>
  </si>
  <si>
    <t>NOTA No. 32</t>
  </si>
  <si>
    <t>NOTA ACLARATORIA</t>
  </si>
  <si>
    <t>Por este medio se informa que la Universidad de Costa Rica está trabajando en el proyecto de adaptación de las Normas Internacionales de Contabilidad en el Sector Público (NICSP), razón por la cual el Estado Financiero y de Ejecución Presupuestaria al 30 de junio de 2018 ha sufrido diversos cambios, según y conforme se establece en dicha norma.</t>
  </si>
  <si>
    <t>(a) Conversión de la moneda dólares al tipo de cambio de compra de ¢563,44</t>
  </si>
  <si>
    <t>Fundación UCR</t>
  </si>
  <si>
    <t>Fundaciones, Asociaciones, Comités y Afines Nacionales</t>
  </si>
  <si>
    <t xml:space="preserve">(a) Préstamo no corriente con fecha de constitución  13 de diciembre  de 2006 y fecha de vencimiento 13 de diciembre de 2018 (plazo 12 años). El monto principal fue de ¢1.100.000.000,00, tasa de interés aplicada: tasa básica pasiva más 1%. La garantía representada por partida presupuestaria asignada por la Contraloría General de la República y por Contrato Mercantil. Préstamo otorgado para cancelar deuda con el BPDC, con referencia a financiamiento para la construcción del  edificio de la Escuela de Ingeniería Eléctrica.
El monto en ¢0,00 de esta cuenta, se debe precisamente a su fecha de terminación. Al respecto, al estimar el tracto de corto plazo, se cancela el monto de la deuda a largo plazo y el saldo pendiente se convierte en el saldo de la cuenta por pagar a corto plazo.
(b) Deuda por pagar no corriente según Fideicomiso UCR-BCR 2011 con referencia a financiamiento por la construcción del edificio de la Facultad de Ciencias Sociales. El monto principal fue de ¢17.365.466.090,15, (plazo 26 años), tasa de interés aplicada: 10,87 %. 
(c) Deuda por pagar no corriente según Fideicomiso UCR-BCR 2011 con referencia a financiamiento por la construcción del edificio de Ciencias Agroalimentarias (Biblioteca UCAGRO). El monto principal fue de ¢1.840.361.007,31, (plazo 18,58 años), tasa de interés aplicada: 11,00 %. </t>
  </si>
  <si>
    <t>Resultados acumulados de ejercicios anteriores</t>
  </si>
  <si>
    <t>Patrimonio público</t>
  </si>
  <si>
    <t xml:space="preserve">Esta nota considera lo siguiente:
Activos contingentes: es el flujo de entrada de beneficios económicos o un potencial de servicio probable, pero no prácticamente cierto.
Pasivos Contingentes: es cuando existe una obligación posible, o una obligación presente, que pueda o no exigir una salida de recursos. Por esa razón, sus resultados se exponen en el apartado de notas, a menos que su ocurrencia sea remota.
Para ambas cuentas, la Sección de Contabilidad de la Oficina de Administración Financiera coordina con la Oficina Jurídica (OJ) la emisión del informe referente a las condiciones actuales de los litigios de la Institución al 31 de diciembre de cada año, para efectos de su revelación. La información será objeto de evaluación de forma continua, a fin de asegurar que su comportamiento se refleje adecuadamente.
</t>
  </si>
  <si>
    <t>Resultado del periodo</t>
  </si>
  <si>
    <t>RESULTADOS ACUMULADOS DE EJERCICIOS ANTERIORES</t>
  </si>
  <si>
    <t>(a) Corresponde al ingreso obtenido apartir de 2018 por expropiación de la franja de terreno, para la ampliación de la ruta de circunvalación.
(b) Corresponde a los ingresos de LANAMME, referente a la Ley del Impuesto de Combustible. Al respecto, la Contraloría General de la República solicita su reconocimiento en ingreso de capital. 
(c) Para el presente período los egresos capitalizables se integran a los respectivos programas. En los anexos Nº.6 y Nº.7 se muestran los egresos capitalizables.</t>
  </si>
  <si>
    <t>En el anexo N°.9 se detalla la partida por Cuenta y Clase de Ingreso.</t>
  </si>
  <si>
    <t>En el anexo N°.10 se detalla la Situación Presupuestaria de Egresos</t>
  </si>
  <si>
    <r>
      <t xml:space="preserve">Son aquellas inversiones que son susceptibles de convertirse en efectivo en un período superior a un año. Estas se registran al costo al momento de adquisición y sus recursos se obtienen de fondos corrientes o del vínculo externo.
</t>
    </r>
    <r>
      <rPr>
        <sz val="10"/>
        <color rgb="FFFF0000"/>
        <rFont val="Arial"/>
        <family val="2"/>
        <charset val="1"/>
      </rPr>
      <t xml:space="preserve">
</t>
    </r>
    <r>
      <rPr>
        <sz val="10"/>
        <rFont val="Arial"/>
        <charset val="1"/>
      </rPr>
      <t>Al respecto, se manifiesta que a partir del mes de enero del año 2017, se reclasifican las inversiones reconociendo lo correspondiente a corto y largo plazo, así como la intención de la transacción. Además se efectúa el debido registro de los intereses sobre la base de devengado. Lo anterior, en apego a los establecido en las Normas Internacionales de Contabilidad del Sector Público, normas No.28, No.29 y No.30.
Seguidamente, se presenta un resumen clasificado por la intención de las inversiones, que al 30 de junio de 2018 se mantenían vigentes; de igual forma en el anexo N°.4, se presenta un detalle de los títulos valores propiedad de la Institución a esa fecha.</t>
    </r>
  </si>
  <si>
    <t>ESTADO DE RESULTADOS (a)</t>
  </si>
  <si>
    <t xml:space="preserve">(a) Este Estado se complementa con la información detallada en la nota No. 31 denominada "Conformación del Estado de Resultados".
(b) Los ingresos de financiamiento corresponden a recursos obtenidos en el periodo anterior, razón por la cual se reconocen en el Estado de Situación Financiera, especificamente en "Resultados Acumulados de Periodos Anteriores".
(c) La composición de esta cifra se detalla en el anexo Nº.6 "Egreso para Compras de Bienes por Sección" al 30 de junio de 2018, en específico en la columna denominada "Real".
</t>
  </si>
  <si>
    <t>(Continúa…)</t>
  </si>
  <si>
    <t>(Finaliza)</t>
  </si>
  <si>
    <t>Cobros por endeudamiento público</t>
  </si>
  <si>
    <t>Pagos por endeudamiento público</t>
  </si>
  <si>
    <t>POR LO PERIODOS TERMINADOS AL 30 DE JUNIO DE 2018 Y 2017</t>
  </si>
  <si>
    <t xml:space="preserve">(a) El aumento se debe a que ambas instituciones están ofreciendo a la Universidad, mejores tasas de interés por tener los dineros en las cuentas corrientes, en relación con el interés que ofrece el mercado por las inversiones en SAFI (Fondos de Inversión)
</t>
  </si>
  <si>
    <t>(b) A junio de 2018, se incluye las inversiones en dólares por $2.877.218,11 equivalente en colones por ¢1.621.139.771,88.</t>
  </si>
  <si>
    <t>(c) A junio de 2018, se incluye las inversiones en dólares por $95.469,75, equivalente en colones por ¢53.791.476,66.</t>
  </si>
  <si>
    <t xml:space="preserve">Son aquellas inversiones que son susceptibles de convertirse en efectivo en un período inferior a un año. Estas se registran al costo al momento de adquisición y sus recursos se obtienen de fondos corrientes o del vínculo externo. 
Al respecto, se manifiesta que a partir de enero de año 2017, se reclasifican las inversiones reconociendo lo correspondiente a corto y largo plazo, así como la intención de la transacción. Además, se efectúa el debido registro de los intereses sobre la base de devengado. Lo anterior, en apego a los establecido en las Normas Internacionales de Contabilidad del Sector Público Nº.28, Nº.29 y  Nº.30.             
Seguidamente, se presenta un resumen clasificado por la intención de las inversiones, de aquellas transacciones que al 30 de junio de 2018 se mantienen vigentes; de igual forma en el anexo Nº.4, se brinda un detalle de los títulos valores propiedad de la Institución a esa fecha.
</t>
  </si>
  <si>
    <t xml:space="preserve">(a) El aumento en la partida de edificios se debe principalmente a obras finalizadas en el periodo, tales como: Edificio Anexo de la Escuela de Medicina, CIMOHU, Facultad de Odontología y Derecho, entre otros. La construcción de los Edificios se cubrió de Fondos Corrientes, Fideicomiso y Banco Mundial.
(b) El incremento a la partida se debe a nuevas obras, tales como: Centro de Diagnóstico para el Cancér (con fondos de Banco Mundial), Edificio de Aulas y Laboratorio Tecnología de Alimentos y Tecnología en Salud (con fondos de Banco Mundial) y Planta de Tratamiento de la Sede Regional del Pacífico, entre otros.
</t>
  </si>
  <si>
    <t xml:space="preserve">Menos dep. acum. Mobiliario-Equipo-Maquinaria-Vehículo </t>
  </si>
  <si>
    <t>Anticipo fideicomiso UCR/BCR Fac. Ciencias Sociales</t>
  </si>
  <si>
    <t>Anticipo fideicomiso  UCR/BCR Residencias Universitarias</t>
  </si>
  <si>
    <t>Anticipo fideicomiso UCR/BCR UCAGRO</t>
  </si>
  <si>
    <t>Anticipo fideicomiso UCR/BCR Parqueo Integral</t>
  </si>
  <si>
    <t>Anticipo fideicomiso UCR/BCR Facultad Odontología</t>
  </si>
  <si>
    <t>Anticipo fideicomiso UCR/BCR Facultad de Derecho</t>
  </si>
  <si>
    <t>Anticipo fideicomiso UCR/BCR Facultad de Ingeniería</t>
  </si>
  <si>
    <t>(b) A junio de 2018, se incluye las inversiones en dólares por $ 228.489,02, equivalente en colones por ¢128.739.854,00.</t>
  </si>
  <si>
    <t>(a) El incremento en esta partida se debe principalmente a préstamos por concepto de reintegro del 20% de beca e incumplimientos de contrato.</t>
  </si>
  <si>
    <t>(a) El aumento se debe principalmente al incremento en los cálculos de estimación de la Bodega de Materia Prima.</t>
  </si>
  <si>
    <t>(a) La reserva creada con la finalidad de preveer un resultado desfavorable para la Institución, referente al caso denominado "Desequilibrio financiero del Contrato DCSS-001-2003, durante la vigencia del Programa de Atención Integral en Salud (PAIS)", impactó en la valuación al pasar de una esttimación contable a la presupuestaria.</t>
  </si>
  <si>
    <t>RESULTADOS DEL PERÍODO</t>
  </si>
  <si>
    <t>Resultado del periodo al 30 de junio del año en curso</t>
  </si>
  <si>
    <t>Resultados acumulado de ejercicios anteriores</t>
  </si>
  <si>
    <r>
      <t>(a) Por motivo de que el ingreso de financiamiento corresponde a recursos obtenidos en períodos anteriores y teniendo como base lo establecido en las NICSP, se procede a su reclasificación en el Estado de Situación Financiera, de "Resultados del Período" a "Resultados Acumulados de Ejercicios Anteriores", apartir del año 2018.
(b) E</t>
    </r>
    <r>
      <rPr>
        <sz val="10"/>
        <rFont val="Arial"/>
        <charset val="1"/>
      </rPr>
      <t>n este estado se muestra el efectivo que ha sido generado y aprovechado en las actividades operativas, de inversión y financiamiento; motivo por el que la auditoría externa del período 2017, recomendó que el monto de inversiones corrientes y no corrientes fuera considerado directamente en actividades de inversión y no en el total de efectivo, como se hacia en flujos anteriores. Este cambio se aplica apartir del año 2018.</t>
    </r>
  </si>
  <si>
    <t>Resultado del período</t>
  </si>
  <si>
    <t>POR LOS PERÍODOS TERMINADOS AL 01 DE ENERO AL 30 DE JUNIO DE 2018 y 2017</t>
  </si>
  <si>
    <t>RESUMEN DE LA SITUACIÓN PRESUPUESTARIA 
INGRESOS POR SECCIÓN
AL 30 DE JUNIO DE 2018
(Expresado en colones)</t>
  </si>
  <si>
    <t>Federación de Estudiantes, Nuevo Edificio (903)</t>
  </si>
  <si>
    <t>Centro de Investigación en Hematología y Trastornos Afines, Edificio (905)</t>
  </si>
  <si>
    <t>Escuela de Educación Física y Deportes, Ampliación Biblioteca (9069</t>
  </si>
  <si>
    <t>Instituto Clodomiro Picado Bodega - Comedor (907)</t>
  </si>
  <si>
    <t>Esc. Educ. Física y Deportes, Ampliación Bodegas Material Depor (908)</t>
  </si>
  <si>
    <t>Esc. Biología, Sistema Fijo Contra Incendios Edificio Existente (913)</t>
  </si>
  <si>
    <t>Facultad de Bellas Artes - Taller de Fundición (914)</t>
  </si>
  <si>
    <t>Sede Regional de Occidente - Aulas (916)</t>
  </si>
  <si>
    <t>Rec. Paraíso, aulas, servicios sanitarios, area recreativa y odontológica (921)</t>
  </si>
  <si>
    <t>Escuela de Artes Plásticas - Edificio (925)</t>
  </si>
  <si>
    <t>Ctro. De Inv. Ciencias e Ing. de Materiales (CICIMA) -Edificio Administrativo (927)</t>
  </si>
  <si>
    <t>Escuela de Química, Escalera de Emergencia (931)</t>
  </si>
  <si>
    <t>Aulas del Postgrado en Artes (934)</t>
  </si>
  <si>
    <t>Complejo de Vida Universitaria (940)</t>
  </si>
  <si>
    <t>Facultad de Ciencias Económicas, Escalera Emergencia (941)</t>
  </si>
  <si>
    <t>Centro Invest. Estudios Mujer, Edificio (943)</t>
  </si>
  <si>
    <t>Facultad de Educación, Edificio Anexo (946)</t>
  </si>
  <si>
    <t>Escuela de Enfermería, Edificio Tercera Etapa (958)</t>
  </si>
  <si>
    <t>Recinto de Guápiles - Pabellón de Aulas y Servicios Sanitarios (961)</t>
  </si>
  <si>
    <t>Recinto de Grecia, Bodega Reactivos (963)</t>
  </si>
  <si>
    <t>Recinto de Grecia, Salón Multiuso y Vestíbulo (964)</t>
  </si>
  <si>
    <t>Escuela de Economía Agrícola, Remodelación Espacio Físico (967)</t>
  </si>
  <si>
    <t>Escuela Centroamericana de Geología, Montacargas (970)</t>
  </si>
  <si>
    <t>Biblioteca Luis Demetrio Tinoco, Parasoles (972)</t>
  </si>
  <si>
    <t>Centro Infantil Laboratorio y Casa Infantil - Edificio  (978)</t>
  </si>
  <si>
    <t>Sede del Pacífico, Cancha de Fútbol y Pista Sintética (982)</t>
  </si>
  <si>
    <t>Finca 3, Edificio De Usos Múltiples (985)</t>
  </si>
  <si>
    <t>Instituto Clodomiro Picado - Proyectos (986)</t>
  </si>
  <si>
    <t>Sede Pacífico-Esparza, Laboratorio de Redes (987)</t>
  </si>
  <si>
    <t>Escuela de Medicina -Elevador Para Morgue (990)</t>
  </si>
  <si>
    <t>Oficina de Bienestar y Salud - Edificio (993)</t>
  </si>
  <si>
    <t>Escuela de Lenguas Modernas - Remodelación (998)</t>
  </si>
  <si>
    <t>Mega Proyectos (965)</t>
  </si>
  <si>
    <t>Atención Cuentas Pendientes - Inversiones (920)</t>
  </si>
  <si>
    <t>RESUMEN DE LA SITUACIÓN PRESUPUESTARIA 
EGRESOS POR SECCIÓN
AL 30 DE JUNIO DE 2018
(Expresado en colones)</t>
  </si>
  <si>
    <t>(a) Al resultado de ejercicios anteriores, se está considerando el ingreso por financiamiento, dado a que son recursos que se obtuvieron del periodo anterior.</t>
  </si>
  <si>
    <t>RESULTADO DEL PERÍODO</t>
  </si>
  <si>
    <t>ESTADO DE INGRESOS Y GASTOS</t>
  </si>
  <si>
    <t>RESULTADOS DEL PERÍODO AL 30 DE JUNIO DE 2018</t>
  </si>
  <si>
    <t>TOTAL ESTADO DE RESULTADOS</t>
  </si>
  <si>
    <t xml:space="preserve">El Estado de Resultados que se detalla en el apartado 1.1 de este documento, muestra ordenada y detalladamente la forma de cómo se obtuvo el resultado del ejercicio durante un periodo determinado. Para complementar los datos que ahí se presentan, se acompañan los siguientes cuadros, los cuales facilitan establecer su conformación a nivel del sistema de información financiera Institucional, partiendo de la siguiente fórmula:
Base de devengado = Devengado (presupuesto) + Ganado y no ejecutado (contabilidad)
Cuadro  1 - Presupuesto: ingresos y egresos presupuestarios (reconoce los ingresos cuando el dinero entra y los egresos cuando se pagan)
Cuadro 2 - Contabilidad: sus transacciones y otros hechos son reconocidos cuando ocurren, y no cuando se efectúa su cobro o pago en efectivo o su equivalente, teniendo como referencia la base de devengado.
</t>
  </si>
  <si>
    <t>EN DÓLARES POR INTERMEDIARIO</t>
  </si>
  <si>
    <t>RECURSOS DE VIGENCIAS ANTERIORES                         (a)</t>
  </si>
  <si>
    <t>TOTAL GENERAL DE INGRESOS                                                                                  ( b)</t>
  </si>
  <si>
    <t>(a) Los Ingresos de "Recursos de Vigencias de Períodos Anteriores" se presentan desglosados según lo solicitado en oficio No.11427, punto 1.a) de fecha 11 de septiembre de 1997.</t>
  </si>
  <si>
    <r>
      <t>(b)</t>
    </r>
    <r>
      <rPr>
        <sz val="10"/>
        <rFont val="Arial"/>
        <family val="2"/>
      </rPr>
      <t xml:space="preserve">  </t>
    </r>
    <r>
      <rPr>
        <sz val="9"/>
        <rFont val="Arial"/>
        <family val="2"/>
      </rPr>
      <t>El presupuesto de los superávit de compromisos y específicos, de los Fondos Corrientes y del Vìnculo Externo al 31-12-2017, se incluyen en el Presupuesto Extraordinario No. 2-2018 que se encuentra en trámite de aprobación en la Contrarloría General de la República.</t>
    </r>
  </si>
  <si>
    <t>Sobregiro financiero autorizado por las autoridades universitarias, basado en leyes, convenios, contratos y normativa institucional.</t>
  </si>
  <si>
    <t>(a): No se incluyen los compromisos de presupuesto debido a que su efecto es presupuestario y no financiero, por tanto no constituyen un egreso real al 30 de junio de 2018.</t>
  </si>
  <si>
    <t>Activos pendientes de registros</t>
  </si>
  <si>
    <t>(a) Esta partida considera la compra de activos, mediante el mecanismo de pago anticipado al exterior, donde la Oficina de Suministros comunica el recibido conforme del bien, pero que no se reporta su identificación para el registro auxiliar - contable, razón por la cual de manera transitoria se reconoce en una cuenta de orden y una vez que ingresa el documento de plaqueo se registran las cuentas de activo respectivas.
(b)  En esta cuenta se controlan las garantías de participación y cumplimientos recibidas en documento (certificados a plazo).</t>
  </si>
  <si>
    <t>(c) Las cuentas bancarias son exclusivas para el registro de las transacciones por concepto de ingresos y desembolsos correspondientes al Empréstito del Banco Mundial destinados a Proyectos de Mejoramiento de la Educación Superior.</t>
  </si>
  <si>
    <t>(b) El aumento en la cuenta se debe al depósito #2870084  por ¢32 083 333,35, el cual es de un vencimiento de cupón de la operación Nº.64870084. Dicho depósito tiene fecha de julio, por lo que se reconoció en  esta partida para efectos de realizar los cálculos  de intereses, ya que estos vencían en junio del año en curso.</t>
  </si>
  <si>
    <t>(a) En el caso de esta cuenta han habido dos movimientos importantes: 1) en el mes de enero por ¢14 136 833,75 a nombre de Marisol Gutiérrez Rojas, por girados de más en conceptos de régimen académico y dedicación exclusiva, pagados desde setiembre 2010 a marzo de 2015, según lo comunicado por la Oficina de Recursos Humanos.
El otro movimiento es por un estudio salarial que se le realizó a Javier Valerio Hernández en marzo, el cual indica que se le pagó de más ¢4 198 163,20.
(b) La cuenta corresponde a financiamientos transitorios a proyectos del Vínculo Externo, autorizados con fundamento en las “Normas Generales para la Formulación y Ejecución del Presupuesto de la Universidad de Costa Rica”, G-3.35, donde se indica que en situaciones calificadas estas actividades podrán solicitar el financiamiento transitorio al Vicerrector correspondiente mientras se equilibra el flujo de caja. El financiamiento transitorio del Programa PAIS por ¢3 841,84 millones, representa el 98,44% del total autorizado al Vínculo Externo.</t>
  </si>
  <si>
    <t>(c) Se incorpora a los Estados Financieros el saldo de las Cuentas por Cobrar de Matrícula desde el 31/12/2014, atendiendo disposición de la Contraloría General de la República mediante Nota DFOE-SOC-0684 e Informe DFOE-SOC-IF-11-2014 indicados en Oficio R-6255-2014.</t>
  </si>
  <si>
    <t xml:space="preserve">(d) A partir del mes de mayo 2017, se reclasifica lo siguiente:
     1. Cuenta por cobrar de matrícula-cobro administrativo a cuentas por cobrar de matrícula-cobro judicial
     2. Cuenta por cobrar becas horas asistente y estudiante a cuenta por cobrar estudiantes al cobro judicial
     3. Cuenta por cobrar estudiantes a cuenta por cobrar estudiantes al cobro judicial
Lo anterior, considerando que se remiten a tribunales deudas estudiantiles pendientes de periodos anteriores para la gestión correspondiente, según consta en los oficios OAF-1538-2017 y OAF-3703-2017.
</t>
  </si>
  <si>
    <t>(e) La estimación se actualiza al cierre de cada periodo (31 de diciembre), y su aumento o disminución se debe a la mayor o menor concentración de saldos pendientes de cobro en los plazos superiores al año con respecto al anterior.</t>
  </si>
  <si>
    <t>(f) El monto neto de la cuenta por cobrar otros deudores a corto plazo aumentó debido al ajuste efectuado en el cálculo de estimación por incobrables, periodo 2018, según se explica en la nota anterior.</t>
  </si>
  <si>
    <t>VICERRECTORÍA DE ADMINISTRACIÓN</t>
  </si>
  <si>
    <t>OFICINA DE ADMINISTRACIÓN FINANCIERA</t>
  </si>
  <si>
    <t>Licda. Isabel C. Pereira Piedra, M.GP., CPA
Directora, Oficina de Administración Financiera</t>
  </si>
  <si>
    <t>No se incluyen los compromisos de presupuesto debido a que su efecto es presupuestario y no financiero, por tanto no constituyen un egreso real al 30 de junio de 2018. Ver Anexo N° 8</t>
  </si>
  <si>
    <r>
      <rPr>
        <b/>
        <sz val="9"/>
        <rFont val="Arial"/>
        <family val="2"/>
        <charset val="1"/>
      </rPr>
      <t>(a)</t>
    </r>
    <r>
      <rPr>
        <sz val="9"/>
        <rFont val="Arial"/>
        <family val="2"/>
        <charset val="1"/>
      </rPr>
      <t xml:space="preserve">  El presupuesto del superávit libre y los superávits específicos de los Fondos Corrientes al 31-12-2017, se incluye en el Presupuesto Extraordinario No. 2-2018 que se encuentra en trámite de aprobación en la Contrarloría General de la República.</t>
    </r>
  </si>
  <si>
    <r>
      <rPr>
        <b/>
        <sz val="9"/>
        <rFont val="Arial"/>
        <family val="2"/>
        <charset val="1"/>
      </rPr>
      <t>(b)</t>
    </r>
    <r>
      <rPr>
        <sz val="9"/>
        <rFont val="Arial"/>
        <family val="2"/>
        <charset val="1"/>
      </rPr>
      <t xml:space="preserve">  El presupuesto de los superávit de compromisos y específico de los proyectos del Vìnculo Externo al 31-12-2017, se incluyen en el Presupuesto Extraordinario No. 2-2018 que se encuentra en trámite de aprobación en la Contrarloría General de la República.</t>
    </r>
  </si>
  <si>
    <t>(a)  El presupuesto del superávit libre y los superávits específicos de los Fondos Corrientes al 31-12-2017, se incluye en el Presupuesto Extraordinario No. 2-2018 que se encuentra en trámite de aprobación en la Contrarloría General de la República.</t>
  </si>
  <si>
    <t>(b)  El presupuesto de los superávit de compromisos y específico de los proyectos del Vìnculo Externo al 31-12-2017, se incluyen en el Presupuesto Extraordinario No. 2-2018 que se encuentra en trámite de aprobación en la Contrarloría General de la República.</t>
  </si>
  <si>
    <t>(a) No se incluyen los compromisos de presupuesto debido a que su efecto es presupuestario y no financiero, por tanto no constituyen un egreso real al 30 de junio de 2018.</t>
  </si>
  <si>
    <t xml:space="preserve">(d) Deuda por pagar no corriente según Fideicomiso UCR-BCR 2011 con referencia a financiamiento por la construcción de Residencias Estudiantiles Universitarias. El monto principal fue de ¢2.425.482.855,65 , (plazo 18,58 años), tasa de interés aplicada: 10,00 %. 
(e) Deuda por pagar no corriente según Fideicomiso UCR-BCR 2011 con referencia a financiamiento por la construcción del edificio de Parqueo Integral Universitario. El monto principal fue de ¢3.522.937.024,61 , (plazo 23,58 años), tasa de interés aplicada: 9,50 %. 
(f) Deuda por pagar no corriente según Fideicomiso UCR- BCR 2011 con referencia a financiamiento por la construcción del edificio Facultad de Odontología . El monto principal fue de ¢7.435.666.475,80  (plazo 23,25 años), tasa de interés aplicada: 10.00%
(g) Deuda por pagar no corriente según Fideicomiso UCR- BCR 2011 con referencia a financiamiento por la construcción del edificio Facultad de Derecho. El monto principal fue de ¢8.458.078.626,11 (plazo 21,67 años), tasa de interés aplicada: 10,00% 
(h) Deuda por pagar no corriente según Fideicomiso UCR- BCR 2011 con referencia a financiamiento por la construcción del edificio de Aulas y Laboratorio . El monto principal fue de ¢4.458.981.342,01 (plazo 20,17 años), tasa de interés aplicada: 10.00% 
(i) Deuda por pagar no corriente según Fideicomiso UCR- BCR 2011 con referencia a financiamiento por la construcción del edificio Facultad de Ingeniería. El monto principal fue de ¢21.901.395.482,97 (plazo 23 años), tasa de interés aplicada: 10.00%
(j) Deuda por pagar no corriente según Fideicomiso UCR- BCR 2011 con referencia a financiamiento por la construcción de la Plaza de Autonomía . El monto principal fue de ¢4.400.599.422,34 (plazo 19,83 años), tasa de interés aplicada: 10.00% </t>
  </si>
  <si>
    <t>CUENTAS POR PAGAR CORRIENTES</t>
  </si>
  <si>
    <t>RESUMEN DE INVERSIONES POR BANCO</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</si>
</sst>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0.00_);_(* \(#,##0.00\);_(* &quot;-&quot;??_);_(@_)"/>
    <numFmt numFmtId="164" formatCode="_-* #,##0.00_-;\-* #,##0.00_-;_-* &quot;-&quot;??_-;_-@_-"/>
    <numFmt numFmtId="165" formatCode="#,##0.00\ ;\(#,##0.00\);\-#\ ;@\ "/>
    <numFmt numFmtId="166" formatCode="&quot; ¢&quot;#,##0.00\ ;&quot;-¢&quot;#,##0.00\ ;&quot; ¢-&quot;#\ ;@\ "/>
    <numFmt numFmtId="167" formatCode="0.00\ %"/>
    <numFmt numFmtId="168" formatCode="#,##0.00\ ;\-#,##0.00\ ;\-#\ ;@\ "/>
    <numFmt numFmtId="169" formatCode="\₡#,##0.00"/>
    <numFmt numFmtId="170" formatCode="_-* #,##0.00_-;\-* #,##0.00_-;_-* \-??_-;_-@_-"/>
    <numFmt numFmtId="171" formatCode="_(\₡* #,##0.00_);_(\₡* \(#,##0.00\);_(\₡* \-??_);_(@_)"/>
    <numFmt numFmtId="172" formatCode="0\ %"/>
    <numFmt numFmtId="173" formatCode="#,##0.00\ ;#,##0.00\ ;\-#\ ;@\ "/>
    <numFmt numFmtId="174" formatCode="\¢#,##0.00\ ;&quot;(¢&quot;#,##0.00\)"/>
    <numFmt numFmtId="175" formatCode="* #,##0.00\ ;* \(#,##0.00\);* \-#\ ;@\ "/>
    <numFmt numFmtId="176" formatCode="&quot; ¢&quot;* #,##0\ ;&quot;-¢&quot;* #,##0\ ;&quot; ¢&quot;* &quot;- &quot;;@\ "/>
    <numFmt numFmtId="177" formatCode="#,##0.0"/>
    <numFmt numFmtId="178" formatCode="[$$-409]#,##0.00"/>
    <numFmt numFmtId="179" formatCode="[$$-540A]#,##0.00"/>
    <numFmt numFmtId="180" formatCode="#,##0.00_ ;\-#,##0.00\ "/>
    <numFmt numFmtId="181" formatCode="###\ ###\ ###\ ##0.00"/>
    <numFmt numFmtId="182" formatCode="###\ ###\ ###\ ###\ ##0.00"/>
    <numFmt numFmtId="183" formatCode="&quot;₡&quot;#,##0.00"/>
  </numFmts>
  <fonts count="122" x14ac:knownFonts="1">
    <font>
      <sz val="10"/>
      <name val="Arial"/>
      <charset val="1"/>
    </font>
    <font>
      <sz val="11"/>
      <color theme="1"/>
      <name val="Calibri"/>
      <family val="2"/>
      <scheme val="minor"/>
    </font>
    <font>
      <u/>
      <sz val="2.5"/>
      <color rgb="FF0000FF"/>
      <name val="Arial"/>
      <family val="2"/>
      <charset val="1"/>
    </font>
    <font>
      <sz val="10"/>
      <name val="Arial"/>
      <family val="2"/>
      <charset val="1"/>
    </font>
    <font>
      <b/>
      <sz val="11"/>
      <name val="Arial"/>
      <family val="2"/>
      <charset val="1"/>
    </font>
    <font>
      <sz val="11"/>
      <name val="Arial"/>
      <family val="2"/>
      <charset val="1"/>
    </font>
    <font>
      <b/>
      <u/>
      <sz val="11"/>
      <name val="Arial"/>
      <family val="2"/>
      <charset val="1"/>
    </font>
    <font>
      <sz val="11"/>
      <color rgb="FF000000"/>
      <name val="Arial"/>
      <family val="2"/>
      <charset val="1"/>
    </font>
    <font>
      <b/>
      <u val="double"/>
      <sz val="11"/>
      <name val="Arial"/>
      <family val="2"/>
      <charset val="1"/>
    </font>
    <font>
      <b/>
      <i/>
      <sz val="9"/>
      <name val="Arial"/>
      <family val="2"/>
      <charset val="1"/>
    </font>
    <font>
      <b/>
      <sz val="9"/>
      <name val="Arial"/>
      <family val="2"/>
      <charset val="1"/>
    </font>
    <font>
      <sz val="9"/>
      <name val="Arial"/>
      <family val="2"/>
      <charset val="1"/>
    </font>
    <font>
      <b/>
      <sz val="9"/>
      <color rgb="FF000000"/>
      <name val="Tahoma"/>
      <family val="2"/>
      <charset val="1"/>
    </font>
    <font>
      <sz val="9"/>
      <color rgb="FF000000"/>
      <name val="Tahoma"/>
      <family val="2"/>
      <charset val="1"/>
    </font>
    <font>
      <sz val="8"/>
      <color rgb="FF000000"/>
      <name val="Arial"/>
      <family val="2"/>
      <charset val="1"/>
    </font>
    <font>
      <b/>
      <sz val="11"/>
      <color rgb="FF000000"/>
      <name val="Arial"/>
      <family val="2"/>
      <charset val="1"/>
    </font>
    <font>
      <b/>
      <i/>
      <sz val="10"/>
      <color rgb="FF000000"/>
      <name val="Arial"/>
      <family val="2"/>
      <charset val="1"/>
    </font>
    <font>
      <b/>
      <sz val="10"/>
      <name val="Arial"/>
      <family val="2"/>
      <charset val="1"/>
    </font>
    <font>
      <sz val="10"/>
      <color rgb="FF000000"/>
      <name val="Arial"/>
      <family val="2"/>
      <charset val="1"/>
    </font>
    <font>
      <u/>
      <sz val="11"/>
      <color rgb="FF000000"/>
      <name val="Arial"/>
      <family val="2"/>
      <charset val="1"/>
    </font>
    <font>
      <b/>
      <u/>
      <sz val="10"/>
      <name val="Arial"/>
      <family val="2"/>
      <charset val="1"/>
    </font>
    <font>
      <sz val="6"/>
      <name val="Arial"/>
      <family val="2"/>
      <charset val="1"/>
    </font>
    <font>
      <sz val="8"/>
      <name val="Arial"/>
      <family val="2"/>
      <charset val="1"/>
    </font>
    <font>
      <b/>
      <sz val="8"/>
      <name val="Arial"/>
      <family val="2"/>
      <charset val="1"/>
    </font>
    <font>
      <b/>
      <i/>
      <sz val="8"/>
      <name val="Arial"/>
      <family val="2"/>
      <charset val="1"/>
    </font>
    <font>
      <sz val="9"/>
      <color rgb="FF000000"/>
      <name val="Arial"/>
      <family val="2"/>
      <charset val="1"/>
    </font>
    <font>
      <b/>
      <sz val="10.5"/>
      <name val="Arial"/>
      <family val="2"/>
      <charset val="1"/>
    </font>
    <font>
      <sz val="10.5"/>
      <name val="Arial"/>
      <family val="2"/>
      <charset val="1"/>
    </font>
    <font>
      <b/>
      <sz val="10"/>
      <color rgb="FF000000"/>
      <name val="Arial"/>
      <family val="2"/>
      <charset val="1"/>
    </font>
    <font>
      <sz val="12"/>
      <name val="Arial"/>
      <family val="2"/>
      <charset val="1"/>
    </font>
    <font>
      <sz val="11"/>
      <color rgb="FF000000"/>
      <name val="Calibri"/>
      <family val="2"/>
      <charset val="1"/>
    </font>
    <font>
      <sz val="10"/>
      <color rgb="FF000000"/>
      <name val="Calibri"/>
      <family val="2"/>
      <charset val="1"/>
    </font>
    <font>
      <sz val="10"/>
      <color rgb="FFFF0000"/>
      <name val="Arial"/>
      <family val="2"/>
      <charset val="1"/>
    </font>
    <font>
      <sz val="7"/>
      <color rgb="FF000000"/>
      <name val="Times New Roman"/>
      <family val="1"/>
      <charset val="1"/>
    </font>
    <font>
      <b/>
      <i/>
      <sz val="10"/>
      <name val="Arial"/>
      <family val="2"/>
      <charset val="1"/>
    </font>
    <font>
      <u/>
      <sz val="10"/>
      <name val="Arial"/>
      <family val="2"/>
      <charset val="1"/>
    </font>
    <font>
      <b/>
      <u/>
      <sz val="10"/>
      <color rgb="FFFF0000"/>
      <name val="Arial"/>
      <family val="2"/>
      <charset val="1"/>
    </font>
    <font>
      <b/>
      <sz val="10"/>
      <color rgb="FFFF0000"/>
      <name val="Arial"/>
      <family val="2"/>
      <charset val="1"/>
    </font>
    <font>
      <u/>
      <sz val="10"/>
      <color rgb="FF000000"/>
      <name val="Arial"/>
      <family val="2"/>
      <charset val="1"/>
    </font>
    <font>
      <b/>
      <u val="double"/>
      <sz val="10"/>
      <color rgb="FF000000"/>
      <name val="Arial"/>
      <family val="2"/>
      <charset val="1"/>
    </font>
    <font>
      <b/>
      <sz val="9"/>
      <color rgb="FF000000"/>
      <name val="Arial"/>
      <family val="2"/>
      <charset val="1"/>
    </font>
    <font>
      <u/>
      <sz val="9"/>
      <name val="Arial"/>
      <family val="2"/>
      <charset val="1"/>
    </font>
    <font>
      <sz val="9.5"/>
      <name val="Arial"/>
      <family val="2"/>
      <charset val="1"/>
    </font>
    <font>
      <sz val="12"/>
      <color rgb="FFFF0000"/>
      <name val="Arial"/>
      <family val="2"/>
      <charset val="1"/>
    </font>
    <font>
      <sz val="11"/>
      <name val="Calibri"/>
      <family val="2"/>
      <charset val="1"/>
    </font>
    <font>
      <b/>
      <sz val="11"/>
      <name val="Calibri"/>
      <family val="2"/>
      <charset val="1"/>
    </font>
    <font>
      <sz val="10"/>
      <name val="Arial"/>
    </font>
    <font>
      <b/>
      <u/>
      <sz val="11"/>
      <color rgb="FFFF0000"/>
      <name val="Arial"/>
      <family val="2"/>
      <charset val="1"/>
    </font>
    <font>
      <b/>
      <sz val="11"/>
      <color rgb="FFFF0000"/>
      <name val="Arial"/>
      <family val="2"/>
      <charset val="1"/>
    </font>
    <font>
      <sz val="11"/>
      <color rgb="FFFF0000"/>
      <name val="Arial"/>
      <family val="2"/>
      <charset val="1"/>
    </font>
    <font>
      <sz val="10"/>
      <name val="MS Sans Serif"/>
      <family val="2"/>
    </font>
    <font>
      <sz val="10"/>
      <name val="Arial"/>
      <family val="2"/>
    </font>
    <font>
      <b/>
      <sz val="10"/>
      <name val="Arial"/>
      <family val="2"/>
    </font>
    <font>
      <b/>
      <sz val="10.5"/>
      <name val="Arial"/>
      <family val="2"/>
    </font>
    <font>
      <sz val="10.5"/>
      <name val="Arial"/>
      <family val="2"/>
    </font>
    <font>
      <sz val="10.5"/>
      <name val="Calibri"/>
      <family val="2"/>
    </font>
    <font>
      <b/>
      <sz val="11"/>
      <name val="Arial"/>
      <family val="2"/>
    </font>
    <font>
      <i/>
      <sz val="11"/>
      <color rgb="FF7F7F7F"/>
      <name val="Calibri"/>
      <family val="2"/>
      <scheme val="minor"/>
    </font>
    <font>
      <b/>
      <sz val="10.7"/>
      <name val="Arial"/>
      <family val="2"/>
    </font>
    <font>
      <sz val="10"/>
      <color indexed="8"/>
      <name val="Arial"/>
      <family val="2"/>
    </font>
    <font>
      <b/>
      <sz val="9"/>
      <color indexed="81"/>
      <name val="Tahoma"/>
      <family val="2"/>
    </font>
    <font>
      <sz val="9"/>
      <color indexed="81"/>
      <name val="Tahoma"/>
      <family val="2"/>
    </font>
    <font>
      <sz val="8"/>
      <name val="Arial"/>
      <family val="2"/>
    </font>
    <font>
      <sz val="10.5"/>
      <color theme="1"/>
      <name val="Arial"/>
      <family val="2"/>
    </font>
    <font>
      <b/>
      <sz val="10.5"/>
      <color theme="1"/>
      <name val="Arial"/>
      <family val="2"/>
    </font>
    <font>
      <sz val="10"/>
      <color theme="1"/>
      <name val="Arial"/>
      <family val="2"/>
    </font>
    <font>
      <sz val="11"/>
      <color theme="1"/>
      <name val="Arial"/>
      <family val="2"/>
    </font>
    <font>
      <b/>
      <sz val="10"/>
      <color theme="1"/>
      <name val="Arial"/>
      <family val="2"/>
    </font>
    <font>
      <sz val="9"/>
      <name val="Arial"/>
      <family val="2"/>
    </font>
    <font>
      <sz val="11"/>
      <color indexed="8"/>
      <name val="Calibri"/>
      <family val="2"/>
    </font>
    <font>
      <b/>
      <sz val="12"/>
      <name val="Arial"/>
      <family val="2"/>
    </font>
    <font>
      <sz val="12"/>
      <name val="Arial"/>
      <family val="2"/>
    </font>
    <font>
      <b/>
      <sz val="10"/>
      <color rgb="FF000000"/>
      <name val="Arial"/>
      <family val="2"/>
    </font>
    <font>
      <sz val="10"/>
      <color rgb="FF000000"/>
      <name val="Arial"/>
      <family val="2"/>
    </font>
    <font>
      <b/>
      <sz val="8"/>
      <name val="Arial"/>
      <family val="2"/>
    </font>
    <font>
      <sz val="11"/>
      <color rgb="FF000000"/>
      <name val="Calibri"/>
      <family val="2"/>
    </font>
    <font>
      <b/>
      <sz val="9"/>
      <name val="Arial"/>
      <family val="2"/>
    </font>
    <font>
      <b/>
      <sz val="9"/>
      <color theme="1"/>
      <name val="Arial"/>
      <family val="2"/>
    </font>
    <font>
      <sz val="9"/>
      <color rgb="FF000000"/>
      <name val="Arial"/>
      <family val="2"/>
    </font>
    <font>
      <sz val="9"/>
      <color theme="1"/>
      <name val="Arial"/>
      <family val="2"/>
    </font>
    <font>
      <b/>
      <sz val="9"/>
      <color rgb="FF000000"/>
      <name val="Arial"/>
      <family val="2"/>
    </font>
    <font>
      <sz val="11"/>
      <name val="Arial"/>
      <family val="2"/>
    </font>
    <font>
      <b/>
      <sz val="11"/>
      <color theme="1"/>
      <name val="Arial"/>
      <family val="2"/>
    </font>
    <font>
      <sz val="11"/>
      <color rgb="FF000000"/>
      <name val="Arial"/>
      <family val="2"/>
    </font>
    <font>
      <b/>
      <sz val="11"/>
      <color rgb="FF000000"/>
      <name val="Arial"/>
      <family val="2"/>
    </font>
    <font>
      <sz val="9.8000000000000007"/>
      <color rgb="FF000000"/>
      <name val="Arial"/>
      <family val="2"/>
      <charset val="1"/>
    </font>
    <font>
      <sz val="9.8000000000000007"/>
      <name val="Arial"/>
      <family val="2"/>
      <charset val="1"/>
    </font>
    <font>
      <b/>
      <i/>
      <sz val="11"/>
      <color rgb="FF000000"/>
      <name val="Arial"/>
      <family val="2"/>
      <charset val="1"/>
    </font>
    <font>
      <sz val="11"/>
      <color rgb="FF006100"/>
      <name val="Calibri"/>
      <family val="2"/>
      <scheme val="minor"/>
    </font>
    <font>
      <sz val="11"/>
      <name val="Calibri"/>
      <family val="2"/>
    </font>
    <font>
      <sz val="9"/>
      <name val="Calibri"/>
      <family val="2"/>
      <charset val="1"/>
    </font>
    <font>
      <b/>
      <sz val="11"/>
      <color indexed="8"/>
      <name val="Arial"/>
      <family val="2"/>
    </font>
    <font>
      <b/>
      <u/>
      <sz val="11"/>
      <name val="Arial"/>
      <family val="2"/>
    </font>
    <font>
      <b/>
      <u/>
      <sz val="10"/>
      <name val="Arial"/>
      <family val="2"/>
    </font>
    <font>
      <sz val="11"/>
      <color indexed="8"/>
      <name val="Calibri"/>
      <family val="2"/>
      <charset val="1"/>
    </font>
    <font>
      <b/>
      <u/>
      <sz val="12"/>
      <name val="Arial"/>
      <family val="2"/>
    </font>
    <font>
      <u/>
      <sz val="11"/>
      <name val="Arial"/>
      <family val="2"/>
    </font>
    <font>
      <b/>
      <sz val="11"/>
      <color theme="0"/>
      <name val="Arial"/>
      <family val="2"/>
    </font>
    <font>
      <b/>
      <sz val="10"/>
      <color theme="0"/>
      <name val="Arial"/>
      <family val="2"/>
    </font>
    <font>
      <sz val="11"/>
      <color theme="0"/>
      <name val="Arial"/>
      <family val="2"/>
    </font>
    <font>
      <u/>
      <sz val="10"/>
      <name val="Arial"/>
      <family val="2"/>
    </font>
    <font>
      <sz val="8"/>
      <color rgb="FF00B050"/>
      <name val="Arial"/>
      <family val="2"/>
    </font>
    <font>
      <sz val="9"/>
      <color rgb="FF00B050"/>
      <name val="Arial"/>
      <family val="2"/>
    </font>
    <font>
      <sz val="10"/>
      <color rgb="FF00B050"/>
      <name val="Arial"/>
      <family val="2"/>
    </font>
    <font>
      <sz val="8"/>
      <color rgb="FFFF0000"/>
      <name val="Arial"/>
      <family val="2"/>
    </font>
    <font>
      <sz val="9"/>
      <color rgb="FFFF0000"/>
      <name val="Arial"/>
      <family val="2"/>
    </font>
    <font>
      <sz val="10"/>
      <color rgb="FFFF0000"/>
      <name val="Arial"/>
      <family val="2"/>
    </font>
    <font>
      <i/>
      <sz val="10"/>
      <name val="Arial"/>
      <family val="2"/>
    </font>
    <font>
      <sz val="18"/>
      <color theme="1"/>
      <name val="Segoe UI Light"/>
      <family val="2"/>
    </font>
    <font>
      <sz val="11"/>
      <color theme="1"/>
      <name val="Arial Narrow"/>
      <family val="2"/>
    </font>
    <font>
      <b/>
      <sz val="11"/>
      <color theme="0"/>
      <name val="Arial Narrow"/>
      <family val="2"/>
    </font>
    <font>
      <b/>
      <sz val="11"/>
      <color theme="1"/>
      <name val="Arial Narrow"/>
      <family val="2"/>
    </font>
    <font>
      <b/>
      <sz val="11"/>
      <name val="Arial Narrow"/>
      <family val="2"/>
    </font>
    <font>
      <sz val="11"/>
      <name val="Arial Narrow"/>
      <family val="2"/>
    </font>
    <font>
      <sz val="18"/>
      <color theme="1"/>
      <name val="Arial"/>
      <family val="2"/>
    </font>
    <font>
      <sz val="11"/>
      <color rgb="FFFF0000"/>
      <name val="Arial"/>
      <family val="2"/>
    </font>
    <font>
      <sz val="11"/>
      <color theme="1" tint="0.249977111117893"/>
      <name val="Arial"/>
      <family val="2"/>
    </font>
    <font>
      <b/>
      <sz val="11"/>
      <color theme="1" tint="0.249977111117893"/>
      <name val="Arial"/>
      <family val="2"/>
    </font>
    <font>
      <sz val="10"/>
      <name val="Calibri"/>
      <family val="2"/>
    </font>
    <font>
      <b/>
      <sz val="14"/>
      <name val="Arial"/>
      <family val="2"/>
    </font>
    <font>
      <b/>
      <u/>
      <sz val="10"/>
      <color rgb="FF000000"/>
      <name val="Arial"/>
      <family val="2"/>
      <charset val="1"/>
    </font>
    <font>
      <sz val="16"/>
      <color theme="1"/>
      <name val="Arial"/>
      <family val="2"/>
    </font>
  </fonts>
  <fills count="23">
    <fill>
      <patternFill patternType="none"/>
    </fill>
    <fill>
      <patternFill patternType="gray125"/>
    </fill>
    <fill>
      <patternFill patternType="solid">
        <fgColor rgb="FFD9D9D9"/>
        <bgColor rgb="FFDDDDDD"/>
      </patternFill>
    </fill>
    <fill>
      <patternFill patternType="solid">
        <fgColor rgb="FFA6A6A6"/>
        <bgColor rgb="FF95B3D7"/>
      </patternFill>
    </fill>
    <fill>
      <patternFill patternType="solid">
        <fgColor rgb="FFFFFFFF"/>
        <bgColor rgb="FFDCE6F2"/>
      </patternFill>
    </fill>
    <fill>
      <patternFill patternType="solid">
        <fgColor rgb="FFFFFF0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C6EFCE"/>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DDDDDD"/>
        <bgColor indexed="64"/>
      </patternFill>
    </fill>
    <fill>
      <patternFill patternType="solid">
        <fgColor rgb="FFFFFFFF"/>
        <bgColor indexed="64"/>
      </patternFill>
    </fill>
    <fill>
      <patternFill patternType="solid">
        <fgColor theme="0"/>
        <bgColor indexed="64"/>
      </patternFill>
    </fill>
    <fill>
      <patternFill patternType="solid">
        <fgColor theme="0"/>
        <bgColor indexed="34"/>
      </patternFill>
    </fill>
    <fill>
      <patternFill patternType="solid">
        <fgColor theme="0" tint="-0.249977111117893"/>
        <bgColor indexed="31"/>
      </patternFill>
    </fill>
    <fill>
      <patternFill patternType="solid">
        <fgColor theme="8" tint="-0.249977111117893"/>
        <bgColor indexed="64"/>
      </patternFill>
    </fill>
    <fill>
      <patternFill patternType="solid">
        <fgColor theme="4" tint="0.59999389629810485"/>
        <bgColor indexed="64"/>
      </patternFill>
    </fill>
  </fills>
  <borders count="37">
    <border>
      <left/>
      <right/>
      <top/>
      <bottom/>
      <diagonal/>
    </border>
    <border>
      <left/>
      <right/>
      <top style="thin">
        <color auto="1"/>
      </top>
      <bottom style="medium">
        <color auto="1"/>
      </bottom>
      <diagonal/>
    </border>
    <border>
      <left/>
      <right/>
      <top/>
      <bottom style="thin">
        <color auto="1"/>
      </bottom>
      <diagonal/>
    </border>
    <border>
      <left/>
      <right/>
      <top style="thin">
        <color auto="1"/>
      </top>
      <bottom style="thin">
        <color auto="1"/>
      </bottom>
      <diagonal/>
    </border>
    <border>
      <left/>
      <right/>
      <top/>
      <bottom style="double">
        <color auto="1"/>
      </bottom>
      <diagonal/>
    </border>
    <border>
      <left/>
      <right/>
      <top style="double">
        <color auto="1"/>
      </top>
      <bottom style="thin">
        <color auto="1"/>
      </bottom>
      <diagonal/>
    </border>
    <border>
      <left/>
      <right/>
      <top style="thin">
        <color auto="1"/>
      </top>
      <bottom style="double">
        <color auto="1"/>
      </bottom>
      <diagonal/>
    </border>
    <border>
      <left/>
      <right/>
      <top/>
      <bottom style="medium">
        <color auto="1"/>
      </bottom>
      <diagonal/>
    </border>
    <border>
      <left/>
      <right/>
      <top style="thin">
        <color auto="1"/>
      </top>
      <bottom/>
      <diagonal/>
    </border>
    <border>
      <left/>
      <right/>
      <top style="medium">
        <color auto="1"/>
      </top>
      <bottom style="medium">
        <color auto="1"/>
      </bottom>
      <diagonal/>
    </border>
    <border>
      <left/>
      <right/>
      <top style="medium">
        <color auto="1"/>
      </top>
      <bottom/>
      <diagonal/>
    </border>
    <border>
      <left/>
      <right/>
      <top style="medium">
        <color auto="1"/>
      </top>
      <bottom style="thin">
        <color auto="1"/>
      </bottom>
      <diagonal/>
    </border>
    <border>
      <left/>
      <right style="hair">
        <color auto="1"/>
      </right>
      <top style="thin">
        <color auto="1"/>
      </top>
      <bottom style="medium">
        <color auto="1"/>
      </bottom>
      <diagonal/>
    </border>
    <border>
      <left/>
      <right style="medium">
        <color auto="1"/>
      </right>
      <top style="medium">
        <color auto="1"/>
      </top>
      <bottom style="medium">
        <color auto="1"/>
      </bottom>
      <diagonal/>
    </border>
    <border>
      <left style="hair">
        <color auto="1"/>
      </left>
      <right/>
      <top/>
      <bottom/>
      <diagonal/>
    </border>
    <border>
      <left style="hair">
        <color auto="1"/>
      </left>
      <right/>
      <top/>
      <bottom style="thin">
        <color auto="1"/>
      </bottom>
      <diagonal/>
    </border>
    <border>
      <left/>
      <right style="hair">
        <color auto="1"/>
      </right>
      <top/>
      <bottom style="thin">
        <color auto="1"/>
      </bottom>
      <diagonal/>
    </border>
    <border>
      <left/>
      <right style="hair">
        <color auto="1"/>
      </right>
      <top/>
      <bottom/>
      <diagonal/>
    </border>
    <border>
      <left/>
      <right style="hair">
        <color auto="1"/>
      </right>
      <top style="thin">
        <color auto="1"/>
      </top>
      <bottom style="thin">
        <color auto="1"/>
      </bottom>
      <diagonal/>
    </border>
    <border>
      <left/>
      <right style="hair">
        <color auto="1"/>
      </right>
      <top/>
      <bottom style="double">
        <color auto="1"/>
      </bottom>
      <diagonal/>
    </border>
    <border>
      <left/>
      <right style="hair">
        <color auto="1"/>
      </right>
      <top style="double">
        <color auto="1"/>
      </top>
      <bottom style="thin">
        <color auto="1"/>
      </bottom>
      <diagonal/>
    </border>
    <border>
      <left/>
      <right/>
      <top/>
      <bottom style="double">
        <color auto="1"/>
      </bottom>
      <diagonal/>
    </border>
    <border>
      <left/>
      <right/>
      <top style="double">
        <color auto="1"/>
      </top>
      <bottom/>
      <diagonal/>
    </border>
    <border>
      <left/>
      <right/>
      <top/>
      <bottom style="thin">
        <color rgb="FF000000"/>
      </bottom>
      <diagonal/>
    </border>
    <border>
      <left/>
      <right/>
      <top/>
      <bottom style="thin">
        <color auto="1"/>
      </bottom>
      <diagonal/>
    </border>
    <border>
      <left/>
      <right/>
      <top style="thin">
        <color rgb="FF000000"/>
      </top>
      <bottom/>
      <diagonal/>
    </border>
    <border>
      <left/>
      <right/>
      <top/>
      <bottom style="double">
        <color rgb="FF000000"/>
      </bottom>
      <diagonal/>
    </border>
    <border>
      <left/>
      <right/>
      <top style="double">
        <color auto="1"/>
      </top>
      <bottom style="double">
        <color auto="1"/>
      </bottom>
      <diagonal/>
    </border>
    <border>
      <left/>
      <right/>
      <top style="medium">
        <color rgb="FF000000"/>
      </top>
      <bottom style="double">
        <color rgb="FF000000"/>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bottom style="medium">
        <color auto="1"/>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style="thin">
        <color auto="1"/>
      </left>
      <right style="thin">
        <color auto="1"/>
      </right>
      <top style="thin">
        <color auto="1"/>
      </top>
      <bottom style="thin">
        <color auto="1"/>
      </bottom>
      <diagonal/>
    </border>
    <border>
      <left/>
      <right style="hair">
        <color auto="1"/>
      </right>
      <top/>
      <bottom style="thin">
        <color indexed="64"/>
      </bottom>
      <diagonal/>
    </border>
  </borders>
  <cellStyleXfs count="25">
    <xf numFmtId="0" fontId="0" fillId="0" borderId="0"/>
    <xf numFmtId="168" fontId="18" fillId="0" borderId="0" applyBorder="0" applyProtection="0"/>
    <xf numFmtId="166" fontId="18" fillId="0" borderId="0" applyBorder="0" applyProtection="0"/>
    <xf numFmtId="172" fontId="46" fillId="0" borderId="0" applyBorder="0" applyProtection="0"/>
    <xf numFmtId="0" fontId="2" fillId="0" borderId="0" applyBorder="0" applyProtection="0"/>
    <xf numFmtId="176" fontId="3" fillId="0" borderId="0" applyBorder="0" applyProtection="0"/>
    <xf numFmtId="0" fontId="50" fillId="0" borderId="0"/>
    <xf numFmtId="176" fontId="51" fillId="0" borderId="0" applyFill="0" applyBorder="0" applyProtection="0"/>
    <xf numFmtId="0" fontId="51" fillId="0" borderId="0"/>
    <xf numFmtId="0" fontId="57" fillId="0" borderId="0" applyNumberFormat="0" applyFill="0" applyBorder="0" applyAlignment="0" applyProtection="0"/>
    <xf numFmtId="0" fontId="51" fillId="0" borderId="0"/>
    <xf numFmtId="0" fontId="50" fillId="0" borderId="0"/>
    <xf numFmtId="0" fontId="69" fillId="0" borderId="0" applyBorder="0" applyProtection="0"/>
    <xf numFmtId="0" fontId="75" fillId="0" borderId="0"/>
    <xf numFmtId="0" fontId="50" fillId="0" borderId="0"/>
    <xf numFmtId="0" fontId="88" fillId="11" borderId="0" applyNumberFormat="0" applyBorder="0" applyAlignment="0" applyProtection="0"/>
    <xf numFmtId="0" fontId="30" fillId="0" borderId="0"/>
    <xf numFmtId="176" fontId="3" fillId="0" borderId="0" applyBorder="0" applyProtection="0"/>
    <xf numFmtId="0" fontId="94" fillId="0" borderId="0"/>
    <xf numFmtId="0" fontId="1" fillId="0" borderId="0"/>
    <xf numFmtId="164" fontId="5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69" fillId="0" borderId="0"/>
  </cellStyleXfs>
  <cellXfs count="1783">
    <xf numFmtId="0" fontId="0" fillId="0" borderId="0" xfId="0"/>
    <xf numFmtId="0" fontId="0" fillId="0" borderId="0" xfId="0" applyBorder="1"/>
    <xf numFmtId="0" fontId="2" fillId="0" borderId="0" xfId="4" applyBorder="1" applyAlignment="1" applyProtection="1"/>
    <xf numFmtId="0" fontId="3" fillId="0" borderId="0" xfId="0" applyFont="1"/>
    <xf numFmtId="2" fontId="0" fillId="0" borderId="0" xfId="0" applyNumberFormat="1" applyAlignment="1">
      <alignment vertical="top"/>
    </xf>
    <xf numFmtId="2" fontId="4" fillId="0" borderId="0" xfId="0" applyNumberFormat="1" applyFont="1" applyAlignment="1">
      <alignment vertical="top"/>
    </xf>
    <xf numFmtId="2" fontId="5" fillId="0" borderId="0" xfId="0" applyNumberFormat="1" applyFont="1" applyAlignment="1">
      <alignment vertical="top"/>
    </xf>
    <xf numFmtId="2" fontId="6" fillId="0" borderId="0" xfId="0" applyNumberFormat="1" applyFont="1" applyAlignment="1">
      <alignment horizontal="center" vertical="top"/>
    </xf>
    <xf numFmtId="2" fontId="5" fillId="0" borderId="0" xfId="0" applyNumberFormat="1" applyFont="1" applyBorder="1" applyAlignment="1">
      <alignment horizontal="right" vertical="top"/>
    </xf>
    <xf numFmtId="0" fontId="4" fillId="0" borderId="1" xfId="0" applyFont="1" applyBorder="1" applyAlignment="1">
      <alignment horizontal="center" vertical="top"/>
    </xf>
    <xf numFmtId="0" fontId="4" fillId="0" borderId="0" xfId="0" applyFont="1" applyBorder="1" applyAlignment="1">
      <alignment horizontal="center" vertical="top"/>
    </xf>
    <xf numFmtId="0" fontId="6" fillId="0" borderId="0" xfId="0" applyFont="1" applyAlignment="1">
      <alignment horizontal="center" vertical="top"/>
    </xf>
    <xf numFmtId="4" fontId="5" fillId="0" borderId="0" xfId="0" applyNumberFormat="1" applyFont="1" applyBorder="1" applyAlignment="1">
      <alignment horizontal="center" vertical="top"/>
    </xf>
    <xf numFmtId="0" fontId="4" fillId="0" borderId="0" xfId="0" applyFont="1" applyAlignment="1">
      <alignment vertical="top"/>
    </xf>
    <xf numFmtId="4" fontId="5" fillId="0" borderId="0" xfId="0" applyNumberFormat="1" applyFont="1" applyAlignment="1">
      <alignment horizontal="center" vertical="top"/>
    </xf>
    <xf numFmtId="4" fontId="5" fillId="0" borderId="0" xfId="0" applyNumberFormat="1" applyFont="1" applyAlignment="1">
      <alignment horizontal="right" vertical="top"/>
    </xf>
    <xf numFmtId="0" fontId="4" fillId="0" borderId="0" xfId="0" applyFont="1" applyAlignment="1">
      <alignment horizontal="center" vertical="top"/>
    </xf>
    <xf numFmtId="2" fontId="5" fillId="0" borderId="0" xfId="0" applyNumberFormat="1" applyFont="1" applyAlignment="1">
      <alignment horizontal="center" vertical="top"/>
    </xf>
    <xf numFmtId="4" fontId="5" fillId="0" borderId="0" xfId="0" applyNumberFormat="1" applyFont="1" applyBorder="1" applyAlignment="1" applyProtection="1">
      <alignment horizontal="right" vertical="top"/>
    </xf>
    <xf numFmtId="4" fontId="5" fillId="0" borderId="0" xfId="0" applyNumberFormat="1" applyFont="1" applyBorder="1" applyAlignment="1">
      <alignment horizontal="right" vertical="top"/>
    </xf>
    <xf numFmtId="4" fontId="5" fillId="0" borderId="2" xfId="0" applyNumberFormat="1" applyFont="1" applyBorder="1" applyAlignment="1">
      <alignment horizontal="right" vertical="top"/>
    </xf>
    <xf numFmtId="2" fontId="4" fillId="0" borderId="0" xfId="0" applyNumberFormat="1" applyFont="1" applyAlignment="1">
      <alignment horizontal="right" vertical="top"/>
    </xf>
    <xf numFmtId="4" fontId="4" fillId="0" borderId="3" xfId="0" applyNumberFormat="1" applyFont="1" applyBorder="1" applyAlignment="1">
      <alignment horizontal="right" vertical="top"/>
    </xf>
    <xf numFmtId="2" fontId="4" fillId="0" borderId="0" xfId="0" applyNumberFormat="1" applyFont="1" applyAlignment="1">
      <alignment horizontal="center" vertical="top"/>
    </xf>
    <xf numFmtId="4" fontId="4" fillId="0" borderId="0" xfId="0" applyNumberFormat="1" applyFont="1" applyAlignment="1">
      <alignment horizontal="right" vertical="top"/>
    </xf>
    <xf numFmtId="2" fontId="5" fillId="0" borderId="0" xfId="0" applyNumberFormat="1" applyFont="1" applyAlignment="1">
      <alignment horizontal="left" vertical="top"/>
    </xf>
    <xf numFmtId="4" fontId="5" fillId="0" borderId="3" xfId="0" applyNumberFormat="1" applyFont="1" applyBorder="1" applyAlignment="1">
      <alignment horizontal="right" vertical="top"/>
    </xf>
    <xf numFmtId="4" fontId="4" fillId="0" borderId="4" xfId="0" applyNumberFormat="1" applyFont="1" applyBorder="1" applyAlignment="1">
      <alignment horizontal="right" vertical="top"/>
    </xf>
    <xf numFmtId="2" fontId="4" fillId="0" borderId="0" xfId="0" applyNumberFormat="1" applyFont="1" applyAlignment="1">
      <alignment horizontal="left" vertical="top"/>
    </xf>
    <xf numFmtId="4" fontId="4" fillId="0" borderId="0" xfId="0" applyNumberFormat="1" applyFont="1" applyBorder="1" applyAlignment="1">
      <alignment horizontal="center" vertical="top"/>
    </xf>
    <xf numFmtId="4" fontId="5" fillId="0" borderId="0" xfId="0" applyNumberFormat="1" applyFont="1" applyAlignment="1">
      <alignment vertical="top"/>
    </xf>
    <xf numFmtId="4" fontId="4" fillId="0" borderId="2" xfId="0" applyNumberFormat="1" applyFont="1" applyBorder="1" applyAlignment="1">
      <alignment horizontal="right" vertical="top"/>
    </xf>
    <xf numFmtId="4" fontId="4" fillId="0" borderId="0" xfId="0" applyNumberFormat="1" applyFont="1" applyBorder="1" applyAlignment="1">
      <alignment horizontal="right" vertical="top"/>
    </xf>
    <xf numFmtId="4" fontId="8" fillId="0" borderId="0" xfId="0" applyNumberFormat="1" applyFont="1" applyAlignment="1">
      <alignment horizontal="right" vertical="top"/>
    </xf>
    <xf numFmtId="4" fontId="8" fillId="0" borderId="2" xfId="0" applyNumberFormat="1" applyFont="1" applyBorder="1" applyAlignment="1">
      <alignment horizontal="right" vertical="top"/>
    </xf>
    <xf numFmtId="4" fontId="4" fillId="0" borderId="5" xfId="0" applyNumberFormat="1" applyFont="1" applyBorder="1" applyAlignment="1">
      <alignment horizontal="right" vertical="top"/>
    </xf>
    <xf numFmtId="0" fontId="5" fillId="0" borderId="0" xfId="0" applyFont="1" applyAlignment="1">
      <alignment vertical="top"/>
    </xf>
    <xf numFmtId="2" fontId="5" fillId="0" borderId="0" xfId="0" applyNumberFormat="1" applyFont="1" applyAlignment="1">
      <alignment horizontal="right" vertical="top"/>
    </xf>
    <xf numFmtId="2" fontId="5" fillId="0" borderId="0" xfId="0" applyNumberFormat="1" applyFont="1" applyBorder="1" applyAlignment="1">
      <alignment vertical="top"/>
    </xf>
    <xf numFmtId="2" fontId="9" fillId="0" borderId="0" xfId="0" applyNumberFormat="1" applyFont="1" applyAlignment="1">
      <alignment horizontal="center" vertical="top"/>
    </xf>
    <xf numFmtId="2" fontId="10" fillId="0" borderId="0" xfId="0" applyNumberFormat="1" applyFont="1" applyAlignment="1">
      <alignment horizontal="center" vertical="top"/>
    </xf>
    <xf numFmtId="2" fontId="10" fillId="0" borderId="0" xfId="0" applyNumberFormat="1" applyFont="1" applyAlignment="1">
      <alignment horizontal="left" vertical="top"/>
    </xf>
    <xf numFmtId="2" fontId="11" fillId="0" borderId="0" xfId="0" applyNumberFormat="1" applyFont="1" applyAlignment="1">
      <alignment horizontal="left" vertical="top"/>
    </xf>
    <xf numFmtId="2" fontId="3" fillId="0" borderId="0" xfId="0" applyNumberFormat="1" applyFont="1" applyAlignment="1">
      <alignment vertical="top"/>
    </xf>
    <xf numFmtId="0" fontId="14" fillId="0" borderId="0" xfId="0" applyFont="1"/>
    <xf numFmtId="165" fontId="14" fillId="0" borderId="0" xfId="0" applyNumberFormat="1" applyFont="1"/>
    <xf numFmtId="0" fontId="14" fillId="0" borderId="0" xfId="0" applyFont="1" applyAlignment="1">
      <alignment horizontal="right"/>
    </xf>
    <xf numFmtId="0" fontId="7" fillId="0" borderId="0" xfId="0" applyFont="1" applyAlignment="1">
      <alignment vertical="top"/>
    </xf>
    <xf numFmtId="0" fontId="16" fillId="0" borderId="0" xfId="0" applyFont="1" applyAlignment="1" applyProtection="1">
      <alignment horizontal="center" vertical="top"/>
    </xf>
    <xf numFmtId="0" fontId="16" fillId="0" borderId="0" xfId="0" applyFont="1" applyAlignment="1" applyProtection="1">
      <alignment horizontal="right" vertical="top"/>
    </xf>
    <xf numFmtId="0" fontId="15" fillId="0" borderId="1" xfId="0" applyFont="1" applyBorder="1" applyAlignment="1">
      <alignment horizontal="center" vertical="top"/>
    </xf>
    <xf numFmtId="0" fontId="5" fillId="0" borderId="0" xfId="0" applyFont="1" applyBorder="1" applyAlignment="1">
      <alignment vertical="top"/>
    </xf>
    <xf numFmtId="0" fontId="15" fillId="0" borderId="0" xfId="0" applyFont="1" applyAlignment="1" applyProtection="1">
      <alignment horizontal="justify" vertical="top"/>
    </xf>
    <xf numFmtId="165" fontId="7" fillId="0" borderId="0" xfId="0" applyNumberFormat="1" applyFont="1" applyAlignment="1" applyProtection="1">
      <alignment horizontal="center" vertical="top"/>
    </xf>
    <xf numFmtId="0" fontId="17" fillId="0" borderId="0" xfId="0" applyFont="1" applyAlignment="1">
      <alignment horizontal="center" vertical="top" wrapText="1"/>
    </xf>
    <xf numFmtId="165" fontId="7" fillId="0" borderId="0" xfId="0" applyNumberFormat="1" applyFont="1" applyAlignment="1" applyProtection="1">
      <alignment vertical="top"/>
    </xf>
    <xf numFmtId="0" fontId="7" fillId="0" borderId="0" xfId="0" applyFont="1" applyAlignment="1" applyProtection="1">
      <alignment horizontal="justify" vertical="top"/>
    </xf>
    <xf numFmtId="165" fontId="7" fillId="0" borderId="0" xfId="0" applyNumberFormat="1" applyFont="1" applyAlignment="1" applyProtection="1">
      <alignment horizontal="right" vertical="top"/>
    </xf>
    <xf numFmtId="4" fontId="7" fillId="0" borderId="0" xfId="2" applyNumberFormat="1" applyFont="1" applyBorder="1" applyAlignment="1" applyProtection="1">
      <alignment horizontal="right" vertical="top"/>
    </xf>
    <xf numFmtId="167" fontId="7" fillId="0" borderId="0" xfId="2" applyNumberFormat="1" applyFont="1" applyBorder="1" applyAlignment="1" applyProtection="1">
      <alignment horizontal="right" vertical="top"/>
    </xf>
    <xf numFmtId="4" fontId="5" fillId="0" borderId="0" xfId="0" applyNumberFormat="1" applyFont="1" applyBorder="1" applyAlignment="1">
      <alignment vertical="top"/>
    </xf>
    <xf numFmtId="4" fontId="5" fillId="0" borderId="0" xfId="2" applyNumberFormat="1" applyFont="1" applyBorder="1" applyAlignment="1" applyProtection="1">
      <alignment horizontal="right" vertical="top"/>
    </xf>
    <xf numFmtId="169" fontId="7" fillId="0" borderId="0" xfId="1" applyNumberFormat="1" applyFont="1" applyBorder="1" applyAlignment="1" applyProtection="1">
      <alignment horizontal="right" vertical="top"/>
    </xf>
    <xf numFmtId="167" fontId="19" fillId="0" borderId="0" xfId="0" applyNumberFormat="1" applyFont="1" applyAlignment="1" applyProtection="1">
      <alignment horizontal="right" vertical="top"/>
    </xf>
    <xf numFmtId="4" fontId="19" fillId="0" borderId="0" xfId="0" applyNumberFormat="1" applyFont="1" applyAlignment="1" applyProtection="1">
      <alignment horizontal="right" vertical="top"/>
    </xf>
    <xf numFmtId="4" fontId="7" fillId="0" borderId="0" xfId="0" applyNumberFormat="1" applyFont="1" applyAlignment="1" applyProtection="1">
      <alignment vertical="top"/>
    </xf>
    <xf numFmtId="4" fontId="15" fillId="0" borderId="4" xfId="2" applyNumberFormat="1" applyFont="1" applyBorder="1" applyAlignment="1" applyProtection="1">
      <alignment horizontal="right" vertical="top"/>
    </xf>
    <xf numFmtId="167" fontId="15" fillId="0" borderId="0" xfId="0" applyNumberFormat="1" applyFont="1" applyAlignment="1" applyProtection="1">
      <alignment horizontal="right" vertical="top"/>
    </xf>
    <xf numFmtId="4" fontId="7" fillId="0" borderId="0" xfId="0" applyNumberFormat="1" applyFont="1" applyAlignment="1" applyProtection="1">
      <alignment horizontal="right" vertical="top"/>
    </xf>
    <xf numFmtId="4" fontId="7" fillId="0" borderId="0" xfId="1" applyNumberFormat="1" applyFont="1" applyBorder="1" applyAlignment="1" applyProtection="1">
      <alignment horizontal="right" vertical="top"/>
    </xf>
    <xf numFmtId="167" fontId="7" fillId="0" borderId="0" xfId="0" applyNumberFormat="1" applyFont="1" applyAlignment="1" applyProtection="1">
      <alignment horizontal="right" vertical="top"/>
    </xf>
    <xf numFmtId="4" fontId="15" fillId="0" borderId="0" xfId="0" applyNumberFormat="1" applyFont="1" applyAlignment="1" applyProtection="1">
      <alignment vertical="top"/>
    </xf>
    <xf numFmtId="4" fontId="7" fillId="0" borderId="0" xfId="0" applyNumberFormat="1" applyFont="1" applyBorder="1" applyAlignment="1" applyProtection="1">
      <alignment horizontal="right" vertical="top"/>
    </xf>
    <xf numFmtId="167" fontId="7" fillId="0" borderId="0" xfId="0" applyNumberFormat="1" applyFont="1" applyBorder="1" applyAlignment="1" applyProtection="1">
      <alignment horizontal="right" vertical="top"/>
    </xf>
    <xf numFmtId="4" fontId="7" fillId="0" borderId="0" xfId="0" applyNumberFormat="1" applyFont="1" applyAlignment="1" applyProtection="1">
      <alignment horizontal="right"/>
    </xf>
    <xf numFmtId="167" fontId="7" fillId="0" borderId="0" xfId="0" applyNumberFormat="1" applyFont="1" applyAlignment="1" applyProtection="1">
      <alignment horizontal="right"/>
    </xf>
    <xf numFmtId="4" fontId="5" fillId="0" borderId="0" xfId="0" applyNumberFormat="1" applyFont="1" applyBorder="1" applyAlignment="1" applyProtection="1">
      <alignment horizontal="right"/>
    </xf>
    <xf numFmtId="4" fontId="15" fillId="0" borderId="4" xfId="1" applyNumberFormat="1" applyFont="1" applyBorder="1" applyAlignment="1" applyProtection="1">
      <alignment horizontal="right" vertical="top"/>
    </xf>
    <xf numFmtId="0" fontId="15" fillId="0" borderId="0" xfId="0" applyFont="1" applyAlignment="1" applyProtection="1">
      <alignment vertical="top"/>
    </xf>
    <xf numFmtId="4" fontId="15" fillId="0" borderId="6" xfId="1" applyNumberFormat="1" applyFont="1" applyBorder="1" applyAlignment="1" applyProtection="1">
      <alignment horizontal="right" vertical="top"/>
    </xf>
    <xf numFmtId="0" fontId="0" fillId="0" borderId="0" xfId="0" applyAlignment="1">
      <alignment vertical="top"/>
    </xf>
    <xf numFmtId="165" fontId="7" fillId="0" borderId="0" xfId="0" applyNumberFormat="1" applyFont="1"/>
    <xf numFmtId="0" fontId="7" fillId="0" borderId="0" xfId="0" applyFont="1" applyAlignment="1">
      <alignment horizontal="right"/>
    </xf>
    <xf numFmtId="0" fontId="7" fillId="0" borderId="0" xfId="0" applyFont="1"/>
    <xf numFmtId="0" fontId="14" fillId="0" borderId="0" xfId="0" applyFont="1" applyAlignment="1">
      <alignment vertical="top"/>
    </xf>
    <xf numFmtId="1" fontId="3" fillId="0" borderId="0" xfId="0" applyNumberFormat="1" applyFont="1" applyBorder="1" applyAlignment="1">
      <alignment horizontal="center"/>
    </xf>
    <xf numFmtId="0" fontId="3" fillId="0" borderId="0" xfId="0" applyFont="1" applyBorder="1"/>
    <xf numFmtId="4" fontId="3" fillId="0" borderId="0" xfId="0" applyNumberFormat="1" applyFont="1" applyBorder="1"/>
    <xf numFmtId="0" fontId="4" fillId="0" borderId="0" xfId="0" applyFont="1"/>
    <xf numFmtId="1" fontId="17" fillId="0" borderId="0" xfId="1" applyNumberFormat="1" applyFont="1" applyBorder="1" applyAlignment="1" applyProtection="1">
      <alignment horizontal="center"/>
    </xf>
    <xf numFmtId="0" fontId="17" fillId="0" borderId="0" xfId="0" applyFont="1" applyBorder="1" applyAlignment="1">
      <alignment horizontal="center"/>
    </xf>
    <xf numFmtId="0" fontId="17" fillId="0" borderId="1" xfId="0" applyFont="1" applyBorder="1" applyAlignment="1">
      <alignment horizontal="center"/>
    </xf>
    <xf numFmtId="0" fontId="20" fillId="0" borderId="0" xfId="0" applyFont="1" applyAlignment="1">
      <alignment horizontal="center"/>
    </xf>
    <xf numFmtId="0" fontId="10" fillId="0" borderId="0" xfId="0" applyFont="1" applyBorder="1" applyAlignment="1">
      <alignment horizontal="center"/>
    </xf>
    <xf numFmtId="4" fontId="3" fillId="0" borderId="0" xfId="0" applyNumberFormat="1" applyFont="1"/>
    <xf numFmtId="4" fontId="17" fillId="0" borderId="0" xfId="1" applyNumberFormat="1" applyFont="1" applyBorder="1" applyAlignment="1" applyProtection="1">
      <alignment horizontal="center"/>
    </xf>
    <xf numFmtId="0" fontId="17" fillId="0" borderId="0" xfId="0" applyFont="1"/>
    <xf numFmtId="0" fontId="17" fillId="0" borderId="0" xfId="0" applyFont="1" applyBorder="1"/>
    <xf numFmtId="4" fontId="3" fillId="0" borderId="0" xfId="1" applyNumberFormat="1" applyFont="1" applyBorder="1" applyAlignment="1" applyProtection="1"/>
    <xf numFmtId="0" fontId="17" fillId="0" borderId="0" xfId="0" applyFont="1" applyAlignment="1">
      <alignment horizontal="center"/>
    </xf>
    <xf numFmtId="1" fontId="17" fillId="0" borderId="0" xfId="0" applyNumberFormat="1" applyFont="1" applyBorder="1" applyAlignment="1">
      <alignment horizontal="center"/>
    </xf>
    <xf numFmtId="4" fontId="17" fillId="0" borderId="0" xfId="0" applyNumberFormat="1" applyFont="1" applyBorder="1" applyAlignment="1">
      <alignment horizontal="center"/>
    </xf>
    <xf numFmtId="4" fontId="17" fillId="0" borderId="0" xfId="0" applyNumberFormat="1" applyFont="1" applyAlignment="1">
      <alignment horizontal="center"/>
    </xf>
    <xf numFmtId="0" fontId="17" fillId="0" borderId="0" xfId="0" applyFont="1" applyAlignment="1">
      <alignment horizontal="left"/>
    </xf>
    <xf numFmtId="4" fontId="17" fillId="0" borderId="0" xfId="1" applyNumberFormat="1" applyFont="1" applyBorder="1" applyAlignment="1" applyProtection="1"/>
    <xf numFmtId="170" fontId="3" fillId="0" borderId="0" xfId="1" applyNumberFormat="1" applyFont="1" applyBorder="1" applyAlignment="1" applyProtection="1"/>
    <xf numFmtId="4" fontId="21" fillId="0" borderId="0" xfId="1" applyNumberFormat="1" applyFont="1" applyBorder="1" applyAlignment="1" applyProtection="1"/>
    <xf numFmtId="0" fontId="22" fillId="0" borderId="0" xfId="0" applyFont="1"/>
    <xf numFmtId="4" fontId="22" fillId="0" borderId="0" xfId="0" applyNumberFormat="1" applyFont="1" applyAlignment="1">
      <alignment horizontal="right"/>
    </xf>
    <xf numFmtId="4" fontId="22" fillId="0" borderId="2" xfId="0" applyNumberFormat="1" applyFont="1" applyBorder="1" applyAlignment="1">
      <alignment horizontal="right"/>
    </xf>
    <xf numFmtId="4" fontId="3" fillId="0" borderId="0" xfId="0" applyNumberFormat="1" applyFont="1" applyBorder="1" applyAlignment="1">
      <alignment horizontal="right"/>
    </xf>
    <xf numFmtId="0" fontId="24" fillId="0" borderId="0" xfId="0" applyFont="1"/>
    <xf numFmtId="0" fontId="22" fillId="0" borderId="0" xfId="0" applyFont="1" applyBorder="1"/>
    <xf numFmtId="4" fontId="22" fillId="0" borderId="0" xfId="0" applyNumberFormat="1" applyFont="1" applyBorder="1"/>
    <xf numFmtId="4" fontId="22" fillId="0" borderId="0" xfId="0" applyNumberFormat="1" applyFont="1"/>
    <xf numFmtId="4" fontId="3" fillId="0" borderId="0" xfId="0" applyNumberFormat="1" applyFont="1" applyAlignment="1">
      <alignment vertical="top"/>
    </xf>
    <xf numFmtId="0" fontId="3" fillId="0" borderId="0" xfId="0" applyFont="1" applyBorder="1" applyAlignment="1">
      <alignment vertical="top"/>
    </xf>
    <xf numFmtId="4" fontId="3" fillId="0" borderId="0" xfId="0" applyNumberFormat="1" applyFont="1" applyBorder="1" applyAlignment="1">
      <alignment vertical="top"/>
    </xf>
    <xf numFmtId="0" fontId="23" fillId="0" borderId="0" xfId="0" applyFont="1" applyAlignment="1">
      <alignment horizontal="center" vertical="top" wrapText="1"/>
    </xf>
    <xf numFmtId="0" fontId="17" fillId="0" borderId="0" xfId="0" applyFont="1" applyBorder="1" applyAlignment="1">
      <alignment horizontal="center" vertical="top" wrapText="1"/>
    </xf>
    <xf numFmtId="4" fontId="17" fillId="0" borderId="0" xfId="0" applyNumberFormat="1" applyFont="1" applyBorder="1" applyAlignment="1">
      <alignment horizontal="center" vertical="top" wrapText="1"/>
    </xf>
    <xf numFmtId="0" fontId="17" fillId="0" borderId="0" xfId="0" applyFont="1" applyAlignment="1">
      <alignment horizontal="justify" vertical="top"/>
    </xf>
    <xf numFmtId="4" fontId="17" fillId="0" borderId="0" xfId="0" applyNumberFormat="1" applyFont="1" applyAlignment="1">
      <alignment vertical="top"/>
    </xf>
    <xf numFmtId="0" fontId="17" fillId="0" borderId="0" xfId="0" applyFont="1" applyAlignment="1">
      <alignment vertical="top"/>
    </xf>
    <xf numFmtId="0" fontId="3" fillId="0" borderId="0" xfId="0" applyFont="1" applyAlignment="1">
      <alignment horizontal="justify" vertical="top"/>
    </xf>
    <xf numFmtId="4" fontId="17" fillId="0" borderId="2" xfId="0" applyNumberFormat="1" applyFont="1" applyBorder="1" applyAlignment="1">
      <alignment vertical="top"/>
    </xf>
    <xf numFmtId="0" fontId="11" fillId="0" borderId="0" xfId="0" applyFont="1" applyAlignment="1">
      <alignment vertical="top"/>
    </xf>
    <xf numFmtId="0" fontId="15" fillId="0" borderId="0" xfId="0" applyFont="1" applyBorder="1" applyAlignment="1">
      <alignment horizontal="center" vertical="top"/>
    </xf>
    <xf numFmtId="0" fontId="28" fillId="0" borderId="0" xfId="0" applyFont="1" applyBorder="1" applyAlignment="1">
      <alignment horizontal="center"/>
    </xf>
    <xf numFmtId="0" fontId="18" fillId="0" borderId="0" xfId="0" applyFont="1"/>
    <xf numFmtId="0" fontId="28" fillId="0" borderId="0" xfId="0" applyFont="1" applyAlignment="1">
      <alignment horizontal="center"/>
    </xf>
    <xf numFmtId="0" fontId="3" fillId="0" borderId="0" xfId="0" applyFont="1" applyAlignment="1">
      <alignment horizontal="center"/>
    </xf>
    <xf numFmtId="0" fontId="5" fillId="0" borderId="0" xfId="0" applyFont="1"/>
    <xf numFmtId="0" fontId="0" fillId="0" borderId="0" xfId="0" applyFont="1"/>
    <xf numFmtId="4" fontId="10" fillId="0" borderId="0" xfId="0" applyNumberFormat="1" applyFont="1"/>
    <xf numFmtId="4" fontId="22" fillId="0" borderId="0" xfId="0" applyNumberFormat="1" applyFont="1" applyAlignment="1">
      <alignment vertical="top"/>
    </xf>
    <xf numFmtId="4" fontId="5" fillId="0" borderId="0" xfId="0" applyNumberFormat="1" applyFont="1"/>
    <xf numFmtId="4" fontId="5" fillId="0" borderId="0" xfId="0" applyNumberFormat="1" applyFont="1" applyAlignment="1">
      <alignment horizontal="right"/>
    </xf>
    <xf numFmtId="4" fontId="5" fillId="0" borderId="2" xfId="0" applyNumberFormat="1" applyFont="1" applyBorder="1" applyAlignment="1">
      <alignment horizontal="right"/>
    </xf>
    <xf numFmtId="4" fontId="5" fillId="0" borderId="0" xfId="0" applyNumberFormat="1" applyFont="1" applyBorder="1" applyAlignment="1">
      <alignment horizontal="right"/>
    </xf>
    <xf numFmtId="0" fontId="3" fillId="0" borderId="0" xfId="0" applyFont="1" applyBorder="1" applyAlignment="1">
      <alignment horizontal="center" vertical="top"/>
    </xf>
    <xf numFmtId="0" fontId="18" fillId="0" borderId="0" xfId="0" applyFont="1" applyAlignment="1" applyProtection="1">
      <alignment horizontal="center" vertical="top"/>
    </xf>
    <xf numFmtId="0" fontId="15" fillId="0" borderId="0" xfId="0" applyFont="1" applyAlignment="1">
      <alignment horizontal="left" vertical="top"/>
    </xf>
    <xf numFmtId="0" fontId="28" fillId="0" borderId="0" xfId="0" applyFont="1" applyBorder="1" applyAlignment="1">
      <alignment horizontal="center" vertical="top"/>
    </xf>
    <xf numFmtId="0" fontId="28" fillId="0" borderId="0" xfId="0" applyFont="1" applyAlignment="1">
      <alignment horizontal="center" vertical="top"/>
    </xf>
    <xf numFmtId="0" fontId="28" fillId="0" borderId="9" xfId="0" applyFont="1" applyBorder="1" applyAlignment="1">
      <alignment horizontal="center" vertical="top" wrapText="1"/>
    </xf>
    <xf numFmtId="0" fontId="30" fillId="0" borderId="0" xfId="0" applyFont="1" applyAlignment="1">
      <alignment horizontal="center" vertical="top"/>
    </xf>
    <xf numFmtId="0" fontId="18" fillId="0" borderId="0" xfId="0" applyFont="1" applyAlignment="1">
      <alignment vertical="top"/>
    </xf>
    <xf numFmtId="0" fontId="0" fillId="0" borderId="0" xfId="0" applyFont="1" applyBorder="1" applyAlignment="1" applyProtection="1">
      <alignment vertical="top"/>
    </xf>
    <xf numFmtId="0" fontId="28" fillId="0" borderId="9" xfId="0" applyFont="1" applyBorder="1" applyAlignment="1">
      <alignment horizontal="left" vertical="top" wrapText="1"/>
    </xf>
    <xf numFmtId="0" fontId="28" fillId="0" borderId="0" xfId="0" applyFont="1" applyBorder="1" applyAlignment="1">
      <alignment horizontal="left" vertical="top" wrapText="1"/>
    </xf>
    <xf numFmtId="171" fontId="28" fillId="0" borderId="0" xfId="0" applyNumberFormat="1" applyFont="1" applyBorder="1" applyAlignment="1">
      <alignment horizontal="right" vertical="top" wrapText="1"/>
    </xf>
    <xf numFmtId="0" fontId="0" fillId="0" borderId="0" xfId="0" applyBorder="1" applyAlignment="1">
      <alignment vertical="top"/>
    </xf>
    <xf numFmtId="0" fontId="0" fillId="0" borderId="0" xfId="0" applyAlignment="1">
      <alignment horizontal="justify" vertical="top"/>
    </xf>
    <xf numFmtId="0" fontId="15" fillId="0" borderId="0" xfId="0" applyFont="1" applyAlignment="1">
      <alignment horizontal="left"/>
    </xf>
    <xf numFmtId="0" fontId="15" fillId="0" borderId="0" xfId="0" applyFont="1" applyAlignment="1">
      <alignment horizontal="justify"/>
    </xf>
    <xf numFmtId="0" fontId="18" fillId="0" borderId="0" xfId="0" applyFont="1" applyAlignment="1">
      <alignment horizontal="justify" vertical="top" wrapText="1"/>
    </xf>
    <xf numFmtId="0" fontId="28" fillId="0" borderId="0" xfId="0" applyFont="1" applyBorder="1" applyAlignment="1">
      <alignment horizontal="left" vertical="center" wrapText="1"/>
    </xf>
    <xf numFmtId="171" fontId="28" fillId="0" borderId="0" xfId="0" applyNumberFormat="1" applyFont="1" applyBorder="1" applyAlignment="1">
      <alignment horizontal="right" vertical="center" wrapText="1"/>
    </xf>
    <xf numFmtId="0" fontId="28" fillId="0" borderId="0" xfId="0" applyFont="1" applyAlignment="1">
      <alignment horizontal="justify"/>
    </xf>
    <xf numFmtId="0" fontId="30" fillId="0" borderId="0" xfId="0" applyFont="1"/>
    <xf numFmtId="0" fontId="28" fillId="0" borderId="0" xfId="0" applyFont="1" applyAlignment="1"/>
    <xf numFmtId="0" fontId="3" fillId="0" borderId="0" xfId="0" applyFont="1" applyAlignment="1">
      <alignment horizontal="left" wrapText="1"/>
    </xf>
    <xf numFmtId="0" fontId="18" fillId="0" borderId="0" xfId="0" applyFont="1" applyAlignment="1">
      <alignment horizontal="justify" wrapText="1"/>
    </xf>
    <xf numFmtId="0" fontId="15" fillId="0" borderId="0" xfId="0" applyFont="1" applyAlignment="1"/>
    <xf numFmtId="4" fontId="0" fillId="0" borderId="0" xfId="0" applyNumberFormat="1"/>
    <xf numFmtId="0" fontId="18" fillId="0" borderId="0" xfId="0" applyFont="1" applyAlignment="1">
      <alignment horizontal="justify" vertical="top"/>
    </xf>
    <xf numFmtId="0" fontId="0" fillId="0" borderId="0" xfId="0" applyAlignment="1">
      <alignment horizontal="justify" vertical="top" wrapText="1"/>
    </xf>
    <xf numFmtId="4" fontId="18" fillId="0" borderId="0" xfId="0" applyNumberFormat="1" applyFont="1" applyAlignment="1">
      <alignment vertical="top"/>
    </xf>
    <xf numFmtId="0" fontId="18" fillId="0" borderId="0" xfId="0" applyFont="1" applyAlignment="1">
      <alignment horizontal="justify"/>
    </xf>
    <xf numFmtId="0" fontId="30" fillId="0" borderId="0" xfId="0" applyFont="1" applyAlignment="1">
      <alignment vertical="top"/>
    </xf>
    <xf numFmtId="0" fontId="31" fillId="0" borderId="0" xfId="0" applyFont="1" applyAlignment="1">
      <alignment vertical="top"/>
    </xf>
    <xf numFmtId="0" fontId="28" fillId="0" borderId="0" xfId="0" applyFont="1" applyAlignment="1">
      <alignment vertical="top"/>
    </xf>
    <xf numFmtId="0" fontId="18" fillId="0" borderId="0" xfId="0" applyFont="1" applyAlignment="1">
      <alignment horizontal="center" vertical="top" wrapText="1"/>
    </xf>
    <xf numFmtId="0" fontId="28" fillId="0" borderId="11" xfId="0" applyFont="1" applyBorder="1" applyAlignment="1">
      <alignment horizontal="left" vertical="top" wrapText="1"/>
    </xf>
    <xf numFmtId="171" fontId="28" fillId="0" borderId="11" xfId="0" applyNumberFormat="1" applyFont="1" applyBorder="1" applyAlignment="1">
      <alignment horizontal="right" vertical="top" wrapText="1"/>
    </xf>
    <xf numFmtId="0" fontId="28" fillId="0" borderId="1" xfId="0" applyFont="1" applyBorder="1" applyAlignment="1">
      <alignment horizontal="left" vertical="top" wrapText="1"/>
    </xf>
    <xf numFmtId="171" fontId="28" fillId="0" borderId="1" xfId="0" applyNumberFormat="1" applyFont="1" applyBorder="1" applyAlignment="1">
      <alignment horizontal="right" vertical="top" wrapText="1"/>
    </xf>
    <xf numFmtId="0" fontId="18" fillId="0" borderId="0" xfId="0" applyFont="1" applyAlignment="1">
      <alignment horizontal="left" vertical="top" wrapText="1"/>
    </xf>
    <xf numFmtId="0" fontId="18" fillId="0" borderId="9" xfId="0" applyFont="1" applyBorder="1" applyAlignment="1">
      <alignment horizontal="left" vertical="top" wrapText="1"/>
    </xf>
    <xf numFmtId="0" fontId="31" fillId="0" borderId="0" xfId="0" applyFont="1"/>
    <xf numFmtId="0" fontId="28" fillId="0" borderId="7" xfId="0" applyFont="1" applyBorder="1" applyAlignment="1">
      <alignment horizontal="center"/>
    </xf>
    <xf numFmtId="0" fontId="15" fillId="0" borderId="0" xfId="0" applyFont="1" applyAlignment="1">
      <alignment horizontal="justify" vertical="top"/>
    </xf>
    <xf numFmtId="0" fontId="30" fillId="0" borderId="0" xfId="0" applyFont="1" applyAlignment="1">
      <alignment horizontal="justify" vertical="top"/>
    </xf>
    <xf numFmtId="0" fontId="28" fillId="0" borderId="0" xfId="0" applyFont="1" applyAlignment="1">
      <alignment horizontal="left"/>
    </xf>
    <xf numFmtId="165" fontId="3" fillId="0" borderId="0" xfId="0" applyNumberFormat="1" applyFont="1" applyBorder="1" applyAlignment="1">
      <alignment vertical="top"/>
    </xf>
    <xf numFmtId="0" fontId="3" fillId="0" borderId="0" xfId="0" applyFont="1" applyBorder="1" applyAlignment="1">
      <alignment horizontal="right" vertical="top"/>
    </xf>
    <xf numFmtId="0" fontId="34" fillId="0" borderId="0" xfId="0" applyFont="1" applyBorder="1" applyAlignment="1" applyProtection="1">
      <alignment horizontal="center" vertical="top"/>
    </xf>
    <xf numFmtId="0" fontId="34" fillId="0" borderId="0" xfId="0" applyFont="1" applyBorder="1" applyAlignment="1" applyProtection="1">
      <alignment horizontal="right" vertical="top"/>
    </xf>
    <xf numFmtId="0" fontId="17" fillId="2" borderId="1" xfId="0" applyFont="1" applyFill="1" applyBorder="1" applyAlignment="1">
      <alignment horizontal="center" vertical="top"/>
    </xf>
    <xf numFmtId="0" fontId="17" fillId="0" borderId="0" xfId="0" applyFont="1" applyBorder="1" applyAlignment="1" applyProtection="1">
      <alignment horizontal="justify" vertical="top"/>
    </xf>
    <xf numFmtId="165" fontId="3" fillId="0" borderId="0" xfId="0" applyNumberFormat="1" applyFont="1" applyBorder="1" applyAlignment="1" applyProtection="1">
      <alignment horizontal="center" vertical="top"/>
    </xf>
    <xf numFmtId="165" fontId="3" fillId="0" borderId="0" xfId="0" applyNumberFormat="1" applyFont="1" applyBorder="1" applyAlignment="1" applyProtection="1">
      <alignment vertical="top"/>
    </xf>
    <xf numFmtId="0" fontId="3" fillId="0" borderId="0" xfId="0" applyFont="1" applyBorder="1" applyAlignment="1" applyProtection="1">
      <alignment horizontal="justify" vertical="top"/>
    </xf>
    <xf numFmtId="167" fontId="3" fillId="0" borderId="0" xfId="2" applyNumberFormat="1" applyFont="1" applyBorder="1" applyAlignment="1" applyProtection="1">
      <alignment horizontal="right" vertical="top"/>
    </xf>
    <xf numFmtId="4" fontId="3" fillId="0" borderId="0" xfId="0" applyNumberFormat="1" applyFont="1" applyBorder="1" applyAlignment="1" applyProtection="1">
      <alignment horizontal="right" vertical="top"/>
    </xf>
    <xf numFmtId="4" fontId="3" fillId="0" borderId="0" xfId="0" applyNumberFormat="1" applyFont="1" applyBorder="1" applyAlignment="1" applyProtection="1">
      <alignment vertical="top"/>
    </xf>
    <xf numFmtId="4" fontId="3" fillId="0" borderId="2" xfId="0" applyNumberFormat="1" applyFont="1" applyBorder="1" applyAlignment="1" applyProtection="1">
      <alignment horizontal="right" vertical="top"/>
    </xf>
    <xf numFmtId="169" fontId="3" fillId="0" borderId="0" xfId="1" applyNumberFormat="1" applyFont="1" applyBorder="1" applyAlignment="1" applyProtection="1">
      <alignment horizontal="right" vertical="top"/>
    </xf>
    <xf numFmtId="167" fontId="35" fillId="0" borderId="0" xfId="0" applyNumberFormat="1" applyFont="1" applyBorder="1" applyAlignment="1" applyProtection="1">
      <alignment horizontal="right" vertical="top"/>
    </xf>
    <xf numFmtId="4" fontId="35" fillId="0" borderId="0" xfId="0" applyNumberFormat="1" applyFont="1" applyBorder="1" applyAlignment="1" applyProtection="1">
      <alignment horizontal="right" vertical="top"/>
    </xf>
    <xf numFmtId="4" fontId="17" fillId="0" borderId="4" xfId="2" applyNumberFormat="1" applyFont="1" applyBorder="1" applyAlignment="1" applyProtection="1">
      <alignment horizontal="right" vertical="top"/>
    </xf>
    <xf numFmtId="167" fontId="17" fillId="0" borderId="0" xfId="0" applyNumberFormat="1" applyFont="1" applyBorder="1" applyAlignment="1" applyProtection="1">
      <alignment horizontal="right" vertical="top"/>
    </xf>
    <xf numFmtId="4" fontId="3" fillId="0" borderId="0" xfId="1" applyNumberFormat="1" applyFont="1" applyBorder="1" applyAlignment="1" applyProtection="1">
      <alignment horizontal="right" vertical="top"/>
    </xf>
    <xf numFmtId="167" fontId="3" fillId="0" borderId="0" xfId="0" applyNumberFormat="1" applyFont="1" applyBorder="1" applyAlignment="1" applyProtection="1">
      <alignment horizontal="right" vertical="top"/>
    </xf>
    <xf numFmtId="4" fontId="17" fillId="0" borderId="0" xfId="0" applyNumberFormat="1" applyFont="1" applyBorder="1" applyAlignment="1" applyProtection="1">
      <alignment vertical="top"/>
    </xf>
    <xf numFmtId="4" fontId="17" fillId="0" borderId="4" xfId="1" applyNumberFormat="1" applyFont="1" applyBorder="1" applyAlignment="1" applyProtection="1">
      <alignment horizontal="right" vertical="top"/>
    </xf>
    <xf numFmtId="4" fontId="17" fillId="2" borderId="6" xfId="1" applyNumberFormat="1" applyFont="1" applyFill="1" applyBorder="1" applyAlignment="1" applyProtection="1">
      <alignment horizontal="right" vertical="top"/>
    </xf>
    <xf numFmtId="0" fontId="17" fillId="0" borderId="0" xfId="0" applyFont="1" applyBorder="1" applyAlignment="1">
      <alignment horizontal="center" vertical="top"/>
    </xf>
    <xf numFmtId="165" fontId="3" fillId="0" borderId="0" xfId="0" applyNumberFormat="1" applyFont="1" applyBorder="1" applyAlignment="1" applyProtection="1">
      <alignment horizontal="right" vertical="top"/>
    </xf>
    <xf numFmtId="4" fontId="3" fillId="0" borderId="0" xfId="2" applyNumberFormat="1" applyFont="1" applyBorder="1" applyAlignment="1" applyProtection="1">
      <alignment horizontal="right" vertical="top"/>
    </xf>
    <xf numFmtId="4" fontId="17" fillId="0" borderId="0" xfId="1" applyNumberFormat="1" applyFont="1" applyBorder="1" applyAlignment="1" applyProtection="1">
      <alignment horizontal="right" vertical="top"/>
    </xf>
    <xf numFmtId="0" fontId="7" fillId="0" borderId="0" xfId="0" applyFont="1" applyAlignment="1" applyProtection="1">
      <alignment vertical="top"/>
    </xf>
    <xf numFmtId="167" fontId="7" fillId="0" borderId="0" xfId="3" applyNumberFormat="1" applyFont="1" applyBorder="1" applyAlignment="1" applyProtection="1">
      <alignment vertical="top"/>
    </xf>
    <xf numFmtId="167" fontId="7" fillId="0" borderId="0" xfId="0" applyNumberFormat="1" applyFont="1" applyAlignment="1" applyProtection="1">
      <alignment vertical="top"/>
    </xf>
    <xf numFmtId="167" fontId="7" fillId="0" borderId="0" xfId="0" applyNumberFormat="1" applyFont="1" applyAlignment="1">
      <alignment vertical="top"/>
    </xf>
    <xf numFmtId="167" fontId="15" fillId="0" borderId="0" xfId="3" applyNumberFormat="1" applyFont="1" applyBorder="1" applyAlignment="1" applyProtection="1">
      <alignment horizontal="center" vertical="top"/>
    </xf>
    <xf numFmtId="0" fontId="15" fillId="0" borderId="0" xfId="0" applyFont="1" applyAlignment="1" applyProtection="1">
      <alignment horizontal="center" vertical="top"/>
    </xf>
    <xf numFmtId="0" fontId="18" fillId="0" borderId="0" xfId="0" applyFont="1" applyAlignment="1" applyProtection="1">
      <alignment vertical="top"/>
    </xf>
    <xf numFmtId="0" fontId="36" fillId="0" borderId="0" xfId="0" applyFont="1" applyAlignment="1" applyProtection="1">
      <alignment horizontal="center" vertical="top"/>
    </xf>
    <xf numFmtId="4" fontId="18" fillId="0" borderId="0" xfId="0" applyNumberFormat="1" applyFont="1" applyBorder="1" applyAlignment="1" applyProtection="1">
      <alignment horizontal="right" vertical="top"/>
    </xf>
    <xf numFmtId="0" fontId="36" fillId="0" borderId="0" xfId="0" applyFont="1" applyBorder="1" applyAlignment="1" applyProtection="1">
      <alignment horizontal="center" vertical="top"/>
    </xf>
    <xf numFmtId="0" fontId="18" fillId="0" borderId="0" xfId="0" applyFont="1" applyBorder="1" applyAlignment="1" applyProtection="1">
      <alignment horizontal="center" vertical="top"/>
    </xf>
    <xf numFmtId="4" fontId="18" fillId="0" borderId="0" xfId="0" applyNumberFormat="1" applyFont="1" applyAlignment="1" applyProtection="1">
      <alignment horizontal="right" vertical="top"/>
    </xf>
    <xf numFmtId="167" fontId="18" fillId="0" borderId="0" xfId="3" applyNumberFormat="1" applyFont="1" applyBorder="1" applyAlignment="1" applyProtection="1">
      <alignment vertical="top"/>
    </xf>
    <xf numFmtId="0" fontId="37" fillId="0" borderId="0" xfId="0" applyFont="1" applyAlignment="1" applyProtection="1">
      <alignment vertical="top"/>
    </xf>
    <xf numFmtId="0" fontId="17" fillId="0" borderId="0" xfId="0" applyFont="1" applyAlignment="1" applyProtection="1">
      <alignment vertical="top"/>
    </xf>
    <xf numFmtId="4" fontId="18" fillId="0" borderId="0" xfId="0" applyNumberFormat="1" applyFont="1" applyAlignment="1" applyProtection="1">
      <alignment vertical="top"/>
    </xf>
    <xf numFmtId="0" fontId="37" fillId="0" borderId="0" xfId="0" applyFont="1" applyAlignment="1" applyProtection="1">
      <alignment horizontal="center" vertical="top"/>
    </xf>
    <xf numFmtId="0" fontId="17" fillId="0" borderId="0" xfId="0" applyFont="1" applyAlignment="1" applyProtection="1">
      <alignment horizontal="center" vertical="top"/>
    </xf>
    <xf numFmtId="4" fontId="18" fillId="0" borderId="0" xfId="0" applyNumberFormat="1" applyFont="1" applyAlignment="1">
      <alignment horizontal="right" vertical="top"/>
    </xf>
    <xf numFmtId="39" fontId="18" fillId="0" borderId="0" xfId="0" applyNumberFormat="1" applyFont="1" applyAlignment="1" applyProtection="1">
      <alignment horizontal="right" vertical="top"/>
    </xf>
    <xf numFmtId="4" fontId="3" fillId="0" borderId="0" xfId="0" applyNumberFormat="1" applyFont="1" applyBorder="1" applyAlignment="1">
      <alignment horizontal="right" vertical="top"/>
    </xf>
    <xf numFmtId="4" fontId="18" fillId="0" borderId="0" xfId="0" applyNumberFormat="1" applyFont="1" applyBorder="1" applyAlignment="1" applyProtection="1">
      <alignment vertical="top"/>
    </xf>
    <xf numFmtId="0" fontId="18" fillId="0" borderId="0" xfId="0" applyFont="1" applyBorder="1" applyAlignment="1" applyProtection="1">
      <alignment vertical="top"/>
    </xf>
    <xf numFmtId="173" fontId="28" fillId="0" borderId="0" xfId="1" applyNumberFormat="1" applyFont="1" applyBorder="1" applyAlignment="1" applyProtection="1">
      <alignment horizontal="right" vertical="top"/>
    </xf>
    <xf numFmtId="4" fontId="28" fillId="0" borderId="3" xfId="0" applyNumberFormat="1" applyFont="1" applyBorder="1" applyAlignment="1" applyProtection="1">
      <alignment horizontal="right" vertical="top"/>
    </xf>
    <xf numFmtId="4" fontId="38" fillId="0" borderId="0" xfId="0" applyNumberFormat="1" applyFont="1" applyAlignment="1">
      <alignment horizontal="right" vertical="top"/>
    </xf>
    <xf numFmtId="4" fontId="18" fillId="0" borderId="2" xfId="0" applyNumberFormat="1" applyFont="1" applyBorder="1" applyAlignment="1" applyProtection="1">
      <alignment vertical="top"/>
    </xf>
    <xf numFmtId="167" fontId="18" fillId="0" borderId="2" xfId="3" applyNumberFormat="1" applyFont="1" applyBorder="1" applyAlignment="1" applyProtection="1">
      <alignment vertical="top"/>
    </xf>
    <xf numFmtId="0" fontId="32" fillId="0" borderId="0" xfId="0" applyFont="1" applyAlignment="1" applyProtection="1">
      <alignment horizontal="center" vertical="top"/>
    </xf>
    <xf numFmtId="4" fontId="38" fillId="0" borderId="0" xfId="0" applyNumberFormat="1" applyFont="1" applyBorder="1" applyAlignment="1">
      <alignment horizontal="right" vertical="top"/>
    </xf>
    <xf numFmtId="0" fontId="18" fillId="0" borderId="0" xfId="0" applyFont="1" applyBorder="1" applyAlignment="1">
      <alignment vertical="top"/>
    </xf>
    <xf numFmtId="4" fontId="18" fillId="0" borderId="0" xfId="0" applyNumberFormat="1" applyFont="1" applyBorder="1" applyAlignment="1">
      <alignment horizontal="right" vertical="top"/>
    </xf>
    <xf numFmtId="167" fontId="7" fillId="0" borderId="0" xfId="0" applyNumberFormat="1" applyFont="1" applyBorder="1" applyAlignment="1" applyProtection="1">
      <alignment vertical="top"/>
    </xf>
    <xf numFmtId="165" fontId="18" fillId="0" borderId="0" xfId="0" applyNumberFormat="1" applyFont="1" applyBorder="1" applyAlignment="1" applyProtection="1">
      <alignment vertical="top"/>
    </xf>
    <xf numFmtId="165" fontId="18" fillId="0" borderId="0" xfId="0" applyNumberFormat="1" applyFont="1" applyAlignment="1" applyProtection="1">
      <alignment vertical="top"/>
    </xf>
    <xf numFmtId="4" fontId="28" fillId="0" borderId="0" xfId="0" applyNumberFormat="1" applyFont="1" applyAlignment="1" applyProtection="1">
      <alignment horizontal="right" vertical="top"/>
    </xf>
    <xf numFmtId="4" fontId="28" fillId="0" borderId="0" xfId="0" applyNumberFormat="1" applyFont="1" applyBorder="1" applyAlignment="1" applyProtection="1">
      <alignment vertical="top"/>
    </xf>
    <xf numFmtId="167" fontId="28" fillId="0" borderId="0" xfId="3" applyNumberFormat="1" applyFont="1" applyBorder="1" applyAlignment="1" applyProtection="1">
      <alignment vertical="top"/>
    </xf>
    <xf numFmtId="4" fontId="18" fillId="0" borderId="4" xfId="0" applyNumberFormat="1" applyFont="1" applyBorder="1" applyAlignment="1" applyProtection="1">
      <alignment horizontal="right" vertical="top"/>
    </xf>
    <xf numFmtId="4" fontId="28" fillId="0" borderId="5" xfId="0" applyNumberFormat="1" applyFont="1" applyBorder="1" applyAlignment="1" applyProtection="1">
      <alignment horizontal="right" vertical="top"/>
    </xf>
    <xf numFmtId="165" fontId="18" fillId="0" borderId="0" xfId="0" applyNumberFormat="1" applyFont="1" applyAlignment="1" applyProtection="1">
      <alignment horizontal="right" vertical="top"/>
    </xf>
    <xf numFmtId="4" fontId="28" fillId="0" borderId="2" xfId="0" applyNumberFormat="1" applyFont="1" applyBorder="1" applyAlignment="1" applyProtection="1">
      <alignment horizontal="right" vertical="top"/>
    </xf>
    <xf numFmtId="167" fontId="18" fillId="0" borderId="0" xfId="3" applyNumberFormat="1" applyFont="1" applyBorder="1" applyAlignment="1" applyProtection="1">
      <alignment horizontal="right" vertical="top"/>
    </xf>
    <xf numFmtId="0" fontId="37" fillId="0" borderId="0" xfId="0" applyFont="1" applyBorder="1" applyAlignment="1" applyProtection="1">
      <alignment horizontal="center" vertical="top"/>
    </xf>
    <xf numFmtId="165" fontId="18" fillId="0" borderId="0" xfId="0" applyNumberFormat="1" applyFont="1" applyBorder="1" applyAlignment="1" applyProtection="1">
      <alignment horizontal="center" vertical="top"/>
    </xf>
    <xf numFmtId="165" fontId="18" fillId="0" borderId="0" xfId="0" applyNumberFormat="1" applyFont="1" applyAlignment="1" applyProtection="1">
      <alignment horizontal="center" vertical="top"/>
    </xf>
    <xf numFmtId="4" fontId="39" fillId="0" borderId="0" xfId="0" applyNumberFormat="1" applyFont="1" applyBorder="1" applyAlignment="1" applyProtection="1">
      <alignment horizontal="right" vertical="top"/>
    </xf>
    <xf numFmtId="4" fontId="39" fillId="0" borderId="0" xfId="0" applyNumberFormat="1" applyFont="1" applyAlignment="1" applyProtection="1">
      <alignment horizontal="right" vertical="top"/>
    </xf>
    <xf numFmtId="174" fontId="37" fillId="0" borderId="0" xfId="0" applyNumberFormat="1" applyFont="1" applyAlignment="1" applyProtection="1">
      <alignment horizontal="center" vertical="top"/>
    </xf>
    <xf numFmtId="174" fontId="17" fillId="0" borderId="0" xfId="0" applyNumberFormat="1" applyFont="1" applyAlignment="1" applyProtection="1">
      <alignment horizontal="center" vertical="top"/>
    </xf>
    <xf numFmtId="4" fontId="39" fillId="0" borderId="4" xfId="0" applyNumberFormat="1" applyFont="1" applyBorder="1" applyAlignment="1" applyProtection="1">
      <alignment horizontal="right" vertical="top"/>
    </xf>
    <xf numFmtId="0" fontId="7" fillId="0" borderId="0" xfId="0" applyFont="1" applyBorder="1" applyAlignment="1" applyProtection="1">
      <alignment vertical="top"/>
    </xf>
    <xf numFmtId="0" fontId="3" fillId="0" borderId="0" xfId="0" applyFont="1" applyBorder="1" applyAlignment="1">
      <alignment horizontal="center" vertical="top" wrapText="1"/>
    </xf>
    <xf numFmtId="4" fontId="17" fillId="0" borderId="0" xfId="0" applyNumberFormat="1" applyFont="1" applyBorder="1" applyAlignment="1">
      <alignment vertical="top"/>
    </xf>
    <xf numFmtId="0" fontId="42" fillId="0" borderId="0" xfId="0" applyFont="1" applyBorder="1" applyAlignment="1">
      <alignment horizontal="center" vertical="top" wrapText="1"/>
    </xf>
    <xf numFmtId="0" fontId="42" fillId="0" borderId="0" xfId="0" applyFont="1" applyBorder="1" applyAlignment="1">
      <alignment horizontal="justify" vertical="top" wrapText="1"/>
    </xf>
    <xf numFmtId="4" fontId="17" fillId="0" borderId="0" xfId="0" applyNumberFormat="1" applyFont="1"/>
    <xf numFmtId="0" fontId="28" fillId="0" borderId="0" xfId="0" applyFont="1" applyAlignment="1">
      <alignment horizontal="justify" vertical="top"/>
    </xf>
    <xf numFmtId="0" fontId="18" fillId="0" borderId="0" xfId="0" applyFont="1" applyBorder="1" applyAlignment="1">
      <alignment vertical="top" wrapText="1"/>
    </xf>
    <xf numFmtId="0" fontId="18" fillId="0" borderId="0" xfId="0" applyFont="1" applyBorder="1" applyAlignment="1">
      <alignment horizontal="center" vertical="top" wrapText="1"/>
    </xf>
    <xf numFmtId="4" fontId="7" fillId="0" borderId="0" xfId="2" applyNumberFormat="1" applyFont="1" applyBorder="1" applyAlignment="1" applyProtection="1">
      <alignment horizontal="right"/>
    </xf>
    <xf numFmtId="4" fontId="7" fillId="0" borderId="0" xfId="0" applyNumberFormat="1" applyFont="1" applyBorder="1" applyAlignment="1" applyProtection="1">
      <alignment horizontal="right"/>
    </xf>
    <xf numFmtId="4" fontId="7" fillId="0" borderId="2" xfId="0" applyNumberFormat="1" applyFont="1" applyBorder="1" applyAlignment="1" applyProtection="1">
      <alignment horizontal="right"/>
    </xf>
    <xf numFmtId="4" fontId="18" fillId="0" borderId="0" xfId="5" applyNumberFormat="1" applyFont="1" applyBorder="1" applyAlignment="1" applyProtection="1">
      <alignment horizontal="right" vertical="top"/>
    </xf>
    <xf numFmtId="176" fontId="7" fillId="0" borderId="0" xfId="5" applyFont="1" applyBorder="1" applyAlignment="1" applyProtection="1">
      <alignment horizontal="justify" vertical="top"/>
    </xf>
    <xf numFmtId="0" fontId="7" fillId="0" borderId="0" xfId="0" applyFont="1" applyAlignment="1" applyProtection="1">
      <alignment horizontal="left" vertical="top"/>
    </xf>
    <xf numFmtId="4" fontId="7" fillId="0" borderId="0" xfId="0" applyNumberFormat="1" applyFont="1" applyBorder="1" applyAlignment="1" applyProtection="1">
      <alignment vertical="top"/>
    </xf>
    <xf numFmtId="4" fontId="5" fillId="0" borderId="2" xfId="0" applyNumberFormat="1" applyFont="1" applyBorder="1" applyAlignment="1" applyProtection="1">
      <alignment horizontal="right"/>
    </xf>
    <xf numFmtId="0" fontId="15" fillId="0" borderId="0" xfId="0" applyFont="1" applyAlignment="1">
      <alignment vertical="top"/>
    </xf>
    <xf numFmtId="0" fontId="17" fillId="0" borderId="0" xfId="0" applyFont="1" applyBorder="1" applyAlignment="1">
      <alignment horizontal="center" vertical="top" wrapText="1"/>
    </xf>
    <xf numFmtId="0" fontId="3" fillId="0" borderId="0" xfId="0" applyFont="1" applyAlignment="1">
      <alignment vertical="top"/>
    </xf>
    <xf numFmtId="0" fontId="32" fillId="0" borderId="0" xfId="0" applyFont="1" applyAlignment="1" applyProtection="1">
      <alignment horizontal="right" vertical="top"/>
    </xf>
    <xf numFmtId="0" fontId="17" fillId="0" borderId="0" xfId="0" applyFont="1" applyAlignment="1" applyProtection="1">
      <alignment horizontal="right" vertical="top"/>
    </xf>
    <xf numFmtId="4" fontId="18" fillId="0" borderId="2" xfId="5" applyNumberFormat="1" applyFont="1" applyBorder="1" applyAlignment="1" applyProtection="1">
      <alignment horizontal="right" vertical="top"/>
    </xf>
    <xf numFmtId="4" fontId="28" fillId="0" borderId="0" xfId="0" applyNumberFormat="1" applyFont="1" applyBorder="1" applyAlignment="1" applyProtection="1">
      <alignment horizontal="right" vertical="top"/>
    </xf>
    <xf numFmtId="0" fontId="28" fillId="0" borderId="0" xfId="0" applyFont="1" applyBorder="1" applyAlignment="1" applyProtection="1">
      <alignment vertical="top"/>
    </xf>
    <xf numFmtId="167" fontId="15" fillId="0" borderId="0" xfId="0" applyNumberFormat="1" applyFont="1" applyAlignment="1">
      <alignment vertical="top"/>
    </xf>
    <xf numFmtId="4" fontId="28" fillId="0" borderId="0" xfId="0" applyNumberFormat="1" applyFont="1" applyAlignment="1">
      <alignment horizontal="right" vertical="top"/>
    </xf>
    <xf numFmtId="4" fontId="28" fillId="0" borderId="0" xfId="0" applyNumberFormat="1" applyFont="1" applyBorder="1" applyAlignment="1">
      <alignment horizontal="right" vertical="top"/>
    </xf>
    <xf numFmtId="167" fontId="15" fillId="0" borderId="0" xfId="0" applyNumberFormat="1" applyFont="1" applyAlignment="1" applyProtection="1">
      <alignment vertical="top"/>
    </xf>
    <xf numFmtId="167" fontId="15" fillId="0" borderId="0" xfId="0" applyNumberFormat="1" applyFont="1" applyBorder="1" applyAlignment="1" applyProtection="1">
      <alignment vertical="top"/>
    </xf>
    <xf numFmtId="4" fontId="18" fillId="0" borderId="0" xfId="5" applyNumberFormat="1" applyFont="1" applyBorder="1" applyAlignment="1" applyProtection="1">
      <alignment vertical="top"/>
    </xf>
    <xf numFmtId="4" fontId="18" fillId="0" borderId="15" xfId="5" applyNumberFormat="1" applyFont="1" applyBorder="1" applyAlignment="1" applyProtection="1">
      <alignment horizontal="right" vertical="top"/>
    </xf>
    <xf numFmtId="4" fontId="28" fillId="0" borderId="0" xfId="5" applyNumberFormat="1" applyFont="1" applyBorder="1" applyAlignment="1" applyProtection="1">
      <alignment vertical="top"/>
    </xf>
    <xf numFmtId="4" fontId="18" fillId="0" borderId="16" xfId="5" applyNumberFormat="1" applyFont="1" applyBorder="1" applyAlignment="1" applyProtection="1">
      <alignment horizontal="right" vertical="top"/>
    </xf>
    <xf numFmtId="0" fontId="47" fillId="0" borderId="0" xfId="0" applyFont="1" applyAlignment="1" applyProtection="1">
      <alignment horizontal="center" vertical="top"/>
    </xf>
    <xf numFmtId="14" fontId="15" fillId="0" borderId="1" xfId="0" applyNumberFormat="1" applyFont="1" applyBorder="1" applyAlignment="1" applyProtection="1">
      <alignment horizontal="center" vertical="top"/>
    </xf>
    <xf numFmtId="14" fontId="15" fillId="0" borderId="0" xfId="0" applyNumberFormat="1" applyFont="1" applyBorder="1" applyAlignment="1" applyProtection="1">
      <alignment horizontal="center" vertical="top"/>
    </xf>
    <xf numFmtId="15" fontId="15" fillId="0" borderId="0" xfId="0" applyNumberFormat="1" applyFont="1" applyAlignment="1">
      <alignment horizontal="center" vertical="top"/>
    </xf>
    <xf numFmtId="167" fontId="15" fillId="0" borderId="1" xfId="3" applyNumberFormat="1" applyFont="1" applyBorder="1" applyAlignment="1" applyProtection="1">
      <alignment horizontal="center" vertical="top"/>
    </xf>
    <xf numFmtId="0" fontId="48" fillId="0" borderId="0" xfId="0" applyFont="1" applyAlignment="1" applyProtection="1">
      <alignment vertical="top"/>
    </xf>
    <xf numFmtId="0" fontId="7" fillId="0" borderId="0" xfId="0" applyFont="1" applyAlignment="1" applyProtection="1">
      <alignment horizontal="center" vertical="top"/>
    </xf>
    <xf numFmtId="0" fontId="48" fillId="0" borderId="0" xfId="0" applyFont="1" applyAlignment="1" applyProtection="1">
      <alignment horizontal="center" vertical="top"/>
    </xf>
    <xf numFmtId="0" fontId="15" fillId="0" borderId="3" xfId="0" applyFont="1" applyBorder="1" applyAlignment="1" applyProtection="1">
      <alignment horizontal="justify" vertical="top"/>
    </xf>
    <xf numFmtId="0" fontId="7" fillId="0" borderId="0" xfId="0" applyFont="1" applyBorder="1" applyAlignment="1" applyProtection="1">
      <alignment horizontal="justify" vertical="top"/>
    </xf>
    <xf numFmtId="0" fontId="49" fillId="0" borderId="0" xfId="0" applyFont="1" applyAlignment="1" applyProtection="1">
      <alignment horizontal="right" vertical="top"/>
    </xf>
    <xf numFmtId="0" fontId="15" fillId="0" borderId="0" xfId="0" applyFont="1" applyBorder="1" applyAlignment="1" applyProtection="1">
      <alignment horizontal="justify" vertical="top"/>
    </xf>
    <xf numFmtId="0" fontId="15" fillId="0" borderId="2" xfId="0" applyFont="1" applyBorder="1" applyAlignment="1" applyProtection="1">
      <alignment horizontal="justify" vertical="top"/>
    </xf>
    <xf numFmtId="0" fontId="15" fillId="0" borderId="6" xfId="0" applyFont="1" applyBorder="1" applyAlignment="1" applyProtection="1">
      <alignment horizontal="justify" vertical="top"/>
    </xf>
    <xf numFmtId="4" fontId="15" fillId="0" borderId="5" xfId="0" applyNumberFormat="1" applyFont="1" applyBorder="1" applyAlignment="1" applyProtection="1">
      <alignment horizontal="left" vertical="top"/>
    </xf>
    <xf numFmtId="0" fontId="7" fillId="0" borderId="6" xfId="0" applyFont="1" applyBorder="1" applyAlignment="1" applyProtection="1">
      <alignment horizontal="justify" vertical="top"/>
    </xf>
    <xf numFmtId="0" fontId="49" fillId="0" borderId="0" xfId="0" applyFont="1" applyAlignment="1" applyProtection="1">
      <alignment horizontal="center" vertical="top"/>
    </xf>
    <xf numFmtId="0" fontId="48" fillId="0" borderId="0" xfId="0" applyFont="1" applyBorder="1" applyAlignment="1" applyProtection="1">
      <alignment horizontal="center" vertical="top"/>
    </xf>
    <xf numFmtId="174" fontId="15" fillId="0" borderId="2" xfId="0" applyNumberFormat="1" applyFont="1" applyBorder="1" applyAlignment="1" applyProtection="1">
      <alignment horizontal="justify" vertical="top"/>
    </xf>
    <xf numFmtId="174" fontId="48" fillId="0" borderId="0" xfId="0" applyNumberFormat="1" applyFont="1" applyAlignment="1" applyProtection="1">
      <alignment horizontal="center" vertical="top"/>
    </xf>
    <xf numFmtId="174" fontId="15" fillId="0" borderId="4" xfId="0" applyNumberFormat="1" applyFont="1" applyBorder="1" applyAlignment="1" applyProtection="1">
      <alignment horizontal="justify" vertical="top"/>
    </xf>
    <xf numFmtId="174" fontId="15" fillId="0" borderId="0" xfId="0" applyNumberFormat="1" applyFont="1" applyAlignment="1" applyProtection="1">
      <alignment horizontal="justify" vertical="top"/>
    </xf>
    <xf numFmtId="0" fontId="10" fillId="0" borderId="1" xfId="6" applyNumberFormat="1" applyFont="1" applyFill="1" applyBorder="1" applyAlignment="1">
      <alignment horizontal="center"/>
    </xf>
    <xf numFmtId="4" fontId="17" fillId="0" borderId="0" xfId="1" applyNumberFormat="1" applyFont="1" applyFill="1" applyBorder="1" applyAlignment="1">
      <alignment horizontal="center"/>
    </xf>
    <xf numFmtId="4" fontId="3" fillId="0" borderId="0" xfId="1" applyNumberFormat="1" applyFont="1" applyFill="1" applyBorder="1"/>
    <xf numFmtId="4" fontId="17" fillId="0" borderId="0" xfId="0" applyNumberFormat="1" applyFont="1" applyFill="1" applyBorder="1" applyAlignment="1">
      <alignment horizontal="center"/>
    </xf>
    <xf numFmtId="4" fontId="17" fillId="0" borderId="4" xfId="1" applyNumberFormat="1" applyFont="1" applyFill="1" applyBorder="1"/>
    <xf numFmtId="4" fontId="17" fillId="0" borderId="6" xfId="1" applyNumberFormat="1" applyFont="1" applyFill="1" applyBorder="1"/>
    <xf numFmtId="4" fontId="17" fillId="0" borderId="0" xfId="1" applyNumberFormat="1" applyFont="1" applyFill="1" applyBorder="1"/>
    <xf numFmtId="4" fontId="3" fillId="0" borderId="0" xfId="0" applyNumberFormat="1" applyFont="1" applyFill="1" applyBorder="1" applyAlignment="1">
      <alignment horizontal="right"/>
    </xf>
    <xf numFmtId="0" fontId="17" fillId="0" borderId="0" xfId="0" applyFont="1" applyFill="1"/>
    <xf numFmtId="1" fontId="3" fillId="0" borderId="0" xfId="1" applyNumberFormat="1" applyFont="1" applyBorder="1" applyAlignment="1">
      <alignment horizontal="center"/>
    </xf>
    <xf numFmtId="0" fontId="17" fillId="0" borderId="0" xfId="0" applyNumberFormat="1" applyFont="1" applyAlignment="1">
      <alignment horizontal="center"/>
    </xf>
    <xf numFmtId="0" fontId="17" fillId="0" borderId="0" xfId="0" applyNumberFormat="1" applyFont="1" applyBorder="1" applyAlignment="1">
      <alignment horizontal="center"/>
    </xf>
    <xf numFmtId="1" fontId="17" fillId="0" borderId="0" xfId="1" applyNumberFormat="1" applyFont="1" applyFill="1" applyBorder="1" applyAlignment="1">
      <alignment horizontal="center"/>
    </xf>
    <xf numFmtId="1" fontId="3" fillId="0" borderId="0" xfId="1" applyNumberFormat="1" applyFont="1" applyFill="1" applyBorder="1" applyAlignment="1">
      <alignment horizontal="center"/>
    </xf>
    <xf numFmtId="0" fontId="3" fillId="0" borderId="0" xfId="0" applyFont="1" applyFill="1" applyBorder="1"/>
    <xf numFmtId="0" fontId="17" fillId="0" borderId="0" xfId="0" applyFont="1" applyFill="1" applyBorder="1"/>
    <xf numFmtId="1" fontId="17" fillId="0" borderId="0" xfId="1" applyNumberFormat="1" applyFont="1" applyBorder="1" applyAlignment="1">
      <alignment horizontal="center"/>
    </xf>
    <xf numFmtId="4" fontId="3" fillId="0" borderId="0" xfId="1" applyNumberFormat="1" applyFont="1" applyBorder="1"/>
    <xf numFmtId="168" fontId="3" fillId="0" borderId="0" xfId="1" applyFont="1"/>
    <xf numFmtId="43" fontId="3" fillId="6" borderId="0" xfId="0" applyNumberFormat="1" applyFont="1" applyFill="1"/>
    <xf numFmtId="0" fontId="3" fillId="6" borderId="0" xfId="0" applyFont="1" applyFill="1"/>
    <xf numFmtId="168" fontId="3" fillId="7" borderId="0" xfId="1" applyFont="1" applyFill="1"/>
    <xf numFmtId="168" fontId="17" fillId="0" borderId="0" xfId="1" applyFont="1"/>
    <xf numFmtId="4" fontId="22" fillId="0" borderId="0" xfId="0" applyNumberFormat="1" applyFont="1" applyFill="1" applyBorder="1" applyAlignment="1">
      <alignment horizontal="right"/>
    </xf>
    <xf numFmtId="0" fontId="3" fillId="7" borderId="0" xfId="0" applyFont="1" applyFill="1"/>
    <xf numFmtId="168" fontId="3" fillId="0" borderId="0" xfId="1" applyFont="1" applyFill="1"/>
    <xf numFmtId="4" fontId="3" fillId="0" borderId="2" xfId="1" applyNumberFormat="1" applyFont="1" applyFill="1" applyBorder="1"/>
    <xf numFmtId="4" fontId="17" fillId="5" borderId="0" xfId="0" applyNumberFormat="1" applyFont="1" applyFill="1"/>
    <xf numFmtId="168" fontId="17" fillId="0" borderId="0" xfId="1" applyFont="1" applyFill="1"/>
    <xf numFmtId="0" fontId="3" fillId="8" borderId="0" xfId="0" applyFont="1" applyFill="1"/>
    <xf numFmtId="168" fontId="3" fillId="8" borderId="0" xfId="1" applyFont="1" applyFill="1"/>
    <xf numFmtId="168" fontId="3" fillId="9" borderId="0" xfId="1" applyFont="1" applyFill="1"/>
    <xf numFmtId="0" fontId="3" fillId="9" borderId="0" xfId="0" applyFont="1" applyFill="1"/>
    <xf numFmtId="43" fontId="17" fillId="0" borderId="0" xfId="0" applyNumberFormat="1" applyFont="1"/>
    <xf numFmtId="43" fontId="3" fillId="0" borderId="0" xfId="0" applyNumberFormat="1" applyFont="1"/>
    <xf numFmtId="0" fontId="17" fillId="10" borderId="0" xfId="0" applyFont="1" applyFill="1"/>
    <xf numFmtId="168" fontId="3" fillId="0" borderId="0" xfId="1" applyFont="1" applyBorder="1"/>
    <xf numFmtId="4" fontId="3" fillId="0" borderId="2" xfId="1" applyNumberFormat="1" applyFont="1" applyBorder="1"/>
    <xf numFmtId="4" fontId="17" fillId="0" borderId="0" xfId="1" applyNumberFormat="1" applyFont="1" applyBorder="1"/>
    <xf numFmtId="0" fontId="0" fillId="10" borderId="0" xfId="0" applyFont="1" applyFill="1"/>
    <xf numFmtId="0" fontId="3" fillId="0" borderId="0" xfId="0" applyFont="1" applyFill="1" applyAlignment="1">
      <alignment horizontal="justify" vertical="top"/>
    </xf>
    <xf numFmtId="0" fontId="17" fillId="0" borderId="0" xfId="0" applyFont="1" applyFill="1" applyAlignment="1">
      <alignment horizontal="justify" vertical="top"/>
    </xf>
    <xf numFmtId="0" fontId="3" fillId="0" borderId="0" xfId="0" applyFont="1" applyFill="1" applyBorder="1" applyAlignment="1">
      <alignment horizontal="justify" vertical="top"/>
    </xf>
    <xf numFmtId="0" fontId="0" fillId="0" borderId="0" xfId="0" applyFont="1" applyAlignment="1">
      <alignment horizontal="justify" vertical="top"/>
    </xf>
    <xf numFmtId="4" fontId="17" fillId="0" borderId="0" xfId="0" applyNumberFormat="1" applyFont="1" applyFill="1" applyAlignment="1">
      <alignment vertical="top"/>
    </xf>
    <xf numFmtId="4" fontId="3" fillId="0" borderId="0" xfId="0" applyNumberFormat="1" applyFont="1" applyFill="1" applyAlignment="1">
      <alignment vertical="top"/>
    </xf>
    <xf numFmtId="0" fontId="3" fillId="0" borderId="2" xfId="0" applyFont="1" applyFill="1" applyBorder="1" applyAlignment="1">
      <alignment horizontal="justify" vertical="top"/>
    </xf>
    <xf numFmtId="4" fontId="3" fillId="0" borderId="2" xfId="0" applyNumberFormat="1" applyFont="1" applyFill="1" applyBorder="1" applyAlignment="1">
      <alignment vertical="top"/>
    </xf>
    <xf numFmtId="0" fontId="17" fillId="0" borderId="3" xfId="0" applyFont="1" applyFill="1" applyBorder="1" applyAlignment="1">
      <alignment horizontal="justify" vertical="top"/>
    </xf>
    <xf numFmtId="4" fontId="0" fillId="0" borderId="0" xfId="0" applyNumberFormat="1" applyFont="1" applyFill="1" applyAlignment="1">
      <alignment vertical="top"/>
    </xf>
    <xf numFmtId="4" fontId="0" fillId="0" borderId="0" xfId="0" applyNumberFormat="1" applyFont="1" applyAlignment="1">
      <alignment vertical="top"/>
    </xf>
    <xf numFmtId="4" fontId="17" fillId="0" borderId="2" xfId="0" applyNumberFormat="1" applyFont="1" applyFill="1" applyBorder="1" applyAlignment="1">
      <alignment vertical="top"/>
    </xf>
    <xf numFmtId="4" fontId="17" fillId="0" borderId="3" xfId="0" applyNumberFormat="1" applyFont="1" applyFill="1" applyBorder="1" applyAlignment="1">
      <alignment vertical="top"/>
    </xf>
    <xf numFmtId="4" fontId="17" fillId="0" borderId="3" xfId="0" applyNumberFormat="1" applyFont="1" applyBorder="1" applyAlignment="1">
      <alignment vertical="top"/>
    </xf>
    <xf numFmtId="4" fontId="17" fillId="0" borderId="6" xfId="0" applyNumberFormat="1" applyFont="1" applyFill="1" applyBorder="1" applyAlignment="1">
      <alignment vertical="top"/>
    </xf>
    <xf numFmtId="4" fontId="3" fillId="0" borderId="0" xfId="0" applyNumberFormat="1" applyFont="1" applyFill="1" applyBorder="1" applyAlignment="1">
      <alignment vertical="top"/>
    </xf>
    <xf numFmtId="4" fontId="3" fillId="0" borderId="0" xfId="1" applyNumberFormat="1" applyFont="1" applyAlignment="1">
      <alignment vertical="top"/>
    </xf>
    <xf numFmtId="168" fontId="3" fillId="0" borderId="0" xfId="1" applyFont="1" applyAlignment="1">
      <alignment vertical="top"/>
    </xf>
    <xf numFmtId="168" fontId="22" fillId="0" borderId="0" xfId="1" applyFont="1" applyFill="1" applyAlignment="1">
      <alignment vertical="top"/>
    </xf>
    <xf numFmtId="4" fontId="22" fillId="0" borderId="0" xfId="1" applyNumberFormat="1" applyFont="1" applyAlignment="1">
      <alignment vertical="top"/>
    </xf>
    <xf numFmtId="4" fontId="22" fillId="0" borderId="0" xfId="1" applyNumberFormat="1" applyFont="1" applyFill="1" applyAlignment="1">
      <alignment vertical="top"/>
    </xf>
    <xf numFmtId="180" fontId="18" fillId="0" borderId="0" xfId="0" applyNumberFormat="1" applyFont="1" applyAlignment="1">
      <alignment vertical="top"/>
    </xf>
    <xf numFmtId="0" fontId="15" fillId="0" borderId="0" xfId="0" applyFont="1" applyAlignment="1" applyProtection="1">
      <alignment horizontal="left" vertical="top"/>
    </xf>
    <xf numFmtId="0" fontId="48" fillId="0" borderId="0" xfId="0" applyFont="1" applyAlignment="1" applyProtection="1">
      <alignment horizontal="left" vertical="top"/>
    </xf>
    <xf numFmtId="0" fontId="17" fillId="0" borderId="0" xfId="0" applyFont="1" applyAlignment="1" applyProtection="1">
      <alignment horizontal="left" vertical="top"/>
    </xf>
    <xf numFmtId="0" fontId="37" fillId="0" borderId="0" xfId="0" applyFont="1" applyAlignment="1" applyProtection="1">
      <alignment horizontal="left" vertical="top"/>
    </xf>
    <xf numFmtId="4" fontId="18" fillId="0" borderId="0" xfId="0" applyNumberFormat="1" applyFont="1" applyBorder="1" applyAlignment="1">
      <alignment vertical="top"/>
    </xf>
    <xf numFmtId="0" fontId="37" fillId="0" borderId="0" xfId="0" applyFont="1" applyBorder="1" applyAlignment="1" applyProtection="1">
      <alignment vertical="top"/>
    </xf>
    <xf numFmtId="0" fontId="32" fillId="0" borderId="0" xfId="0" applyFont="1" applyBorder="1" applyAlignment="1" applyProtection="1">
      <alignment horizontal="right" vertical="top"/>
    </xf>
    <xf numFmtId="0" fontId="18" fillId="0" borderId="17" xfId="0" applyFont="1" applyBorder="1" applyAlignment="1" applyProtection="1">
      <alignment horizontal="center" vertical="top"/>
    </xf>
    <xf numFmtId="4" fontId="18" fillId="0" borderId="17" xfId="0" applyNumberFormat="1" applyFont="1" applyBorder="1" applyAlignment="1" applyProtection="1">
      <alignment horizontal="right" vertical="top"/>
    </xf>
    <xf numFmtId="4" fontId="18" fillId="0" borderId="17" xfId="0" applyNumberFormat="1" applyFont="1" applyBorder="1" applyAlignment="1">
      <alignment vertical="top"/>
    </xf>
    <xf numFmtId="0" fontId="18" fillId="0" borderId="17" xfId="0" applyFont="1" applyBorder="1" applyAlignment="1">
      <alignment vertical="top"/>
    </xf>
    <xf numFmtId="4" fontId="18" fillId="0" borderId="16" xfId="0" applyNumberFormat="1" applyFont="1" applyBorder="1" applyAlignment="1">
      <alignment horizontal="right" vertical="top"/>
    </xf>
    <xf numFmtId="4" fontId="28" fillId="0" borderId="18" xfId="0" applyNumberFormat="1" applyFont="1" applyBorder="1" applyAlignment="1" applyProtection="1">
      <alignment horizontal="right" vertical="top"/>
    </xf>
    <xf numFmtId="4" fontId="28" fillId="0" borderId="17" xfId="0" applyNumberFormat="1" applyFont="1" applyBorder="1" applyAlignment="1" applyProtection="1">
      <alignment horizontal="right" vertical="top"/>
    </xf>
    <xf numFmtId="4" fontId="28" fillId="0" borderId="17" xfId="5" applyNumberFormat="1" applyFont="1" applyBorder="1" applyAlignment="1" applyProtection="1">
      <alignment horizontal="right" vertical="top"/>
    </xf>
    <xf numFmtId="165" fontId="18" fillId="0" borderId="17" xfId="0" applyNumberFormat="1" applyFont="1" applyBorder="1" applyAlignment="1" applyProtection="1">
      <alignment vertical="top"/>
    </xf>
    <xf numFmtId="4" fontId="18" fillId="0" borderId="17" xfId="5" applyNumberFormat="1" applyFont="1" applyBorder="1" applyAlignment="1" applyProtection="1">
      <alignment horizontal="right" vertical="top"/>
    </xf>
    <xf numFmtId="4" fontId="18" fillId="0" borderId="17" xfId="0" applyNumberFormat="1" applyFont="1" applyBorder="1" applyAlignment="1">
      <alignment horizontal="right" vertical="top"/>
    </xf>
    <xf numFmtId="4" fontId="18" fillId="0" borderId="19" xfId="0" applyNumberFormat="1" applyFont="1" applyBorder="1" applyAlignment="1" applyProtection="1">
      <alignment horizontal="right" vertical="top"/>
    </xf>
    <xf numFmtId="4" fontId="28" fillId="0" borderId="20" xfId="0" applyNumberFormat="1" applyFont="1" applyBorder="1" applyAlignment="1" applyProtection="1">
      <alignment horizontal="right" vertical="top"/>
    </xf>
    <xf numFmtId="4" fontId="28" fillId="0" borderId="16" xfId="0" applyNumberFormat="1" applyFont="1" applyBorder="1" applyAlignment="1" applyProtection="1">
      <alignment horizontal="right" vertical="top"/>
    </xf>
    <xf numFmtId="39" fontId="18" fillId="0" borderId="17" xfId="0" applyNumberFormat="1" applyFont="1" applyBorder="1" applyAlignment="1" applyProtection="1">
      <alignment horizontal="right" vertical="top"/>
    </xf>
    <xf numFmtId="4" fontId="39" fillId="0" borderId="19" xfId="0" applyNumberFormat="1" applyFont="1" applyBorder="1" applyAlignment="1" applyProtection="1">
      <alignment horizontal="right" vertical="top"/>
    </xf>
    <xf numFmtId="0" fontId="37" fillId="0" borderId="14" xfId="0" applyFont="1" applyBorder="1" applyAlignment="1" applyProtection="1">
      <alignment vertical="top"/>
    </xf>
    <xf numFmtId="0" fontId="37" fillId="0" borderId="14" xfId="0" applyFont="1" applyBorder="1" applyAlignment="1" applyProtection="1">
      <alignment horizontal="center" vertical="top"/>
    </xf>
    <xf numFmtId="4" fontId="18" fillId="0" borderId="14" xfId="0" applyNumberFormat="1" applyFont="1" applyBorder="1" applyAlignment="1" applyProtection="1">
      <alignment horizontal="right" vertical="top"/>
    </xf>
    <xf numFmtId="4" fontId="18" fillId="0" borderId="14" xfId="5" applyNumberFormat="1" applyFont="1" applyBorder="1" applyAlignment="1" applyProtection="1">
      <alignment horizontal="right" vertical="top"/>
    </xf>
    <xf numFmtId="165" fontId="18" fillId="0" borderId="14" xfId="0" applyNumberFormat="1" applyFont="1" applyBorder="1" applyAlignment="1" applyProtection="1">
      <alignment vertical="top"/>
    </xf>
    <xf numFmtId="174" fontId="37" fillId="0" borderId="14" xfId="0" applyNumberFormat="1" applyFont="1" applyBorder="1" applyAlignment="1" applyProtection="1">
      <alignment horizontal="center" vertical="top"/>
    </xf>
    <xf numFmtId="0" fontId="18" fillId="0" borderId="10" xfId="0" applyFont="1" applyBorder="1" applyAlignment="1" applyProtection="1">
      <alignment horizontal="center" vertical="top"/>
    </xf>
    <xf numFmtId="0" fontId="51" fillId="0" borderId="0" xfId="0" applyFont="1"/>
    <xf numFmtId="0" fontId="4" fillId="0" borderId="0" xfId="0" applyFont="1" applyBorder="1" applyAlignment="1">
      <alignment horizontal="center" vertical="top"/>
    </xf>
    <xf numFmtId="0" fontId="15" fillId="0" borderId="0" xfId="0" applyFont="1" applyBorder="1" applyAlignment="1">
      <alignment horizontal="center" vertical="top"/>
    </xf>
    <xf numFmtId="0" fontId="28" fillId="0" borderId="0" xfId="0" applyFont="1" applyBorder="1" applyAlignment="1">
      <alignment horizontal="center"/>
    </xf>
    <xf numFmtId="0" fontId="28" fillId="0" borderId="0" xfId="0" applyFont="1" applyBorder="1" applyAlignment="1">
      <alignment horizontal="center" vertical="top"/>
    </xf>
    <xf numFmtId="0" fontId="18" fillId="0" borderId="0" xfId="0" applyFont="1" applyBorder="1" applyAlignment="1">
      <alignment horizontal="left" vertical="top" wrapText="1"/>
    </xf>
    <xf numFmtId="0" fontId="28" fillId="0" borderId="9" xfId="0" applyFont="1" applyBorder="1" applyAlignment="1">
      <alignment horizontal="center" vertical="top" wrapText="1"/>
    </xf>
    <xf numFmtId="0" fontId="15" fillId="0" borderId="0" xfId="0" applyFont="1" applyBorder="1" applyAlignment="1">
      <alignment horizontal="left" vertical="top"/>
    </xf>
    <xf numFmtId="0" fontId="28" fillId="0" borderId="9" xfId="0" applyFont="1" applyBorder="1" applyAlignment="1">
      <alignment horizontal="center" vertical="center" wrapText="1"/>
    </xf>
    <xf numFmtId="0" fontId="28" fillId="0" borderId="9" xfId="0" applyFont="1" applyBorder="1" applyAlignment="1">
      <alignment horizontal="left" vertical="center" wrapText="1"/>
    </xf>
    <xf numFmtId="0" fontId="3" fillId="0" borderId="0" xfId="0" applyFont="1" applyAlignment="1">
      <alignment vertical="top"/>
    </xf>
    <xf numFmtId="1" fontId="3" fillId="0" borderId="0" xfId="1" applyNumberFormat="1" applyFont="1" applyFill="1" applyBorder="1" applyAlignment="1" applyProtection="1">
      <alignment horizontal="center"/>
    </xf>
    <xf numFmtId="4" fontId="3" fillId="0" borderId="0" xfId="1" applyNumberFormat="1" applyFont="1" applyFill="1" applyBorder="1" applyAlignment="1" applyProtection="1"/>
    <xf numFmtId="0" fontId="26" fillId="0" borderId="0" xfId="0" applyFont="1" applyFill="1" applyAlignment="1">
      <alignment vertical="top"/>
    </xf>
    <xf numFmtId="0" fontId="56" fillId="0" borderId="0" xfId="8" applyNumberFormat="1" applyFont="1" applyBorder="1" applyAlignment="1">
      <alignment horizontal="center" vertical="top"/>
    </xf>
    <xf numFmtId="0" fontId="27" fillId="0" borderId="0" xfId="0" applyFont="1" applyFill="1" applyAlignment="1">
      <alignment vertical="top"/>
    </xf>
    <xf numFmtId="0" fontId="26" fillId="0" borderId="0" xfId="9" applyNumberFormat="1" applyFont="1" applyFill="1" applyBorder="1" applyAlignment="1">
      <alignment horizontal="center" vertical="top"/>
    </xf>
    <xf numFmtId="0" fontId="53" fillId="0" borderId="0" xfId="0" applyFont="1" applyFill="1" applyAlignment="1">
      <alignment vertical="top"/>
    </xf>
    <xf numFmtId="4" fontId="27" fillId="0" borderId="0" xfId="0" applyNumberFormat="1" applyFont="1" applyFill="1" applyAlignment="1">
      <alignment horizontal="right" vertical="top"/>
    </xf>
    <xf numFmtId="4" fontId="27" fillId="0" borderId="0" xfId="0" applyNumberFormat="1" applyFont="1" applyFill="1" applyBorder="1" applyAlignment="1">
      <alignment horizontal="right" vertical="top"/>
    </xf>
    <xf numFmtId="4" fontId="27" fillId="0" borderId="2" xfId="0" applyNumberFormat="1" applyFont="1" applyFill="1" applyBorder="1" applyAlignment="1">
      <alignment horizontal="right" vertical="top"/>
    </xf>
    <xf numFmtId="4" fontId="26" fillId="0" borderId="1" xfId="0" applyNumberFormat="1" applyFont="1" applyFill="1" applyBorder="1" applyAlignment="1">
      <alignment horizontal="right" vertical="top"/>
    </xf>
    <xf numFmtId="4" fontId="26" fillId="0" borderId="0" xfId="0" applyNumberFormat="1" applyFont="1" applyFill="1" applyBorder="1" applyAlignment="1">
      <alignment horizontal="right" vertical="top"/>
    </xf>
    <xf numFmtId="0" fontId="26" fillId="0" borderId="0" xfId="0" applyFont="1" applyFill="1" applyBorder="1" applyAlignment="1">
      <alignment vertical="top"/>
    </xf>
    <xf numFmtId="4" fontId="26" fillId="0" borderId="0" xfId="0" applyNumberFormat="1" applyFont="1" applyFill="1" applyAlignment="1">
      <alignment horizontal="right" vertical="top"/>
    </xf>
    <xf numFmtId="0" fontId="58" fillId="0" borderId="0" xfId="8" applyFont="1" applyAlignment="1">
      <alignment vertical="top"/>
    </xf>
    <xf numFmtId="4" fontId="58" fillId="0" borderId="0" xfId="8" applyNumberFormat="1" applyFont="1" applyBorder="1" applyAlignment="1">
      <alignment horizontal="right" vertical="top"/>
    </xf>
    <xf numFmtId="4" fontId="26" fillId="0" borderId="21" xfId="0" applyNumberFormat="1" applyFont="1" applyFill="1" applyBorder="1" applyAlignment="1">
      <alignment horizontal="right" vertical="top"/>
    </xf>
    <xf numFmtId="4" fontId="58" fillId="0" borderId="22" xfId="8" applyNumberFormat="1" applyFont="1" applyBorder="1" applyAlignment="1">
      <alignment horizontal="right" vertical="top"/>
    </xf>
    <xf numFmtId="0" fontId="52" fillId="0" borderId="0" xfId="0" applyFont="1" applyAlignment="1">
      <alignment horizontal="justify" vertical="top"/>
    </xf>
    <xf numFmtId="0" fontId="53" fillId="0" borderId="0" xfId="0" applyFont="1" applyBorder="1" applyAlignment="1">
      <alignment vertical="top"/>
    </xf>
    <xf numFmtId="49" fontId="53" fillId="0" borderId="1" xfId="0" applyNumberFormat="1" applyFont="1" applyBorder="1" applyAlignment="1">
      <alignment horizontal="center" vertical="top"/>
    </xf>
    <xf numFmtId="49" fontId="53" fillId="0" borderId="0" xfId="0" applyNumberFormat="1" applyFont="1" applyBorder="1" applyAlignment="1">
      <alignment horizontal="center" vertical="top"/>
    </xf>
    <xf numFmtId="0" fontId="53" fillId="0" borderId="0" xfId="0" applyFont="1" applyAlignment="1">
      <alignment vertical="top"/>
    </xf>
    <xf numFmtId="4" fontId="53" fillId="0" borderId="0" xfId="0" applyNumberFormat="1" applyFont="1" applyAlignment="1">
      <alignment horizontal="right" vertical="top"/>
    </xf>
    <xf numFmtId="4" fontId="53" fillId="0" borderId="0" xfId="0" applyNumberFormat="1" applyFont="1" applyBorder="1" applyAlignment="1">
      <alignment horizontal="right" vertical="top"/>
    </xf>
    <xf numFmtId="0" fontId="54" fillId="0" borderId="0" xfId="0" applyFont="1" applyAlignment="1">
      <alignment vertical="top"/>
    </xf>
    <xf numFmtId="4" fontId="54" fillId="0" borderId="0" xfId="7" applyNumberFormat="1" applyFont="1" applyFill="1" applyBorder="1" applyAlignment="1" applyProtection="1">
      <alignment horizontal="right" vertical="top"/>
    </xf>
    <xf numFmtId="0" fontId="54" fillId="0" borderId="0" xfId="0" applyFont="1" applyAlignment="1">
      <alignment horizontal="left" vertical="top"/>
    </xf>
    <xf numFmtId="4" fontId="54" fillId="0" borderId="0" xfId="0" applyNumberFormat="1" applyFont="1" applyAlignment="1">
      <alignment horizontal="right" vertical="top"/>
    </xf>
    <xf numFmtId="4" fontId="54" fillId="0" borderId="0" xfId="0" applyNumberFormat="1" applyFont="1" applyBorder="1" applyAlignment="1">
      <alignment horizontal="right" vertical="top"/>
    </xf>
    <xf numFmtId="0" fontId="55" fillId="0" borderId="0" xfId="0" applyFont="1" applyAlignment="1">
      <alignment vertical="top"/>
    </xf>
    <xf numFmtId="4" fontId="55" fillId="0" borderId="0" xfId="0" applyNumberFormat="1" applyFont="1" applyAlignment="1">
      <alignment vertical="top"/>
    </xf>
    <xf numFmtId="4" fontId="55" fillId="0" borderId="0" xfId="0" applyNumberFormat="1" applyFont="1" applyBorder="1" applyAlignment="1">
      <alignment vertical="top"/>
    </xf>
    <xf numFmtId="4" fontId="53" fillId="0" borderId="2" xfId="0" applyNumberFormat="1" applyFont="1" applyBorder="1" applyAlignment="1">
      <alignment horizontal="right" vertical="top"/>
    </xf>
    <xf numFmtId="0" fontId="0" fillId="0" borderId="0" xfId="8" applyFont="1"/>
    <xf numFmtId="0" fontId="0" fillId="0" borderId="0" xfId="8" applyFont="1" applyAlignment="1">
      <alignment horizontal="right"/>
    </xf>
    <xf numFmtId="0" fontId="62" fillId="0" borderId="0" xfId="8" applyFont="1"/>
    <xf numFmtId="0" fontId="51" fillId="0" borderId="0" xfId="10"/>
    <xf numFmtId="0" fontId="63" fillId="0" borderId="0" xfId="0" applyFont="1" applyAlignment="1">
      <alignment horizontal="right" vertical="top"/>
    </xf>
    <xf numFmtId="0" fontId="63" fillId="0" borderId="0" xfId="0" applyFont="1" applyAlignment="1">
      <alignment vertical="top"/>
    </xf>
    <xf numFmtId="0" fontId="64" fillId="0" borderId="0" xfId="0" applyFont="1" applyAlignment="1">
      <alignment horizontal="right" vertical="top"/>
    </xf>
    <xf numFmtId="4" fontId="51" fillId="0" borderId="0" xfId="10" applyNumberFormat="1" applyAlignment="1">
      <alignment horizontal="right"/>
    </xf>
    <xf numFmtId="0" fontId="63" fillId="0" borderId="0" xfId="0" applyFont="1" applyAlignment="1">
      <alignment horizontal="left" vertical="top"/>
    </xf>
    <xf numFmtId="4" fontId="63" fillId="0" borderId="0" xfId="0" applyNumberFormat="1" applyFont="1" applyAlignment="1">
      <alignment horizontal="right" vertical="top"/>
    </xf>
    <xf numFmtId="4" fontId="63" fillId="0" borderId="0" xfId="0" applyNumberFormat="1" applyFont="1" applyAlignment="1">
      <alignment vertical="top"/>
    </xf>
    <xf numFmtId="10" fontId="63" fillId="0" borderId="0" xfId="0" applyNumberFormat="1" applyFont="1" applyAlignment="1">
      <alignment horizontal="right" vertical="top"/>
    </xf>
    <xf numFmtId="39" fontId="54" fillId="0" borderId="0" xfId="8" applyNumberFormat="1" applyFont="1" applyAlignment="1">
      <alignment vertical="top"/>
    </xf>
    <xf numFmtId="0" fontId="63" fillId="0" borderId="0" xfId="0" applyFont="1" applyAlignment="1">
      <alignment horizontal="center" vertical="top"/>
    </xf>
    <xf numFmtId="4" fontId="63" fillId="0" borderId="7" xfId="8" applyNumberFormat="1" applyFont="1" applyBorder="1" applyAlignment="1">
      <alignment vertical="top"/>
    </xf>
    <xf numFmtId="0" fontId="64" fillId="0" borderId="0" xfId="0" applyFont="1" applyAlignment="1">
      <alignment horizontal="left" vertical="top" wrapText="1"/>
    </xf>
    <xf numFmtId="4" fontId="64" fillId="0" borderId="0" xfId="0" applyNumberFormat="1" applyFont="1" applyAlignment="1">
      <alignment horizontal="right" vertical="top"/>
    </xf>
    <xf numFmtId="4" fontId="64" fillId="0" borderId="0" xfId="0" applyNumberFormat="1" applyFont="1" applyAlignment="1">
      <alignment vertical="top"/>
    </xf>
    <xf numFmtId="4" fontId="64" fillId="0" borderId="4" xfId="0" applyNumberFormat="1" applyFont="1" applyBorder="1" applyAlignment="1"/>
    <xf numFmtId="0" fontId="65" fillId="0" borderId="0" xfId="0" applyFont="1"/>
    <xf numFmtId="0" fontId="65" fillId="0" borderId="0" xfId="0" applyFont="1" applyAlignment="1">
      <alignment horizontal="right"/>
    </xf>
    <xf numFmtId="4" fontId="66" fillId="0" borderId="0" xfId="8" applyNumberFormat="1" applyFont="1"/>
    <xf numFmtId="4" fontId="66" fillId="0" borderId="0" xfId="8" applyNumberFormat="1" applyFont="1" applyAlignment="1">
      <alignment horizontal="right"/>
    </xf>
    <xf numFmtId="4" fontId="66" fillId="0" borderId="0" xfId="8" applyNumberFormat="1" applyFont="1" applyBorder="1" applyAlignment="1">
      <alignment horizontal="right"/>
    </xf>
    <xf numFmtId="4" fontId="62" fillId="0" borderId="0" xfId="8" applyNumberFormat="1" applyFont="1"/>
    <xf numFmtId="4" fontId="67" fillId="0" borderId="0" xfId="8" applyNumberFormat="1" applyFont="1"/>
    <xf numFmtId="4" fontId="51" fillId="0" borderId="0" xfId="10" applyNumberFormat="1"/>
    <xf numFmtId="177" fontId="68" fillId="0" borderId="0" xfId="10" applyNumberFormat="1" applyFont="1"/>
    <xf numFmtId="0" fontId="67" fillId="0" borderId="0" xfId="0" applyFont="1" applyFill="1" applyBorder="1" applyAlignment="1">
      <alignment horizontal="center"/>
    </xf>
    <xf numFmtId="0" fontId="67" fillId="0" borderId="0" xfId="0" applyFont="1" applyFill="1" applyBorder="1" applyAlignment="1"/>
    <xf numFmtId="0" fontId="67" fillId="0" borderId="0" xfId="0" applyFont="1" applyAlignment="1">
      <alignment horizontal="center"/>
    </xf>
    <xf numFmtId="0" fontId="65" fillId="0" borderId="0" xfId="0" applyFont="1" applyAlignment="1">
      <alignment horizontal="center"/>
    </xf>
    <xf numFmtId="4" fontId="67" fillId="0" borderId="0" xfId="0" applyNumberFormat="1" applyFont="1" applyAlignment="1">
      <alignment horizontal="center"/>
    </xf>
    <xf numFmtId="0" fontId="52" fillId="0" borderId="0" xfId="0" applyFont="1" applyAlignment="1">
      <alignment horizontal="center" wrapText="1"/>
    </xf>
    <xf numFmtId="4" fontId="65" fillId="0" borderId="0" xfId="0" applyNumberFormat="1" applyFont="1"/>
    <xf numFmtId="10" fontId="51" fillId="0" borderId="0" xfId="0" applyNumberFormat="1" applyFont="1"/>
    <xf numFmtId="0" fontId="65" fillId="0" borderId="0" xfId="0" applyFont="1" applyBorder="1" applyAlignment="1">
      <alignment horizontal="center"/>
    </xf>
    <xf numFmtId="4" fontId="65" fillId="0" borderId="0" xfId="0" applyNumberFormat="1" applyFont="1" applyBorder="1"/>
    <xf numFmtId="4" fontId="65" fillId="0" borderId="23" xfId="0" applyNumberFormat="1" applyFont="1" applyBorder="1"/>
    <xf numFmtId="10" fontId="51" fillId="0" borderId="24" xfId="0" applyNumberFormat="1" applyFont="1" applyBorder="1"/>
    <xf numFmtId="0" fontId="67" fillId="0" borderId="0" xfId="0" applyFont="1"/>
    <xf numFmtId="0" fontId="67" fillId="0" borderId="0" xfId="0" applyFont="1" applyBorder="1" applyAlignment="1">
      <alignment horizontal="center"/>
    </xf>
    <xf numFmtId="4" fontId="67" fillId="0" borderId="4" xfId="0" applyNumberFormat="1" applyFont="1" applyBorder="1"/>
    <xf numFmtId="10" fontId="52" fillId="0" borderId="4" xfId="0" applyNumberFormat="1" applyFont="1" applyBorder="1"/>
    <xf numFmtId="0" fontId="65" fillId="0" borderId="0" xfId="0" applyFont="1" applyAlignment="1"/>
    <xf numFmtId="49" fontId="65" fillId="0" borderId="0" xfId="0" applyNumberFormat="1" applyFont="1" applyAlignment="1">
      <alignment horizontal="left"/>
    </xf>
    <xf numFmtId="0" fontId="65" fillId="0" borderId="0" xfId="11" applyFont="1"/>
    <xf numFmtId="0" fontId="65" fillId="0" borderId="0" xfId="11" applyFont="1" applyAlignment="1">
      <alignment horizontal="left"/>
    </xf>
    <xf numFmtId="4" fontId="65" fillId="0" borderId="25" xfId="0" applyNumberFormat="1" applyFont="1" applyBorder="1"/>
    <xf numFmtId="4" fontId="67" fillId="0" borderId="21" xfId="0" applyNumberFormat="1" applyFont="1" applyBorder="1"/>
    <xf numFmtId="10" fontId="52" fillId="0" borderId="21" xfId="0" applyNumberFormat="1" applyFont="1" applyBorder="1"/>
    <xf numFmtId="0" fontId="0" fillId="0" borderId="0" xfId="11" applyFont="1" applyBorder="1"/>
    <xf numFmtId="0" fontId="0" fillId="0" borderId="0" xfId="0" applyBorder="1" applyAlignment="1">
      <alignment horizontal="center"/>
    </xf>
    <xf numFmtId="0" fontId="0" fillId="0" borderId="0" xfId="0" applyFill="1" applyBorder="1"/>
    <xf numFmtId="0" fontId="52" fillId="0" borderId="0" xfId="0" applyFont="1" applyBorder="1"/>
    <xf numFmtId="0" fontId="51" fillId="0" borderId="0" xfId="0" applyFont="1" applyBorder="1" applyAlignment="1">
      <alignment horizontal="left"/>
    </xf>
    <xf numFmtId="0" fontId="71" fillId="0" borderId="0" xfId="0" applyFont="1" applyBorder="1"/>
    <xf numFmtId="0" fontId="52" fillId="0" borderId="0" xfId="12" applyFont="1" applyAlignment="1">
      <alignment horizontal="center"/>
    </xf>
    <xf numFmtId="0" fontId="52" fillId="0" borderId="0" xfId="12" applyFont="1"/>
    <xf numFmtId="4" fontId="52" fillId="0" borderId="0" xfId="12" applyNumberFormat="1" applyFont="1"/>
    <xf numFmtId="0" fontId="52" fillId="0" borderId="0" xfId="0" applyFont="1"/>
    <xf numFmtId="0" fontId="52" fillId="0" borderId="0" xfId="0" applyFont="1" applyAlignment="1">
      <alignment horizontal="center"/>
    </xf>
    <xf numFmtId="0" fontId="51" fillId="0" borderId="0" xfId="12" applyFont="1" applyAlignment="1">
      <alignment horizontal="center"/>
    </xf>
    <xf numFmtId="0" fontId="51" fillId="0" borderId="0" xfId="12" applyFont="1"/>
    <xf numFmtId="4" fontId="51" fillId="0" borderId="0" xfId="12" applyNumberFormat="1" applyFont="1"/>
    <xf numFmtId="0" fontId="71" fillId="0" borderId="0" xfId="0" applyFont="1"/>
    <xf numFmtId="4" fontId="51" fillId="0" borderId="24" xfId="12" applyNumberFormat="1" applyFont="1" applyBorder="1"/>
    <xf numFmtId="4" fontId="52" fillId="0" borderId="21" xfId="12" applyNumberFormat="1" applyFont="1" applyBorder="1"/>
    <xf numFmtId="0" fontId="51" fillId="0" borderId="0" xfId="8" applyFont="1"/>
    <xf numFmtId="0" fontId="51" fillId="0" borderId="0" xfId="0" applyFont="1" applyBorder="1"/>
    <xf numFmtId="0" fontId="51" fillId="0" borderId="0" xfId="0" applyFont="1" applyFill="1" applyBorder="1" applyAlignment="1">
      <alignment horizontal="center"/>
    </xf>
    <xf numFmtId="0" fontId="51" fillId="0" borderId="0" xfId="0" applyFont="1" applyFill="1" applyBorder="1"/>
    <xf numFmtId="4" fontId="51" fillId="0" borderId="0" xfId="0" applyNumberFormat="1" applyFont="1" applyFill="1" applyBorder="1"/>
    <xf numFmtId="0" fontId="71" fillId="0" borderId="0" xfId="0" applyFont="1" applyFill="1" applyBorder="1"/>
    <xf numFmtId="0" fontId="52" fillId="0" borderId="0" xfId="0" applyFont="1" applyFill="1" applyBorder="1" applyAlignment="1">
      <alignment horizontal="left"/>
    </xf>
    <xf numFmtId="0" fontId="71" fillId="0" borderId="0" xfId="0" applyFont="1" applyFill="1" applyBorder="1" applyAlignment="1">
      <alignment horizontal="center"/>
    </xf>
    <xf numFmtId="4" fontId="71" fillId="0" borderId="0" xfId="0" applyNumberFormat="1" applyFont="1" applyFill="1" applyBorder="1"/>
    <xf numFmtId="0" fontId="71" fillId="0" borderId="0" xfId="0" applyFont="1" applyBorder="1" applyAlignment="1">
      <alignment horizontal="center"/>
    </xf>
    <xf numFmtId="4" fontId="71" fillId="0" borderId="0" xfId="0" applyNumberFormat="1" applyFont="1" applyBorder="1"/>
    <xf numFmtId="0" fontId="51" fillId="0" borderId="0" xfId="8" applyFont="1" applyBorder="1" applyAlignment="1">
      <alignment vertical="top"/>
    </xf>
    <xf numFmtId="0" fontId="72" fillId="0" borderId="0" xfId="8" applyFont="1" applyFill="1" applyAlignment="1" applyProtection="1">
      <alignment horizontal="center"/>
    </xf>
    <xf numFmtId="4" fontId="72" fillId="0" borderId="0" xfId="8" applyNumberFormat="1" applyFont="1" applyFill="1" applyAlignment="1" applyProtection="1">
      <alignment horizontal="center"/>
    </xf>
    <xf numFmtId="10" fontId="72" fillId="0" borderId="0" xfId="8" applyNumberFormat="1" applyFont="1" applyFill="1" applyAlignment="1" applyProtection="1">
      <alignment horizontal="center"/>
    </xf>
    <xf numFmtId="0" fontId="73" fillId="0" borderId="0" xfId="8" applyFont="1" applyFill="1" applyAlignment="1" applyProtection="1">
      <alignment horizontal="center"/>
    </xf>
    <xf numFmtId="0" fontId="73" fillId="0" borderId="0" xfId="8" applyFont="1" applyFill="1" applyAlignment="1" applyProtection="1"/>
    <xf numFmtId="4" fontId="73" fillId="0" borderId="0" xfId="8" applyNumberFormat="1" applyFont="1" applyFill="1" applyAlignment="1" applyProtection="1"/>
    <xf numFmtId="10" fontId="73" fillId="0" borderId="0" xfId="8" applyNumberFormat="1" applyFont="1" applyFill="1" applyAlignment="1" applyProtection="1"/>
    <xf numFmtId="0" fontId="72" fillId="0" borderId="0" xfId="8" applyFont="1" applyFill="1" applyAlignment="1" applyProtection="1">
      <alignment horizontal="justify" vertical="top"/>
    </xf>
    <xf numFmtId="0" fontId="72" fillId="0" borderId="0" xfId="8" applyFont="1" applyFill="1" applyAlignment="1" applyProtection="1">
      <alignment horizontal="right"/>
    </xf>
    <xf numFmtId="4" fontId="72" fillId="0" borderId="0" xfId="8" applyNumberFormat="1" applyFont="1" applyFill="1" applyAlignment="1" applyProtection="1"/>
    <xf numFmtId="4" fontId="72" fillId="0" borderId="0" xfId="8" applyNumberFormat="1" applyFont="1" applyFill="1" applyAlignment="1" applyProtection="1">
      <alignment horizontal="right"/>
    </xf>
    <xf numFmtId="10" fontId="72" fillId="0" borderId="0" xfId="8" applyNumberFormat="1" applyFont="1" applyFill="1" applyAlignment="1" applyProtection="1"/>
    <xf numFmtId="0" fontId="73" fillId="0" borderId="0" xfId="8" applyFont="1" applyFill="1" applyAlignment="1" applyProtection="1">
      <alignment horizontal="justify" vertical="top"/>
    </xf>
    <xf numFmtId="4" fontId="73" fillId="0" borderId="0" xfId="8" applyNumberFormat="1" applyFont="1" applyFill="1" applyAlignment="1" applyProtection="1">
      <alignment horizontal="right"/>
    </xf>
    <xf numFmtId="4" fontId="51" fillId="0" borderId="0" xfId="8" applyNumberFormat="1" applyFont="1" applyBorder="1" applyAlignment="1">
      <alignment vertical="top"/>
    </xf>
    <xf numFmtId="0" fontId="73" fillId="0" borderId="0" xfId="11" applyFont="1" applyFill="1" applyAlignment="1" applyProtection="1">
      <alignment horizontal="justify" vertical="top"/>
    </xf>
    <xf numFmtId="10" fontId="73" fillId="0" borderId="0" xfId="8" applyNumberFormat="1" applyFont="1" applyFill="1" applyAlignment="1" applyProtection="1">
      <alignment horizontal="center"/>
    </xf>
    <xf numFmtId="0" fontId="72" fillId="0" borderId="0" xfId="8" applyFont="1" applyFill="1" applyAlignment="1" applyProtection="1"/>
    <xf numFmtId="0" fontId="73" fillId="0" borderId="0" xfId="8" applyFont="1" applyFill="1" applyAlignment="1" applyProtection="1">
      <alignment horizontal="left" vertical="top"/>
    </xf>
    <xf numFmtId="4" fontId="52" fillId="0" borderId="0" xfId="8" applyNumberFormat="1" applyFont="1" applyBorder="1" applyAlignment="1">
      <alignment vertical="top"/>
    </xf>
    <xf numFmtId="0" fontId="73" fillId="0" borderId="0" xfId="8" applyFont="1" applyFill="1" applyAlignment="1" applyProtection="1">
      <alignment horizontal="center" vertical="top"/>
    </xf>
    <xf numFmtId="4" fontId="73" fillId="0" borderId="0" xfId="8" applyNumberFormat="1" applyFont="1" applyFill="1" applyBorder="1" applyAlignment="1" applyProtection="1"/>
    <xf numFmtId="4" fontId="72" fillId="0" borderId="26" xfId="8" applyNumberFormat="1" applyFont="1" applyFill="1" applyBorder="1" applyAlignment="1" applyProtection="1"/>
    <xf numFmtId="4" fontId="72" fillId="0" borderId="0" xfId="8" applyNumberFormat="1" applyFont="1" applyFill="1" applyBorder="1" applyAlignment="1" applyProtection="1"/>
    <xf numFmtId="10" fontId="72" fillId="0" borderId="26" xfId="8" applyNumberFormat="1" applyFont="1" applyFill="1" applyBorder="1" applyAlignment="1" applyProtection="1"/>
    <xf numFmtId="0" fontId="51" fillId="0" borderId="0" xfId="8" applyFont="1" applyAlignment="1">
      <alignment horizontal="center"/>
    </xf>
    <xf numFmtId="4" fontId="51" fillId="0" borderId="0" xfId="8" applyNumberFormat="1" applyFont="1"/>
    <xf numFmtId="4" fontId="51" fillId="0" borderId="0" xfId="8" applyNumberFormat="1" applyFont="1" applyBorder="1"/>
    <xf numFmtId="10" fontId="51" fillId="0" borderId="0" xfId="8" applyNumberFormat="1" applyFont="1"/>
    <xf numFmtId="4" fontId="52" fillId="0" borderId="0" xfId="8" applyNumberFormat="1" applyFont="1" applyAlignment="1">
      <alignment horizontal="right"/>
    </xf>
    <xf numFmtId="0" fontId="51" fillId="0" borderId="0" xfId="8" applyFont="1" applyBorder="1" applyAlignment="1">
      <alignment horizontal="center" vertical="top"/>
    </xf>
    <xf numFmtId="10" fontId="51" fillId="0" borderId="0" xfId="8" applyNumberFormat="1" applyFont="1" applyBorder="1" applyAlignment="1">
      <alignment vertical="top"/>
    </xf>
    <xf numFmtId="0" fontId="62" fillId="0" borderId="0" xfId="8" applyFont="1" applyFill="1" applyBorder="1" applyAlignment="1">
      <alignment vertical="top"/>
    </xf>
    <xf numFmtId="0" fontId="62" fillId="0" borderId="0" xfId="8" applyFont="1" applyFill="1" applyBorder="1" applyAlignment="1">
      <alignment horizontal="center" vertical="top"/>
    </xf>
    <xf numFmtId="0" fontId="74" fillId="0" borderId="0" xfId="8" applyFont="1" applyFill="1" applyBorder="1" applyAlignment="1">
      <alignment horizontal="center" vertical="top"/>
    </xf>
    <xf numFmtId="49" fontId="74" fillId="0" borderId="0" xfId="8" applyNumberFormat="1" applyFont="1" applyFill="1" applyBorder="1" applyAlignment="1">
      <alignment horizontal="center" vertical="top"/>
    </xf>
    <xf numFmtId="10" fontId="62" fillId="0" borderId="0" xfId="8" applyNumberFormat="1" applyFont="1" applyFill="1" applyBorder="1" applyAlignment="1">
      <alignment horizontal="right" vertical="top"/>
    </xf>
    <xf numFmtId="0" fontId="62" fillId="0" borderId="0" xfId="8" applyFont="1" applyFill="1" applyBorder="1" applyAlignment="1">
      <alignment horizontal="center" vertical="top" wrapText="1"/>
    </xf>
    <xf numFmtId="0" fontId="51" fillId="0" borderId="0" xfId="8" applyFont="1" applyAlignment="1" applyProtection="1">
      <alignment horizontal="justify" vertical="top"/>
      <protection locked="0"/>
    </xf>
    <xf numFmtId="0" fontId="52" fillId="0" borderId="0" xfId="8" applyFont="1" applyAlignment="1" applyProtection="1">
      <alignment horizontal="center" vertical="top"/>
      <protection locked="0"/>
    </xf>
    <xf numFmtId="0" fontId="51" fillId="0" borderId="0" xfId="8" applyFont="1" applyFill="1" applyAlignment="1" applyProtection="1">
      <alignment horizontal="justify" vertical="top"/>
      <protection locked="0"/>
    </xf>
    <xf numFmtId="0" fontId="52" fillId="0" borderId="0" xfId="8" applyFont="1" applyFill="1" applyAlignment="1" applyProtection="1">
      <alignment horizontal="center" vertical="top"/>
      <protection locked="0"/>
    </xf>
    <xf numFmtId="0" fontId="52" fillId="0" borderId="0" xfId="8" applyFont="1" applyBorder="1" applyAlignment="1" applyProtection="1">
      <alignment horizontal="center" vertical="top"/>
      <protection locked="0"/>
    </xf>
    <xf numFmtId="0" fontId="52" fillId="0" borderId="0" xfId="8" applyFont="1" applyAlignment="1" applyProtection="1">
      <alignment vertical="top"/>
      <protection locked="0"/>
    </xf>
    <xf numFmtId="0" fontId="51" fillId="0" borderId="0" xfId="8" applyFont="1" applyAlignment="1" applyProtection="1">
      <alignment vertical="top"/>
      <protection locked="0"/>
    </xf>
    <xf numFmtId="0" fontId="74" fillId="0" borderId="0" xfId="8" applyFont="1" applyFill="1" applyBorder="1" applyAlignment="1">
      <alignment vertical="top"/>
    </xf>
    <xf numFmtId="0" fontId="51" fillId="0" borderId="0" xfId="14" applyFont="1" applyAlignment="1">
      <alignment horizontal="justify" vertical="top" wrapText="1"/>
    </xf>
    <xf numFmtId="0" fontId="52" fillId="0" borderId="0" xfId="8" applyFont="1" applyBorder="1" applyAlignment="1" applyProtection="1">
      <alignment horizontal="center" vertical="top" wrapText="1"/>
      <protection locked="0"/>
    </xf>
    <xf numFmtId="4" fontId="52" fillId="0" borderId="0" xfId="8" applyNumberFormat="1" applyFont="1" applyBorder="1" applyAlignment="1" applyProtection="1">
      <alignment horizontal="center" vertical="top" wrapText="1"/>
      <protection locked="0"/>
    </xf>
    <xf numFmtId="0" fontId="52" fillId="0" borderId="0" xfId="8" applyFont="1" applyBorder="1" applyAlignment="1" applyProtection="1">
      <alignment horizontal="right" vertical="top" wrapText="1"/>
      <protection locked="0"/>
    </xf>
    <xf numFmtId="4" fontId="52" fillId="0" borderId="0" xfId="8" applyNumberFormat="1" applyFont="1" applyBorder="1" applyAlignment="1" applyProtection="1">
      <alignment horizontal="right" vertical="top" wrapText="1"/>
      <protection locked="0"/>
    </xf>
    <xf numFmtId="4" fontId="52" fillId="0" borderId="0" xfId="8" applyNumberFormat="1" applyFont="1" applyBorder="1" applyAlignment="1" applyProtection="1">
      <alignment horizontal="center" vertical="top"/>
      <protection locked="0"/>
    </xf>
    <xf numFmtId="0" fontId="52" fillId="0" borderId="0" xfId="8" applyFont="1" applyBorder="1" applyAlignment="1" applyProtection="1">
      <alignment horizontal="right" vertical="top"/>
      <protection locked="0"/>
    </xf>
    <xf numFmtId="4" fontId="52" fillId="0" borderId="0" xfId="8" applyNumberFormat="1" applyFont="1" applyBorder="1" applyAlignment="1" applyProtection="1">
      <alignment horizontal="right" vertical="top"/>
      <protection locked="0"/>
    </xf>
    <xf numFmtId="4" fontId="52" fillId="0" borderId="0" xfId="8" applyNumberFormat="1" applyFont="1" applyFill="1" applyAlignment="1" applyProtection="1">
      <alignment vertical="top"/>
      <protection locked="0"/>
    </xf>
    <xf numFmtId="0" fontId="52" fillId="0" borderId="0" xfId="8" applyFont="1" applyFill="1" applyBorder="1" applyAlignment="1" applyProtection="1">
      <alignment horizontal="right" vertical="top"/>
      <protection locked="0"/>
    </xf>
    <xf numFmtId="4" fontId="52" fillId="0" borderId="0" xfId="8" applyNumberFormat="1" applyFont="1" applyFill="1" applyAlignment="1" applyProtection="1">
      <alignment horizontal="right" vertical="top"/>
      <protection locked="0"/>
    </xf>
    <xf numFmtId="10" fontId="52" fillId="0" borderId="0" xfId="8" applyNumberFormat="1" applyFont="1" applyBorder="1" applyAlignment="1" applyProtection="1">
      <alignment horizontal="center" vertical="top"/>
      <protection locked="0"/>
    </xf>
    <xf numFmtId="4" fontId="51" fillId="0" borderId="0" xfId="8" applyNumberFormat="1" applyFont="1" applyAlignment="1" applyProtection="1">
      <alignment vertical="top"/>
      <protection locked="0"/>
    </xf>
    <xf numFmtId="0" fontId="51" fillId="0" borderId="0" xfId="8" applyFont="1" applyBorder="1" applyAlignment="1" applyProtection="1">
      <alignment horizontal="right" vertical="top"/>
      <protection locked="0"/>
    </xf>
    <xf numFmtId="4" fontId="51" fillId="0" borderId="0" xfId="8" applyNumberFormat="1" applyFont="1" applyAlignment="1" applyProtection="1">
      <alignment horizontal="right" vertical="top"/>
      <protection locked="0"/>
    </xf>
    <xf numFmtId="10" fontId="51" fillId="0" borderId="0" xfId="8" applyNumberFormat="1" applyFont="1" applyBorder="1" applyAlignment="1" applyProtection="1">
      <alignment horizontal="center" vertical="top"/>
      <protection locked="0"/>
    </xf>
    <xf numFmtId="0" fontId="52" fillId="0" borderId="0" xfId="8" applyFont="1" applyFill="1" applyBorder="1" applyAlignment="1" applyProtection="1">
      <alignment horizontal="center" vertical="top"/>
      <protection locked="0"/>
    </xf>
    <xf numFmtId="0" fontId="51" fillId="0" borderId="0" xfId="8" applyFont="1" applyFill="1" applyAlignment="1" applyProtection="1">
      <alignment vertical="top"/>
      <protection locked="0"/>
    </xf>
    <xf numFmtId="49" fontId="52" fillId="0" borderId="0" xfId="8" applyNumberFormat="1" applyFont="1" applyFill="1" applyAlignment="1" applyProtection="1">
      <alignment horizontal="center" vertical="top"/>
      <protection locked="0"/>
    </xf>
    <xf numFmtId="4" fontId="51" fillId="0" borderId="0" xfId="8" applyNumberFormat="1" applyFont="1" applyFill="1" applyAlignment="1" applyProtection="1">
      <alignment vertical="top"/>
      <protection locked="0"/>
    </xf>
    <xf numFmtId="0" fontId="51" fillId="0" borderId="0" xfId="8" applyFont="1" applyFill="1" applyBorder="1" applyAlignment="1" applyProtection="1">
      <alignment horizontal="right" vertical="top"/>
      <protection locked="0"/>
    </xf>
    <xf numFmtId="4" fontId="51" fillId="0" borderId="0" xfId="8" applyNumberFormat="1" applyFont="1" applyFill="1" applyAlignment="1" applyProtection="1">
      <alignment horizontal="right" vertical="top"/>
      <protection locked="0"/>
    </xf>
    <xf numFmtId="10" fontId="51" fillId="0" borderId="0" xfId="8" applyNumberFormat="1" applyFont="1" applyFill="1" applyBorder="1" applyAlignment="1" applyProtection="1">
      <alignment horizontal="center" vertical="top"/>
      <protection locked="0"/>
    </xf>
    <xf numFmtId="0" fontId="52" fillId="0" borderId="0" xfId="8" applyFont="1" applyFill="1" applyAlignment="1" applyProtection="1">
      <alignment horizontal="right" vertical="top"/>
      <protection locked="0"/>
    </xf>
    <xf numFmtId="0" fontId="51" fillId="0" borderId="0" xfId="8" applyFont="1" applyAlignment="1" applyProtection="1">
      <alignment horizontal="right" vertical="top"/>
      <protection locked="0"/>
    </xf>
    <xf numFmtId="0" fontId="52" fillId="0" borderId="0" xfId="8" applyFont="1" applyAlignment="1" applyProtection="1">
      <alignment horizontal="left" vertical="top" wrapText="1"/>
      <protection locked="0"/>
    </xf>
    <xf numFmtId="0" fontId="51" fillId="0" borderId="0" xfId="8" applyFont="1" applyFill="1" applyAlignment="1" applyProtection="1">
      <alignment horizontal="right" vertical="top"/>
      <protection locked="0"/>
    </xf>
    <xf numFmtId="10" fontId="52" fillId="0" borderId="0" xfId="8" applyNumberFormat="1" applyFont="1" applyFill="1" applyBorder="1" applyAlignment="1" applyProtection="1">
      <alignment horizontal="center" vertical="top"/>
      <protection locked="0"/>
    </xf>
    <xf numFmtId="0" fontId="52" fillId="0" borderId="0" xfId="8" applyFont="1" applyFill="1" applyAlignment="1" applyProtection="1">
      <alignment vertical="top"/>
      <protection locked="0"/>
    </xf>
    <xf numFmtId="10" fontId="51" fillId="0" borderId="0" xfId="8" applyNumberFormat="1" applyFont="1" applyFill="1" applyAlignment="1" applyProtection="1">
      <alignment horizontal="center" vertical="top"/>
    </xf>
    <xf numFmtId="0" fontId="76" fillId="0" borderId="0" xfId="13" applyFont="1" applyAlignment="1">
      <alignment vertical="top"/>
    </xf>
    <xf numFmtId="0" fontId="68" fillId="0" borderId="0" xfId="13" applyFont="1" applyAlignment="1">
      <alignment horizontal="right" vertical="top"/>
    </xf>
    <xf numFmtId="0" fontId="68" fillId="0" borderId="0" xfId="13" applyFont="1" applyAlignment="1">
      <alignment vertical="top"/>
    </xf>
    <xf numFmtId="0" fontId="76" fillId="0" borderId="0" xfId="13" applyFont="1" applyAlignment="1">
      <alignment horizontal="center" vertical="top"/>
    </xf>
    <xf numFmtId="0" fontId="51" fillId="0" borderId="0" xfId="0" applyFont="1" applyAlignment="1">
      <alignment horizontal="justify" vertical="top" wrapText="1"/>
    </xf>
    <xf numFmtId="0" fontId="18" fillId="0" borderId="0" xfId="0" applyFont="1" applyBorder="1" applyAlignment="1">
      <alignment horizontal="justify" vertical="top" wrapText="1"/>
    </xf>
    <xf numFmtId="0" fontId="3" fillId="0" borderId="0" xfId="0" applyFont="1" applyBorder="1" applyAlignment="1">
      <alignment horizontal="justify" vertical="top" wrapText="1"/>
    </xf>
    <xf numFmtId="0" fontId="0" fillId="0" borderId="0" xfId="0" applyFill="1" applyAlignment="1">
      <alignment vertical="top"/>
    </xf>
    <xf numFmtId="0" fontId="0" fillId="0" borderId="0" xfId="0" applyFill="1"/>
    <xf numFmtId="0" fontId="28" fillId="0" borderId="9" xfId="0" applyFont="1" applyFill="1" applyBorder="1" applyAlignment="1">
      <alignment horizontal="center" vertical="top" wrapText="1"/>
    </xf>
    <xf numFmtId="4" fontId="18" fillId="0" borderId="0" xfId="0" applyNumberFormat="1" applyFont="1" applyFill="1" applyAlignment="1">
      <alignment horizontal="right" vertical="top" wrapText="1"/>
    </xf>
    <xf numFmtId="39" fontId="28" fillId="0" borderId="9" xfId="0" applyNumberFormat="1" applyFont="1" applyFill="1" applyBorder="1" applyAlignment="1">
      <alignment horizontal="right" vertical="top" wrapText="1"/>
    </xf>
    <xf numFmtId="0" fontId="28" fillId="0" borderId="9" xfId="0" applyFont="1" applyFill="1" applyBorder="1" applyAlignment="1">
      <alignment horizontal="center" vertical="center" wrapText="1"/>
    </xf>
    <xf numFmtId="39" fontId="28" fillId="0" borderId="9" xfId="0" applyNumberFormat="1" applyFont="1" applyFill="1" applyBorder="1" applyAlignment="1">
      <alignment horizontal="right" vertical="center" wrapText="1"/>
    </xf>
    <xf numFmtId="0" fontId="28" fillId="0" borderId="3" xfId="0" applyFont="1" applyBorder="1" applyAlignment="1">
      <alignment vertical="center" wrapText="1"/>
    </xf>
    <xf numFmtId="4" fontId="28" fillId="0" borderId="3" xfId="0" applyNumberFormat="1" applyFont="1" applyFill="1" applyBorder="1" applyAlignment="1">
      <alignment horizontal="right" vertical="top" wrapText="1"/>
    </xf>
    <xf numFmtId="0" fontId="28" fillId="0" borderId="0" xfId="0" applyFont="1" applyBorder="1" applyAlignment="1">
      <alignment vertical="center" wrapText="1"/>
    </xf>
    <xf numFmtId="4" fontId="28" fillId="0" borderId="0" xfId="0" applyNumberFormat="1" applyFont="1" applyFill="1" applyBorder="1" applyAlignment="1">
      <alignment horizontal="right" vertical="top" wrapText="1"/>
    </xf>
    <xf numFmtId="0" fontId="28" fillId="0" borderId="0" xfId="0" applyFont="1" applyFill="1" applyBorder="1" applyAlignment="1">
      <alignment vertical="center" wrapText="1"/>
    </xf>
    <xf numFmtId="49" fontId="18" fillId="0" borderId="0" xfId="0" applyNumberFormat="1" applyFont="1" applyBorder="1" applyAlignment="1">
      <alignment vertical="top"/>
    </xf>
    <xf numFmtId="0" fontId="18" fillId="0" borderId="0" xfId="0" applyFont="1" applyFill="1" applyAlignment="1">
      <alignment horizontal="justify" wrapText="1"/>
    </xf>
    <xf numFmtId="0" fontId="28" fillId="0" borderId="11" xfId="0" applyFont="1" applyFill="1" applyBorder="1" applyAlignment="1">
      <alignment horizontal="left" vertical="center" wrapText="1"/>
    </xf>
    <xf numFmtId="4" fontId="28" fillId="0" borderId="11" xfId="0" applyNumberFormat="1" applyFont="1" applyFill="1" applyBorder="1" applyAlignment="1">
      <alignment horizontal="right" vertical="center" wrapText="1"/>
    </xf>
    <xf numFmtId="4" fontId="18" fillId="0" borderId="0" xfId="0" applyNumberFormat="1" applyFont="1" applyFill="1" applyAlignment="1">
      <alignment horizontal="right" vertical="center" wrapText="1"/>
    </xf>
    <xf numFmtId="0" fontId="28" fillId="0" borderId="1" xfId="0" applyFont="1" applyFill="1" applyBorder="1" applyAlignment="1">
      <alignment horizontal="left" vertical="center" wrapText="1"/>
    </xf>
    <xf numFmtId="4" fontId="28" fillId="0" borderId="1" xfId="0" applyNumberFormat="1" applyFont="1" applyFill="1" applyBorder="1" applyAlignment="1">
      <alignment horizontal="right" vertical="center" wrapText="1"/>
    </xf>
    <xf numFmtId="0" fontId="18" fillId="0" borderId="0" xfId="0" applyFont="1" applyFill="1" applyAlignment="1">
      <alignment horizontal="justify" vertical="top"/>
    </xf>
    <xf numFmtId="0" fontId="18" fillId="0" borderId="1" xfId="0" applyFont="1" applyFill="1" applyBorder="1" applyAlignment="1">
      <alignment horizontal="justify" wrapText="1"/>
    </xf>
    <xf numFmtId="0" fontId="28" fillId="0" borderId="0" xfId="0" applyFont="1" applyFill="1" applyBorder="1" applyAlignment="1">
      <alignment horizontal="left" vertical="center" wrapText="1"/>
    </xf>
    <xf numFmtId="4" fontId="28" fillId="0" borderId="0" xfId="0" applyNumberFormat="1" applyFont="1" applyFill="1" applyBorder="1" applyAlignment="1">
      <alignment horizontal="right" vertical="center" wrapText="1"/>
    </xf>
    <xf numFmtId="0" fontId="28" fillId="0" borderId="0" xfId="0" applyFont="1" applyFill="1" applyAlignment="1">
      <alignment horizontal="justify" vertical="top"/>
    </xf>
    <xf numFmtId="39" fontId="28" fillId="0" borderId="11" xfId="0" applyNumberFormat="1" applyFont="1" applyFill="1" applyBorder="1" applyAlignment="1">
      <alignment horizontal="right" vertical="top" wrapText="1"/>
    </xf>
    <xf numFmtId="0" fontId="6" fillId="0" borderId="0" xfId="0" applyFont="1" applyBorder="1" applyAlignment="1">
      <alignment horizontal="center" vertical="top"/>
    </xf>
    <xf numFmtId="2" fontId="6" fillId="0" borderId="0" xfId="0" applyNumberFormat="1" applyFont="1" applyBorder="1" applyAlignment="1">
      <alignment horizontal="center" vertical="top"/>
    </xf>
    <xf numFmtId="2" fontId="0" fillId="0" borderId="0" xfId="0" applyNumberFormat="1" applyBorder="1" applyAlignment="1">
      <alignment vertical="top"/>
    </xf>
    <xf numFmtId="0" fontId="28" fillId="0" borderId="0" xfId="0" applyFont="1" applyAlignment="1">
      <alignment horizontal="left" vertical="top"/>
    </xf>
    <xf numFmtId="4" fontId="28" fillId="0" borderId="11" xfId="0" applyNumberFormat="1" applyFont="1" applyFill="1" applyBorder="1" applyAlignment="1">
      <alignment horizontal="right" vertical="top" wrapText="1"/>
    </xf>
    <xf numFmtId="4" fontId="28" fillId="0" borderId="1" xfId="0" applyNumberFormat="1" applyFont="1" applyFill="1" applyBorder="1" applyAlignment="1">
      <alignment horizontal="right" vertical="top" wrapText="1"/>
    </xf>
    <xf numFmtId="4" fontId="28" fillId="0" borderId="9" xfId="0" applyNumberFormat="1" applyFont="1" applyFill="1" applyBorder="1" applyAlignment="1">
      <alignment horizontal="right" vertical="top" wrapText="1"/>
    </xf>
    <xf numFmtId="0" fontId="51" fillId="0" borderId="0" xfId="0" applyFont="1" applyAlignment="1">
      <alignment horizontal="center"/>
    </xf>
    <xf numFmtId="0" fontId="31" fillId="0" borderId="0" xfId="0" applyFont="1" applyFill="1"/>
    <xf numFmtId="0" fontId="28" fillId="0" borderId="0" xfId="0" applyFont="1" applyFill="1" applyAlignment="1">
      <alignment horizontal="center"/>
    </xf>
    <xf numFmtId="0" fontId="28" fillId="0" borderId="9" xfId="0" applyFont="1" applyFill="1" applyBorder="1" applyAlignment="1">
      <alignment horizontal="left" vertical="center" wrapText="1"/>
    </xf>
    <xf numFmtId="0" fontId="79" fillId="0" borderId="3" xfId="0" applyFont="1" applyFill="1" applyBorder="1" applyAlignment="1">
      <alignment vertical="center"/>
    </xf>
    <xf numFmtId="49" fontId="77" fillId="0" borderId="3" xfId="0" applyNumberFormat="1" applyFont="1" applyBorder="1" applyAlignment="1">
      <alignment horizontal="center" vertical="center"/>
    </xf>
    <xf numFmtId="0" fontId="77" fillId="0" borderId="0" xfId="0" applyFont="1" applyFill="1"/>
    <xf numFmtId="181" fontId="77" fillId="0" borderId="0" xfId="0" applyNumberFormat="1" applyFont="1" applyFill="1"/>
    <xf numFmtId="181" fontId="79" fillId="0" borderId="0" xfId="0" applyNumberFormat="1" applyFont="1" applyFill="1"/>
    <xf numFmtId="0" fontId="79" fillId="0" borderId="0" xfId="0" applyFont="1" applyFill="1"/>
    <xf numFmtId="0" fontId="79" fillId="0" borderId="0" xfId="0" applyFont="1" applyFill="1" applyAlignment="1">
      <alignment vertical="center"/>
    </xf>
    <xf numFmtId="181" fontId="79" fillId="0" borderId="0" xfId="0" applyNumberFormat="1" applyFont="1" applyFill="1" applyAlignment="1">
      <alignment vertical="center"/>
    </xf>
    <xf numFmtId="0" fontId="79" fillId="0" borderId="0" xfId="0" applyFont="1" applyFill="1" applyAlignment="1">
      <alignment horizontal="left" vertical="center"/>
    </xf>
    <xf numFmtId="181" fontId="79" fillId="0" borderId="0" xfId="0" applyNumberFormat="1" applyFont="1" applyFill="1" applyAlignment="1">
      <alignment horizontal="right" vertical="center"/>
    </xf>
    <xf numFmtId="0" fontId="77" fillId="0" borderId="0" xfId="0" applyFont="1" applyFill="1" applyAlignment="1">
      <alignment vertical="center"/>
    </xf>
    <xf numFmtId="181" fontId="77" fillId="0" borderId="0" xfId="0" applyNumberFormat="1" applyFont="1" applyFill="1" applyAlignment="1">
      <alignment vertical="center"/>
    </xf>
    <xf numFmtId="0" fontId="78" fillId="0" borderId="0" xfId="13" applyFont="1" applyAlignment="1">
      <alignment vertical="center"/>
    </xf>
    <xf numFmtId="0" fontId="78" fillId="0" borderId="0" xfId="13" applyFont="1" applyAlignment="1">
      <alignment vertical="top" wrapText="1"/>
    </xf>
    <xf numFmtId="4" fontId="77" fillId="0" borderId="1" xfId="0" applyNumberFormat="1" applyFont="1" applyBorder="1" applyAlignment="1" applyProtection="1">
      <alignment horizontal="center" vertical="center"/>
      <protection locked="0"/>
    </xf>
    <xf numFmtId="10" fontId="79" fillId="0" borderId="0" xfId="3" applyNumberFormat="1" applyFont="1" applyProtection="1">
      <protection locked="0"/>
    </xf>
    <xf numFmtId="10" fontId="79" fillId="0" borderId="0" xfId="3" applyNumberFormat="1" applyFont="1" applyAlignment="1" applyProtection="1">
      <alignment vertical="center"/>
      <protection locked="0"/>
    </xf>
    <xf numFmtId="10" fontId="77" fillId="0" borderId="1" xfId="3" applyNumberFormat="1" applyFont="1" applyBorder="1" applyProtection="1">
      <protection locked="0"/>
    </xf>
    <xf numFmtId="181" fontId="77" fillId="0" borderId="1" xfId="0" applyNumberFormat="1" applyFont="1" applyBorder="1" applyAlignment="1" applyProtection="1">
      <alignment horizontal="center" vertical="center"/>
      <protection locked="0"/>
    </xf>
    <xf numFmtId="0" fontId="79" fillId="0" borderId="0" xfId="0" applyFont="1" applyFill="1" applyAlignment="1">
      <alignment horizontal="justify" vertical="top"/>
    </xf>
    <xf numFmtId="0" fontId="0" fillId="0" borderId="0" xfId="0" applyFill="1" applyAlignment="1">
      <alignment horizontal="justify" vertical="top"/>
    </xf>
    <xf numFmtId="181" fontId="79" fillId="0" borderId="0" xfId="0" applyNumberFormat="1" applyFont="1" applyAlignment="1" applyProtection="1">
      <alignment horizontal="center"/>
      <protection locked="0"/>
    </xf>
    <xf numFmtId="0" fontId="78" fillId="0" borderId="0" xfId="13" applyFont="1" applyAlignment="1">
      <alignment horizontal="center" vertical="top" wrapText="1"/>
    </xf>
    <xf numFmtId="0" fontId="51" fillId="0" borderId="0" xfId="0" applyFont="1" applyFill="1"/>
    <xf numFmtId="0" fontId="79" fillId="0" borderId="0" xfId="0" applyFont="1" applyFill="1" applyAlignment="1">
      <alignment horizontal="center" vertical="center" wrapText="1"/>
    </xf>
    <xf numFmtId="0" fontId="51" fillId="0" borderId="0" xfId="0" applyFont="1" applyFill="1" applyAlignment="1">
      <alignment horizontal="center"/>
    </xf>
    <xf numFmtId="0" fontId="79" fillId="0" borderId="0" xfId="0" applyFont="1" applyAlignment="1">
      <alignment horizontal="center" vertical="top" wrapText="1"/>
    </xf>
    <xf numFmtId="181" fontId="77" fillId="0" borderId="7" xfId="0" applyNumberFormat="1" applyFont="1" applyBorder="1" applyAlignment="1" applyProtection="1">
      <alignment horizontal="center"/>
      <protection locked="0"/>
    </xf>
    <xf numFmtId="0" fontId="51" fillId="0" borderId="3" xfId="0" applyFont="1" applyBorder="1"/>
    <xf numFmtId="0" fontId="51" fillId="0" borderId="3" xfId="0" applyFont="1" applyBorder="1" applyAlignment="1">
      <alignment horizontal="center"/>
    </xf>
    <xf numFmtId="0" fontId="51" fillId="0" borderId="0" xfId="0" applyFont="1" applyAlignment="1">
      <alignment horizontal="left"/>
    </xf>
    <xf numFmtId="0" fontId="82" fillId="0" borderId="0" xfId="0" applyFont="1"/>
    <xf numFmtId="0" fontId="82" fillId="0" borderId="0" xfId="0" applyFont="1" applyAlignment="1">
      <alignment horizontal="center"/>
    </xf>
    <xf numFmtId="0" fontId="83" fillId="0" borderId="0" xfId="13" applyFont="1" applyAlignment="1">
      <alignment vertical="top" wrapText="1"/>
    </xf>
    <xf numFmtId="0" fontId="83" fillId="0" borderId="0" xfId="13" applyFont="1"/>
    <xf numFmtId="10" fontId="51" fillId="0" borderId="0" xfId="3" applyNumberFormat="1" applyFont="1"/>
    <xf numFmtId="182" fontId="79" fillId="0" borderId="0" xfId="0" applyNumberFormat="1" applyFont="1" applyAlignment="1">
      <alignment vertical="top"/>
    </xf>
    <xf numFmtId="182" fontId="77" fillId="0" borderId="3" xfId="0" applyNumberFormat="1" applyFont="1" applyBorder="1" applyAlignment="1">
      <alignment vertical="top"/>
    </xf>
    <xf numFmtId="0" fontId="79" fillId="0" borderId="0" xfId="0" applyFont="1" applyAlignment="1">
      <alignment vertical="top"/>
    </xf>
    <xf numFmtId="0" fontId="28" fillId="0" borderId="9" xfId="0" applyFont="1" applyBorder="1" applyAlignment="1">
      <alignment vertical="center" wrapText="1"/>
    </xf>
    <xf numFmtId="0" fontId="15" fillId="0" borderId="0" xfId="0" applyFont="1" applyFill="1" applyAlignment="1">
      <alignment horizontal="left"/>
    </xf>
    <xf numFmtId="0" fontId="15" fillId="0" borderId="0" xfId="0" applyFont="1" applyFill="1" applyAlignment="1">
      <alignment horizontal="justify"/>
    </xf>
    <xf numFmtId="0" fontId="18" fillId="0" borderId="0" xfId="0" applyFont="1" applyFill="1" applyAlignment="1">
      <alignment horizontal="left" vertical="center" wrapText="1"/>
    </xf>
    <xf numFmtId="39" fontId="28" fillId="0" borderId="0" xfId="0" applyNumberFormat="1" applyFont="1" applyFill="1" applyBorder="1" applyAlignment="1">
      <alignment horizontal="right" vertical="center" wrapText="1"/>
    </xf>
    <xf numFmtId="0" fontId="7" fillId="0" borderId="0" xfId="0" applyFont="1" applyFill="1"/>
    <xf numFmtId="0" fontId="18" fillId="0" borderId="0" xfId="0" applyFont="1" applyFill="1" applyAlignment="1">
      <alignment horizontal="left" vertical="top" wrapText="1"/>
    </xf>
    <xf numFmtId="4" fontId="0" fillId="0" borderId="0" xfId="0" applyNumberFormat="1" applyFont="1" applyFill="1" applyBorder="1" applyAlignment="1" applyProtection="1"/>
    <xf numFmtId="0" fontId="18" fillId="0" borderId="0" xfId="0" applyFont="1" applyFill="1" applyAlignment="1">
      <alignment horizontal="justify"/>
    </xf>
    <xf numFmtId="0" fontId="72" fillId="0" borderId="0" xfId="0" applyFont="1" applyFill="1" applyAlignment="1">
      <alignment horizontal="justify"/>
    </xf>
    <xf numFmtId="0" fontId="18" fillId="0" borderId="0" xfId="0" applyFont="1" applyFill="1" applyBorder="1" applyAlignment="1">
      <alignment horizontal="justify" wrapText="1"/>
    </xf>
    <xf numFmtId="0" fontId="18" fillId="0" borderId="0" xfId="0" applyFont="1" applyFill="1" applyBorder="1" applyAlignment="1">
      <alignment horizontal="justify" vertical="top" wrapText="1"/>
    </xf>
    <xf numFmtId="0" fontId="28" fillId="0" borderId="0" xfId="0" applyFont="1" applyFill="1" applyAlignment="1">
      <alignment horizontal="left" vertical="center" wrapText="1"/>
    </xf>
    <xf numFmtId="4" fontId="28" fillId="0" borderId="0" xfId="0" applyNumberFormat="1" applyFont="1" applyFill="1" applyAlignment="1">
      <alignment horizontal="right" vertical="center" wrapText="1"/>
    </xf>
    <xf numFmtId="4" fontId="28" fillId="0" borderId="9" xfId="0" applyNumberFormat="1" applyFont="1" applyFill="1" applyBorder="1" applyAlignment="1">
      <alignment horizontal="right" vertical="center" wrapText="1"/>
    </xf>
    <xf numFmtId="0" fontId="72" fillId="0" borderId="0" xfId="0" applyFont="1"/>
    <xf numFmtId="0" fontId="86" fillId="0" borderId="0" xfId="0" applyFont="1" applyAlignment="1">
      <alignment vertical="top"/>
    </xf>
    <xf numFmtId="0" fontId="84" fillId="0" borderId="9" xfId="0" applyFont="1" applyBorder="1" applyAlignment="1">
      <alignment horizontal="center" vertical="center" wrapText="1"/>
    </xf>
    <xf numFmtId="0" fontId="84" fillId="0" borderId="7" xfId="0" applyFont="1" applyBorder="1" applyAlignment="1">
      <alignment horizontal="left" vertical="center" wrapText="1"/>
    </xf>
    <xf numFmtId="4" fontId="84" fillId="0" borderId="7" xfId="0" applyNumberFormat="1" applyFont="1" applyBorder="1" applyAlignment="1">
      <alignment horizontal="right" vertical="center" wrapText="1"/>
    </xf>
    <xf numFmtId="0" fontId="18" fillId="0" borderId="0" xfId="0" applyFont="1" applyFill="1" applyAlignment="1">
      <alignment horizontal="justify" vertical="top" wrapText="1"/>
    </xf>
    <xf numFmtId="4" fontId="3" fillId="0" borderId="2" xfId="0" applyNumberFormat="1" applyFont="1" applyFill="1" applyBorder="1" applyAlignment="1">
      <alignment horizontal="right" vertical="top"/>
    </xf>
    <xf numFmtId="0" fontId="87" fillId="0" borderId="0" xfId="0" applyFont="1" applyAlignment="1" applyProtection="1">
      <alignment horizontal="right" vertical="top"/>
    </xf>
    <xf numFmtId="0" fontId="4" fillId="0" borderId="0" xfId="0" applyFont="1" applyAlignment="1">
      <alignment horizontal="center" vertical="top" wrapText="1"/>
    </xf>
    <xf numFmtId="0" fontId="51" fillId="0" borderId="0" xfId="0" applyFont="1" applyAlignment="1">
      <alignment horizontal="justify" vertical="top" wrapText="1"/>
    </xf>
    <xf numFmtId="0" fontId="5" fillId="0" borderId="21" xfId="0" applyFont="1" applyBorder="1" applyAlignment="1">
      <alignment vertical="top"/>
    </xf>
    <xf numFmtId="4" fontId="4" fillId="3" borderId="4" xfId="0" applyNumberFormat="1" applyFont="1" applyFill="1" applyBorder="1" applyAlignment="1">
      <alignment vertical="center"/>
    </xf>
    <xf numFmtId="0" fontId="4" fillId="0" borderId="0" xfId="0" applyFont="1" applyBorder="1" applyAlignment="1">
      <alignment vertical="center"/>
    </xf>
    <xf numFmtId="0" fontId="5" fillId="0" borderId="0" xfId="0" applyFont="1" applyBorder="1" applyAlignment="1">
      <alignment vertical="center"/>
    </xf>
    <xf numFmtId="0" fontId="0" fillId="0" borderId="0" xfId="0" applyAlignment="1">
      <alignment vertical="center"/>
    </xf>
    <xf numFmtId="0" fontId="17" fillId="12" borderId="27" xfId="0" applyFont="1" applyFill="1" applyBorder="1" applyAlignment="1" applyProtection="1">
      <alignment horizontal="justify" vertical="center"/>
    </xf>
    <xf numFmtId="0" fontId="17" fillId="14" borderId="21" xfId="0" applyFont="1" applyFill="1" applyBorder="1" applyAlignment="1" applyProtection="1">
      <alignment horizontal="justify" vertical="top"/>
    </xf>
    <xf numFmtId="0" fontId="17" fillId="0" borderId="24" xfId="0" applyFont="1" applyBorder="1" applyAlignment="1" applyProtection="1">
      <alignment vertical="top"/>
    </xf>
    <xf numFmtId="0" fontId="29" fillId="0" borderId="0" xfId="0" applyFont="1" applyAlignment="1">
      <alignment vertical="top"/>
    </xf>
    <xf numFmtId="169" fontId="29" fillId="0" borderId="0" xfId="0" applyNumberFormat="1" applyFont="1" applyAlignment="1">
      <alignment vertical="top"/>
    </xf>
    <xf numFmtId="0" fontId="43" fillId="0" borderId="0" xfId="0" applyFont="1" applyAlignment="1">
      <alignment vertical="top"/>
    </xf>
    <xf numFmtId="0" fontId="29" fillId="0" borderId="0" xfId="0" applyFont="1" applyAlignment="1">
      <alignment horizontal="left" vertical="top"/>
    </xf>
    <xf numFmtId="169" fontId="29" fillId="0" borderId="0" xfId="0" applyNumberFormat="1" applyFont="1" applyAlignment="1">
      <alignment horizontal="left" vertical="top"/>
    </xf>
    <xf numFmtId="0" fontId="43" fillId="0" borderId="0" xfId="0" applyFont="1" applyAlignment="1">
      <alignment horizontal="left" vertical="top"/>
    </xf>
    <xf numFmtId="0" fontId="0" fillId="0" borderId="0" xfId="0" applyAlignment="1">
      <alignment horizontal="left" vertical="top"/>
    </xf>
    <xf numFmtId="4" fontId="71" fillId="0" borderId="0" xfId="0" applyNumberFormat="1" applyFont="1" applyAlignment="1">
      <alignment horizontal="right" vertical="top" wrapText="1"/>
    </xf>
    <xf numFmtId="0" fontId="81" fillId="0" borderId="0" xfId="0" applyFont="1" applyAlignment="1">
      <alignment vertical="top"/>
    </xf>
    <xf numFmtId="0" fontId="81" fillId="0" borderId="0" xfId="0" applyFont="1" applyAlignment="1">
      <alignment horizontal="left" vertical="top" wrapText="1"/>
    </xf>
    <xf numFmtId="0" fontId="56" fillId="0" borderId="0" xfId="0" applyFont="1" applyAlignment="1">
      <alignment horizontal="center" vertical="top" wrapText="1"/>
    </xf>
    <xf numFmtId="0" fontId="81" fillId="0" borderId="0" xfId="0" applyFont="1" applyAlignment="1">
      <alignment horizontal="center" vertical="top" wrapText="1"/>
    </xf>
    <xf numFmtId="0" fontId="56" fillId="16" borderId="0" xfId="0" applyFont="1" applyFill="1" applyAlignment="1">
      <alignment horizontal="center" vertical="top" wrapText="1"/>
    </xf>
    <xf numFmtId="10" fontId="81" fillId="0" borderId="0" xfId="0" applyNumberFormat="1" applyFont="1" applyAlignment="1">
      <alignment horizontal="center" vertical="top" wrapText="1"/>
    </xf>
    <xf numFmtId="0" fontId="81" fillId="0" borderId="0" xfId="0" applyFont="1" applyAlignment="1">
      <alignment horizontal="right" vertical="top" wrapText="1"/>
    </xf>
    <xf numFmtId="0" fontId="56" fillId="0" borderId="28" xfId="0" applyFont="1" applyBorder="1" applyAlignment="1">
      <alignment horizontal="left" vertical="top" wrapText="1"/>
    </xf>
    <xf numFmtId="10" fontId="56" fillId="0" borderId="28" xfId="0" applyNumberFormat="1" applyFont="1" applyBorder="1" applyAlignment="1">
      <alignment horizontal="center" vertical="top" wrapText="1"/>
    </xf>
    <xf numFmtId="0" fontId="56" fillId="0" borderId="28" xfId="0" applyFont="1" applyBorder="1" applyAlignment="1">
      <alignment horizontal="right" vertical="top" wrapText="1"/>
    </xf>
    <xf numFmtId="0" fontId="56" fillId="0" borderId="0" xfId="0" applyFont="1" applyBorder="1" applyAlignment="1">
      <alignment horizontal="right" vertical="top" wrapText="1"/>
    </xf>
    <xf numFmtId="0" fontId="56" fillId="17" borderId="28" xfId="0" applyFont="1" applyFill="1" applyBorder="1" applyAlignment="1">
      <alignment horizontal="right" vertical="top" wrapText="1"/>
    </xf>
    <xf numFmtId="0" fontId="56" fillId="0" borderId="0" xfId="0" applyFont="1" applyAlignment="1">
      <alignment horizontal="left" vertical="top" wrapText="1"/>
    </xf>
    <xf numFmtId="4" fontId="81" fillId="0" borderId="0" xfId="0" applyNumberFormat="1" applyFont="1" applyAlignment="1">
      <alignment horizontal="right" vertical="top" wrapText="1"/>
    </xf>
    <xf numFmtId="4" fontId="10" fillId="0" borderId="0" xfId="13" applyNumberFormat="1" applyFont="1" applyBorder="1" applyAlignment="1">
      <alignment horizontal="center"/>
    </xf>
    <xf numFmtId="0" fontId="10" fillId="0" borderId="0" xfId="13" applyFont="1" applyBorder="1" applyAlignment="1">
      <alignment horizontal="right"/>
    </xf>
    <xf numFmtId="175" fontId="11" fillId="0" borderId="0" xfId="13" applyNumberFormat="1" applyFont="1" applyAlignment="1">
      <alignment horizontal="right"/>
    </xf>
    <xf numFmtId="4" fontId="10" fillId="0" borderId="0" xfId="13" applyNumberFormat="1" applyFont="1" applyAlignment="1">
      <alignment horizontal="center"/>
    </xf>
    <xf numFmtId="174" fontId="10" fillId="0" borderId="0" xfId="13" applyNumberFormat="1" applyFont="1" applyAlignment="1">
      <alignment horizontal="right"/>
    </xf>
    <xf numFmtId="175" fontId="10" fillId="0" borderId="0" xfId="13" applyNumberFormat="1" applyFont="1" applyBorder="1" applyAlignment="1">
      <alignment horizontal="center"/>
    </xf>
    <xf numFmtId="175" fontId="10" fillId="0" borderId="0" xfId="13" applyNumberFormat="1" applyFont="1" applyBorder="1" applyAlignment="1" applyProtection="1">
      <alignment horizontal="center" wrapText="1"/>
    </xf>
    <xf numFmtId="0" fontId="10" fillId="0" borderId="0" xfId="13" applyFont="1" applyBorder="1" applyProtection="1"/>
    <xf numFmtId="0" fontId="11" fillId="0" borderId="0" xfId="13" applyFont="1" applyAlignment="1">
      <alignment horizontal="right"/>
    </xf>
    <xf numFmtId="0" fontId="11" fillId="0" borderId="0" xfId="13" applyFont="1"/>
    <xf numFmtId="0" fontId="10" fillId="0" borderId="0" xfId="13" applyFont="1"/>
    <xf numFmtId="4" fontId="11" fillId="0" borderId="0" xfId="13" applyNumberFormat="1" applyFont="1" applyBorder="1"/>
    <xf numFmtId="4" fontId="11" fillId="0" borderId="0" xfId="13" applyNumberFormat="1" applyFont="1"/>
    <xf numFmtId="174" fontId="11" fillId="0" borderId="0" xfId="13" applyNumberFormat="1" applyFont="1" applyAlignment="1">
      <alignment horizontal="right"/>
    </xf>
    <xf numFmtId="0" fontId="11" fillId="0" borderId="0" xfId="13" applyFont="1" applyBorder="1" applyProtection="1"/>
    <xf numFmtId="167" fontId="11" fillId="0" borderId="0" xfId="13" applyNumberFormat="1" applyFont="1" applyBorder="1" applyAlignment="1" applyProtection="1">
      <alignment horizontal="center"/>
    </xf>
    <xf numFmtId="4" fontId="11" fillId="0" borderId="0" xfId="13" applyNumberFormat="1" applyFont="1" applyBorder="1" applyAlignment="1" applyProtection="1">
      <alignment horizontal="right"/>
    </xf>
    <xf numFmtId="4" fontId="11" fillId="0" borderId="0" xfId="13" applyNumberFormat="1" applyFont="1" applyBorder="1" applyAlignment="1" applyProtection="1"/>
    <xf numFmtId="4" fontId="11" fillId="0" borderId="0" xfId="13" applyNumberFormat="1" applyFont="1" applyBorder="1" applyProtection="1"/>
    <xf numFmtId="0" fontId="11" fillId="0" borderId="0" xfId="13" applyFont="1" applyAlignment="1">
      <alignment horizontal="left"/>
    </xf>
    <xf numFmtId="0" fontId="41" fillId="0" borderId="0" xfId="13" applyFont="1" applyBorder="1" applyAlignment="1">
      <alignment horizontal="right"/>
    </xf>
    <xf numFmtId="4" fontId="41" fillId="0" borderId="0" xfId="13" applyNumberFormat="1" applyFont="1" applyBorder="1" applyAlignment="1" applyProtection="1">
      <alignment horizontal="right"/>
    </xf>
    <xf numFmtId="4" fontId="11" fillId="0" borderId="24" xfId="13" applyNumberFormat="1" applyFont="1" applyBorder="1" applyAlignment="1" applyProtection="1">
      <alignment horizontal="right"/>
    </xf>
    <xf numFmtId="4" fontId="11" fillId="0" borderId="24" xfId="13" applyNumberFormat="1" applyFont="1" applyBorder="1" applyAlignment="1" applyProtection="1"/>
    <xf numFmtId="175" fontId="10" fillId="0" borderId="0" xfId="13" applyNumberFormat="1" applyFont="1" applyAlignment="1">
      <alignment horizontal="right"/>
    </xf>
    <xf numFmtId="4" fontId="10" fillId="0" borderId="0" xfId="13" applyNumberFormat="1" applyFont="1" applyBorder="1" applyAlignment="1" applyProtection="1">
      <alignment horizontal="right"/>
    </xf>
    <xf numFmtId="0" fontId="10" fillId="0" borderId="0" xfId="13" applyFont="1" applyAlignment="1">
      <alignment horizontal="right"/>
    </xf>
    <xf numFmtId="167" fontId="10" fillId="0" borderId="0" xfId="13" applyNumberFormat="1" applyFont="1" applyBorder="1" applyAlignment="1" applyProtection="1">
      <alignment horizontal="center"/>
    </xf>
    <xf numFmtId="4" fontId="11" fillId="0" borderId="0" xfId="13" applyNumberFormat="1" applyFont="1" applyAlignment="1">
      <alignment horizontal="right"/>
    </xf>
    <xf numFmtId="4" fontId="11" fillId="0" borderId="24" xfId="13" applyNumberFormat="1" applyFont="1" applyBorder="1" applyAlignment="1">
      <alignment horizontal="right"/>
    </xf>
    <xf numFmtId="4" fontId="10" fillId="0" borderId="0" xfId="13" applyNumberFormat="1" applyFont="1" applyAlignment="1">
      <alignment horizontal="right"/>
    </xf>
    <xf numFmtId="175" fontId="10" fillId="0" borderId="0" xfId="13" applyNumberFormat="1" applyFont="1" applyBorder="1" applyAlignment="1">
      <alignment horizontal="right"/>
    </xf>
    <xf numFmtId="4" fontId="10" fillId="0" borderId="0" xfId="13" applyNumberFormat="1" applyFont="1" applyBorder="1" applyAlignment="1">
      <alignment horizontal="right"/>
    </xf>
    <xf numFmtId="0" fontId="10" fillId="0" borderId="0" xfId="13" applyFont="1" applyBorder="1" applyAlignment="1" applyProtection="1">
      <alignment horizontal="right"/>
    </xf>
    <xf numFmtId="4" fontId="10" fillId="0" borderId="0" xfId="13" applyNumberFormat="1" applyFont="1" applyBorder="1" applyAlignment="1">
      <alignment horizontal="center" wrapText="1"/>
    </xf>
    <xf numFmtId="175" fontId="11" fillId="0" borderId="0" xfId="13" applyNumberFormat="1" applyFont="1" applyBorder="1" applyProtection="1"/>
    <xf numFmtId="167" fontId="11" fillId="0" borderId="0" xfId="13" quotePrefix="1" applyNumberFormat="1" applyFont="1" applyBorder="1" applyAlignment="1" applyProtection="1">
      <alignment horizontal="center"/>
    </xf>
    <xf numFmtId="175" fontId="11" fillId="0" borderId="0" xfId="13" applyNumberFormat="1" applyFont="1" applyBorder="1" applyAlignment="1">
      <alignment horizontal="right"/>
    </xf>
    <xf numFmtId="4" fontId="11" fillId="0" borderId="24" xfId="13" applyNumberFormat="1" applyFont="1" applyBorder="1"/>
    <xf numFmtId="4" fontId="10" fillId="0" borderId="21" xfId="13" applyNumberFormat="1" applyFont="1" applyBorder="1" applyAlignment="1" applyProtection="1">
      <alignment horizontal="right"/>
    </xf>
    <xf numFmtId="167" fontId="10" fillId="0" borderId="21" xfId="13" applyNumberFormat="1" applyFont="1" applyBorder="1" applyAlignment="1" applyProtection="1">
      <alignment horizontal="center"/>
    </xf>
    <xf numFmtId="0" fontId="89" fillId="0" borderId="0" xfId="13" applyFont="1"/>
    <xf numFmtId="0" fontId="11" fillId="0" borderId="0" xfId="13" applyFont="1" applyAlignment="1">
      <alignment wrapText="1"/>
    </xf>
    <xf numFmtId="0" fontId="11" fillId="0" borderId="0" xfId="14" applyFont="1" applyAlignment="1">
      <alignment horizontal="justify" vertical="top" wrapText="1"/>
    </xf>
    <xf numFmtId="0" fontId="25" fillId="0" borderId="0" xfId="16" applyFont="1"/>
    <xf numFmtId="0" fontId="10" fillId="0" borderId="0" xfId="16" applyFont="1" applyBorder="1" applyProtection="1"/>
    <xf numFmtId="175" fontId="10" fillId="0" borderId="0" xfId="16" applyNumberFormat="1" applyFont="1" applyBorder="1" applyProtection="1"/>
    <xf numFmtId="175" fontId="11" fillId="0" borderId="0" xfId="16" applyNumberFormat="1" applyFont="1" applyBorder="1" applyProtection="1"/>
    <xf numFmtId="175" fontId="10" fillId="0" borderId="0" xfId="16" applyNumberFormat="1" applyFont="1" applyBorder="1" applyAlignment="1" applyProtection="1">
      <alignment horizontal="center"/>
    </xf>
    <xf numFmtId="0" fontId="30" fillId="0" borderId="0" xfId="16"/>
    <xf numFmtId="0" fontId="10" fillId="0" borderId="0" xfId="16" applyFont="1" applyBorder="1" applyAlignment="1" applyProtection="1">
      <alignment horizontal="center"/>
    </xf>
    <xf numFmtId="0" fontId="11" fillId="0" borderId="0" xfId="16" applyFont="1" applyBorder="1" applyProtection="1"/>
    <xf numFmtId="4" fontId="11" fillId="0" borderId="0" xfId="16" applyNumberFormat="1" applyFont="1" applyBorder="1" applyAlignment="1" applyProtection="1">
      <alignment horizontal="right"/>
    </xf>
    <xf numFmtId="4" fontId="11" fillId="0" borderId="0" xfId="17" applyNumberFormat="1" applyFont="1" applyBorder="1" applyAlignment="1" applyProtection="1">
      <alignment horizontal="right"/>
    </xf>
    <xf numFmtId="167" fontId="11" fillId="0" borderId="0" xfId="16" applyNumberFormat="1" applyFont="1" applyBorder="1" applyAlignment="1" applyProtection="1">
      <alignment horizontal="center"/>
    </xf>
    <xf numFmtId="0" fontId="11" fillId="0" borderId="0" xfId="16" applyFont="1"/>
    <xf numFmtId="4" fontId="11" fillId="0" borderId="24" xfId="16" applyNumberFormat="1" applyFont="1" applyBorder="1" applyAlignment="1" applyProtection="1">
      <alignment horizontal="right"/>
    </xf>
    <xf numFmtId="4" fontId="11" fillId="0" borderId="24" xfId="17" applyNumberFormat="1" applyFont="1" applyBorder="1" applyAlignment="1" applyProtection="1">
      <alignment horizontal="right"/>
    </xf>
    <xf numFmtId="4" fontId="10" fillId="0" borderId="0" xfId="16" applyNumberFormat="1" applyFont="1" applyBorder="1" applyAlignment="1" applyProtection="1">
      <alignment horizontal="right"/>
    </xf>
    <xf numFmtId="4" fontId="10" fillId="0" borderId="0" xfId="17" applyNumberFormat="1" applyFont="1" applyBorder="1" applyAlignment="1" applyProtection="1">
      <alignment horizontal="right"/>
    </xf>
    <xf numFmtId="4" fontId="10" fillId="0" borderId="0" xfId="16" applyNumberFormat="1" applyFont="1" applyBorder="1" applyProtection="1"/>
    <xf numFmtId="167" fontId="10" fillId="0" borderId="0" xfId="16" applyNumberFormat="1" applyFont="1" applyBorder="1" applyAlignment="1" applyProtection="1">
      <alignment horizontal="center"/>
    </xf>
    <xf numFmtId="4" fontId="11" fillId="0" borderId="0" xfId="16" applyNumberFormat="1" applyFont="1" applyBorder="1" applyProtection="1"/>
    <xf numFmtId="167" fontId="11" fillId="0" borderId="0" xfId="16" quotePrefix="1" applyNumberFormat="1" applyFont="1" applyBorder="1" applyAlignment="1" applyProtection="1">
      <alignment horizontal="center"/>
    </xf>
    <xf numFmtId="4" fontId="10" fillId="0" borderId="21" xfId="16" applyNumberFormat="1" applyFont="1" applyBorder="1" applyAlignment="1" applyProtection="1">
      <alignment horizontal="right"/>
    </xf>
    <xf numFmtId="167" fontId="10" fillId="0" borderId="21" xfId="16" applyNumberFormat="1" applyFont="1" applyBorder="1" applyAlignment="1" applyProtection="1">
      <alignment horizontal="center"/>
    </xf>
    <xf numFmtId="0" fontId="44" fillId="0" borderId="0" xfId="16" applyFont="1" applyBorder="1"/>
    <xf numFmtId="0" fontId="44" fillId="0" borderId="0" xfId="16" applyFont="1"/>
    <xf numFmtId="0" fontId="45" fillId="0" borderId="0" xfId="16" applyFont="1" applyBorder="1"/>
    <xf numFmtId="0" fontId="90" fillId="0" borderId="0" xfId="16" applyFont="1" applyBorder="1" applyProtection="1"/>
    <xf numFmtId="167" fontId="90" fillId="0" borderId="0" xfId="16" applyNumberFormat="1" applyFont="1" applyBorder="1" applyProtection="1"/>
    <xf numFmtId="0" fontId="11" fillId="0" borderId="0" xfId="13" applyFont="1" applyAlignment="1">
      <alignment horizontal="justify" vertical="top" wrapText="1"/>
    </xf>
    <xf numFmtId="0" fontId="3" fillId="0" borderId="0" xfId="16" applyFont="1" applyBorder="1"/>
    <xf numFmtId="0" fontId="3" fillId="0" borderId="0" xfId="16" applyFont="1"/>
    <xf numFmtId="0" fontId="17" fillId="0" borderId="29" xfId="16" applyFont="1" applyBorder="1" applyAlignment="1" applyProtection="1">
      <alignment horizontal="center"/>
      <protection locked="0"/>
    </xf>
    <xf numFmtId="177" fontId="17" fillId="0" borderId="29" xfId="16" applyNumberFormat="1" applyFont="1" applyBorder="1" applyAlignment="1" applyProtection="1">
      <alignment horizontal="center"/>
      <protection locked="0"/>
    </xf>
    <xf numFmtId="0" fontId="3" fillId="0" borderId="30" xfId="16" applyFont="1" applyBorder="1" applyAlignment="1" applyProtection="1">
      <alignment wrapText="1"/>
      <protection locked="0"/>
    </xf>
    <xf numFmtId="177" fontId="17" fillId="0" borderId="30" xfId="16" applyNumberFormat="1" applyFont="1" applyBorder="1" applyAlignment="1" applyProtection="1">
      <alignment horizontal="center" wrapText="1"/>
      <protection locked="0"/>
    </xf>
    <xf numFmtId="0" fontId="3" fillId="0" borderId="0" xfId="16" applyFont="1" applyBorder="1" applyProtection="1">
      <protection locked="0"/>
    </xf>
    <xf numFmtId="4" fontId="3" fillId="0" borderId="0" xfId="16" applyNumberFormat="1" applyFont="1" applyBorder="1" applyProtection="1">
      <protection locked="0"/>
    </xf>
    <xf numFmtId="4" fontId="3" fillId="0" borderId="0" xfId="16" applyNumberFormat="1" applyFont="1" applyProtection="1">
      <protection locked="0"/>
    </xf>
    <xf numFmtId="4" fontId="3" fillId="0" borderId="0" xfId="16" applyNumberFormat="1" applyFont="1" applyBorder="1" applyAlignment="1" applyProtection="1">
      <alignment horizontal="right"/>
      <protection locked="0"/>
    </xf>
    <xf numFmtId="0" fontId="3" fillId="0" borderId="0" xfId="16" applyFont="1" applyBorder="1" applyAlignment="1" applyProtection="1">
      <alignment horizontal="left"/>
      <protection locked="0"/>
    </xf>
    <xf numFmtId="0" fontId="17" fillId="0" borderId="3" xfId="16" applyFont="1" applyBorder="1" applyAlignment="1" applyProtection="1">
      <alignment horizontal="center"/>
      <protection locked="0"/>
    </xf>
    <xf numFmtId="4" fontId="17" fillId="0" borderId="3" xfId="16" applyNumberFormat="1" applyFont="1" applyBorder="1" applyProtection="1">
      <protection locked="0"/>
    </xf>
    <xf numFmtId="0" fontId="31" fillId="0" borderId="0" xfId="16" applyFont="1"/>
    <xf numFmtId="0" fontId="81" fillId="0" borderId="0" xfId="0" applyFont="1"/>
    <xf numFmtId="168" fontId="81" fillId="0" borderId="0" xfId="1" applyFont="1" applyBorder="1" applyAlignment="1">
      <alignment horizontal="right"/>
    </xf>
    <xf numFmtId="49" fontId="51" fillId="0" borderId="0" xfId="0" applyNumberFormat="1" applyFont="1" applyBorder="1" applyAlignment="1">
      <alignment horizontal="center"/>
    </xf>
    <xf numFmtId="0" fontId="56" fillId="0" borderId="0" xfId="0" applyFont="1" applyAlignment="1">
      <alignment horizontal="center" wrapText="1"/>
    </xf>
    <xf numFmtId="10" fontId="56" fillId="0" borderId="0" xfId="3" applyNumberFormat="1" applyFont="1" applyBorder="1" applyAlignment="1">
      <alignment horizontal="center"/>
    </xf>
    <xf numFmtId="0" fontId="56" fillId="0" borderId="0" xfId="0" applyFont="1"/>
    <xf numFmtId="0" fontId="56" fillId="0" borderId="0" xfId="0" applyFont="1" applyBorder="1"/>
    <xf numFmtId="0" fontId="56" fillId="0" borderId="0" xfId="0" applyFont="1" applyAlignment="1">
      <alignment vertical="justify"/>
    </xf>
    <xf numFmtId="4" fontId="81" fillId="0" borderId="0" xfId="0" applyNumberFormat="1" applyFont="1" applyAlignment="1">
      <alignment horizontal="center"/>
    </xf>
    <xf numFmtId="4" fontId="81" fillId="0" borderId="0" xfId="0" applyNumberFormat="1" applyFont="1"/>
    <xf numFmtId="4" fontId="51" fillId="0" borderId="0" xfId="0" applyNumberFormat="1" applyFont="1"/>
    <xf numFmtId="0" fontId="92" fillId="0" borderId="0" xfId="0" applyFont="1" applyBorder="1" applyAlignment="1">
      <alignment horizontal="center"/>
    </xf>
    <xf numFmtId="0" fontId="93" fillId="0" borderId="0" xfId="0" applyFont="1" applyBorder="1" applyAlignment="1">
      <alignment horizontal="center"/>
    </xf>
    <xf numFmtId="168" fontId="81" fillId="0" borderId="0" xfId="1" applyFont="1"/>
    <xf numFmtId="168" fontId="81" fillId="0" borderId="7" xfId="1" applyFont="1" applyBorder="1"/>
    <xf numFmtId="4" fontId="56" fillId="0" borderId="0" xfId="0" applyNumberFormat="1" applyFont="1" applyAlignment="1">
      <alignment horizontal="center"/>
    </xf>
    <xf numFmtId="168" fontId="56" fillId="0" borderId="0" xfId="1" applyFont="1" applyBorder="1"/>
    <xf numFmtId="0" fontId="81" fillId="0" borderId="0" xfId="0" applyFont="1" applyAlignment="1">
      <alignment horizontal="center"/>
    </xf>
    <xf numFmtId="4" fontId="56" fillId="0" borderId="0" xfId="0" applyNumberFormat="1" applyFont="1"/>
    <xf numFmtId="4" fontId="56" fillId="0" borderId="0" xfId="0" applyNumberFormat="1" applyFont="1" applyAlignment="1">
      <alignment vertical="top"/>
    </xf>
    <xf numFmtId="168" fontId="56" fillId="0" borderId="21" xfId="1" applyFont="1" applyBorder="1"/>
    <xf numFmtId="4" fontId="44" fillId="0" borderId="0" xfId="18" applyNumberFormat="1" applyFont="1"/>
    <xf numFmtId="4" fontId="51" fillId="0" borderId="0" xfId="18" applyNumberFormat="1" applyFont="1"/>
    <xf numFmtId="0" fontId="44" fillId="0" borderId="0" xfId="18" applyFont="1"/>
    <xf numFmtId="0" fontId="44" fillId="0" borderId="0" xfId="18" applyFont="1" applyAlignment="1">
      <alignment horizontal="center"/>
    </xf>
    <xf numFmtId="0" fontId="44" fillId="0" borderId="0" xfId="18" applyFont="1" applyFill="1"/>
    <xf numFmtId="0" fontId="51" fillId="0" borderId="0" xfId="0" applyFont="1" applyAlignment="1">
      <alignment horizontal="center" vertical="top" wrapText="1"/>
    </xf>
    <xf numFmtId="0" fontId="51" fillId="0" borderId="0" xfId="0" applyFont="1" applyAlignment="1">
      <alignment horizontal="left" vertical="top" wrapText="1"/>
    </xf>
    <xf numFmtId="0" fontId="52" fillId="0" borderId="0" xfId="0" applyFont="1" applyAlignment="1">
      <alignment horizontal="left" vertical="top" wrapText="1"/>
    </xf>
    <xf numFmtId="4" fontId="51" fillId="0" borderId="0" xfId="0" applyNumberFormat="1" applyFont="1" applyAlignment="1">
      <alignment horizontal="right" vertical="top" wrapText="1"/>
    </xf>
    <xf numFmtId="2" fontId="52" fillId="20" borderId="0" xfId="18" applyNumberFormat="1" applyFont="1" applyFill="1" applyBorder="1" applyAlignment="1">
      <alignment horizontal="center" vertical="center" wrapText="1"/>
    </xf>
    <xf numFmtId="2" fontId="52" fillId="20" borderId="3" xfId="18" applyNumberFormat="1" applyFont="1" applyFill="1" applyBorder="1" applyAlignment="1">
      <alignment horizontal="center" vertical="center" wrapText="1"/>
    </xf>
    <xf numFmtId="4" fontId="52" fillId="20" borderId="3" xfId="18" applyNumberFormat="1" applyFont="1" applyFill="1" applyBorder="1" applyAlignment="1">
      <alignment horizontal="center" vertical="center" wrapText="1"/>
    </xf>
    <xf numFmtId="4" fontId="52" fillId="20" borderId="0" xfId="18" applyNumberFormat="1" applyFont="1" applyFill="1" applyBorder="1" applyAlignment="1">
      <alignment vertical="center" wrapText="1"/>
    </xf>
    <xf numFmtId="4" fontId="52" fillId="20" borderId="0" xfId="18" applyNumberFormat="1" applyFont="1" applyFill="1" applyBorder="1" applyAlignment="1">
      <alignment horizontal="center" vertical="center" wrapText="1"/>
    </xf>
    <xf numFmtId="4" fontId="51" fillId="0" borderId="0" xfId="18" applyNumberFormat="1" applyFont="1" applyAlignment="1">
      <alignment horizontal="right"/>
    </xf>
    <xf numFmtId="0" fontId="51" fillId="0" borderId="0" xfId="18" applyFont="1" applyAlignment="1">
      <alignment horizontal="center"/>
    </xf>
    <xf numFmtId="4" fontId="51" fillId="20" borderId="0" xfId="18" applyNumberFormat="1" applyFont="1" applyFill="1" applyBorder="1"/>
    <xf numFmtId="0" fontId="51" fillId="0" borderId="0" xfId="18" applyFont="1"/>
    <xf numFmtId="4" fontId="51" fillId="0" borderId="0" xfId="18" applyNumberFormat="1" applyFont="1" applyAlignment="1" applyProtection="1">
      <alignment horizontal="right"/>
    </xf>
    <xf numFmtId="4" fontId="51" fillId="0" borderId="0" xfId="18" applyNumberFormat="1" applyFont="1" applyFill="1"/>
    <xf numFmtId="4" fontId="51" fillId="0" borderId="0" xfId="18" applyNumberFormat="1" applyFont="1" applyFill="1" applyAlignment="1">
      <alignment horizontal="right"/>
    </xf>
    <xf numFmtId="4" fontId="51" fillId="19" borderId="0" xfId="18" applyNumberFormat="1" applyFont="1" applyFill="1" applyAlignment="1">
      <alignment horizontal="right"/>
    </xf>
    <xf numFmtId="4" fontId="51" fillId="18" borderId="0" xfId="18" applyNumberFormat="1" applyFont="1" applyFill="1" applyAlignment="1">
      <alignment horizontal="right"/>
    </xf>
    <xf numFmtId="0" fontId="51" fillId="0" borderId="0" xfId="18" applyFont="1" applyAlignment="1">
      <alignment horizontal="center" vertical="center"/>
    </xf>
    <xf numFmtId="0" fontId="51" fillId="0" borderId="0" xfId="18" applyFont="1" applyAlignment="1">
      <alignment vertical="center"/>
    </xf>
    <xf numFmtId="4" fontId="51" fillId="0" borderId="0" xfId="18" applyNumberFormat="1" applyFont="1" applyAlignment="1">
      <alignment vertical="center"/>
    </xf>
    <xf numFmtId="4" fontId="51" fillId="0" borderId="0" xfId="18" applyNumberFormat="1" applyFont="1" applyFill="1" applyAlignment="1">
      <alignment vertical="center"/>
    </xf>
    <xf numFmtId="4" fontId="51" fillId="0" borderId="0" xfId="18" applyNumberFormat="1" applyFont="1" applyFill="1" applyAlignment="1">
      <alignment horizontal="right" vertical="center"/>
    </xf>
    <xf numFmtId="4" fontId="51" fillId="19" borderId="0" xfId="18" applyNumberFormat="1" applyFont="1" applyFill="1" applyAlignment="1">
      <alignment horizontal="right" vertical="center"/>
    </xf>
    <xf numFmtId="4" fontId="51" fillId="18" borderId="0" xfId="18" applyNumberFormat="1" applyFont="1" applyFill="1" applyAlignment="1">
      <alignment horizontal="right" vertical="center"/>
    </xf>
    <xf numFmtId="4" fontId="52" fillId="0" borderId="0" xfId="18" applyNumberFormat="1" applyFont="1" applyBorder="1" applyAlignment="1">
      <alignment horizontal="left"/>
    </xf>
    <xf numFmtId="4" fontId="52" fillId="0" borderId="0" xfId="18" applyNumberFormat="1" applyFont="1" applyBorder="1"/>
    <xf numFmtId="4" fontId="52" fillId="0" borderId="24" xfId="18" applyNumberFormat="1" applyFont="1" applyBorder="1"/>
    <xf numFmtId="4" fontId="51" fillId="0" borderId="0" xfId="18" applyNumberFormat="1" applyFont="1" applyAlignment="1">
      <alignment horizontal="center"/>
    </xf>
    <xf numFmtId="4" fontId="51" fillId="0" borderId="8" xfId="18" applyNumberFormat="1" applyFont="1" applyBorder="1"/>
    <xf numFmtId="4" fontId="51" fillId="0" borderId="8" xfId="18" applyNumberFormat="1" applyFont="1" applyBorder="1" applyAlignment="1">
      <alignment horizontal="right"/>
    </xf>
    <xf numFmtId="4" fontId="52" fillId="0" borderId="0" xfId="18" applyNumberFormat="1" applyFont="1"/>
    <xf numFmtId="4" fontId="51" fillId="0" borderId="0" xfId="18" applyNumberFormat="1" applyFont="1" applyAlignment="1">
      <alignment horizontal="right" vertical="center"/>
    </xf>
    <xf numFmtId="4" fontId="51" fillId="0" borderId="0" xfId="18" applyNumberFormat="1" applyFont="1" applyBorder="1"/>
    <xf numFmtId="0" fontId="51" fillId="0" borderId="0" xfId="18" applyFont="1" applyBorder="1"/>
    <xf numFmtId="4" fontId="52" fillId="0" borderId="0" xfId="18" applyNumberFormat="1" applyFont="1" applyBorder="1" applyAlignment="1">
      <alignment horizontal="right"/>
    </xf>
    <xf numFmtId="4" fontId="52" fillId="0" borderId="24" xfId="18" applyNumberFormat="1" applyFont="1" applyBorder="1" applyAlignment="1">
      <alignment horizontal="right"/>
    </xf>
    <xf numFmtId="4" fontId="52" fillId="0" borderId="8" xfId="18" applyNumberFormat="1" applyFont="1" applyBorder="1" applyAlignment="1">
      <alignment horizontal="left"/>
    </xf>
    <xf numFmtId="4" fontId="52" fillId="0" borderId="8" xfId="18" applyNumberFormat="1" applyFont="1" applyBorder="1"/>
    <xf numFmtId="4" fontId="52" fillId="0" borderId="8" xfId="18" applyNumberFormat="1" applyFont="1" applyBorder="1" applyAlignment="1">
      <alignment horizontal="right"/>
    </xf>
    <xf numFmtId="4" fontId="51" fillId="0" borderId="0" xfId="18" applyNumberFormat="1" applyFont="1" applyBorder="1" applyAlignment="1">
      <alignment horizontal="left"/>
    </xf>
    <xf numFmtId="4" fontId="52" fillId="18" borderId="0" xfId="18" applyNumberFormat="1" applyFont="1" applyFill="1" applyBorder="1"/>
    <xf numFmtId="0" fontId="51" fillId="0" borderId="0" xfId="18" applyFont="1" applyBorder="1" applyAlignment="1">
      <alignment horizontal="center"/>
    </xf>
    <xf numFmtId="0" fontId="51" fillId="0" borderId="8" xfId="18" applyFont="1" applyBorder="1"/>
    <xf numFmtId="4" fontId="51" fillId="0" borderId="0" xfId="18" applyNumberFormat="1" applyFont="1" applyBorder="1" applyAlignment="1">
      <alignment horizontal="right"/>
    </xf>
    <xf numFmtId="0" fontId="52" fillId="0" borderId="0" xfId="18" applyFont="1" applyBorder="1" applyAlignment="1">
      <alignment horizontal="center"/>
    </xf>
    <xf numFmtId="0" fontId="52" fillId="0" borderId="24" xfId="18" applyFont="1" applyBorder="1" applyAlignment="1">
      <alignment horizontal="center"/>
    </xf>
    <xf numFmtId="4" fontId="52" fillId="0" borderId="0" xfId="18" applyNumberFormat="1" applyFont="1" applyAlignment="1">
      <alignment horizontal="left"/>
    </xf>
    <xf numFmtId="4" fontId="52" fillId="0" borderId="0" xfId="18" applyNumberFormat="1" applyFont="1" applyAlignment="1">
      <alignment horizontal="right"/>
    </xf>
    <xf numFmtId="4" fontId="52" fillId="0" borderId="21" xfId="18" applyNumberFormat="1" applyFont="1" applyBorder="1" applyAlignment="1">
      <alignment horizontal="right"/>
    </xf>
    <xf numFmtId="0" fontId="51" fillId="0" borderId="8" xfId="18" applyFont="1" applyBorder="1" applyAlignment="1">
      <alignment horizontal="center"/>
    </xf>
    <xf numFmtId="4" fontId="51" fillId="18" borderId="8" xfId="18" applyNumberFormat="1" applyFont="1" applyFill="1" applyBorder="1"/>
    <xf numFmtId="4" fontId="51" fillId="18" borderId="0" xfId="18" applyNumberFormat="1" applyFont="1" applyFill="1"/>
    <xf numFmtId="0" fontId="51" fillId="0" borderId="0" xfId="18" applyFont="1" applyFill="1" applyAlignment="1">
      <alignment horizontal="center"/>
    </xf>
    <xf numFmtId="0" fontId="51" fillId="0" borderId="0" xfId="18" applyFont="1" applyFill="1"/>
    <xf numFmtId="0" fontId="52" fillId="0" borderId="0" xfId="19" applyFont="1" applyAlignment="1"/>
    <xf numFmtId="0" fontId="51" fillId="0" borderId="0" xfId="19" applyFont="1"/>
    <xf numFmtId="0" fontId="52" fillId="0" borderId="0" xfId="19" applyFont="1"/>
    <xf numFmtId="0" fontId="56" fillId="0" borderId="0" xfId="0" applyFont="1" applyAlignment="1">
      <alignment horizontal="center"/>
    </xf>
    <xf numFmtId="49" fontId="56" fillId="0" borderId="0" xfId="0" applyNumberFormat="1" applyFont="1" applyAlignment="1">
      <alignment horizontal="center"/>
    </xf>
    <xf numFmtId="10" fontId="81" fillId="0" borderId="0" xfId="0" applyNumberFormat="1" applyFont="1" applyAlignment="1">
      <alignment horizontal="center"/>
    </xf>
    <xf numFmtId="49" fontId="81" fillId="0" borderId="0" xfId="0" applyNumberFormat="1" applyFont="1" applyAlignment="1">
      <alignment horizontal="center"/>
    </xf>
    <xf numFmtId="4" fontId="81" fillId="0" borderId="0" xfId="0" applyNumberFormat="1" applyFont="1" applyAlignment="1">
      <alignment horizontal="right"/>
    </xf>
    <xf numFmtId="164" fontId="81" fillId="0" borderId="0" xfId="20" applyNumberFormat="1" applyFont="1"/>
    <xf numFmtId="10" fontId="52" fillId="0" borderId="0" xfId="0" applyNumberFormat="1" applyFont="1" applyAlignment="1">
      <alignment horizontal="center"/>
    </xf>
    <xf numFmtId="164" fontId="81" fillId="0" borderId="31" xfId="20" applyNumberFormat="1" applyFont="1" applyBorder="1"/>
    <xf numFmtId="49" fontId="81" fillId="0" borderId="0" xfId="0" applyNumberFormat="1" applyFont="1" applyBorder="1" applyAlignment="1">
      <alignment horizontal="center"/>
    </xf>
    <xf numFmtId="4" fontId="56" fillId="0" borderId="0" xfId="0" applyNumberFormat="1" applyFont="1" applyAlignment="1">
      <alignment horizontal="right"/>
    </xf>
    <xf numFmtId="164" fontId="56" fillId="0" borderId="0" xfId="0" applyNumberFormat="1" applyFont="1"/>
    <xf numFmtId="0" fontId="96" fillId="0" borderId="0" xfId="0" applyFont="1"/>
    <xf numFmtId="10" fontId="56" fillId="0" borderId="0" xfId="0" applyNumberFormat="1" applyFont="1" applyAlignment="1">
      <alignment horizontal="center"/>
    </xf>
    <xf numFmtId="4" fontId="56" fillId="0" borderId="21" xfId="0" applyNumberFormat="1" applyFont="1" applyBorder="1"/>
    <xf numFmtId="0" fontId="66" fillId="0" borderId="0" xfId="19" applyFont="1"/>
    <xf numFmtId="0" fontId="82" fillId="0" borderId="0" xfId="19" applyFont="1"/>
    <xf numFmtId="0" fontId="82" fillId="0" borderId="0" xfId="19" applyFont="1" applyAlignment="1"/>
    <xf numFmtId="0" fontId="65" fillId="0" borderId="0" xfId="19" applyFont="1" applyAlignment="1">
      <alignment horizontal="justify" vertical="top"/>
    </xf>
    <xf numFmtId="4" fontId="67" fillId="0" borderId="0" xfId="19" applyNumberFormat="1" applyFont="1" applyBorder="1" applyAlignment="1">
      <alignment horizontal="justify" vertical="top"/>
    </xf>
    <xf numFmtId="4" fontId="67" fillId="0" borderId="31" xfId="19" applyNumberFormat="1" applyFont="1" applyBorder="1" applyAlignment="1">
      <alignment horizontal="justify" vertical="top"/>
    </xf>
    <xf numFmtId="2" fontId="52" fillId="13" borderId="32" xfId="10" applyNumberFormat="1" applyFont="1" applyFill="1" applyBorder="1" applyAlignment="1">
      <alignment horizontal="center" vertical="top" wrapText="1"/>
    </xf>
    <xf numFmtId="2" fontId="52" fillId="13" borderId="9" xfId="10" applyNumberFormat="1" applyFont="1" applyFill="1" applyBorder="1" applyAlignment="1">
      <alignment horizontal="center" vertical="top" wrapText="1"/>
    </xf>
    <xf numFmtId="4" fontId="52" fillId="13" borderId="9" xfId="10" applyNumberFormat="1" applyFont="1" applyFill="1" applyBorder="1" applyAlignment="1">
      <alignment horizontal="center" vertical="top" wrapText="1"/>
    </xf>
    <xf numFmtId="4" fontId="52" fillId="13" borderId="13" xfId="10" applyNumberFormat="1" applyFont="1" applyFill="1" applyBorder="1" applyAlignment="1">
      <alignment horizontal="center" vertical="top" wrapText="1"/>
    </xf>
    <xf numFmtId="0" fontId="65" fillId="0" borderId="0" xfId="19" applyFont="1" applyAlignment="1">
      <alignment vertical="top"/>
    </xf>
    <xf numFmtId="0" fontId="65" fillId="0" borderId="0" xfId="19" applyFont="1" applyAlignment="1">
      <alignment horizontal="center" vertical="top"/>
    </xf>
    <xf numFmtId="4" fontId="51" fillId="18" borderId="0" xfId="21" applyNumberFormat="1" applyFont="1" applyFill="1" applyAlignment="1">
      <alignment vertical="top"/>
    </xf>
    <xf numFmtId="4" fontId="51" fillId="0" borderId="0" xfId="21" applyNumberFormat="1" applyFont="1" applyAlignment="1">
      <alignment vertical="top"/>
    </xf>
    <xf numFmtId="4" fontId="65" fillId="13" borderId="0" xfId="19" applyNumberFormat="1" applyFont="1" applyFill="1" applyAlignment="1">
      <alignment vertical="top"/>
    </xf>
    <xf numFmtId="0" fontId="67" fillId="0" borderId="0" xfId="19" applyFont="1" applyAlignment="1">
      <alignment vertical="top"/>
    </xf>
    <xf numFmtId="0" fontId="67" fillId="0" borderId="0" xfId="19" applyFont="1" applyAlignment="1">
      <alignment horizontal="center" vertical="top"/>
    </xf>
    <xf numFmtId="4" fontId="67" fillId="0" borderId="0" xfId="21" applyNumberFormat="1" applyFont="1" applyAlignment="1">
      <alignment vertical="top"/>
    </xf>
    <xf numFmtId="4" fontId="67" fillId="13" borderId="0" xfId="19" applyNumberFormat="1" applyFont="1" applyFill="1" applyAlignment="1">
      <alignment vertical="top"/>
    </xf>
    <xf numFmtId="4" fontId="67" fillId="0" borderId="31" xfId="19" applyNumberFormat="1" applyFont="1" applyBorder="1" applyAlignment="1">
      <alignment vertical="top"/>
    </xf>
    <xf numFmtId="4" fontId="67" fillId="0" borderId="0" xfId="19" applyNumberFormat="1" applyFont="1" applyBorder="1" applyAlignment="1">
      <alignment vertical="top"/>
    </xf>
    <xf numFmtId="4" fontId="67" fillId="0" borderId="31" xfId="19" applyNumberFormat="1" applyFont="1" applyBorder="1" applyAlignment="1">
      <alignment horizontal="center" vertical="top"/>
    </xf>
    <xf numFmtId="4" fontId="65" fillId="0" borderId="0" xfId="19" applyNumberFormat="1" applyFont="1" applyAlignment="1">
      <alignment vertical="top"/>
    </xf>
    <xf numFmtId="4" fontId="67" fillId="0" borderId="0" xfId="19" applyNumberFormat="1" applyFont="1" applyAlignment="1">
      <alignment vertical="top"/>
    </xf>
    <xf numFmtId="4" fontId="67" fillId="0" borderId="24" xfId="19" applyNumberFormat="1" applyFont="1" applyBorder="1" applyAlignment="1">
      <alignment vertical="top"/>
    </xf>
    <xf numFmtId="4" fontId="67" fillId="0" borderId="21" xfId="19" applyNumberFormat="1" applyFont="1" applyBorder="1" applyAlignment="1">
      <alignment vertical="top"/>
    </xf>
    <xf numFmtId="0" fontId="70" fillId="0" borderId="0" xfId="0" applyFont="1" applyBorder="1"/>
    <xf numFmtId="49" fontId="71" fillId="0" borderId="0" xfId="0" applyNumberFormat="1" applyFont="1" applyAlignment="1">
      <alignment horizontal="center"/>
    </xf>
    <xf numFmtId="10" fontId="71" fillId="0" borderId="0" xfId="0" applyNumberFormat="1" applyFont="1" applyAlignment="1">
      <alignment horizontal="center"/>
    </xf>
    <xf numFmtId="49" fontId="52" fillId="13" borderId="9" xfId="21" applyNumberFormat="1" applyFont="1" applyFill="1" applyBorder="1" applyAlignment="1">
      <alignment horizontal="center" vertical="top" wrapText="1"/>
    </xf>
    <xf numFmtId="43" fontId="52" fillId="13" borderId="9" xfId="21" applyFont="1" applyFill="1" applyBorder="1" applyAlignment="1">
      <alignment horizontal="center" vertical="top" wrapText="1"/>
    </xf>
    <xf numFmtId="4" fontId="52" fillId="13" borderId="9" xfId="21" applyNumberFormat="1" applyFont="1" applyFill="1" applyBorder="1" applyAlignment="1">
      <alignment horizontal="center" vertical="top" wrapText="1"/>
    </xf>
    <xf numFmtId="43" fontId="51" fillId="0" borderId="0" xfId="21" applyFont="1" applyAlignment="1">
      <alignment vertical="top"/>
    </xf>
    <xf numFmtId="4" fontId="52" fillId="0" borderId="0" xfId="21" applyNumberFormat="1" applyFont="1" applyAlignment="1">
      <alignment vertical="top"/>
    </xf>
    <xf numFmtId="4" fontId="52" fillId="0" borderId="0" xfId="19" applyNumberFormat="1" applyFont="1" applyAlignment="1">
      <alignment horizontal="right" vertical="top"/>
    </xf>
    <xf numFmtId="4" fontId="52" fillId="0" borderId="0" xfId="19" applyNumberFormat="1" applyFont="1" applyAlignment="1">
      <alignment vertical="top"/>
    </xf>
    <xf numFmtId="4" fontId="52" fillId="0" borderId="24" xfId="19" applyNumberFormat="1" applyFont="1" applyBorder="1" applyAlignment="1">
      <alignment horizontal="right" vertical="top"/>
    </xf>
    <xf numFmtId="4" fontId="52" fillId="0" borderId="21" xfId="19" applyNumberFormat="1" applyFont="1" applyBorder="1" applyAlignment="1">
      <alignment horizontal="right" vertical="top"/>
    </xf>
    <xf numFmtId="49" fontId="66" fillId="0" borderId="0" xfId="19" applyNumberFormat="1" applyFont="1" applyAlignment="1">
      <alignment horizontal="right" vertical="top"/>
    </xf>
    <xf numFmtId="4" fontId="66" fillId="0" borderId="0" xfId="19" applyNumberFormat="1" applyFont="1" applyAlignment="1">
      <alignment horizontal="center" vertical="top"/>
    </xf>
    <xf numFmtId="0" fontId="66" fillId="0" borderId="0" xfId="19" applyFont="1" applyAlignment="1">
      <alignment vertical="top"/>
    </xf>
    <xf numFmtId="49" fontId="51" fillId="0" borderId="0" xfId="21" applyNumberFormat="1" applyFont="1" applyAlignment="1">
      <alignment horizontal="right" vertical="top"/>
    </xf>
    <xf numFmtId="4" fontId="51" fillId="0" borderId="0" xfId="21" applyNumberFormat="1" applyFont="1" applyAlignment="1">
      <alignment horizontal="center" vertical="top"/>
    </xf>
    <xf numFmtId="49" fontId="51" fillId="0" borderId="0" xfId="21" applyNumberFormat="1" applyFont="1" applyAlignment="1">
      <alignment horizontal="center" vertical="top"/>
    </xf>
    <xf numFmtId="43" fontId="51" fillId="0" borderId="0" xfId="21" applyFont="1" applyAlignment="1">
      <alignment horizontal="justify" vertical="top"/>
    </xf>
    <xf numFmtId="4" fontId="66" fillId="13" borderId="0" xfId="19" applyNumberFormat="1" applyFont="1" applyFill="1" applyAlignment="1">
      <alignment vertical="top"/>
    </xf>
    <xf numFmtId="4" fontId="51" fillId="0" borderId="0" xfId="21" applyNumberFormat="1" applyFont="1" applyFill="1" applyAlignment="1">
      <alignment vertical="top"/>
    </xf>
    <xf numFmtId="0" fontId="66" fillId="0" borderId="0" xfId="19" applyFont="1" applyAlignment="1">
      <alignment horizontal="justify" vertical="top"/>
    </xf>
    <xf numFmtId="49" fontId="82" fillId="0" borderId="0" xfId="21" applyNumberFormat="1" applyFont="1" applyAlignment="1">
      <alignment horizontal="center" vertical="top"/>
    </xf>
    <xf numFmtId="43" fontId="82" fillId="0" borderId="0" xfId="21" applyFont="1" applyAlignment="1">
      <alignment horizontal="justify" vertical="top"/>
    </xf>
    <xf numFmtId="4" fontId="82" fillId="0" borderId="0" xfId="21" applyNumberFormat="1" applyFont="1" applyAlignment="1">
      <alignment vertical="top"/>
    </xf>
    <xf numFmtId="4" fontId="82" fillId="13" borderId="0" xfId="19" applyNumberFormat="1" applyFont="1" applyFill="1" applyAlignment="1">
      <alignment vertical="top"/>
    </xf>
    <xf numFmtId="4" fontId="82" fillId="0" borderId="0" xfId="21" applyNumberFormat="1" applyFont="1" applyFill="1" applyAlignment="1">
      <alignment vertical="top"/>
    </xf>
    <xf numFmtId="49" fontId="82" fillId="0" borderId="0" xfId="21" applyNumberFormat="1" applyFont="1" applyAlignment="1">
      <alignment horizontal="right" vertical="top"/>
    </xf>
    <xf numFmtId="4" fontId="82" fillId="0" borderId="0" xfId="21" applyNumberFormat="1" applyFont="1" applyAlignment="1">
      <alignment horizontal="center" vertical="top"/>
    </xf>
    <xf numFmtId="43" fontId="82" fillId="0" borderId="0" xfId="21" applyFont="1" applyAlignment="1">
      <alignment vertical="top"/>
    </xf>
    <xf numFmtId="4" fontId="91" fillId="0" borderId="0" xfId="19" applyNumberFormat="1" applyFont="1" applyBorder="1" applyAlignment="1">
      <alignment horizontal="justify" vertical="top"/>
    </xf>
    <xf numFmtId="43" fontId="82" fillId="0" borderId="31" xfId="21" applyFont="1" applyBorder="1" applyAlignment="1">
      <alignment horizontal="justify" vertical="top"/>
    </xf>
    <xf numFmtId="4" fontId="82" fillId="0" borderId="31" xfId="21" applyNumberFormat="1" applyFont="1" applyBorder="1" applyAlignment="1">
      <alignment vertical="top"/>
    </xf>
    <xf numFmtId="43" fontId="82" fillId="0" borderId="31" xfId="21" applyFont="1" applyBorder="1" applyAlignment="1">
      <alignment vertical="top"/>
    </xf>
    <xf numFmtId="4" fontId="82" fillId="0" borderId="31" xfId="21" applyNumberFormat="1" applyFont="1" applyFill="1" applyBorder="1" applyAlignment="1">
      <alignment vertical="top"/>
    </xf>
    <xf numFmtId="4" fontId="99" fillId="0" borderId="0" xfId="21" applyNumberFormat="1" applyFont="1" applyAlignment="1">
      <alignment vertical="top"/>
    </xf>
    <xf numFmtId="0" fontId="66" fillId="0" borderId="0" xfId="19" applyFont="1" applyAlignment="1">
      <alignment horizontal="center" vertical="top"/>
    </xf>
    <xf numFmtId="0" fontId="82" fillId="0" borderId="0" xfId="19" applyFont="1" applyAlignment="1">
      <alignment vertical="top"/>
    </xf>
    <xf numFmtId="4" fontId="66" fillId="0" borderId="0" xfId="19" applyNumberFormat="1" applyFont="1" applyAlignment="1">
      <alignment vertical="top"/>
    </xf>
    <xf numFmtId="4" fontId="76" fillId="0" borderId="0" xfId="21" applyNumberFormat="1" applyFont="1" applyAlignment="1">
      <alignment vertical="top"/>
    </xf>
    <xf numFmtId="4" fontId="76" fillId="0" borderId="0" xfId="19" applyNumberFormat="1" applyFont="1" applyAlignment="1">
      <alignment horizontal="left" vertical="top"/>
    </xf>
    <xf numFmtId="0" fontId="18" fillId="0" borderId="31" xfId="0" applyFont="1" applyFill="1" applyBorder="1" applyAlignment="1">
      <alignment horizontal="justify" wrapText="1"/>
    </xf>
    <xf numFmtId="0" fontId="18" fillId="0" borderId="24" xfId="0" applyFont="1" applyFill="1" applyBorder="1" applyAlignment="1">
      <alignment horizontal="justify" wrapText="1"/>
    </xf>
    <xf numFmtId="49" fontId="18" fillId="0" borderId="0" xfId="0" applyNumberFormat="1" applyFont="1" applyFill="1" applyAlignment="1">
      <alignment vertical="top"/>
    </xf>
    <xf numFmtId="0" fontId="18" fillId="0" borderId="0" xfId="0" applyFont="1" applyFill="1" applyAlignment="1">
      <alignment vertical="top"/>
    </xf>
    <xf numFmtId="49" fontId="28" fillId="0" borderId="0" xfId="0" applyNumberFormat="1" applyFont="1" applyFill="1" applyAlignment="1">
      <alignment vertical="top"/>
    </xf>
    <xf numFmtId="4" fontId="18" fillId="0" borderId="0" xfId="0" applyNumberFormat="1" applyFont="1" applyFill="1" applyAlignment="1">
      <alignment vertical="top"/>
    </xf>
    <xf numFmtId="0" fontId="18" fillId="0" borderId="0" xfId="0" applyFont="1" applyFill="1" applyAlignment="1">
      <alignment horizontal="right" vertical="top"/>
    </xf>
    <xf numFmtId="4" fontId="52" fillId="0" borderId="31" xfId="22" applyNumberFormat="1" applyFont="1" applyBorder="1" applyAlignment="1">
      <alignment horizontal="center"/>
    </xf>
    <xf numFmtId="2" fontId="52" fillId="0" borderId="0" xfId="22" applyNumberFormat="1" applyFont="1" applyAlignment="1">
      <alignment horizontal="center" vertical="center" wrapText="1"/>
    </xf>
    <xf numFmtId="4" fontId="51" fillId="0" borderId="0" xfId="23" applyNumberFormat="1" applyFont="1"/>
    <xf numFmtId="4" fontId="52" fillId="0" borderId="0" xfId="22" applyNumberFormat="1" applyFont="1" applyAlignment="1">
      <alignment horizontal="right"/>
    </xf>
    <xf numFmtId="4" fontId="51" fillId="0" borderId="0" xfId="22" applyNumberFormat="1" applyFont="1" applyAlignment="1">
      <alignment horizontal="right"/>
    </xf>
    <xf numFmtId="4" fontId="76" fillId="0" borderId="0" xfId="22" applyNumberFormat="1" applyFont="1" applyAlignment="1">
      <alignment horizontal="left"/>
    </xf>
    <xf numFmtId="4" fontId="52" fillId="0" borderId="24" xfId="22" applyNumberFormat="1" applyFont="1" applyBorder="1" applyAlignment="1">
      <alignment horizontal="right"/>
    </xf>
    <xf numFmtId="4" fontId="52" fillId="0" borderId="21" xfId="22" applyNumberFormat="1" applyFont="1" applyBorder="1" applyAlignment="1">
      <alignment horizontal="right"/>
    </xf>
    <xf numFmtId="4" fontId="52" fillId="13" borderId="9" xfId="22" applyNumberFormat="1" applyFont="1" applyFill="1" applyBorder="1" applyAlignment="1">
      <alignment horizontal="center" vertical="center" wrapText="1"/>
    </xf>
    <xf numFmtId="4" fontId="52" fillId="13" borderId="13" xfId="22" applyNumberFormat="1" applyFont="1" applyFill="1" applyBorder="1" applyAlignment="1">
      <alignment horizontal="center" vertical="center" wrapText="1"/>
    </xf>
    <xf numFmtId="0" fontId="66" fillId="0" borderId="0" xfId="22" applyFont="1"/>
    <xf numFmtId="0" fontId="66" fillId="0" borderId="0" xfId="22" applyFont="1" applyAlignment="1">
      <alignment horizontal="center"/>
    </xf>
    <xf numFmtId="4" fontId="66" fillId="13" borderId="0" xfId="22" applyNumberFormat="1" applyFont="1" applyFill="1"/>
    <xf numFmtId="4" fontId="51" fillId="0" borderId="0" xfId="23" applyNumberFormat="1" applyFont="1" applyFill="1"/>
    <xf numFmtId="0" fontId="56" fillId="0" borderId="0" xfId="22" applyFont="1" applyAlignment="1">
      <alignment horizontal="center"/>
    </xf>
    <xf numFmtId="4" fontId="82" fillId="0" borderId="0" xfId="22" applyNumberFormat="1" applyFont="1"/>
    <xf numFmtId="43" fontId="51" fillId="0" borderId="0" xfId="23" applyFont="1"/>
    <xf numFmtId="0" fontId="56" fillId="0" borderId="31" xfId="22" applyFont="1" applyBorder="1" applyAlignment="1">
      <alignment horizontal="center"/>
    </xf>
    <xf numFmtId="4" fontId="56" fillId="0" borderId="31" xfId="22" applyNumberFormat="1" applyFont="1" applyBorder="1" applyAlignment="1">
      <alignment horizontal="right"/>
    </xf>
    <xf numFmtId="0" fontId="66" fillId="0" borderId="0" xfId="22" applyFont="1" applyBorder="1"/>
    <xf numFmtId="4" fontId="51" fillId="0" borderId="0" xfId="23" applyNumberFormat="1" applyFont="1" applyBorder="1"/>
    <xf numFmtId="4" fontId="66" fillId="13" borderId="0" xfId="22" applyNumberFormat="1" applyFont="1" applyFill="1" applyBorder="1"/>
    <xf numFmtId="4" fontId="66" fillId="0" borderId="0" xfId="22" applyNumberFormat="1" applyFont="1"/>
    <xf numFmtId="4" fontId="76" fillId="0" borderId="0" xfId="22" applyNumberFormat="1" applyFont="1" applyAlignment="1">
      <alignment horizontal="right"/>
    </xf>
    <xf numFmtId="4" fontId="68" fillId="0" borderId="0" xfId="22" applyNumberFormat="1" applyFont="1" applyAlignment="1">
      <alignment horizontal="right"/>
    </xf>
    <xf numFmtId="4" fontId="76" fillId="0" borderId="0" xfId="22" applyNumberFormat="1" applyFont="1" applyBorder="1" applyAlignment="1">
      <alignment horizontal="left"/>
    </xf>
    <xf numFmtId="0" fontId="68" fillId="0" borderId="0" xfId="8" applyFont="1" applyFill="1" applyAlignment="1">
      <alignment horizontal="center" vertical="top"/>
    </xf>
    <xf numFmtId="0" fontId="68" fillId="0" borderId="0" xfId="8" applyFont="1" applyFill="1" applyAlignment="1">
      <alignment vertical="top"/>
    </xf>
    <xf numFmtId="0" fontId="62" fillId="0" borderId="0" xfId="8" applyFont="1" applyFill="1" applyAlignment="1">
      <alignment vertical="top"/>
    </xf>
    <xf numFmtId="0" fontId="51" fillId="0" borderId="0" xfId="8" applyFont="1" applyFill="1" applyAlignment="1">
      <alignment vertical="top"/>
    </xf>
    <xf numFmtId="4" fontId="62" fillId="0" borderId="0" xfId="9" applyNumberFormat="1" applyFont="1" applyFill="1" applyAlignment="1">
      <alignment vertical="top"/>
    </xf>
    <xf numFmtId="4" fontId="74" fillId="0" borderId="0" xfId="9" applyNumberFormat="1" applyFont="1" applyFill="1" applyAlignment="1">
      <alignment vertical="top"/>
    </xf>
    <xf numFmtId="4" fontId="68" fillId="0" borderId="0" xfId="9" applyNumberFormat="1" applyFont="1" applyFill="1" applyAlignment="1">
      <alignment vertical="top"/>
    </xf>
    <xf numFmtId="4" fontId="76" fillId="0" borderId="0" xfId="9" applyNumberFormat="1" applyFont="1" applyFill="1" applyAlignment="1">
      <alignment vertical="top"/>
    </xf>
    <xf numFmtId="4" fontId="51" fillId="0" borderId="0" xfId="8" applyNumberFormat="1" applyFont="1" applyFill="1" applyAlignment="1">
      <alignment vertical="top"/>
    </xf>
    <xf numFmtId="4" fontId="62" fillId="0" borderId="0" xfId="8" applyNumberFormat="1" applyFont="1" applyFill="1" applyAlignment="1">
      <alignment vertical="top"/>
    </xf>
    <xf numFmtId="4" fontId="74" fillId="0" borderId="0" xfId="9" applyNumberFormat="1" applyFont="1" applyFill="1" applyAlignment="1">
      <alignment horizontal="right" vertical="top"/>
    </xf>
    <xf numFmtId="0" fontId="51" fillId="0" borderId="0" xfId="8" applyFont="1" applyFill="1" applyAlignment="1">
      <alignment horizontal="center" vertical="top"/>
    </xf>
    <xf numFmtId="0" fontId="52" fillId="0" borderId="10" xfId="9" applyFont="1" applyFill="1" applyBorder="1" applyAlignment="1">
      <alignment horizontal="center" vertical="top"/>
    </xf>
    <xf numFmtId="4" fontId="52" fillId="0" borderId="10" xfId="9" applyNumberFormat="1" applyFont="1" applyFill="1" applyBorder="1" applyAlignment="1">
      <alignment horizontal="center" vertical="top"/>
    </xf>
    <xf numFmtId="0" fontId="52" fillId="0" borderId="31" xfId="9" applyFont="1" applyFill="1" applyBorder="1" applyAlignment="1">
      <alignment horizontal="center" vertical="top"/>
    </xf>
    <xf numFmtId="4" fontId="52" fillId="0" borderId="31" xfId="9" applyNumberFormat="1" applyFont="1" applyFill="1" applyBorder="1" applyAlignment="1">
      <alignment horizontal="center" vertical="top"/>
    </xf>
    <xf numFmtId="0" fontId="51" fillId="0" borderId="0" xfId="9" applyFont="1" applyFill="1" applyAlignment="1">
      <alignment vertical="top"/>
    </xf>
    <xf numFmtId="0" fontId="51" fillId="0" borderId="0" xfId="9" applyFont="1" applyFill="1" applyAlignment="1">
      <alignment horizontal="justify" vertical="top"/>
    </xf>
    <xf numFmtId="4" fontId="51" fillId="0" borderId="0" xfId="9" applyNumberFormat="1" applyFont="1" applyFill="1" applyAlignment="1">
      <alignment vertical="top"/>
    </xf>
    <xf numFmtId="4" fontId="51" fillId="0" borderId="0" xfId="9" applyNumberFormat="1" applyFont="1" applyFill="1" applyAlignment="1">
      <alignment horizontal="right" vertical="top"/>
    </xf>
    <xf numFmtId="0" fontId="52" fillId="0" borderId="0" xfId="9" applyFont="1" applyFill="1" applyAlignment="1">
      <alignment vertical="top"/>
    </xf>
    <xf numFmtId="0" fontId="52" fillId="0" borderId="0" xfId="9" applyFont="1" applyFill="1" applyAlignment="1">
      <alignment horizontal="justify" vertical="top"/>
    </xf>
    <xf numFmtId="4" fontId="52" fillId="0" borderId="0" xfId="9" applyNumberFormat="1" applyFont="1" applyFill="1" applyAlignment="1">
      <alignment vertical="top"/>
    </xf>
    <xf numFmtId="0" fontId="93" fillId="0" borderId="0" xfId="9" applyFont="1" applyFill="1" applyBorder="1" applyAlignment="1">
      <alignment vertical="top"/>
    </xf>
    <xf numFmtId="0" fontId="93" fillId="0" borderId="0" xfId="9" applyFont="1" applyFill="1" applyBorder="1" applyAlignment="1">
      <alignment horizontal="justify" vertical="top"/>
    </xf>
    <xf numFmtId="4" fontId="93" fillId="0" borderId="0" xfId="9" applyNumberFormat="1" applyFont="1" applyFill="1" applyAlignment="1">
      <alignment vertical="top"/>
    </xf>
    <xf numFmtId="4" fontId="52" fillId="0" borderId="0" xfId="9" applyNumberFormat="1" applyFont="1" applyFill="1" applyAlignment="1">
      <alignment horizontal="right" vertical="top"/>
    </xf>
    <xf numFmtId="0" fontId="93" fillId="0" borderId="0" xfId="9" applyFont="1" applyFill="1" applyAlignment="1">
      <alignment vertical="top"/>
    </xf>
    <xf numFmtId="0" fontId="93" fillId="0" borderId="0" xfId="9" applyFont="1" applyFill="1" applyAlignment="1">
      <alignment horizontal="justify" vertical="top"/>
    </xf>
    <xf numFmtId="0" fontId="100" fillId="0" borderId="0" xfId="9" applyFont="1" applyFill="1" applyAlignment="1">
      <alignment vertical="top"/>
    </xf>
    <xf numFmtId="0" fontId="100" fillId="0" borderId="0" xfId="9" applyFont="1" applyFill="1" applyAlignment="1">
      <alignment horizontal="justify" vertical="top"/>
    </xf>
    <xf numFmtId="4" fontId="100" fillId="0" borderId="0" xfId="9" applyNumberFormat="1" applyFont="1" applyFill="1" applyAlignment="1">
      <alignment vertical="top"/>
    </xf>
    <xf numFmtId="4" fontId="93" fillId="0" borderId="0" xfId="9" applyNumberFormat="1" applyFont="1" applyFill="1" applyAlignment="1">
      <alignment horizontal="right" vertical="top"/>
    </xf>
    <xf numFmtId="4" fontId="100" fillId="0" borderId="0" xfId="9" applyNumberFormat="1" applyFont="1" applyFill="1" applyAlignment="1">
      <alignment horizontal="right" vertical="top"/>
    </xf>
    <xf numFmtId="0" fontId="101" fillId="0" borderId="0" xfId="8" applyFont="1" applyFill="1" applyAlignment="1">
      <alignment vertical="top"/>
    </xf>
    <xf numFmtId="0" fontId="102" fillId="0" borderId="0" xfId="8" applyFont="1" applyFill="1" applyAlignment="1">
      <alignment vertical="top"/>
    </xf>
    <xf numFmtId="0" fontId="103" fillId="0" borderId="0" xfId="8" applyFont="1" applyFill="1" applyAlignment="1">
      <alignment vertical="top"/>
    </xf>
    <xf numFmtId="0" fontId="104" fillId="0" borderId="0" xfId="8" applyFont="1" applyFill="1" applyAlignment="1">
      <alignment vertical="top"/>
    </xf>
    <xf numFmtId="0" fontId="105" fillId="0" borderId="0" xfId="8" applyFont="1" applyFill="1" applyAlignment="1">
      <alignment vertical="top"/>
    </xf>
    <xf numFmtId="0" fontId="106" fillId="0" borderId="0" xfId="8" applyFont="1" applyFill="1" applyAlignment="1">
      <alignment vertical="top"/>
    </xf>
    <xf numFmtId="4" fontId="104" fillId="0" borderId="0" xfId="8" applyNumberFormat="1" applyFont="1" applyFill="1" applyAlignment="1">
      <alignment vertical="top"/>
    </xf>
    <xf numFmtId="0" fontId="107" fillId="0" borderId="0" xfId="9" applyFont="1" applyFill="1" applyAlignment="1">
      <alignment vertical="top"/>
    </xf>
    <xf numFmtId="4" fontId="62" fillId="0" borderId="0" xfId="9" applyNumberFormat="1" applyFont="1" applyFill="1" applyAlignment="1">
      <alignment horizontal="right" vertical="top"/>
    </xf>
    <xf numFmtId="4" fontId="52" fillId="0" borderId="3" xfId="9" applyNumberFormat="1" applyFont="1" applyFill="1" applyBorder="1" applyAlignment="1">
      <alignment vertical="top"/>
    </xf>
    <xf numFmtId="0" fontId="68" fillId="0" borderId="0" xfId="24" applyFont="1" applyAlignment="1">
      <alignment horizontal="center" vertical="top"/>
    </xf>
    <xf numFmtId="0" fontId="68" fillId="0" borderId="0" xfId="8" applyFont="1" applyAlignment="1">
      <alignment vertical="top"/>
    </xf>
    <xf numFmtId="4" fontId="68" fillId="0" borderId="0" xfId="24" applyNumberFormat="1" applyFont="1" applyAlignment="1">
      <alignment horizontal="right" vertical="top"/>
    </xf>
    <xf numFmtId="4" fontId="68" fillId="0" borderId="0" xfId="24" applyNumberFormat="1" applyFont="1" applyAlignment="1">
      <alignment vertical="top"/>
    </xf>
    <xf numFmtId="0" fontId="76" fillId="0" borderId="0" xfId="24" applyFont="1" applyAlignment="1">
      <alignment horizontal="left" vertical="top"/>
    </xf>
    <xf numFmtId="4" fontId="68" fillId="0" borderId="0" xfId="8" applyNumberFormat="1" applyFont="1" applyAlignment="1">
      <alignment vertical="top"/>
    </xf>
    <xf numFmtId="0" fontId="40" fillId="0" borderId="0" xfId="16" applyFont="1"/>
    <xf numFmtId="4" fontId="40" fillId="0" borderId="0" xfId="16" applyNumberFormat="1" applyFont="1"/>
    <xf numFmtId="4" fontId="25" fillId="0" borderId="0" xfId="16" applyNumberFormat="1" applyFont="1"/>
    <xf numFmtId="0" fontId="67" fillId="0" borderId="0" xfId="0" applyFont="1" applyAlignment="1">
      <alignment horizontal="left"/>
    </xf>
    <xf numFmtId="0" fontId="11" fillId="0" borderId="0" xfId="16" applyFont="1" applyBorder="1"/>
    <xf numFmtId="0" fontId="65" fillId="0" borderId="0" xfId="0" applyFont="1" applyAlignment="1">
      <alignment horizontal="left"/>
    </xf>
    <xf numFmtId="0" fontId="73" fillId="0" borderId="0" xfId="16" applyFont="1" applyBorder="1"/>
    <xf numFmtId="0" fontId="73" fillId="0" borderId="0" xfId="16" applyFont="1"/>
    <xf numFmtId="0" fontId="72" fillId="0" borderId="0" xfId="16" applyFont="1" applyAlignment="1">
      <alignment horizontal="center"/>
    </xf>
    <xf numFmtId="0" fontId="72" fillId="0" borderId="0" xfId="16" applyFont="1"/>
    <xf numFmtId="0" fontId="73" fillId="0" borderId="0" xfId="16" applyFont="1" applyAlignment="1">
      <alignment horizontal="center"/>
    </xf>
    <xf numFmtId="49" fontId="73" fillId="0" borderId="0" xfId="16" applyNumberFormat="1" applyFont="1" applyAlignment="1">
      <alignment horizontal="center"/>
    </xf>
    <xf numFmtId="4" fontId="73" fillId="0" borderId="0" xfId="16" applyNumberFormat="1" applyFont="1"/>
    <xf numFmtId="49" fontId="72" fillId="0" borderId="8" xfId="16" applyNumberFormat="1" applyFont="1" applyBorder="1" applyAlignment="1">
      <alignment horizontal="center"/>
    </xf>
    <xf numFmtId="4" fontId="72" fillId="0" borderId="8" xfId="16" applyNumberFormat="1" applyFont="1" applyBorder="1" applyAlignment="1">
      <alignment horizontal="center"/>
    </xf>
    <xf numFmtId="49" fontId="72" fillId="0" borderId="21" xfId="16" applyNumberFormat="1" applyFont="1" applyBorder="1" applyAlignment="1">
      <alignment horizontal="center"/>
    </xf>
    <xf numFmtId="4" fontId="72" fillId="0" borderId="21" xfId="16" applyNumberFormat="1" applyFont="1" applyBorder="1" applyAlignment="1">
      <alignment horizontal="center"/>
    </xf>
    <xf numFmtId="49" fontId="73" fillId="0" borderId="0" xfId="16" applyNumberFormat="1" applyFont="1"/>
    <xf numFmtId="4" fontId="72" fillId="0" borderId="0" xfId="16" applyNumberFormat="1" applyFont="1" applyAlignment="1">
      <alignment horizontal="center"/>
    </xf>
    <xf numFmtId="49" fontId="72" fillId="0" borderId="0" xfId="16" applyNumberFormat="1" applyFont="1"/>
    <xf numFmtId="4" fontId="72" fillId="0" borderId="0" xfId="16" applyNumberFormat="1" applyFont="1"/>
    <xf numFmtId="4" fontId="72" fillId="0" borderId="6" xfId="16" applyNumberFormat="1" applyFont="1" applyBorder="1"/>
    <xf numFmtId="0" fontId="51" fillId="0" borderId="0" xfId="16" applyFont="1" applyBorder="1"/>
    <xf numFmtId="0" fontId="25" fillId="0" borderId="0" xfId="16" applyFont="1" applyBorder="1"/>
    <xf numFmtId="0" fontId="11" fillId="0" borderId="0" xfId="16" applyFont="1" applyBorder="1" applyAlignment="1">
      <alignment horizontal="left"/>
    </xf>
    <xf numFmtId="0" fontId="11" fillId="0" borderId="0" xfId="16" applyFont="1" applyBorder="1" applyAlignment="1">
      <alignment horizontal="center"/>
    </xf>
    <xf numFmtId="4" fontId="11" fillId="0" borderId="0" xfId="16" applyNumberFormat="1" applyFont="1" applyBorder="1" applyAlignment="1">
      <alignment horizontal="right"/>
    </xf>
    <xf numFmtId="4" fontId="25" fillId="0" borderId="0" xfId="16" applyNumberFormat="1" applyFont="1" applyBorder="1" applyAlignment="1">
      <alignment horizontal="right"/>
    </xf>
    <xf numFmtId="0" fontId="40" fillId="0" borderId="0" xfId="16" applyFont="1" applyAlignment="1">
      <alignment horizontal="left"/>
    </xf>
    <xf numFmtId="0" fontId="40" fillId="0" borderId="0" xfId="16" applyFont="1" applyBorder="1"/>
    <xf numFmtId="0" fontId="25" fillId="0" borderId="0" xfId="16" applyFont="1" applyAlignment="1">
      <alignment horizontal="left"/>
    </xf>
    <xf numFmtId="49" fontId="25" fillId="0" borderId="0" xfId="16" applyNumberFormat="1" applyFont="1" applyAlignment="1">
      <alignment horizontal="left"/>
    </xf>
    <xf numFmtId="4" fontId="11" fillId="0" borderId="0" xfId="16" applyNumberFormat="1" applyFont="1" applyBorder="1"/>
    <xf numFmtId="0" fontId="10" fillId="0" borderId="0" xfId="16" applyFont="1" applyBorder="1"/>
    <xf numFmtId="4" fontId="40" fillId="0" borderId="1" xfId="16" applyNumberFormat="1" applyFont="1" applyBorder="1" applyAlignment="1">
      <alignment horizontal="right" vertical="center" wrapText="1"/>
    </xf>
    <xf numFmtId="0" fontId="11" fillId="0" borderId="0" xfId="16" applyFont="1" applyBorder="1" applyAlignment="1">
      <alignment horizontal="right"/>
    </xf>
    <xf numFmtId="0" fontId="40" fillId="0" borderId="8" xfId="16" applyFont="1" applyBorder="1" applyAlignment="1">
      <alignment horizontal="center"/>
    </xf>
    <xf numFmtId="0" fontId="10" fillId="0" borderId="24" xfId="16" applyFont="1" applyBorder="1" applyAlignment="1">
      <alignment horizontal="center"/>
    </xf>
    <xf numFmtId="4" fontId="10" fillId="0" borderId="24" xfId="16" applyNumberFormat="1" applyFont="1" applyBorder="1" applyAlignment="1">
      <alignment horizontal="center"/>
    </xf>
    <xf numFmtId="4" fontId="40" fillId="0" borderId="24" xfId="16" applyNumberFormat="1" applyFont="1" applyBorder="1" applyAlignment="1">
      <alignment horizontal="center"/>
    </xf>
    <xf numFmtId="0" fontId="66" fillId="0" borderId="0" xfId="0" applyFont="1" applyBorder="1"/>
    <xf numFmtId="0" fontId="66" fillId="0" borderId="0" xfId="0" applyFont="1" applyBorder="1" applyAlignment="1">
      <alignment horizontal="center" vertical="center"/>
    </xf>
    <xf numFmtId="0" fontId="82" fillId="0" borderId="0" xfId="0" applyFont="1" applyBorder="1" applyAlignment="1">
      <alignment horizontal="left"/>
    </xf>
    <xf numFmtId="183" fontId="56" fillId="0" borderId="0" xfId="0" applyNumberFormat="1" applyFont="1" applyFill="1" applyBorder="1" applyAlignment="1">
      <alignment horizontal="center" wrapText="1"/>
    </xf>
    <xf numFmtId="0" fontId="82" fillId="0" borderId="0" xfId="0" applyNumberFormat="1" applyFont="1" applyFill="1" applyBorder="1" applyAlignment="1">
      <alignment horizontal="center"/>
    </xf>
    <xf numFmtId="183" fontId="82" fillId="0" borderId="0" xfId="0" applyNumberFormat="1" applyFont="1" applyFill="1" applyBorder="1" applyAlignment="1">
      <alignment horizontal="center"/>
    </xf>
    <xf numFmtId="0" fontId="66" fillId="0" borderId="0" xfId="0" applyFont="1" applyBorder="1" applyAlignment="1">
      <alignment horizontal="center"/>
    </xf>
    <xf numFmtId="0" fontId="66" fillId="0" borderId="0" xfId="0" applyFont="1" applyBorder="1" applyAlignment="1">
      <alignment horizontal="left" wrapText="1"/>
    </xf>
    <xf numFmtId="0" fontId="66" fillId="0" borderId="0" xfId="0" applyFont="1" applyFill="1" applyBorder="1" applyAlignment="1">
      <alignment vertical="center" wrapText="1"/>
    </xf>
    <xf numFmtId="0" fontId="82" fillId="0" borderId="0" xfId="0" applyFont="1" applyFill="1" applyBorder="1" applyAlignment="1">
      <alignment horizontal="center"/>
    </xf>
    <xf numFmtId="0" fontId="56" fillId="0" borderId="0" xfId="0" applyNumberFormat="1" applyFont="1" applyFill="1" applyBorder="1" applyAlignment="1">
      <alignment horizontal="center"/>
    </xf>
    <xf numFmtId="183" fontId="56" fillId="0" borderId="0" xfId="0" applyNumberFormat="1" applyFont="1" applyFill="1" applyBorder="1" applyAlignment="1">
      <alignment horizontal="center"/>
    </xf>
    <xf numFmtId="183" fontId="82" fillId="0" borderId="0" xfId="0" applyNumberFormat="1" applyFont="1" applyFill="1" applyBorder="1" applyAlignment="1">
      <alignment horizontal="right"/>
    </xf>
    <xf numFmtId="0" fontId="82" fillId="0" borderId="0" xfId="0" applyFont="1" applyBorder="1" applyAlignment="1"/>
    <xf numFmtId="0" fontId="82" fillId="0" borderId="0" xfId="0" applyFont="1" applyBorder="1" applyAlignment="1">
      <alignment horizontal="center"/>
    </xf>
    <xf numFmtId="0" fontId="82" fillId="0" borderId="0" xfId="0" applyFont="1" applyBorder="1"/>
    <xf numFmtId="0" fontId="66" fillId="0" borderId="0" xfId="0" applyFont="1" applyFill="1" applyBorder="1"/>
    <xf numFmtId="183" fontId="82" fillId="0" borderId="0" xfId="0" applyNumberFormat="1" applyFont="1" applyFill="1" applyBorder="1"/>
    <xf numFmtId="0" fontId="65" fillId="0" borderId="0" xfId="0" applyFont="1" applyBorder="1"/>
    <xf numFmtId="0" fontId="55" fillId="0" borderId="0" xfId="0" applyNumberFormat="1" applyFont="1" applyAlignment="1">
      <alignment vertical="top"/>
    </xf>
    <xf numFmtId="0" fontId="55" fillId="0" borderId="0" xfId="0" applyNumberFormat="1" applyFont="1" applyBorder="1" applyAlignment="1">
      <alignment vertical="top"/>
    </xf>
    <xf numFmtId="0" fontId="11" fillId="0" borderId="0" xfId="0" applyFont="1" applyBorder="1" applyAlignment="1">
      <alignment vertical="top"/>
    </xf>
    <xf numFmtId="0" fontId="118" fillId="0" borderId="0" xfId="0" applyFont="1" applyAlignment="1">
      <alignment horizontal="justify" vertical="top"/>
    </xf>
    <xf numFmtId="0" fontId="118" fillId="0" borderId="0" xfId="0" applyFont="1" applyBorder="1" applyAlignment="1">
      <alignment horizontal="justify" vertical="top"/>
    </xf>
    <xf numFmtId="4" fontId="54" fillId="0" borderId="24" xfId="0" applyNumberFormat="1" applyFont="1" applyBorder="1" applyAlignment="1">
      <alignment horizontal="right" vertical="top"/>
    </xf>
    <xf numFmtId="4" fontId="53" fillId="0" borderId="8" xfId="0" applyNumberFormat="1" applyFont="1" applyBorder="1" applyAlignment="1">
      <alignment horizontal="right" vertical="top"/>
    </xf>
    <xf numFmtId="4" fontId="53" fillId="0" borderId="21" xfId="0" applyNumberFormat="1" applyFont="1" applyBorder="1" applyAlignment="1">
      <alignment horizontal="right" vertical="top"/>
    </xf>
    <xf numFmtId="0" fontId="28" fillId="0" borderId="9" xfId="0" applyFont="1" applyBorder="1" applyAlignment="1">
      <alignment horizontal="center" vertical="top" wrapText="1"/>
    </xf>
    <xf numFmtId="0" fontId="28" fillId="0" borderId="9" xfId="0" applyFont="1" applyBorder="1" applyAlignment="1">
      <alignment horizontal="center" vertical="center" wrapText="1"/>
    </xf>
    <xf numFmtId="0" fontId="73" fillId="0" borderId="11" xfId="0" applyFont="1" applyBorder="1" applyAlignment="1">
      <alignment horizontal="left" vertical="top" wrapText="1"/>
    </xf>
    <xf numFmtId="0" fontId="18" fillId="0" borderId="7" xfId="0" applyFont="1" applyBorder="1" applyAlignment="1">
      <alignment vertical="top" wrapText="1"/>
    </xf>
    <xf numFmtId="0" fontId="18" fillId="0" borderId="2" xfId="0" applyFont="1" applyBorder="1" applyAlignment="1">
      <alignment horizontal="justify" vertical="top" wrapText="1"/>
    </xf>
    <xf numFmtId="0" fontId="73" fillId="0" borderId="9" xfId="0" applyFont="1" applyBorder="1" applyAlignment="1">
      <alignment horizontal="center" vertical="center" wrapText="1"/>
    </xf>
    <xf numFmtId="0" fontId="66" fillId="0" borderId="0" xfId="0" applyFont="1" applyBorder="1" applyAlignment="1">
      <alignment wrapText="1"/>
    </xf>
    <xf numFmtId="0" fontId="66" fillId="0" borderId="0" xfId="0" applyFont="1" applyFill="1" applyBorder="1" applyAlignment="1">
      <alignment wrapText="1"/>
    </xf>
    <xf numFmtId="0" fontId="115" fillId="0" borderId="0" xfId="0" applyFont="1" applyFill="1" applyBorder="1"/>
    <xf numFmtId="0" fontId="51" fillId="0" borderId="0" xfId="0" applyFont="1" applyBorder="1" applyAlignment="1">
      <alignment wrapText="1"/>
    </xf>
    <xf numFmtId="0" fontId="81" fillId="0" borderId="35" xfId="0" applyFont="1" applyFill="1" applyBorder="1" applyAlignment="1">
      <alignment horizontal="center" vertical="center" wrapText="1"/>
    </xf>
    <xf numFmtId="49" fontId="81" fillId="0" borderId="35" xfId="0" applyNumberFormat="1" applyFont="1" applyFill="1" applyBorder="1" applyAlignment="1">
      <alignment horizontal="center" vertical="center"/>
    </xf>
    <xf numFmtId="0" fontId="81" fillId="0" borderId="35" xfId="0" applyFont="1" applyFill="1" applyBorder="1" applyAlignment="1">
      <alignment vertical="center" wrapText="1"/>
    </xf>
    <xf numFmtId="183" fontId="81" fillId="0" borderId="35" xfId="0" applyNumberFormat="1" applyFont="1" applyFill="1" applyBorder="1" applyAlignment="1">
      <alignment horizontal="center" vertical="center" wrapText="1"/>
    </xf>
    <xf numFmtId="183" fontId="81" fillId="0" borderId="35" xfId="0" applyNumberFormat="1" applyFont="1" applyFill="1" applyBorder="1" applyAlignment="1">
      <alignment vertical="center"/>
    </xf>
    <xf numFmtId="183" fontId="81" fillId="0" borderId="35" xfId="0" applyNumberFormat="1" applyFont="1" applyFill="1" applyBorder="1" applyAlignment="1">
      <alignment vertical="center" wrapText="1"/>
    </xf>
    <xf numFmtId="9" fontId="81" fillId="0" borderId="35" xfId="0" applyNumberFormat="1" applyFont="1" applyFill="1" applyBorder="1" applyAlignment="1">
      <alignment horizontal="center" vertical="center" wrapText="1"/>
    </xf>
    <xf numFmtId="0" fontId="66" fillId="0" borderId="35" xfId="0" applyFont="1" applyFill="1" applyBorder="1" applyAlignment="1">
      <alignment horizontal="center" vertical="center" wrapText="1"/>
    </xf>
    <xf numFmtId="0" fontId="66" fillId="0" borderId="35" xfId="0" applyFont="1" applyFill="1" applyBorder="1" applyAlignment="1">
      <alignment vertical="center" wrapText="1"/>
    </xf>
    <xf numFmtId="9" fontId="66" fillId="0" borderId="35" xfId="0" applyNumberFormat="1" applyFont="1" applyFill="1" applyBorder="1" applyAlignment="1">
      <alignment horizontal="center" vertical="center" wrapText="1"/>
    </xf>
    <xf numFmtId="183" fontId="81" fillId="0" borderId="35" xfId="0" applyNumberFormat="1" applyFont="1" applyFill="1" applyBorder="1" applyAlignment="1">
      <alignment horizontal="right" vertical="center"/>
    </xf>
    <xf numFmtId="183" fontId="66" fillId="0" borderId="35" xfId="0" applyNumberFormat="1" applyFont="1" applyFill="1" applyBorder="1" applyAlignment="1">
      <alignment vertical="center" wrapText="1"/>
    </xf>
    <xf numFmtId="0" fontId="66" fillId="0" borderId="35" xfId="0" applyFont="1" applyFill="1" applyBorder="1" applyAlignment="1">
      <alignment horizontal="center" vertical="center"/>
    </xf>
    <xf numFmtId="183" fontId="66" fillId="0" borderId="35" xfId="0" applyNumberFormat="1" applyFont="1" applyFill="1" applyBorder="1" applyAlignment="1">
      <alignment horizontal="center" vertical="center" wrapText="1"/>
    </xf>
    <xf numFmtId="0" fontId="81" fillId="0" borderId="35" xfId="0" applyNumberFormat="1" applyFont="1" applyFill="1" applyBorder="1" applyAlignment="1">
      <alignment horizontal="center" vertical="center"/>
    </xf>
    <xf numFmtId="183" fontId="81" fillId="0" borderId="35" xfId="0" applyNumberFormat="1" applyFont="1" applyFill="1" applyBorder="1" applyAlignment="1">
      <alignment horizontal="center" vertical="center"/>
    </xf>
    <xf numFmtId="183" fontId="81" fillId="0" borderId="35" xfId="0" applyNumberFormat="1" applyFont="1" applyFill="1" applyBorder="1" applyAlignment="1">
      <alignment horizontal="right" vertical="center" wrapText="1"/>
    </xf>
    <xf numFmtId="49" fontId="81" fillId="0" borderId="35" xfId="0" applyNumberFormat="1" applyFont="1" applyFill="1" applyBorder="1" applyAlignment="1">
      <alignment horizontal="center" vertical="center" wrapText="1"/>
    </xf>
    <xf numFmtId="0" fontId="66" fillId="0" borderId="35" xfId="0" applyFont="1" applyBorder="1"/>
    <xf numFmtId="0" fontId="66" fillId="0" borderId="35" xfId="0" applyFont="1" applyBorder="1" applyAlignment="1">
      <alignment wrapText="1"/>
    </xf>
    <xf numFmtId="0" fontId="82" fillId="15" borderId="35" xfId="0" applyFont="1" applyFill="1" applyBorder="1" applyAlignment="1">
      <alignment horizontal="center"/>
    </xf>
    <xf numFmtId="0" fontId="82" fillId="15" borderId="35" xfId="0" applyNumberFormat="1" applyFont="1" applyFill="1" applyBorder="1" applyAlignment="1">
      <alignment horizontal="center"/>
    </xf>
    <xf numFmtId="183" fontId="82" fillId="15" borderId="35" xfId="0" applyNumberFormat="1" applyFont="1" applyFill="1" applyBorder="1" applyAlignment="1">
      <alignment horizontal="right"/>
    </xf>
    <xf numFmtId="183" fontId="82" fillId="15" borderId="35" xfId="0" applyNumberFormat="1" applyFont="1" applyFill="1" applyBorder="1"/>
    <xf numFmtId="0" fontId="56" fillId="15" borderId="35" xfId="0" applyFont="1" applyFill="1" applyBorder="1" applyAlignment="1">
      <alignment horizontal="center" vertical="center" wrapText="1"/>
    </xf>
    <xf numFmtId="0" fontId="51" fillId="0" borderId="0" xfId="0" applyFont="1" applyBorder="1" applyAlignment="1">
      <alignment vertical="top"/>
    </xf>
    <xf numFmtId="0" fontId="66" fillId="0" borderId="0" xfId="0" applyFont="1" applyBorder="1" applyAlignment="1">
      <alignment vertical="top"/>
    </xf>
    <xf numFmtId="0" fontId="66" fillId="0" borderId="0" xfId="0" applyFont="1" applyBorder="1" applyAlignment="1">
      <alignment vertical="top" wrapText="1"/>
    </xf>
    <xf numFmtId="0" fontId="82" fillId="0" borderId="0" xfId="0" applyFont="1" applyBorder="1" applyAlignment="1">
      <alignment vertical="top"/>
    </xf>
    <xf numFmtId="0" fontId="82" fillId="0" borderId="0" xfId="0" applyFont="1" applyBorder="1" applyAlignment="1">
      <alignment horizontal="center" vertical="top"/>
    </xf>
    <xf numFmtId="0" fontId="52" fillId="15" borderId="35" xfId="0" applyFont="1" applyFill="1" applyBorder="1" applyAlignment="1">
      <alignment horizontal="center" vertical="top" wrapText="1"/>
    </xf>
    <xf numFmtId="0" fontId="65" fillId="0" borderId="0" xfId="0" applyFont="1" applyBorder="1" applyAlignment="1">
      <alignment vertical="top"/>
    </xf>
    <xf numFmtId="0" fontId="81" fillId="0" borderId="35" xfId="0" applyFont="1" applyFill="1" applyBorder="1" applyAlignment="1">
      <alignment horizontal="center" vertical="top" wrapText="1"/>
    </xf>
    <xf numFmtId="49" fontId="81" fillId="0" borderId="35" xfId="0" applyNumberFormat="1" applyFont="1" applyFill="1" applyBorder="1" applyAlignment="1">
      <alignment horizontal="center" vertical="top"/>
    </xf>
    <xf numFmtId="0" fontId="81" fillId="0" borderId="35" xfId="0" applyFont="1" applyFill="1" applyBorder="1" applyAlignment="1">
      <alignment vertical="top" wrapText="1"/>
    </xf>
    <xf numFmtId="183" fontId="81" fillId="0" borderId="35" xfId="0" applyNumberFormat="1" applyFont="1" applyFill="1" applyBorder="1" applyAlignment="1">
      <alignment horizontal="center" vertical="top" wrapText="1"/>
    </xf>
    <xf numFmtId="183" fontId="81" fillId="0" borderId="35" xfId="0" applyNumberFormat="1" applyFont="1" applyFill="1" applyBorder="1" applyAlignment="1">
      <alignment vertical="top"/>
    </xf>
    <xf numFmtId="183" fontId="81" fillId="0" borderId="35" xfId="0" applyNumberFormat="1" applyFont="1" applyFill="1" applyBorder="1" applyAlignment="1">
      <alignment vertical="top" wrapText="1"/>
    </xf>
    <xf numFmtId="9" fontId="81" fillId="0" borderId="35" xfId="0" applyNumberFormat="1" applyFont="1" applyFill="1" applyBorder="1" applyAlignment="1">
      <alignment horizontal="center" vertical="top" wrapText="1"/>
    </xf>
    <xf numFmtId="0" fontId="81" fillId="0" borderId="35" xfId="0" applyFont="1" applyFill="1" applyBorder="1" applyAlignment="1">
      <alignment horizontal="center" vertical="top"/>
    </xf>
    <xf numFmtId="183" fontId="81" fillId="0" borderId="35" xfId="0" applyNumberFormat="1" applyFont="1" applyFill="1" applyBorder="1" applyAlignment="1">
      <alignment horizontal="left" vertical="top" wrapText="1"/>
    </xf>
    <xf numFmtId="0" fontId="66" fillId="0" borderId="0" xfId="0" applyFont="1" applyFill="1" applyBorder="1" applyAlignment="1">
      <alignment vertical="top"/>
    </xf>
    <xf numFmtId="0" fontId="66" fillId="0" borderId="35" xfId="0" applyFont="1" applyFill="1" applyBorder="1" applyAlignment="1">
      <alignment horizontal="center" vertical="top" wrapText="1"/>
    </xf>
    <xf numFmtId="0" fontId="66" fillId="0" borderId="35" xfId="0" applyFont="1" applyFill="1" applyBorder="1" applyAlignment="1">
      <alignment vertical="top" wrapText="1"/>
    </xf>
    <xf numFmtId="9" fontId="66" fillId="0" borderId="35" xfId="0" applyNumberFormat="1" applyFont="1" applyFill="1" applyBorder="1" applyAlignment="1">
      <alignment horizontal="center" vertical="top" wrapText="1"/>
    </xf>
    <xf numFmtId="183" fontId="81" fillId="0" borderId="35" xfId="0" applyNumberFormat="1" applyFont="1" applyFill="1" applyBorder="1" applyAlignment="1">
      <alignment horizontal="right" vertical="top"/>
    </xf>
    <xf numFmtId="183" fontId="66" fillId="0" borderId="35" xfId="0" applyNumberFormat="1" applyFont="1" applyFill="1" applyBorder="1" applyAlignment="1">
      <alignment vertical="top" wrapText="1"/>
    </xf>
    <xf numFmtId="0" fontId="66" fillId="0" borderId="35" xfId="0" applyFont="1" applyFill="1" applyBorder="1" applyAlignment="1">
      <alignment horizontal="center" vertical="top"/>
    </xf>
    <xf numFmtId="183" fontId="66" fillId="0" borderId="35" xfId="0" applyNumberFormat="1" applyFont="1" applyFill="1" applyBorder="1" applyAlignment="1">
      <alignment horizontal="center" vertical="top" wrapText="1"/>
    </xf>
    <xf numFmtId="0" fontId="115" fillId="0" borderId="0" xfId="0" applyFont="1" applyFill="1" applyBorder="1" applyAlignment="1">
      <alignment vertical="top"/>
    </xf>
    <xf numFmtId="0" fontId="81" fillId="0" borderId="35" xfId="0" applyNumberFormat="1" applyFont="1" applyFill="1" applyBorder="1" applyAlignment="1">
      <alignment horizontal="center" vertical="top"/>
    </xf>
    <xf numFmtId="183" fontId="81" fillId="0" borderId="35" xfId="0" applyNumberFormat="1" applyFont="1" applyFill="1" applyBorder="1" applyAlignment="1">
      <alignment horizontal="center" vertical="top"/>
    </xf>
    <xf numFmtId="183" fontId="81" fillId="0" borderId="35" xfId="0" applyNumberFormat="1" applyFont="1" applyFill="1" applyBorder="1" applyAlignment="1">
      <alignment horizontal="right" vertical="top" wrapText="1"/>
    </xf>
    <xf numFmtId="49" fontId="81" fillId="0" borderId="35" xfId="0" applyNumberFormat="1" applyFont="1" applyFill="1" applyBorder="1" applyAlignment="1">
      <alignment horizontal="center" vertical="top" wrapText="1"/>
    </xf>
    <xf numFmtId="0" fontId="66" fillId="0" borderId="35" xfId="0" applyFont="1" applyBorder="1" applyAlignment="1">
      <alignment vertical="top"/>
    </xf>
    <xf numFmtId="0" fontId="82" fillId="15" borderId="35" xfId="0" applyFont="1" applyFill="1" applyBorder="1" applyAlignment="1">
      <alignment horizontal="center" vertical="top"/>
    </xf>
    <xf numFmtId="0" fontId="82" fillId="15" borderId="35" xfId="0" applyNumberFormat="1" applyFont="1" applyFill="1" applyBorder="1" applyAlignment="1">
      <alignment horizontal="center" vertical="top"/>
    </xf>
    <xf numFmtId="183" fontId="82" fillId="15" borderId="35" xfId="0" applyNumberFormat="1" applyFont="1" applyFill="1" applyBorder="1" applyAlignment="1">
      <alignment horizontal="right" vertical="top"/>
    </xf>
    <xf numFmtId="183" fontId="82" fillId="15" borderId="35" xfId="0" applyNumberFormat="1" applyFont="1" applyFill="1" applyBorder="1" applyAlignment="1">
      <alignment vertical="top"/>
    </xf>
    <xf numFmtId="0" fontId="66" fillId="0" borderId="35" xfId="0" applyFont="1" applyBorder="1" applyAlignment="1">
      <alignment vertical="top" wrapText="1"/>
    </xf>
    <xf numFmtId="0" fontId="82" fillId="0" borderId="0" xfId="0" applyFont="1" applyFill="1" applyBorder="1" applyAlignment="1">
      <alignment horizontal="center" vertical="top"/>
    </xf>
    <xf numFmtId="0" fontId="82" fillId="0" borderId="0" xfId="0" applyNumberFormat="1" applyFont="1" applyFill="1" applyBorder="1" applyAlignment="1">
      <alignment horizontal="center" vertical="top"/>
    </xf>
    <xf numFmtId="183" fontId="82" fillId="0" borderId="0" xfId="0" applyNumberFormat="1" applyFont="1" applyFill="1" applyBorder="1" applyAlignment="1">
      <alignment horizontal="right" vertical="top"/>
    </xf>
    <xf numFmtId="183" fontId="82" fillId="0" borderId="0" xfId="0" applyNumberFormat="1" applyFont="1" applyFill="1" applyBorder="1" applyAlignment="1">
      <alignment vertical="top"/>
    </xf>
    <xf numFmtId="0" fontId="66" fillId="0" borderId="0" xfId="0" applyFont="1" applyFill="1" applyBorder="1" applyAlignment="1">
      <alignment vertical="top" wrapText="1"/>
    </xf>
    <xf numFmtId="0" fontId="56" fillId="15" borderId="35" xfId="0" applyFont="1" applyFill="1" applyBorder="1" applyAlignment="1">
      <alignment horizontal="center" vertical="top" wrapText="1"/>
    </xf>
    <xf numFmtId="178" fontId="66" fillId="0" borderId="35" xfId="0" applyNumberFormat="1" applyFont="1" applyFill="1" applyBorder="1" applyAlignment="1">
      <alignment horizontal="right" vertical="top" wrapText="1"/>
    </xf>
    <xf numFmtId="179" fontId="81" fillId="0" borderId="35" xfId="0" applyNumberFormat="1" applyFont="1" applyFill="1" applyBorder="1" applyAlignment="1">
      <alignment horizontal="right" vertical="top"/>
    </xf>
    <xf numFmtId="179" fontId="66" fillId="0" borderId="35" xfId="0" applyNumberFormat="1" applyFont="1" applyFill="1" applyBorder="1" applyAlignment="1">
      <alignment horizontal="left" vertical="top" wrapText="1"/>
    </xf>
    <xf numFmtId="49" fontId="66" fillId="0" borderId="35" xfId="0" applyNumberFormat="1" applyFont="1" applyFill="1" applyBorder="1" applyAlignment="1">
      <alignment horizontal="center" vertical="top" wrapText="1"/>
    </xf>
    <xf numFmtId="0" fontId="66" fillId="0" borderId="0" xfId="0" applyFont="1" applyBorder="1" applyAlignment="1">
      <alignment horizontal="left" vertical="top" wrapText="1"/>
    </xf>
    <xf numFmtId="0" fontId="51" fillId="0" borderId="0" xfId="0" applyFont="1" applyBorder="1" applyAlignment="1">
      <alignment vertical="top" wrapText="1"/>
    </xf>
    <xf numFmtId="0" fontId="109" fillId="0" borderId="0" xfId="0" applyFont="1" applyBorder="1" applyAlignment="1">
      <alignment vertical="top"/>
    </xf>
    <xf numFmtId="0" fontId="109" fillId="0" borderId="0" xfId="0" applyFont="1" applyBorder="1" applyAlignment="1">
      <alignment vertical="top" wrapText="1"/>
    </xf>
    <xf numFmtId="0" fontId="109" fillId="0" borderId="0" xfId="0" applyFont="1" applyBorder="1" applyAlignment="1">
      <alignment horizontal="left" vertical="top" wrapText="1"/>
    </xf>
    <xf numFmtId="0" fontId="110" fillId="21" borderId="0" xfId="0" applyFont="1" applyFill="1" applyBorder="1" applyAlignment="1">
      <alignment vertical="top"/>
    </xf>
    <xf numFmtId="0" fontId="109" fillId="0" borderId="0" xfId="0" applyFont="1" applyFill="1" applyBorder="1" applyAlignment="1">
      <alignment vertical="top"/>
    </xf>
    <xf numFmtId="0" fontId="109" fillId="0" borderId="0" xfId="0" applyFont="1" applyFill="1" applyBorder="1" applyAlignment="1">
      <alignment vertical="top" wrapText="1"/>
    </xf>
    <xf numFmtId="0" fontId="111" fillId="0" borderId="0" xfId="0" applyFont="1" applyBorder="1" applyAlignment="1">
      <alignment vertical="top"/>
    </xf>
    <xf numFmtId="0" fontId="111" fillId="0" borderId="0" xfId="0" applyFont="1" applyBorder="1" applyAlignment="1">
      <alignment horizontal="center" vertical="top"/>
    </xf>
    <xf numFmtId="0" fontId="112" fillId="15" borderId="35" xfId="0" applyFont="1" applyFill="1" applyBorder="1" applyAlignment="1">
      <alignment horizontal="center" vertical="top" wrapText="1"/>
    </xf>
    <xf numFmtId="0" fontId="109" fillId="0" borderId="35" xfId="0" applyFont="1" applyFill="1" applyBorder="1" applyAlignment="1">
      <alignment horizontal="center" vertical="top" wrapText="1"/>
    </xf>
    <xf numFmtId="0" fontId="113" fillId="0" borderId="35" xfId="0" applyFont="1" applyFill="1" applyBorder="1" applyAlignment="1">
      <alignment horizontal="center" vertical="top" wrapText="1"/>
    </xf>
    <xf numFmtId="0" fontId="109" fillId="0" borderId="35" xfId="0" applyFont="1" applyFill="1" applyBorder="1" applyAlignment="1">
      <alignment vertical="top" wrapText="1"/>
    </xf>
    <xf numFmtId="9" fontId="109" fillId="0" borderId="35" xfId="0" applyNumberFormat="1" applyFont="1" applyFill="1" applyBorder="1" applyAlignment="1">
      <alignment horizontal="center" vertical="top" wrapText="1"/>
    </xf>
    <xf numFmtId="0" fontId="113" fillId="0" borderId="35" xfId="0" applyNumberFormat="1" applyFont="1" applyFill="1" applyBorder="1" applyAlignment="1">
      <alignment horizontal="center" vertical="top" wrapText="1"/>
    </xf>
    <xf numFmtId="183" fontId="113" fillId="0" borderId="35" xfId="0" applyNumberFormat="1" applyFont="1" applyFill="1" applyBorder="1" applyAlignment="1">
      <alignment vertical="top"/>
    </xf>
    <xf numFmtId="183" fontId="113" fillId="0" borderId="35" xfId="0" applyNumberFormat="1" applyFont="1" applyFill="1" applyBorder="1" applyAlignment="1">
      <alignment horizontal="left" vertical="top" wrapText="1"/>
    </xf>
    <xf numFmtId="0" fontId="109" fillId="0" borderId="35" xfId="0" applyFont="1" applyFill="1" applyBorder="1" applyAlignment="1">
      <alignment horizontal="center" vertical="top"/>
    </xf>
    <xf numFmtId="183" fontId="109" fillId="0" borderId="35" xfId="0" applyNumberFormat="1" applyFont="1" applyFill="1" applyBorder="1" applyAlignment="1">
      <alignment horizontal="center" vertical="top" wrapText="1"/>
    </xf>
    <xf numFmtId="183" fontId="109" fillId="0" borderId="35" xfId="0" applyNumberFormat="1" applyFont="1" applyFill="1" applyBorder="1" applyAlignment="1">
      <alignment vertical="top" wrapText="1"/>
    </xf>
    <xf numFmtId="0" fontId="111" fillId="0" borderId="35" xfId="0" applyFont="1" applyBorder="1" applyAlignment="1">
      <alignment vertical="top"/>
    </xf>
    <xf numFmtId="0" fontId="111" fillId="15" borderId="35" xfId="0" applyFont="1" applyFill="1" applyBorder="1" applyAlignment="1">
      <alignment horizontal="center" vertical="top"/>
    </xf>
    <xf numFmtId="0" fontId="111" fillId="15" borderId="35" xfId="0" applyNumberFormat="1" applyFont="1" applyFill="1" applyBorder="1" applyAlignment="1">
      <alignment horizontal="center" vertical="top"/>
    </xf>
    <xf numFmtId="0" fontId="109" fillId="0" borderId="35" xfId="0" applyFont="1" applyBorder="1" applyAlignment="1">
      <alignment vertical="top"/>
    </xf>
    <xf numFmtId="183" fontId="111" fillId="15" borderId="35" xfId="0" applyNumberFormat="1" applyFont="1" applyFill="1" applyBorder="1" applyAlignment="1">
      <alignment vertical="top"/>
    </xf>
    <xf numFmtId="0" fontId="109" fillId="0" borderId="35" xfId="0" applyFont="1" applyBorder="1" applyAlignment="1">
      <alignment horizontal="left" vertical="top" wrapText="1"/>
    </xf>
    <xf numFmtId="0" fontId="110" fillId="21" borderId="0" xfId="0" applyFont="1" applyFill="1" applyBorder="1" applyAlignment="1">
      <alignment vertical="top" wrapText="1"/>
    </xf>
    <xf numFmtId="183" fontId="112" fillId="0" borderId="0" xfId="0" applyNumberFormat="1" applyFont="1" applyFill="1" applyBorder="1" applyAlignment="1">
      <alignment horizontal="center" vertical="top"/>
    </xf>
    <xf numFmtId="183" fontId="111" fillId="0" borderId="0" xfId="0" applyNumberFormat="1" applyFont="1" applyFill="1" applyBorder="1" applyAlignment="1">
      <alignment vertical="top"/>
    </xf>
    <xf numFmtId="49" fontId="113" fillId="0" borderId="35" xfId="0" applyNumberFormat="1" applyFont="1" applyFill="1" applyBorder="1" applyAlignment="1">
      <alignment horizontal="center" vertical="top" wrapText="1"/>
    </xf>
    <xf numFmtId="178" fontId="109" fillId="0" borderId="35" xfId="0" applyNumberFormat="1" applyFont="1" applyFill="1" applyBorder="1" applyAlignment="1">
      <alignment horizontal="right" vertical="top" wrapText="1"/>
    </xf>
    <xf numFmtId="49" fontId="109" fillId="0" borderId="35" xfId="0" applyNumberFormat="1" applyFont="1" applyFill="1" applyBorder="1" applyAlignment="1">
      <alignment horizontal="center" vertical="top" wrapText="1"/>
    </xf>
    <xf numFmtId="49" fontId="109" fillId="0" borderId="35" xfId="0" applyNumberFormat="1" applyFont="1" applyFill="1" applyBorder="1" applyAlignment="1">
      <alignment horizontal="center" vertical="top"/>
    </xf>
    <xf numFmtId="0" fontId="109" fillId="0" borderId="0" xfId="0" applyFont="1" applyFill="1" applyBorder="1" applyAlignment="1">
      <alignment horizontal="center" vertical="top" wrapText="1"/>
    </xf>
    <xf numFmtId="49" fontId="109" fillId="0" borderId="0" xfId="0" applyNumberFormat="1" applyFont="1" applyFill="1" applyBorder="1" applyAlignment="1">
      <alignment horizontal="center" vertical="top" wrapText="1"/>
    </xf>
    <xf numFmtId="49" fontId="109" fillId="0" borderId="0" xfId="0" applyNumberFormat="1" applyFont="1" applyFill="1" applyBorder="1" applyAlignment="1">
      <alignment horizontal="center" vertical="top"/>
    </xf>
    <xf numFmtId="0" fontId="109" fillId="0" borderId="0" xfId="0" applyFont="1" applyFill="1" applyBorder="1" applyAlignment="1">
      <alignment horizontal="center" vertical="top"/>
    </xf>
    <xf numFmtId="183" fontId="113" fillId="0" borderId="0" xfId="0" applyNumberFormat="1" applyFont="1" applyFill="1" applyBorder="1" applyAlignment="1">
      <alignment vertical="top"/>
    </xf>
    <xf numFmtId="183" fontId="109" fillId="0" borderId="0" xfId="0" applyNumberFormat="1" applyFont="1" applyFill="1" applyBorder="1" applyAlignment="1">
      <alignment horizontal="center" vertical="top" wrapText="1"/>
    </xf>
    <xf numFmtId="183" fontId="113" fillId="0" borderId="35" xfId="0" applyNumberFormat="1" applyFont="1" applyFill="1" applyBorder="1" applyAlignment="1">
      <alignment horizontal="right" vertical="top" wrapText="1"/>
    </xf>
    <xf numFmtId="183" fontId="113" fillId="0" borderId="35" xfId="0" applyNumberFormat="1" applyFont="1" applyFill="1" applyBorder="1" applyAlignment="1">
      <alignment vertical="top" wrapText="1"/>
    </xf>
    <xf numFmtId="0" fontId="109" fillId="0" borderId="35" xfId="0" applyFont="1" applyFill="1" applyBorder="1" applyAlignment="1">
      <alignment horizontal="left" vertical="top" wrapText="1"/>
    </xf>
    <xf numFmtId="0" fontId="113" fillId="0" borderId="35" xfId="0" applyFont="1" applyFill="1" applyBorder="1" applyAlignment="1">
      <alignment vertical="top" wrapText="1"/>
    </xf>
    <xf numFmtId="9" fontId="113" fillId="0" borderId="35" xfId="0" applyNumberFormat="1" applyFont="1" applyFill="1" applyBorder="1" applyAlignment="1">
      <alignment horizontal="center" vertical="top" wrapText="1"/>
    </xf>
    <xf numFmtId="0" fontId="113" fillId="0" borderId="0" xfId="0" applyFont="1" applyFill="1" applyBorder="1" applyAlignment="1">
      <alignment vertical="top"/>
    </xf>
    <xf numFmtId="4" fontId="111" fillId="15" borderId="35" xfId="0" applyNumberFormat="1" applyFont="1" applyFill="1" applyBorder="1" applyAlignment="1">
      <alignment horizontal="center" vertical="top"/>
    </xf>
    <xf numFmtId="183" fontId="113" fillId="0" borderId="35" xfId="0" applyNumberFormat="1" applyFont="1" applyFill="1" applyBorder="1" applyAlignment="1">
      <alignment horizontal="center" vertical="top" wrapText="1"/>
    </xf>
    <xf numFmtId="183" fontId="113" fillId="0" borderId="35" xfId="0" applyNumberFormat="1" applyFont="1" applyFill="1" applyBorder="1" applyAlignment="1">
      <alignment horizontal="right" vertical="top"/>
    </xf>
    <xf numFmtId="49" fontId="113" fillId="0" borderId="35" xfId="0" applyNumberFormat="1" applyFont="1" applyFill="1" applyBorder="1" applyAlignment="1">
      <alignment horizontal="center" vertical="top"/>
    </xf>
    <xf numFmtId="0" fontId="113" fillId="0" borderId="35" xfId="0" applyNumberFormat="1" applyFont="1" applyFill="1" applyBorder="1" applyAlignment="1">
      <alignment horizontal="center" vertical="top"/>
    </xf>
    <xf numFmtId="183" fontId="113" fillId="0" borderId="35" xfId="0" applyNumberFormat="1" applyFont="1" applyFill="1" applyBorder="1" applyAlignment="1">
      <alignment horizontal="center" vertical="top"/>
    </xf>
    <xf numFmtId="183" fontId="113" fillId="0" borderId="35" xfId="0" applyNumberFormat="1" applyFont="1" applyFill="1" applyBorder="1" applyAlignment="1">
      <alignment horizontal="left" vertical="top"/>
    </xf>
    <xf numFmtId="0" fontId="109" fillId="0" borderId="35" xfId="0" applyFont="1" applyFill="1" applyBorder="1" applyAlignment="1">
      <alignment horizontal="left" vertical="top"/>
    </xf>
    <xf numFmtId="0" fontId="109" fillId="0" borderId="35" xfId="0" applyNumberFormat="1" applyFont="1" applyFill="1" applyBorder="1" applyAlignment="1">
      <alignment horizontal="center" vertical="top"/>
    </xf>
    <xf numFmtId="183" fontId="109" fillId="0" borderId="35" xfId="0" applyNumberFormat="1" applyFont="1" applyFill="1" applyBorder="1" applyAlignment="1">
      <alignment horizontal="center" vertical="top"/>
    </xf>
    <xf numFmtId="183" fontId="109" fillId="0" borderId="35" xfId="0" applyNumberFormat="1" applyFont="1" applyFill="1" applyBorder="1" applyAlignment="1">
      <alignment horizontal="right" vertical="top"/>
    </xf>
    <xf numFmtId="0" fontId="113" fillId="0" borderId="35" xfId="0" applyFont="1" applyFill="1" applyBorder="1" applyAlignment="1">
      <alignment horizontal="center" vertical="top"/>
    </xf>
    <xf numFmtId="0" fontId="109" fillId="0" borderId="35" xfId="0" applyFont="1" applyBorder="1" applyAlignment="1">
      <alignment vertical="top" wrapText="1"/>
    </xf>
    <xf numFmtId="1" fontId="109" fillId="0" borderId="35" xfId="0" applyNumberFormat="1" applyFont="1" applyFill="1" applyBorder="1" applyAlignment="1">
      <alignment horizontal="center" vertical="top" wrapText="1"/>
    </xf>
    <xf numFmtId="179" fontId="113" fillId="0" borderId="35" xfId="0" applyNumberFormat="1" applyFont="1" applyFill="1" applyBorder="1" applyAlignment="1">
      <alignment horizontal="right" vertical="top"/>
    </xf>
    <xf numFmtId="179" fontId="113" fillId="0" borderId="35" xfId="0" applyNumberFormat="1" applyFont="1" applyFill="1" applyBorder="1" applyAlignment="1">
      <alignment horizontal="left" vertical="top"/>
    </xf>
    <xf numFmtId="179" fontId="111" fillId="15" borderId="35" xfId="0" applyNumberFormat="1" applyFont="1" applyFill="1" applyBorder="1" applyAlignment="1">
      <alignment horizontal="right" vertical="top"/>
    </xf>
    <xf numFmtId="0" fontId="112" fillId="15" borderId="35" xfId="0" applyFont="1" applyFill="1" applyBorder="1" applyAlignment="1">
      <alignment horizontal="left" vertical="top" wrapText="1"/>
    </xf>
    <xf numFmtId="0" fontId="113" fillId="0" borderId="35" xfId="0" applyNumberFormat="1" applyFont="1" applyFill="1" applyBorder="1" applyAlignment="1">
      <alignment horizontal="left" vertical="top" wrapText="1"/>
    </xf>
    <xf numFmtId="183" fontId="109" fillId="0" borderId="0" xfId="0" applyNumberFormat="1" applyFont="1" applyBorder="1" applyAlignment="1">
      <alignment vertical="top"/>
    </xf>
    <xf numFmtId="183" fontId="113" fillId="0" borderId="0" xfId="0" applyNumberFormat="1" applyFont="1" applyFill="1" applyBorder="1" applyAlignment="1">
      <alignment horizontal="left" vertical="top" wrapText="1"/>
    </xf>
    <xf numFmtId="49" fontId="113" fillId="0" borderId="35" xfId="15" applyNumberFormat="1" applyFont="1" applyFill="1" applyBorder="1" applyAlignment="1" applyProtection="1">
      <alignment horizontal="center" vertical="top"/>
    </xf>
    <xf numFmtId="10" fontId="113" fillId="0" borderId="35" xfId="0" applyNumberFormat="1" applyFont="1" applyFill="1" applyBorder="1" applyAlignment="1">
      <alignment horizontal="left" vertical="top" wrapText="1"/>
    </xf>
    <xf numFmtId="0" fontId="112" fillId="15" borderId="35" xfId="0" applyFont="1" applyFill="1" applyBorder="1" applyAlignment="1">
      <alignment vertical="top" wrapText="1"/>
    </xf>
    <xf numFmtId="0" fontId="0" fillId="0" borderId="0" xfId="0" applyBorder="1" applyAlignment="1">
      <alignment horizontal="left" vertical="top" wrapText="1"/>
    </xf>
    <xf numFmtId="0" fontId="97" fillId="21" borderId="0" xfId="0" applyFont="1" applyFill="1" applyBorder="1" applyAlignment="1"/>
    <xf numFmtId="0" fontId="97" fillId="0" borderId="0" xfId="0" applyFont="1" applyFill="1" applyBorder="1" applyAlignment="1"/>
    <xf numFmtId="183" fontId="81" fillId="0" borderId="0" xfId="0" applyNumberFormat="1" applyFont="1" applyFill="1" applyBorder="1" applyAlignment="1">
      <alignment horizontal="justify" vertical="center" wrapText="1"/>
    </xf>
    <xf numFmtId="0" fontId="66" fillId="0" borderId="0" xfId="0" applyFont="1" applyBorder="1" applyAlignment="1">
      <alignment horizontal="justify"/>
    </xf>
    <xf numFmtId="0" fontId="66" fillId="0" borderId="0" xfId="0" applyFont="1" applyFill="1" applyBorder="1" applyAlignment="1">
      <alignment horizontal="justify"/>
    </xf>
    <xf numFmtId="0" fontId="97" fillId="21" borderId="0" xfId="0" applyFont="1" applyFill="1" applyBorder="1" applyAlignment="1">
      <alignment wrapText="1"/>
    </xf>
    <xf numFmtId="0" fontId="66" fillId="0" borderId="0" xfId="0" applyFont="1" applyFill="1" applyBorder="1" applyAlignment="1">
      <alignment vertical="center"/>
    </xf>
    <xf numFmtId="183" fontId="51" fillId="0" borderId="0" xfId="0" applyNumberFormat="1" applyFont="1" applyBorder="1"/>
    <xf numFmtId="0" fontId="52" fillId="15" borderId="35" xfId="0" applyFont="1" applyFill="1" applyBorder="1" applyAlignment="1">
      <alignment horizontal="center" wrapText="1"/>
    </xf>
    <xf numFmtId="0" fontId="81" fillId="0" borderId="35" xfId="0" applyNumberFormat="1" applyFont="1" applyFill="1" applyBorder="1" applyAlignment="1">
      <alignment horizontal="center" vertical="center" wrapText="1"/>
    </xf>
    <xf numFmtId="0" fontId="66" fillId="0" borderId="35" xfId="0" applyFont="1" applyFill="1" applyBorder="1" applyAlignment="1">
      <alignment horizontal="justify" vertical="center" wrapText="1"/>
    </xf>
    <xf numFmtId="183" fontId="81" fillId="0" borderId="35" xfId="0" applyNumberFormat="1" applyFont="1" applyFill="1" applyBorder="1" applyAlignment="1">
      <alignment horizontal="justify" vertical="center" wrapText="1"/>
    </xf>
    <xf numFmtId="183" fontId="66" fillId="0" borderId="35" xfId="0" applyNumberFormat="1" applyFont="1" applyFill="1" applyBorder="1" applyAlignment="1">
      <alignment horizontal="right" vertical="center" wrapText="1"/>
    </xf>
    <xf numFmtId="0" fontId="66" fillId="0" borderId="35" xfId="0" applyFont="1" applyBorder="1" applyAlignment="1">
      <alignment horizontal="justify"/>
    </xf>
    <xf numFmtId="183" fontId="56" fillId="15" borderId="35" xfId="0" applyNumberFormat="1" applyFont="1" applyFill="1" applyBorder="1" applyAlignment="1">
      <alignment horizontal="center" wrapText="1"/>
    </xf>
    <xf numFmtId="183" fontId="56" fillId="15" borderId="35" xfId="0" applyNumberFormat="1" applyFont="1" applyFill="1" applyBorder="1" applyAlignment="1">
      <alignment horizontal="center"/>
    </xf>
    <xf numFmtId="0" fontId="56" fillId="15" borderId="35" xfId="0" applyFont="1" applyFill="1" applyBorder="1" applyAlignment="1">
      <alignment horizontal="center" wrapText="1"/>
    </xf>
    <xf numFmtId="0" fontId="56" fillId="15" borderId="35" xfId="0" applyFont="1" applyFill="1" applyBorder="1" applyAlignment="1">
      <alignment horizontal="justify" wrapText="1"/>
    </xf>
    <xf numFmtId="10" fontId="81" fillId="0" borderId="35" xfId="0" applyNumberFormat="1" applyFont="1" applyFill="1" applyBorder="1" applyAlignment="1">
      <alignment horizontal="center" vertical="center" wrapText="1"/>
    </xf>
    <xf numFmtId="178" fontId="81" fillId="0" borderId="35" xfId="0" applyNumberFormat="1" applyFont="1" applyFill="1" applyBorder="1" applyAlignment="1">
      <alignment horizontal="right" vertical="center" wrapText="1"/>
    </xf>
    <xf numFmtId="0" fontId="81" fillId="0" borderId="35" xfId="0" applyFont="1" applyFill="1" applyBorder="1" applyAlignment="1">
      <alignment horizontal="justify" vertical="center" wrapText="1"/>
    </xf>
    <xf numFmtId="9" fontId="81" fillId="0" borderId="35" xfId="0" applyNumberFormat="1" applyFont="1" applyFill="1" applyBorder="1" applyAlignment="1">
      <alignment horizontal="justify" vertical="center" wrapText="1"/>
    </xf>
    <xf numFmtId="179" fontId="82" fillId="15" borderId="35" xfId="0" applyNumberFormat="1" applyFont="1" applyFill="1" applyBorder="1"/>
    <xf numFmtId="0" fontId="66" fillId="0" borderId="0" xfId="0" applyFont="1" applyBorder="1" applyAlignment="1">
      <alignment horizontal="center" vertical="center" wrapText="1"/>
    </xf>
    <xf numFmtId="0" fontId="66" fillId="0" borderId="0" xfId="0" applyNumberFormat="1" applyFont="1" applyBorder="1" applyAlignment="1">
      <alignment horizontal="center"/>
    </xf>
    <xf numFmtId="0" fontId="117" fillId="0" borderId="0" xfId="0" applyFont="1" applyFill="1" applyBorder="1"/>
    <xf numFmtId="0" fontId="116" fillId="0" borderId="0" xfId="0" applyFont="1" applyFill="1" applyBorder="1"/>
    <xf numFmtId="0" fontId="116" fillId="0" borderId="0" xfId="0" applyFont="1" applyFill="1" applyBorder="1" applyAlignment="1">
      <alignment horizontal="center"/>
    </xf>
    <xf numFmtId="0" fontId="117" fillId="0" borderId="0" xfId="0" applyFont="1" applyFill="1" applyBorder="1" applyAlignment="1">
      <alignment horizontal="center"/>
    </xf>
    <xf numFmtId="0" fontId="66" fillId="0" borderId="0" xfId="0" applyFont="1" applyBorder="1" applyAlignment="1">
      <alignment horizontal="left"/>
    </xf>
    <xf numFmtId="0" fontId="66" fillId="0" borderId="0" xfId="0" applyNumberFormat="1" applyFont="1" applyBorder="1" applyAlignment="1">
      <alignment horizontal="center" wrapText="1"/>
    </xf>
    <xf numFmtId="0" fontId="65" fillId="0" borderId="0" xfId="0" applyFont="1" applyBorder="1" applyAlignment="1">
      <alignment horizontal="center" vertical="center" wrapText="1"/>
    </xf>
    <xf numFmtId="0" fontId="65" fillId="0" borderId="0" xfId="0" applyFont="1" applyBorder="1" applyAlignment="1">
      <alignment wrapText="1"/>
    </xf>
    <xf numFmtId="0" fontId="65" fillId="0" borderId="0" xfId="0" applyNumberFormat="1" applyFont="1" applyBorder="1" applyAlignment="1">
      <alignment horizontal="center"/>
    </xf>
    <xf numFmtId="178" fontId="65" fillId="0" borderId="0" xfId="0" applyNumberFormat="1" applyFont="1" applyBorder="1"/>
    <xf numFmtId="0" fontId="65" fillId="0" borderId="0" xfId="0" applyFont="1" applyBorder="1" applyAlignment="1">
      <alignment horizontal="left" wrapText="1"/>
    </xf>
    <xf numFmtId="0" fontId="56" fillId="15" borderId="35" xfId="0" applyNumberFormat="1" applyFont="1" applyFill="1" applyBorder="1" applyAlignment="1">
      <alignment horizontal="center" vertical="center" wrapText="1"/>
    </xf>
    <xf numFmtId="183" fontId="66" fillId="0" borderId="35" xfId="0" applyNumberFormat="1" applyFont="1" applyFill="1" applyBorder="1" applyAlignment="1">
      <alignment horizontal="center" vertical="center"/>
    </xf>
    <xf numFmtId="0" fontId="66" fillId="0" borderId="35" xfId="0" applyFont="1" applyFill="1" applyBorder="1" applyAlignment="1">
      <alignment horizontal="left" vertical="center" wrapText="1"/>
    </xf>
    <xf numFmtId="0" fontId="66" fillId="0" borderId="35" xfId="0" applyFont="1" applyFill="1" applyBorder="1"/>
    <xf numFmtId="0" fontId="66" fillId="0" borderId="35" xfId="0" applyFont="1" applyBorder="1" applyAlignment="1">
      <alignment horizontal="center" vertical="center" wrapText="1"/>
    </xf>
    <xf numFmtId="0" fontId="66" fillId="0" borderId="35" xfId="0" applyFont="1" applyBorder="1" applyAlignment="1">
      <alignment horizontal="center"/>
    </xf>
    <xf numFmtId="0" fontId="82" fillId="0" borderId="35" xfId="0" applyFont="1" applyFill="1" applyBorder="1" applyAlignment="1">
      <alignment horizontal="center"/>
    </xf>
    <xf numFmtId="0" fontId="56" fillId="15" borderId="35" xfId="0" applyNumberFormat="1" applyFont="1" applyFill="1" applyBorder="1" applyAlignment="1">
      <alignment horizontal="center"/>
    </xf>
    <xf numFmtId="183" fontId="56" fillId="15" borderId="35" xfId="0" applyNumberFormat="1" applyFont="1" applyFill="1" applyBorder="1" applyAlignment="1">
      <alignment horizontal="right"/>
    </xf>
    <xf numFmtId="0" fontId="66" fillId="0" borderId="35" xfId="0" applyFont="1" applyBorder="1" applyAlignment="1">
      <alignment horizontal="left" wrapText="1"/>
    </xf>
    <xf numFmtId="0" fontId="66" fillId="0" borderId="0" xfId="0" applyFont="1" applyBorder="1" applyAlignment="1">
      <alignment horizontal="center" wrapText="1"/>
    </xf>
    <xf numFmtId="0" fontId="51" fillId="15" borderId="35" xfId="0" applyFont="1" applyFill="1" applyBorder="1" applyAlignment="1">
      <alignment horizontal="center" vertical="center" wrapText="1"/>
    </xf>
    <xf numFmtId="0" fontId="52" fillId="7" borderId="35" xfId="0" applyFont="1" applyFill="1" applyBorder="1" applyAlignment="1">
      <alignment horizontal="center" vertical="center" wrapText="1"/>
    </xf>
    <xf numFmtId="183" fontId="82" fillId="0" borderId="35" xfId="0" applyNumberFormat="1" applyFont="1" applyFill="1" applyBorder="1" applyAlignment="1">
      <alignment vertical="center" wrapText="1"/>
    </xf>
    <xf numFmtId="0" fontId="66" fillId="0" borderId="35" xfId="0" applyFont="1" applyBorder="1" applyAlignment="1">
      <alignment horizontal="center" wrapText="1"/>
    </xf>
    <xf numFmtId="183" fontId="82" fillId="15" borderId="35" xfId="0" applyNumberFormat="1" applyFont="1" applyFill="1" applyBorder="1" applyAlignment="1">
      <alignment horizontal="center"/>
    </xf>
    <xf numFmtId="10" fontId="40" fillId="0" borderId="8" xfId="16" applyNumberFormat="1" applyFont="1" applyBorder="1" applyAlignment="1">
      <alignment horizontal="center"/>
    </xf>
    <xf numFmtId="10" fontId="10" fillId="0" borderId="24" xfId="16" applyNumberFormat="1" applyFont="1" applyBorder="1" applyAlignment="1">
      <alignment horizontal="center"/>
    </xf>
    <xf numFmtId="10" fontId="11" fillId="0" borderId="0" xfId="16" applyNumberFormat="1" applyFont="1" applyBorder="1" applyAlignment="1">
      <alignment horizontal="right"/>
    </xf>
    <xf numFmtId="10" fontId="40" fillId="0" borderId="0" xfId="16" applyNumberFormat="1" applyFont="1"/>
    <xf numFmtId="10" fontId="25" fillId="0" borderId="0" xfId="16" applyNumberFormat="1" applyFont="1"/>
    <xf numFmtId="10" fontId="40" fillId="0" borderId="1" xfId="16" applyNumberFormat="1" applyFont="1" applyBorder="1" applyAlignment="1">
      <alignment horizontal="right" vertical="center" wrapText="1"/>
    </xf>
    <xf numFmtId="0" fontId="0" fillId="0" borderId="0" xfId="0" applyFont="1" applyAlignment="1">
      <alignment horizontal="left" vertical="top"/>
    </xf>
    <xf numFmtId="0" fontId="0" fillId="0" borderId="0" xfId="0" applyFont="1" applyAlignment="1">
      <alignment horizontal="center" vertical="top"/>
    </xf>
    <xf numFmtId="0" fontId="0" fillId="0" borderId="0" xfId="0" applyFont="1" applyAlignment="1">
      <alignment vertical="top"/>
    </xf>
    <xf numFmtId="0" fontId="7" fillId="0" borderId="0" xfId="13" applyFont="1" applyAlignment="1">
      <alignment vertical="top" wrapText="1"/>
    </xf>
    <xf numFmtId="0" fontId="25" fillId="0" borderId="0" xfId="13" applyFont="1" applyAlignment="1">
      <alignment horizontal="center" vertical="top" wrapText="1"/>
    </xf>
    <xf numFmtId="0" fontId="25" fillId="0" borderId="0" xfId="13" applyFont="1" applyAlignment="1">
      <alignment horizontal="center" vertical="top"/>
    </xf>
    <xf numFmtId="0" fontId="25" fillId="0" borderId="0" xfId="13" applyFont="1" applyAlignment="1">
      <alignment vertical="top" wrapText="1"/>
    </xf>
    <xf numFmtId="181" fontId="79" fillId="0" borderId="24" xfId="0" applyNumberFormat="1" applyFont="1" applyBorder="1" applyAlignment="1" applyProtection="1">
      <alignment horizontal="center"/>
      <protection locked="0"/>
    </xf>
    <xf numFmtId="10" fontId="81" fillId="0" borderId="0" xfId="0" applyNumberFormat="1" applyFont="1" applyAlignment="1">
      <alignment horizontal="left" vertical="top" wrapText="1"/>
    </xf>
    <xf numFmtId="0" fontId="4" fillId="0" borderId="0" xfId="16" applyFont="1"/>
    <xf numFmtId="0" fontId="27" fillId="0" borderId="0" xfId="0" applyFont="1" applyAlignment="1">
      <alignment vertical="top"/>
    </xf>
    <xf numFmtId="0" fontId="17" fillId="0" borderId="0" xfId="12" applyFont="1"/>
    <xf numFmtId="0" fontId="17" fillId="0" borderId="0" xfId="8" applyFont="1" applyAlignment="1" applyProtection="1">
      <alignment vertical="top"/>
      <protection locked="0"/>
    </xf>
    <xf numFmtId="0" fontId="18" fillId="0" borderId="0" xfId="16" applyFont="1"/>
    <xf numFmtId="4" fontId="28" fillId="0" borderId="8" xfId="16" applyNumberFormat="1" applyFont="1" applyBorder="1" applyAlignment="1">
      <alignment horizontal="center"/>
    </xf>
    <xf numFmtId="4" fontId="17" fillId="20" borderId="3" xfId="18" applyNumberFormat="1" applyFont="1" applyFill="1" applyBorder="1" applyAlignment="1">
      <alignment horizontal="center" vertical="center" wrapText="1"/>
    </xf>
    <xf numFmtId="0" fontId="0" fillId="0" borderId="0" xfId="18" applyFont="1"/>
    <xf numFmtId="4" fontId="17" fillId="20" borderId="0" xfId="18" applyNumberFormat="1" applyFont="1" applyFill="1" applyBorder="1" applyAlignment="1">
      <alignment horizontal="center" vertical="center" wrapText="1"/>
    </xf>
    <xf numFmtId="4" fontId="17" fillId="13" borderId="9" xfId="10" applyNumberFormat="1" applyFont="1" applyFill="1" applyBorder="1" applyAlignment="1">
      <alignment horizontal="center" vertical="top" wrapText="1"/>
    </xf>
    <xf numFmtId="4" fontId="17" fillId="13" borderId="9" xfId="21" applyNumberFormat="1" applyFont="1" applyFill="1" applyBorder="1" applyAlignment="1">
      <alignment horizontal="center" vertical="top" wrapText="1"/>
    </xf>
    <xf numFmtId="4" fontId="17" fillId="13" borderId="9" xfId="22" applyNumberFormat="1" applyFont="1" applyFill="1" applyBorder="1" applyAlignment="1">
      <alignment horizontal="center" vertical="center" wrapText="1"/>
    </xf>
    <xf numFmtId="0" fontId="18" fillId="0" borderId="0" xfId="8" applyFont="1" applyFill="1" applyAlignment="1" applyProtection="1">
      <alignment horizontal="justify" vertical="top"/>
    </xf>
    <xf numFmtId="0" fontId="15" fillId="0" borderId="0" xfId="0" applyFont="1" applyAlignment="1">
      <alignment horizontal="left"/>
    </xf>
    <xf numFmtId="2" fontId="65" fillId="0" borderId="0" xfId="0" applyNumberFormat="1" applyFont="1" applyAlignment="1">
      <alignment vertical="top"/>
    </xf>
    <xf numFmtId="0" fontId="0" fillId="0" borderId="0" xfId="0" applyFill="1" applyAlignment="1">
      <alignment horizontal="justify" vertical="top"/>
    </xf>
    <xf numFmtId="0" fontId="0" fillId="0" borderId="0" xfId="0" applyAlignment="1">
      <alignment horizontal="left"/>
    </xf>
    <xf numFmtId="0" fontId="84" fillId="0" borderId="31" xfId="0" applyFont="1" applyBorder="1" applyAlignment="1">
      <alignment horizontal="left" vertical="center" wrapText="1"/>
    </xf>
    <xf numFmtId="0" fontId="18" fillId="0" borderId="0" xfId="0" applyFont="1" applyFill="1" applyBorder="1" applyAlignment="1">
      <alignment horizontal="justify" vertical="top" wrapText="1"/>
    </xf>
    <xf numFmtId="0" fontId="15" fillId="0" borderId="0" xfId="0" applyFont="1" applyAlignment="1">
      <alignment horizontal="left"/>
    </xf>
    <xf numFmtId="0" fontId="29" fillId="0" borderId="0" xfId="0" applyFont="1"/>
    <xf numFmtId="167" fontId="3" fillId="0" borderId="0" xfId="3" applyNumberFormat="1" applyFont="1" applyBorder="1" applyAlignment="1" applyProtection="1">
      <alignment horizontal="right" vertical="top"/>
    </xf>
    <xf numFmtId="167" fontId="3" fillId="0" borderId="2" xfId="3" applyNumberFormat="1" applyFont="1" applyBorder="1" applyAlignment="1" applyProtection="1">
      <alignment horizontal="right" vertical="top"/>
    </xf>
    <xf numFmtId="39" fontId="18" fillId="0" borderId="2" xfId="0" applyNumberFormat="1" applyFont="1" applyBorder="1" applyAlignment="1" applyProtection="1">
      <alignment horizontal="right" vertical="top"/>
    </xf>
    <xf numFmtId="39" fontId="18" fillId="0" borderId="15" xfId="0" applyNumberFormat="1" applyFont="1" applyBorder="1" applyAlignment="1" applyProtection="1">
      <alignment horizontal="right" vertical="top"/>
    </xf>
    <xf numFmtId="2" fontId="4" fillId="0" borderId="0" xfId="0" applyNumberFormat="1" applyFont="1" applyBorder="1" applyAlignment="1">
      <alignment horizontal="center" vertical="top"/>
    </xf>
    <xf numFmtId="0" fontId="15" fillId="0" borderId="0" xfId="0" applyFont="1" applyBorder="1" applyAlignment="1" applyProtection="1">
      <alignment horizontal="center" vertical="top"/>
    </xf>
    <xf numFmtId="0" fontId="0" fillId="0" borderId="0" xfId="0" applyFont="1" applyFill="1" applyAlignment="1">
      <alignment horizontal="justify" vertical="top"/>
    </xf>
    <xf numFmtId="0" fontId="51" fillId="0" borderId="0" xfId="0" applyFont="1" applyAlignment="1">
      <alignment horizontal="justify" vertical="top" wrapText="1"/>
    </xf>
    <xf numFmtId="0" fontId="18" fillId="0" borderId="0" xfId="0" applyFont="1" applyBorder="1" applyAlignment="1">
      <alignment horizontal="justify" vertical="top" wrapText="1"/>
    </xf>
    <xf numFmtId="0" fontId="15" fillId="0" borderId="0" xfId="0" applyFont="1" applyAlignment="1">
      <alignment horizontal="left"/>
    </xf>
    <xf numFmtId="0" fontId="17" fillId="0" borderId="0" xfId="0" applyFont="1" applyBorder="1" applyAlignment="1" applyProtection="1">
      <alignment horizontal="center" vertical="top"/>
    </xf>
    <xf numFmtId="0" fontId="25" fillId="0" borderId="0" xfId="13" applyFont="1" applyAlignment="1">
      <alignment horizontal="justify" vertical="top" wrapText="1"/>
    </xf>
    <xf numFmtId="0" fontId="79" fillId="0" borderId="0" xfId="0" applyFont="1" applyBorder="1" applyAlignment="1" applyProtection="1">
      <alignment horizontal="left" vertical="top"/>
      <protection locked="0"/>
    </xf>
    <xf numFmtId="0" fontId="25" fillId="0" borderId="0" xfId="13" applyFont="1" applyAlignment="1">
      <alignment horizontal="justify" vertical="top"/>
    </xf>
    <xf numFmtId="0" fontId="79" fillId="0" borderId="0" xfId="0" applyFont="1" applyAlignment="1">
      <alignment horizontal="justify" vertical="top" wrapText="1"/>
    </xf>
    <xf numFmtId="182" fontId="79" fillId="0" borderId="0" xfId="0" applyNumberFormat="1" applyFont="1" applyAlignment="1">
      <alignment horizontal="center" vertical="top"/>
    </xf>
    <xf numFmtId="182" fontId="77" fillId="0" borderId="3" xfId="0" applyNumberFormat="1" applyFont="1" applyBorder="1" applyAlignment="1">
      <alignment horizontal="center" vertical="top" wrapText="1"/>
    </xf>
    <xf numFmtId="0" fontId="79" fillId="0" borderId="0" xfId="0" applyFont="1" applyFill="1" applyAlignment="1">
      <alignment horizontal="left" vertical="center"/>
    </xf>
    <xf numFmtId="0" fontId="51" fillId="0" borderId="0" xfId="14" applyFont="1" applyAlignment="1">
      <alignment horizontal="justify" vertical="top" wrapText="1"/>
    </xf>
    <xf numFmtId="0" fontId="52" fillId="15" borderId="35" xfId="0" applyFont="1" applyFill="1" applyBorder="1" applyAlignment="1">
      <alignment horizontal="center" vertical="center" wrapText="1"/>
    </xf>
    <xf numFmtId="0" fontId="66" fillId="0" borderId="35" xfId="0" applyFont="1" applyFill="1" applyBorder="1" applyAlignment="1">
      <alignment horizontal="center" vertical="center" wrapText="1"/>
    </xf>
    <xf numFmtId="0" fontId="66" fillId="0" borderId="35" xfId="0" applyNumberFormat="1" applyFont="1" applyFill="1" applyBorder="1" applyAlignment="1">
      <alignment horizontal="center" vertical="center" wrapText="1"/>
    </xf>
    <xf numFmtId="178" fontId="66" fillId="0" borderId="35" xfId="0" applyNumberFormat="1" applyFont="1" applyFill="1" applyBorder="1" applyAlignment="1">
      <alignment horizontal="right" vertical="center" wrapText="1"/>
    </xf>
    <xf numFmtId="179" fontId="81" fillId="0" borderId="35" xfId="0" applyNumberFormat="1" applyFont="1" applyFill="1" applyBorder="1" applyAlignment="1">
      <alignment horizontal="right" vertical="center"/>
    </xf>
    <xf numFmtId="0" fontId="66" fillId="0" borderId="0" xfId="0" applyFont="1" applyFill="1" applyBorder="1" applyAlignment="1">
      <alignment horizontal="justify"/>
    </xf>
    <xf numFmtId="9" fontId="81" fillId="0" borderId="35" xfId="0" applyNumberFormat="1" applyFont="1" applyFill="1" applyBorder="1" applyAlignment="1">
      <alignment horizontal="center" vertical="center" wrapText="1"/>
    </xf>
    <xf numFmtId="0" fontId="66" fillId="0" borderId="35" xfId="0" applyFont="1" applyFill="1" applyBorder="1" applyAlignment="1">
      <alignment horizontal="justify" vertical="center" wrapText="1"/>
    </xf>
    <xf numFmtId="0" fontId="78" fillId="0" borderId="0" xfId="13" applyFont="1" applyBorder="1" applyAlignment="1">
      <alignment horizontal="center"/>
    </xf>
    <xf numFmtId="0" fontId="77" fillId="0" borderId="1" xfId="0" applyFont="1" applyBorder="1" applyAlignment="1" applyProtection="1">
      <alignment horizontal="center" vertical="top"/>
      <protection locked="0"/>
    </xf>
    <xf numFmtId="181" fontId="77" fillId="0" borderId="1" xfId="0" applyNumberFormat="1" applyFont="1" applyBorder="1" applyAlignment="1" applyProtection="1">
      <alignment horizontal="center" vertical="top"/>
      <protection locked="0"/>
    </xf>
    <xf numFmtId="4" fontId="77" fillId="0" borderId="1" xfId="0" applyNumberFormat="1" applyFont="1" applyBorder="1" applyAlignment="1" applyProtection="1">
      <alignment horizontal="center" vertical="top"/>
      <protection locked="0"/>
    </xf>
    <xf numFmtId="181" fontId="79" fillId="0" borderId="0" xfId="0" applyNumberFormat="1" applyFont="1" applyAlignment="1" applyProtection="1">
      <alignment horizontal="center" vertical="top"/>
      <protection locked="0"/>
    </xf>
    <xf numFmtId="10" fontId="79" fillId="0" borderId="0" xfId="0" applyNumberFormat="1" applyFont="1" applyAlignment="1" applyProtection="1">
      <alignment vertical="top"/>
      <protection locked="0"/>
    </xf>
    <xf numFmtId="10" fontId="77" fillId="0" borderId="1" xfId="0" applyNumberFormat="1" applyFont="1" applyBorder="1" applyAlignment="1" applyProtection="1">
      <alignment vertical="top"/>
      <protection locked="0"/>
    </xf>
    <xf numFmtId="0" fontId="28" fillId="0" borderId="9" xfId="0" applyFont="1" applyFill="1" applyBorder="1" applyAlignment="1">
      <alignment vertical="center" wrapText="1"/>
    </xf>
    <xf numFmtId="0" fontId="18" fillId="0" borderId="0" xfId="0" applyFont="1" applyFill="1" applyAlignment="1">
      <alignment vertical="center" wrapText="1"/>
    </xf>
    <xf numFmtId="0" fontId="28" fillId="0" borderId="0" xfId="0" applyFont="1" applyFill="1" applyAlignment="1">
      <alignment vertical="center" wrapText="1"/>
    </xf>
    <xf numFmtId="0" fontId="15" fillId="0" borderId="0" xfId="0" applyFont="1" applyFill="1" applyAlignment="1">
      <alignment horizontal="left" vertical="top"/>
    </xf>
    <xf numFmtId="0" fontId="15" fillId="0" borderId="0" xfId="0" applyFont="1" applyFill="1" applyAlignment="1">
      <alignment horizontal="justify" vertical="top"/>
    </xf>
    <xf numFmtId="0" fontId="18" fillId="0" borderId="0" xfId="0" applyFont="1" applyFill="1" applyBorder="1" applyAlignment="1">
      <alignment vertical="top"/>
    </xf>
    <xf numFmtId="0" fontId="28" fillId="0" borderId="9" xfId="0" applyFont="1" applyFill="1" applyBorder="1" applyAlignment="1">
      <alignment horizontal="left" vertical="top" wrapText="1"/>
    </xf>
    <xf numFmtId="0" fontId="72" fillId="0" borderId="0" xfId="0" applyFont="1" applyFill="1" applyAlignment="1">
      <alignment horizontal="justify" vertical="top"/>
    </xf>
    <xf numFmtId="0" fontId="28" fillId="0" borderId="0" xfId="0" applyFont="1" applyFill="1" applyAlignment="1">
      <alignment horizontal="center" vertical="top"/>
    </xf>
    <xf numFmtId="0" fontId="31" fillId="0" borderId="0" xfId="0" applyFont="1" applyFill="1" applyAlignment="1">
      <alignment vertical="top"/>
    </xf>
    <xf numFmtId="39" fontId="18" fillId="0" borderId="24" xfId="0" applyNumberFormat="1" applyFont="1" applyBorder="1" applyAlignment="1" applyProtection="1">
      <alignment horizontal="right" vertical="top"/>
    </xf>
    <xf numFmtId="0" fontId="62" fillId="0" borderId="0" xfId="8" applyFont="1" applyFill="1" applyBorder="1" applyAlignment="1">
      <alignment horizontal="justify" vertical="top"/>
    </xf>
    <xf numFmtId="0" fontId="52" fillId="0" borderId="0" xfId="14" applyFont="1" applyAlignment="1">
      <alignment horizontal="justify" vertical="top" wrapText="1"/>
    </xf>
    <xf numFmtId="0" fontId="68" fillId="0" borderId="0" xfId="13" applyFont="1" applyAlignment="1">
      <alignment horizontal="justify" vertical="top" wrapText="1"/>
    </xf>
    <xf numFmtId="10" fontId="62" fillId="0" borderId="0" xfId="8" applyNumberFormat="1" applyFont="1" applyFill="1" applyBorder="1" applyAlignment="1">
      <alignment horizontal="justify" vertical="top"/>
    </xf>
    <xf numFmtId="0" fontId="74" fillId="0" borderId="0" xfId="8" applyFont="1" applyFill="1" applyBorder="1" applyAlignment="1">
      <alignment horizontal="justify" vertical="top"/>
    </xf>
    <xf numFmtId="49" fontId="74" fillId="0" borderId="0" xfId="8" applyNumberFormat="1" applyFont="1" applyFill="1" applyBorder="1" applyAlignment="1">
      <alignment horizontal="justify" vertical="top"/>
    </xf>
    <xf numFmtId="0" fontId="51" fillId="0" borderId="0" xfId="0" applyFont="1" applyFill="1" applyBorder="1" applyAlignment="1">
      <alignment horizontal="left"/>
    </xf>
    <xf numFmtId="0" fontId="73" fillId="0" borderId="0" xfId="0" applyFont="1" applyAlignment="1" applyProtection="1">
      <alignment horizontal="justify" vertical="top"/>
    </xf>
    <xf numFmtId="2" fontId="5" fillId="0" borderId="0" xfId="0" applyNumberFormat="1" applyFont="1" applyFill="1" applyAlignment="1">
      <alignment vertical="top"/>
    </xf>
    <xf numFmtId="0" fontId="4" fillId="0" borderId="0" xfId="0" applyFont="1" applyFill="1" applyAlignment="1">
      <alignment horizontal="center" vertical="top"/>
    </xf>
    <xf numFmtId="2" fontId="5" fillId="0" borderId="0" xfId="0" applyNumberFormat="1" applyFont="1" applyFill="1" applyAlignment="1">
      <alignment horizontal="center" vertical="top"/>
    </xf>
    <xf numFmtId="4" fontId="5" fillId="0" borderId="0" xfId="0" applyNumberFormat="1" applyFont="1" applyFill="1" applyBorder="1" applyAlignment="1">
      <alignment horizontal="right" vertical="top"/>
    </xf>
    <xf numFmtId="2" fontId="7" fillId="0" borderId="0" xfId="0" applyNumberFormat="1" applyFont="1" applyFill="1" applyAlignment="1">
      <alignment vertical="top"/>
    </xf>
    <xf numFmtId="4" fontId="5" fillId="0" borderId="0" xfId="0" applyNumberFormat="1" applyFont="1" applyFill="1" applyBorder="1" applyAlignment="1">
      <alignment horizontal="right"/>
    </xf>
    <xf numFmtId="4" fontId="5" fillId="0" borderId="0" xfId="0" applyNumberFormat="1" applyFont="1" applyFill="1" applyAlignment="1">
      <alignment horizontal="right" vertical="top"/>
    </xf>
    <xf numFmtId="4" fontId="5" fillId="0" borderId="0" xfId="0" applyNumberFormat="1" applyFont="1" applyFill="1" applyAlignment="1">
      <alignment horizontal="right"/>
    </xf>
    <xf numFmtId="2" fontId="66" fillId="0" borderId="0" xfId="0" applyNumberFormat="1" applyFont="1" applyFill="1" applyAlignment="1">
      <alignment vertical="top"/>
    </xf>
    <xf numFmtId="0" fontId="82" fillId="0" borderId="0" xfId="0" applyFont="1" applyFill="1" applyAlignment="1">
      <alignment horizontal="center" vertical="top"/>
    </xf>
    <xf numFmtId="2" fontId="66" fillId="0" borderId="0" xfId="0" applyNumberFormat="1" applyFont="1" applyFill="1" applyAlignment="1">
      <alignment horizontal="center" vertical="top"/>
    </xf>
    <xf numFmtId="4" fontId="66" fillId="0" borderId="24" xfId="0" applyNumberFormat="1" applyFont="1" applyFill="1" applyBorder="1" applyAlignment="1">
      <alignment horizontal="right" vertical="top"/>
    </xf>
    <xf numFmtId="4" fontId="66" fillId="0" borderId="0" xfId="0" applyNumberFormat="1" applyFont="1" applyFill="1" applyAlignment="1">
      <alignment horizontal="right" vertical="top"/>
    </xf>
    <xf numFmtId="49" fontId="51" fillId="0" borderId="0" xfId="0" applyNumberFormat="1" applyFont="1" applyFill="1" applyBorder="1"/>
    <xf numFmtId="0" fontId="17" fillId="0" borderId="6" xfId="0" applyFont="1" applyFill="1" applyBorder="1" applyAlignment="1">
      <alignment horizontal="justify" vertical="top"/>
    </xf>
    <xf numFmtId="1" fontId="51" fillId="0" borderId="0" xfId="1" applyNumberFormat="1" applyFont="1" applyBorder="1" applyAlignment="1">
      <alignment horizontal="center"/>
    </xf>
    <xf numFmtId="4" fontId="51" fillId="0" borderId="0" xfId="1" applyNumberFormat="1" applyFont="1" applyFill="1" applyBorder="1"/>
    <xf numFmtId="0" fontId="77" fillId="0" borderId="3" xfId="0" applyFont="1" applyFill="1" applyBorder="1" applyAlignment="1">
      <alignment vertical="center"/>
    </xf>
    <xf numFmtId="181" fontId="77" fillId="0" borderId="3" xfId="0" applyNumberFormat="1" applyFont="1" applyFill="1" applyBorder="1" applyAlignment="1">
      <alignment vertical="center"/>
    </xf>
    <xf numFmtId="0" fontId="77" fillId="0" borderId="3" xfId="0" applyFont="1" applyFill="1" applyBorder="1"/>
    <xf numFmtId="181" fontId="77" fillId="0" borderId="3" xfId="0" applyNumberFormat="1" applyFont="1" applyFill="1" applyBorder="1"/>
    <xf numFmtId="0" fontId="3" fillId="0" borderId="0" xfId="0" applyFont="1" applyAlignment="1">
      <alignment horizontal="left" vertical="top"/>
    </xf>
    <xf numFmtId="0" fontId="18" fillId="0" borderId="1" xfId="0" applyFont="1" applyBorder="1" applyAlignment="1">
      <alignment horizontal="center" vertical="top" wrapText="1"/>
    </xf>
    <xf numFmtId="39" fontId="28" fillId="0" borderId="1" xfId="0" applyNumberFormat="1" applyFont="1" applyFill="1" applyBorder="1" applyAlignment="1">
      <alignment horizontal="right" vertical="top" wrapText="1"/>
    </xf>
    <xf numFmtId="0" fontId="28" fillId="0" borderId="1" xfId="0" applyFont="1" applyBorder="1" applyAlignment="1">
      <alignment horizontal="center" vertical="top" wrapText="1"/>
    </xf>
    <xf numFmtId="0" fontId="28" fillId="0" borderId="1" xfId="0" applyFont="1" applyFill="1" applyBorder="1" applyAlignment="1">
      <alignment horizontal="center" vertical="top" wrapText="1"/>
    </xf>
    <xf numFmtId="39" fontId="73" fillId="0" borderId="1" xfId="0" applyNumberFormat="1" applyFont="1" applyFill="1" applyBorder="1" applyAlignment="1">
      <alignment horizontal="right" vertical="top" wrapText="1"/>
    </xf>
    <xf numFmtId="0" fontId="73" fillId="0" borderId="9" xfId="0" applyFont="1" applyFill="1" applyBorder="1" applyAlignment="1">
      <alignment horizontal="left" vertical="center" wrapText="1"/>
    </xf>
    <xf numFmtId="0" fontId="72" fillId="0" borderId="0" xfId="0" applyFont="1" applyAlignment="1">
      <alignment horizontal="left"/>
    </xf>
    <xf numFmtId="0" fontId="72" fillId="0" borderId="0" xfId="0" applyFont="1" applyFill="1" applyAlignment="1">
      <alignment horizontal="center"/>
    </xf>
    <xf numFmtId="0" fontId="72" fillId="0" borderId="9" xfId="0" applyFont="1" applyFill="1" applyBorder="1" applyAlignment="1">
      <alignment horizontal="center" vertical="center" wrapText="1"/>
    </xf>
    <xf numFmtId="0" fontId="73" fillId="0" borderId="0" xfId="0" applyFont="1" applyFill="1" applyAlignment="1">
      <alignment horizontal="justify" wrapText="1"/>
    </xf>
    <xf numFmtId="4" fontId="73" fillId="0" borderId="0" xfId="0" applyNumberFormat="1" applyFont="1" applyFill="1" applyAlignment="1">
      <alignment horizontal="right" vertical="top" wrapText="1"/>
    </xf>
    <xf numFmtId="0" fontId="72" fillId="0" borderId="9" xfId="0" applyFont="1" applyFill="1" applyBorder="1" applyAlignment="1">
      <alignment horizontal="left" vertical="center" wrapText="1"/>
    </xf>
    <xf numFmtId="39" fontId="72" fillId="0" borderId="9" xfId="0" applyNumberFormat="1" applyFont="1" applyFill="1" applyBorder="1" applyAlignment="1">
      <alignment horizontal="right" vertical="center" wrapText="1"/>
    </xf>
    <xf numFmtId="0" fontId="72" fillId="0" borderId="0" xfId="0" applyFont="1" applyFill="1" applyBorder="1" applyAlignment="1">
      <alignment horizontal="left" vertical="center" wrapText="1"/>
    </xf>
    <xf numFmtId="39" fontId="72" fillId="0" borderId="0" xfId="0" applyNumberFormat="1" applyFont="1" applyFill="1" applyBorder="1" applyAlignment="1">
      <alignment horizontal="right" vertical="center" wrapText="1"/>
    </xf>
    <xf numFmtId="0" fontId="72" fillId="0" borderId="0" xfId="0" applyFont="1" applyAlignment="1">
      <alignment horizontal="justify"/>
    </xf>
    <xf numFmtId="0" fontId="73" fillId="0" borderId="0" xfId="0" applyFont="1" applyFill="1" applyAlignment="1">
      <alignment horizontal="justify" vertical="top" wrapText="1"/>
    </xf>
    <xf numFmtId="4" fontId="51" fillId="0" borderId="2" xfId="0" applyNumberFormat="1" applyFont="1" applyFill="1" applyBorder="1" applyAlignment="1">
      <alignment horizontal="right" vertical="top"/>
    </xf>
    <xf numFmtId="167" fontId="7" fillId="0" borderId="0" xfId="0" applyNumberFormat="1" applyFont="1" applyBorder="1" applyAlignment="1">
      <alignment vertical="top"/>
    </xf>
    <xf numFmtId="4" fontId="18" fillId="0" borderId="24" xfId="5" applyNumberFormat="1" applyFont="1" applyBorder="1" applyAlignment="1" applyProtection="1">
      <alignment horizontal="right" vertical="top"/>
    </xf>
    <xf numFmtId="176" fontId="7" fillId="0" borderId="24" xfId="5" applyFont="1" applyBorder="1" applyAlignment="1" applyProtection="1">
      <alignment horizontal="justify" vertical="top"/>
    </xf>
    <xf numFmtId="4" fontId="18" fillId="0" borderId="36" xfId="5" applyNumberFormat="1" applyFont="1" applyBorder="1" applyAlignment="1" applyProtection="1">
      <alignment horizontal="right" vertical="top"/>
    </xf>
    <xf numFmtId="4" fontId="3" fillId="0" borderId="0" xfId="0" applyNumberFormat="1" applyFont="1" applyAlignment="1">
      <alignment horizontal="right" vertical="top"/>
    </xf>
    <xf numFmtId="4" fontId="3" fillId="0" borderId="2" xfId="0" applyNumberFormat="1" applyFont="1" applyBorder="1" applyAlignment="1">
      <alignment horizontal="right" vertical="top"/>
    </xf>
    <xf numFmtId="4" fontId="120" fillId="0" borderId="0" xfId="0" applyNumberFormat="1" applyFont="1" applyBorder="1" applyAlignment="1">
      <alignment horizontal="right" vertical="top"/>
    </xf>
    <xf numFmtId="0" fontId="3" fillId="0" borderId="0" xfId="0" applyFont="1" applyAlignment="1" applyProtection="1">
      <alignment horizontal="center" vertical="top"/>
    </xf>
    <xf numFmtId="0" fontId="17" fillId="0" borderId="3" xfId="0" applyFont="1" applyBorder="1" applyAlignment="1">
      <alignment horizontal="center" vertical="center" wrapText="1"/>
    </xf>
    <xf numFmtId="4" fontId="17" fillId="0" borderId="3" xfId="0" applyNumberFormat="1" applyFont="1" applyBorder="1" applyAlignment="1">
      <alignment horizontal="center" vertical="center" wrapText="1"/>
    </xf>
    <xf numFmtId="0" fontId="23" fillId="0" borderId="0" xfId="0" applyFont="1" applyAlignment="1">
      <alignment horizontal="center" vertical="center" wrapText="1"/>
    </xf>
    <xf numFmtId="0" fontId="52" fillId="0" borderId="0" xfId="0" applyFont="1" applyFill="1"/>
    <xf numFmtId="0" fontId="83" fillId="0" borderId="9" xfId="0" applyFont="1" applyBorder="1" applyAlignment="1">
      <alignment horizontal="left" vertical="center" wrapText="1"/>
    </xf>
    <xf numFmtId="4" fontId="83" fillId="0" borderId="9" xfId="0" applyNumberFormat="1" applyFont="1" applyBorder="1" applyAlignment="1">
      <alignment horizontal="right" vertical="center"/>
    </xf>
    <xf numFmtId="0" fontId="52" fillId="0" borderId="0" xfId="0" applyFont="1" applyBorder="1" applyAlignment="1">
      <alignment horizontal="right" vertical="top"/>
    </xf>
    <xf numFmtId="0" fontId="56" fillId="0" borderId="0" xfId="0" applyFont="1" applyBorder="1" applyAlignment="1">
      <alignment horizontal="right" vertical="top"/>
    </xf>
    <xf numFmtId="0" fontId="25" fillId="0" borderId="0" xfId="13" applyFont="1" applyAlignment="1">
      <alignment vertical="top"/>
    </xf>
    <xf numFmtId="0" fontId="79" fillId="0" borderId="3" xfId="0" applyFont="1" applyFill="1" applyBorder="1" applyAlignment="1">
      <alignment vertical="top"/>
    </xf>
    <xf numFmtId="0" fontId="0" fillId="0" borderId="3" xfId="0" applyFont="1" applyBorder="1" applyAlignment="1">
      <alignment vertical="top"/>
    </xf>
    <xf numFmtId="0" fontId="0" fillId="0" borderId="3" xfId="0" applyFont="1" applyBorder="1" applyAlignment="1">
      <alignment horizontal="center" vertical="top"/>
    </xf>
    <xf numFmtId="49" fontId="77" fillId="0" borderId="3" xfId="0" applyNumberFormat="1" applyFont="1" applyBorder="1" applyAlignment="1">
      <alignment horizontal="center" vertical="top"/>
    </xf>
    <xf numFmtId="0" fontId="79" fillId="0" borderId="0" xfId="0" applyFont="1" applyFill="1" applyAlignment="1">
      <alignment vertical="top"/>
    </xf>
    <xf numFmtId="181" fontId="79" fillId="0" borderId="0" xfId="0" applyNumberFormat="1" applyFont="1" applyFill="1" applyAlignment="1">
      <alignment vertical="top"/>
    </xf>
    <xf numFmtId="181" fontId="79" fillId="0" borderId="0" xfId="0" applyNumberFormat="1" applyFont="1" applyAlignment="1">
      <alignment vertical="top"/>
    </xf>
    <xf numFmtId="0" fontId="0" fillId="0" borderId="0" xfId="0" applyFont="1" applyFill="1" applyAlignment="1">
      <alignment vertical="top"/>
    </xf>
    <xf numFmtId="0" fontId="0" fillId="0" borderId="0" xfId="0" applyFont="1" applyFill="1" applyAlignment="1">
      <alignment horizontal="center" vertical="top"/>
    </xf>
    <xf numFmtId="0" fontId="79" fillId="0" borderId="0" xfId="0" applyFont="1" applyFill="1" applyAlignment="1">
      <alignment horizontal="left" vertical="top"/>
    </xf>
    <xf numFmtId="181" fontId="79" fillId="0" borderId="0" xfId="0" applyNumberFormat="1" applyFont="1" applyFill="1" applyAlignment="1">
      <alignment horizontal="right" vertical="top"/>
    </xf>
    <xf numFmtId="0" fontId="79" fillId="0" borderId="0" xfId="0" applyFont="1" applyFill="1" applyAlignment="1">
      <alignment horizontal="center" vertical="top"/>
    </xf>
    <xf numFmtId="0" fontId="79" fillId="0" borderId="0" xfId="0" applyFont="1" applyFill="1" applyAlignment="1">
      <alignment horizontal="center" vertical="top" wrapText="1"/>
    </xf>
    <xf numFmtId="0" fontId="77" fillId="0" borderId="0" xfId="0" applyFont="1" applyFill="1" applyAlignment="1">
      <alignment vertical="top"/>
    </xf>
    <xf numFmtId="181" fontId="77" fillId="0" borderId="0" xfId="0" applyNumberFormat="1" applyFont="1" applyFill="1" applyAlignment="1">
      <alignment vertical="top"/>
    </xf>
    <xf numFmtId="0" fontId="77" fillId="0" borderId="0" xfId="0" applyFont="1" applyFill="1" applyAlignment="1">
      <alignment horizontal="left" vertical="top"/>
    </xf>
    <xf numFmtId="181" fontId="77" fillId="0" borderId="0" xfId="0" applyNumberFormat="1" applyFont="1" applyFill="1" applyAlignment="1">
      <alignment horizontal="right" vertical="top"/>
    </xf>
    <xf numFmtId="0" fontId="79" fillId="0" borderId="0" xfId="0" applyFont="1" applyFill="1" applyBorder="1" applyAlignment="1">
      <alignment vertical="top"/>
    </xf>
    <xf numFmtId="0" fontId="0" fillId="0" borderId="0" xfId="0" applyFont="1" applyBorder="1" applyAlignment="1">
      <alignment vertical="top"/>
    </xf>
    <xf numFmtId="0" fontId="0" fillId="0" borderId="0" xfId="0" applyFont="1" applyBorder="1" applyAlignment="1">
      <alignment horizontal="center" vertical="top"/>
    </xf>
    <xf numFmtId="181" fontId="79" fillId="0" borderId="0" xfId="0" applyNumberFormat="1" applyFont="1" applyFill="1" applyBorder="1" applyAlignment="1">
      <alignment vertical="top"/>
    </xf>
    <xf numFmtId="0" fontId="11" fillId="0" borderId="0" xfId="0" applyFont="1" applyFill="1" applyAlignment="1">
      <alignment vertical="top"/>
    </xf>
    <xf numFmtId="0" fontId="5" fillId="0" borderId="0" xfId="0" applyFont="1" applyFill="1" applyAlignment="1">
      <alignment vertical="top"/>
    </xf>
    <xf numFmtId="181" fontId="11" fillId="0" borderId="0" xfId="0" applyNumberFormat="1" applyFont="1" applyFill="1" applyAlignment="1">
      <alignment vertical="top"/>
    </xf>
    <xf numFmtId="181" fontId="79" fillId="0" borderId="0" xfId="0" applyNumberFormat="1" applyFont="1" applyFill="1" applyAlignment="1">
      <alignment horizontal="left" vertical="top"/>
    </xf>
    <xf numFmtId="0" fontId="77" fillId="0" borderId="0" xfId="0" applyFont="1" applyAlignment="1">
      <alignment vertical="top"/>
    </xf>
    <xf numFmtId="0" fontId="79" fillId="0" borderId="0" xfId="0" applyFont="1" applyAlignment="1">
      <alignment horizontal="center" vertical="top"/>
    </xf>
    <xf numFmtId="0" fontId="79" fillId="0" borderId="0" xfId="0" applyFont="1" applyAlignment="1">
      <alignment vertical="top" wrapText="1"/>
    </xf>
    <xf numFmtId="0" fontId="25" fillId="0" borderId="0" xfId="13" applyFont="1" applyAlignment="1">
      <alignment horizontal="left" vertical="top"/>
    </xf>
    <xf numFmtId="0" fontId="7" fillId="0" borderId="0" xfId="13" applyFont="1" applyAlignment="1">
      <alignment vertical="top"/>
    </xf>
    <xf numFmtId="0" fontId="25" fillId="0" borderId="0" xfId="13" applyFont="1" applyFill="1" applyAlignment="1">
      <alignment vertical="top"/>
    </xf>
    <xf numFmtId="0" fontId="7" fillId="0" borderId="0" xfId="13" applyFont="1" applyAlignment="1">
      <alignment horizontal="center" vertical="top"/>
    </xf>
    <xf numFmtId="0" fontId="79" fillId="0" borderId="0" xfId="0" applyFont="1" applyAlignment="1" applyProtection="1">
      <alignment vertical="top"/>
      <protection locked="0"/>
    </xf>
    <xf numFmtId="181" fontId="79" fillId="0" borderId="0" xfId="0" applyNumberFormat="1" applyFont="1" applyAlignment="1" applyProtection="1">
      <alignment vertical="top"/>
      <protection locked="0"/>
    </xf>
    <xf numFmtId="4" fontId="79" fillId="0" borderId="0" xfId="0" applyNumberFormat="1" applyFont="1" applyAlignment="1" applyProtection="1">
      <alignment vertical="top"/>
      <protection locked="0"/>
    </xf>
    <xf numFmtId="4" fontId="79" fillId="0" borderId="0" xfId="0" applyNumberFormat="1" applyFont="1" applyAlignment="1" applyProtection="1">
      <alignment horizontal="center" vertical="top"/>
      <protection locked="0"/>
    </xf>
    <xf numFmtId="0" fontId="0" fillId="0" borderId="1" xfId="0" applyFont="1" applyBorder="1" applyAlignment="1">
      <alignment vertical="top"/>
    </xf>
    <xf numFmtId="0" fontId="0" fillId="0" borderId="1" xfId="0" applyFont="1" applyBorder="1" applyAlignment="1">
      <alignment horizontal="center" vertical="top"/>
    </xf>
    <xf numFmtId="10" fontId="77" fillId="0" borderId="1" xfId="0" applyNumberFormat="1" applyFont="1" applyBorder="1" applyAlignment="1" applyProtection="1">
      <alignment horizontal="center" vertical="top"/>
      <protection locked="0"/>
    </xf>
    <xf numFmtId="0" fontId="79" fillId="0" borderId="0" xfId="0" applyFont="1" applyAlignment="1" applyProtection="1">
      <alignment horizontal="left" vertical="top"/>
      <protection locked="0"/>
    </xf>
    <xf numFmtId="181" fontId="79" fillId="0" borderId="0" xfId="0" applyNumberFormat="1" applyFont="1" applyBorder="1" applyAlignment="1" applyProtection="1">
      <alignment vertical="top"/>
      <protection locked="0"/>
    </xf>
    <xf numFmtId="10" fontId="79" fillId="0" borderId="0" xfId="3" applyNumberFormat="1" applyFont="1" applyBorder="1" applyAlignment="1" applyProtection="1">
      <alignment vertical="top"/>
      <protection locked="0"/>
    </xf>
    <xf numFmtId="10" fontId="25" fillId="0" borderId="0" xfId="3" applyNumberFormat="1" applyFont="1" applyAlignment="1">
      <alignment vertical="top"/>
    </xf>
    <xf numFmtId="10" fontId="25" fillId="0" borderId="0" xfId="3" applyNumberFormat="1" applyFont="1" applyAlignment="1">
      <alignment horizontal="right" vertical="top"/>
    </xf>
    <xf numFmtId="0" fontId="79" fillId="0" borderId="0" xfId="0" applyFont="1" applyBorder="1" applyAlignment="1" applyProtection="1">
      <alignment vertical="top"/>
      <protection locked="0"/>
    </xf>
    <xf numFmtId="0" fontId="79" fillId="0" borderId="0" xfId="0" applyFont="1" applyBorder="1" applyAlignment="1" applyProtection="1">
      <alignment horizontal="center" vertical="top" wrapText="1"/>
      <protection locked="0"/>
    </xf>
    <xf numFmtId="0" fontId="7" fillId="0" borderId="0" xfId="13" applyFont="1" applyAlignment="1">
      <alignment horizontal="left" vertical="top"/>
    </xf>
    <xf numFmtId="0" fontId="7" fillId="0" borderId="0" xfId="13" applyFont="1" applyAlignment="1">
      <alignment horizontal="justify" vertical="top"/>
    </xf>
    <xf numFmtId="0" fontId="77" fillId="0" borderId="1" xfId="0" applyFont="1" applyBorder="1" applyAlignment="1" applyProtection="1">
      <alignment vertical="top"/>
      <protection locked="0"/>
    </xf>
    <xf numFmtId="0" fontId="15" fillId="0" borderId="1" xfId="13" applyFont="1" applyBorder="1" applyAlignment="1">
      <alignment vertical="top"/>
    </xf>
    <xf numFmtId="181" fontId="77" fillId="0" borderId="1" xfId="0" applyNumberFormat="1" applyFont="1" applyBorder="1" applyAlignment="1" applyProtection="1">
      <alignment vertical="top"/>
      <protection locked="0"/>
    </xf>
    <xf numFmtId="10" fontId="40" fillId="0" borderId="1" xfId="3" applyNumberFormat="1" applyFont="1" applyBorder="1" applyAlignment="1">
      <alignment vertical="top"/>
    </xf>
    <xf numFmtId="181" fontId="79" fillId="0" borderId="0" xfId="0" applyNumberFormat="1" applyFont="1" applyBorder="1" applyAlignment="1">
      <alignment vertical="top"/>
    </xf>
    <xf numFmtId="181" fontId="79" fillId="0" borderId="24" xfId="0" applyNumberFormat="1" applyFont="1" applyBorder="1" applyAlignment="1">
      <alignment vertical="top"/>
    </xf>
    <xf numFmtId="181" fontId="79" fillId="0" borderId="6" xfId="0" applyNumberFormat="1" applyFont="1" applyBorder="1" applyAlignment="1">
      <alignment vertical="top"/>
    </xf>
    <xf numFmtId="181" fontId="0" fillId="0" borderId="0" xfId="0" applyNumberFormat="1" applyFont="1" applyAlignment="1">
      <alignment vertical="top"/>
    </xf>
    <xf numFmtId="0" fontId="52" fillId="0" borderId="0" xfId="0" applyFont="1" applyAlignment="1">
      <alignment vertical="top"/>
    </xf>
    <xf numFmtId="0" fontId="52" fillId="0" borderId="0" xfId="0" applyFont="1" applyAlignment="1">
      <alignment horizontal="center" vertical="top"/>
    </xf>
    <xf numFmtId="0" fontId="52" fillId="0" borderId="0" xfId="0" applyFont="1" applyAlignment="1">
      <alignment horizontal="left" vertical="top"/>
    </xf>
    <xf numFmtId="0" fontId="17" fillId="0" borderId="0" xfId="13" applyFont="1"/>
    <xf numFmtId="0" fontId="52" fillId="0" borderId="0" xfId="8" applyFont="1" applyFill="1" applyAlignment="1">
      <alignment vertical="top"/>
    </xf>
    <xf numFmtId="0" fontId="56" fillId="15" borderId="35" xfId="0" applyFont="1" applyFill="1" applyBorder="1" applyAlignment="1">
      <alignment horizontal="justify" vertical="center" wrapText="1"/>
    </xf>
    <xf numFmtId="183" fontId="81" fillId="0" borderId="35" xfId="0" applyNumberFormat="1" applyFont="1" applyFill="1" applyBorder="1" applyAlignment="1">
      <alignment horizontal="justify" wrapText="1"/>
    </xf>
    <xf numFmtId="179" fontId="66" fillId="0" borderId="35" xfId="0" applyNumberFormat="1" applyFont="1" applyFill="1" applyBorder="1" applyAlignment="1">
      <alignment horizontal="justify" vertical="center"/>
    </xf>
    <xf numFmtId="0" fontId="66" fillId="0" borderId="0" xfId="0" applyFont="1" applyFill="1" applyBorder="1" applyAlignment="1">
      <alignment horizontal="center" vertical="center" wrapText="1"/>
    </xf>
    <xf numFmtId="0" fontId="81" fillId="0" borderId="0" xfId="0" applyNumberFormat="1" applyFont="1" applyFill="1" applyBorder="1" applyAlignment="1">
      <alignment horizontal="center" vertical="center"/>
    </xf>
    <xf numFmtId="49" fontId="81" fillId="0" borderId="0" xfId="0" applyNumberFormat="1" applyFont="1" applyFill="1" applyBorder="1" applyAlignment="1">
      <alignment horizontal="center" vertical="center"/>
    </xf>
    <xf numFmtId="183" fontId="81" fillId="0" borderId="0" xfId="0" applyNumberFormat="1" applyFont="1" applyFill="1" applyBorder="1" applyAlignment="1">
      <alignment horizontal="center" vertical="center"/>
    </xf>
    <xf numFmtId="183" fontId="81" fillId="0" borderId="0" xfId="0" applyNumberFormat="1" applyFont="1" applyFill="1" applyBorder="1" applyAlignment="1">
      <alignment vertical="center"/>
    </xf>
    <xf numFmtId="183" fontId="81" fillId="0" borderId="0" xfId="0" applyNumberFormat="1" applyFont="1" applyFill="1" applyBorder="1" applyAlignment="1">
      <alignment vertical="center" wrapText="1"/>
    </xf>
    <xf numFmtId="9" fontId="81" fillId="0" borderId="0" xfId="0" applyNumberFormat="1" applyFont="1" applyFill="1" applyBorder="1" applyAlignment="1">
      <alignment horizontal="center" vertical="center" wrapText="1"/>
    </xf>
    <xf numFmtId="0" fontId="66" fillId="0" borderId="0" xfId="0" applyFont="1" applyFill="1" applyBorder="1" applyAlignment="1">
      <alignment horizontal="justify" vertical="center" wrapText="1"/>
    </xf>
    <xf numFmtId="0" fontId="81" fillId="0" borderId="0" xfId="0" applyFont="1" applyFill="1" applyBorder="1" applyAlignment="1">
      <alignment horizontal="center" vertical="top" wrapText="1"/>
    </xf>
    <xf numFmtId="0" fontId="66" fillId="0" borderId="0" xfId="0" applyFont="1" applyFill="1" applyBorder="1" applyAlignment="1">
      <alignment horizontal="center" vertical="top" wrapText="1"/>
    </xf>
    <xf numFmtId="9" fontId="66" fillId="0" borderId="0" xfId="0" applyNumberFormat="1" applyFont="1" applyFill="1" applyBorder="1" applyAlignment="1">
      <alignment horizontal="center" vertical="top" wrapText="1"/>
    </xf>
    <xf numFmtId="183" fontId="81" fillId="0" borderId="0" xfId="0" applyNumberFormat="1" applyFont="1" applyFill="1" applyBorder="1" applyAlignment="1">
      <alignment horizontal="center" vertical="top" wrapText="1"/>
    </xf>
    <xf numFmtId="183" fontId="81" fillId="0" borderId="0" xfId="0" applyNumberFormat="1" applyFont="1" applyFill="1" applyBorder="1" applyAlignment="1">
      <alignment vertical="top"/>
    </xf>
    <xf numFmtId="183" fontId="81" fillId="0" borderId="0" xfId="0" applyNumberFormat="1" applyFont="1" applyFill="1" applyBorder="1" applyAlignment="1">
      <alignment vertical="top" wrapText="1"/>
    </xf>
    <xf numFmtId="183" fontId="66" fillId="0" borderId="0" xfId="0" applyNumberFormat="1" applyFont="1" applyFill="1" applyBorder="1" applyAlignment="1">
      <alignment vertical="top" wrapText="1"/>
    </xf>
    <xf numFmtId="9" fontId="81" fillId="0" borderId="0" xfId="0" applyNumberFormat="1" applyFont="1" applyFill="1" applyBorder="1" applyAlignment="1">
      <alignment horizontal="center" vertical="top" wrapText="1"/>
    </xf>
    <xf numFmtId="0" fontId="66" fillId="0" borderId="0" xfId="0" applyFont="1" applyFill="1" applyBorder="1" applyAlignment="1">
      <alignment horizontal="center" vertical="top"/>
    </xf>
    <xf numFmtId="183" fontId="81" fillId="0" borderId="0" xfId="0" applyNumberFormat="1" applyFont="1" applyFill="1" applyBorder="1" applyAlignment="1">
      <alignment horizontal="left" vertical="top" wrapText="1"/>
    </xf>
    <xf numFmtId="0" fontId="113" fillId="0" borderId="0" xfId="0" applyFont="1" applyFill="1" applyBorder="1" applyAlignment="1">
      <alignment horizontal="center" vertical="top" wrapText="1"/>
    </xf>
    <xf numFmtId="0" fontId="113" fillId="0" borderId="0" xfId="0" applyNumberFormat="1" applyFont="1" applyFill="1" applyBorder="1" applyAlignment="1">
      <alignment horizontal="center" vertical="top"/>
    </xf>
    <xf numFmtId="49" fontId="113" fillId="0" borderId="0" xfId="0" applyNumberFormat="1" applyFont="1" applyFill="1" applyBorder="1" applyAlignment="1">
      <alignment horizontal="center" vertical="top"/>
    </xf>
    <xf numFmtId="183" fontId="113" fillId="0" borderId="0" xfId="0" applyNumberFormat="1" applyFont="1" applyFill="1" applyBorder="1" applyAlignment="1">
      <alignment horizontal="center" vertical="top"/>
    </xf>
    <xf numFmtId="0" fontId="113" fillId="0" borderId="0" xfId="0" applyNumberFormat="1" applyFont="1" applyFill="1" applyBorder="1" applyAlignment="1">
      <alignment horizontal="center" vertical="top" wrapText="1"/>
    </xf>
    <xf numFmtId="0" fontId="51" fillId="0" borderId="0" xfId="14" applyFont="1" applyAlignment="1">
      <alignment horizontal="justify" vertical="top" wrapText="1"/>
    </xf>
    <xf numFmtId="0" fontId="17" fillId="0" borderId="0" xfId="0" applyFont="1" applyBorder="1" applyAlignment="1">
      <alignment horizontal="center" vertical="top"/>
    </xf>
    <xf numFmtId="4" fontId="63" fillId="0" borderId="24" xfId="8" applyNumberFormat="1" applyFont="1" applyBorder="1" applyAlignment="1">
      <alignment vertical="top"/>
    </xf>
    <xf numFmtId="0" fontId="119" fillId="0" borderId="0" xfId="0" applyFont="1" applyAlignment="1">
      <alignment horizontal="center"/>
    </xf>
    <xf numFmtId="2" fontId="4" fillId="0" borderId="0" xfId="0" applyNumberFormat="1" applyFont="1" applyBorder="1" applyAlignment="1">
      <alignment horizontal="center" vertical="top"/>
    </xf>
    <xf numFmtId="2" fontId="10" fillId="0" borderId="0" xfId="0" applyNumberFormat="1" applyFont="1" applyBorder="1" applyAlignment="1">
      <alignment horizontal="center" vertical="top"/>
    </xf>
    <xf numFmtId="2" fontId="32" fillId="0" borderId="0" xfId="0" applyNumberFormat="1" applyFont="1" applyFill="1" applyBorder="1" applyAlignment="1">
      <alignment horizontal="justify" vertical="top" wrapText="1"/>
    </xf>
    <xf numFmtId="2" fontId="3" fillId="0" borderId="0" xfId="0" applyNumberFormat="1" applyFont="1" applyBorder="1" applyAlignment="1">
      <alignment horizontal="left" vertical="top"/>
    </xf>
    <xf numFmtId="0" fontId="15" fillId="0" borderId="0" xfId="0" applyFont="1" applyAlignment="1">
      <alignment horizontal="center" vertical="top"/>
    </xf>
    <xf numFmtId="0" fontId="15" fillId="0" borderId="0" xfId="0" applyFont="1" applyBorder="1" applyAlignment="1" applyProtection="1">
      <alignment horizontal="center" vertical="top"/>
    </xf>
    <xf numFmtId="49" fontId="18" fillId="0" borderId="0" xfId="0" applyNumberFormat="1" applyFont="1" applyBorder="1" applyAlignment="1">
      <alignment horizontal="justify" vertical="top" wrapText="1"/>
    </xf>
    <xf numFmtId="49" fontId="18" fillId="0" borderId="0" xfId="0" applyNumberFormat="1" applyFont="1" applyBorder="1" applyAlignment="1">
      <alignment horizontal="justify" vertical="top"/>
    </xf>
    <xf numFmtId="0" fontId="4" fillId="0" borderId="0" xfId="0" applyFont="1" applyBorder="1" applyAlignment="1">
      <alignment horizontal="center"/>
    </xf>
    <xf numFmtId="0" fontId="51" fillId="0" borderId="0" xfId="0" applyFont="1" applyFill="1" applyAlignment="1">
      <alignment horizontal="justify" vertical="top" wrapText="1"/>
    </xf>
    <xf numFmtId="0" fontId="3" fillId="0" borderId="0" xfId="0" applyFont="1" applyFill="1" applyAlignment="1">
      <alignment horizontal="justify" vertical="top"/>
    </xf>
    <xf numFmtId="0" fontId="4" fillId="0" borderId="0" xfId="0" applyFont="1" applyBorder="1" applyAlignment="1">
      <alignment horizontal="center" vertical="top"/>
    </xf>
    <xf numFmtId="0" fontId="4" fillId="0" borderId="0" xfId="0" applyFont="1" applyFill="1" applyBorder="1" applyAlignment="1">
      <alignment horizontal="center" vertical="top"/>
    </xf>
    <xf numFmtId="0" fontId="51" fillId="0" borderId="0" xfId="0" applyFont="1" applyAlignment="1">
      <alignment horizontal="justify" vertical="top" wrapText="1"/>
    </xf>
    <xf numFmtId="0" fontId="0" fillId="0" borderId="0" xfId="0" applyFont="1" applyAlignment="1">
      <alignment horizontal="justify" vertical="top" wrapText="1"/>
    </xf>
    <xf numFmtId="0" fontId="65" fillId="0" borderId="0" xfId="8" applyFont="1" applyAlignment="1">
      <alignment horizontal="justify" vertical="top"/>
    </xf>
    <xf numFmtId="0" fontId="67" fillId="0" borderId="0" xfId="0" applyFont="1" applyFill="1" applyBorder="1" applyAlignment="1">
      <alignment horizontal="center"/>
    </xf>
    <xf numFmtId="0" fontId="17" fillId="0" borderId="0" xfId="12" applyFont="1" applyAlignment="1">
      <alignment horizontal="center"/>
    </xf>
    <xf numFmtId="0" fontId="52" fillId="0" borderId="0" xfId="12" applyFont="1" applyAlignment="1">
      <alignment horizontal="center"/>
    </xf>
    <xf numFmtId="0" fontId="52" fillId="0" borderId="0" xfId="8" applyFont="1" applyBorder="1" applyAlignment="1">
      <alignment horizontal="center" vertical="top" wrapText="1"/>
    </xf>
    <xf numFmtId="0" fontId="72" fillId="0" borderId="0" xfId="8" applyFont="1" applyFill="1" applyAlignment="1" applyProtection="1">
      <alignment horizontal="left" vertical="center"/>
    </xf>
    <xf numFmtId="0" fontId="51" fillId="0" borderId="0" xfId="8" applyFont="1" applyBorder="1" applyAlignment="1">
      <alignment horizontal="center" vertical="top"/>
    </xf>
    <xf numFmtId="0" fontId="17" fillId="0" borderId="0" xfId="8" applyFont="1" applyBorder="1" applyAlignment="1">
      <alignment horizontal="center" vertical="top" wrapText="1"/>
    </xf>
    <xf numFmtId="0" fontId="51" fillId="0" borderId="0" xfId="14" applyFont="1" applyAlignment="1">
      <alignment horizontal="justify" vertical="top" wrapText="1"/>
    </xf>
    <xf numFmtId="0" fontId="18" fillId="0" borderId="0" xfId="0" applyFont="1" applyBorder="1" applyAlignment="1">
      <alignment horizontal="justify" vertical="top" wrapText="1"/>
    </xf>
    <xf numFmtId="0" fontId="15" fillId="0" borderId="0" xfId="0" applyFont="1" applyBorder="1" applyAlignment="1">
      <alignment horizontal="center" vertical="top"/>
    </xf>
    <xf numFmtId="0" fontId="28" fillId="0" borderId="0" xfId="0" applyFont="1" applyBorder="1" applyAlignment="1">
      <alignment horizontal="center" vertical="top"/>
    </xf>
    <xf numFmtId="0" fontId="28" fillId="0" borderId="0" xfId="0" applyFont="1" applyFill="1" applyBorder="1" applyAlignment="1">
      <alignment horizontal="center"/>
    </xf>
    <xf numFmtId="0" fontId="28" fillId="0" borderId="0" xfId="0" applyFont="1" applyBorder="1" applyAlignment="1">
      <alignment horizontal="center"/>
    </xf>
    <xf numFmtId="0" fontId="3" fillId="0" borderId="0" xfId="0" applyFont="1" applyBorder="1" applyAlignment="1">
      <alignment horizontal="justify" vertical="top" wrapText="1"/>
    </xf>
    <xf numFmtId="0" fontId="17" fillId="0" borderId="0" xfId="0" applyFont="1" applyBorder="1" applyAlignment="1">
      <alignment horizontal="center" wrapText="1"/>
    </xf>
    <xf numFmtId="0" fontId="17" fillId="0" borderId="0" xfId="0" applyFont="1" applyFill="1" applyBorder="1" applyAlignment="1">
      <alignment horizontal="center" wrapText="1"/>
    </xf>
    <xf numFmtId="0" fontId="18" fillId="0" borderId="0" xfId="0" applyFont="1" applyFill="1" applyAlignment="1">
      <alignment horizontal="justify" vertical="top"/>
    </xf>
    <xf numFmtId="0" fontId="18" fillId="0" borderId="0" xfId="0" applyFont="1" applyBorder="1" applyAlignment="1">
      <alignment horizontal="justify" vertical="top"/>
    </xf>
    <xf numFmtId="0" fontId="28" fillId="0" borderId="3"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24" xfId="0" applyFont="1" applyBorder="1" applyAlignment="1">
      <alignment horizontal="center" vertical="center" wrapText="1"/>
    </xf>
    <xf numFmtId="0" fontId="73" fillId="0" borderId="8" xfId="0" applyFont="1" applyBorder="1" applyAlignment="1">
      <alignment horizontal="center" vertical="center" wrapText="1"/>
    </xf>
    <xf numFmtId="0" fontId="73" fillId="0" borderId="24" xfId="0" applyFont="1" applyBorder="1" applyAlignment="1">
      <alignment horizontal="center" vertical="center" wrapText="1"/>
    </xf>
    <xf numFmtId="0" fontId="18" fillId="0" borderId="0" xfId="0" applyFont="1" applyFill="1" applyBorder="1" applyAlignment="1">
      <alignment horizontal="justify" vertical="top" wrapText="1"/>
    </xf>
    <xf numFmtId="0" fontId="0" fillId="0" borderId="0" xfId="0" applyAlignment="1">
      <alignment horizontal="justify" vertical="top" wrapText="1"/>
    </xf>
    <xf numFmtId="0" fontId="18" fillId="0" borderId="3" xfId="0" applyFont="1" applyBorder="1" applyAlignment="1">
      <alignment horizontal="left" vertical="top" wrapText="1"/>
    </xf>
    <xf numFmtId="0" fontId="72" fillId="0" borderId="0" xfId="0" applyFont="1" applyBorder="1" applyAlignment="1">
      <alignment horizontal="left" vertical="top" wrapText="1"/>
    </xf>
    <xf numFmtId="0" fontId="18" fillId="0" borderId="0" xfId="0" applyFont="1" applyBorder="1" applyAlignment="1">
      <alignment horizontal="left" vertical="top" wrapText="1"/>
    </xf>
    <xf numFmtId="0" fontId="15" fillId="0" borderId="0" xfId="0" applyFont="1" applyBorder="1" applyAlignment="1">
      <alignment horizontal="left" vertical="top"/>
    </xf>
    <xf numFmtId="0" fontId="28" fillId="0" borderId="0" xfId="0" applyFont="1" applyFill="1" applyBorder="1" applyAlignment="1">
      <alignment horizontal="center" vertical="center"/>
    </xf>
    <xf numFmtId="0" fontId="28" fillId="0" borderId="9" xfId="0" applyFont="1" applyBorder="1" applyAlignment="1">
      <alignment horizontal="center" vertical="top" wrapText="1"/>
    </xf>
    <xf numFmtId="0" fontId="18" fillId="0" borderId="10" xfId="0" applyFont="1" applyBorder="1" applyAlignment="1">
      <alignment horizontal="left" vertical="top" wrapText="1"/>
    </xf>
    <xf numFmtId="0" fontId="18" fillId="0" borderId="0" xfId="0" applyFont="1" applyFill="1" applyAlignment="1">
      <alignment wrapText="1"/>
    </xf>
    <xf numFmtId="0" fontId="18" fillId="0" borderId="31" xfId="0" applyFont="1" applyFill="1" applyBorder="1" applyAlignment="1">
      <alignment wrapText="1"/>
    </xf>
    <xf numFmtId="0" fontId="15" fillId="0" borderId="0" xfId="0" applyFont="1" applyAlignment="1">
      <alignment horizontal="left"/>
    </xf>
    <xf numFmtId="0" fontId="18" fillId="0" borderId="10" xfId="0" applyFont="1" applyFill="1" applyBorder="1" applyAlignment="1">
      <alignment horizontal="left" wrapText="1"/>
    </xf>
    <xf numFmtId="0" fontId="80" fillId="0" borderId="24" xfId="13" applyFont="1" applyBorder="1" applyAlignment="1">
      <alignment horizontal="center"/>
    </xf>
    <xf numFmtId="0" fontId="77" fillId="0" borderId="1" xfId="0" applyFont="1" applyBorder="1" applyAlignment="1" applyProtection="1">
      <alignment horizontal="center" vertical="center"/>
      <protection locked="0"/>
    </xf>
    <xf numFmtId="181" fontId="77" fillId="0" borderId="1" xfId="0" applyNumberFormat="1" applyFont="1" applyBorder="1" applyAlignment="1" applyProtection="1">
      <alignment horizontal="center" vertical="center"/>
      <protection locked="0"/>
    </xf>
    <xf numFmtId="0" fontId="77" fillId="0" borderId="0" xfId="0" applyFont="1" applyFill="1" applyAlignment="1">
      <alignment horizontal="center"/>
    </xf>
    <xf numFmtId="0" fontId="80" fillId="0" borderId="0" xfId="13" applyFont="1" applyAlignment="1">
      <alignment horizontal="center"/>
    </xf>
    <xf numFmtId="0" fontId="79" fillId="0" borderId="0" xfId="0" applyFont="1" applyFill="1" applyAlignment="1">
      <alignment horizontal="left" vertical="center" wrapText="1"/>
    </xf>
    <xf numFmtId="0" fontId="77" fillId="0" borderId="0" xfId="0" applyFont="1" applyBorder="1" applyAlignment="1" applyProtection="1">
      <alignment horizontal="center" vertical="center"/>
      <protection locked="0"/>
    </xf>
    <xf numFmtId="0" fontId="80" fillId="0" borderId="0" xfId="13" applyFont="1" applyAlignment="1">
      <alignment horizontal="center" vertical="top" wrapText="1"/>
    </xf>
    <xf numFmtId="0" fontId="78" fillId="0" borderId="0" xfId="13" applyFont="1" applyAlignment="1">
      <alignment horizontal="justify" vertical="top" wrapText="1"/>
    </xf>
    <xf numFmtId="0" fontId="77" fillId="0" borderId="0" xfId="0" applyFont="1" applyBorder="1" applyAlignment="1" applyProtection="1">
      <alignment horizontal="center"/>
      <protection locked="0"/>
    </xf>
    <xf numFmtId="0" fontId="79" fillId="0" borderId="0" xfId="0" applyFont="1" applyAlignment="1" applyProtection="1">
      <alignment horizontal="left"/>
      <protection locked="0"/>
    </xf>
    <xf numFmtId="181" fontId="79" fillId="0" borderId="10" xfId="0" applyNumberFormat="1" applyFont="1" applyBorder="1" applyAlignment="1" applyProtection="1">
      <alignment horizontal="right"/>
      <protection locked="0"/>
    </xf>
    <xf numFmtId="181" fontId="79" fillId="0" borderId="0" xfId="0" applyNumberFormat="1" applyFont="1" applyAlignment="1" applyProtection="1">
      <alignment horizontal="right"/>
      <protection locked="0"/>
    </xf>
    <xf numFmtId="0" fontId="51" fillId="0" borderId="0" xfId="0" applyFont="1" applyAlignment="1">
      <alignment horizontal="justify" vertical="top"/>
    </xf>
    <xf numFmtId="0" fontId="79" fillId="0" borderId="0" xfId="0" applyFont="1" applyAlignment="1" applyProtection="1">
      <alignment horizontal="left" vertical="center"/>
      <protection locked="0"/>
    </xf>
    <xf numFmtId="0" fontId="79" fillId="0" borderId="24" xfId="0" applyFont="1" applyBorder="1" applyAlignment="1" applyProtection="1">
      <alignment horizontal="left" vertical="center"/>
      <protection locked="0"/>
    </xf>
    <xf numFmtId="181" fontId="79" fillId="0" borderId="24" xfId="0" applyNumberFormat="1" applyFont="1" applyBorder="1" applyAlignment="1" applyProtection="1">
      <alignment horizontal="right"/>
      <protection locked="0"/>
    </xf>
    <xf numFmtId="0" fontId="77" fillId="0" borderId="7" xfId="0" applyFont="1" applyBorder="1" applyAlignment="1" applyProtection="1">
      <alignment horizontal="left"/>
      <protection locked="0"/>
    </xf>
    <xf numFmtId="181" fontId="77" fillId="0" borderId="1" xfId="0" applyNumberFormat="1" applyFont="1" applyBorder="1" applyAlignment="1" applyProtection="1">
      <alignment horizontal="right"/>
      <protection locked="0"/>
    </xf>
    <xf numFmtId="0" fontId="18" fillId="0" borderId="10" xfId="0" applyFont="1" applyBorder="1" applyAlignment="1">
      <alignment horizontal="justify" vertical="top" wrapText="1"/>
    </xf>
    <xf numFmtId="0" fontId="28" fillId="0" borderId="0" xfId="0" applyFont="1" applyFill="1" applyBorder="1" applyAlignment="1">
      <alignment horizontal="center" vertical="top"/>
    </xf>
    <xf numFmtId="0" fontId="51" fillId="0" borderId="0" xfId="0" applyFont="1" applyBorder="1" applyAlignment="1">
      <alignment horizontal="justify" vertical="top" wrapText="1"/>
    </xf>
    <xf numFmtId="0" fontId="18" fillId="0" borderId="0" xfId="0" applyFont="1" applyFill="1" applyBorder="1" applyAlignment="1">
      <alignment horizontal="justify" vertical="top"/>
    </xf>
    <xf numFmtId="0" fontId="18" fillId="0" borderId="0" xfId="0" applyFont="1" applyFill="1" applyBorder="1" applyAlignment="1">
      <alignment horizontal="left"/>
    </xf>
    <xf numFmtId="0" fontId="18" fillId="0" borderId="0" xfId="0" applyFont="1" applyFill="1" applyBorder="1" applyAlignment="1">
      <alignment vertical="top" wrapText="1"/>
    </xf>
    <xf numFmtId="0" fontId="18" fillId="0" borderId="0" xfId="0" applyFont="1" applyFill="1" applyBorder="1" applyAlignment="1">
      <alignment horizontal="left" vertical="top" wrapText="1"/>
    </xf>
    <xf numFmtId="0" fontId="85" fillId="0" borderId="0" xfId="0" applyFont="1" applyBorder="1" applyAlignment="1">
      <alignment horizontal="justify" vertical="top" wrapText="1"/>
    </xf>
    <xf numFmtId="0" fontId="73" fillId="0" borderId="0" xfId="0" applyFont="1" applyFill="1" applyBorder="1" applyAlignment="1">
      <alignment horizontal="justify" vertical="top" wrapText="1"/>
    </xf>
    <xf numFmtId="0" fontId="72" fillId="0" borderId="0" xfId="0" applyFont="1" applyFill="1" applyBorder="1" applyAlignment="1">
      <alignment horizontal="center"/>
    </xf>
    <xf numFmtId="0" fontId="18" fillId="0" borderId="0" xfId="0" applyFont="1" applyFill="1" applyBorder="1" applyAlignment="1">
      <alignment horizontal="justify" wrapText="1"/>
    </xf>
    <xf numFmtId="0" fontId="15" fillId="0" borderId="0" xfId="0" applyFont="1" applyBorder="1" applyAlignment="1">
      <alignment horizontal="left"/>
    </xf>
    <xf numFmtId="0" fontId="0" fillId="0" borderId="0" xfId="0" applyFill="1" applyAlignment="1">
      <alignment horizontal="justify" vertical="top"/>
    </xf>
    <xf numFmtId="0" fontId="17" fillId="0" borderId="0" xfId="0" applyFont="1" applyBorder="1" applyAlignment="1" applyProtection="1">
      <alignment horizontal="center" vertical="top"/>
    </xf>
    <xf numFmtId="0" fontId="17" fillId="0" borderId="0" xfId="0" applyFont="1" applyBorder="1" applyAlignment="1">
      <alignment horizontal="center" vertical="top"/>
    </xf>
    <xf numFmtId="0" fontId="15" fillId="0" borderId="12" xfId="0" applyFont="1" applyBorder="1" applyAlignment="1" applyProtection="1">
      <alignment horizontal="center" vertical="top"/>
    </xf>
    <xf numFmtId="0" fontId="15" fillId="0" borderId="1" xfId="0" applyFont="1" applyBorder="1" applyAlignment="1" applyProtection="1">
      <alignment horizontal="center" vertical="top"/>
    </xf>
    <xf numFmtId="0" fontId="52" fillId="0" borderId="0" xfId="0" applyFont="1" applyAlignment="1">
      <alignment horizontal="center" vertical="top" wrapText="1"/>
    </xf>
    <xf numFmtId="0" fontId="81" fillId="0" borderId="0" xfId="0" applyFont="1" applyAlignment="1">
      <alignment horizontal="left" vertical="top" wrapText="1"/>
    </xf>
    <xf numFmtId="0" fontId="5" fillId="0" borderId="0" xfId="0" applyFont="1" applyAlignment="1">
      <alignment horizontal="left" vertical="top" wrapText="1"/>
    </xf>
    <xf numFmtId="0" fontId="56" fillId="0" borderId="0" xfId="0" applyFont="1" applyAlignment="1">
      <alignment horizontal="center" vertical="top" wrapText="1"/>
    </xf>
    <xf numFmtId="0" fontId="56" fillId="16" borderId="0" xfId="0" applyFont="1" applyFill="1" applyAlignment="1">
      <alignment horizontal="center" vertical="top" wrapText="1"/>
    </xf>
    <xf numFmtId="0" fontId="77" fillId="0" borderId="0" xfId="0" applyFont="1" applyFill="1" applyAlignment="1">
      <alignment horizontal="center" vertical="top"/>
    </xf>
    <xf numFmtId="0" fontId="40" fillId="0" borderId="0" xfId="13" applyFont="1" applyAlignment="1">
      <alignment horizontal="center" vertical="top"/>
    </xf>
    <xf numFmtId="0" fontId="79" fillId="0" borderId="0" xfId="0" applyFont="1" applyFill="1" applyAlignment="1">
      <alignment horizontal="left" vertical="top"/>
    </xf>
    <xf numFmtId="0" fontId="79" fillId="0" borderId="0" xfId="0" applyFont="1" applyFill="1" applyAlignment="1">
      <alignment horizontal="left" vertical="top" wrapText="1"/>
    </xf>
    <xf numFmtId="0" fontId="79" fillId="0" borderId="0" xfId="0" applyFont="1" applyAlignment="1">
      <alignment horizontal="left" vertical="top" wrapText="1"/>
    </xf>
    <xf numFmtId="0" fontId="79" fillId="0" borderId="0" xfId="0" applyFont="1" applyAlignment="1">
      <alignment horizontal="justify" vertical="top" wrapText="1"/>
    </xf>
    <xf numFmtId="0" fontId="80" fillId="0" borderId="0" xfId="13" applyFont="1" applyAlignment="1">
      <alignment horizontal="center" vertical="top"/>
    </xf>
    <xf numFmtId="0" fontId="25" fillId="0" borderId="0" xfId="13" applyFont="1" applyFill="1" applyAlignment="1">
      <alignment horizontal="justify" vertical="top" wrapText="1"/>
    </xf>
    <xf numFmtId="0" fontId="25" fillId="0" borderId="0" xfId="13" applyFont="1" applyAlignment="1">
      <alignment horizontal="left" vertical="top" wrapText="1"/>
    </xf>
    <xf numFmtId="0" fontId="79" fillId="0" borderId="0" xfId="0" applyFont="1" applyAlignment="1">
      <alignment horizontal="left" vertical="top"/>
    </xf>
    <xf numFmtId="182" fontId="79" fillId="0" borderId="0" xfId="0" applyNumberFormat="1" applyFont="1" applyAlignment="1">
      <alignment horizontal="center" vertical="top"/>
    </xf>
    <xf numFmtId="0" fontId="77" fillId="0" borderId="3" xfId="0" applyFont="1" applyBorder="1" applyAlignment="1">
      <alignment horizontal="center" vertical="top"/>
    </xf>
    <xf numFmtId="182" fontId="77" fillId="0" borderId="3" xfId="0" applyNumberFormat="1" applyFont="1" applyBorder="1" applyAlignment="1">
      <alignment horizontal="center" vertical="top" wrapText="1"/>
    </xf>
    <xf numFmtId="0" fontId="25" fillId="0" borderId="0" xfId="13" applyFont="1" applyAlignment="1">
      <alignment vertical="top" wrapText="1"/>
    </xf>
    <xf numFmtId="0" fontId="40" fillId="0" borderId="0" xfId="13" applyFont="1" applyAlignment="1">
      <alignment horizontal="center" vertical="top" wrapText="1"/>
    </xf>
    <xf numFmtId="182" fontId="77" fillId="0" borderId="3" xfId="0" applyNumberFormat="1" applyFont="1" applyBorder="1" applyAlignment="1">
      <alignment horizontal="center" vertical="top"/>
    </xf>
    <xf numFmtId="0" fontId="25" fillId="0" borderId="0" xfId="13" applyFont="1" applyAlignment="1">
      <alignment horizontal="justify" vertical="top" wrapText="1"/>
    </xf>
    <xf numFmtId="0" fontId="79" fillId="0" borderId="0" xfId="0" applyFont="1" applyAlignment="1" applyProtection="1">
      <alignment horizontal="center" vertical="top"/>
      <protection locked="0"/>
    </xf>
    <xf numFmtId="181" fontId="79" fillId="0" borderId="0" xfId="0" applyNumberFormat="1" applyFont="1" applyAlignment="1" applyProtection="1">
      <alignment horizontal="right" vertical="top"/>
      <protection locked="0"/>
    </xf>
    <xf numFmtId="0" fontId="77" fillId="0" borderId="1" xfId="0" applyFont="1" applyBorder="1" applyAlignment="1" applyProtection="1">
      <alignment horizontal="center" vertical="top"/>
      <protection locked="0"/>
    </xf>
    <xf numFmtId="181" fontId="77" fillId="0" borderId="1" xfId="0" applyNumberFormat="1" applyFont="1" applyBorder="1" applyAlignment="1" applyProtection="1">
      <alignment horizontal="right" vertical="top"/>
      <protection locked="0"/>
    </xf>
    <xf numFmtId="0" fontId="77" fillId="0" borderId="0" xfId="0" applyFont="1" applyBorder="1" applyAlignment="1" applyProtection="1">
      <alignment horizontal="center" vertical="top"/>
      <protection locked="0"/>
    </xf>
    <xf numFmtId="0" fontId="77" fillId="0" borderId="0" xfId="0" applyFont="1" applyAlignment="1" applyProtection="1">
      <alignment horizontal="center" vertical="top"/>
      <protection locked="0"/>
    </xf>
    <xf numFmtId="181" fontId="77" fillId="0" borderId="1" xfId="0" applyNumberFormat="1" applyFont="1" applyBorder="1" applyAlignment="1" applyProtection="1">
      <alignment horizontal="center" vertical="top"/>
      <protection locked="0"/>
    </xf>
    <xf numFmtId="0" fontId="79" fillId="0" borderId="0" xfId="0" applyFont="1" applyAlignment="1" applyProtection="1">
      <alignment horizontal="justify" vertical="top"/>
      <protection locked="0"/>
    </xf>
    <xf numFmtId="0" fontId="79" fillId="0" borderId="0" xfId="0" applyFont="1" applyAlignment="1" applyProtection="1">
      <alignment horizontal="justify" vertical="top" wrapText="1"/>
      <protection locked="0"/>
    </xf>
    <xf numFmtId="0" fontId="77" fillId="0" borderId="0" xfId="0" applyFont="1" applyBorder="1" applyAlignment="1" applyProtection="1">
      <alignment horizontal="center" vertical="top" wrapText="1"/>
      <protection locked="0"/>
    </xf>
    <xf numFmtId="0" fontId="77" fillId="0" borderId="24" xfId="0" applyFont="1" applyBorder="1" applyAlignment="1" applyProtection="1">
      <alignment horizontal="center" vertical="top"/>
      <protection locked="0"/>
    </xf>
    <xf numFmtId="0" fontId="79" fillId="0" borderId="0" xfId="0" applyFont="1" applyBorder="1" applyAlignment="1" applyProtection="1">
      <alignment horizontal="left" vertical="top"/>
      <protection locked="0"/>
    </xf>
    <xf numFmtId="0" fontId="77" fillId="0" borderId="1" xfId="0" applyFont="1" applyBorder="1" applyAlignment="1" applyProtection="1">
      <alignment horizontal="left" vertical="top"/>
      <protection locked="0"/>
    </xf>
    <xf numFmtId="0" fontId="79" fillId="0" borderId="0" xfId="0" applyFont="1" applyBorder="1" applyAlignment="1" applyProtection="1">
      <alignment horizontal="left" vertical="top" wrapText="1"/>
      <protection locked="0"/>
    </xf>
    <xf numFmtId="0" fontId="40" fillId="0" borderId="0" xfId="0" applyFont="1" applyBorder="1" applyAlignment="1">
      <alignment horizontal="center" vertical="top"/>
    </xf>
    <xf numFmtId="0" fontId="25" fillId="0" borderId="0" xfId="13" applyFont="1" applyAlignment="1">
      <alignment horizontal="justify" vertical="top"/>
    </xf>
    <xf numFmtId="0" fontId="11" fillId="0" borderId="0" xfId="14" applyFont="1" applyAlignment="1">
      <alignment horizontal="left" vertical="top" wrapText="1"/>
    </xf>
    <xf numFmtId="0" fontId="52" fillId="0" borderId="3" xfId="9" applyFont="1" applyFill="1" applyBorder="1" applyAlignment="1">
      <alignment horizontal="center" vertical="top"/>
    </xf>
    <xf numFmtId="0" fontId="68" fillId="0" borderId="0" xfId="24" applyFont="1" applyAlignment="1">
      <alignment horizontal="left" vertical="top" wrapText="1"/>
    </xf>
    <xf numFmtId="0" fontId="68" fillId="0" borderId="0" xfId="24" applyFont="1" applyAlignment="1">
      <alignment horizontal="left" vertical="top"/>
    </xf>
    <xf numFmtId="0" fontId="72" fillId="0" borderId="6" xfId="16" applyFont="1" applyBorder="1" applyAlignment="1">
      <alignment horizontal="center" vertical="center" wrapText="1"/>
    </xf>
    <xf numFmtId="0" fontId="72" fillId="0" borderId="6" xfId="16" applyFont="1" applyBorder="1" applyAlignment="1">
      <alignment horizontal="center"/>
    </xf>
    <xf numFmtId="0" fontId="40" fillId="0" borderId="33" xfId="16" applyFont="1" applyBorder="1" applyAlignment="1">
      <alignment horizontal="center" vertical="center"/>
    </xf>
    <xf numFmtId="0" fontId="40" fillId="0" borderId="34" xfId="16" applyFont="1" applyBorder="1" applyAlignment="1">
      <alignment horizontal="center" vertical="center"/>
    </xf>
    <xf numFmtId="0" fontId="10" fillId="0" borderId="1" xfId="16" applyFont="1" applyBorder="1" applyAlignment="1">
      <alignment horizontal="center" vertical="center" wrapText="1"/>
    </xf>
    <xf numFmtId="0" fontId="56" fillId="0" borderId="0" xfId="0" applyFont="1" applyBorder="1" applyAlignment="1">
      <alignment horizontal="center"/>
    </xf>
    <xf numFmtId="0" fontId="56" fillId="0" borderId="0" xfId="0" applyFont="1" applyAlignment="1">
      <alignment horizontal="center"/>
    </xf>
    <xf numFmtId="0" fontId="6" fillId="0" borderId="0" xfId="0" applyFont="1" applyBorder="1" applyAlignment="1">
      <alignment horizontal="center"/>
    </xf>
    <xf numFmtId="0" fontId="92" fillId="0" borderId="0" xfId="0" applyFont="1" applyBorder="1" applyAlignment="1">
      <alignment horizontal="center"/>
    </xf>
    <xf numFmtId="0" fontId="52" fillId="0" borderId="24" xfId="18" applyFont="1" applyBorder="1" applyAlignment="1">
      <alignment horizontal="center"/>
    </xf>
    <xf numFmtId="4" fontId="52" fillId="0" borderId="24" xfId="18" applyNumberFormat="1" applyFont="1" applyBorder="1" applyAlignment="1">
      <alignment horizontal="center"/>
    </xf>
    <xf numFmtId="0" fontId="95" fillId="0" borderId="0" xfId="0" applyFont="1" applyBorder="1" applyAlignment="1">
      <alignment horizontal="center"/>
    </xf>
    <xf numFmtId="0" fontId="51" fillId="0" borderId="0" xfId="0" applyFont="1" applyAlignment="1">
      <alignment horizontal="left" vertical="top" wrapText="1"/>
    </xf>
    <xf numFmtId="0" fontId="70" fillId="0" borderId="0" xfId="0" applyFont="1" applyAlignment="1">
      <alignment horizontal="center"/>
    </xf>
    <xf numFmtId="4" fontId="82" fillId="0" borderId="0" xfId="19" applyNumberFormat="1" applyFont="1" applyBorder="1" applyAlignment="1">
      <alignment horizontal="center" vertical="top"/>
    </xf>
    <xf numFmtId="0" fontId="52" fillId="0" borderId="31" xfId="22" applyFont="1" applyBorder="1" applyAlignment="1">
      <alignment horizontal="center"/>
    </xf>
    <xf numFmtId="4" fontId="52" fillId="0" borderId="31" xfId="22" applyNumberFormat="1" applyFont="1" applyBorder="1" applyAlignment="1">
      <alignment horizontal="center"/>
    </xf>
    <xf numFmtId="4" fontId="76" fillId="0" borderId="0" xfId="22" applyNumberFormat="1" applyFont="1" applyAlignment="1">
      <alignment horizontal="left"/>
    </xf>
    <xf numFmtId="0" fontId="114" fillId="15" borderId="0" xfId="0" applyFont="1" applyFill="1" applyBorder="1" applyAlignment="1">
      <alignment horizontal="center" vertical="center"/>
    </xf>
    <xf numFmtId="0" fontId="66" fillId="0" borderId="0" xfId="0" applyFont="1" applyFill="1" applyBorder="1" applyAlignment="1">
      <alignment horizontal="left"/>
    </xf>
    <xf numFmtId="0" fontId="82" fillId="0" borderId="0" xfId="0" applyFont="1" applyBorder="1" applyAlignment="1">
      <alignment horizontal="left"/>
    </xf>
    <xf numFmtId="0" fontId="52" fillId="15" borderId="35" xfId="0" applyFont="1" applyFill="1" applyBorder="1" applyAlignment="1">
      <alignment horizontal="center" vertical="center" wrapText="1"/>
    </xf>
    <xf numFmtId="0" fontId="52" fillId="22" borderId="35" xfId="0" applyFont="1" applyFill="1" applyBorder="1" applyAlignment="1">
      <alignment horizontal="center" vertical="center" wrapText="1"/>
    </xf>
    <xf numFmtId="0" fontId="98" fillId="21" borderId="35" xfId="0" applyFont="1" applyFill="1" applyBorder="1" applyAlignment="1">
      <alignment horizontal="center" vertical="center" wrapText="1"/>
    </xf>
    <xf numFmtId="0" fontId="97" fillId="21" borderId="0" xfId="0" applyFont="1" applyFill="1" applyBorder="1" applyAlignment="1">
      <alignment horizontal="left"/>
    </xf>
    <xf numFmtId="0" fontId="121" fillId="15" borderId="0" xfId="0" applyFont="1" applyFill="1" applyBorder="1" applyAlignment="1">
      <alignment horizontal="center" vertical="center"/>
    </xf>
    <xf numFmtId="0" fontId="67" fillId="7" borderId="0" xfId="0" applyFont="1" applyFill="1" applyBorder="1" applyAlignment="1">
      <alignment horizontal="center" vertical="center"/>
    </xf>
    <xf numFmtId="0" fontId="65" fillId="7" borderId="0" xfId="0" applyFont="1" applyFill="1" applyBorder="1" applyAlignment="1">
      <alignment horizontal="center" vertical="center"/>
    </xf>
    <xf numFmtId="0" fontId="82" fillId="7" borderId="0" xfId="0" applyFont="1" applyFill="1" applyBorder="1" applyAlignment="1">
      <alignment horizontal="center" vertical="center"/>
    </xf>
    <xf numFmtId="0" fontId="66" fillId="7" borderId="0" xfId="0" applyFont="1" applyFill="1" applyBorder="1" applyAlignment="1">
      <alignment horizontal="center" vertical="center"/>
    </xf>
    <xf numFmtId="0" fontId="66" fillId="0" borderId="35" xfId="0" applyFont="1" applyFill="1" applyBorder="1" applyAlignment="1">
      <alignment horizontal="center" vertical="center" wrapText="1"/>
    </xf>
    <xf numFmtId="0" fontId="66" fillId="0" borderId="35" xfId="0" applyNumberFormat="1" applyFont="1" applyFill="1" applyBorder="1" applyAlignment="1">
      <alignment horizontal="center" vertical="center" wrapText="1"/>
    </xf>
    <xf numFmtId="178" fontId="66" fillId="0" borderId="35" xfId="0" applyNumberFormat="1" applyFont="1" applyFill="1" applyBorder="1" applyAlignment="1">
      <alignment horizontal="right" vertical="center" wrapText="1"/>
    </xf>
    <xf numFmtId="179" fontId="81" fillId="0" borderId="35" xfId="0" applyNumberFormat="1" applyFont="1" applyFill="1" applyBorder="1" applyAlignment="1">
      <alignment horizontal="right" vertical="center"/>
    </xf>
    <xf numFmtId="179" fontId="81" fillId="0" borderId="35" xfId="0" applyNumberFormat="1" applyFont="1" applyFill="1" applyBorder="1" applyAlignment="1">
      <alignment horizontal="right" vertical="center" wrapText="1"/>
    </xf>
    <xf numFmtId="0" fontId="66" fillId="0" borderId="35" xfId="0" applyFont="1" applyFill="1" applyBorder="1" applyAlignment="1">
      <alignment horizontal="justify"/>
    </xf>
    <xf numFmtId="9" fontId="81" fillId="0" borderId="35" xfId="0" applyNumberFormat="1" applyFont="1" applyFill="1" applyBorder="1" applyAlignment="1">
      <alignment horizontal="center" vertical="center" wrapText="1"/>
    </xf>
    <xf numFmtId="0" fontId="66" fillId="0" borderId="35" xfId="0" applyFont="1" applyFill="1" applyBorder="1" applyAlignment="1">
      <alignment horizontal="justify" vertical="center" wrapText="1"/>
    </xf>
    <xf numFmtId="0" fontId="114" fillId="15" borderId="0" xfId="0" applyFont="1" applyFill="1" applyBorder="1" applyAlignment="1">
      <alignment horizontal="center" vertical="top"/>
    </xf>
    <xf numFmtId="0" fontId="97" fillId="21" borderId="0" xfId="0" applyFont="1" applyFill="1" applyBorder="1" applyAlignment="1">
      <alignment horizontal="left" vertical="top"/>
    </xf>
    <xf numFmtId="0" fontId="66" fillId="0" borderId="0" xfId="0" applyFont="1" applyBorder="1" applyAlignment="1">
      <alignment horizontal="left" vertical="top" wrapText="1"/>
    </xf>
    <xf numFmtId="0" fontId="108" fillId="15" borderId="0" xfId="0" applyFont="1" applyFill="1" applyBorder="1" applyAlignment="1">
      <alignment horizontal="center" vertical="top"/>
    </xf>
    <xf numFmtId="0" fontId="0" fillId="0" borderId="0" xfId="0" applyFont="1" applyAlignment="1">
      <alignment horizontal="center"/>
    </xf>
    <xf numFmtId="0" fontId="52" fillId="0" borderId="0" xfId="0" applyFont="1" applyAlignment="1">
      <alignment horizontal="center"/>
    </xf>
    <xf numFmtId="0" fontId="71" fillId="0" borderId="0" xfId="0" applyFont="1" applyAlignment="1">
      <alignment horizontal="justify" vertical="center" wrapText="1"/>
    </xf>
    <xf numFmtId="0" fontId="71" fillId="0" borderId="0" xfId="0" applyFont="1" applyAlignment="1">
      <alignment horizontal="center" wrapText="1"/>
    </xf>
    <xf numFmtId="0" fontId="71" fillId="0" borderId="0" xfId="0" applyFont="1" applyAlignment="1">
      <alignment horizontal="center"/>
    </xf>
    <xf numFmtId="49" fontId="51" fillId="0" borderId="0" xfId="8" applyNumberFormat="1" applyFont="1" applyAlignment="1" applyProtection="1">
      <alignment horizontal="center" vertical="top"/>
      <protection locked="0"/>
    </xf>
    <xf numFmtId="175" fontId="11" fillId="0" borderId="0" xfId="16" applyNumberFormat="1" applyFont="1" applyBorder="1" applyAlignment="1" applyProtection="1">
      <alignment horizontal="center"/>
    </xf>
    <xf numFmtId="4" fontId="72" fillId="0" borderId="9" xfId="0" applyNumberFormat="1" applyFont="1" applyFill="1" applyBorder="1" applyAlignment="1">
      <alignment horizontal="right" vertical="center" wrapText="1"/>
    </xf>
    <xf numFmtId="49" fontId="51" fillId="0" borderId="0" xfId="0" applyNumberFormat="1" applyFont="1" applyAlignment="1">
      <alignment horizontal="justify" vertical="top" wrapText="1"/>
    </xf>
    <xf numFmtId="49" fontId="51" fillId="0" borderId="0" xfId="0" applyNumberFormat="1" applyFont="1" applyAlignment="1">
      <alignment horizontal="justify" vertical="top"/>
    </xf>
    <xf numFmtId="0" fontId="116" fillId="0" borderId="0" xfId="0" applyNumberFormat="1" applyFont="1" applyFill="1" applyBorder="1" applyAlignment="1">
      <alignment horizontal="left"/>
    </xf>
    <xf numFmtId="0" fontId="98" fillId="21" borderId="0" xfId="0" applyFont="1" applyFill="1" applyBorder="1" applyAlignment="1">
      <alignment horizontal="left"/>
    </xf>
    <xf numFmtId="0" fontId="52" fillId="0" borderId="0" xfId="0" applyFont="1" applyBorder="1" applyAlignment="1">
      <alignment horizontal="center" vertical="top" wrapText="1"/>
    </xf>
    <xf numFmtId="0" fontId="52" fillId="0" borderId="3" xfId="0" applyFont="1" applyBorder="1" applyAlignment="1">
      <alignment horizontal="center" vertical="top" wrapText="1"/>
    </xf>
    <xf numFmtId="0" fontId="52" fillId="0" borderId="3" xfId="0" applyFont="1" applyBorder="1" applyAlignment="1">
      <alignment horizontal="left" vertical="top" wrapText="1"/>
    </xf>
    <xf numFmtId="4" fontId="52" fillId="17" borderId="3" xfId="0" applyNumberFormat="1" applyFont="1" applyFill="1" applyBorder="1" applyAlignment="1">
      <alignment horizontal="right" vertical="top" wrapText="1"/>
    </xf>
    <xf numFmtId="4" fontId="52" fillId="0" borderId="3" xfId="0" applyNumberFormat="1" applyFont="1" applyBorder="1" applyAlignment="1">
      <alignment horizontal="right" vertical="top" wrapText="1"/>
    </xf>
    <xf numFmtId="0" fontId="17" fillId="0" borderId="3" xfId="0" applyFont="1" applyBorder="1" applyAlignment="1">
      <alignment horizontal="center" vertical="top" wrapText="1"/>
    </xf>
    <xf numFmtId="0" fontId="17" fillId="0" borderId="3" xfId="0" applyFont="1" applyBorder="1" applyAlignment="1">
      <alignment horizontal="left" vertical="top" wrapText="1"/>
    </xf>
    <xf numFmtId="4" fontId="17" fillId="4" borderId="3" xfId="0" applyNumberFormat="1" applyFont="1" applyFill="1" applyBorder="1" applyAlignment="1">
      <alignment vertical="top"/>
    </xf>
    <xf numFmtId="0" fontId="119" fillId="0" borderId="0" xfId="0" applyFont="1" applyAlignment="1">
      <alignment horizontal="left" vertical="top"/>
    </xf>
  </cellXfs>
  <cellStyles count="25">
    <cellStyle name="Buena" xfId="15" builtinId="26"/>
    <cellStyle name="Excel Built-in Currency [0] 2" xfId="7"/>
    <cellStyle name="Hipervínculo" xfId="4" builtinId="8"/>
    <cellStyle name="Millares" xfId="1" builtinId="3"/>
    <cellStyle name="Millares 2" xfId="20"/>
    <cellStyle name="Millares 5" xfId="21"/>
    <cellStyle name="Millares 6" xfId="23"/>
    <cellStyle name="Moneda" xfId="2" builtinId="4"/>
    <cellStyle name="Normal" xfId="0" builtinId="0"/>
    <cellStyle name="Normal 10" xfId="18"/>
    <cellStyle name="Normal 2 3" xfId="8"/>
    <cellStyle name="Normal 3" xfId="10"/>
    <cellStyle name="Normal 5" xfId="12"/>
    <cellStyle name="Normal 6" xfId="13"/>
    <cellStyle name="Normal 7" xfId="16"/>
    <cellStyle name="Normal 8" xfId="19"/>
    <cellStyle name="Normal 9" xfId="22"/>
    <cellStyle name="Normal_CUADR1" xfId="11"/>
    <cellStyle name="Normal_CUADR15" xfId="14"/>
    <cellStyle name="Normal_CUADR3" xfId="6"/>
    <cellStyle name="Porcentaje" xfId="3" builtinId="5"/>
    <cellStyle name="TableStyleLight1" xfId="24"/>
    <cellStyle name="Texto explicativo" xfId="5" builtinId="53" customBuiltin="1"/>
    <cellStyle name="Texto explicativo 2" xfId="9"/>
    <cellStyle name="Texto explicativo 3" xfId="17"/>
  </cellStyles>
  <dxfs count="93">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31859C"/>
      <rgbColor rgb="FFC0C0C0"/>
      <rgbColor rgb="FF808080"/>
      <rgbColor rgb="FF9999FF"/>
      <rgbColor rgb="FF993366"/>
      <rgbColor rgb="FFD9D9D9"/>
      <rgbColor rgb="FFDCE6F2"/>
      <rgbColor rgb="FF660066"/>
      <rgbColor rgb="FFFF8080"/>
      <rgbColor rgb="FF0066CC"/>
      <rgbColor rgb="FFB9CDE5"/>
      <rgbColor rgb="FF000080"/>
      <rgbColor rgb="FFFF00FF"/>
      <rgbColor rgb="FFFFFF00"/>
      <rgbColor rgb="FF00FFFF"/>
      <rgbColor rgb="FF800080"/>
      <rgbColor rgb="FF800000"/>
      <rgbColor rgb="FF008080"/>
      <rgbColor rgb="FF0000FF"/>
      <rgbColor rgb="FF00CCFF"/>
      <rgbColor rgb="FFE6E0EC"/>
      <rgbColor rgb="FFDDDDDD"/>
      <rgbColor rgb="FFC3D69B"/>
      <rgbColor rgb="FF95B3D7"/>
      <rgbColor rgb="FFE6B9B8"/>
      <rgbColor rgb="FFBFBFBF"/>
      <rgbColor rgb="FFFCD5B5"/>
      <rgbColor rgb="FF3366FF"/>
      <rgbColor rgb="FF33CCCC"/>
      <rgbColor rgb="FF99CC00"/>
      <rgbColor rgb="FFFFCC00"/>
      <rgbColor rgb="FFFF9900"/>
      <rgbColor rgb="FFFF6600"/>
      <rgbColor rgb="FF666699"/>
      <rgbColor rgb="FFA6A6A6"/>
      <rgbColor rgb="FF003366"/>
      <rgbColor rgb="FF339966"/>
      <rgbColor rgb="FF003300"/>
      <rgbColor rgb="FF333300"/>
      <rgbColor rgb="FF993300"/>
      <rgbColor rgb="FF993366"/>
      <rgbColor rgb="FF333399"/>
      <rgbColor rgb="FF40404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8.emf"/><Relationship Id="rId7" Type="http://schemas.openxmlformats.org/officeDocument/2006/relationships/image" Target="../media/image12.emf"/><Relationship Id="rId2" Type="http://schemas.openxmlformats.org/officeDocument/2006/relationships/image" Target="../media/image7.emf"/><Relationship Id="rId1" Type="http://schemas.openxmlformats.org/officeDocument/2006/relationships/image" Target="../media/image6.emf"/><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4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emf"/></Relationships>
</file>

<file path=xl/drawings/_rels/drawing45.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emf"/></Relationships>
</file>

<file path=xl/drawings/_rels/drawing47.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3.emf"/></Relationships>
</file>

<file path=xl/drawings/_rels/drawing49.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emf"/></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drawing51.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0</xdr:col>
      <xdr:colOff>21166</xdr:colOff>
      <xdr:row>1</xdr:row>
      <xdr:rowOff>63500</xdr:rowOff>
    </xdr:from>
    <xdr:to>
      <xdr:col>8</xdr:col>
      <xdr:colOff>755866</xdr:colOff>
      <xdr:row>61</xdr:row>
      <xdr:rowOff>137583</xdr:rowOff>
    </xdr:to>
    <xdr:pic>
      <xdr:nvPicPr>
        <xdr:cNvPr id="2" name="Imagen 1"/>
        <xdr:cNvPicPr>
          <a:picLocks noChangeAspect="1"/>
        </xdr:cNvPicPr>
      </xdr:nvPicPr>
      <xdr:blipFill>
        <a:blip xmlns:r="http://schemas.openxmlformats.org/officeDocument/2006/relationships" r:embed="rId1"/>
        <a:stretch>
          <a:fillRect/>
        </a:stretch>
      </xdr:blipFill>
      <xdr:spPr>
        <a:xfrm>
          <a:off x="21166" y="222250"/>
          <a:ext cx="6830700" cy="95990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359834</xdr:colOff>
      <xdr:row>0</xdr:row>
      <xdr:rowOff>0</xdr:rowOff>
    </xdr:from>
    <xdr:to>
      <xdr:col>6</xdr:col>
      <xdr:colOff>339434</xdr:colOff>
      <xdr:row>6</xdr:row>
      <xdr:rowOff>150840</xdr:rowOff>
    </xdr:to>
    <xdr:sp macro="" textlink="">
      <xdr:nvSpPr>
        <xdr:cNvPr id="7" name="CustomShape 1"/>
        <xdr:cNvSpPr/>
      </xdr:nvSpPr>
      <xdr:spPr>
        <a:xfrm>
          <a:off x="359834" y="0"/>
          <a:ext cx="4551600" cy="11033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200" b="0" strike="noStrike" spc="-1">
              <a:solidFill>
                <a:srgbClr val="FF9900"/>
              </a:solidFill>
              <a:uFill>
                <a:solidFill>
                  <a:srgbClr val="FFFFFF"/>
                </a:solidFill>
              </a:uFill>
              <a:latin typeface="Arial" panose="020B0604020202020204" pitchFamily="34" charset="0"/>
              <a:cs typeface="Arial" panose="020B0604020202020204" pitchFamily="34" charset="0"/>
            </a:rPr>
            <a:t>II. NOTAS A LOS </a:t>
          </a:r>
        </a:p>
        <a:p>
          <a:pPr algn="ctr">
            <a:lnSpc>
              <a:spcPct val="100000"/>
            </a:lnSpc>
          </a:pPr>
          <a:r>
            <a:rPr lang="es-ES" sz="3200" b="0" strike="noStrike" spc="-1">
              <a:solidFill>
                <a:srgbClr val="FF9900"/>
              </a:solidFill>
              <a:uFill>
                <a:solidFill>
                  <a:srgbClr val="FFFFFF"/>
                </a:solidFill>
              </a:uFill>
              <a:latin typeface="Arial" panose="020B0604020202020204" pitchFamily="34" charset="0"/>
              <a:cs typeface="Arial" panose="020B0604020202020204" pitchFamily="34" charset="0"/>
            </a:rPr>
            <a:t>ESTADOS FINANCIEROS</a:t>
          </a:r>
          <a:endParaRPr lang="es-ES" sz="3200" b="0" strike="noStrike" spc="-1">
            <a:solidFill>
              <a:srgbClr val="000000"/>
            </a:solidFill>
            <a:uFill>
              <a:solidFill>
                <a:srgbClr val="FFFFFF"/>
              </a:solidFill>
            </a:uFill>
            <a:latin typeface="Arial" panose="020B0604020202020204" pitchFamily="34" charset="0"/>
            <a:cs typeface="Arial" panose="020B0604020202020204" pitchFamily="34" charset="0"/>
          </a:endParaRPr>
        </a:p>
        <a:p>
          <a:pPr algn="ctr">
            <a:lnSpc>
              <a:spcPct val="100000"/>
            </a:lnSpc>
          </a:pPr>
          <a:endParaRPr lang="es-ES" sz="3600" b="0" strike="noStrike" spc="-1">
            <a:solidFill>
              <a:srgbClr val="000000"/>
            </a:solidFill>
            <a:uFill>
              <a:solidFill>
                <a:srgbClr val="FFFFFF"/>
              </a:solidFill>
            </a:uFill>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24</xdr:col>
      <xdr:colOff>38100</xdr:colOff>
      <xdr:row>0</xdr:row>
      <xdr:rowOff>47625</xdr:rowOff>
    </xdr:from>
    <xdr:to>
      <xdr:col>31</xdr:col>
      <xdr:colOff>670953</xdr:colOff>
      <xdr:row>47</xdr:row>
      <xdr:rowOff>19049</xdr:rowOff>
    </xdr:to>
    <xdr:pic>
      <xdr:nvPicPr>
        <xdr:cNvPr id="9" name="Imagen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83100" y="47625"/>
          <a:ext cx="5633478" cy="758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66675</xdr:colOff>
      <xdr:row>0</xdr:row>
      <xdr:rowOff>28575</xdr:rowOff>
    </xdr:from>
    <xdr:to>
      <xdr:col>39</xdr:col>
      <xdr:colOff>658217</xdr:colOff>
      <xdr:row>48</xdr:row>
      <xdr:rowOff>9525</xdr:rowOff>
    </xdr:to>
    <xdr:pic>
      <xdr:nvPicPr>
        <xdr:cNvPr id="12" name="Imagen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926675" y="28575"/>
          <a:ext cx="5592167" cy="775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40</xdr:col>
      <xdr:colOff>73690</xdr:colOff>
      <xdr:row>0</xdr:row>
      <xdr:rowOff>9526</xdr:rowOff>
    </xdr:from>
    <xdr:to>
      <xdr:col>47</xdr:col>
      <xdr:colOff>667306</xdr:colOff>
      <xdr:row>36</xdr:row>
      <xdr:rowOff>85726</xdr:rowOff>
    </xdr:to>
    <xdr:pic>
      <xdr:nvPicPr>
        <xdr:cNvPr id="13" name="Imagen 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648690" y="9526"/>
          <a:ext cx="5594241" cy="590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57151</xdr:colOff>
      <xdr:row>0</xdr:row>
      <xdr:rowOff>0</xdr:rowOff>
    </xdr:from>
    <xdr:to>
      <xdr:col>7</xdr:col>
      <xdr:colOff>561976</xdr:colOff>
      <xdr:row>48</xdr:row>
      <xdr:rowOff>125644</xdr:rowOff>
    </xdr:to>
    <xdr:pic>
      <xdr:nvPicPr>
        <xdr:cNvPr id="11" name="Imagen 10"/>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151" y="0"/>
          <a:ext cx="5505450" cy="78980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133350</xdr:colOff>
      <xdr:row>0</xdr:row>
      <xdr:rowOff>1</xdr:rowOff>
    </xdr:from>
    <xdr:to>
      <xdr:col>15</xdr:col>
      <xdr:colOff>628650</xdr:colOff>
      <xdr:row>49</xdr:row>
      <xdr:rowOff>24437</xdr:rowOff>
    </xdr:to>
    <xdr:pic>
      <xdr:nvPicPr>
        <xdr:cNvPr id="15" name="Imagen 1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48350" y="1"/>
          <a:ext cx="5495925" cy="7958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57151</xdr:colOff>
      <xdr:row>0</xdr:row>
      <xdr:rowOff>19050</xdr:rowOff>
    </xdr:from>
    <xdr:to>
      <xdr:col>23</xdr:col>
      <xdr:colOff>680120</xdr:colOff>
      <xdr:row>38</xdr:row>
      <xdr:rowOff>47625</xdr:rowOff>
    </xdr:to>
    <xdr:pic>
      <xdr:nvPicPr>
        <xdr:cNvPr id="16" name="Imagen 15"/>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487151" y="19050"/>
          <a:ext cx="5623594" cy="618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48</xdr:col>
      <xdr:colOff>66675</xdr:colOff>
      <xdr:row>0</xdr:row>
      <xdr:rowOff>0</xdr:rowOff>
    </xdr:from>
    <xdr:to>
      <xdr:col>55</xdr:col>
      <xdr:colOff>672875</xdr:colOff>
      <xdr:row>49</xdr:row>
      <xdr:rowOff>142875</xdr:rowOff>
    </xdr:to>
    <xdr:pic>
      <xdr:nvPicPr>
        <xdr:cNvPr id="10" name="Imagen 9"/>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356675" y="0"/>
          <a:ext cx="5606825" cy="807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190440</xdr:colOff>
      <xdr:row>0</xdr:row>
      <xdr:rowOff>19080</xdr:rowOff>
    </xdr:from>
    <xdr:to>
      <xdr:col>3</xdr:col>
      <xdr:colOff>284400</xdr:colOff>
      <xdr:row>4</xdr:row>
      <xdr:rowOff>8280</xdr:rowOff>
    </xdr:to>
    <xdr:sp macro="" textlink="">
      <xdr:nvSpPr>
        <xdr:cNvPr id="32" name="CustomShape 1"/>
        <xdr:cNvSpPr/>
      </xdr:nvSpPr>
      <xdr:spPr>
        <a:xfrm>
          <a:off x="190440" y="19080"/>
          <a:ext cx="2549293" cy="666533"/>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III. ANEXOS</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343080</xdr:colOff>
      <xdr:row>0</xdr:row>
      <xdr:rowOff>0</xdr:rowOff>
    </xdr:from>
    <xdr:to>
      <xdr:col>3</xdr:col>
      <xdr:colOff>437040</xdr:colOff>
      <xdr:row>3</xdr:row>
      <xdr:rowOff>150840</xdr:rowOff>
    </xdr:to>
    <xdr:sp macro="" textlink="">
      <xdr:nvSpPr>
        <xdr:cNvPr id="33" name="CustomShape 1"/>
        <xdr:cNvSpPr/>
      </xdr:nvSpPr>
      <xdr:spPr>
        <a:xfrm>
          <a:off x="34308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1</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314280</xdr:colOff>
      <xdr:row>0</xdr:row>
      <xdr:rowOff>47520</xdr:rowOff>
    </xdr:from>
    <xdr:to>
      <xdr:col>3</xdr:col>
      <xdr:colOff>408240</xdr:colOff>
      <xdr:row>4</xdr:row>
      <xdr:rowOff>36720</xdr:rowOff>
    </xdr:to>
    <xdr:sp macro="" textlink="">
      <xdr:nvSpPr>
        <xdr:cNvPr id="37" name="CustomShape 1"/>
        <xdr:cNvSpPr/>
      </xdr:nvSpPr>
      <xdr:spPr>
        <a:xfrm>
          <a:off x="314280" y="47520"/>
          <a:ext cx="2347560" cy="6368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2</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581040</xdr:colOff>
      <xdr:row>0</xdr:row>
      <xdr:rowOff>0</xdr:rowOff>
    </xdr:from>
    <xdr:to>
      <xdr:col>4</xdr:col>
      <xdr:colOff>675000</xdr:colOff>
      <xdr:row>3</xdr:row>
      <xdr:rowOff>150840</xdr:rowOff>
    </xdr:to>
    <xdr:sp macro="" textlink="">
      <xdr:nvSpPr>
        <xdr:cNvPr id="38" name="CustomShape 1"/>
        <xdr:cNvSpPr/>
      </xdr:nvSpPr>
      <xdr:spPr>
        <a:xfrm>
          <a:off x="133200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3</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399960</xdr:colOff>
      <xdr:row>0</xdr:row>
      <xdr:rowOff>0</xdr:rowOff>
    </xdr:from>
    <xdr:to>
      <xdr:col>3</xdr:col>
      <xdr:colOff>493920</xdr:colOff>
      <xdr:row>3</xdr:row>
      <xdr:rowOff>150840</xdr:rowOff>
    </xdr:to>
    <xdr:sp macro="" textlink="">
      <xdr:nvSpPr>
        <xdr:cNvPr id="39" name="CustomShape 1"/>
        <xdr:cNvSpPr/>
      </xdr:nvSpPr>
      <xdr:spPr>
        <a:xfrm>
          <a:off x="39996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4</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685800</xdr:colOff>
      <xdr:row>23</xdr:row>
      <xdr:rowOff>25400</xdr:rowOff>
    </xdr:from>
    <xdr:to>
      <xdr:col>4</xdr:col>
      <xdr:colOff>758593</xdr:colOff>
      <xdr:row>27</xdr:row>
      <xdr:rowOff>23840</xdr:rowOff>
    </xdr:to>
    <xdr:sp macro="" textlink="">
      <xdr:nvSpPr>
        <xdr:cNvPr id="2" name="CustomShape 1"/>
        <xdr:cNvSpPr/>
      </xdr:nvSpPr>
      <xdr:spPr>
        <a:xfrm>
          <a:off x="1511300" y="3822700"/>
          <a:ext cx="2549293" cy="6588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5</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200160</xdr:colOff>
      <xdr:row>0</xdr:row>
      <xdr:rowOff>0</xdr:rowOff>
    </xdr:from>
    <xdr:to>
      <xdr:col>3</xdr:col>
      <xdr:colOff>294120</xdr:colOff>
      <xdr:row>3</xdr:row>
      <xdr:rowOff>150840</xdr:rowOff>
    </xdr:to>
    <xdr:sp macro="" textlink="">
      <xdr:nvSpPr>
        <xdr:cNvPr id="34" name="CustomShape 1"/>
        <xdr:cNvSpPr/>
      </xdr:nvSpPr>
      <xdr:spPr>
        <a:xfrm>
          <a:off x="20016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6</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685800</xdr:colOff>
      <xdr:row>0</xdr:row>
      <xdr:rowOff>0</xdr:rowOff>
    </xdr:from>
    <xdr:to>
      <xdr:col>4</xdr:col>
      <xdr:colOff>17640</xdr:colOff>
      <xdr:row>3</xdr:row>
      <xdr:rowOff>150840</xdr:rowOff>
    </xdr:to>
    <xdr:sp macro="" textlink="">
      <xdr:nvSpPr>
        <xdr:cNvPr id="35" name="CustomShape 1"/>
        <xdr:cNvSpPr/>
      </xdr:nvSpPr>
      <xdr:spPr>
        <a:xfrm>
          <a:off x="685800" y="0"/>
          <a:ext cx="233640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7</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264583</xdr:colOff>
      <xdr:row>0</xdr:row>
      <xdr:rowOff>0</xdr:rowOff>
    </xdr:from>
    <xdr:to>
      <xdr:col>15</xdr:col>
      <xdr:colOff>529167</xdr:colOff>
      <xdr:row>48</xdr:row>
      <xdr:rowOff>122016</xdr:rowOff>
    </xdr:to>
    <xdr:pic>
      <xdr:nvPicPr>
        <xdr:cNvPr id="11" name="Imagen 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00750" y="0"/>
          <a:ext cx="5461000" cy="7742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21167</xdr:colOff>
      <xdr:row>0</xdr:row>
      <xdr:rowOff>21166</xdr:rowOff>
    </xdr:from>
    <xdr:to>
      <xdr:col>7</xdr:col>
      <xdr:colOff>702739</xdr:colOff>
      <xdr:row>48</xdr:row>
      <xdr:rowOff>52916</xdr:rowOff>
    </xdr:to>
    <xdr:pic>
      <xdr:nvPicPr>
        <xdr:cNvPr id="12" name="Imagen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67" y="21166"/>
          <a:ext cx="5698072" cy="765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419040</xdr:colOff>
      <xdr:row>0</xdr:row>
      <xdr:rowOff>0</xdr:rowOff>
    </xdr:from>
    <xdr:to>
      <xdr:col>3</xdr:col>
      <xdr:colOff>513000</xdr:colOff>
      <xdr:row>3</xdr:row>
      <xdr:rowOff>150840</xdr:rowOff>
    </xdr:to>
    <xdr:sp macro="" textlink="">
      <xdr:nvSpPr>
        <xdr:cNvPr id="36" name="CustomShape 1"/>
        <xdr:cNvSpPr/>
      </xdr:nvSpPr>
      <xdr:spPr>
        <a:xfrm>
          <a:off x="41904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8</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399960</xdr:colOff>
      <xdr:row>0</xdr:row>
      <xdr:rowOff>0</xdr:rowOff>
    </xdr:from>
    <xdr:to>
      <xdr:col>3</xdr:col>
      <xdr:colOff>493920</xdr:colOff>
      <xdr:row>3</xdr:row>
      <xdr:rowOff>150840</xdr:rowOff>
    </xdr:to>
    <xdr:sp macro="" textlink="">
      <xdr:nvSpPr>
        <xdr:cNvPr id="49" name="CustomShape 1"/>
        <xdr:cNvSpPr/>
      </xdr:nvSpPr>
      <xdr:spPr>
        <a:xfrm>
          <a:off x="39996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9</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76320</xdr:colOff>
      <xdr:row>0</xdr:row>
      <xdr:rowOff>0</xdr:rowOff>
    </xdr:from>
    <xdr:to>
      <xdr:col>4</xdr:col>
      <xdr:colOff>170280</xdr:colOff>
      <xdr:row>3</xdr:row>
      <xdr:rowOff>150840</xdr:rowOff>
    </xdr:to>
    <xdr:sp macro="" textlink="">
      <xdr:nvSpPr>
        <xdr:cNvPr id="50" name="CustomShape 1"/>
        <xdr:cNvSpPr/>
      </xdr:nvSpPr>
      <xdr:spPr>
        <a:xfrm>
          <a:off x="82728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INGRESOS</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399006</xdr:colOff>
      <xdr:row>0</xdr:row>
      <xdr:rowOff>105833</xdr:rowOff>
    </xdr:from>
    <xdr:to>
      <xdr:col>7</xdr:col>
      <xdr:colOff>211419</xdr:colOff>
      <xdr:row>6</xdr:row>
      <xdr:rowOff>123473</xdr:rowOff>
    </xdr:to>
    <xdr:sp macro="" textlink="">
      <xdr:nvSpPr>
        <xdr:cNvPr id="51" name="CustomShape 1"/>
        <xdr:cNvSpPr/>
      </xdr:nvSpPr>
      <xdr:spPr>
        <a:xfrm>
          <a:off x="1118673" y="105833"/>
          <a:ext cx="4130413" cy="9701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INGRESOS POR SECCIÓN </a:t>
          </a:r>
          <a:endParaRPr lang="es-ES" sz="36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Y </a:t>
          </a:r>
          <a:endParaRPr lang="es-ES" sz="36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CLASE BÁSICA</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318663</xdr:colOff>
      <xdr:row>0</xdr:row>
      <xdr:rowOff>84667</xdr:rowOff>
    </xdr:from>
    <xdr:to>
      <xdr:col>7</xdr:col>
      <xdr:colOff>35676</xdr:colOff>
      <xdr:row>6</xdr:row>
      <xdr:rowOff>92587</xdr:rowOff>
    </xdr:to>
    <xdr:sp macro="" textlink="">
      <xdr:nvSpPr>
        <xdr:cNvPr id="52" name="CustomShape 1"/>
        <xdr:cNvSpPr/>
      </xdr:nvSpPr>
      <xdr:spPr>
        <a:xfrm>
          <a:off x="1038330" y="84667"/>
          <a:ext cx="4035013" cy="9604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SITUACIÓN PRESUPUESTARIA</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INGRESOS</a:t>
          </a:r>
          <a:endParaRPr lang="es-ES" sz="32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304920</xdr:colOff>
      <xdr:row>0</xdr:row>
      <xdr:rowOff>0</xdr:rowOff>
    </xdr:from>
    <xdr:to>
      <xdr:col>3</xdr:col>
      <xdr:colOff>427320</xdr:colOff>
      <xdr:row>4</xdr:row>
      <xdr:rowOff>7920</xdr:rowOff>
    </xdr:to>
    <xdr:sp macro="" textlink="">
      <xdr:nvSpPr>
        <xdr:cNvPr id="53" name="CustomShape 1"/>
        <xdr:cNvSpPr/>
      </xdr:nvSpPr>
      <xdr:spPr>
        <a:xfrm>
          <a:off x="304920" y="0"/>
          <a:ext cx="2376000" cy="6555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10</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413913</xdr:colOff>
      <xdr:row>0</xdr:row>
      <xdr:rowOff>95250</xdr:rowOff>
    </xdr:from>
    <xdr:to>
      <xdr:col>7</xdr:col>
      <xdr:colOff>73686</xdr:colOff>
      <xdr:row>7</xdr:row>
      <xdr:rowOff>1660</xdr:rowOff>
    </xdr:to>
    <xdr:sp macro="" textlink="">
      <xdr:nvSpPr>
        <xdr:cNvPr id="54" name="CustomShape 1"/>
        <xdr:cNvSpPr/>
      </xdr:nvSpPr>
      <xdr:spPr>
        <a:xfrm>
          <a:off x="1133580" y="95250"/>
          <a:ext cx="3977773" cy="10176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EGRESOS POR SECCIÓN</a:t>
          </a:r>
          <a:endParaRPr lang="es-ES" sz="36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Y</a:t>
          </a:r>
          <a:endParaRPr lang="es-ES" sz="36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OBJETO DE PARTIDA</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179916</xdr:colOff>
      <xdr:row>0</xdr:row>
      <xdr:rowOff>84666</xdr:rowOff>
    </xdr:from>
    <xdr:to>
      <xdr:col>7</xdr:col>
      <xdr:colOff>173274</xdr:colOff>
      <xdr:row>7</xdr:row>
      <xdr:rowOff>102306</xdr:rowOff>
    </xdr:to>
    <xdr:sp macro="" textlink="">
      <xdr:nvSpPr>
        <xdr:cNvPr id="55" name="CustomShape 1"/>
        <xdr:cNvSpPr/>
      </xdr:nvSpPr>
      <xdr:spPr>
        <a:xfrm>
          <a:off x="899583" y="84666"/>
          <a:ext cx="4311358" cy="112889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SITUACIÓN PRESUPUESTARIA</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DE EGRESOS</a:t>
          </a:r>
          <a:endParaRPr lang="es-ES" sz="32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581040</xdr:colOff>
      <xdr:row>0</xdr:row>
      <xdr:rowOff>0</xdr:rowOff>
    </xdr:from>
    <xdr:to>
      <xdr:col>5</xdr:col>
      <xdr:colOff>265320</xdr:colOff>
      <xdr:row>4</xdr:row>
      <xdr:rowOff>150840</xdr:rowOff>
    </xdr:to>
    <xdr:sp macro="" textlink="">
      <xdr:nvSpPr>
        <xdr:cNvPr id="56" name="CustomShape 1"/>
        <xdr:cNvSpPr/>
      </xdr:nvSpPr>
      <xdr:spPr>
        <a:xfrm>
          <a:off x="581040" y="0"/>
          <a:ext cx="3440160" cy="798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EGRESOS</a:t>
          </a:r>
          <a:endParaRPr lang="es-ES" sz="36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POR SECCIÓN</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10583</xdr:colOff>
      <xdr:row>0</xdr:row>
      <xdr:rowOff>42333</xdr:rowOff>
    </xdr:from>
    <xdr:to>
      <xdr:col>7</xdr:col>
      <xdr:colOff>3911</xdr:colOff>
      <xdr:row>7</xdr:row>
      <xdr:rowOff>25063</xdr:rowOff>
    </xdr:to>
    <xdr:sp macro="" textlink="">
      <xdr:nvSpPr>
        <xdr:cNvPr id="57" name="CustomShape 1"/>
        <xdr:cNvSpPr/>
      </xdr:nvSpPr>
      <xdr:spPr>
        <a:xfrm>
          <a:off x="730250" y="42333"/>
          <a:ext cx="4311328" cy="10939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EGRESOS POR</a:t>
          </a:r>
          <a:endParaRPr lang="es-ES" sz="36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OBJETO DE PARTIDA</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23</xdr:row>
      <xdr:rowOff>81140</xdr:rowOff>
    </xdr:from>
    <xdr:to>
      <xdr:col>7</xdr:col>
      <xdr:colOff>592666</xdr:colOff>
      <xdr:row>42</xdr:row>
      <xdr:rowOff>67029</xdr:rowOff>
    </xdr:to>
    <xdr:sp macro="" textlink="">
      <xdr:nvSpPr>
        <xdr:cNvPr id="3" name="CustomShape 1"/>
        <xdr:cNvSpPr/>
      </xdr:nvSpPr>
      <xdr:spPr>
        <a:xfrm>
          <a:off x="63500" y="3732390"/>
          <a:ext cx="5471583" cy="3002139"/>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2800" b="0" strike="noStrike" spc="-1">
              <a:solidFill>
                <a:srgbClr val="FF9900"/>
              </a:solidFill>
              <a:uFill>
                <a:solidFill>
                  <a:srgbClr val="FFFFFF"/>
                </a:solidFill>
              </a:uFill>
              <a:latin typeface="Arial" charset="0"/>
              <a:ea typeface="Arial" charset="0"/>
              <a:cs typeface="Arial" charset="0"/>
            </a:rPr>
            <a:t>I. ESTADOS FINANCIEROS</a:t>
          </a:r>
          <a:endParaRPr lang="es-ES" sz="28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2800" b="0" strike="noStrike" spc="-1">
              <a:solidFill>
                <a:srgbClr val="FF9900"/>
              </a:solidFill>
              <a:uFill>
                <a:solidFill>
                  <a:srgbClr val="FFFFFF"/>
                </a:solidFill>
              </a:uFill>
              <a:latin typeface="Arial" charset="0"/>
              <a:ea typeface="Arial" charset="0"/>
              <a:cs typeface="Arial" charset="0"/>
            </a:rPr>
            <a:t>Y DE</a:t>
          </a:r>
          <a:endParaRPr lang="es-ES" sz="28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2800" b="0" strike="noStrike" spc="-1">
              <a:solidFill>
                <a:srgbClr val="FF9900"/>
              </a:solidFill>
              <a:uFill>
                <a:solidFill>
                  <a:srgbClr val="FFFFFF"/>
                </a:solidFill>
              </a:uFill>
              <a:latin typeface="Arial" charset="0"/>
              <a:ea typeface="Arial" charset="0"/>
              <a:cs typeface="Arial" charset="0"/>
            </a:rPr>
            <a:t>EJECUCIÓN PRESUPUESTARIA</a:t>
          </a:r>
          <a:endParaRPr lang="es-ES" sz="28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123840</xdr:colOff>
      <xdr:row>0</xdr:row>
      <xdr:rowOff>9360</xdr:rowOff>
    </xdr:from>
    <xdr:to>
      <xdr:col>5</xdr:col>
      <xdr:colOff>608040</xdr:colOff>
      <xdr:row>5</xdr:row>
      <xdr:rowOff>36360</xdr:rowOff>
    </xdr:to>
    <xdr:sp macro="" textlink="">
      <xdr:nvSpPr>
        <xdr:cNvPr id="40" name="CustomShape 1"/>
        <xdr:cNvSpPr/>
      </xdr:nvSpPr>
      <xdr:spPr>
        <a:xfrm>
          <a:off x="123840" y="9360"/>
          <a:ext cx="4240080" cy="8362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VÍNCULO  EXTERNO</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343080</xdr:colOff>
      <xdr:row>0</xdr:row>
      <xdr:rowOff>19080</xdr:rowOff>
    </xdr:from>
    <xdr:to>
      <xdr:col>3</xdr:col>
      <xdr:colOff>617760</xdr:colOff>
      <xdr:row>3</xdr:row>
      <xdr:rowOff>150840</xdr:rowOff>
    </xdr:to>
    <xdr:sp macro="" textlink="">
      <xdr:nvSpPr>
        <xdr:cNvPr id="41" name="CustomShape 1"/>
        <xdr:cNvSpPr/>
      </xdr:nvSpPr>
      <xdr:spPr>
        <a:xfrm>
          <a:off x="343080" y="19080"/>
          <a:ext cx="2528280" cy="6174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11</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213843</xdr:colOff>
      <xdr:row>1</xdr:row>
      <xdr:rowOff>21167</xdr:rowOff>
    </xdr:from>
    <xdr:to>
      <xdr:col>7</xdr:col>
      <xdr:colOff>95250</xdr:colOff>
      <xdr:row>8</xdr:row>
      <xdr:rowOff>21167</xdr:rowOff>
    </xdr:to>
    <xdr:sp macro="" textlink="">
      <xdr:nvSpPr>
        <xdr:cNvPr id="42" name="CustomShape 1"/>
        <xdr:cNvSpPr/>
      </xdr:nvSpPr>
      <xdr:spPr>
        <a:xfrm>
          <a:off x="933510" y="179917"/>
          <a:ext cx="4199407" cy="111125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VÍNCULO EXTERNO</a:t>
          </a:r>
          <a:endParaRPr lang="es-ES" sz="36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FONDOS RESTRINGIDOS</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971550</xdr:colOff>
      <xdr:row>49</xdr:row>
      <xdr:rowOff>85725</xdr:rowOff>
    </xdr:to>
    <xdr:sp macro="" textlink="">
      <xdr:nvSpPr>
        <xdr:cNvPr id="512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390600</xdr:colOff>
      <xdr:row>0</xdr:row>
      <xdr:rowOff>0</xdr:rowOff>
    </xdr:from>
    <xdr:to>
      <xdr:col>3</xdr:col>
      <xdr:colOff>484560</xdr:colOff>
      <xdr:row>3</xdr:row>
      <xdr:rowOff>150840</xdr:rowOff>
    </xdr:to>
    <xdr:sp macro="" textlink="">
      <xdr:nvSpPr>
        <xdr:cNvPr id="43" name="CustomShape 1"/>
        <xdr:cNvSpPr/>
      </xdr:nvSpPr>
      <xdr:spPr>
        <a:xfrm>
          <a:off x="39060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12</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206270</xdr:colOff>
      <xdr:row>0</xdr:row>
      <xdr:rowOff>112243</xdr:rowOff>
    </xdr:from>
    <xdr:to>
      <xdr:col>7</xdr:col>
      <xdr:colOff>151883</xdr:colOff>
      <xdr:row>7</xdr:row>
      <xdr:rowOff>47453</xdr:rowOff>
    </xdr:to>
    <xdr:sp macro="" textlink="">
      <xdr:nvSpPr>
        <xdr:cNvPr id="44" name="CustomShape 1"/>
        <xdr:cNvSpPr/>
      </xdr:nvSpPr>
      <xdr:spPr>
        <a:xfrm>
          <a:off x="925937" y="112243"/>
          <a:ext cx="4263613" cy="10464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VÍNCULO EXTERNO</a:t>
          </a:r>
          <a:endParaRPr lang="es-ES" sz="36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EMPRESAS AUXILIARES</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343080</xdr:colOff>
      <xdr:row>0</xdr:row>
      <xdr:rowOff>0</xdr:rowOff>
    </xdr:from>
    <xdr:to>
      <xdr:col>3</xdr:col>
      <xdr:colOff>465480</xdr:colOff>
      <xdr:row>3</xdr:row>
      <xdr:rowOff>150840</xdr:rowOff>
    </xdr:to>
    <xdr:sp macro="" textlink="">
      <xdr:nvSpPr>
        <xdr:cNvPr id="45" name="CustomShape 1"/>
        <xdr:cNvSpPr/>
      </xdr:nvSpPr>
      <xdr:spPr>
        <a:xfrm>
          <a:off x="343080" y="0"/>
          <a:ext cx="237600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13</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666751</xdr:colOff>
      <xdr:row>0</xdr:row>
      <xdr:rowOff>84667</xdr:rowOff>
    </xdr:from>
    <xdr:to>
      <xdr:col>6</xdr:col>
      <xdr:colOff>622084</xdr:colOff>
      <xdr:row>7</xdr:row>
      <xdr:rowOff>38957</xdr:rowOff>
    </xdr:to>
    <xdr:sp macro="" textlink="">
      <xdr:nvSpPr>
        <xdr:cNvPr id="46" name="CustomShape 1"/>
        <xdr:cNvSpPr/>
      </xdr:nvSpPr>
      <xdr:spPr>
        <a:xfrm>
          <a:off x="666751" y="84667"/>
          <a:ext cx="4273333" cy="10655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VÍNCULO EXTERNO</a:t>
          </a:r>
          <a:endParaRPr lang="es-ES" sz="36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CURSOS ESPECIALES</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314280</xdr:colOff>
      <xdr:row>0</xdr:row>
      <xdr:rowOff>0</xdr:rowOff>
    </xdr:from>
    <xdr:to>
      <xdr:col>3</xdr:col>
      <xdr:colOff>408240</xdr:colOff>
      <xdr:row>3</xdr:row>
      <xdr:rowOff>150840</xdr:rowOff>
    </xdr:to>
    <xdr:sp macro="" textlink="">
      <xdr:nvSpPr>
        <xdr:cNvPr id="47" name="CustomShape 1"/>
        <xdr:cNvSpPr/>
      </xdr:nvSpPr>
      <xdr:spPr>
        <a:xfrm>
          <a:off x="314280" y="0"/>
          <a:ext cx="2347560" cy="6364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600" b="0" strike="noStrike" spc="-1">
              <a:solidFill>
                <a:srgbClr val="FF9900"/>
              </a:solidFill>
              <a:uFill>
                <a:solidFill>
                  <a:srgbClr val="FFFFFF"/>
                </a:solidFill>
              </a:uFill>
              <a:latin typeface="Arial" charset="0"/>
              <a:ea typeface="Arial" charset="0"/>
              <a:cs typeface="Arial" charset="0"/>
            </a:rPr>
            <a:t>ANEXO 14</a:t>
          </a:r>
          <a:endParaRPr lang="es-ES" sz="36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2</xdr:col>
      <xdr:colOff>61563</xdr:colOff>
      <xdr:row>0</xdr:row>
      <xdr:rowOff>31751</xdr:rowOff>
    </xdr:from>
    <xdr:to>
      <xdr:col>7</xdr:col>
      <xdr:colOff>660242</xdr:colOff>
      <xdr:row>9</xdr:row>
      <xdr:rowOff>125711</xdr:rowOff>
    </xdr:to>
    <xdr:sp macro="" textlink="">
      <xdr:nvSpPr>
        <xdr:cNvPr id="48" name="CustomShape 1"/>
        <xdr:cNvSpPr/>
      </xdr:nvSpPr>
      <xdr:spPr>
        <a:xfrm>
          <a:off x="1500896" y="31751"/>
          <a:ext cx="4197013" cy="152271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VÍNCULO EXTERNO</a:t>
          </a:r>
          <a:endParaRPr lang="es-ES" sz="30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PROGRAMA DE POSGRADO CON</a:t>
          </a:r>
          <a:endParaRPr lang="es-ES" sz="30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FINANCIAMIENTO COMPLEMENTARIO</a:t>
          </a:r>
          <a:endParaRPr lang="es-ES" sz="30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474254</xdr:colOff>
      <xdr:row>0</xdr:row>
      <xdr:rowOff>118654</xdr:rowOff>
    </xdr:from>
    <xdr:to>
      <xdr:col>7</xdr:col>
      <xdr:colOff>465666</xdr:colOff>
      <xdr:row>14</xdr:row>
      <xdr:rowOff>127000</xdr:rowOff>
    </xdr:to>
    <xdr:sp macro="" textlink="">
      <xdr:nvSpPr>
        <xdr:cNvPr id="4" name="CustomShape 1"/>
        <xdr:cNvSpPr/>
      </xdr:nvSpPr>
      <xdr:spPr>
        <a:xfrm>
          <a:off x="474254" y="118654"/>
          <a:ext cx="5029079" cy="2230846"/>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1.1. ESTADOS FINANCIEROS</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endParaRPr lang="es-ES" sz="3600" b="0" strike="noStrike" spc="-1">
            <a:solidFill>
              <a:srgbClr val="000000"/>
            </a:solidFill>
            <a:uFill>
              <a:solidFill>
                <a:srgbClr val="FFFFFF"/>
              </a:solidFill>
            </a:uFill>
            <a:latin typeface="Times New Roman"/>
          </a:endParaRP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330049</xdr:colOff>
      <xdr:row>0</xdr:row>
      <xdr:rowOff>0</xdr:rowOff>
    </xdr:from>
    <xdr:to>
      <xdr:col>4</xdr:col>
      <xdr:colOff>452449</xdr:colOff>
      <xdr:row>4</xdr:row>
      <xdr:rowOff>7920</xdr:rowOff>
    </xdr:to>
    <xdr:sp macro="" textlink="">
      <xdr:nvSpPr>
        <xdr:cNvPr id="58" name="CustomShape 1"/>
        <xdr:cNvSpPr/>
      </xdr:nvSpPr>
      <xdr:spPr>
        <a:xfrm>
          <a:off x="1049716" y="0"/>
          <a:ext cx="2281400" cy="6429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4000" b="0" strike="noStrike" spc="-1">
              <a:solidFill>
                <a:srgbClr val="FF9900"/>
              </a:solidFill>
              <a:uFill>
                <a:solidFill>
                  <a:srgbClr val="FFFFFF"/>
                </a:solidFill>
              </a:uFill>
              <a:latin typeface="Arial" charset="0"/>
              <a:ea typeface="Arial" charset="0"/>
              <a:cs typeface="Arial" charset="0"/>
            </a:rPr>
            <a:t>ANEXO 15</a:t>
          </a:r>
          <a:endParaRPr lang="es-ES" sz="40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260349</xdr:colOff>
      <xdr:row>0</xdr:row>
      <xdr:rowOff>36937</xdr:rowOff>
    </xdr:from>
    <xdr:to>
      <xdr:col>7</xdr:col>
      <xdr:colOff>573189</xdr:colOff>
      <xdr:row>14</xdr:row>
      <xdr:rowOff>35497</xdr:rowOff>
    </xdr:to>
    <xdr:sp macro="" textlink="">
      <xdr:nvSpPr>
        <xdr:cNvPr id="59" name="CustomShape 1"/>
        <xdr:cNvSpPr/>
      </xdr:nvSpPr>
      <xdr:spPr>
        <a:xfrm>
          <a:off x="980016" y="36937"/>
          <a:ext cx="4630840" cy="22210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ESTADO DE LOS </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PROYECTOS DE </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INVERSIÓN</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PROGRAMA DE INVERSIONES</a:t>
          </a:r>
          <a:endParaRPr lang="es-ES" sz="32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138596</xdr:colOff>
      <xdr:row>0</xdr:row>
      <xdr:rowOff>29663</xdr:rowOff>
    </xdr:from>
    <xdr:to>
      <xdr:col>7</xdr:col>
      <xdr:colOff>632516</xdr:colOff>
      <xdr:row>13</xdr:row>
      <xdr:rowOff>142703</xdr:rowOff>
    </xdr:to>
    <xdr:sp macro="" textlink="">
      <xdr:nvSpPr>
        <xdr:cNvPr id="60" name="CustomShape 1"/>
        <xdr:cNvSpPr/>
      </xdr:nvSpPr>
      <xdr:spPr>
        <a:xfrm>
          <a:off x="858263" y="29663"/>
          <a:ext cx="4811920" cy="217679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PROYECTOS</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 EN PROCESO DE DISEÑO</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PROGRAMA DE INVERSIONES</a:t>
          </a:r>
          <a:endParaRPr lang="es-ES" sz="32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171359</xdr:colOff>
      <xdr:row>0</xdr:row>
      <xdr:rowOff>38160</xdr:rowOff>
    </xdr:from>
    <xdr:to>
      <xdr:col>2</xdr:col>
      <xdr:colOff>352776</xdr:colOff>
      <xdr:row>2</xdr:row>
      <xdr:rowOff>169333</xdr:rowOff>
    </xdr:to>
    <xdr:pic>
      <xdr:nvPicPr>
        <xdr:cNvPr id="61" name="Picture 2"/>
        <xdr:cNvPicPr/>
      </xdr:nvPicPr>
      <xdr:blipFill>
        <a:blip xmlns:r="http://schemas.openxmlformats.org/officeDocument/2006/relationships" r:embed="rId1" cstate="print"/>
        <a:stretch/>
      </xdr:blipFill>
      <xdr:spPr>
        <a:xfrm>
          <a:off x="171359" y="38160"/>
          <a:ext cx="1394973" cy="498062"/>
        </a:xfrm>
        <a:prstGeom prst="rect">
          <a:avLst/>
        </a:prstGeom>
        <a:ln>
          <a:noFill/>
        </a:ln>
      </xdr:spPr>
    </xdr:pic>
    <xdr:clientData/>
  </xdr:twoCellAnchor>
  <xdr:twoCellAnchor editAs="oneCell">
    <xdr:from>
      <xdr:col>14</xdr:col>
      <xdr:colOff>1190490</xdr:colOff>
      <xdr:row>0</xdr:row>
      <xdr:rowOff>64514</xdr:rowOff>
    </xdr:from>
    <xdr:to>
      <xdr:col>15</xdr:col>
      <xdr:colOff>1481667</xdr:colOff>
      <xdr:row>2</xdr:row>
      <xdr:rowOff>74084</xdr:rowOff>
    </xdr:to>
    <xdr:pic>
      <xdr:nvPicPr>
        <xdr:cNvPr id="62" name="Picture 1"/>
        <xdr:cNvPicPr/>
      </xdr:nvPicPr>
      <xdr:blipFill>
        <a:blip xmlns:r="http://schemas.openxmlformats.org/officeDocument/2006/relationships" r:embed="rId2" cstate="print"/>
        <a:stretch/>
      </xdr:blipFill>
      <xdr:spPr>
        <a:xfrm>
          <a:off x="16409323" y="64514"/>
          <a:ext cx="1656427" cy="369403"/>
        </a:xfrm>
        <a:prstGeom prst="rect">
          <a:avLst/>
        </a:prstGeom>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259185</xdr:colOff>
      <xdr:row>0</xdr:row>
      <xdr:rowOff>74083</xdr:rowOff>
    </xdr:from>
    <xdr:to>
      <xdr:col>7</xdr:col>
      <xdr:colOff>458609</xdr:colOff>
      <xdr:row>13</xdr:row>
      <xdr:rowOff>42334</xdr:rowOff>
    </xdr:to>
    <xdr:sp macro="" textlink="">
      <xdr:nvSpPr>
        <xdr:cNvPr id="2" name="CustomShape 1"/>
        <xdr:cNvSpPr/>
      </xdr:nvSpPr>
      <xdr:spPr>
        <a:xfrm>
          <a:off x="978852" y="74083"/>
          <a:ext cx="4517424" cy="2032001"/>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PROYECTOS</a:t>
          </a:r>
          <a:endParaRPr lang="es-ES" sz="30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 EN PROCESO DE </a:t>
          </a:r>
        </a:p>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CONTRATACIÓN</a:t>
          </a:r>
          <a:r>
            <a:rPr lang="es-ES" sz="3000" b="0" strike="noStrike" spc="-1" baseline="0">
              <a:solidFill>
                <a:srgbClr val="FF9900"/>
              </a:solidFill>
              <a:uFill>
                <a:solidFill>
                  <a:srgbClr val="FFFFFF"/>
                </a:solidFill>
              </a:uFill>
              <a:latin typeface="Arial" charset="0"/>
              <a:ea typeface="Arial" charset="0"/>
              <a:cs typeface="Arial" charset="0"/>
            </a:rPr>
            <a:t> ADMINISTRATIVA</a:t>
          </a:r>
        </a:p>
        <a:p>
          <a:pPr algn="ctr">
            <a:lnSpc>
              <a:spcPct val="100000"/>
            </a:lnSpc>
          </a:pPr>
          <a:r>
            <a:rPr lang="es-ES" sz="3000" b="0" strike="noStrike" spc="-1" baseline="0">
              <a:solidFill>
                <a:srgbClr val="FF9900"/>
              </a:solidFill>
              <a:uFill>
                <a:solidFill>
                  <a:srgbClr val="FFFFFF"/>
                </a:solidFill>
              </a:uFill>
              <a:latin typeface="Arial" charset="0"/>
              <a:ea typeface="Arial" charset="0"/>
              <a:cs typeface="Arial" charset="0"/>
            </a:rPr>
            <a:t>Y TRAMITOLOGÍA</a:t>
          </a:r>
        </a:p>
        <a:p>
          <a:pPr algn="ctr">
            <a:lnSpc>
              <a:spcPct val="100000"/>
            </a:lnSpc>
          </a:pPr>
          <a:endParaRPr lang="es-ES" sz="30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PROGRAMA DE INVERSIONES</a:t>
          </a:r>
          <a:endParaRPr lang="es-ES" sz="30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132336</xdr:colOff>
      <xdr:row>0</xdr:row>
      <xdr:rowOff>104610</xdr:rowOff>
    </xdr:from>
    <xdr:to>
      <xdr:col>2</xdr:col>
      <xdr:colOff>498182</xdr:colOff>
      <xdr:row>3</xdr:row>
      <xdr:rowOff>30100</xdr:rowOff>
    </xdr:to>
    <xdr:pic>
      <xdr:nvPicPr>
        <xdr:cNvPr id="64" name="Picture 2"/>
        <xdr:cNvPicPr/>
      </xdr:nvPicPr>
      <xdr:blipFill>
        <a:blip xmlns:r="http://schemas.openxmlformats.org/officeDocument/2006/relationships" r:embed="rId1" cstate="print"/>
        <a:stretch/>
      </xdr:blipFill>
      <xdr:spPr>
        <a:xfrm>
          <a:off x="132336" y="104610"/>
          <a:ext cx="1403013" cy="401740"/>
        </a:xfrm>
        <a:prstGeom prst="rect">
          <a:avLst/>
        </a:prstGeom>
        <a:ln>
          <a:noFill/>
        </a:ln>
      </xdr:spPr>
    </xdr:pic>
    <xdr:clientData/>
  </xdr:twoCellAnchor>
  <xdr:twoCellAnchor editAs="oneCell">
    <xdr:from>
      <xdr:col>13</xdr:col>
      <xdr:colOff>190501</xdr:colOff>
      <xdr:row>0</xdr:row>
      <xdr:rowOff>23403</xdr:rowOff>
    </xdr:from>
    <xdr:to>
      <xdr:col>13</xdr:col>
      <xdr:colOff>1240864</xdr:colOff>
      <xdr:row>2</xdr:row>
      <xdr:rowOff>127000</xdr:rowOff>
    </xdr:to>
    <xdr:pic>
      <xdr:nvPicPr>
        <xdr:cNvPr id="65" name="Picture 1"/>
        <xdr:cNvPicPr/>
      </xdr:nvPicPr>
      <xdr:blipFill>
        <a:blip xmlns:r="http://schemas.openxmlformats.org/officeDocument/2006/relationships" r:embed="rId2" cstate="print"/>
        <a:stretch/>
      </xdr:blipFill>
      <xdr:spPr>
        <a:xfrm>
          <a:off x="14361584" y="23403"/>
          <a:ext cx="1050363" cy="421097"/>
        </a:xfrm>
        <a:prstGeom prst="rect">
          <a:avLst/>
        </a:prstGeom>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555520</xdr:colOff>
      <xdr:row>23</xdr:row>
      <xdr:rowOff>38805</xdr:rowOff>
    </xdr:from>
    <xdr:to>
      <xdr:col>7</xdr:col>
      <xdr:colOff>35277</xdr:colOff>
      <xdr:row>36</xdr:row>
      <xdr:rowOff>7056</xdr:rowOff>
    </xdr:to>
    <xdr:sp macro="" textlink="">
      <xdr:nvSpPr>
        <xdr:cNvPr id="66" name="CustomShape 1"/>
        <xdr:cNvSpPr/>
      </xdr:nvSpPr>
      <xdr:spPr>
        <a:xfrm>
          <a:off x="555520" y="3933472"/>
          <a:ext cx="5307646" cy="2169584"/>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PROYECTOS</a:t>
          </a:r>
          <a:endParaRPr lang="es-ES" sz="30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 EN PROCESO </a:t>
          </a:r>
        </a:p>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DE CONSTRUCCIÓN</a:t>
          </a:r>
          <a:endParaRPr lang="es-ES" sz="3000" b="0" strike="noStrike" spc="-1">
            <a:solidFill>
              <a:srgbClr val="000000"/>
            </a:solidFill>
            <a:uFill>
              <a:solidFill>
                <a:srgbClr val="FFFFFF"/>
              </a:solidFill>
            </a:uFill>
            <a:latin typeface="Arial" charset="0"/>
            <a:ea typeface="Arial" charset="0"/>
            <a:cs typeface="Arial" charset="0"/>
          </a:endParaRPr>
        </a:p>
        <a:p>
          <a:pPr algn="ctr">
            <a:lnSpc>
              <a:spcPct val="100000"/>
            </a:lnSpc>
          </a:pPr>
          <a:endParaRPr lang="es-ES" sz="30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000" b="0" strike="noStrike" spc="-1">
              <a:solidFill>
                <a:srgbClr val="FF9900"/>
              </a:solidFill>
              <a:uFill>
                <a:solidFill>
                  <a:srgbClr val="FFFFFF"/>
                </a:solidFill>
              </a:uFill>
              <a:latin typeface="Arial" charset="0"/>
              <a:ea typeface="Arial" charset="0"/>
              <a:cs typeface="Arial" charset="0"/>
            </a:rPr>
            <a:t>PROGRAMA DE INVERSIONES</a:t>
          </a:r>
          <a:endParaRPr lang="es-ES" sz="30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84666</xdr:colOff>
      <xdr:row>0</xdr:row>
      <xdr:rowOff>48744</xdr:rowOff>
    </xdr:from>
    <xdr:to>
      <xdr:col>1</xdr:col>
      <xdr:colOff>730249</xdr:colOff>
      <xdr:row>3</xdr:row>
      <xdr:rowOff>21167</xdr:rowOff>
    </xdr:to>
    <xdr:pic>
      <xdr:nvPicPr>
        <xdr:cNvPr id="67" name="Picture 2"/>
        <xdr:cNvPicPr/>
      </xdr:nvPicPr>
      <xdr:blipFill>
        <a:blip xmlns:r="http://schemas.openxmlformats.org/officeDocument/2006/relationships" r:embed="rId1" cstate="print"/>
        <a:stretch/>
      </xdr:blipFill>
      <xdr:spPr>
        <a:xfrm>
          <a:off x="84666" y="48744"/>
          <a:ext cx="920750" cy="448673"/>
        </a:xfrm>
        <a:prstGeom prst="rect">
          <a:avLst/>
        </a:prstGeom>
        <a:ln>
          <a:noFill/>
        </a:ln>
      </xdr:spPr>
    </xdr:pic>
    <xdr:clientData/>
  </xdr:twoCellAnchor>
  <xdr:twoCellAnchor editAs="oneCell">
    <xdr:from>
      <xdr:col>16</xdr:col>
      <xdr:colOff>16784</xdr:colOff>
      <xdr:row>0</xdr:row>
      <xdr:rowOff>63651</xdr:rowOff>
    </xdr:from>
    <xdr:to>
      <xdr:col>16</xdr:col>
      <xdr:colOff>1139264</xdr:colOff>
      <xdr:row>2</xdr:row>
      <xdr:rowOff>33771</xdr:rowOff>
    </xdr:to>
    <xdr:pic>
      <xdr:nvPicPr>
        <xdr:cNvPr id="68" name="Picture 1"/>
        <xdr:cNvPicPr/>
      </xdr:nvPicPr>
      <xdr:blipFill>
        <a:blip xmlns:r="http://schemas.openxmlformats.org/officeDocument/2006/relationships" r:embed="rId2" cstate="print"/>
        <a:stretch/>
      </xdr:blipFill>
      <xdr:spPr>
        <a:xfrm>
          <a:off x="16981867" y="63651"/>
          <a:ext cx="1122480" cy="287620"/>
        </a:xfrm>
        <a:prstGeom prst="rect">
          <a:avLst/>
        </a:prstGeom>
        <a:ln>
          <a:noFill/>
        </a:ln>
      </xdr:spPr>
    </xdr:pic>
    <xdr:clientData/>
  </xdr:twoCellAnchor>
  <xdr:twoCellAnchor>
    <xdr:from>
      <xdr:col>0</xdr:col>
      <xdr:colOff>0</xdr:colOff>
      <xdr:row>0</xdr:row>
      <xdr:rowOff>0</xdr:rowOff>
    </xdr:from>
    <xdr:to>
      <xdr:col>9</xdr:col>
      <xdr:colOff>514350</xdr:colOff>
      <xdr:row>19</xdr:row>
      <xdr:rowOff>133350</xdr:rowOff>
    </xdr:to>
    <xdr:sp macro="" textlink="">
      <xdr:nvSpPr>
        <xdr:cNvPr id="6152"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514350</xdr:colOff>
      <xdr:row>19</xdr:row>
      <xdr:rowOff>133350</xdr:rowOff>
    </xdr:to>
    <xdr:sp macro="" textlink="">
      <xdr:nvSpPr>
        <xdr:cNvPr id="6150" name="Text Box 6"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514350</xdr:colOff>
      <xdr:row>19</xdr:row>
      <xdr:rowOff>133350</xdr:rowOff>
    </xdr:to>
    <xdr:sp macro="" textlink="">
      <xdr:nvSpPr>
        <xdr:cNvPr id="6148" name="Text Box 4"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514350</xdr:colOff>
      <xdr:row>19</xdr:row>
      <xdr:rowOff>133350</xdr:rowOff>
    </xdr:to>
    <xdr:sp macro="" textlink="">
      <xdr:nvSpPr>
        <xdr:cNvPr id="6146" name="Text Box 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746021</xdr:colOff>
      <xdr:row>0</xdr:row>
      <xdr:rowOff>36937</xdr:rowOff>
    </xdr:from>
    <xdr:to>
      <xdr:col>7</xdr:col>
      <xdr:colOff>172862</xdr:colOff>
      <xdr:row>13</xdr:row>
      <xdr:rowOff>63500</xdr:rowOff>
    </xdr:to>
    <xdr:sp macro="" textlink="">
      <xdr:nvSpPr>
        <xdr:cNvPr id="69" name="CustomShape 1"/>
        <xdr:cNvSpPr/>
      </xdr:nvSpPr>
      <xdr:spPr>
        <a:xfrm>
          <a:off x="746021" y="36937"/>
          <a:ext cx="5254730" cy="2227896"/>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400" b="0" strike="noStrike" spc="-1">
              <a:solidFill>
                <a:srgbClr val="FF9900"/>
              </a:solidFill>
              <a:uFill>
                <a:solidFill>
                  <a:srgbClr val="FFFFFF"/>
                </a:solidFill>
              </a:uFill>
              <a:latin typeface="Arial" charset="0"/>
              <a:ea typeface="Arial" charset="0"/>
              <a:cs typeface="Arial" charset="0"/>
            </a:rPr>
            <a:t>PROYECTOS</a:t>
          </a:r>
          <a:endParaRPr lang="es-ES" sz="34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400" b="0" strike="noStrike" spc="-1">
              <a:solidFill>
                <a:srgbClr val="FF9900"/>
              </a:solidFill>
              <a:uFill>
                <a:solidFill>
                  <a:srgbClr val="FFFFFF"/>
                </a:solidFill>
              </a:uFill>
              <a:latin typeface="Arial" charset="0"/>
              <a:ea typeface="Arial" charset="0"/>
              <a:cs typeface="Arial" charset="0"/>
            </a:rPr>
            <a:t>TERMINADOS PENDIENTES </a:t>
          </a:r>
        </a:p>
        <a:p>
          <a:pPr algn="ctr">
            <a:lnSpc>
              <a:spcPct val="100000"/>
            </a:lnSpc>
          </a:pPr>
          <a:r>
            <a:rPr lang="es-ES" sz="3400" b="0" strike="noStrike" spc="-1">
              <a:solidFill>
                <a:srgbClr val="FF9900"/>
              </a:solidFill>
              <a:uFill>
                <a:solidFill>
                  <a:srgbClr val="FFFFFF"/>
                </a:solidFill>
              </a:uFill>
              <a:latin typeface="Arial" charset="0"/>
              <a:ea typeface="Arial" charset="0"/>
              <a:cs typeface="Arial" charset="0"/>
            </a:rPr>
            <a:t>DE LIQUIDAR</a:t>
          </a:r>
          <a:endParaRPr lang="es-ES" sz="3400" b="0" strike="noStrike" spc="-1">
            <a:solidFill>
              <a:srgbClr val="000000"/>
            </a:solidFill>
            <a:uFill>
              <a:solidFill>
                <a:srgbClr val="FFFFFF"/>
              </a:solidFill>
            </a:uFill>
            <a:latin typeface="Arial" charset="0"/>
            <a:ea typeface="Arial" charset="0"/>
            <a:cs typeface="Arial" charset="0"/>
          </a:endParaRPr>
        </a:p>
        <a:p>
          <a:pPr algn="ctr">
            <a:lnSpc>
              <a:spcPct val="100000"/>
            </a:lnSpc>
          </a:pPr>
          <a:endParaRPr lang="es-ES" sz="34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400" b="0" strike="noStrike" spc="-1">
              <a:solidFill>
                <a:srgbClr val="FF9900"/>
              </a:solidFill>
              <a:uFill>
                <a:solidFill>
                  <a:srgbClr val="FFFFFF"/>
                </a:solidFill>
              </a:uFill>
              <a:latin typeface="Arial" charset="0"/>
              <a:ea typeface="Arial" charset="0"/>
              <a:cs typeface="Arial" charset="0"/>
            </a:rPr>
            <a:t>PROGRAMA DE INVERSIONES</a:t>
          </a:r>
          <a:endParaRPr lang="es-ES" sz="34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66600</xdr:colOff>
      <xdr:row>0</xdr:row>
      <xdr:rowOff>76320</xdr:rowOff>
    </xdr:from>
    <xdr:to>
      <xdr:col>2</xdr:col>
      <xdr:colOff>603717</xdr:colOff>
      <xdr:row>2</xdr:row>
      <xdr:rowOff>132120</xdr:rowOff>
    </xdr:to>
    <xdr:pic>
      <xdr:nvPicPr>
        <xdr:cNvPr id="70" name="Picture 2"/>
        <xdr:cNvPicPr/>
      </xdr:nvPicPr>
      <xdr:blipFill>
        <a:blip xmlns:r="http://schemas.openxmlformats.org/officeDocument/2006/relationships" r:embed="rId1" cstate="print"/>
        <a:stretch/>
      </xdr:blipFill>
      <xdr:spPr>
        <a:xfrm>
          <a:off x="299520" y="76320"/>
          <a:ext cx="1351440" cy="379440"/>
        </a:xfrm>
        <a:prstGeom prst="rect">
          <a:avLst/>
        </a:prstGeom>
        <a:ln>
          <a:noFill/>
        </a:ln>
      </xdr:spPr>
    </xdr:pic>
    <xdr:clientData/>
  </xdr:twoCellAnchor>
  <xdr:twoCellAnchor editAs="oneCell">
    <xdr:from>
      <xdr:col>16</xdr:col>
      <xdr:colOff>788292</xdr:colOff>
      <xdr:row>0</xdr:row>
      <xdr:rowOff>70774</xdr:rowOff>
    </xdr:from>
    <xdr:to>
      <xdr:col>17</xdr:col>
      <xdr:colOff>910165</xdr:colOff>
      <xdr:row>2</xdr:row>
      <xdr:rowOff>126574</xdr:rowOff>
    </xdr:to>
    <xdr:pic>
      <xdr:nvPicPr>
        <xdr:cNvPr id="71" name="Picture 1"/>
        <xdr:cNvPicPr/>
      </xdr:nvPicPr>
      <xdr:blipFill>
        <a:blip xmlns:r="http://schemas.openxmlformats.org/officeDocument/2006/relationships" r:embed="rId2" cstate="print"/>
        <a:stretch/>
      </xdr:blipFill>
      <xdr:spPr>
        <a:xfrm>
          <a:off x="17181875" y="70774"/>
          <a:ext cx="1423623" cy="373300"/>
        </a:xfrm>
        <a:prstGeom prst="rect">
          <a:avLst/>
        </a:prstGeom>
        <a:ln>
          <a:noFill/>
        </a:ln>
      </xdr:spPr>
    </xdr:pic>
    <xdr:clientData/>
  </xdr:twoCellAnchor>
  <xdr:twoCellAnchor>
    <xdr:from>
      <xdr:col>0</xdr:col>
      <xdr:colOff>0</xdr:colOff>
      <xdr:row>0</xdr:row>
      <xdr:rowOff>0</xdr:rowOff>
    </xdr:from>
    <xdr:to>
      <xdr:col>9</xdr:col>
      <xdr:colOff>914400</xdr:colOff>
      <xdr:row>18</xdr:row>
      <xdr:rowOff>619125</xdr:rowOff>
    </xdr:to>
    <xdr:sp macro="" textlink="">
      <xdr:nvSpPr>
        <xdr:cNvPr id="717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255080</xdr:colOff>
      <xdr:row>83</xdr:row>
      <xdr:rowOff>244475</xdr:rowOff>
    </xdr:from>
    <xdr:to>
      <xdr:col>5</xdr:col>
      <xdr:colOff>1101800</xdr:colOff>
      <xdr:row>86</xdr:row>
      <xdr:rowOff>101135</xdr:rowOff>
    </xdr:to>
    <xdr:pic>
      <xdr:nvPicPr>
        <xdr:cNvPr id="2" name="Picture 801"/>
        <xdr:cNvPicPr/>
      </xdr:nvPicPr>
      <xdr:blipFill>
        <a:blip xmlns:r="http://schemas.openxmlformats.org/officeDocument/2006/relationships" r:embed="rId1" cstate="print"/>
        <a:srcRect l="69185" t="77269" r="13466" b="8330"/>
        <a:stretch/>
      </xdr:blipFill>
      <xdr:spPr>
        <a:xfrm>
          <a:off x="6236780" y="16503650"/>
          <a:ext cx="846720" cy="837735"/>
        </a:xfrm>
        <a:prstGeom prst="rect">
          <a:avLst/>
        </a:prstGeom>
        <a:ln>
          <a:noFill/>
        </a:ln>
      </xdr:spPr>
    </xdr:pic>
    <xdr:clientData/>
  </xdr:twoCellAnchor>
  <xdr:twoCellAnchor editAs="oneCell">
    <xdr:from>
      <xdr:col>0</xdr:col>
      <xdr:colOff>95250</xdr:colOff>
      <xdr:row>84</xdr:row>
      <xdr:rowOff>123824</xdr:rowOff>
    </xdr:from>
    <xdr:to>
      <xdr:col>4</xdr:col>
      <xdr:colOff>193940</xdr:colOff>
      <xdr:row>99</xdr:row>
      <xdr:rowOff>133349</xdr:rowOff>
    </xdr:to>
    <xdr:pic>
      <xdr:nvPicPr>
        <xdr:cNvPr id="5" name="Imagen 4"/>
        <xdr:cNvPicPr>
          <a:picLocks noChangeAspect="1"/>
        </xdr:cNvPicPr>
      </xdr:nvPicPr>
      <xdr:blipFill>
        <a:blip xmlns:r="http://schemas.openxmlformats.org/officeDocument/2006/relationships" r:embed="rId2"/>
        <a:stretch>
          <a:fillRect/>
        </a:stretch>
      </xdr:blipFill>
      <xdr:spPr>
        <a:xfrm>
          <a:off x="95250" y="16621124"/>
          <a:ext cx="5870840" cy="263842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665677</xdr:colOff>
      <xdr:row>0</xdr:row>
      <xdr:rowOff>37007</xdr:rowOff>
    </xdr:from>
    <xdr:to>
      <xdr:col>7</xdr:col>
      <xdr:colOff>525610</xdr:colOff>
      <xdr:row>8</xdr:row>
      <xdr:rowOff>57887</xdr:rowOff>
    </xdr:to>
    <xdr:sp macro="" textlink="">
      <xdr:nvSpPr>
        <xdr:cNvPr id="72" name="CustomShape 1"/>
        <xdr:cNvSpPr/>
      </xdr:nvSpPr>
      <xdr:spPr>
        <a:xfrm>
          <a:off x="665677" y="37007"/>
          <a:ext cx="4897600" cy="12908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PROYECTOS</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TERMINADOS </a:t>
          </a: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PERIODO ANTERIOR  </a:t>
          </a: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endParaRPr lang="es-ES" sz="3200" b="0" strike="noStrike" spc="-1">
            <a:solidFill>
              <a:srgbClr val="000000"/>
            </a:solidFill>
            <a:uFill>
              <a:solidFill>
                <a:srgbClr val="FFFFFF"/>
              </a:solidFill>
            </a:uFill>
            <a:latin typeface="Arial" charset="0"/>
            <a:ea typeface="Arial" charset="0"/>
            <a:cs typeface="Arial" charset="0"/>
          </a:endParaRPr>
        </a:p>
        <a:p>
          <a:pPr algn="ctr">
            <a:lnSpc>
              <a:spcPct val="100000"/>
            </a:lnSpc>
          </a:pPr>
          <a:r>
            <a:rPr lang="es-ES" sz="3200" b="0" strike="noStrike" spc="-1">
              <a:solidFill>
                <a:srgbClr val="FF9900"/>
              </a:solidFill>
              <a:uFill>
                <a:solidFill>
                  <a:srgbClr val="FFFFFF"/>
                </a:solidFill>
              </a:uFill>
              <a:latin typeface="Arial" charset="0"/>
              <a:ea typeface="Arial" charset="0"/>
              <a:cs typeface="Arial" charset="0"/>
            </a:rPr>
            <a:t>PROGRAMA DE INVERSIONES</a:t>
          </a:r>
          <a:endParaRPr lang="es-ES" sz="3200" b="0" strike="noStrike" spc="-1">
            <a:solidFill>
              <a:srgbClr val="000000"/>
            </a:solidFill>
            <a:uFill>
              <a:solidFill>
                <a:srgbClr val="FFFFFF"/>
              </a:solidFill>
            </a:uFill>
            <a:latin typeface="Arial" charset="0"/>
            <a:ea typeface="Arial" charset="0"/>
            <a:cs typeface="Arial" charset="0"/>
          </a:endParaRP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104760</xdr:colOff>
      <xdr:row>0</xdr:row>
      <xdr:rowOff>114479</xdr:rowOff>
    </xdr:from>
    <xdr:to>
      <xdr:col>2</xdr:col>
      <xdr:colOff>306647</xdr:colOff>
      <xdr:row>3</xdr:row>
      <xdr:rowOff>21166</xdr:rowOff>
    </xdr:to>
    <xdr:pic>
      <xdr:nvPicPr>
        <xdr:cNvPr id="73" name="Picture 2"/>
        <xdr:cNvPicPr/>
      </xdr:nvPicPr>
      <xdr:blipFill>
        <a:blip xmlns:r="http://schemas.openxmlformats.org/officeDocument/2006/relationships" r:embed="rId1" cstate="print"/>
        <a:stretch/>
      </xdr:blipFill>
      <xdr:spPr>
        <a:xfrm>
          <a:off x="104760" y="114479"/>
          <a:ext cx="1154387" cy="382937"/>
        </a:xfrm>
        <a:prstGeom prst="rect">
          <a:avLst/>
        </a:prstGeom>
        <a:ln>
          <a:noFill/>
        </a:ln>
      </xdr:spPr>
    </xdr:pic>
    <xdr:clientData/>
  </xdr:twoCellAnchor>
  <xdr:twoCellAnchor editAs="oneCell">
    <xdr:from>
      <xdr:col>9</xdr:col>
      <xdr:colOff>1195127</xdr:colOff>
      <xdr:row>0</xdr:row>
      <xdr:rowOff>132186</xdr:rowOff>
    </xdr:from>
    <xdr:to>
      <xdr:col>10</xdr:col>
      <xdr:colOff>982007</xdr:colOff>
      <xdr:row>3</xdr:row>
      <xdr:rowOff>436</xdr:rowOff>
    </xdr:to>
    <xdr:pic>
      <xdr:nvPicPr>
        <xdr:cNvPr id="74" name="Picture 1"/>
        <xdr:cNvPicPr/>
      </xdr:nvPicPr>
      <xdr:blipFill>
        <a:blip xmlns:r="http://schemas.openxmlformats.org/officeDocument/2006/relationships" r:embed="rId2" cstate="print"/>
        <a:stretch/>
      </xdr:blipFill>
      <xdr:spPr>
        <a:xfrm>
          <a:off x="11132877" y="132186"/>
          <a:ext cx="1416714" cy="344500"/>
        </a:xfrm>
        <a:prstGeom prst="rect">
          <a:avLst/>
        </a:prstGeom>
        <a:ln>
          <a:noFill/>
        </a:ln>
      </xdr:spPr>
    </xdr:pic>
    <xdr:clientData/>
  </xdr:twoCellAnchor>
  <xdr:twoCellAnchor>
    <xdr:from>
      <xdr:col>0</xdr:col>
      <xdr:colOff>0</xdr:colOff>
      <xdr:row>0</xdr:row>
      <xdr:rowOff>0</xdr:rowOff>
    </xdr:from>
    <xdr:to>
      <xdr:col>8</xdr:col>
      <xdr:colOff>666750</xdr:colOff>
      <xdr:row>36</xdr:row>
      <xdr:rowOff>133350</xdr:rowOff>
    </xdr:to>
    <xdr:sp macro="" textlink="">
      <xdr:nvSpPr>
        <xdr:cNvPr id="819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666750</xdr:colOff>
      <xdr:row>36</xdr:row>
      <xdr:rowOff>133350</xdr:rowOff>
    </xdr:to>
    <xdr:sp macro="" textlink="">
      <xdr:nvSpPr>
        <xdr:cNvPr id="8194" name="Text Box 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242342</xdr:colOff>
      <xdr:row>0</xdr:row>
      <xdr:rowOff>0</xdr:rowOff>
    </xdr:from>
    <xdr:to>
      <xdr:col>7</xdr:col>
      <xdr:colOff>45035</xdr:colOff>
      <xdr:row>7</xdr:row>
      <xdr:rowOff>7920</xdr:rowOff>
    </xdr:to>
    <xdr:sp macro="" textlink="">
      <xdr:nvSpPr>
        <xdr:cNvPr id="6" name="CustomShape 1"/>
        <xdr:cNvSpPr/>
      </xdr:nvSpPr>
      <xdr:spPr>
        <a:xfrm>
          <a:off x="242342" y="0"/>
          <a:ext cx="4840360" cy="111917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gn="ctr">
            <a:lnSpc>
              <a:spcPct val="100000"/>
            </a:lnSpc>
          </a:pPr>
          <a:r>
            <a:rPr lang="es-ES" sz="2800" b="0" strike="noStrike" spc="-1">
              <a:solidFill>
                <a:srgbClr val="FF9900"/>
              </a:solidFill>
              <a:uFill>
                <a:solidFill>
                  <a:srgbClr val="FFFFFF"/>
                </a:solidFill>
              </a:uFill>
              <a:latin typeface="Arial" charset="0"/>
              <a:ea typeface="Arial" charset="0"/>
              <a:cs typeface="Arial" charset="0"/>
            </a:rPr>
            <a:t>1.2. INFORMES DE </a:t>
          </a:r>
        </a:p>
        <a:p>
          <a:pPr algn="ctr">
            <a:lnSpc>
              <a:spcPct val="100000"/>
            </a:lnSpc>
          </a:pPr>
          <a:r>
            <a:rPr lang="es-ES" sz="2800" b="0" strike="noStrike" spc="-1">
              <a:solidFill>
                <a:srgbClr val="FF9900"/>
              </a:solidFill>
              <a:uFill>
                <a:solidFill>
                  <a:srgbClr val="FFFFFF"/>
                </a:solidFill>
              </a:uFill>
              <a:latin typeface="Arial" charset="0"/>
              <a:ea typeface="Arial" charset="0"/>
              <a:cs typeface="Arial" charset="0"/>
            </a:rPr>
            <a:t>SITUACIÓN PRESUPUESTARIA</a:t>
          </a:r>
          <a:endParaRPr lang="es-ES" sz="2800" b="0" strike="noStrike" spc="-1">
            <a:solidFill>
              <a:srgbClr val="000000"/>
            </a:solidFill>
            <a:uFill>
              <a:solidFill>
                <a:srgbClr val="FFFFFF"/>
              </a:solidFill>
            </a:uFill>
            <a:latin typeface="Arial" charset="0"/>
            <a:ea typeface="Arial" charset="0"/>
            <a:cs typeface="Arial" charset="0"/>
          </a:endParaRPr>
        </a:p>
        <a:p>
          <a:pPr algn="ctr">
            <a:lnSpc>
              <a:spcPct val="100000"/>
            </a:lnSpc>
          </a:pPr>
          <a:endParaRPr lang="es-ES" sz="3600" b="0" strike="noStrike" spc="-1">
            <a:solidFill>
              <a:srgbClr val="000000"/>
            </a:solidFill>
            <a:uFill>
              <a:solidFill>
                <a:srgbClr val="FFFFFF"/>
              </a:solidFill>
            </a:u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495300</xdr:colOff>
      <xdr:row>56</xdr:row>
      <xdr:rowOff>161925</xdr:rowOff>
    </xdr:to>
    <xdr:sp macro="" textlink="">
      <xdr:nvSpPr>
        <xdr:cNvPr id="308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495300</xdr:colOff>
      <xdr:row>56</xdr:row>
      <xdr:rowOff>161925</xdr:rowOff>
    </xdr:to>
    <xdr:sp macro="" textlink="">
      <xdr:nvSpPr>
        <xdr:cNvPr id="3078" name="Text Box 6"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495300</xdr:colOff>
      <xdr:row>56</xdr:row>
      <xdr:rowOff>161925</xdr:rowOff>
    </xdr:to>
    <xdr:sp macro="" textlink="">
      <xdr:nvSpPr>
        <xdr:cNvPr id="3076" name="Text Box 4"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495300</xdr:colOff>
      <xdr:row>56</xdr:row>
      <xdr:rowOff>161925</xdr:rowOff>
    </xdr:to>
    <xdr:sp macro="" textlink="">
      <xdr:nvSpPr>
        <xdr:cNvPr id="3074" name="Text Box 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409575</xdr:colOff>
      <xdr:row>1</xdr:row>
      <xdr:rowOff>0</xdr:rowOff>
    </xdr:from>
    <xdr:to>
      <xdr:col>0</xdr:col>
      <xdr:colOff>409575</xdr:colOff>
      <xdr:row>1</xdr:row>
      <xdr:rowOff>0</xdr:rowOff>
    </xdr:to>
    <xdr:sp macro="" textlink="">
      <xdr:nvSpPr>
        <xdr:cNvPr id="2"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8"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9"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0"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1"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2"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3"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4"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5"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6"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7"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8"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9"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0"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1"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2"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3"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4"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5"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6"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7"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8"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9"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0"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1"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2"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3"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4"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5"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6"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0"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1"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2"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3"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4"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5"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6"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7"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48"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49"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0"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1"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52"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3"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4"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5"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56"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7"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8"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59"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60"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1"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2"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3"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64"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5"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6"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7"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68"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69"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0"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1"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72"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3"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4"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5"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76"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7"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8"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79"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80"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81"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82"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83"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84"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85"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86"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87"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88"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89"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90"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91"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92"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93"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94"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95"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96"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97"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98"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99"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00"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01"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02"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03"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04"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05"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06"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07"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08"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09"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10"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11"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12"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13"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14"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15"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16"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17"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18"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19"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20"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21"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22"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23"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24"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25"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26"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27"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28"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29"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30"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31"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32"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33"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34"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35"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36"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37"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38"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39"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40"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41"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42"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43"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44"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45"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46"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47"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48"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49"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50"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51"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52"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53"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54"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55"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56"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57"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58"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59"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60"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61"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62"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63"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64"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65"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66"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67"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68"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69"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70"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71"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72"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73"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74"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75"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76"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77"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78"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79"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80"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81"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82"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83"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84"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85"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86"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87"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88"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89"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90"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91"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92"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93"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94"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95"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196"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97"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98"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199"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00"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01"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02"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03"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04"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05"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06"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07"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08"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09"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10"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11"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12"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13"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14"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15"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16"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17"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18"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19"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20"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21"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22"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23"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24"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25"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26"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27"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28"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29"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30"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31"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32"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33"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34"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35"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36"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37"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38"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39"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40"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41"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42"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43"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44"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45"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46"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47"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48"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49"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50"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51"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52"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53"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54"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55"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56"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57"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58"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59"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60"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61"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62"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63"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64"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65"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66"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67"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68"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69"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70"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71"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72"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73"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74"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75"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76"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77"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78"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79"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80"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81"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82"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83"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84"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85"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86"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87"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88"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89"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90"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91"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92"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93"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94"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95"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296"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97"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98"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299"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00"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01"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02"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03"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04"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05"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06"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07"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08"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09"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10"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11"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12"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13"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14"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15"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16"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17"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18"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19"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20"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21"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22"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23"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24"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25"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26"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27"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28"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29"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30"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31"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32" name="Line 2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33" name="Line 2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34" name="Line 3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35" name="Line 3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36" name="Line 3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37" name="Line 4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38" name="Line 4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39" name="Line 4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40" name="Line 5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41" name="Line 5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42" name="Line 5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43" name="Line 6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44" name="Line 6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45" name="Line 6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46" name="Line 7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47"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48"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49"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50"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51"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52"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53"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54"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55"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56"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57"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58"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59" name="Line 2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60" name="Line 2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61" name="Line 3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62" name="Line 3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63" name="Line 3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64" name="Line 4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65" name="Line 4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66" name="Line 4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67" name="Line 5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68" name="Line 5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69" name="Line 5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70" name="Line 6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71" name="Line 6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72" name="Line 6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73" name="Line 7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74"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75"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76"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77"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78"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79"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80"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81"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82"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83"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84"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85"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86" name="Line 2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87" name="Line 2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88" name="Line 3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89" name="Line 3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0" name="Line 3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1" name="Line 4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2" name="Line 4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3" name="Line 4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4" name="Line 5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5" name="Line 5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6" name="Line 5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7" name="Line 6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8" name="Line 6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9" name="Line 6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0" name="Line 7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1"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2"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3"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4"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5"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6"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7"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8"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9"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0"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1"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2"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3" name="Line 2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4" name="Line 2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5" name="Line 3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6" name="Line 3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7" name="Line 3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8" name="Line 4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9" name="Line 4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20" name="Line 4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21" name="Line 5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22" name="Line 5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23" name="Line 5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24" name="Line 6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25" name="Line 6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26" name="Line 6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27" name="Line 7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28"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29"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30"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31"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32"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33"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34"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35"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36"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37"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38"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39"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40" name="Line 2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41" name="Line 2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42" name="Line 3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43" name="Line 3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44" name="Line 3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45" name="Line 4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46" name="Line 4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47" name="Line 4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48" name="Line 5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49" name="Line 5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50" name="Line 5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51" name="Line 6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52" name="Line 6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53" name="Line 6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54" name="Line 7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55"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56"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57"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58"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59"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60"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editAs="oneCell">
    <xdr:from>
      <xdr:col>0</xdr:col>
      <xdr:colOff>436320</xdr:colOff>
      <xdr:row>1</xdr:row>
      <xdr:rowOff>0</xdr:rowOff>
    </xdr:from>
    <xdr:to>
      <xdr:col>0</xdr:col>
      <xdr:colOff>436320</xdr:colOff>
      <xdr:row>1</xdr:row>
      <xdr:rowOff>0</xdr:rowOff>
    </xdr:to>
    <xdr:sp macro="" textlink="">
      <xdr:nvSpPr>
        <xdr:cNvPr id="461" name="1 "/>
        <xdr:cNvSpPr/>
      </xdr:nvSpPr>
      <xdr:spPr>
        <a:xfrm>
          <a:off x="436320" y="161925"/>
          <a:ext cx="0" cy="0"/>
        </a:xfrm>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4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4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5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5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5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5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7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7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7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7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8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8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8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8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8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8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8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8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9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9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9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9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9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9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9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9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0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0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0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0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1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1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2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2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3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3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3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3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4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4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4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4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5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5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5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5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5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5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5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5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5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5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6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6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6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6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6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6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8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8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8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8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9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89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0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0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1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1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1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1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3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3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3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3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4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4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4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4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4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4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4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4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5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5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5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5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5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5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5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5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6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6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6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6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7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7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8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8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9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9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9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9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9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0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0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0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0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1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1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1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1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1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1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1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1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1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1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2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2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2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2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2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2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4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4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4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4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5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5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6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6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7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7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7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7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9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9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9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9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0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0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0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0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0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0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0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0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0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1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1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1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1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1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1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1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1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2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2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2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2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3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3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4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4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5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5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5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5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6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6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6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6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7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7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7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7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7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7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7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7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7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7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8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8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8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8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8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8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1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0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0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0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0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1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1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2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2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3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3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3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3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5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5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5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5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6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6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6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6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6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6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6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6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7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7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7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7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7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7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7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7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8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8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8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8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9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29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0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0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1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1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1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1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2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2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2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2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3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3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3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3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3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3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3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3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3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3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4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4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4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4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4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4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6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6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6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6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7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7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8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8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9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9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9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9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3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1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1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1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1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2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2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2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2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2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2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2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2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3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3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3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3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3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3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3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3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4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4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4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4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5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5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6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6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7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7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7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7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8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8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8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8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9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9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9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9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9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9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9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9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9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49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0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0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0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0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0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0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2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2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2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2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3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3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4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4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5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5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5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5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7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7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7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7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8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8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8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8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8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8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8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8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9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9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9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9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9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9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9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9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5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0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0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0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0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1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1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2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2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3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3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3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3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4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4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4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4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5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5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5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5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5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5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5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5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5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5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6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6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6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6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6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6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8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8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8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8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9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69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0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0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1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1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1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1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3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3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3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3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4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4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4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4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4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4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4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4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5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5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5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5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5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5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5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5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6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6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6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6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7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7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0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1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2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5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8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0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3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6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7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8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19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1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6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09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2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3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4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7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1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2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5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8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29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0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3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8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3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1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1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2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2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3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3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3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3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4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4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4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4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5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5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5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5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5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5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5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5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5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5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6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6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6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6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6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6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8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8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8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8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9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49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0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0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1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1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1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1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3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3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3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3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4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4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4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4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4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4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4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4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5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5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5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5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5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5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5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5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6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6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6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6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7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7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8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8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9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9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9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9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5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0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0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0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0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1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1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1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1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1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1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1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1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1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1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2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2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2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2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2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2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4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4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4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4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5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5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6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6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7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7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7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7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9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9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9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9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6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0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0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0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0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0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0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0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0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1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1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1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1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1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1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1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1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2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2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2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2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3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3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4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4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5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5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5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5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6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6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6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6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7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7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7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7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7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7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7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7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7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7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8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8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8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8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8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8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7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0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0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0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0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1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1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2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2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3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3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3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3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5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5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5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5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6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6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6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6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6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6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6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6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7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7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7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7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7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7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7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7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8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8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8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8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9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89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0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0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1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1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1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1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2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2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2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2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3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3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3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3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3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3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3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3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3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3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4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4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4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4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4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4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6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6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6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6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7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7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8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8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9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9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9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9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29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1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1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1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1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2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2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2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2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2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2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2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2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3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3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3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3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3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3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3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3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4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4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4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4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5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5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6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6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7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7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7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7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8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8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8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8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9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9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9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9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9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9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9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9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9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09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0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0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0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0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0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0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2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2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2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2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3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3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4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4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5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5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5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5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7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7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7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7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8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8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8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8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8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8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8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8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9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9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9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9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9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9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9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9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1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0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0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0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0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1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1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2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2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3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3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3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3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4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4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4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4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5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5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5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5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5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5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5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5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5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5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6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6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6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6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6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6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8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8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8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8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9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29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0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0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1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1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1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1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3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3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3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3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4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4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4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4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4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4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4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4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5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5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5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5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5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5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5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5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6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6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6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6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7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7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8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8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9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9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9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9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3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0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0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0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0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1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1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1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1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1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1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1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1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1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1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2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2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2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2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2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2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4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4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4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4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5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5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6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6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7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7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7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7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9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9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9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9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4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0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0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0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0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0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0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0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0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1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1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1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1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1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1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1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1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2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2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2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2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3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3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4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4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5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5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5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5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6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6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6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6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7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7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7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7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7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7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7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7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7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7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8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8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8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8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8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8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5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0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0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0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0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1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1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2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2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3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3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3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3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5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5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5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5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36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62"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63"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664"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65"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66"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67"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668"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69"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70"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71"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672"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73"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74"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75"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676"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77"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78"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79"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680"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81"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82"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83"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684"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85"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86"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87"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688"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89"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90"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91"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692"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93"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94"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95"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696"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97"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98"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699"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00"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01"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02"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03"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04"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05"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06"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07"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08"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09"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10"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11"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12"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13"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14"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15"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16"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17"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18"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19"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20"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21"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22"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23"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24"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25"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26"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27"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28"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29"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30"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31"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32"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33"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34"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35"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36"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37"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38"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39"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40"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41"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42"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43"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44"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45"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46"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47"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48"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49"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50"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51"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52"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53"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54"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55"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56"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57"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58"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59"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60"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61"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62"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63"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64"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65"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66"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67"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68"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69"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70"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71"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72"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73"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74"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75"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76"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77"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78"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79"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80"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81"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82"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83"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84"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85"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86"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87"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88"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89"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90"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91"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92"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93"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94"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95"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796"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97"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98"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799"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00"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01"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02"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03"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04"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05"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06"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07"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08"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09"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10"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11"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12"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13"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14"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15"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16"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17"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18"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19"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20"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21"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22"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23"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24"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25"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26"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27"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28"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29"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30"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31"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32"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33"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34"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35"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36"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37"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38"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39"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40"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41"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42"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43"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44"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45"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46"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47"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48"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49"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50"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51"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52"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53"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54"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55"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56"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57"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58"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59"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60"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61"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62"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63"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64"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65"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66"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67"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68"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69"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70"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71"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72"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73"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74"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75"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76"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77"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78"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79"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80"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81"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82"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83"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84"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85"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86"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87"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88"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89"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90"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91"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92"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93"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94"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95"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896"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97"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98"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899"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00"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01"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02"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03"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04"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05"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06"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07"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08"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09"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10"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11"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12"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13"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14"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15"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16"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17"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18"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19"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20"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21"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22"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23"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24"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25"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26"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27"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28"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29"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30"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31"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32"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33"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34"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35"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36"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37"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38"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39"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40"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41"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42"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43"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44"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45"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46"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47"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48"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49"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50"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51"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52"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53"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54"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55"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56"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57"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58" name="Line 2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59" name="Line 2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60" name="Line 2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61" name="Line 3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62" name="Line 3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63" name="Line 3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64" name="Line 3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65" name="Line 4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66" name="Line 4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67" name="Line 4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68" name="Line 4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69" name="Line 5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70" name="Line 5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71" name="Line 5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72" name="Line 5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73" name="Line 6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74" name="Line 6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75" name="Line 6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76" name="Line 6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77" name="Line 7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78" name="Line 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79" name="Line 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80" name="Line 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81" name="Line 1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82" name="Line 13"/>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83" name="Line 15"/>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1</xdr:col>
      <xdr:colOff>409575</xdr:colOff>
      <xdr:row>1</xdr:row>
      <xdr:rowOff>0</xdr:rowOff>
    </xdr:from>
    <xdr:to>
      <xdr:col>1</xdr:col>
      <xdr:colOff>409575</xdr:colOff>
      <xdr:row>1</xdr:row>
      <xdr:rowOff>0</xdr:rowOff>
    </xdr:to>
    <xdr:sp macro="" textlink="">
      <xdr:nvSpPr>
        <xdr:cNvPr id="3984" name="Line 18"/>
        <xdr:cNvSpPr>
          <a:spLocks noChangeShapeType="1"/>
        </xdr:cNvSpPr>
      </xdr:nvSpPr>
      <xdr:spPr bwMode="auto">
        <a:xfrm flipH="1">
          <a:off x="3219450" y="161925"/>
          <a:ext cx="0" cy="0"/>
        </a:xfrm>
        <a:prstGeom prst="line">
          <a:avLst/>
        </a:prstGeom>
        <a:noFill/>
        <a:ln w="19050">
          <a:solidFill>
            <a:srgbClr val="000000"/>
          </a:solidFill>
          <a:round/>
          <a:headEnd/>
          <a:tailEnd/>
        </a:ln>
      </xdr:spPr>
    </xdr:sp>
    <xdr:clientData/>
  </xdr:twoCellAnchor>
  <xdr:twoCellAnchor>
    <xdr:from>
      <xdr:col>0</xdr:col>
      <xdr:colOff>409575</xdr:colOff>
      <xdr:row>1</xdr:row>
      <xdr:rowOff>0</xdr:rowOff>
    </xdr:from>
    <xdr:to>
      <xdr:col>0</xdr:col>
      <xdr:colOff>409575</xdr:colOff>
      <xdr:row>1</xdr:row>
      <xdr:rowOff>0</xdr:rowOff>
    </xdr:to>
    <xdr:sp macro="" textlink="">
      <xdr:nvSpPr>
        <xdr:cNvPr id="3985" name="Line 21"/>
        <xdr:cNvSpPr>
          <a:spLocks noChangeShapeType="1"/>
        </xdr:cNvSpPr>
      </xdr:nvSpPr>
      <xdr:spPr bwMode="auto">
        <a:xfrm flipH="1">
          <a:off x="409575" y="161925"/>
          <a:ext cx="0" cy="0"/>
        </a:xfrm>
        <a:prstGeom prst="line">
          <a:avLst/>
        </a:prstGeom>
        <a:noFill/>
        <a:ln w="19050">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86"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87"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88"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89"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90"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91"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92" name="Line 2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93" name="Line 2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94" name="Line 3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95" name="Line 3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96" name="Line 3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97" name="Line 4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98" name="Line 4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3999" name="Line 4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00" name="Line 5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01" name="Line 5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02" name="Line 5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03" name="Line 6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04" name="Line 6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05" name="Line 6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06" name="Line 7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07"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08"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09"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10"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11"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12"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13"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14"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15"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16"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17"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18"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19" name="Line 2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20" name="Line 2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21" name="Line 3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22" name="Line 3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23" name="Line 3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24" name="Line 4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25" name="Line 4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26" name="Line 4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27" name="Line 5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28" name="Line 5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29" name="Line 5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30" name="Line 6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31" name="Line 6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32" name="Line 6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33" name="Line 7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34"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35"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36"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37"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38"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39"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40"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41"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42"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43"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44"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45"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46" name="Line 2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47" name="Line 2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48" name="Line 3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49" name="Line 3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50" name="Line 3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51" name="Line 4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52" name="Line 4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53" name="Line 4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54" name="Line 5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55" name="Line 5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56" name="Line 5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57" name="Line 6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58" name="Line 6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59" name="Line 6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60" name="Line 7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61"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62"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63"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64"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65"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66"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67"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68"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69"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70"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71"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72"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73" name="Line 2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74" name="Line 2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75" name="Line 3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76" name="Line 3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77" name="Line 3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78" name="Line 4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79" name="Line 4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80" name="Line 4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81" name="Line 5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82" name="Line 5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83" name="Line 5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84" name="Line 6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85" name="Line 6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86" name="Line 6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87" name="Line 7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88"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89"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90"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91"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92"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93"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94"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95"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96"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97"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98"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099"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00" name="Line 2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01" name="Line 2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02" name="Line 3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03" name="Line 3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04" name="Line 3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05" name="Line 4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06" name="Line 4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07" name="Line 4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08" name="Line 5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09" name="Line 5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10" name="Line 5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11" name="Line 6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12" name="Line 6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13" name="Line 6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14" name="Line 7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15" name="Line 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16" name="Line 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17" name="Line 1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18" name="Line 13"/>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19" name="Line 15"/>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xdr:from>
      <xdr:col>0</xdr:col>
      <xdr:colOff>409575</xdr:colOff>
      <xdr:row>0</xdr:row>
      <xdr:rowOff>152400</xdr:rowOff>
    </xdr:from>
    <xdr:to>
      <xdr:col>0</xdr:col>
      <xdr:colOff>409575</xdr:colOff>
      <xdr:row>0</xdr:row>
      <xdr:rowOff>152400</xdr:rowOff>
    </xdr:to>
    <xdr:sp macro="" textlink="">
      <xdr:nvSpPr>
        <xdr:cNvPr id="4120" name="Line 21"/>
        <xdr:cNvSpPr>
          <a:spLocks noChangeArrowheads="1"/>
        </xdr:cNvSpPr>
      </xdr:nvSpPr>
      <xdr:spPr bwMode="auto">
        <a:xfrm>
          <a:off x="409575" y="152400"/>
          <a:ext cx="0" cy="0"/>
        </a:xfrm>
        <a:custGeom>
          <a:avLst/>
          <a:gdLst>
            <a:gd name="T0" fmla="*/ 0 w 1"/>
            <a:gd name="T1" fmla="*/ 0 h 1"/>
            <a:gd name="T2" fmla="*/ 0 w 1"/>
            <a:gd name="T3" fmla="*/ 0 h 1"/>
            <a:gd name="T4" fmla="*/ 0 60000 65536"/>
            <a:gd name="T5" fmla="*/ 0 60000 65536"/>
            <a:gd name="T6" fmla="*/ 0 w 1"/>
            <a:gd name="T7" fmla="*/ 0 h 1"/>
            <a:gd name="T8" fmla="*/ 1 w 1"/>
            <a:gd name="T9" fmla="*/ 1 h 1"/>
          </a:gdLst>
          <a:ahLst/>
          <a:cxnLst>
            <a:cxn ang="T4">
              <a:pos x="T0" y="T1"/>
            </a:cxn>
            <a:cxn ang="T5">
              <a:pos x="T2" y="T3"/>
            </a:cxn>
          </a:cxnLst>
          <a:rect l="T6" t="T7" r="T8" b="T9"/>
          <a:pathLst>
            <a:path w="1" h="1">
              <a:moveTo>
                <a:pt x="0" y="0"/>
              </a:moveTo>
              <a:lnTo>
                <a:pt x="0" y="0"/>
              </a:lnTo>
            </a:path>
          </a:pathLst>
        </a:custGeom>
        <a:noFill/>
        <a:ln w="19080" cap="flat">
          <a:solidFill>
            <a:srgbClr val="000000"/>
          </a:solidFill>
          <a:round/>
          <a:headEnd/>
          <a:tailEnd/>
        </a:ln>
      </xdr:spPr>
    </xdr:sp>
    <xdr:clientData/>
  </xdr:twoCellAnchor>
  <xdr:twoCellAnchor editAs="oneCell">
    <xdr:from>
      <xdr:col>0</xdr:col>
      <xdr:colOff>436320</xdr:colOff>
      <xdr:row>1</xdr:row>
      <xdr:rowOff>0</xdr:rowOff>
    </xdr:from>
    <xdr:to>
      <xdr:col>0</xdr:col>
      <xdr:colOff>436320</xdr:colOff>
      <xdr:row>1</xdr:row>
      <xdr:rowOff>0</xdr:rowOff>
    </xdr:to>
    <xdr:sp macro="" textlink="">
      <xdr:nvSpPr>
        <xdr:cNvPr id="4121" name="1 "/>
        <xdr:cNvSpPr/>
      </xdr:nvSpPr>
      <xdr:spPr>
        <a:xfrm>
          <a:off x="436320" y="161925"/>
          <a:ext cx="0" cy="0"/>
        </a:xfrm>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2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2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2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2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2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2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2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2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3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3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3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3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3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3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3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3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4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4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4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4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5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5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6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6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7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7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7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7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8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8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8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8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9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9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9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9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9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9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9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9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9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19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0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0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0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0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0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0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2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2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2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2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3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3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4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4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5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5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5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5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7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7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7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7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8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8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8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8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8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8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8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8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9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9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9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9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9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9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9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9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2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0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0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0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0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1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1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2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2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3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3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3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3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4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4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4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4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5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5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5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5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5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5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5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5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5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5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6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6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6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6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6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6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8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8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8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8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9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39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0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0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1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1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1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1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3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3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3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3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4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4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4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4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4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4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4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4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5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5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5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5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5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5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5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5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6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6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6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6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7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7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8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8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9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9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9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9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4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0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0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0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0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1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1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1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1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1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1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1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1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1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1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2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2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2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2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2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2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4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4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4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4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5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5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6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6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7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7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7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7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9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9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9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9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5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0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0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0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0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0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0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0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0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1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1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1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1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1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1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1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1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2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2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2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2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3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3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4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4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5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5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5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5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6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6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6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6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7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7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7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7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7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7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7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7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7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7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8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8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8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8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8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8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6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0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0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0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0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1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1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2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2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3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3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3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3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5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5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5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5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6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6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6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6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6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6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6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6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7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7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7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7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7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7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7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7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8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8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8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8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9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79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0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0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1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1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1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1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2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2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2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2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3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3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3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3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3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3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3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3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3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3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4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4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4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4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4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4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6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6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6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6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7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7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8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8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9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9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9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9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8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1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1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1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1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2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2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2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2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2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2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2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2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3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3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3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3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3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3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3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3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4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4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4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4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5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5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6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6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7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7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7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7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8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8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8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8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9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9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9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9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9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9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9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9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9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499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0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0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0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0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0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0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2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2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2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2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3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3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4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4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5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5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5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5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7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7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7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7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8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8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8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8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8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8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8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8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9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9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9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9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9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9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9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9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0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0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0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0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0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1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1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2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2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3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3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3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3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4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4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4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4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5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5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5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5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5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5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5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5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5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5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6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6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6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6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6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6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8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8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8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8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9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19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0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0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1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1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1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1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3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3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3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3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4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4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4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4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4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4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4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4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5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5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5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5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5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5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5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5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6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6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6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6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7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7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8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8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9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9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9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9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2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0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0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0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0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1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1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1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1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1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1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1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1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1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1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2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2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2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2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2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2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4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4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4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4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5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5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6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6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7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7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7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7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9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9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9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9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3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0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0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0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0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0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0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0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0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1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1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1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1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1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1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1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1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2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2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2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2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3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3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4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4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5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5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5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5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6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6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6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6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7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7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7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7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7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7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7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7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7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7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8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8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8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8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8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8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4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0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0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0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0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1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1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2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2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3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3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3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3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5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5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5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5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6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6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6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6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6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6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6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6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7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7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7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7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7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7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7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7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8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8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8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8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9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59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0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0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1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1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1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1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2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2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2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2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3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3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3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3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3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3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3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3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3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3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4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4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4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4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4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4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6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6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6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6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7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7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8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8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9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9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9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9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6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1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1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1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1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2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2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2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2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2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2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2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2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3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3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3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3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3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3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3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3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4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4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4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4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5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5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6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6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7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7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7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7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8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8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8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8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9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9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9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9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9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9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9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9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9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79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0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0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0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0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0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0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2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2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2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2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3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3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4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4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5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5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5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5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7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7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7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7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8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8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8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8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8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8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8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8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9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9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9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9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9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9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9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9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8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0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0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0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0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1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1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2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2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3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3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3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3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4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4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4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4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5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5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5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5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5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5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5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5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5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5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6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6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6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6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6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6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8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8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8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8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9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599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0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0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1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1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1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1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3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3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3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3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4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4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4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4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4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4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4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4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5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5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5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5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5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5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5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5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6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6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6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6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7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7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8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8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9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9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9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9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0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0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0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0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0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1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1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1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1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1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1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1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1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1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1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2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2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2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2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2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2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4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4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4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4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5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5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6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6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7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7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7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7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9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9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9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9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1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0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0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0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0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0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0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0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0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1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1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1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1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1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1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1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1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2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2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2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2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3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3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4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4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5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5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5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5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6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6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6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6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7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7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7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7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7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7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7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7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7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7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8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8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8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8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8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8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2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0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0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0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0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1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1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2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2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3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3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3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3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5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5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5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5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6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6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6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6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6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6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6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6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7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7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7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7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7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7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7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7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8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8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8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8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9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39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0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0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1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1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1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1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2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2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2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2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3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3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3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3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3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3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3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3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3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3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4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4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4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4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4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4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6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6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6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6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7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7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8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8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9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9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9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9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4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1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1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1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1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2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2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2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2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2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2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2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2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3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3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3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3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3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3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3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3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4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4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4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4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5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5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6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6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7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7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7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7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8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8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8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8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9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9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9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9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9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9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9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9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9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59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0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0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0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0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0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0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2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2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2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2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3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3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4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4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5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5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5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5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7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7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7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7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8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8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8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8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8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8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8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8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9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9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9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9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9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9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9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9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6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0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0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0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0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1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1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2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2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3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3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3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3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4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4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4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4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5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5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5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5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5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5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5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5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5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5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6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6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6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6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6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6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8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8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8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8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9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79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0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0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1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1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1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1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3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3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3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3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4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4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4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4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4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4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4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4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5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5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5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5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5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5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5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5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6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6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6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6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7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7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8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8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9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9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9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9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8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0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0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0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0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1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1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1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1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1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1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1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1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1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1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2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2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2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2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2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2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4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4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4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4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5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5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6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6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7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7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7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7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9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9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9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9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69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0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0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0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0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0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0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0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0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1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1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1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1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1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1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1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1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2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2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2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2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3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3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3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3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3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3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4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4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5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5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5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5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6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6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6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6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6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6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6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6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7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7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7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7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7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7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7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7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7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7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8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8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8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8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8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8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0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0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0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0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0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1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1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2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2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2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2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2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2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3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3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3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3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3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3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3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3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3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3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4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4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4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4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4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4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5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5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5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5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62"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63"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64"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65"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66"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67"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68"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69"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70"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71"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72"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73"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7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7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7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7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7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7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8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8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8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8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8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8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9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9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9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9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9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19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0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0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1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1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1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1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1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1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1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1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2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2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2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2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26"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27"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28"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29"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30" name="Line 10"/>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31" name="Line 1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32" name="Line 1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33" name="Line 1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34"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35"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36"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37"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38" name="Line 2"/>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39" name="Line 4"/>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40" name="Line 6"/>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41" name="Line 8"/>
        <xdr:cNvSpPr>
          <a:spLocks noChangeShapeType="1"/>
        </xdr:cNvSpPr>
      </xdr:nvSpPr>
      <xdr:spPr bwMode="auto">
        <a:xfrm flipH="1">
          <a:off x="409575" y="504825"/>
          <a:ext cx="0"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4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4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4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4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46"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47"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48"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49"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5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5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5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5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5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5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5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5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5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5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6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6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62"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63"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64"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65"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6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6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6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6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7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7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7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7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7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7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7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7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78"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79"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80"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81"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8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8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8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8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8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8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8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8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90"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91"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92"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93"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94"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95"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96"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97"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9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29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0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0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02"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03"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04"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05"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06"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07"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08"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09"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10" name="Line 10"/>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11" name="Line 1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12" name="Line 1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13" name="Line 1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14"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15"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16"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17"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18" name="Line 2"/>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19" name="Line 4"/>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20" name="Line 6"/>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409575</xdr:colOff>
      <xdr:row>3</xdr:row>
      <xdr:rowOff>0</xdr:rowOff>
    </xdr:from>
    <xdr:to>
      <xdr:col>0</xdr:col>
      <xdr:colOff>409575</xdr:colOff>
      <xdr:row>3</xdr:row>
      <xdr:rowOff>0</xdr:rowOff>
    </xdr:to>
    <xdr:sp macro="" textlink="">
      <xdr:nvSpPr>
        <xdr:cNvPr id="7321" name="Line 8"/>
        <xdr:cNvSpPr>
          <a:spLocks noChangeShapeType="1"/>
        </xdr:cNvSpPr>
      </xdr:nvSpPr>
      <xdr:spPr bwMode="auto">
        <a:xfrm flipH="1">
          <a:off x="409575" y="504825"/>
          <a:ext cx="0" cy="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381000</xdr:colOff>
      <xdr:row>39</xdr:row>
      <xdr:rowOff>66675</xdr:rowOff>
    </xdr:to>
    <xdr:sp macro="" textlink="">
      <xdr:nvSpPr>
        <xdr:cNvPr id="4100"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1</xdr:row>
      <xdr:rowOff>0</xdr:rowOff>
    </xdr:from>
    <xdr:to>
      <xdr:col>10</xdr:col>
      <xdr:colOff>381000</xdr:colOff>
      <xdr:row>39</xdr:row>
      <xdr:rowOff>66675</xdr:rowOff>
    </xdr:to>
    <xdr:sp macro="" textlink="">
      <xdr:nvSpPr>
        <xdr:cNvPr id="4098" name="Text Box 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CONTA%20OAF/O:/Estados%20Financieros/Inf.%20Estados%20Financieros%20Junio%202018/Estado%20Financieros%2030%20de%20JUNIO%20de%202018%20SERGI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Volumes/CONTA%20OAF/Contabilidad/Estados%20Financieros/JUNIO%202018/Estado%20Financiero%2030%20de%20junio%20de%202018.doc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OLE_LINK78" advise="1" preferPic="1"/>
    </oleItems>
  </oleLin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7.xml"/><Relationship Id="rId1" Type="http://schemas.openxmlformats.org/officeDocument/2006/relationships/printerSettings" Target="../printerSettings/printerSettings86.bin"/><Relationship Id="rId4" Type="http://schemas.openxmlformats.org/officeDocument/2006/relationships/comments" Target="../comments5.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1.xml"/><Relationship Id="rId1" Type="http://schemas.openxmlformats.org/officeDocument/2006/relationships/printerSettings" Target="../printerSettings/printerSettings90.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1"/>
  <sheetViews>
    <sheetView tabSelected="1" zoomScale="90" zoomScaleNormal="90" zoomScalePageLayoutView="90" workbookViewId="0">
      <selection activeCell="K31" sqref="K31"/>
    </sheetView>
  </sheetViews>
  <sheetFormatPr baseColWidth="10" defaultColWidth="9.140625" defaultRowHeight="12.75" x14ac:dyDescent="0.2"/>
  <cols>
    <col min="1" max="1025" width="11.42578125" style="1" customWidth="1"/>
  </cols>
  <sheetData/>
  <phoneticPr fontId="22" type="noConversion"/>
  <pageMargins left="1" right="1" top="1" bottom="1" header="0.51" footer="0.51"/>
  <pageSetup scale="80" firstPageNumber="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
  <sheetViews>
    <sheetView zoomScale="90" zoomScaleNormal="90" zoomScalePageLayoutView="90" workbookViewId="0">
      <selection activeCell="C15" sqref="C15"/>
    </sheetView>
  </sheetViews>
  <sheetFormatPr baseColWidth="10" defaultColWidth="9.140625" defaultRowHeight="12.75" x14ac:dyDescent="0.2"/>
  <cols>
    <col min="1" max="1025" width="10.85546875" customWidth="1"/>
  </cols>
  <sheetData/>
  <printOptions horizontalCentered="1" verticalCentered="1"/>
  <pageMargins left="0.78740157480314965" right="0.78740157480314965" top="0.98425196850393704" bottom="0.98425196850393704" header="0.51181102362204722" footer="0.51181102362204722"/>
  <pageSetup firstPageNumber="0"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ML160"/>
  <sheetViews>
    <sheetView zoomScale="90" zoomScaleNormal="90" zoomScalePageLayoutView="90" workbookViewId="0">
      <selection activeCell="J38" sqref="I38:J38"/>
    </sheetView>
  </sheetViews>
  <sheetFormatPr baseColWidth="10" defaultColWidth="9.140625" defaultRowHeight="12.75" x14ac:dyDescent="0.2"/>
  <cols>
    <col min="1" max="1" width="65.85546875" style="126" customWidth="1"/>
    <col min="2" max="2" width="3.28515625" style="126" customWidth="1"/>
    <col min="3" max="3" width="19.42578125" style="126" customWidth="1"/>
    <col min="4" max="4" width="2.42578125" style="126" customWidth="1"/>
    <col min="5" max="5" width="19.42578125" style="1144" customWidth="1"/>
    <col min="6" max="253" width="10.7109375" style="126" customWidth="1"/>
    <col min="254" max="254" width="54.7109375" style="126" customWidth="1"/>
    <col min="255" max="256" width="16.28515625" style="126" customWidth="1"/>
    <col min="257" max="509" width="10.7109375" style="126" customWidth="1"/>
    <col min="510" max="510" width="54.7109375" style="126" customWidth="1"/>
    <col min="511" max="512" width="16.28515625" style="126" customWidth="1"/>
    <col min="513" max="765" width="10.7109375" style="126" customWidth="1"/>
    <col min="766" max="766" width="54.7109375" style="126" customWidth="1"/>
    <col min="767" max="768" width="16.28515625" style="126" customWidth="1"/>
    <col min="769" max="1021" width="10.7109375" style="126" customWidth="1"/>
    <col min="1022" max="1022" width="54.7109375" style="126" customWidth="1"/>
    <col min="1023" max="1024" width="16.28515625" style="126" customWidth="1"/>
    <col min="1025" max="1026" width="10.7109375" style="126" customWidth="1"/>
    <col min="1027" max="16384" width="9.140625" style="411"/>
  </cols>
  <sheetData>
    <row r="1" spans="1:5" ht="15" x14ac:dyDescent="0.2">
      <c r="A1" s="1602" t="s">
        <v>5065</v>
      </c>
      <c r="B1" s="1602"/>
      <c r="C1" s="1602"/>
      <c r="D1" s="1602"/>
      <c r="E1" s="1602"/>
    </row>
    <row r="2" spans="1:5" ht="15" x14ac:dyDescent="0.2">
      <c r="A2" s="1602" t="s">
        <v>142</v>
      </c>
      <c r="B2" s="1602"/>
      <c r="C2" s="1602"/>
      <c r="D2" s="1602"/>
      <c r="E2" s="1602"/>
    </row>
    <row r="3" spans="1:5" ht="15" x14ac:dyDescent="0.2">
      <c r="A3" s="1602" t="s">
        <v>5189</v>
      </c>
      <c r="B3" s="1602"/>
      <c r="C3" s="1602"/>
      <c r="D3" s="1602"/>
      <c r="E3" s="1602"/>
    </row>
    <row r="4" spans="1:5" ht="15" x14ac:dyDescent="0.2">
      <c r="A4" s="1602" t="s">
        <v>3</v>
      </c>
      <c r="B4" s="1602"/>
      <c r="C4" s="1602"/>
      <c r="D4" s="1602"/>
      <c r="E4" s="1602"/>
    </row>
    <row r="5" spans="1:5" ht="14.25" x14ac:dyDescent="0.2">
      <c r="A5" s="1142"/>
      <c r="B5" s="1142"/>
      <c r="C5" s="1142"/>
      <c r="D5" s="1143"/>
      <c r="E5" s="1142"/>
    </row>
    <row r="6" spans="1:5" ht="15" thickBot="1" x14ac:dyDescent="0.25">
      <c r="A6" s="1142"/>
      <c r="B6" s="1142"/>
      <c r="C6" s="442" t="s">
        <v>3570</v>
      </c>
      <c r="D6" s="443"/>
      <c r="E6" s="442" t="s">
        <v>3571</v>
      </c>
    </row>
    <row r="7" spans="1:5" ht="14.25" x14ac:dyDescent="0.2">
      <c r="A7" s="1142"/>
      <c r="B7" s="1142"/>
      <c r="C7" s="443"/>
      <c r="D7" s="443"/>
      <c r="E7" s="443"/>
    </row>
    <row r="8" spans="1:5" ht="13.5" x14ac:dyDescent="0.2">
      <c r="A8" s="441" t="s">
        <v>3569</v>
      </c>
      <c r="B8" s="441"/>
      <c r="C8" s="411"/>
      <c r="D8" s="411"/>
      <c r="E8" s="411"/>
    </row>
    <row r="9" spans="1:5" ht="13.5" x14ac:dyDescent="0.2">
      <c r="A9" s="444"/>
      <c r="B9" s="444"/>
      <c r="C9" s="445"/>
      <c r="D9" s="446"/>
      <c r="E9" s="445"/>
    </row>
    <row r="10" spans="1:5" ht="13.5" x14ac:dyDescent="0.2">
      <c r="A10" s="444" t="s">
        <v>143</v>
      </c>
      <c r="B10" s="444"/>
      <c r="C10" s="445"/>
      <c r="D10" s="445"/>
      <c r="E10" s="445"/>
    </row>
    <row r="11" spans="1:5" ht="13.5" x14ac:dyDescent="0.2">
      <c r="A11" s="447" t="s">
        <v>67</v>
      </c>
      <c r="B11" s="447"/>
      <c r="C11" s="448">
        <v>100106555.45999999</v>
      </c>
      <c r="D11" s="448"/>
      <c r="E11" s="448">
        <v>85964119.409999996</v>
      </c>
    </row>
    <row r="12" spans="1:5" ht="13.5" x14ac:dyDescent="0.2">
      <c r="A12" s="449" t="s">
        <v>69</v>
      </c>
      <c r="B12" s="449"/>
      <c r="C12" s="450">
        <v>435316305.81</v>
      </c>
      <c r="D12" s="450"/>
      <c r="E12" s="450">
        <v>466909468.25999999</v>
      </c>
    </row>
    <row r="13" spans="1:5" ht="13.5" x14ac:dyDescent="0.2">
      <c r="A13" s="447" t="s">
        <v>71</v>
      </c>
      <c r="B13" s="447"/>
      <c r="C13" s="450">
        <v>3866199114.7399998</v>
      </c>
      <c r="D13" s="450"/>
      <c r="E13" s="450">
        <v>2975245775.1500001</v>
      </c>
    </row>
    <row r="14" spans="1:5" ht="13.5" x14ac:dyDescent="0.2">
      <c r="A14" s="447" t="s">
        <v>3572</v>
      </c>
      <c r="B14" s="447"/>
      <c r="C14" s="450">
        <v>2794142857.21</v>
      </c>
      <c r="D14" s="450"/>
      <c r="E14" s="450">
        <v>2476660701.4200001</v>
      </c>
    </row>
    <row r="15" spans="1:5" ht="13.5" x14ac:dyDescent="0.2">
      <c r="A15" s="447" t="s">
        <v>144</v>
      </c>
      <c r="B15" s="447"/>
      <c r="C15" s="450">
        <v>181302691.5</v>
      </c>
      <c r="D15" s="450"/>
      <c r="E15" s="450">
        <v>138173872</v>
      </c>
    </row>
    <row r="16" spans="1:5" ht="13.5" x14ac:dyDescent="0.2">
      <c r="A16" s="447" t="s">
        <v>233</v>
      </c>
      <c r="B16" s="447"/>
      <c r="C16" s="450">
        <v>270463273.74000001</v>
      </c>
      <c r="D16" s="450"/>
      <c r="E16" s="450">
        <v>359116746.36000001</v>
      </c>
    </row>
    <row r="17" spans="1:5" ht="13.5" x14ac:dyDescent="0.2">
      <c r="A17" s="447" t="s">
        <v>145</v>
      </c>
      <c r="B17" s="447"/>
      <c r="C17" s="450">
        <v>145661950381.22</v>
      </c>
      <c r="D17" s="451"/>
      <c r="E17" s="450">
        <v>140977569318.89999</v>
      </c>
    </row>
    <row r="18" spans="1:5" ht="13.5" x14ac:dyDescent="0.2">
      <c r="A18" s="447" t="s">
        <v>78</v>
      </c>
      <c r="B18" s="447" t="s">
        <v>3589</v>
      </c>
      <c r="C18" s="450">
        <v>453412840</v>
      </c>
      <c r="D18" s="451"/>
      <c r="E18" s="450">
        <v>0</v>
      </c>
    </row>
    <row r="19" spans="1:5" ht="13.5" x14ac:dyDescent="0.2">
      <c r="A19" s="447" t="s">
        <v>79</v>
      </c>
      <c r="B19" s="447"/>
      <c r="C19" s="451">
        <v>60388824508.970001</v>
      </c>
      <c r="D19" s="451"/>
      <c r="E19" s="451">
        <v>47933667346.389999</v>
      </c>
    </row>
    <row r="20" spans="1:5" ht="13.5" x14ac:dyDescent="0.2">
      <c r="A20" s="444" t="s">
        <v>3573</v>
      </c>
      <c r="B20" s="444"/>
      <c r="C20" s="1148">
        <f>SUM(C11:C19)</f>
        <v>214151718528.64999</v>
      </c>
      <c r="D20" s="446"/>
      <c r="E20" s="1148">
        <f>SUM(E11:E19)</f>
        <v>195413307347.89001</v>
      </c>
    </row>
    <row r="21" spans="1:5" ht="14.25" x14ac:dyDescent="0.2">
      <c r="A21" s="452"/>
      <c r="B21" s="452"/>
      <c r="C21" s="445"/>
      <c r="D21" s="446"/>
      <c r="E21" s="445"/>
    </row>
    <row r="22" spans="1:5" ht="13.5" x14ac:dyDescent="0.2">
      <c r="A22" s="444" t="s">
        <v>146</v>
      </c>
      <c r="B22" s="444"/>
      <c r="C22" s="445"/>
      <c r="D22" s="446"/>
      <c r="E22" s="445"/>
    </row>
    <row r="23" spans="1:5" ht="13.5" x14ac:dyDescent="0.2">
      <c r="A23" s="449" t="s">
        <v>69</v>
      </c>
      <c r="B23" s="449"/>
      <c r="C23" s="451">
        <v>1678944648.8</v>
      </c>
      <c r="D23" s="451"/>
      <c r="E23" s="451">
        <v>1230612064.6700001</v>
      </c>
    </row>
    <row r="24" spans="1:5" ht="13.5" x14ac:dyDescent="0.2">
      <c r="A24" s="447" t="s">
        <v>79</v>
      </c>
      <c r="B24" s="447"/>
      <c r="C24" s="1147">
        <v>3958916580</v>
      </c>
      <c r="D24" s="451"/>
      <c r="E24" s="451">
        <v>3511140060.1900001</v>
      </c>
    </row>
    <row r="25" spans="1:5" ht="13.5" x14ac:dyDescent="0.2">
      <c r="A25" s="444" t="s">
        <v>158</v>
      </c>
      <c r="B25" s="444"/>
      <c r="C25" s="445">
        <f>SUM(C23:C24)</f>
        <v>5637861228.8000002</v>
      </c>
      <c r="D25" s="446"/>
      <c r="E25" s="1148">
        <f>SUM(E23:E24)</f>
        <v>4741752124.8600006</v>
      </c>
    </row>
    <row r="26" spans="1:5" ht="13.5" x14ac:dyDescent="0.2">
      <c r="A26" s="444"/>
      <c r="B26" s="444"/>
      <c r="C26" s="445"/>
      <c r="D26" s="446"/>
      <c r="E26" s="445"/>
    </row>
    <row r="27" spans="1:5" ht="13.5" x14ac:dyDescent="0.2">
      <c r="A27" s="444" t="s">
        <v>127</v>
      </c>
      <c r="B27" s="444"/>
      <c r="C27" s="445"/>
      <c r="D27" s="446"/>
      <c r="E27" s="445"/>
    </row>
    <row r="28" spans="1:5" ht="13.5" x14ac:dyDescent="0.2">
      <c r="A28" s="447" t="s">
        <v>71</v>
      </c>
      <c r="B28" s="447"/>
      <c r="C28" s="450">
        <v>4385235.55</v>
      </c>
      <c r="D28" s="451"/>
      <c r="E28" s="450">
        <v>4536215.42</v>
      </c>
    </row>
    <row r="29" spans="1:5" ht="13.5" x14ac:dyDescent="0.2">
      <c r="A29" s="447" t="s">
        <v>233</v>
      </c>
      <c r="B29" s="447"/>
      <c r="C29" s="448">
        <v>0</v>
      </c>
      <c r="D29" s="448"/>
      <c r="E29" s="448">
        <v>34583.35</v>
      </c>
    </row>
    <row r="30" spans="1:5" ht="13.5" x14ac:dyDescent="0.2">
      <c r="A30" s="447" t="s">
        <v>78</v>
      </c>
      <c r="B30" s="447"/>
      <c r="C30" s="1147">
        <v>58576683.670000002</v>
      </c>
      <c r="D30" s="451"/>
      <c r="E30" s="451">
        <v>78741171.760000005</v>
      </c>
    </row>
    <row r="31" spans="1:5" ht="13.5" x14ac:dyDescent="0.2">
      <c r="A31" s="444" t="s">
        <v>161</v>
      </c>
      <c r="B31" s="444"/>
      <c r="C31" s="445">
        <f>SUM(C28:C30)</f>
        <v>62961919.219999999</v>
      </c>
      <c r="D31" s="446"/>
      <c r="E31" s="1148">
        <f>SUM(E28:E30)</f>
        <v>83311970.530000001</v>
      </c>
    </row>
    <row r="32" spans="1:5" ht="14.25" x14ac:dyDescent="0.2">
      <c r="A32" s="452"/>
      <c r="B32" s="452"/>
      <c r="C32" s="453"/>
      <c r="D32" s="454"/>
      <c r="E32" s="453"/>
    </row>
    <row r="33" spans="1:5" ht="13.5" x14ac:dyDescent="0.2">
      <c r="A33" s="444" t="s">
        <v>147</v>
      </c>
      <c r="B33" s="444"/>
      <c r="C33" s="445"/>
      <c r="D33" s="446"/>
      <c r="E33" s="445"/>
    </row>
    <row r="34" spans="1:5" ht="13.5" x14ac:dyDescent="0.2">
      <c r="A34" s="447" t="s">
        <v>66</v>
      </c>
      <c r="B34" s="447"/>
      <c r="C34" s="450">
        <v>185445730.63</v>
      </c>
      <c r="D34" s="451"/>
      <c r="E34" s="450">
        <v>202232564.13</v>
      </c>
    </row>
    <row r="35" spans="1:5" ht="13.5" x14ac:dyDescent="0.2">
      <c r="A35" s="449" t="s">
        <v>69</v>
      </c>
      <c r="B35" s="449"/>
      <c r="C35" s="450">
        <v>11092256.640000001</v>
      </c>
      <c r="D35" s="451"/>
      <c r="E35" s="450">
        <v>22743526.489999998</v>
      </c>
    </row>
    <row r="36" spans="1:5" ht="13.5" x14ac:dyDescent="0.2">
      <c r="A36" s="447" t="s">
        <v>71</v>
      </c>
      <c r="B36" s="447"/>
      <c r="C36" s="450">
        <v>33951951.460000001</v>
      </c>
      <c r="D36" s="451"/>
      <c r="E36" s="450">
        <v>18071197.98</v>
      </c>
    </row>
    <row r="37" spans="1:5" ht="13.5" x14ac:dyDescent="0.2">
      <c r="A37" s="447" t="s">
        <v>3572</v>
      </c>
      <c r="B37" s="447"/>
      <c r="C37" s="450">
        <v>29477744.16</v>
      </c>
      <c r="D37" s="451"/>
      <c r="E37" s="450">
        <v>25809096.16</v>
      </c>
    </row>
    <row r="38" spans="1:5" ht="13.5" x14ac:dyDescent="0.2">
      <c r="A38" s="447" t="s">
        <v>233</v>
      </c>
      <c r="B38" s="447"/>
      <c r="C38" s="450">
        <v>7715812.5</v>
      </c>
      <c r="D38" s="451"/>
      <c r="E38" s="450">
        <v>0</v>
      </c>
    </row>
    <row r="39" spans="1:5" ht="13.5" x14ac:dyDescent="0.2">
      <c r="A39" s="447" t="s">
        <v>145</v>
      </c>
      <c r="B39" s="447"/>
      <c r="C39" s="451">
        <v>207196486.28</v>
      </c>
      <c r="D39" s="451"/>
      <c r="E39" s="451">
        <v>2662144927.6300001</v>
      </c>
    </row>
    <row r="40" spans="1:5" ht="13.5" x14ac:dyDescent="0.2">
      <c r="A40" s="447" t="s">
        <v>148</v>
      </c>
      <c r="B40" s="447"/>
      <c r="C40" s="451">
        <v>244962239.03999999</v>
      </c>
      <c r="D40" s="451"/>
      <c r="E40" s="451">
        <v>356739305.73000002</v>
      </c>
    </row>
    <row r="41" spans="1:5" ht="13.5" x14ac:dyDescent="0.2">
      <c r="A41" s="447" t="s">
        <v>149</v>
      </c>
      <c r="B41" s="447"/>
      <c r="C41" s="451">
        <v>59857954.049999997</v>
      </c>
      <c r="D41" s="451"/>
      <c r="E41" s="451">
        <v>24158622.98</v>
      </c>
    </row>
    <row r="42" spans="1:5" ht="13.5" x14ac:dyDescent="0.2">
      <c r="A42" s="447" t="s">
        <v>78</v>
      </c>
      <c r="B42" s="447" t="s">
        <v>362</v>
      </c>
      <c r="C42" s="451">
        <v>2628445170.9899998</v>
      </c>
      <c r="D42" s="451"/>
      <c r="E42" s="451">
        <v>0</v>
      </c>
    </row>
    <row r="43" spans="1:5" ht="13.5" x14ac:dyDescent="0.2">
      <c r="A43" s="447" t="s">
        <v>79</v>
      </c>
      <c r="B43" s="447"/>
      <c r="C43" s="451">
        <v>8139765051.5900002</v>
      </c>
      <c r="D43" s="451"/>
      <c r="E43" s="1147">
        <v>8822129652.0100002</v>
      </c>
    </row>
    <row r="44" spans="1:5" ht="13.5" x14ac:dyDescent="0.2">
      <c r="A44" s="444" t="s">
        <v>3574</v>
      </c>
      <c r="B44" s="444"/>
      <c r="C44" s="1148">
        <f>SUM(C34:C43)</f>
        <v>11547910397.34</v>
      </c>
      <c r="D44" s="446"/>
      <c r="E44" s="445">
        <f>SUM(E34:E43)</f>
        <v>12134028893.110001</v>
      </c>
    </row>
    <row r="45" spans="1:5" ht="13.5" x14ac:dyDescent="0.2">
      <c r="A45" s="444"/>
      <c r="B45" s="444"/>
      <c r="C45" s="445"/>
      <c r="D45" s="446"/>
      <c r="E45" s="445"/>
    </row>
    <row r="46" spans="1:5" ht="13.5" x14ac:dyDescent="0.2">
      <c r="A46" s="444" t="s">
        <v>150</v>
      </c>
      <c r="B46" s="444"/>
      <c r="C46" s="445"/>
      <c r="D46" s="446"/>
      <c r="E46" s="445"/>
    </row>
    <row r="47" spans="1:5" ht="13.5" x14ac:dyDescent="0.2">
      <c r="A47" s="449" t="s">
        <v>3572</v>
      </c>
      <c r="B47" s="449"/>
      <c r="C47" s="451">
        <v>236652678.66</v>
      </c>
      <c r="D47" s="451"/>
      <c r="E47" s="451">
        <v>234429921.02000001</v>
      </c>
    </row>
    <row r="48" spans="1:5" ht="13.5" x14ac:dyDescent="0.2">
      <c r="A48" s="447" t="s">
        <v>79</v>
      </c>
      <c r="B48" s="447"/>
      <c r="C48" s="451">
        <v>465575147.37</v>
      </c>
      <c r="D48" s="451"/>
      <c r="E48" s="1147">
        <v>443340120.24000001</v>
      </c>
    </row>
    <row r="49" spans="1:5" ht="13.5" x14ac:dyDescent="0.2">
      <c r="A49" s="444" t="s">
        <v>163</v>
      </c>
      <c r="B49" s="444"/>
      <c r="C49" s="1148">
        <f>SUM(C47:C48)</f>
        <v>702227826.02999997</v>
      </c>
      <c r="D49" s="446"/>
      <c r="E49" s="445">
        <f>SUM(E47:E48)</f>
        <v>677770041.25999999</v>
      </c>
    </row>
    <row r="50" spans="1:5" ht="13.5" x14ac:dyDescent="0.2">
      <c r="A50" s="444"/>
      <c r="B50" s="444"/>
      <c r="C50" s="445"/>
      <c r="D50" s="446"/>
      <c r="E50" s="445"/>
    </row>
    <row r="51" spans="1:5" ht="13.5" x14ac:dyDescent="0.2">
      <c r="A51" s="444" t="s">
        <v>164</v>
      </c>
      <c r="B51" s="444"/>
      <c r="C51" s="445"/>
      <c r="D51" s="446"/>
      <c r="E51" s="445"/>
    </row>
    <row r="52" spans="1:5" ht="13.5" x14ac:dyDescent="0.2">
      <c r="A52" s="449" t="s">
        <v>3572</v>
      </c>
      <c r="B52" s="449"/>
      <c r="C52" s="451">
        <v>1363330688.5599999</v>
      </c>
      <c r="D52" s="451"/>
      <c r="E52" s="451">
        <v>1219785735.48</v>
      </c>
    </row>
    <row r="53" spans="1:5" ht="13.5" x14ac:dyDescent="0.2">
      <c r="A53" s="447" t="s">
        <v>79</v>
      </c>
      <c r="B53" s="447"/>
      <c r="C53" s="451">
        <v>302892417.77999997</v>
      </c>
      <c r="D53" s="451"/>
      <c r="E53" s="1147">
        <v>328675345.25</v>
      </c>
    </row>
    <row r="54" spans="1:5" ht="13.5" x14ac:dyDescent="0.2">
      <c r="A54" s="444" t="s">
        <v>165</v>
      </c>
      <c r="B54" s="444"/>
      <c r="C54" s="1148">
        <f>SUM(C52:C53)</f>
        <v>1666223106.3399999</v>
      </c>
      <c r="D54" s="446"/>
      <c r="E54" s="445">
        <f>SUM(E52:E53)</f>
        <v>1548461080.73</v>
      </c>
    </row>
    <row r="55" spans="1:5" ht="13.5" x14ac:dyDescent="0.2">
      <c r="A55" s="444"/>
      <c r="B55" s="444"/>
      <c r="C55" s="445"/>
      <c r="D55" s="446"/>
      <c r="E55" s="445"/>
    </row>
    <row r="56" spans="1:5" ht="13.5" x14ac:dyDescent="0.2">
      <c r="A56" s="444" t="s">
        <v>151</v>
      </c>
      <c r="B56" s="444"/>
      <c r="C56" s="445"/>
      <c r="D56" s="446"/>
      <c r="E56" s="445"/>
    </row>
    <row r="57" spans="1:5" ht="13.5" x14ac:dyDescent="0.2">
      <c r="A57" s="449" t="s">
        <v>69</v>
      </c>
      <c r="B57" s="449"/>
      <c r="C57" s="451">
        <v>338305779</v>
      </c>
      <c r="D57" s="451"/>
      <c r="E57" s="451">
        <v>305292856.66000003</v>
      </c>
    </row>
    <row r="58" spans="1:5" ht="13.5" x14ac:dyDescent="0.2">
      <c r="A58" s="447" t="s">
        <v>71</v>
      </c>
      <c r="B58" s="447"/>
      <c r="C58" s="450">
        <v>70852034.599999994</v>
      </c>
      <c r="D58" s="451"/>
      <c r="E58" s="450">
        <v>43975622.210000001</v>
      </c>
    </row>
    <row r="59" spans="1:5" ht="13.5" x14ac:dyDescent="0.2">
      <c r="A59" s="447" t="s">
        <v>148</v>
      </c>
      <c r="B59" s="447"/>
      <c r="C59" s="451">
        <v>401337366.88</v>
      </c>
      <c r="D59" s="451"/>
      <c r="E59" s="451">
        <v>866047691.74000001</v>
      </c>
    </row>
    <row r="60" spans="1:5" ht="13.5" x14ac:dyDescent="0.2">
      <c r="A60" s="447" t="s">
        <v>79</v>
      </c>
      <c r="B60" s="447"/>
      <c r="C60" s="451">
        <v>8368959330.0600004</v>
      </c>
      <c r="D60" s="451"/>
      <c r="E60" s="451">
        <v>7136544730.21</v>
      </c>
    </row>
    <row r="61" spans="1:5" ht="13.5" x14ac:dyDescent="0.2">
      <c r="A61" s="444" t="s">
        <v>3575</v>
      </c>
      <c r="B61" s="444"/>
      <c r="C61" s="1148">
        <f>SUM(C57:C60)</f>
        <v>9179454510.5400009</v>
      </c>
      <c r="D61" s="446"/>
      <c r="E61" s="1148">
        <f>SUM(E57:E60)</f>
        <v>8351860900.8199997</v>
      </c>
    </row>
    <row r="62" spans="1:5" ht="13.5" x14ac:dyDescent="0.2">
      <c r="A62" s="444"/>
      <c r="B62" s="444"/>
      <c r="C62" s="445"/>
      <c r="D62" s="446"/>
      <c r="E62" s="445"/>
    </row>
    <row r="63" spans="1:5" ht="13.5" x14ac:dyDescent="0.2">
      <c r="A63" s="444" t="s">
        <v>152</v>
      </c>
      <c r="B63" s="444"/>
      <c r="C63" s="445"/>
      <c r="D63" s="446"/>
      <c r="E63" s="445"/>
    </row>
    <row r="64" spans="1:5" ht="13.5" x14ac:dyDescent="0.2">
      <c r="A64" s="447" t="s">
        <v>145</v>
      </c>
      <c r="B64" s="447"/>
      <c r="C64" s="451">
        <v>2028431706.02</v>
      </c>
      <c r="D64" s="451"/>
      <c r="E64" s="451">
        <v>1487468358.96</v>
      </c>
    </row>
    <row r="65" spans="1:5" ht="13.5" x14ac:dyDescent="0.2">
      <c r="A65" s="447" t="s">
        <v>79</v>
      </c>
      <c r="B65" s="447"/>
      <c r="C65" s="451">
        <v>6454891920.1800003</v>
      </c>
      <c r="D65" s="451"/>
      <c r="E65" s="1147">
        <v>5024642567.2700005</v>
      </c>
    </row>
    <row r="66" spans="1:5" ht="13.5" x14ac:dyDescent="0.2">
      <c r="A66" s="444" t="s">
        <v>3576</v>
      </c>
      <c r="B66" s="444"/>
      <c r="C66" s="1148">
        <f>SUM(C64:C65)</f>
        <v>8483323626.2000008</v>
      </c>
      <c r="D66" s="446"/>
      <c r="E66" s="445">
        <f>SUM(E64:E65)</f>
        <v>6512110926.2300005</v>
      </c>
    </row>
    <row r="67" spans="1:5" ht="13.5" x14ac:dyDescent="0.2">
      <c r="A67" s="444"/>
      <c r="B67" s="444"/>
      <c r="C67" s="445"/>
      <c r="D67" s="446"/>
      <c r="E67" s="445"/>
    </row>
    <row r="68" spans="1:5" ht="13.5" x14ac:dyDescent="0.2">
      <c r="A68" s="444" t="s">
        <v>153</v>
      </c>
      <c r="B68" s="444"/>
      <c r="C68" s="445"/>
      <c r="D68" s="446"/>
      <c r="E68" s="445"/>
    </row>
    <row r="69" spans="1:5" ht="13.5" x14ac:dyDescent="0.2">
      <c r="A69" s="447" t="s">
        <v>233</v>
      </c>
      <c r="B69" s="447"/>
      <c r="C69" s="451">
        <v>11065324</v>
      </c>
      <c r="D69" s="451"/>
      <c r="E69" s="451">
        <v>0</v>
      </c>
    </row>
    <row r="70" spans="1:5" ht="13.5" x14ac:dyDescent="0.2">
      <c r="A70" s="447" t="s">
        <v>145</v>
      </c>
      <c r="B70" s="447"/>
      <c r="C70" s="451">
        <v>6358680000</v>
      </c>
      <c r="D70" s="451"/>
      <c r="E70" s="451">
        <v>1668056351.8399999</v>
      </c>
    </row>
    <row r="71" spans="1:5" ht="13.5" x14ac:dyDescent="0.2">
      <c r="A71" s="447" t="s">
        <v>3577</v>
      </c>
      <c r="B71" s="447"/>
      <c r="C71" s="451">
        <v>0</v>
      </c>
      <c r="D71" s="451"/>
      <c r="E71" s="451">
        <v>33333641.25</v>
      </c>
    </row>
    <row r="72" spans="1:5" ht="13.5" x14ac:dyDescent="0.2">
      <c r="A72" s="447" t="s">
        <v>3578</v>
      </c>
      <c r="B72" s="447"/>
      <c r="C72" s="451">
        <v>1464495954.3199999</v>
      </c>
      <c r="D72" s="451"/>
      <c r="E72" s="451">
        <v>761451209.62</v>
      </c>
    </row>
    <row r="73" spans="1:5" ht="13.5" x14ac:dyDescent="0.2">
      <c r="A73" s="444" t="s">
        <v>154</v>
      </c>
      <c r="B73" s="444"/>
      <c r="C73" s="455">
        <f>SUM(C69:C72)</f>
        <v>7834241278.3199997</v>
      </c>
      <c r="D73" s="446"/>
      <c r="E73" s="455">
        <f>SUM(E69:E72)</f>
        <v>2462841202.71</v>
      </c>
    </row>
    <row r="74" spans="1:5" ht="13.5" x14ac:dyDescent="0.2">
      <c r="A74" s="444"/>
      <c r="B74" s="444"/>
      <c r="C74" s="451"/>
      <c r="D74" s="451"/>
      <c r="E74" s="451"/>
    </row>
    <row r="75" spans="1:5" ht="14.25" thickBot="1" x14ac:dyDescent="0.25">
      <c r="A75" s="444" t="s">
        <v>80</v>
      </c>
      <c r="B75" s="444"/>
      <c r="C75" s="1149">
        <f>SUM(+C66+C61+C54+C49+C44+C31+C25+C20)+C73</f>
        <v>259265922421.44</v>
      </c>
      <c r="D75" s="446"/>
      <c r="E75" s="1149">
        <f>SUM(+E66+E61+E54+E49+E44+E31+E25+E20)+E73</f>
        <v>231925444488.14001</v>
      </c>
    </row>
    <row r="76" spans="1:5" ht="14.25" thickTop="1" x14ac:dyDescent="0.2">
      <c r="A76" s="444"/>
      <c r="B76" s="444"/>
      <c r="C76" s="446"/>
      <c r="D76" s="446"/>
      <c r="E76" s="446"/>
    </row>
    <row r="77" spans="1:5" ht="15" x14ac:dyDescent="0.2">
      <c r="A77" s="424" t="s">
        <v>5066</v>
      </c>
      <c r="B77" s="447" t="s">
        <v>3592</v>
      </c>
      <c r="C77" s="425"/>
      <c r="D77" s="425"/>
      <c r="E77" s="425"/>
    </row>
    <row r="78" spans="1:5" ht="13.5" x14ac:dyDescent="0.2">
      <c r="A78" s="426"/>
      <c r="B78" s="426"/>
      <c r="C78" s="427"/>
      <c r="D78" s="427"/>
      <c r="E78" s="427"/>
    </row>
    <row r="79" spans="1:5" ht="13.5" x14ac:dyDescent="0.2">
      <c r="A79" s="428" t="s">
        <v>155</v>
      </c>
      <c r="B79" s="428"/>
      <c r="C79" s="427"/>
      <c r="D79" s="427"/>
      <c r="E79" s="427"/>
    </row>
    <row r="80" spans="1:5" ht="13.5" x14ac:dyDescent="0.2">
      <c r="A80" s="426" t="s">
        <v>82</v>
      </c>
      <c r="B80" s="426"/>
      <c r="C80" s="429">
        <v>103712956182.99001</v>
      </c>
      <c r="D80" s="430"/>
      <c r="E80" s="429">
        <v>98100725202.240005</v>
      </c>
    </row>
    <row r="81" spans="1:5" ht="13.5" x14ac:dyDescent="0.2">
      <c r="A81" s="426" t="s">
        <v>83</v>
      </c>
      <c r="B81" s="426"/>
      <c r="C81" s="429">
        <v>7391353904.3000002</v>
      </c>
      <c r="D81" s="430"/>
      <c r="E81" s="429">
        <v>6284980719.2799997</v>
      </c>
    </row>
    <row r="82" spans="1:5" ht="13.5" x14ac:dyDescent="0.2">
      <c r="A82" s="426" t="s">
        <v>84</v>
      </c>
      <c r="B82" s="426"/>
      <c r="C82" s="430">
        <v>2361482752.4400001</v>
      </c>
      <c r="D82" s="430"/>
      <c r="E82" s="430">
        <v>1955249271.22</v>
      </c>
    </row>
    <row r="83" spans="1:5" ht="13.5" x14ac:dyDescent="0.2">
      <c r="A83" s="426" t="s">
        <v>85</v>
      </c>
      <c r="B83" s="426"/>
      <c r="C83" s="430">
        <v>66560688.049999997</v>
      </c>
      <c r="D83" s="430"/>
      <c r="E83" s="430">
        <v>35784255.729999997</v>
      </c>
    </row>
    <row r="84" spans="1:5" ht="13.5" x14ac:dyDescent="0.2">
      <c r="A84" s="426" t="s">
        <v>156</v>
      </c>
      <c r="B84" s="426"/>
      <c r="C84" s="430">
        <v>5745951323.4300003</v>
      </c>
      <c r="D84" s="430"/>
      <c r="E84" s="430">
        <v>5595794378.04</v>
      </c>
    </row>
    <row r="85" spans="1:5" ht="13.5" x14ac:dyDescent="0.2">
      <c r="A85" s="426" t="s">
        <v>87</v>
      </c>
      <c r="B85" s="426"/>
      <c r="C85" s="430">
        <v>20045176527.84</v>
      </c>
      <c r="D85" s="430"/>
      <c r="E85" s="430">
        <v>20145354535.09</v>
      </c>
    </row>
    <row r="86" spans="1:5" ht="13.5" x14ac:dyDescent="0.2">
      <c r="A86" s="426" t="s">
        <v>88</v>
      </c>
      <c r="B86" s="426"/>
      <c r="C86" s="431">
        <v>69385820.510000005</v>
      </c>
      <c r="D86" s="430"/>
      <c r="E86" s="431">
        <v>64816407.310000002</v>
      </c>
    </row>
    <row r="87" spans="1:5" ht="14.25" thickBot="1" x14ac:dyDescent="0.25">
      <c r="A87" s="424" t="s">
        <v>157</v>
      </c>
      <c r="B87" s="424"/>
      <c r="C87" s="432">
        <f>SUM(C80:C86)</f>
        <v>139392867199.56003</v>
      </c>
      <c r="D87" s="433"/>
      <c r="E87" s="432">
        <f>SUM(E80:E86)</f>
        <v>132182704768.90999</v>
      </c>
    </row>
    <row r="88" spans="1:5" ht="13.5" x14ac:dyDescent="0.2">
      <c r="A88" s="434"/>
      <c r="B88" s="434"/>
      <c r="C88" s="427"/>
      <c r="D88" s="427"/>
      <c r="E88" s="427"/>
    </row>
    <row r="89" spans="1:5" ht="13.5" x14ac:dyDescent="0.2">
      <c r="A89" s="424" t="s">
        <v>146</v>
      </c>
      <c r="B89" s="424"/>
      <c r="C89" s="435"/>
      <c r="D89" s="433"/>
      <c r="E89" s="435"/>
    </row>
    <row r="90" spans="1:5" ht="13.5" x14ac:dyDescent="0.2">
      <c r="A90" s="426" t="s">
        <v>82</v>
      </c>
      <c r="B90" s="426"/>
      <c r="C90" s="429">
        <v>474464439.20999998</v>
      </c>
      <c r="D90" s="430"/>
      <c r="E90" s="429">
        <v>379450881.05000001</v>
      </c>
    </row>
    <row r="91" spans="1:5" ht="13.5" x14ac:dyDescent="0.2">
      <c r="A91" s="426" t="s">
        <v>83</v>
      </c>
      <c r="B91" s="426"/>
      <c r="C91" s="429">
        <v>410975716.18000001</v>
      </c>
      <c r="D91" s="430"/>
      <c r="E91" s="429">
        <v>366124208.00999999</v>
      </c>
    </row>
    <row r="92" spans="1:5" ht="13.5" x14ac:dyDescent="0.2">
      <c r="A92" s="426" t="s">
        <v>84</v>
      </c>
      <c r="B92" s="426"/>
      <c r="C92" s="430">
        <v>123744466.64</v>
      </c>
      <c r="D92" s="430"/>
      <c r="E92" s="430">
        <v>147039560.96000001</v>
      </c>
    </row>
    <row r="93" spans="1:5" ht="13.5" x14ac:dyDescent="0.2">
      <c r="A93" s="426" t="s">
        <v>156</v>
      </c>
      <c r="B93" s="426"/>
      <c r="C93" s="430">
        <v>327362466.66000003</v>
      </c>
      <c r="D93" s="430"/>
      <c r="E93" s="430">
        <v>218468105.25</v>
      </c>
    </row>
    <row r="94" spans="1:5" ht="13.5" x14ac:dyDescent="0.2">
      <c r="A94" s="426" t="s">
        <v>87</v>
      </c>
      <c r="B94" s="426"/>
      <c r="C94" s="431">
        <v>148975468.63</v>
      </c>
      <c r="D94" s="430"/>
      <c r="E94" s="431">
        <v>102738109.45</v>
      </c>
    </row>
    <row r="95" spans="1:5" ht="13.5" x14ac:dyDescent="0.2">
      <c r="A95" s="424" t="s">
        <v>158</v>
      </c>
      <c r="B95" s="424"/>
      <c r="C95" s="435">
        <f>SUM(C90:C94)</f>
        <v>1485522557.3200002</v>
      </c>
      <c r="D95" s="433"/>
      <c r="E95" s="435">
        <f>SUM(E90:E94)</f>
        <v>1213820864.72</v>
      </c>
    </row>
    <row r="96" spans="1:5" ht="13.5" x14ac:dyDescent="0.2">
      <c r="A96" s="424"/>
      <c r="B96" s="424"/>
      <c r="C96" s="435"/>
      <c r="D96" s="433"/>
      <c r="E96" s="435"/>
    </row>
    <row r="97" spans="1:5" ht="13.5" x14ac:dyDescent="0.2">
      <c r="A97" s="424" t="s">
        <v>159</v>
      </c>
      <c r="B97" s="424"/>
      <c r="C97" s="435"/>
      <c r="D97" s="433"/>
      <c r="E97" s="435"/>
    </row>
    <row r="98" spans="1:5" ht="13.5" x14ac:dyDescent="0.2">
      <c r="A98" s="426" t="s">
        <v>83</v>
      </c>
      <c r="B98" s="426"/>
      <c r="C98" s="430">
        <v>139760953.25</v>
      </c>
      <c r="D98" s="430"/>
      <c r="E98" s="430">
        <v>202341430.41</v>
      </c>
    </row>
    <row r="99" spans="1:5" ht="13.5" x14ac:dyDescent="0.2">
      <c r="A99" s="426" t="s">
        <v>84</v>
      </c>
      <c r="B99" s="426"/>
      <c r="C99" s="430">
        <v>96570711.760000005</v>
      </c>
      <c r="D99" s="430"/>
      <c r="E99" s="430">
        <v>0</v>
      </c>
    </row>
    <row r="100" spans="1:5" ht="13.5" x14ac:dyDescent="0.2">
      <c r="A100" s="426" t="s">
        <v>85</v>
      </c>
      <c r="B100" s="426"/>
      <c r="C100" s="430">
        <v>2150009674.5</v>
      </c>
      <c r="D100" s="430"/>
      <c r="E100" s="430">
        <v>1152509689.4300001</v>
      </c>
    </row>
    <row r="101" spans="1:5" ht="13.5" x14ac:dyDescent="0.2">
      <c r="A101" s="426" t="s">
        <v>156</v>
      </c>
      <c r="B101" s="426"/>
      <c r="C101" s="430">
        <v>2023852522.6700001</v>
      </c>
      <c r="D101" s="430"/>
      <c r="E101" s="430">
        <v>1589189362.7</v>
      </c>
    </row>
    <row r="102" spans="1:5" ht="13.5" x14ac:dyDescent="0.2">
      <c r="A102" s="426" t="s">
        <v>88</v>
      </c>
      <c r="B102" s="426"/>
      <c r="C102" s="431">
        <v>268386068.72999999</v>
      </c>
      <c r="D102" s="430"/>
      <c r="E102" s="431">
        <v>121439357.98</v>
      </c>
    </row>
    <row r="103" spans="1:5" ht="13.5" x14ac:dyDescent="0.2">
      <c r="A103" s="424" t="s">
        <v>160</v>
      </c>
      <c r="B103" s="424"/>
      <c r="C103" s="435">
        <f>SUM(C98:C102)</f>
        <v>4678579930.9099998</v>
      </c>
      <c r="D103" s="433"/>
      <c r="E103" s="435">
        <f>SUM(E98:E102)</f>
        <v>3065479840.52</v>
      </c>
    </row>
    <row r="104" spans="1:5" ht="13.5" x14ac:dyDescent="0.2">
      <c r="A104" s="424"/>
      <c r="B104" s="424"/>
      <c r="C104" s="435"/>
      <c r="D104" s="433"/>
      <c r="E104" s="435"/>
    </row>
    <row r="105" spans="1:5" ht="13.5" x14ac:dyDescent="0.2">
      <c r="A105" s="424" t="s">
        <v>127</v>
      </c>
      <c r="B105" s="424"/>
      <c r="C105" s="435"/>
      <c r="D105" s="433"/>
      <c r="E105" s="435"/>
    </row>
    <row r="106" spans="1:5" ht="13.5" x14ac:dyDescent="0.2">
      <c r="A106" s="426" t="s">
        <v>86</v>
      </c>
      <c r="B106" s="426"/>
      <c r="C106" s="431">
        <v>2622814.65</v>
      </c>
      <c r="D106" s="430"/>
      <c r="E106" s="431">
        <v>6456352.0999999996</v>
      </c>
    </row>
    <row r="107" spans="1:5" ht="13.5" x14ac:dyDescent="0.2">
      <c r="A107" s="424" t="s">
        <v>161</v>
      </c>
      <c r="B107" s="424"/>
      <c r="C107" s="435">
        <f>SUM(C106:C106)</f>
        <v>2622814.65</v>
      </c>
      <c r="D107" s="433"/>
      <c r="E107" s="435">
        <f>SUM(E106:E106)</f>
        <v>6456352.0999999996</v>
      </c>
    </row>
    <row r="108" spans="1:5" ht="13.5" x14ac:dyDescent="0.2">
      <c r="A108" s="424"/>
      <c r="B108" s="424"/>
      <c r="C108" s="435"/>
      <c r="D108" s="433"/>
      <c r="E108" s="435"/>
    </row>
    <row r="109" spans="1:5" ht="13.5" x14ac:dyDescent="0.2">
      <c r="A109" s="424" t="s">
        <v>147</v>
      </c>
      <c r="B109" s="424"/>
      <c r="C109" s="435"/>
      <c r="D109" s="433"/>
      <c r="E109" s="435"/>
    </row>
    <row r="110" spans="1:5" ht="13.5" x14ac:dyDescent="0.2">
      <c r="A110" s="426" t="s">
        <v>82</v>
      </c>
      <c r="B110" s="426"/>
      <c r="C110" s="429">
        <v>1564771697.1900001</v>
      </c>
      <c r="D110" s="430"/>
      <c r="E110" s="429">
        <v>1452795005</v>
      </c>
    </row>
    <row r="111" spans="1:5" ht="13.5" x14ac:dyDescent="0.2">
      <c r="A111" s="426" t="s">
        <v>83</v>
      </c>
      <c r="B111" s="426"/>
      <c r="C111" s="429">
        <v>382930682.81</v>
      </c>
      <c r="D111" s="430"/>
      <c r="E111" s="429">
        <v>487510712.51999998</v>
      </c>
    </row>
    <row r="112" spans="1:5" ht="13.5" x14ac:dyDescent="0.2">
      <c r="A112" s="426" t="s">
        <v>84</v>
      </c>
      <c r="B112" s="426"/>
      <c r="C112" s="429">
        <v>104563195.64</v>
      </c>
      <c r="D112" s="430"/>
      <c r="E112" s="429">
        <v>229727657.11000001</v>
      </c>
    </row>
    <row r="113" spans="1:5" ht="13.5" x14ac:dyDescent="0.2">
      <c r="A113" s="426" t="s">
        <v>156</v>
      </c>
      <c r="B113" s="426"/>
      <c r="C113" s="430">
        <v>405994788.60000002</v>
      </c>
      <c r="D113" s="430"/>
      <c r="E113" s="430">
        <v>709494893.41999996</v>
      </c>
    </row>
    <row r="114" spans="1:5" ht="13.5" x14ac:dyDescent="0.2">
      <c r="A114" s="426" t="s">
        <v>87</v>
      </c>
      <c r="B114" s="426"/>
      <c r="C114" s="431">
        <v>573678132.54999995</v>
      </c>
      <c r="D114" s="430"/>
      <c r="E114" s="431">
        <v>329950179.85000002</v>
      </c>
    </row>
    <row r="115" spans="1:5" ht="13.5" x14ac:dyDescent="0.2">
      <c r="A115" s="424" t="s">
        <v>162</v>
      </c>
      <c r="B115" s="424"/>
      <c r="C115" s="435">
        <f>SUM(C110:C114)</f>
        <v>3031938496.79</v>
      </c>
      <c r="D115" s="433"/>
      <c r="E115" s="435">
        <f>SUM(E110:E114)</f>
        <v>3209478447.9000001</v>
      </c>
    </row>
    <row r="116" spans="1:5" ht="13.5" x14ac:dyDescent="0.2">
      <c r="A116" s="424"/>
      <c r="B116" s="424"/>
      <c r="C116" s="435"/>
      <c r="D116" s="433"/>
      <c r="E116" s="435"/>
    </row>
    <row r="117" spans="1:5" ht="13.5" x14ac:dyDescent="0.2">
      <c r="A117" s="424" t="s">
        <v>150</v>
      </c>
      <c r="B117" s="424"/>
      <c r="C117" s="435"/>
      <c r="D117" s="433"/>
      <c r="E117" s="435"/>
    </row>
    <row r="118" spans="1:5" ht="13.5" x14ac:dyDescent="0.2">
      <c r="A118" s="426" t="s">
        <v>82</v>
      </c>
      <c r="B118" s="426"/>
      <c r="C118" s="429">
        <v>96429112.790000007</v>
      </c>
      <c r="D118" s="430"/>
      <c r="E118" s="429">
        <v>100555276.86</v>
      </c>
    </row>
    <row r="119" spans="1:5" ht="13.5" x14ac:dyDescent="0.2">
      <c r="A119" s="426" t="s">
        <v>83</v>
      </c>
      <c r="B119" s="426"/>
      <c r="C119" s="430">
        <v>82714286.579999998</v>
      </c>
      <c r="D119" s="430"/>
      <c r="E119" s="430">
        <v>60332765.020000003</v>
      </c>
    </row>
    <row r="120" spans="1:5" ht="13.5" x14ac:dyDescent="0.2">
      <c r="A120" s="426" t="s">
        <v>84</v>
      </c>
      <c r="B120" s="426"/>
      <c r="C120" s="430">
        <v>13773248.77</v>
      </c>
      <c r="D120" s="430"/>
      <c r="E120" s="430">
        <v>9876761.0500000007</v>
      </c>
    </row>
    <row r="121" spans="1:5" ht="13.5" x14ac:dyDescent="0.2">
      <c r="A121" s="426" t="s">
        <v>156</v>
      </c>
      <c r="B121" s="426"/>
      <c r="C121" s="430">
        <v>3613245.3</v>
      </c>
      <c r="D121" s="430"/>
      <c r="E121" s="430">
        <v>31970346.199999999</v>
      </c>
    </row>
    <row r="122" spans="1:5" ht="13.5" x14ac:dyDescent="0.2">
      <c r="A122" s="426" t="s">
        <v>87</v>
      </c>
      <c r="B122" s="426"/>
      <c r="C122" s="431">
        <v>13337767.65</v>
      </c>
      <c r="D122" s="430"/>
      <c r="E122" s="431">
        <v>17959595.754000001</v>
      </c>
    </row>
    <row r="123" spans="1:5" ht="13.5" x14ac:dyDescent="0.2">
      <c r="A123" s="424" t="s">
        <v>163</v>
      </c>
      <c r="B123" s="424"/>
      <c r="C123" s="435">
        <f>SUM(C118:C122)</f>
        <v>209867661.09000003</v>
      </c>
      <c r="D123" s="433"/>
      <c r="E123" s="435">
        <f>SUM(E118:E122)</f>
        <v>220694744.884</v>
      </c>
    </row>
    <row r="124" spans="1:5" ht="13.5" x14ac:dyDescent="0.2">
      <c r="A124" s="424"/>
      <c r="B124" s="424"/>
      <c r="C124" s="435"/>
      <c r="D124" s="433"/>
      <c r="E124" s="435"/>
    </row>
    <row r="125" spans="1:5" ht="13.5" x14ac:dyDescent="0.2">
      <c r="A125" s="424" t="s">
        <v>164</v>
      </c>
      <c r="B125" s="424"/>
      <c r="C125" s="435"/>
      <c r="D125" s="433"/>
      <c r="E125" s="435"/>
    </row>
    <row r="126" spans="1:5" ht="13.5" x14ac:dyDescent="0.2">
      <c r="A126" s="426" t="s">
        <v>82</v>
      </c>
      <c r="B126" s="426"/>
      <c r="C126" s="430">
        <v>592577090.52999997</v>
      </c>
      <c r="D126" s="430"/>
      <c r="E126" s="430">
        <v>550988673.96000004</v>
      </c>
    </row>
    <row r="127" spans="1:5" ht="13.5" x14ac:dyDescent="0.2">
      <c r="A127" s="426" t="s">
        <v>83</v>
      </c>
      <c r="B127" s="426"/>
      <c r="C127" s="430">
        <v>300593590.49000001</v>
      </c>
      <c r="D127" s="430"/>
      <c r="E127" s="430">
        <v>292781748.05000001</v>
      </c>
    </row>
    <row r="128" spans="1:5" ht="13.5" x14ac:dyDescent="0.2">
      <c r="A128" s="426" t="s">
        <v>84</v>
      </c>
      <c r="B128" s="426"/>
      <c r="C128" s="430">
        <v>12282781.73</v>
      </c>
      <c r="D128" s="430"/>
      <c r="E128" s="430">
        <v>12583681.710000001</v>
      </c>
    </row>
    <row r="129" spans="1:5" ht="13.5" x14ac:dyDescent="0.2">
      <c r="A129" s="426" t="s">
        <v>156</v>
      </c>
      <c r="B129" s="426"/>
      <c r="C129" s="430">
        <v>20750872.449999999</v>
      </c>
      <c r="D129" s="430"/>
      <c r="E129" s="430">
        <v>35739340.399999999</v>
      </c>
    </row>
    <row r="130" spans="1:5" ht="13.5" x14ac:dyDescent="0.2">
      <c r="A130" s="426" t="s">
        <v>87</v>
      </c>
      <c r="B130" s="426"/>
      <c r="C130" s="431">
        <v>21134268.550000001</v>
      </c>
      <c r="D130" s="430"/>
      <c r="E130" s="431">
        <v>21919197.399999999</v>
      </c>
    </row>
    <row r="131" spans="1:5" ht="13.5" x14ac:dyDescent="0.2">
      <c r="A131" s="424" t="s">
        <v>165</v>
      </c>
      <c r="B131" s="424"/>
      <c r="C131" s="435">
        <f>SUM(C126:C130)</f>
        <v>947338603.75</v>
      </c>
      <c r="D131" s="433"/>
      <c r="E131" s="435">
        <f>SUM(E126:E130)</f>
        <v>914012641.51999998</v>
      </c>
    </row>
    <row r="132" spans="1:5" ht="13.5" x14ac:dyDescent="0.2">
      <c r="A132" s="424"/>
      <c r="B132" s="424"/>
      <c r="C132" s="435"/>
      <c r="D132" s="433"/>
      <c r="E132" s="435"/>
    </row>
    <row r="133" spans="1:5" ht="13.5" x14ac:dyDescent="0.2">
      <c r="A133" s="424" t="s">
        <v>151</v>
      </c>
      <c r="B133" s="424"/>
      <c r="C133" s="435"/>
      <c r="D133" s="433"/>
      <c r="E133" s="435"/>
    </row>
    <row r="134" spans="1:5" ht="13.5" x14ac:dyDescent="0.2">
      <c r="A134" s="426" t="s">
        <v>82</v>
      </c>
      <c r="B134" s="426"/>
      <c r="C134" s="429">
        <v>143241453.94</v>
      </c>
      <c r="D134" s="430"/>
      <c r="E134" s="429">
        <v>131390298.43000001</v>
      </c>
    </row>
    <row r="135" spans="1:5" ht="13.5" x14ac:dyDescent="0.2">
      <c r="A135" s="426" t="s">
        <v>83</v>
      </c>
      <c r="B135" s="426"/>
      <c r="C135" s="429">
        <v>119064146.75</v>
      </c>
      <c r="D135" s="430"/>
      <c r="E135" s="429">
        <v>120900363.05</v>
      </c>
    </row>
    <row r="136" spans="1:5" s="1144" customFormat="1" ht="13.5" x14ac:dyDescent="0.2">
      <c r="A136" s="426" t="s">
        <v>84</v>
      </c>
      <c r="B136" s="426"/>
      <c r="C136" s="429">
        <v>53760087.939999998</v>
      </c>
      <c r="D136" s="430"/>
      <c r="E136" s="429">
        <v>27615551.850000001</v>
      </c>
    </row>
    <row r="137" spans="1:5" ht="13.5" x14ac:dyDescent="0.2">
      <c r="A137" s="426" t="s">
        <v>156</v>
      </c>
      <c r="B137" s="426"/>
      <c r="C137" s="429">
        <v>688801666.03999996</v>
      </c>
      <c r="D137" s="430"/>
      <c r="E137" s="429">
        <v>294836507.54000002</v>
      </c>
    </row>
    <row r="138" spans="1:5" ht="13.5" x14ac:dyDescent="0.2">
      <c r="A138" s="426" t="s">
        <v>87</v>
      </c>
      <c r="B138" s="426"/>
      <c r="C138" s="431">
        <v>77493279.269999996</v>
      </c>
      <c r="D138" s="430"/>
      <c r="E138" s="431">
        <v>73985548</v>
      </c>
    </row>
    <row r="139" spans="1:5" ht="13.5" x14ac:dyDescent="0.2">
      <c r="A139" s="424" t="s">
        <v>166</v>
      </c>
      <c r="B139" s="424"/>
      <c r="C139" s="435">
        <f>SUM(C134:C138)</f>
        <v>1082360633.9400001</v>
      </c>
      <c r="D139" s="433"/>
      <c r="E139" s="435">
        <f>SUM(E134:E138)</f>
        <v>648728268.87000012</v>
      </c>
    </row>
    <row r="140" spans="1:5" ht="13.5" x14ac:dyDescent="0.2">
      <c r="A140" s="436"/>
      <c r="B140" s="436"/>
      <c r="C140" s="437"/>
      <c r="D140" s="437"/>
      <c r="E140" s="437"/>
    </row>
    <row r="141" spans="1:5" ht="13.5" x14ac:dyDescent="0.2">
      <c r="A141" s="424" t="s">
        <v>152</v>
      </c>
      <c r="B141" s="424"/>
      <c r="C141" s="435"/>
      <c r="D141" s="433"/>
      <c r="E141" s="435"/>
    </row>
    <row r="142" spans="1:5" ht="13.5" x14ac:dyDescent="0.2">
      <c r="A142" s="426" t="s">
        <v>82</v>
      </c>
      <c r="B142" s="426"/>
      <c r="C142" s="429">
        <v>679946601.86000001</v>
      </c>
      <c r="D142" s="430"/>
      <c r="E142" s="429">
        <v>629426277.59000003</v>
      </c>
    </row>
    <row r="143" spans="1:5" ht="13.5" x14ac:dyDescent="0.2">
      <c r="A143" s="426" t="s">
        <v>83</v>
      </c>
      <c r="B143" s="426"/>
      <c r="C143" s="429">
        <v>232346090.08000001</v>
      </c>
      <c r="D143" s="430"/>
      <c r="E143" s="429">
        <v>256458087.13999999</v>
      </c>
    </row>
    <row r="144" spans="1:5" ht="13.5" x14ac:dyDescent="0.2">
      <c r="A144" s="426" t="s">
        <v>84</v>
      </c>
      <c r="B144" s="426"/>
      <c r="C144" s="429">
        <v>23426758.579999998</v>
      </c>
      <c r="D144" s="430"/>
      <c r="E144" s="429">
        <v>30442234.93</v>
      </c>
    </row>
    <row r="145" spans="1:5" ht="13.5" x14ac:dyDescent="0.2">
      <c r="A145" s="426" t="s">
        <v>156</v>
      </c>
      <c r="B145" s="426"/>
      <c r="C145" s="429">
        <v>90803689.650000006</v>
      </c>
      <c r="D145" s="430"/>
      <c r="E145" s="429">
        <v>102071997.53</v>
      </c>
    </row>
    <row r="146" spans="1:5" ht="13.5" x14ac:dyDescent="0.2">
      <c r="A146" s="426" t="s">
        <v>87</v>
      </c>
      <c r="B146" s="426"/>
      <c r="C146" s="431">
        <v>263456266.16</v>
      </c>
      <c r="D146" s="430"/>
      <c r="E146" s="431">
        <v>428509291</v>
      </c>
    </row>
    <row r="147" spans="1:5" ht="13.5" x14ac:dyDescent="0.2">
      <c r="A147" s="424" t="s">
        <v>167</v>
      </c>
      <c r="B147" s="424"/>
      <c r="C147" s="435">
        <f>SUM(C142:C146)</f>
        <v>1289979406.3300002</v>
      </c>
      <c r="D147" s="433"/>
      <c r="E147" s="435">
        <f>SUM(E142:E146)</f>
        <v>1446907888.1900001</v>
      </c>
    </row>
    <row r="148" spans="1:5" ht="13.5" x14ac:dyDescent="0.2">
      <c r="A148" s="424"/>
      <c r="B148" s="424"/>
      <c r="C148" s="435"/>
      <c r="D148" s="433"/>
      <c r="E148" s="435"/>
    </row>
    <row r="149" spans="1:5" ht="13.5" x14ac:dyDescent="0.2">
      <c r="A149" s="424" t="s">
        <v>153</v>
      </c>
      <c r="B149" s="424"/>
      <c r="C149" s="435"/>
      <c r="D149" s="433"/>
      <c r="E149" s="435"/>
    </row>
    <row r="150" spans="1:5" ht="13.5" x14ac:dyDescent="0.2">
      <c r="A150" s="426" t="s">
        <v>83</v>
      </c>
      <c r="B150" s="426"/>
      <c r="C150" s="429">
        <v>108372384.55</v>
      </c>
      <c r="D150" s="430"/>
      <c r="E150" s="429">
        <v>52275836.009999998</v>
      </c>
    </row>
    <row r="151" spans="1:5" ht="13.5" x14ac:dyDescent="0.2">
      <c r="A151" s="426" t="s">
        <v>156</v>
      </c>
      <c r="B151" s="426"/>
      <c r="C151" s="431">
        <v>5426452230.75</v>
      </c>
      <c r="D151" s="430"/>
      <c r="E151" s="431">
        <v>2270108531.9499998</v>
      </c>
    </row>
    <row r="152" spans="1:5" ht="13.5" x14ac:dyDescent="0.2">
      <c r="A152" s="424" t="s">
        <v>154</v>
      </c>
      <c r="B152" s="424"/>
      <c r="C152" s="435">
        <f>SUM(C150:C151)</f>
        <v>5534824615.3000002</v>
      </c>
      <c r="D152" s="433"/>
      <c r="E152" s="435">
        <f>SUM(E150:E151)</f>
        <v>2322384367.96</v>
      </c>
    </row>
    <row r="153" spans="1:5" ht="13.5" x14ac:dyDescent="0.2">
      <c r="A153" s="424"/>
      <c r="B153" s="424"/>
      <c r="C153" s="435"/>
      <c r="D153" s="433"/>
      <c r="E153" s="435"/>
    </row>
    <row r="154" spans="1:5" ht="14.25" thickBot="1" x14ac:dyDescent="0.25">
      <c r="A154" s="424" t="s">
        <v>5068</v>
      </c>
      <c r="B154" s="424"/>
      <c r="C154" s="438">
        <f>+C87+C95+C103+C107+C115+C123+C131+C139+C147+C152</f>
        <v>157655901919.64001</v>
      </c>
      <c r="D154" s="433"/>
      <c r="E154" s="438">
        <f>+E87+E95+E103+E107+E115+E123+E131+E139+E147+E152</f>
        <v>145230668185.57397</v>
      </c>
    </row>
    <row r="155" spans="1:5" ht="14.25" thickTop="1" x14ac:dyDescent="0.2">
      <c r="A155" s="436"/>
      <c r="B155" s="436"/>
      <c r="C155" s="439"/>
      <c r="D155" s="437"/>
      <c r="E155" s="439"/>
    </row>
    <row r="156" spans="1:5" ht="13.5" x14ac:dyDescent="0.2">
      <c r="A156" s="436" t="s">
        <v>5067</v>
      </c>
      <c r="B156" s="436"/>
      <c r="C156" s="437">
        <f>C75-C154</f>
        <v>101610020501.79999</v>
      </c>
      <c r="D156" s="437"/>
      <c r="E156" s="437">
        <f>E75-E154</f>
        <v>86694776302.56604</v>
      </c>
    </row>
    <row r="157" spans="1:5" ht="14.25" x14ac:dyDescent="0.2">
      <c r="A157" s="1142"/>
      <c r="B157" s="1142"/>
      <c r="C157" s="1142"/>
      <c r="D157" s="1143"/>
      <c r="E157" s="1142"/>
    </row>
    <row r="158" spans="1:5" x14ac:dyDescent="0.2">
      <c r="A158" s="440" t="s">
        <v>361</v>
      </c>
      <c r="B158" s="440"/>
      <c r="C158" s="1145"/>
      <c r="D158" s="1145"/>
      <c r="E158" s="1146"/>
    </row>
    <row r="159" spans="1:5" ht="107.25" customHeight="1" x14ac:dyDescent="0.2">
      <c r="A159" s="1603" t="s">
        <v>5156</v>
      </c>
      <c r="B159" s="1604"/>
      <c r="C159" s="1603"/>
      <c r="D159" s="1603"/>
      <c r="E159" s="1603"/>
    </row>
    <row r="160" spans="1:5" x14ac:dyDescent="0.2">
      <c r="A160" s="718" t="s">
        <v>3579</v>
      </c>
      <c r="B160" s="1396"/>
      <c r="C160" s="718"/>
      <c r="D160" s="718"/>
      <c r="E160" s="718"/>
    </row>
  </sheetData>
  <mergeCells count="5">
    <mergeCell ref="A1:E1"/>
    <mergeCell ref="A2:E2"/>
    <mergeCell ref="A3:E3"/>
    <mergeCell ref="A4:E4"/>
    <mergeCell ref="A159:E159"/>
  </mergeCells>
  <phoneticPr fontId="22" type="noConversion"/>
  <printOptions horizontalCentered="1"/>
  <pageMargins left="0.78740157480314965" right="0.27559055118110237" top="1.1023622047244095" bottom="0.9055118110236221" header="0.39370078740157483" footer="0.23622047244094491"/>
  <pageSetup scale="80" firstPageNumber="0" orientation="portrait" r:id="rId1"/>
  <headerFooter>
    <oddHeader>&amp;C&amp;"Arial Negrita,Negrita"&amp;K000000UNIVERSIDAD DE COSTA RICA_x000D_VICERRECTORÍA DE ADMINISTRACIÓN_x000D_OFICINA DE ADMINISTRACIÓN FINANCIERA</oddHeader>
    <oddFooter>&amp;C&amp;12&amp;P</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8"/>
  <sheetViews>
    <sheetView zoomScale="90" zoomScaleNormal="90" zoomScalePageLayoutView="90" workbookViewId="0">
      <selection activeCell="A31" sqref="A31"/>
    </sheetView>
  </sheetViews>
  <sheetFormatPr baseColWidth="10" defaultRowHeight="12.75" x14ac:dyDescent="0.2"/>
  <cols>
    <col min="1" max="1" width="43" style="459" bestFit="1" customWidth="1"/>
    <col min="2" max="2" width="5.28515625" style="459" customWidth="1"/>
    <col min="3" max="3" width="19.42578125" style="482" bestFit="1" customWidth="1"/>
    <col min="4" max="4" width="4.42578125" style="482" customWidth="1"/>
    <col min="5" max="5" width="8.28515625" style="483" customWidth="1"/>
    <col min="6" max="6" width="22" style="483" customWidth="1"/>
    <col min="7" max="7" width="17.42578125" style="463" customWidth="1"/>
    <col min="8" max="8" width="7.140625" style="459" customWidth="1"/>
    <col min="9" max="256" width="10.85546875" style="459"/>
    <col min="257" max="257" width="8" style="459" customWidth="1"/>
    <col min="258" max="258" width="22.42578125" style="459" customWidth="1"/>
    <col min="259" max="259" width="17.7109375" style="459" customWidth="1"/>
    <col min="260" max="260" width="3" style="459" customWidth="1"/>
    <col min="261" max="261" width="11.85546875" style="459" customWidth="1"/>
    <col min="262" max="262" width="3.140625" style="459" customWidth="1"/>
    <col min="263" max="263" width="17.42578125" style="459" customWidth="1"/>
    <col min="264" max="264" width="7.140625" style="459" customWidth="1"/>
    <col min="265" max="512" width="10.85546875" style="459"/>
    <col min="513" max="513" width="8" style="459" customWidth="1"/>
    <col min="514" max="514" width="22.42578125" style="459" customWidth="1"/>
    <col min="515" max="515" width="17.7109375" style="459" customWidth="1"/>
    <col min="516" max="516" width="3" style="459" customWidth="1"/>
    <col min="517" max="517" width="11.85546875" style="459" customWidth="1"/>
    <col min="518" max="518" width="3.140625" style="459" customWidth="1"/>
    <col min="519" max="519" width="17.42578125" style="459" customWidth="1"/>
    <col min="520" max="520" width="7.140625" style="459" customWidth="1"/>
    <col min="521" max="768" width="10.85546875" style="459"/>
    <col min="769" max="769" width="8" style="459" customWidth="1"/>
    <col min="770" max="770" width="22.42578125" style="459" customWidth="1"/>
    <col min="771" max="771" width="17.7109375" style="459" customWidth="1"/>
    <col min="772" max="772" width="3" style="459" customWidth="1"/>
    <col min="773" max="773" width="11.85546875" style="459" customWidth="1"/>
    <col min="774" max="774" width="3.140625" style="459" customWidth="1"/>
    <col min="775" max="775" width="17.42578125" style="459" customWidth="1"/>
    <col min="776" max="776" width="7.140625" style="459" customWidth="1"/>
    <col min="777" max="1024" width="10.85546875" style="459"/>
    <col min="1025" max="1025" width="8" style="459" customWidth="1"/>
    <col min="1026" max="1026" width="22.42578125" style="459" customWidth="1"/>
    <col min="1027" max="1027" width="17.7109375" style="459" customWidth="1"/>
    <col min="1028" max="1028" width="3" style="459" customWidth="1"/>
    <col min="1029" max="1029" width="11.85546875" style="459" customWidth="1"/>
    <col min="1030" max="1030" width="3.140625" style="459" customWidth="1"/>
    <col min="1031" max="1031" width="17.42578125" style="459" customWidth="1"/>
    <col min="1032" max="1032" width="7.140625" style="459" customWidth="1"/>
    <col min="1033" max="1280" width="10.85546875" style="459"/>
    <col min="1281" max="1281" width="8" style="459" customWidth="1"/>
    <col min="1282" max="1282" width="22.42578125" style="459" customWidth="1"/>
    <col min="1283" max="1283" width="17.7109375" style="459" customWidth="1"/>
    <col min="1284" max="1284" width="3" style="459" customWidth="1"/>
    <col min="1285" max="1285" width="11.85546875" style="459" customWidth="1"/>
    <col min="1286" max="1286" width="3.140625" style="459" customWidth="1"/>
    <col min="1287" max="1287" width="17.42578125" style="459" customWidth="1"/>
    <col min="1288" max="1288" width="7.140625" style="459" customWidth="1"/>
    <col min="1289" max="1536" width="10.85546875" style="459"/>
    <col min="1537" max="1537" width="8" style="459" customWidth="1"/>
    <col min="1538" max="1538" width="22.42578125" style="459" customWidth="1"/>
    <col min="1539" max="1539" width="17.7109375" style="459" customWidth="1"/>
    <col min="1540" max="1540" width="3" style="459" customWidth="1"/>
    <col min="1541" max="1541" width="11.85546875" style="459" customWidth="1"/>
    <col min="1542" max="1542" width="3.140625" style="459" customWidth="1"/>
    <col min="1543" max="1543" width="17.42578125" style="459" customWidth="1"/>
    <col min="1544" max="1544" width="7.140625" style="459" customWidth="1"/>
    <col min="1545" max="1792" width="10.85546875" style="459"/>
    <col min="1793" max="1793" width="8" style="459" customWidth="1"/>
    <col min="1794" max="1794" width="22.42578125" style="459" customWidth="1"/>
    <col min="1795" max="1795" width="17.7109375" style="459" customWidth="1"/>
    <col min="1796" max="1796" width="3" style="459" customWidth="1"/>
    <col min="1797" max="1797" width="11.85546875" style="459" customWidth="1"/>
    <col min="1798" max="1798" width="3.140625" style="459" customWidth="1"/>
    <col min="1799" max="1799" width="17.42578125" style="459" customWidth="1"/>
    <col min="1800" max="1800" width="7.140625" style="459" customWidth="1"/>
    <col min="1801" max="2048" width="10.85546875" style="459"/>
    <col min="2049" max="2049" width="8" style="459" customWidth="1"/>
    <col min="2050" max="2050" width="22.42578125" style="459" customWidth="1"/>
    <col min="2051" max="2051" width="17.7109375" style="459" customWidth="1"/>
    <col min="2052" max="2052" width="3" style="459" customWidth="1"/>
    <col min="2053" max="2053" width="11.85546875" style="459" customWidth="1"/>
    <col min="2054" max="2054" width="3.140625" style="459" customWidth="1"/>
    <col min="2055" max="2055" width="17.42578125" style="459" customWidth="1"/>
    <col min="2056" max="2056" width="7.140625" style="459" customWidth="1"/>
    <col min="2057" max="2304" width="10.85546875" style="459"/>
    <col min="2305" max="2305" width="8" style="459" customWidth="1"/>
    <col min="2306" max="2306" width="22.42578125" style="459" customWidth="1"/>
    <col min="2307" max="2307" width="17.7109375" style="459" customWidth="1"/>
    <col min="2308" max="2308" width="3" style="459" customWidth="1"/>
    <col min="2309" max="2309" width="11.85546875" style="459" customWidth="1"/>
    <col min="2310" max="2310" width="3.140625" style="459" customWidth="1"/>
    <col min="2311" max="2311" width="17.42578125" style="459" customWidth="1"/>
    <col min="2312" max="2312" width="7.140625" style="459" customWidth="1"/>
    <col min="2313" max="2560" width="10.85546875" style="459"/>
    <col min="2561" max="2561" width="8" style="459" customWidth="1"/>
    <col min="2562" max="2562" width="22.42578125" style="459" customWidth="1"/>
    <col min="2563" max="2563" width="17.7109375" style="459" customWidth="1"/>
    <col min="2564" max="2564" width="3" style="459" customWidth="1"/>
    <col min="2565" max="2565" width="11.85546875" style="459" customWidth="1"/>
    <col min="2566" max="2566" width="3.140625" style="459" customWidth="1"/>
    <col min="2567" max="2567" width="17.42578125" style="459" customWidth="1"/>
    <col min="2568" max="2568" width="7.140625" style="459" customWidth="1"/>
    <col min="2569" max="2816" width="10.85546875" style="459"/>
    <col min="2817" max="2817" width="8" style="459" customWidth="1"/>
    <col min="2818" max="2818" width="22.42578125" style="459" customWidth="1"/>
    <col min="2819" max="2819" width="17.7109375" style="459" customWidth="1"/>
    <col min="2820" max="2820" width="3" style="459" customWidth="1"/>
    <col min="2821" max="2821" width="11.85546875" style="459" customWidth="1"/>
    <col min="2822" max="2822" width="3.140625" style="459" customWidth="1"/>
    <col min="2823" max="2823" width="17.42578125" style="459" customWidth="1"/>
    <col min="2824" max="2824" width="7.140625" style="459" customWidth="1"/>
    <col min="2825" max="3072" width="10.85546875" style="459"/>
    <col min="3073" max="3073" width="8" style="459" customWidth="1"/>
    <col min="3074" max="3074" width="22.42578125" style="459" customWidth="1"/>
    <col min="3075" max="3075" width="17.7109375" style="459" customWidth="1"/>
    <col min="3076" max="3076" width="3" style="459" customWidth="1"/>
    <col min="3077" max="3077" width="11.85546875" style="459" customWidth="1"/>
    <col min="3078" max="3078" width="3.140625" style="459" customWidth="1"/>
    <col min="3079" max="3079" width="17.42578125" style="459" customWidth="1"/>
    <col min="3080" max="3080" width="7.140625" style="459" customWidth="1"/>
    <col min="3081" max="3328" width="10.85546875" style="459"/>
    <col min="3329" max="3329" width="8" style="459" customWidth="1"/>
    <col min="3330" max="3330" width="22.42578125" style="459" customWidth="1"/>
    <col min="3331" max="3331" width="17.7109375" style="459" customWidth="1"/>
    <col min="3332" max="3332" width="3" style="459" customWidth="1"/>
    <col min="3333" max="3333" width="11.85546875" style="459" customWidth="1"/>
    <col min="3334" max="3334" width="3.140625" style="459" customWidth="1"/>
    <col min="3335" max="3335" width="17.42578125" style="459" customWidth="1"/>
    <col min="3336" max="3336" width="7.140625" style="459" customWidth="1"/>
    <col min="3337" max="3584" width="10.85546875" style="459"/>
    <col min="3585" max="3585" width="8" style="459" customWidth="1"/>
    <col min="3586" max="3586" width="22.42578125" style="459" customWidth="1"/>
    <col min="3587" max="3587" width="17.7109375" style="459" customWidth="1"/>
    <col min="3588" max="3588" width="3" style="459" customWidth="1"/>
    <col min="3589" max="3589" width="11.85546875" style="459" customWidth="1"/>
    <col min="3590" max="3590" width="3.140625" style="459" customWidth="1"/>
    <col min="3591" max="3591" width="17.42578125" style="459" customWidth="1"/>
    <col min="3592" max="3592" width="7.140625" style="459" customWidth="1"/>
    <col min="3593" max="3840" width="10.85546875" style="459"/>
    <col min="3841" max="3841" width="8" style="459" customWidth="1"/>
    <col min="3842" max="3842" width="22.42578125" style="459" customWidth="1"/>
    <col min="3843" max="3843" width="17.7109375" style="459" customWidth="1"/>
    <col min="3844" max="3844" width="3" style="459" customWidth="1"/>
    <col min="3845" max="3845" width="11.85546875" style="459" customWidth="1"/>
    <col min="3846" max="3846" width="3.140625" style="459" customWidth="1"/>
    <col min="3847" max="3847" width="17.42578125" style="459" customWidth="1"/>
    <col min="3848" max="3848" width="7.140625" style="459" customWidth="1"/>
    <col min="3849" max="4096" width="10.85546875" style="459"/>
    <col min="4097" max="4097" width="8" style="459" customWidth="1"/>
    <col min="4098" max="4098" width="22.42578125" style="459" customWidth="1"/>
    <col min="4099" max="4099" width="17.7109375" style="459" customWidth="1"/>
    <col min="4100" max="4100" width="3" style="459" customWidth="1"/>
    <col min="4101" max="4101" width="11.85546875" style="459" customWidth="1"/>
    <col min="4102" max="4102" width="3.140625" style="459" customWidth="1"/>
    <col min="4103" max="4103" width="17.42578125" style="459" customWidth="1"/>
    <col min="4104" max="4104" width="7.140625" style="459" customWidth="1"/>
    <col min="4105" max="4352" width="10.85546875" style="459"/>
    <col min="4353" max="4353" width="8" style="459" customWidth="1"/>
    <col min="4354" max="4354" width="22.42578125" style="459" customWidth="1"/>
    <col min="4355" max="4355" width="17.7109375" style="459" customWidth="1"/>
    <col min="4356" max="4356" width="3" style="459" customWidth="1"/>
    <col min="4357" max="4357" width="11.85546875" style="459" customWidth="1"/>
    <col min="4358" max="4358" width="3.140625" style="459" customWidth="1"/>
    <col min="4359" max="4359" width="17.42578125" style="459" customWidth="1"/>
    <col min="4360" max="4360" width="7.140625" style="459" customWidth="1"/>
    <col min="4361" max="4608" width="10.85546875" style="459"/>
    <col min="4609" max="4609" width="8" style="459" customWidth="1"/>
    <col min="4610" max="4610" width="22.42578125" style="459" customWidth="1"/>
    <col min="4611" max="4611" width="17.7109375" style="459" customWidth="1"/>
    <col min="4612" max="4612" width="3" style="459" customWidth="1"/>
    <col min="4613" max="4613" width="11.85546875" style="459" customWidth="1"/>
    <col min="4614" max="4614" width="3.140625" style="459" customWidth="1"/>
    <col min="4615" max="4615" width="17.42578125" style="459" customWidth="1"/>
    <col min="4616" max="4616" width="7.140625" style="459" customWidth="1"/>
    <col min="4617" max="4864" width="10.85546875" style="459"/>
    <col min="4865" max="4865" width="8" style="459" customWidth="1"/>
    <col min="4866" max="4866" width="22.42578125" style="459" customWidth="1"/>
    <col min="4867" max="4867" width="17.7109375" style="459" customWidth="1"/>
    <col min="4868" max="4868" width="3" style="459" customWidth="1"/>
    <col min="4869" max="4869" width="11.85546875" style="459" customWidth="1"/>
    <col min="4870" max="4870" width="3.140625" style="459" customWidth="1"/>
    <col min="4871" max="4871" width="17.42578125" style="459" customWidth="1"/>
    <col min="4872" max="4872" width="7.140625" style="459" customWidth="1"/>
    <col min="4873" max="5120" width="10.85546875" style="459"/>
    <col min="5121" max="5121" width="8" style="459" customWidth="1"/>
    <col min="5122" max="5122" width="22.42578125" style="459" customWidth="1"/>
    <col min="5123" max="5123" width="17.7109375" style="459" customWidth="1"/>
    <col min="5124" max="5124" width="3" style="459" customWidth="1"/>
    <col min="5125" max="5125" width="11.85546875" style="459" customWidth="1"/>
    <col min="5126" max="5126" width="3.140625" style="459" customWidth="1"/>
    <col min="5127" max="5127" width="17.42578125" style="459" customWidth="1"/>
    <col min="5128" max="5128" width="7.140625" style="459" customWidth="1"/>
    <col min="5129" max="5376" width="10.85546875" style="459"/>
    <col min="5377" max="5377" width="8" style="459" customWidth="1"/>
    <col min="5378" max="5378" width="22.42578125" style="459" customWidth="1"/>
    <col min="5379" max="5379" width="17.7109375" style="459" customWidth="1"/>
    <col min="5380" max="5380" width="3" style="459" customWidth="1"/>
    <col min="5381" max="5381" width="11.85546875" style="459" customWidth="1"/>
    <col min="5382" max="5382" width="3.140625" style="459" customWidth="1"/>
    <col min="5383" max="5383" width="17.42578125" style="459" customWidth="1"/>
    <col min="5384" max="5384" width="7.140625" style="459" customWidth="1"/>
    <col min="5385" max="5632" width="10.85546875" style="459"/>
    <col min="5633" max="5633" width="8" style="459" customWidth="1"/>
    <col min="5634" max="5634" width="22.42578125" style="459" customWidth="1"/>
    <col min="5635" max="5635" width="17.7109375" style="459" customWidth="1"/>
    <col min="5636" max="5636" width="3" style="459" customWidth="1"/>
    <col min="5637" max="5637" width="11.85546875" style="459" customWidth="1"/>
    <col min="5638" max="5638" width="3.140625" style="459" customWidth="1"/>
    <col min="5639" max="5639" width="17.42578125" style="459" customWidth="1"/>
    <col min="5640" max="5640" width="7.140625" style="459" customWidth="1"/>
    <col min="5641" max="5888" width="10.85546875" style="459"/>
    <col min="5889" max="5889" width="8" style="459" customWidth="1"/>
    <col min="5890" max="5890" width="22.42578125" style="459" customWidth="1"/>
    <col min="5891" max="5891" width="17.7109375" style="459" customWidth="1"/>
    <col min="5892" max="5892" width="3" style="459" customWidth="1"/>
    <col min="5893" max="5893" width="11.85546875" style="459" customWidth="1"/>
    <col min="5894" max="5894" width="3.140625" style="459" customWidth="1"/>
    <col min="5895" max="5895" width="17.42578125" style="459" customWidth="1"/>
    <col min="5896" max="5896" width="7.140625" style="459" customWidth="1"/>
    <col min="5897" max="6144" width="10.85546875" style="459"/>
    <col min="6145" max="6145" width="8" style="459" customWidth="1"/>
    <col min="6146" max="6146" width="22.42578125" style="459" customWidth="1"/>
    <col min="6147" max="6147" width="17.7109375" style="459" customWidth="1"/>
    <col min="6148" max="6148" width="3" style="459" customWidth="1"/>
    <col min="6149" max="6149" width="11.85546875" style="459" customWidth="1"/>
    <col min="6150" max="6150" width="3.140625" style="459" customWidth="1"/>
    <col min="6151" max="6151" width="17.42578125" style="459" customWidth="1"/>
    <col min="6152" max="6152" width="7.140625" style="459" customWidth="1"/>
    <col min="6153" max="6400" width="10.85546875" style="459"/>
    <col min="6401" max="6401" width="8" style="459" customWidth="1"/>
    <col min="6402" max="6402" width="22.42578125" style="459" customWidth="1"/>
    <col min="6403" max="6403" width="17.7109375" style="459" customWidth="1"/>
    <col min="6404" max="6404" width="3" style="459" customWidth="1"/>
    <col min="6405" max="6405" width="11.85546875" style="459" customWidth="1"/>
    <col min="6406" max="6406" width="3.140625" style="459" customWidth="1"/>
    <col min="6407" max="6407" width="17.42578125" style="459" customWidth="1"/>
    <col min="6408" max="6408" width="7.140625" style="459" customWidth="1"/>
    <col min="6409" max="6656" width="10.85546875" style="459"/>
    <col min="6657" max="6657" width="8" style="459" customWidth="1"/>
    <col min="6658" max="6658" width="22.42578125" style="459" customWidth="1"/>
    <col min="6659" max="6659" width="17.7109375" style="459" customWidth="1"/>
    <col min="6660" max="6660" width="3" style="459" customWidth="1"/>
    <col min="6661" max="6661" width="11.85546875" style="459" customWidth="1"/>
    <col min="6662" max="6662" width="3.140625" style="459" customWidth="1"/>
    <col min="6663" max="6663" width="17.42578125" style="459" customWidth="1"/>
    <col min="6664" max="6664" width="7.140625" style="459" customWidth="1"/>
    <col min="6665" max="6912" width="10.85546875" style="459"/>
    <col min="6913" max="6913" width="8" style="459" customWidth="1"/>
    <col min="6914" max="6914" width="22.42578125" style="459" customWidth="1"/>
    <col min="6915" max="6915" width="17.7109375" style="459" customWidth="1"/>
    <col min="6916" max="6916" width="3" style="459" customWidth="1"/>
    <col min="6917" max="6917" width="11.85546875" style="459" customWidth="1"/>
    <col min="6918" max="6918" width="3.140625" style="459" customWidth="1"/>
    <col min="6919" max="6919" width="17.42578125" style="459" customWidth="1"/>
    <col min="6920" max="6920" width="7.140625" style="459" customWidth="1"/>
    <col min="6921" max="7168" width="10.85546875" style="459"/>
    <col min="7169" max="7169" width="8" style="459" customWidth="1"/>
    <col min="7170" max="7170" width="22.42578125" style="459" customWidth="1"/>
    <col min="7171" max="7171" width="17.7109375" style="459" customWidth="1"/>
    <col min="7172" max="7172" width="3" style="459" customWidth="1"/>
    <col min="7173" max="7173" width="11.85546875" style="459" customWidth="1"/>
    <col min="7174" max="7174" width="3.140625" style="459" customWidth="1"/>
    <col min="7175" max="7175" width="17.42578125" style="459" customWidth="1"/>
    <col min="7176" max="7176" width="7.140625" style="459" customWidth="1"/>
    <col min="7177" max="7424" width="10.85546875" style="459"/>
    <col min="7425" max="7425" width="8" style="459" customWidth="1"/>
    <col min="7426" max="7426" width="22.42578125" style="459" customWidth="1"/>
    <col min="7427" max="7427" width="17.7109375" style="459" customWidth="1"/>
    <col min="7428" max="7428" width="3" style="459" customWidth="1"/>
    <col min="7429" max="7429" width="11.85546875" style="459" customWidth="1"/>
    <col min="7430" max="7430" width="3.140625" style="459" customWidth="1"/>
    <col min="7431" max="7431" width="17.42578125" style="459" customWidth="1"/>
    <col min="7432" max="7432" width="7.140625" style="459" customWidth="1"/>
    <col min="7433" max="7680" width="10.85546875" style="459"/>
    <col min="7681" max="7681" width="8" style="459" customWidth="1"/>
    <col min="7682" max="7682" width="22.42578125" style="459" customWidth="1"/>
    <col min="7683" max="7683" width="17.7109375" style="459" customWidth="1"/>
    <col min="7684" max="7684" width="3" style="459" customWidth="1"/>
    <col min="7685" max="7685" width="11.85546875" style="459" customWidth="1"/>
    <col min="7686" max="7686" width="3.140625" style="459" customWidth="1"/>
    <col min="7687" max="7687" width="17.42578125" style="459" customWidth="1"/>
    <col min="7688" max="7688" width="7.140625" style="459" customWidth="1"/>
    <col min="7689" max="7936" width="10.85546875" style="459"/>
    <col min="7937" max="7937" width="8" style="459" customWidth="1"/>
    <col min="7938" max="7938" width="22.42578125" style="459" customWidth="1"/>
    <col min="7939" max="7939" width="17.7109375" style="459" customWidth="1"/>
    <col min="7940" max="7940" width="3" style="459" customWidth="1"/>
    <col min="7941" max="7941" width="11.85546875" style="459" customWidth="1"/>
    <col min="7942" max="7942" width="3.140625" style="459" customWidth="1"/>
    <col min="7943" max="7943" width="17.42578125" style="459" customWidth="1"/>
    <col min="7944" max="7944" width="7.140625" style="459" customWidth="1"/>
    <col min="7945" max="8192" width="10.85546875" style="459"/>
    <col min="8193" max="8193" width="8" style="459" customWidth="1"/>
    <col min="8194" max="8194" width="22.42578125" style="459" customWidth="1"/>
    <col min="8195" max="8195" width="17.7109375" style="459" customWidth="1"/>
    <col min="8196" max="8196" width="3" style="459" customWidth="1"/>
    <col min="8197" max="8197" width="11.85546875" style="459" customWidth="1"/>
    <col min="8198" max="8198" width="3.140625" style="459" customWidth="1"/>
    <col min="8199" max="8199" width="17.42578125" style="459" customWidth="1"/>
    <col min="8200" max="8200" width="7.140625" style="459" customWidth="1"/>
    <col min="8201" max="8448" width="10.85546875" style="459"/>
    <col min="8449" max="8449" width="8" style="459" customWidth="1"/>
    <col min="8450" max="8450" width="22.42578125" style="459" customWidth="1"/>
    <col min="8451" max="8451" width="17.7109375" style="459" customWidth="1"/>
    <col min="8452" max="8452" width="3" style="459" customWidth="1"/>
    <col min="8453" max="8453" width="11.85546875" style="459" customWidth="1"/>
    <col min="8454" max="8454" width="3.140625" style="459" customWidth="1"/>
    <col min="8455" max="8455" width="17.42578125" style="459" customWidth="1"/>
    <col min="8456" max="8456" width="7.140625" style="459" customWidth="1"/>
    <col min="8457" max="8704" width="10.85546875" style="459"/>
    <col min="8705" max="8705" width="8" style="459" customWidth="1"/>
    <col min="8706" max="8706" width="22.42578125" style="459" customWidth="1"/>
    <col min="8707" max="8707" width="17.7109375" style="459" customWidth="1"/>
    <col min="8708" max="8708" width="3" style="459" customWidth="1"/>
    <col min="8709" max="8709" width="11.85546875" style="459" customWidth="1"/>
    <col min="8710" max="8710" width="3.140625" style="459" customWidth="1"/>
    <col min="8711" max="8711" width="17.42578125" style="459" customWidth="1"/>
    <col min="8712" max="8712" width="7.140625" style="459" customWidth="1"/>
    <col min="8713" max="8960" width="10.85546875" style="459"/>
    <col min="8961" max="8961" width="8" style="459" customWidth="1"/>
    <col min="8962" max="8962" width="22.42578125" style="459" customWidth="1"/>
    <col min="8963" max="8963" width="17.7109375" style="459" customWidth="1"/>
    <col min="8964" max="8964" width="3" style="459" customWidth="1"/>
    <col min="8965" max="8965" width="11.85546875" style="459" customWidth="1"/>
    <col min="8966" max="8966" width="3.140625" style="459" customWidth="1"/>
    <col min="8967" max="8967" width="17.42578125" style="459" customWidth="1"/>
    <col min="8968" max="8968" width="7.140625" style="459" customWidth="1"/>
    <col min="8969" max="9216" width="10.85546875" style="459"/>
    <col min="9217" max="9217" width="8" style="459" customWidth="1"/>
    <col min="9218" max="9218" width="22.42578125" style="459" customWidth="1"/>
    <col min="9219" max="9219" width="17.7109375" style="459" customWidth="1"/>
    <col min="9220" max="9220" width="3" style="459" customWidth="1"/>
    <col min="9221" max="9221" width="11.85546875" style="459" customWidth="1"/>
    <col min="9222" max="9222" width="3.140625" style="459" customWidth="1"/>
    <col min="9223" max="9223" width="17.42578125" style="459" customWidth="1"/>
    <col min="9224" max="9224" width="7.140625" style="459" customWidth="1"/>
    <col min="9225" max="9472" width="10.85546875" style="459"/>
    <col min="9473" max="9473" width="8" style="459" customWidth="1"/>
    <col min="9474" max="9474" width="22.42578125" style="459" customWidth="1"/>
    <col min="9475" max="9475" width="17.7109375" style="459" customWidth="1"/>
    <col min="9476" max="9476" width="3" style="459" customWidth="1"/>
    <col min="9477" max="9477" width="11.85546875" style="459" customWidth="1"/>
    <col min="9478" max="9478" width="3.140625" style="459" customWidth="1"/>
    <col min="9479" max="9479" width="17.42578125" style="459" customWidth="1"/>
    <col min="9480" max="9480" width="7.140625" style="459" customWidth="1"/>
    <col min="9481" max="9728" width="10.85546875" style="459"/>
    <col min="9729" max="9729" width="8" style="459" customWidth="1"/>
    <col min="9730" max="9730" width="22.42578125" style="459" customWidth="1"/>
    <col min="9731" max="9731" width="17.7109375" style="459" customWidth="1"/>
    <col min="9732" max="9732" width="3" style="459" customWidth="1"/>
    <col min="9733" max="9733" width="11.85546875" style="459" customWidth="1"/>
    <col min="9734" max="9734" width="3.140625" style="459" customWidth="1"/>
    <col min="9735" max="9735" width="17.42578125" style="459" customWidth="1"/>
    <col min="9736" max="9736" width="7.140625" style="459" customWidth="1"/>
    <col min="9737" max="9984" width="10.85546875" style="459"/>
    <col min="9985" max="9985" width="8" style="459" customWidth="1"/>
    <col min="9986" max="9986" width="22.42578125" style="459" customWidth="1"/>
    <col min="9987" max="9987" width="17.7109375" style="459" customWidth="1"/>
    <col min="9988" max="9988" width="3" style="459" customWidth="1"/>
    <col min="9989" max="9989" width="11.85546875" style="459" customWidth="1"/>
    <col min="9990" max="9990" width="3.140625" style="459" customWidth="1"/>
    <col min="9991" max="9991" width="17.42578125" style="459" customWidth="1"/>
    <col min="9992" max="9992" width="7.140625" style="459" customWidth="1"/>
    <col min="9993" max="10240" width="10.85546875" style="459"/>
    <col min="10241" max="10241" width="8" style="459" customWidth="1"/>
    <col min="10242" max="10242" width="22.42578125" style="459" customWidth="1"/>
    <col min="10243" max="10243" width="17.7109375" style="459" customWidth="1"/>
    <col min="10244" max="10244" width="3" style="459" customWidth="1"/>
    <col min="10245" max="10245" width="11.85546875" style="459" customWidth="1"/>
    <col min="10246" max="10246" width="3.140625" style="459" customWidth="1"/>
    <col min="10247" max="10247" width="17.42578125" style="459" customWidth="1"/>
    <col min="10248" max="10248" width="7.140625" style="459" customWidth="1"/>
    <col min="10249" max="10496" width="10.85546875" style="459"/>
    <col min="10497" max="10497" width="8" style="459" customWidth="1"/>
    <col min="10498" max="10498" width="22.42578125" style="459" customWidth="1"/>
    <col min="10499" max="10499" width="17.7109375" style="459" customWidth="1"/>
    <col min="10500" max="10500" width="3" style="459" customWidth="1"/>
    <col min="10501" max="10501" width="11.85546875" style="459" customWidth="1"/>
    <col min="10502" max="10502" width="3.140625" style="459" customWidth="1"/>
    <col min="10503" max="10503" width="17.42578125" style="459" customWidth="1"/>
    <col min="10504" max="10504" width="7.140625" style="459" customWidth="1"/>
    <col min="10505" max="10752" width="10.85546875" style="459"/>
    <col min="10753" max="10753" width="8" style="459" customWidth="1"/>
    <col min="10754" max="10754" width="22.42578125" style="459" customWidth="1"/>
    <col min="10755" max="10755" width="17.7109375" style="459" customWidth="1"/>
    <col min="10756" max="10756" width="3" style="459" customWidth="1"/>
    <col min="10757" max="10757" width="11.85546875" style="459" customWidth="1"/>
    <col min="10758" max="10758" width="3.140625" style="459" customWidth="1"/>
    <col min="10759" max="10759" width="17.42578125" style="459" customWidth="1"/>
    <col min="10760" max="10760" width="7.140625" style="459" customWidth="1"/>
    <col min="10761" max="11008" width="10.85546875" style="459"/>
    <col min="11009" max="11009" width="8" style="459" customWidth="1"/>
    <col min="11010" max="11010" width="22.42578125" style="459" customWidth="1"/>
    <col min="11011" max="11011" width="17.7109375" style="459" customWidth="1"/>
    <col min="11012" max="11012" width="3" style="459" customWidth="1"/>
    <col min="11013" max="11013" width="11.85546875" style="459" customWidth="1"/>
    <col min="11014" max="11014" width="3.140625" style="459" customWidth="1"/>
    <col min="11015" max="11015" width="17.42578125" style="459" customWidth="1"/>
    <col min="11016" max="11016" width="7.140625" style="459" customWidth="1"/>
    <col min="11017" max="11264" width="10.85546875" style="459"/>
    <col min="11265" max="11265" width="8" style="459" customWidth="1"/>
    <col min="11266" max="11266" width="22.42578125" style="459" customWidth="1"/>
    <col min="11267" max="11267" width="17.7109375" style="459" customWidth="1"/>
    <col min="11268" max="11268" width="3" style="459" customWidth="1"/>
    <col min="11269" max="11269" width="11.85546875" style="459" customWidth="1"/>
    <col min="11270" max="11270" width="3.140625" style="459" customWidth="1"/>
    <col min="11271" max="11271" width="17.42578125" style="459" customWidth="1"/>
    <col min="11272" max="11272" width="7.140625" style="459" customWidth="1"/>
    <col min="11273" max="11520" width="10.85546875" style="459"/>
    <col min="11521" max="11521" width="8" style="459" customWidth="1"/>
    <col min="11522" max="11522" width="22.42578125" style="459" customWidth="1"/>
    <col min="11523" max="11523" width="17.7109375" style="459" customWidth="1"/>
    <col min="11524" max="11524" width="3" style="459" customWidth="1"/>
    <col min="11525" max="11525" width="11.85546875" style="459" customWidth="1"/>
    <col min="11526" max="11526" width="3.140625" style="459" customWidth="1"/>
    <col min="11527" max="11527" width="17.42578125" style="459" customWidth="1"/>
    <col min="11528" max="11528" width="7.140625" style="459" customWidth="1"/>
    <col min="11529" max="11776" width="10.85546875" style="459"/>
    <col min="11777" max="11777" width="8" style="459" customWidth="1"/>
    <col min="11778" max="11778" width="22.42578125" style="459" customWidth="1"/>
    <col min="11779" max="11779" width="17.7109375" style="459" customWidth="1"/>
    <col min="11780" max="11780" width="3" style="459" customWidth="1"/>
    <col min="11781" max="11781" width="11.85546875" style="459" customWidth="1"/>
    <col min="11782" max="11782" width="3.140625" style="459" customWidth="1"/>
    <col min="11783" max="11783" width="17.42578125" style="459" customWidth="1"/>
    <col min="11784" max="11784" width="7.140625" style="459" customWidth="1"/>
    <col min="11785" max="12032" width="10.85546875" style="459"/>
    <col min="12033" max="12033" width="8" style="459" customWidth="1"/>
    <col min="12034" max="12034" width="22.42578125" style="459" customWidth="1"/>
    <col min="12035" max="12035" width="17.7109375" style="459" customWidth="1"/>
    <col min="12036" max="12036" width="3" style="459" customWidth="1"/>
    <col min="12037" max="12037" width="11.85546875" style="459" customWidth="1"/>
    <col min="12038" max="12038" width="3.140625" style="459" customWidth="1"/>
    <col min="12039" max="12039" width="17.42578125" style="459" customWidth="1"/>
    <col min="12040" max="12040" width="7.140625" style="459" customWidth="1"/>
    <col min="12041" max="12288" width="10.85546875" style="459"/>
    <col min="12289" max="12289" width="8" style="459" customWidth="1"/>
    <col min="12290" max="12290" width="22.42578125" style="459" customWidth="1"/>
    <col min="12291" max="12291" width="17.7109375" style="459" customWidth="1"/>
    <col min="12292" max="12292" width="3" style="459" customWidth="1"/>
    <col min="12293" max="12293" width="11.85546875" style="459" customWidth="1"/>
    <col min="12294" max="12294" width="3.140625" style="459" customWidth="1"/>
    <col min="12295" max="12295" width="17.42578125" style="459" customWidth="1"/>
    <col min="12296" max="12296" width="7.140625" style="459" customWidth="1"/>
    <col min="12297" max="12544" width="10.85546875" style="459"/>
    <col min="12545" max="12545" width="8" style="459" customWidth="1"/>
    <col min="12546" max="12546" width="22.42578125" style="459" customWidth="1"/>
    <col min="12547" max="12547" width="17.7109375" style="459" customWidth="1"/>
    <col min="12548" max="12548" width="3" style="459" customWidth="1"/>
    <col min="12549" max="12549" width="11.85546875" style="459" customWidth="1"/>
    <col min="12550" max="12550" width="3.140625" style="459" customWidth="1"/>
    <col min="12551" max="12551" width="17.42578125" style="459" customWidth="1"/>
    <col min="12552" max="12552" width="7.140625" style="459" customWidth="1"/>
    <col min="12553" max="12800" width="10.85546875" style="459"/>
    <col min="12801" max="12801" width="8" style="459" customWidth="1"/>
    <col min="12802" max="12802" width="22.42578125" style="459" customWidth="1"/>
    <col min="12803" max="12803" width="17.7109375" style="459" customWidth="1"/>
    <col min="12804" max="12804" width="3" style="459" customWidth="1"/>
    <col min="12805" max="12805" width="11.85546875" style="459" customWidth="1"/>
    <col min="12806" max="12806" width="3.140625" style="459" customWidth="1"/>
    <col min="12807" max="12807" width="17.42578125" style="459" customWidth="1"/>
    <col min="12808" max="12808" width="7.140625" style="459" customWidth="1"/>
    <col min="12809" max="13056" width="10.85546875" style="459"/>
    <col min="13057" max="13057" width="8" style="459" customWidth="1"/>
    <col min="13058" max="13058" width="22.42578125" style="459" customWidth="1"/>
    <col min="13059" max="13059" width="17.7109375" style="459" customWidth="1"/>
    <col min="13060" max="13060" width="3" style="459" customWidth="1"/>
    <col min="13061" max="13061" width="11.85546875" style="459" customWidth="1"/>
    <col min="13062" max="13062" width="3.140625" style="459" customWidth="1"/>
    <col min="13063" max="13063" width="17.42578125" style="459" customWidth="1"/>
    <col min="13064" max="13064" width="7.140625" style="459" customWidth="1"/>
    <col min="13065" max="13312" width="10.85546875" style="459"/>
    <col min="13313" max="13313" width="8" style="459" customWidth="1"/>
    <col min="13314" max="13314" width="22.42578125" style="459" customWidth="1"/>
    <col min="13315" max="13315" width="17.7109375" style="459" customWidth="1"/>
    <col min="13316" max="13316" width="3" style="459" customWidth="1"/>
    <col min="13317" max="13317" width="11.85546875" style="459" customWidth="1"/>
    <col min="13318" max="13318" width="3.140625" style="459" customWidth="1"/>
    <col min="13319" max="13319" width="17.42578125" style="459" customWidth="1"/>
    <col min="13320" max="13320" width="7.140625" style="459" customWidth="1"/>
    <col min="13321" max="13568" width="10.85546875" style="459"/>
    <col min="13569" max="13569" width="8" style="459" customWidth="1"/>
    <col min="13570" max="13570" width="22.42578125" style="459" customWidth="1"/>
    <col min="13571" max="13571" width="17.7109375" style="459" customWidth="1"/>
    <col min="13572" max="13572" width="3" style="459" customWidth="1"/>
    <col min="13573" max="13573" width="11.85546875" style="459" customWidth="1"/>
    <col min="13574" max="13574" width="3.140625" style="459" customWidth="1"/>
    <col min="13575" max="13575" width="17.42578125" style="459" customWidth="1"/>
    <col min="13576" max="13576" width="7.140625" style="459" customWidth="1"/>
    <col min="13577" max="13824" width="10.85546875" style="459"/>
    <col min="13825" max="13825" width="8" style="459" customWidth="1"/>
    <col min="13826" max="13826" width="22.42578125" style="459" customWidth="1"/>
    <col min="13827" max="13827" width="17.7109375" style="459" customWidth="1"/>
    <col min="13828" max="13828" width="3" style="459" customWidth="1"/>
    <col min="13829" max="13829" width="11.85546875" style="459" customWidth="1"/>
    <col min="13830" max="13830" width="3.140625" style="459" customWidth="1"/>
    <col min="13831" max="13831" width="17.42578125" style="459" customWidth="1"/>
    <col min="13832" max="13832" width="7.140625" style="459" customWidth="1"/>
    <col min="13833" max="14080" width="10.85546875" style="459"/>
    <col min="14081" max="14081" width="8" style="459" customWidth="1"/>
    <col min="14082" max="14082" width="22.42578125" style="459" customWidth="1"/>
    <col min="14083" max="14083" width="17.7109375" style="459" customWidth="1"/>
    <col min="14084" max="14084" width="3" style="459" customWidth="1"/>
    <col min="14085" max="14085" width="11.85546875" style="459" customWidth="1"/>
    <col min="14086" max="14086" width="3.140625" style="459" customWidth="1"/>
    <col min="14087" max="14087" width="17.42578125" style="459" customWidth="1"/>
    <col min="14088" max="14088" width="7.140625" style="459" customWidth="1"/>
    <col min="14089" max="14336" width="10.85546875" style="459"/>
    <col min="14337" max="14337" width="8" style="459" customWidth="1"/>
    <col min="14338" max="14338" width="22.42578125" style="459" customWidth="1"/>
    <col min="14339" max="14339" width="17.7109375" style="459" customWidth="1"/>
    <col min="14340" max="14340" width="3" style="459" customWidth="1"/>
    <col min="14341" max="14341" width="11.85546875" style="459" customWidth="1"/>
    <col min="14342" max="14342" width="3.140625" style="459" customWidth="1"/>
    <col min="14343" max="14343" width="17.42578125" style="459" customWidth="1"/>
    <col min="14344" max="14344" width="7.140625" style="459" customWidth="1"/>
    <col min="14345" max="14592" width="10.85546875" style="459"/>
    <col min="14593" max="14593" width="8" style="459" customWidth="1"/>
    <col min="14594" max="14594" width="22.42578125" style="459" customWidth="1"/>
    <col min="14595" max="14595" width="17.7109375" style="459" customWidth="1"/>
    <col min="14596" max="14596" width="3" style="459" customWidth="1"/>
    <col min="14597" max="14597" width="11.85546875" style="459" customWidth="1"/>
    <col min="14598" max="14598" width="3.140625" style="459" customWidth="1"/>
    <col min="14599" max="14599" width="17.42578125" style="459" customWidth="1"/>
    <col min="14600" max="14600" width="7.140625" style="459" customWidth="1"/>
    <col min="14601" max="14848" width="10.85546875" style="459"/>
    <col min="14849" max="14849" width="8" style="459" customWidth="1"/>
    <col min="14850" max="14850" width="22.42578125" style="459" customWidth="1"/>
    <col min="14851" max="14851" width="17.7109375" style="459" customWidth="1"/>
    <col min="14852" max="14852" width="3" style="459" customWidth="1"/>
    <col min="14853" max="14853" width="11.85546875" style="459" customWidth="1"/>
    <col min="14854" max="14854" width="3.140625" style="459" customWidth="1"/>
    <col min="14855" max="14855" width="17.42578125" style="459" customWidth="1"/>
    <col min="14856" max="14856" width="7.140625" style="459" customWidth="1"/>
    <col min="14857" max="15104" width="10.85546875" style="459"/>
    <col min="15105" max="15105" width="8" style="459" customWidth="1"/>
    <col min="15106" max="15106" width="22.42578125" style="459" customWidth="1"/>
    <col min="15107" max="15107" width="17.7109375" style="459" customWidth="1"/>
    <col min="15108" max="15108" width="3" style="459" customWidth="1"/>
    <col min="15109" max="15109" width="11.85546875" style="459" customWidth="1"/>
    <col min="15110" max="15110" width="3.140625" style="459" customWidth="1"/>
    <col min="15111" max="15111" width="17.42578125" style="459" customWidth="1"/>
    <col min="15112" max="15112" width="7.140625" style="459" customWidth="1"/>
    <col min="15113" max="15360" width="10.85546875" style="459"/>
    <col min="15361" max="15361" width="8" style="459" customWidth="1"/>
    <col min="15362" max="15362" width="22.42578125" style="459" customWidth="1"/>
    <col min="15363" max="15363" width="17.7109375" style="459" customWidth="1"/>
    <col min="15364" max="15364" width="3" style="459" customWidth="1"/>
    <col min="15365" max="15365" width="11.85546875" style="459" customWidth="1"/>
    <col min="15366" max="15366" width="3.140625" style="459" customWidth="1"/>
    <col min="15367" max="15367" width="17.42578125" style="459" customWidth="1"/>
    <col min="15368" max="15368" width="7.140625" style="459" customWidth="1"/>
    <col min="15369" max="15616" width="10.85546875" style="459"/>
    <col min="15617" max="15617" width="8" style="459" customWidth="1"/>
    <col min="15618" max="15618" width="22.42578125" style="459" customWidth="1"/>
    <col min="15619" max="15619" width="17.7109375" style="459" customWidth="1"/>
    <col min="15620" max="15620" width="3" style="459" customWidth="1"/>
    <col min="15621" max="15621" width="11.85546875" style="459" customWidth="1"/>
    <col min="15622" max="15622" width="3.140625" style="459" customWidth="1"/>
    <col min="15623" max="15623" width="17.42578125" style="459" customWidth="1"/>
    <col min="15624" max="15624" width="7.140625" style="459" customWidth="1"/>
    <col min="15625" max="15872" width="10.85546875" style="459"/>
    <col min="15873" max="15873" width="8" style="459" customWidth="1"/>
    <col min="15874" max="15874" width="22.42578125" style="459" customWidth="1"/>
    <col min="15875" max="15875" width="17.7109375" style="459" customWidth="1"/>
    <col min="15876" max="15876" width="3" style="459" customWidth="1"/>
    <col min="15877" max="15877" width="11.85546875" style="459" customWidth="1"/>
    <col min="15878" max="15878" width="3.140625" style="459" customWidth="1"/>
    <col min="15879" max="15879" width="17.42578125" style="459" customWidth="1"/>
    <col min="15880" max="15880" width="7.140625" style="459" customWidth="1"/>
    <col min="15881" max="16128" width="10.85546875" style="459"/>
    <col min="16129" max="16129" width="8" style="459" customWidth="1"/>
    <col min="16130" max="16130" width="22.42578125" style="459" customWidth="1"/>
    <col min="16131" max="16131" width="17.7109375" style="459" customWidth="1"/>
    <col min="16132" max="16132" width="3" style="459" customWidth="1"/>
    <col min="16133" max="16133" width="11.85546875" style="459" customWidth="1"/>
    <col min="16134" max="16134" width="3.140625" style="459" customWidth="1"/>
    <col min="16135" max="16135" width="17.42578125" style="459" customWidth="1"/>
    <col min="16136" max="16136" width="7.140625" style="459" customWidth="1"/>
    <col min="16137" max="16384" width="10.85546875" style="459"/>
  </cols>
  <sheetData>
    <row r="1" spans="1:7" x14ac:dyDescent="0.2">
      <c r="A1" s="456"/>
      <c r="B1" s="457"/>
      <c r="C1" s="456"/>
      <c r="D1" s="457"/>
      <c r="E1" s="458"/>
      <c r="F1" s="456"/>
      <c r="G1"/>
    </row>
    <row r="2" spans="1:7" ht="13.5" x14ac:dyDescent="0.2">
      <c r="A2" s="444" t="s">
        <v>169</v>
      </c>
      <c r="B2" s="460"/>
      <c r="C2" s="461"/>
      <c r="D2" s="460"/>
      <c r="E2" s="462" t="s">
        <v>170</v>
      </c>
      <c r="F2" s="461"/>
    </row>
    <row r="3" spans="1:7" ht="13.5" x14ac:dyDescent="0.2">
      <c r="A3" s="461"/>
      <c r="B3" s="460"/>
      <c r="C3" s="461"/>
      <c r="D3" s="460"/>
      <c r="E3" s="460"/>
      <c r="F3" s="461"/>
    </row>
    <row r="4" spans="1:7" ht="13.5" x14ac:dyDescent="0.2">
      <c r="A4" s="447" t="s">
        <v>171</v>
      </c>
      <c r="B4" s="460"/>
      <c r="C4" s="461"/>
      <c r="D4" s="460"/>
      <c r="E4" s="460"/>
      <c r="F4" s="461"/>
    </row>
    <row r="5" spans="1:7" ht="13.5" x14ac:dyDescent="0.2">
      <c r="A5" s="461"/>
      <c r="B5" s="460"/>
      <c r="C5" s="461"/>
      <c r="D5" s="460"/>
      <c r="E5" s="460"/>
      <c r="F5" s="461"/>
    </row>
    <row r="6" spans="1:7" ht="13.5" x14ac:dyDescent="0.2">
      <c r="A6" s="464" t="s">
        <v>3580</v>
      </c>
      <c r="B6" s="465"/>
      <c r="C6" s="466">
        <v>349388536428.94</v>
      </c>
      <c r="D6" s="465"/>
      <c r="E6" s="465"/>
      <c r="F6" s="466"/>
    </row>
    <row r="7" spans="1:7" ht="13.5" x14ac:dyDescent="0.2">
      <c r="A7" s="464"/>
      <c r="B7" s="465"/>
      <c r="C7" s="466"/>
      <c r="D7" s="465"/>
      <c r="E7" s="465"/>
      <c r="F7" s="466"/>
    </row>
    <row r="8" spans="1:7" ht="13.5" x14ac:dyDescent="0.2">
      <c r="A8" s="464" t="s">
        <v>3581</v>
      </c>
      <c r="B8" s="465"/>
      <c r="C8" s="1588">
        <v>259265922421.44</v>
      </c>
      <c r="D8" s="465"/>
      <c r="E8" s="467">
        <f>C8/C6</f>
        <v>0.7420561792649728</v>
      </c>
      <c r="F8" s="466"/>
    </row>
    <row r="9" spans="1:7" ht="13.5" x14ac:dyDescent="0.2">
      <c r="A9" s="464"/>
      <c r="B9" s="465"/>
      <c r="C9" s="466"/>
      <c r="D9" s="465"/>
      <c r="E9" s="467"/>
      <c r="F9" s="466"/>
    </row>
    <row r="10" spans="1:7" ht="13.5" x14ac:dyDescent="0.2">
      <c r="A10" s="461" t="s">
        <v>3582</v>
      </c>
      <c r="B10" s="465"/>
      <c r="C10" s="466"/>
      <c r="D10" s="465"/>
      <c r="E10" s="467"/>
      <c r="F10" s="468">
        <f>C6-C8</f>
        <v>90122614007.5</v>
      </c>
    </row>
    <row r="11" spans="1:7" ht="13.5" x14ac:dyDescent="0.2">
      <c r="A11" s="461"/>
      <c r="B11" s="465"/>
      <c r="C11" s="466"/>
      <c r="D11" s="465"/>
      <c r="E11" s="467"/>
      <c r="F11" s="466"/>
    </row>
    <row r="12" spans="1:7" ht="13.5" x14ac:dyDescent="0.2">
      <c r="A12" s="461"/>
      <c r="B12" s="465"/>
      <c r="C12" s="466"/>
      <c r="D12" s="465"/>
      <c r="E12" s="467"/>
      <c r="F12" s="466"/>
    </row>
    <row r="13" spans="1:7" ht="13.5" x14ac:dyDescent="0.2">
      <c r="A13" s="1369" t="s">
        <v>5069</v>
      </c>
      <c r="B13" s="465"/>
      <c r="C13" s="466"/>
      <c r="D13" s="465"/>
      <c r="E13" s="467"/>
      <c r="F13" s="466"/>
    </row>
    <row r="14" spans="1:7" ht="13.5" x14ac:dyDescent="0.2">
      <c r="A14" s="461" t="s">
        <v>0</v>
      </c>
      <c r="B14" s="465"/>
      <c r="C14" s="466"/>
      <c r="D14" s="465"/>
      <c r="E14" s="467"/>
      <c r="F14" s="466"/>
    </row>
    <row r="15" spans="1:7" ht="13.5" x14ac:dyDescent="0.2">
      <c r="A15" s="464" t="s">
        <v>3580</v>
      </c>
      <c r="B15" s="465"/>
      <c r="C15" s="466">
        <v>349388536428.94</v>
      </c>
      <c r="D15" s="465"/>
      <c r="E15" s="467"/>
      <c r="F15" s="461"/>
    </row>
    <row r="16" spans="1:7" ht="13.5" x14ac:dyDescent="0.2">
      <c r="A16" s="469"/>
      <c r="B16" s="465"/>
      <c r="C16" s="466"/>
      <c r="D16" s="465"/>
      <c r="E16" s="467"/>
      <c r="F16" s="466"/>
    </row>
    <row r="17" spans="1:6" ht="13.5" x14ac:dyDescent="0.2">
      <c r="A17" s="464" t="s">
        <v>5070</v>
      </c>
      <c r="B17" s="465"/>
      <c r="C17" s="1588">
        <v>157655901919.64001</v>
      </c>
      <c r="D17" s="465"/>
      <c r="E17" s="467">
        <f>C17/C15</f>
        <v>0.45123375692580769</v>
      </c>
      <c r="F17" s="461"/>
    </row>
    <row r="18" spans="1:6" ht="13.5" x14ac:dyDescent="0.2">
      <c r="A18" s="461"/>
      <c r="B18" s="465"/>
      <c r="C18" s="466"/>
      <c r="D18" s="465"/>
      <c r="E18" s="465"/>
      <c r="F18" s="466"/>
    </row>
    <row r="19" spans="1:6" ht="14.25" thickBot="1" x14ac:dyDescent="0.25">
      <c r="A19" s="461" t="s">
        <v>4187</v>
      </c>
      <c r="B19" s="465"/>
      <c r="C19" s="466"/>
      <c r="D19" s="465"/>
      <c r="E19" s="465"/>
      <c r="F19" s="470">
        <f>C15-C17</f>
        <v>191732634509.29999</v>
      </c>
    </row>
    <row r="20" spans="1:6" ht="13.5" x14ac:dyDescent="0.2">
      <c r="A20" s="461"/>
      <c r="B20" s="465"/>
      <c r="C20" s="466"/>
      <c r="D20" s="465"/>
      <c r="E20" s="465"/>
      <c r="F20" s="466"/>
    </row>
    <row r="21" spans="1:6" ht="27.75" thickBot="1" x14ac:dyDescent="0.25">
      <c r="A21" s="471" t="s">
        <v>5071</v>
      </c>
      <c r="B21" s="472"/>
      <c r="C21" s="473"/>
      <c r="D21" s="472"/>
      <c r="E21" s="472"/>
      <c r="F21" s="474">
        <f>F19-F10</f>
        <v>101610020501.79999</v>
      </c>
    </row>
    <row r="22" spans="1:6" ht="14.25" thickTop="1" x14ac:dyDescent="0.2">
      <c r="A22" s="461"/>
      <c r="B22" s="460"/>
      <c r="C22" s="461"/>
      <c r="D22" s="460"/>
      <c r="E22" s="460"/>
      <c r="F22" s="466"/>
    </row>
    <row r="23" spans="1:6" x14ac:dyDescent="0.2">
      <c r="A23" s="475"/>
      <c r="B23" s="476"/>
      <c r="C23" s="475"/>
      <c r="D23" s="476"/>
      <c r="E23" s="476"/>
      <c r="F23" s="475"/>
    </row>
    <row r="24" spans="1:6" x14ac:dyDescent="0.2">
      <c r="A24" s="475"/>
      <c r="B24" s="476"/>
      <c r="C24" s="475"/>
      <c r="D24" s="476"/>
      <c r="E24" s="476"/>
      <c r="F24" s="475"/>
    </row>
    <row r="25" spans="1:6" ht="14.25" x14ac:dyDescent="0.2">
      <c r="A25" s="477"/>
      <c r="B25" s="478"/>
      <c r="C25" s="478"/>
      <c r="D25" s="479"/>
      <c r="E25" s="479"/>
      <c r="F25" s="480"/>
    </row>
    <row r="26" spans="1:6" ht="14.25" x14ac:dyDescent="0.2">
      <c r="A26" s="481" t="s">
        <v>361</v>
      </c>
      <c r="B26" s="478"/>
      <c r="C26" s="478"/>
      <c r="D26" s="478"/>
      <c r="E26" s="478"/>
      <c r="F26" s="480"/>
    </row>
    <row r="27" spans="1:6" ht="14.25" x14ac:dyDescent="0.2">
      <c r="A27" s="481"/>
      <c r="B27" s="478"/>
      <c r="C27" s="478"/>
      <c r="D27" s="478"/>
      <c r="E27" s="478"/>
      <c r="F27" s="480"/>
    </row>
    <row r="28" spans="1:6" ht="29.1" customHeight="1" x14ac:dyDescent="0.2">
      <c r="A28" s="1605" t="s">
        <v>5251</v>
      </c>
      <c r="B28" s="1605"/>
      <c r="C28" s="1605"/>
      <c r="D28" s="1605"/>
      <c r="E28" s="1605"/>
      <c r="F28" s="1605"/>
    </row>
  </sheetData>
  <mergeCells count="1">
    <mergeCell ref="A28:F28"/>
  </mergeCells>
  <phoneticPr fontId="22" type="noConversion"/>
  <pageMargins left="1.1811023622047245" right="1.1811023622047245" top="1.9291338582677167" bottom="0.98425196850393704" header="0.70866141732283472" footer="0.51181102362204722"/>
  <pageSetup scale="78" firstPageNumber="0" orientation="portrait" r:id="rId1"/>
  <headerFooter>
    <oddHeader>&amp;C&amp;"Arial Negrita,Negrita"&amp;K000000UNIVERSIDAD DE COSTA RICA
VICERRECTORÍA DE ADMINISTRACIÓN
OFICINA DE ADMINISTRACIÓN FINANCIERA
RESUMEN DE LA SITUACIÓN PRESUPUESTARIA
AL 30 DE JUNIO DE 2018
(Expresado en colones)</oddHead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46"/>
  <sheetViews>
    <sheetView zoomScale="90" zoomScaleNormal="90" zoomScalePageLayoutView="90" workbookViewId="0">
      <selection activeCell="A2" sqref="A2:F3"/>
    </sheetView>
  </sheetViews>
  <sheetFormatPr baseColWidth="10" defaultRowHeight="12.75" x14ac:dyDescent="0.2"/>
  <cols>
    <col min="1" max="1" width="10" style="1" customWidth="1"/>
    <col min="2" max="2" width="49.42578125" style="1" customWidth="1"/>
    <col min="3" max="3" width="18.7109375" style="1" bestFit="1" customWidth="1"/>
    <col min="4" max="4" width="2.140625" style="508" customWidth="1"/>
    <col min="5" max="5" width="18.7109375" style="1" bestFit="1" customWidth="1"/>
    <col min="6" max="6" width="10" style="509" customWidth="1"/>
    <col min="7" max="256" width="10.85546875" style="1"/>
    <col min="257" max="257" width="10" style="1" customWidth="1"/>
    <col min="258" max="258" width="49.42578125" style="1" customWidth="1"/>
    <col min="259" max="259" width="17.42578125" style="1" customWidth="1"/>
    <col min="260" max="260" width="2.140625" style="1" customWidth="1"/>
    <col min="261" max="261" width="18" style="1" customWidth="1"/>
    <col min="262" max="262" width="10.7109375" style="1" customWidth="1"/>
    <col min="263" max="512" width="10.85546875" style="1"/>
    <col min="513" max="513" width="10" style="1" customWidth="1"/>
    <col min="514" max="514" width="49.42578125" style="1" customWidth="1"/>
    <col min="515" max="515" width="17.42578125" style="1" customWidth="1"/>
    <col min="516" max="516" width="2.140625" style="1" customWidth="1"/>
    <col min="517" max="517" width="18" style="1" customWidth="1"/>
    <col min="518" max="518" width="10.7109375" style="1" customWidth="1"/>
    <col min="519" max="768" width="10.85546875" style="1"/>
    <col min="769" max="769" width="10" style="1" customWidth="1"/>
    <col min="770" max="770" width="49.42578125" style="1" customWidth="1"/>
    <col min="771" max="771" width="17.42578125" style="1" customWidth="1"/>
    <col min="772" max="772" width="2.140625" style="1" customWidth="1"/>
    <col min="773" max="773" width="18" style="1" customWidth="1"/>
    <col min="774" max="774" width="10.7109375" style="1" customWidth="1"/>
    <col min="775" max="1024" width="10.85546875" style="1"/>
    <col min="1025" max="1025" width="10" style="1" customWidth="1"/>
    <col min="1026" max="1026" width="49.42578125" style="1" customWidth="1"/>
    <col min="1027" max="1027" width="17.42578125" style="1" customWidth="1"/>
    <col min="1028" max="1028" width="2.140625" style="1" customWidth="1"/>
    <col min="1029" max="1029" width="18" style="1" customWidth="1"/>
    <col min="1030" max="1030" width="10.7109375" style="1" customWidth="1"/>
    <col min="1031" max="1280" width="10.85546875" style="1"/>
    <col min="1281" max="1281" width="10" style="1" customWidth="1"/>
    <col min="1282" max="1282" width="49.42578125" style="1" customWidth="1"/>
    <col min="1283" max="1283" width="17.42578125" style="1" customWidth="1"/>
    <col min="1284" max="1284" width="2.140625" style="1" customWidth="1"/>
    <col min="1285" max="1285" width="18" style="1" customWidth="1"/>
    <col min="1286" max="1286" width="10.7109375" style="1" customWidth="1"/>
    <col min="1287" max="1536" width="10.85546875" style="1"/>
    <col min="1537" max="1537" width="10" style="1" customWidth="1"/>
    <col min="1538" max="1538" width="49.42578125" style="1" customWidth="1"/>
    <col min="1539" max="1539" width="17.42578125" style="1" customWidth="1"/>
    <col min="1540" max="1540" width="2.140625" style="1" customWidth="1"/>
    <col min="1541" max="1541" width="18" style="1" customWidth="1"/>
    <col min="1542" max="1542" width="10.7109375" style="1" customWidth="1"/>
    <col min="1543" max="1792" width="10.85546875" style="1"/>
    <col min="1793" max="1793" width="10" style="1" customWidth="1"/>
    <col min="1794" max="1794" width="49.42578125" style="1" customWidth="1"/>
    <col min="1795" max="1795" width="17.42578125" style="1" customWidth="1"/>
    <col min="1796" max="1796" width="2.140625" style="1" customWidth="1"/>
    <col min="1797" max="1797" width="18" style="1" customWidth="1"/>
    <col min="1798" max="1798" width="10.7109375" style="1" customWidth="1"/>
    <col min="1799" max="2048" width="10.85546875" style="1"/>
    <col min="2049" max="2049" width="10" style="1" customWidth="1"/>
    <col min="2050" max="2050" width="49.42578125" style="1" customWidth="1"/>
    <col min="2051" max="2051" width="17.42578125" style="1" customWidth="1"/>
    <col min="2052" max="2052" width="2.140625" style="1" customWidth="1"/>
    <col min="2053" max="2053" width="18" style="1" customWidth="1"/>
    <col min="2054" max="2054" width="10.7109375" style="1" customWidth="1"/>
    <col min="2055" max="2304" width="10.85546875" style="1"/>
    <col min="2305" max="2305" width="10" style="1" customWidth="1"/>
    <col min="2306" max="2306" width="49.42578125" style="1" customWidth="1"/>
    <col min="2307" max="2307" width="17.42578125" style="1" customWidth="1"/>
    <col min="2308" max="2308" width="2.140625" style="1" customWidth="1"/>
    <col min="2309" max="2309" width="18" style="1" customWidth="1"/>
    <col min="2310" max="2310" width="10.7109375" style="1" customWidth="1"/>
    <col min="2311" max="2560" width="10.85546875" style="1"/>
    <col min="2561" max="2561" width="10" style="1" customWidth="1"/>
    <col min="2562" max="2562" width="49.42578125" style="1" customWidth="1"/>
    <col min="2563" max="2563" width="17.42578125" style="1" customWidth="1"/>
    <col min="2564" max="2564" width="2.140625" style="1" customWidth="1"/>
    <col min="2565" max="2565" width="18" style="1" customWidth="1"/>
    <col min="2566" max="2566" width="10.7109375" style="1" customWidth="1"/>
    <col min="2567" max="2816" width="10.85546875" style="1"/>
    <col min="2817" max="2817" width="10" style="1" customWidth="1"/>
    <col min="2818" max="2818" width="49.42578125" style="1" customWidth="1"/>
    <col min="2819" max="2819" width="17.42578125" style="1" customWidth="1"/>
    <col min="2820" max="2820" width="2.140625" style="1" customWidth="1"/>
    <col min="2821" max="2821" width="18" style="1" customWidth="1"/>
    <col min="2822" max="2822" width="10.7109375" style="1" customWidth="1"/>
    <col min="2823" max="3072" width="10.85546875" style="1"/>
    <col min="3073" max="3073" width="10" style="1" customWidth="1"/>
    <col min="3074" max="3074" width="49.42578125" style="1" customWidth="1"/>
    <col min="3075" max="3075" width="17.42578125" style="1" customWidth="1"/>
    <col min="3076" max="3076" width="2.140625" style="1" customWidth="1"/>
    <col min="3077" max="3077" width="18" style="1" customWidth="1"/>
    <col min="3078" max="3078" width="10.7109375" style="1" customWidth="1"/>
    <col min="3079" max="3328" width="10.85546875" style="1"/>
    <col min="3329" max="3329" width="10" style="1" customWidth="1"/>
    <col min="3330" max="3330" width="49.42578125" style="1" customWidth="1"/>
    <col min="3331" max="3331" width="17.42578125" style="1" customWidth="1"/>
    <col min="3332" max="3332" width="2.140625" style="1" customWidth="1"/>
    <col min="3333" max="3333" width="18" style="1" customWidth="1"/>
    <col min="3334" max="3334" width="10.7109375" style="1" customWidth="1"/>
    <col min="3335" max="3584" width="10.85546875" style="1"/>
    <col min="3585" max="3585" width="10" style="1" customWidth="1"/>
    <col min="3586" max="3586" width="49.42578125" style="1" customWidth="1"/>
    <col min="3587" max="3587" width="17.42578125" style="1" customWidth="1"/>
    <col min="3588" max="3588" width="2.140625" style="1" customWidth="1"/>
    <col min="3589" max="3589" width="18" style="1" customWidth="1"/>
    <col min="3590" max="3590" width="10.7109375" style="1" customWidth="1"/>
    <col min="3591" max="3840" width="10.85546875" style="1"/>
    <col min="3841" max="3841" width="10" style="1" customWidth="1"/>
    <col min="3842" max="3842" width="49.42578125" style="1" customWidth="1"/>
    <col min="3843" max="3843" width="17.42578125" style="1" customWidth="1"/>
    <col min="3844" max="3844" width="2.140625" style="1" customWidth="1"/>
    <col min="3845" max="3845" width="18" style="1" customWidth="1"/>
    <col min="3846" max="3846" width="10.7109375" style="1" customWidth="1"/>
    <col min="3847" max="4096" width="10.85546875" style="1"/>
    <col min="4097" max="4097" width="10" style="1" customWidth="1"/>
    <col min="4098" max="4098" width="49.42578125" style="1" customWidth="1"/>
    <col min="4099" max="4099" width="17.42578125" style="1" customWidth="1"/>
    <col min="4100" max="4100" width="2.140625" style="1" customWidth="1"/>
    <col min="4101" max="4101" width="18" style="1" customWidth="1"/>
    <col min="4102" max="4102" width="10.7109375" style="1" customWidth="1"/>
    <col min="4103" max="4352" width="10.85546875" style="1"/>
    <col min="4353" max="4353" width="10" style="1" customWidth="1"/>
    <col min="4354" max="4354" width="49.42578125" style="1" customWidth="1"/>
    <col min="4355" max="4355" width="17.42578125" style="1" customWidth="1"/>
    <col min="4356" max="4356" width="2.140625" style="1" customWidth="1"/>
    <col min="4357" max="4357" width="18" style="1" customWidth="1"/>
    <col min="4358" max="4358" width="10.7109375" style="1" customWidth="1"/>
    <col min="4359" max="4608" width="10.85546875" style="1"/>
    <col min="4609" max="4609" width="10" style="1" customWidth="1"/>
    <col min="4610" max="4610" width="49.42578125" style="1" customWidth="1"/>
    <col min="4611" max="4611" width="17.42578125" style="1" customWidth="1"/>
    <col min="4612" max="4612" width="2.140625" style="1" customWidth="1"/>
    <col min="4613" max="4613" width="18" style="1" customWidth="1"/>
    <col min="4614" max="4614" width="10.7109375" style="1" customWidth="1"/>
    <col min="4615" max="4864" width="10.85546875" style="1"/>
    <col min="4865" max="4865" width="10" style="1" customWidth="1"/>
    <col min="4866" max="4866" width="49.42578125" style="1" customWidth="1"/>
    <col min="4867" max="4867" width="17.42578125" style="1" customWidth="1"/>
    <col min="4868" max="4868" width="2.140625" style="1" customWidth="1"/>
    <col min="4869" max="4869" width="18" style="1" customWidth="1"/>
    <col min="4870" max="4870" width="10.7109375" style="1" customWidth="1"/>
    <col min="4871" max="5120" width="10.85546875" style="1"/>
    <col min="5121" max="5121" width="10" style="1" customWidth="1"/>
    <col min="5122" max="5122" width="49.42578125" style="1" customWidth="1"/>
    <col min="5123" max="5123" width="17.42578125" style="1" customWidth="1"/>
    <col min="5124" max="5124" width="2.140625" style="1" customWidth="1"/>
    <col min="5125" max="5125" width="18" style="1" customWidth="1"/>
    <col min="5126" max="5126" width="10.7109375" style="1" customWidth="1"/>
    <col min="5127" max="5376" width="10.85546875" style="1"/>
    <col min="5377" max="5377" width="10" style="1" customWidth="1"/>
    <col min="5378" max="5378" width="49.42578125" style="1" customWidth="1"/>
    <col min="5379" max="5379" width="17.42578125" style="1" customWidth="1"/>
    <col min="5380" max="5380" width="2.140625" style="1" customWidth="1"/>
    <col min="5381" max="5381" width="18" style="1" customWidth="1"/>
    <col min="5382" max="5382" width="10.7109375" style="1" customWidth="1"/>
    <col min="5383" max="5632" width="10.85546875" style="1"/>
    <col min="5633" max="5633" width="10" style="1" customWidth="1"/>
    <col min="5634" max="5634" width="49.42578125" style="1" customWidth="1"/>
    <col min="5635" max="5635" width="17.42578125" style="1" customWidth="1"/>
    <col min="5636" max="5636" width="2.140625" style="1" customWidth="1"/>
    <col min="5637" max="5637" width="18" style="1" customWidth="1"/>
    <col min="5638" max="5638" width="10.7109375" style="1" customWidth="1"/>
    <col min="5639" max="5888" width="10.85546875" style="1"/>
    <col min="5889" max="5889" width="10" style="1" customWidth="1"/>
    <col min="5890" max="5890" width="49.42578125" style="1" customWidth="1"/>
    <col min="5891" max="5891" width="17.42578125" style="1" customWidth="1"/>
    <col min="5892" max="5892" width="2.140625" style="1" customWidth="1"/>
    <col min="5893" max="5893" width="18" style="1" customWidth="1"/>
    <col min="5894" max="5894" width="10.7109375" style="1" customWidth="1"/>
    <col min="5895" max="6144" width="10.85546875" style="1"/>
    <col min="6145" max="6145" width="10" style="1" customWidth="1"/>
    <col min="6146" max="6146" width="49.42578125" style="1" customWidth="1"/>
    <col min="6147" max="6147" width="17.42578125" style="1" customWidth="1"/>
    <col min="6148" max="6148" width="2.140625" style="1" customWidth="1"/>
    <col min="6149" max="6149" width="18" style="1" customWidth="1"/>
    <col min="6150" max="6150" width="10.7109375" style="1" customWidth="1"/>
    <col min="6151" max="6400" width="10.85546875" style="1"/>
    <col min="6401" max="6401" width="10" style="1" customWidth="1"/>
    <col min="6402" max="6402" width="49.42578125" style="1" customWidth="1"/>
    <col min="6403" max="6403" width="17.42578125" style="1" customWidth="1"/>
    <col min="6404" max="6404" width="2.140625" style="1" customWidth="1"/>
    <col min="6405" max="6405" width="18" style="1" customWidth="1"/>
    <col min="6406" max="6406" width="10.7109375" style="1" customWidth="1"/>
    <col min="6407" max="6656" width="10.85546875" style="1"/>
    <col min="6657" max="6657" width="10" style="1" customWidth="1"/>
    <col min="6658" max="6658" width="49.42578125" style="1" customWidth="1"/>
    <col min="6659" max="6659" width="17.42578125" style="1" customWidth="1"/>
    <col min="6660" max="6660" width="2.140625" style="1" customWidth="1"/>
    <col min="6661" max="6661" width="18" style="1" customWidth="1"/>
    <col min="6662" max="6662" width="10.7109375" style="1" customWidth="1"/>
    <col min="6663" max="6912" width="10.85546875" style="1"/>
    <col min="6913" max="6913" width="10" style="1" customWidth="1"/>
    <col min="6914" max="6914" width="49.42578125" style="1" customWidth="1"/>
    <col min="6915" max="6915" width="17.42578125" style="1" customWidth="1"/>
    <col min="6916" max="6916" width="2.140625" style="1" customWidth="1"/>
    <col min="6917" max="6917" width="18" style="1" customWidth="1"/>
    <col min="6918" max="6918" width="10.7109375" style="1" customWidth="1"/>
    <col min="6919" max="7168" width="10.85546875" style="1"/>
    <col min="7169" max="7169" width="10" style="1" customWidth="1"/>
    <col min="7170" max="7170" width="49.42578125" style="1" customWidth="1"/>
    <col min="7171" max="7171" width="17.42578125" style="1" customWidth="1"/>
    <col min="7172" max="7172" width="2.140625" style="1" customWidth="1"/>
    <col min="7173" max="7173" width="18" style="1" customWidth="1"/>
    <col min="7174" max="7174" width="10.7109375" style="1" customWidth="1"/>
    <col min="7175" max="7424" width="10.85546875" style="1"/>
    <col min="7425" max="7425" width="10" style="1" customWidth="1"/>
    <col min="7426" max="7426" width="49.42578125" style="1" customWidth="1"/>
    <col min="7427" max="7427" width="17.42578125" style="1" customWidth="1"/>
    <col min="7428" max="7428" width="2.140625" style="1" customWidth="1"/>
    <col min="7429" max="7429" width="18" style="1" customWidth="1"/>
    <col min="7430" max="7430" width="10.7109375" style="1" customWidth="1"/>
    <col min="7431" max="7680" width="10.85546875" style="1"/>
    <col min="7681" max="7681" width="10" style="1" customWidth="1"/>
    <col min="7682" max="7682" width="49.42578125" style="1" customWidth="1"/>
    <col min="7683" max="7683" width="17.42578125" style="1" customWidth="1"/>
    <col min="7684" max="7684" width="2.140625" style="1" customWidth="1"/>
    <col min="7685" max="7685" width="18" style="1" customWidth="1"/>
    <col min="7686" max="7686" width="10.7109375" style="1" customWidth="1"/>
    <col min="7687" max="7936" width="10.85546875" style="1"/>
    <col min="7937" max="7937" width="10" style="1" customWidth="1"/>
    <col min="7938" max="7938" width="49.42578125" style="1" customWidth="1"/>
    <col min="7939" max="7939" width="17.42578125" style="1" customWidth="1"/>
    <col min="7940" max="7940" width="2.140625" style="1" customWidth="1"/>
    <col min="7941" max="7941" width="18" style="1" customWidth="1"/>
    <col min="7942" max="7942" width="10.7109375" style="1" customWidth="1"/>
    <col min="7943" max="8192" width="10.85546875" style="1"/>
    <col min="8193" max="8193" width="10" style="1" customWidth="1"/>
    <col min="8194" max="8194" width="49.42578125" style="1" customWidth="1"/>
    <col min="8195" max="8195" width="17.42578125" style="1" customWidth="1"/>
    <col min="8196" max="8196" width="2.140625" style="1" customWidth="1"/>
    <col min="8197" max="8197" width="18" style="1" customWidth="1"/>
    <col min="8198" max="8198" width="10.7109375" style="1" customWidth="1"/>
    <col min="8199" max="8448" width="10.85546875" style="1"/>
    <col min="8449" max="8449" width="10" style="1" customWidth="1"/>
    <col min="8450" max="8450" width="49.42578125" style="1" customWidth="1"/>
    <col min="8451" max="8451" width="17.42578125" style="1" customWidth="1"/>
    <col min="8452" max="8452" width="2.140625" style="1" customWidth="1"/>
    <col min="8453" max="8453" width="18" style="1" customWidth="1"/>
    <col min="8454" max="8454" width="10.7109375" style="1" customWidth="1"/>
    <col min="8455" max="8704" width="10.85546875" style="1"/>
    <col min="8705" max="8705" width="10" style="1" customWidth="1"/>
    <col min="8706" max="8706" width="49.42578125" style="1" customWidth="1"/>
    <col min="8707" max="8707" width="17.42578125" style="1" customWidth="1"/>
    <col min="8708" max="8708" width="2.140625" style="1" customWidth="1"/>
    <col min="8709" max="8709" width="18" style="1" customWidth="1"/>
    <col min="8710" max="8710" width="10.7109375" style="1" customWidth="1"/>
    <col min="8711" max="8960" width="10.85546875" style="1"/>
    <col min="8961" max="8961" width="10" style="1" customWidth="1"/>
    <col min="8962" max="8962" width="49.42578125" style="1" customWidth="1"/>
    <col min="8963" max="8963" width="17.42578125" style="1" customWidth="1"/>
    <col min="8964" max="8964" width="2.140625" style="1" customWidth="1"/>
    <col min="8965" max="8965" width="18" style="1" customWidth="1"/>
    <col min="8966" max="8966" width="10.7109375" style="1" customWidth="1"/>
    <col min="8967" max="9216" width="10.85546875" style="1"/>
    <col min="9217" max="9217" width="10" style="1" customWidth="1"/>
    <col min="9218" max="9218" width="49.42578125" style="1" customWidth="1"/>
    <col min="9219" max="9219" width="17.42578125" style="1" customWidth="1"/>
    <col min="9220" max="9220" width="2.140625" style="1" customWidth="1"/>
    <col min="9221" max="9221" width="18" style="1" customWidth="1"/>
    <col min="9222" max="9222" width="10.7109375" style="1" customWidth="1"/>
    <col min="9223" max="9472" width="10.85546875" style="1"/>
    <col min="9473" max="9473" width="10" style="1" customWidth="1"/>
    <col min="9474" max="9474" width="49.42578125" style="1" customWidth="1"/>
    <col min="9475" max="9475" width="17.42578125" style="1" customWidth="1"/>
    <col min="9476" max="9476" width="2.140625" style="1" customWidth="1"/>
    <col min="9477" max="9477" width="18" style="1" customWidth="1"/>
    <col min="9478" max="9478" width="10.7109375" style="1" customWidth="1"/>
    <col min="9479" max="9728" width="10.85546875" style="1"/>
    <col min="9729" max="9729" width="10" style="1" customWidth="1"/>
    <col min="9730" max="9730" width="49.42578125" style="1" customWidth="1"/>
    <col min="9731" max="9731" width="17.42578125" style="1" customWidth="1"/>
    <col min="9732" max="9732" width="2.140625" style="1" customWidth="1"/>
    <col min="9733" max="9733" width="18" style="1" customWidth="1"/>
    <col min="9734" max="9734" width="10.7109375" style="1" customWidth="1"/>
    <col min="9735" max="9984" width="10.85546875" style="1"/>
    <col min="9985" max="9985" width="10" style="1" customWidth="1"/>
    <col min="9986" max="9986" width="49.42578125" style="1" customWidth="1"/>
    <col min="9987" max="9987" width="17.42578125" style="1" customWidth="1"/>
    <col min="9988" max="9988" width="2.140625" style="1" customWidth="1"/>
    <col min="9989" max="9989" width="18" style="1" customWidth="1"/>
    <col min="9990" max="9990" width="10.7109375" style="1" customWidth="1"/>
    <col min="9991" max="10240" width="10.85546875" style="1"/>
    <col min="10241" max="10241" width="10" style="1" customWidth="1"/>
    <col min="10242" max="10242" width="49.42578125" style="1" customWidth="1"/>
    <col min="10243" max="10243" width="17.42578125" style="1" customWidth="1"/>
    <col min="10244" max="10244" width="2.140625" style="1" customWidth="1"/>
    <col min="10245" max="10245" width="18" style="1" customWidth="1"/>
    <col min="10246" max="10246" width="10.7109375" style="1" customWidth="1"/>
    <col min="10247" max="10496" width="10.85546875" style="1"/>
    <col min="10497" max="10497" width="10" style="1" customWidth="1"/>
    <col min="10498" max="10498" width="49.42578125" style="1" customWidth="1"/>
    <col min="10499" max="10499" width="17.42578125" style="1" customWidth="1"/>
    <col min="10500" max="10500" width="2.140625" style="1" customWidth="1"/>
    <col min="10501" max="10501" width="18" style="1" customWidth="1"/>
    <col min="10502" max="10502" width="10.7109375" style="1" customWidth="1"/>
    <col min="10503" max="10752" width="10.85546875" style="1"/>
    <col min="10753" max="10753" width="10" style="1" customWidth="1"/>
    <col min="10754" max="10754" width="49.42578125" style="1" customWidth="1"/>
    <col min="10755" max="10755" width="17.42578125" style="1" customWidth="1"/>
    <col min="10756" max="10756" width="2.140625" style="1" customWidth="1"/>
    <col min="10757" max="10757" width="18" style="1" customWidth="1"/>
    <col min="10758" max="10758" width="10.7109375" style="1" customWidth="1"/>
    <col min="10759" max="11008" width="10.85546875" style="1"/>
    <col min="11009" max="11009" width="10" style="1" customWidth="1"/>
    <col min="11010" max="11010" width="49.42578125" style="1" customWidth="1"/>
    <col min="11011" max="11011" width="17.42578125" style="1" customWidth="1"/>
    <col min="11012" max="11012" width="2.140625" style="1" customWidth="1"/>
    <col min="11013" max="11013" width="18" style="1" customWidth="1"/>
    <col min="11014" max="11014" width="10.7109375" style="1" customWidth="1"/>
    <col min="11015" max="11264" width="10.85546875" style="1"/>
    <col min="11265" max="11265" width="10" style="1" customWidth="1"/>
    <col min="11266" max="11266" width="49.42578125" style="1" customWidth="1"/>
    <col min="11267" max="11267" width="17.42578125" style="1" customWidth="1"/>
    <col min="11268" max="11268" width="2.140625" style="1" customWidth="1"/>
    <col min="11269" max="11269" width="18" style="1" customWidth="1"/>
    <col min="11270" max="11270" width="10.7109375" style="1" customWidth="1"/>
    <col min="11271" max="11520" width="10.85546875" style="1"/>
    <col min="11521" max="11521" width="10" style="1" customWidth="1"/>
    <col min="11522" max="11522" width="49.42578125" style="1" customWidth="1"/>
    <col min="11523" max="11523" width="17.42578125" style="1" customWidth="1"/>
    <col min="11524" max="11524" width="2.140625" style="1" customWidth="1"/>
    <col min="11525" max="11525" width="18" style="1" customWidth="1"/>
    <col min="11526" max="11526" width="10.7109375" style="1" customWidth="1"/>
    <col min="11527" max="11776" width="10.85546875" style="1"/>
    <col min="11777" max="11777" width="10" style="1" customWidth="1"/>
    <col min="11778" max="11778" width="49.42578125" style="1" customWidth="1"/>
    <col min="11779" max="11779" width="17.42578125" style="1" customWidth="1"/>
    <col min="11780" max="11780" width="2.140625" style="1" customWidth="1"/>
    <col min="11781" max="11781" width="18" style="1" customWidth="1"/>
    <col min="11782" max="11782" width="10.7109375" style="1" customWidth="1"/>
    <col min="11783" max="12032" width="10.85546875" style="1"/>
    <col min="12033" max="12033" width="10" style="1" customWidth="1"/>
    <col min="12034" max="12034" width="49.42578125" style="1" customWidth="1"/>
    <col min="12035" max="12035" width="17.42578125" style="1" customWidth="1"/>
    <col min="12036" max="12036" width="2.140625" style="1" customWidth="1"/>
    <col min="12037" max="12037" width="18" style="1" customWidth="1"/>
    <col min="12038" max="12038" width="10.7109375" style="1" customWidth="1"/>
    <col min="12039" max="12288" width="10.85546875" style="1"/>
    <col min="12289" max="12289" width="10" style="1" customWidth="1"/>
    <col min="12290" max="12290" width="49.42578125" style="1" customWidth="1"/>
    <col min="12291" max="12291" width="17.42578125" style="1" customWidth="1"/>
    <col min="12292" max="12292" width="2.140625" style="1" customWidth="1"/>
    <col min="12293" max="12293" width="18" style="1" customWidth="1"/>
    <col min="12294" max="12294" width="10.7109375" style="1" customWidth="1"/>
    <col min="12295" max="12544" width="10.85546875" style="1"/>
    <col min="12545" max="12545" width="10" style="1" customWidth="1"/>
    <col min="12546" max="12546" width="49.42578125" style="1" customWidth="1"/>
    <col min="12547" max="12547" width="17.42578125" style="1" customWidth="1"/>
    <col min="12548" max="12548" width="2.140625" style="1" customWidth="1"/>
    <col min="12549" max="12549" width="18" style="1" customWidth="1"/>
    <col min="12550" max="12550" width="10.7109375" style="1" customWidth="1"/>
    <col min="12551" max="12800" width="10.85546875" style="1"/>
    <col min="12801" max="12801" width="10" style="1" customWidth="1"/>
    <col min="12802" max="12802" width="49.42578125" style="1" customWidth="1"/>
    <col min="12803" max="12803" width="17.42578125" style="1" customWidth="1"/>
    <col min="12804" max="12804" width="2.140625" style="1" customWidth="1"/>
    <col min="12805" max="12805" width="18" style="1" customWidth="1"/>
    <col min="12806" max="12806" width="10.7109375" style="1" customWidth="1"/>
    <col min="12807" max="13056" width="10.85546875" style="1"/>
    <col min="13057" max="13057" width="10" style="1" customWidth="1"/>
    <col min="13058" max="13058" width="49.42578125" style="1" customWidth="1"/>
    <col min="13059" max="13059" width="17.42578125" style="1" customWidth="1"/>
    <col min="13060" max="13060" width="2.140625" style="1" customWidth="1"/>
    <col min="13061" max="13061" width="18" style="1" customWidth="1"/>
    <col min="13062" max="13062" width="10.7109375" style="1" customWidth="1"/>
    <col min="13063" max="13312" width="10.85546875" style="1"/>
    <col min="13313" max="13313" width="10" style="1" customWidth="1"/>
    <col min="13314" max="13314" width="49.42578125" style="1" customWidth="1"/>
    <col min="13315" max="13315" width="17.42578125" style="1" customWidth="1"/>
    <col min="13316" max="13316" width="2.140625" style="1" customWidth="1"/>
    <col min="13317" max="13317" width="18" style="1" customWidth="1"/>
    <col min="13318" max="13318" width="10.7109375" style="1" customWidth="1"/>
    <col min="13319" max="13568" width="10.85546875" style="1"/>
    <col min="13569" max="13569" width="10" style="1" customWidth="1"/>
    <col min="13570" max="13570" width="49.42578125" style="1" customWidth="1"/>
    <col min="13571" max="13571" width="17.42578125" style="1" customWidth="1"/>
    <col min="13572" max="13572" width="2.140625" style="1" customWidth="1"/>
    <col min="13573" max="13573" width="18" style="1" customWidth="1"/>
    <col min="13574" max="13574" width="10.7109375" style="1" customWidth="1"/>
    <col min="13575" max="13824" width="10.85546875" style="1"/>
    <col min="13825" max="13825" width="10" style="1" customWidth="1"/>
    <col min="13826" max="13826" width="49.42578125" style="1" customWidth="1"/>
    <col min="13827" max="13827" width="17.42578125" style="1" customWidth="1"/>
    <col min="13828" max="13828" width="2.140625" style="1" customWidth="1"/>
    <col min="13829" max="13829" width="18" style="1" customWidth="1"/>
    <col min="13830" max="13830" width="10.7109375" style="1" customWidth="1"/>
    <col min="13831" max="14080" width="10.85546875" style="1"/>
    <col min="14081" max="14081" width="10" style="1" customWidth="1"/>
    <col min="14082" max="14082" width="49.42578125" style="1" customWidth="1"/>
    <col min="14083" max="14083" width="17.42578125" style="1" customWidth="1"/>
    <col min="14084" max="14084" width="2.140625" style="1" customWidth="1"/>
    <col min="14085" max="14085" width="18" style="1" customWidth="1"/>
    <col min="14086" max="14086" width="10.7109375" style="1" customWidth="1"/>
    <col min="14087" max="14336" width="10.85546875" style="1"/>
    <col min="14337" max="14337" width="10" style="1" customWidth="1"/>
    <col min="14338" max="14338" width="49.42578125" style="1" customWidth="1"/>
    <col min="14339" max="14339" width="17.42578125" style="1" customWidth="1"/>
    <col min="14340" max="14340" width="2.140625" style="1" customWidth="1"/>
    <col min="14341" max="14341" width="18" style="1" customWidth="1"/>
    <col min="14342" max="14342" width="10.7109375" style="1" customWidth="1"/>
    <col min="14343" max="14592" width="10.85546875" style="1"/>
    <col min="14593" max="14593" width="10" style="1" customWidth="1"/>
    <col min="14594" max="14594" width="49.42578125" style="1" customWidth="1"/>
    <col min="14595" max="14595" width="17.42578125" style="1" customWidth="1"/>
    <col min="14596" max="14596" width="2.140625" style="1" customWidth="1"/>
    <col min="14597" max="14597" width="18" style="1" customWidth="1"/>
    <col min="14598" max="14598" width="10.7109375" style="1" customWidth="1"/>
    <col min="14599" max="14848" width="10.85546875" style="1"/>
    <col min="14849" max="14849" width="10" style="1" customWidth="1"/>
    <col min="14850" max="14850" width="49.42578125" style="1" customWidth="1"/>
    <col min="14851" max="14851" width="17.42578125" style="1" customWidth="1"/>
    <col min="14852" max="14852" width="2.140625" style="1" customWidth="1"/>
    <col min="14853" max="14853" width="18" style="1" customWidth="1"/>
    <col min="14854" max="14854" width="10.7109375" style="1" customWidth="1"/>
    <col min="14855" max="15104" width="10.85546875" style="1"/>
    <col min="15105" max="15105" width="10" style="1" customWidth="1"/>
    <col min="15106" max="15106" width="49.42578125" style="1" customWidth="1"/>
    <col min="15107" max="15107" width="17.42578125" style="1" customWidth="1"/>
    <col min="15108" max="15108" width="2.140625" style="1" customWidth="1"/>
    <col min="15109" max="15109" width="18" style="1" customWidth="1"/>
    <col min="15110" max="15110" width="10.7109375" style="1" customWidth="1"/>
    <col min="15111" max="15360" width="10.85546875" style="1"/>
    <col min="15361" max="15361" width="10" style="1" customWidth="1"/>
    <col min="15362" max="15362" width="49.42578125" style="1" customWidth="1"/>
    <col min="15363" max="15363" width="17.42578125" style="1" customWidth="1"/>
    <col min="15364" max="15364" width="2.140625" style="1" customWidth="1"/>
    <col min="15365" max="15365" width="18" style="1" customWidth="1"/>
    <col min="15366" max="15366" width="10.7109375" style="1" customWidth="1"/>
    <col min="15367" max="15616" width="10.85546875" style="1"/>
    <col min="15617" max="15617" width="10" style="1" customWidth="1"/>
    <col min="15618" max="15618" width="49.42578125" style="1" customWidth="1"/>
    <col min="15619" max="15619" width="17.42578125" style="1" customWidth="1"/>
    <col min="15620" max="15620" width="2.140625" style="1" customWidth="1"/>
    <col min="15621" max="15621" width="18" style="1" customWidth="1"/>
    <col min="15622" max="15622" width="10.7109375" style="1" customWidth="1"/>
    <col min="15623" max="15872" width="10.85546875" style="1"/>
    <col min="15873" max="15873" width="10" style="1" customWidth="1"/>
    <col min="15874" max="15874" width="49.42578125" style="1" customWidth="1"/>
    <col min="15875" max="15875" width="17.42578125" style="1" customWidth="1"/>
    <col min="15876" max="15876" width="2.140625" style="1" customWidth="1"/>
    <col min="15877" max="15877" width="18" style="1" customWidth="1"/>
    <col min="15878" max="15878" width="10.7109375" style="1" customWidth="1"/>
    <col min="15879" max="16128" width="10.85546875" style="1"/>
    <col min="16129" max="16129" width="10" style="1" customWidth="1"/>
    <col min="16130" max="16130" width="49.42578125" style="1" customWidth="1"/>
    <col min="16131" max="16131" width="17.42578125" style="1" customWidth="1"/>
    <col min="16132" max="16132" width="2.140625" style="1" customWidth="1"/>
    <col min="16133" max="16133" width="18" style="1" customWidth="1"/>
    <col min="16134" max="16134" width="10.7109375" style="1" customWidth="1"/>
    <col min="16135" max="16384" width="10.85546875" style="1"/>
  </cols>
  <sheetData>
    <row r="1" spans="1:6" x14ac:dyDescent="0.2">
      <c r="A1" s="1606" t="s">
        <v>173</v>
      </c>
      <c r="B1" s="1606"/>
      <c r="C1" s="1606"/>
      <c r="D1" s="1606"/>
      <c r="E1" s="1606"/>
      <c r="F1" s="1606"/>
    </row>
    <row r="2" spans="1:6" x14ac:dyDescent="0.2">
      <c r="A2" s="1606" t="s">
        <v>4062</v>
      </c>
      <c r="B2" s="1606"/>
      <c r="C2" s="1606"/>
      <c r="D2" s="1606"/>
      <c r="E2" s="1606"/>
      <c r="F2" s="1606"/>
    </row>
    <row r="3" spans="1:6" x14ac:dyDescent="0.2">
      <c r="A3" s="1606" t="s">
        <v>3</v>
      </c>
      <c r="B3" s="1606"/>
      <c r="C3" s="1606"/>
      <c r="D3" s="1606"/>
      <c r="E3" s="1606"/>
      <c r="F3" s="1606"/>
    </row>
    <row r="4" spans="1:6" x14ac:dyDescent="0.2">
      <c r="A4" s="484"/>
      <c r="B4" s="484"/>
      <c r="C4" s="484"/>
      <c r="D4" s="484"/>
      <c r="E4" s="484"/>
      <c r="F4" s="484"/>
    </row>
    <row r="5" spans="1:6" x14ac:dyDescent="0.2">
      <c r="A5" s="484"/>
      <c r="B5" s="484"/>
      <c r="C5" s="484"/>
      <c r="D5" s="484"/>
      <c r="E5" s="485"/>
      <c r="F5" s="484"/>
    </row>
    <row r="6" spans="1:6" ht="25.5" x14ac:dyDescent="0.2">
      <c r="A6" s="486" t="s">
        <v>174</v>
      </c>
      <c r="B6" s="475"/>
      <c r="C6" s="475"/>
      <c r="D6" s="487"/>
      <c r="E6" s="488" t="s">
        <v>175</v>
      </c>
      <c r="F6" s="489" t="s">
        <v>65</v>
      </c>
    </row>
    <row r="7" spans="1:6" x14ac:dyDescent="0.2">
      <c r="A7" s="487" t="s">
        <v>176</v>
      </c>
      <c r="B7" s="475" t="s">
        <v>177</v>
      </c>
      <c r="C7" s="475"/>
      <c r="D7" s="487" t="s">
        <v>178</v>
      </c>
      <c r="E7" s="490">
        <v>214151718528.64999</v>
      </c>
      <c r="F7" s="491">
        <f>E7/E17</f>
        <v>0.82599254282459722</v>
      </c>
    </row>
    <row r="8" spans="1:6" x14ac:dyDescent="0.2">
      <c r="A8" s="487">
        <v>2</v>
      </c>
      <c r="B8" s="475" t="s">
        <v>179</v>
      </c>
      <c r="C8" s="475"/>
      <c r="D8" s="487"/>
      <c r="E8" s="490">
        <v>5637861228.8000002</v>
      </c>
      <c r="F8" s="491">
        <f>E8/E17</f>
        <v>2.1745477292752675E-2</v>
      </c>
    </row>
    <row r="9" spans="1:6" x14ac:dyDescent="0.2">
      <c r="A9" s="487">
        <v>4</v>
      </c>
      <c r="B9" s="475" t="s">
        <v>180</v>
      </c>
      <c r="C9" s="475"/>
      <c r="D9" s="487"/>
      <c r="E9" s="490">
        <v>62961919.219999999</v>
      </c>
      <c r="F9" s="491">
        <f>E9/E17</f>
        <v>2.4284687564011829E-4</v>
      </c>
    </row>
    <row r="10" spans="1:6" x14ac:dyDescent="0.2">
      <c r="A10" s="487">
        <v>5</v>
      </c>
      <c r="B10" s="475" t="s">
        <v>181</v>
      </c>
      <c r="C10" s="475"/>
      <c r="D10" s="487"/>
      <c r="E10" s="490">
        <v>11547910397.34</v>
      </c>
      <c r="F10" s="491">
        <f>E10/E17</f>
        <v>4.4540795371359014E-2</v>
      </c>
    </row>
    <row r="11" spans="1:6" ht="13.5" customHeight="1" x14ac:dyDescent="0.2">
      <c r="A11" s="487">
        <v>6</v>
      </c>
      <c r="B11" s="475" t="s">
        <v>182</v>
      </c>
      <c r="C11" s="475"/>
      <c r="D11" s="492"/>
      <c r="E11" s="493">
        <v>702227826.02999997</v>
      </c>
      <c r="F11" s="491">
        <f>E11/E17</f>
        <v>2.7085234321251052E-3</v>
      </c>
    </row>
    <row r="12" spans="1:6" ht="13.5" customHeight="1" x14ac:dyDescent="0.2">
      <c r="A12" s="487">
        <v>7</v>
      </c>
      <c r="B12" s="475" t="s">
        <v>183</v>
      </c>
      <c r="C12" s="475"/>
      <c r="D12" s="492"/>
      <c r="E12" s="493">
        <v>1666223106.3399999</v>
      </c>
      <c r="F12" s="491">
        <f>E12/E17</f>
        <v>6.4266953820160495E-3</v>
      </c>
    </row>
    <row r="13" spans="1:6" ht="13.5" customHeight="1" x14ac:dyDescent="0.2">
      <c r="A13" s="487">
        <v>8</v>
      </c>
      <c r="B13" s="475" t="s">
        <v>184</v>
      </c>
      <c r="C13" s="475"/>
      <c r="D13" s="492"/>
      <c r="E13" s="493">
        <v>9179454510.5400009</v>
      </c>
      <c r="F13" s="491">
        <f>E13/E17</f>
        <v>3.5405557447764704E-2</v>
      </c>
    </row>
    <row r="14" spans="1:6" ht="13.5" customHeight="1" x14ac:dyDescent="0.2">
      <c r="A14" s="487">
        <v>9</v>
      </c>
      <c r="B14" s="475" t="s">
        <v>185</v>
      </c>
      <c r="C14" s="475"/>
      <c r="D14" s="492"/>
      <c r="E14" s="493">
        <v>8483323626.1999998</v>
      </c>
      <c r="F14" s="491">
        <f>E14/E17</f>
        <v>3.272055018634594E-2</v>
      </c>
    </row>
    <row r="15" spans="1:6" ht="13.5" customHeight="1" x14ac:dyDescent="0.2">
      <c r="A15" s="487">
        <v>10</v>
      </c>
      <c r="B15" s="475" t="s">
        <v>186</v>
      </c>
      <c r="C15" s="475"/>
      <c r="D15" s="492"/>
      <c r="E15" s="494">
        <v>7834241278.3199997</v>
      </c>
      <c r="F15" s="495">
        <f>E15/E17</f>
        <v>3.0217011187399102E-2</v>
      </c>
    </row>
    <row r="16" spans="1:6" ht="13.5" customHeight="1" x14ac:dyDescent="0.2">
      <c r="A16" s="487"/>
      <c r="B16" s="475"/>
      <c r="C16" s="475"/>
      <c r="D16" s="492"/>
      <c r="E16" s="493"/>
      <c r="F16" s="411"/>
    </row>
    <row r="17" spans="1:6" ht="13.5" customHeight="1" thickBot="1" x14ac:dyDescent="0.25">
      <c r="A17" s="475"/>
      <c r="B17" s="496" t="s">
        <v>187</v>
      </c>
      <c r="C17" s="475"/>
      <c r="D17" s="497" t="s">
        <v>188</v>
      </c>
      <c r="E17" s="498">
        <f>SUM(E7:E15)</f>
        <v>259265922421.44</v>
      </c>
      <c r="F17" s="499">
        <f>SUM(F7:F16)</f>
        <v>0.99999999999999989</v>
      </c>
    </row>
    <row r="18" spans="1:6" ht="13.5" customHeight="1" thickTop="1" x14ac:dyDescent="0.2">
      <c r="A18" s="475"/>
      <c r="B18" s="475"/>
      <c r="C18" s="475"/>
      <c r="D18" s="487"/>
      <c r="E18" s="500"/>
      <c r="F18" s="475"/>
    </row>
    <row r="19" spans="1:6" ht="13.5" customHeight="1" x14ac:dyDescent="0.2">
      <c r="A19" s="475"/>
      <c r="B19" s="475"/>
      <c r="C19" s="475"/>
      <c r="D19" s="487"/>
      <c r="E19" s="500"/>
      <c r="F19" s="475"/>
    </row>
    <row r="20" spans="1:6" ht="18" customHeight="1" x14ac:dyDescent="0.2">
      <c r="A20" s="1606" t="s">
        <v>189</v>
      </c>
      <c r="B20" s="1606"/>
      <c r="C20" s="1606"/>
      <c r="D20" s="1606"/>
      <c r="E20" s="1606"/>
      <c r="F20" s="1606"/>
    </row>
    <row r="21" spans="1:6" x14ac:dyDescent="0.2">
      <c r="A21" s="1606" t="s">
        <v>4062</v>
      </c>
      <c r="B21" s="1606"/>
      <c r="C21" s="1606"/>
      <c r="D21" s="1606"/>
      <c r="E21" s="1606"/>
      <c r="F21" s="1606"/>
    </row>
    <row r="22" spans="1:6" x14ac:dyDescent="0.2">
      <c r="A22" s="1606" t="s">
        <v>3</v>
      </c>
      <c r="B22" s="1606"/>
      <c r="C22" s="1606"/>
      <c r="D22" s="1606"/>
      <c r="E22" s="1606"/>
      <c r="F22" s="1606"/>
    </row>
    <row r="23" spans="1:6" x14ac:dyDescent="0.2">
      <c r="A23" s="475"/>
      <c r="B23" s="475"/>
      <c r="C23" s="475"/>
      <c r="D23" s="487"/>
      <c r="E23" s="500"/>
      <c r="F23" s="490"/>
    </row>
    <row r="24" spans="1:6" ht="25.5" x14ac:dyDescent="0.2">
      <c r="A24" s="486" t="s">
        <v>190</v>
      </c>
      <c r="B24" s="475"/>
      <c r="C24" s="475"/>
      <c r="D24" s="487"/>
      <c r="E24" s="488" t="s">
        <v>175</v>
      </c>
      <c r="F24" s="489" t="s">
        <v>65</v>
      </c>
    </row>
    <row r="25" spans="1:6" x14ac:dyDescent="0.2">
      <c r="A25" s="501" t="s">
        <v>191</v>
      </c>
      <c r="B25" s="502" t="s">
        <v>66</v>
      </c>
      <c r="C25" s="475"/>
      <c r="D25" s="487" t="s">
        <v>178</v>
      </c>
      <c r="E25" s="490">
        <v>185445730.63</v>
      </c>
      <c r="F25" s="491">
        <f>E25/E42</f>
        <v>7.152722922396089E-4</v>
      </c>
    </row>
    <row r="26" spans="1:6" x14ac:dyDescent="0.2">
      <c r="A26" s="501" t="s">
        <v>192</v>
      </c>
      <c r="B26" s="502" t="s">
        <v>67</v>
      </c>
      <c r="C26" s="475"/>
      <c r="D26" s="487"/>
      <c r="E26" s="490">
        <v>100106555.45999999</v>
      </c>
      <c r="F26" s="491">
        <f>E26/E42</f>
        <v>3.8611536188421836E-4</v>
      </c>
    </row>
    <row r="27" spans="1:6" x14ac:dyDescent="0.2">
      <c r="A27" s="501" t="s">
        <v>193</v>
      </c>
      <c r="B27" s="502" t="s">
        <v>69</v>
      </c>
      <c r="C27" s="475"/>
      <c r="D27" s="487"/>
      <c r="E27" s="490"/>
      <c r="F27" s="491"/>
    </row>
    <row r="28" spans="1:6" x14ac:dyDescent="0.2">
      <c r="A28" s="501" t="s">
        <v>194</v>
      </c>
      <c r="B28" s="502" t="s">
        <v>195</v>
      </c>
      <c r="C28" s="493">
        <v>508628100.77999997</v>
      </c>
      <c r="D28" s="487"/>
      <c r="E28" s="490"/>
      <c r="F28" s="491"/>
    </row>
    <row r="29" spans="1:6" x14ac:dyDescent="0.2">
      <c r="A29" s="501" t="s">
        <v>196</v>
      </c>
      <c r="B29" s="502" t="s">
        <v>197</v>
      </c>
      <c r="C29" s="493">
        <v>1955030889.47</v>
      </c>
      <c r="D29" s="487"/>
      <c r="E29" s="490"/>
      <c r="F29" s="491"/>
    </row>
    <row r="30" spans="1:6" ht="13.5" customHeight="1" x14ac:dyDescent="0.2">
      <c r="A30" s="501" t="s">
        <v>198</v>
      </c>
      <c r="B30" s="502" t="s">
        <v>199</v>
      </c>
      <c r="C30" s="494">
        <v>4423603968.5900002</v>
      </c>
      <c r="D30" s="492"/>
      <c r="E30" s="493">
        <f>SUM(C28:C30)</f>
        <v>6887262958.8400002</v>
      </c>
      <c r="F30" s="491">
        <f>E30/E42</f>
        <v>2.6564474399549773E-2</v>
      </c>
    </row>
    <row r="31" spans="1:6" ht="13.5" customHeight="1" x14ac:dyDescent="0.2">
      <c r="A31" s="501" t="s">
        <v>200</v>
      </c>
      <c r="B31" s="502" t="s">
        <v>71</v>
      </c>
      <c r="C31" s="475"/>
      <c r="D31" s="487"/>
      <c r="E31" s="490">
        <v>3975388336.3499999</v>
      </c>
      <c r="F31" s="491">
        <f>E31/E42</f>
        <v>1.5333246649700288E-2</v>
      </c>
    </row>
    <row r="32" spans="1:6" ht="13.5" customHeight="1" x14ac:dyDescent="0.2">
      <c r="A32" s="501" t="s">
        <v>201</v>
      </c>
      <c r="B32" s="503" t="s">
        <v>72</v>
      </c>
      <c r="C32" s="475"/>
      <c r="D32" s="487"/>
      <c r="E32" s="490">
        <v>181302691.5</v>
      </c>
      <c r="F32" s="491">
        <f>E32/E42</f>
        <v>6.9929240914774066E-4</v>
      </c>
    </row>
    <row r="33" spans="1:6" ht="13.5" customHeight="1" x14ac:dyDescent="0.2">
      <c r="A33" s="501" t="s">
        <v>202</v>
      </c>
      <c r="B33" s="503" t="s">
        <v>73</v>
      </c>
      <c r="C33" s="475"/>
      <c r="D33" s="487"/>
      <c r="E33" s="490">
        <v>289244410.24000001</v>
      </c>
      <c r="F33" s="491">
        <f>E33/E42</f>
        <v>1.1156283384201554E-3</v>
      </c>
    </row>
    <row r="34" spans="1:6" ht="13.5" customHeight="1" x14ac:dyDescent="0.2">
      <c r="A34" s="501" t="s">
        <v>203</v>
      </c>
      <c r="B34" s="503" t="s">
        <v>204</v>
      </c>
      <c r="C34" s="475"/>
      <c r="D34" s="487"/>
      <c r="E34" s="490"/>
      <c r="F34" s="491"/>
    </row>
    <row r="35" spans="1:6" ht="13.5" customHeight="1" x14ac:dyDescent="0.2">
      <c r="A35" s="501" t="s">
        <v>205</v>
      </c>
      <c r="B35" s="503" t="s">
        <v>206</v>
      </c>
      <c r="C35" s="490">
        <v>154110918612.39999</v>
      </c>
      <c r="D35" s="487"/>
      <c r="E35" s="490"/>
      <c r="F35" s="491"/>
    </row>
    <row r="36" spans="1:6" ht="13.5" customHeight="1" x14ac:dyDescent="0.2">
      <c r="A36" s="501" t="s">
        <v>207</v>
      </c>
      <c r="B36" s="503" t="s">
        <v>208</v>
      </c>
      <c r="C36" s="494">
        <v>145339961.12</v>
      </c>
      <c r="D36" s="487"/>
      <c r="E36" s="490">
        <f>SUM(C35:C36)</f>
        <v>154256258573.51999</v>
      </c>
      <c r="F36" s="491">
        <f>E36/E42</f>
        <v>0.59497313465968937</v>
      </c>
    </row>
    <row r="37" spans="1:6" ht="13.5" customHeight="1" x14ac:dyDescent="0.2">
      <c r="A37" s="501" t="s">
        <v>209</v>
      </c>
      <c r="B37" s="503" t="s">
        <v>77</v>
      </c>
      <c r="C37" s="490"/>
      <c r="D37" s="487"/>
      <c r="E37" s="490">
        <v>646299605.91999996</v>
      </c>
      <c r="F37" s="491">
        <f>E37/E42</f>
        <v>2.4928058415229436E-3</v>
      </c>
    </row>
    <row r="38" spans="1:6" ht="13.5" customHeight="1" x14ac:dyDescent="0.2">
      <c r="A38" s="501" t="s">
        <v>210</v>
      </c>
      <c r="B38" s="503" t="s">
        <v>76</v>
      </c>
      <c r="C38" s="475"/>
      <c r="D38" s="487"/>
      <c r="E38" s="490">
        <v>59857954.049999997</v>
      </c>
      <c r="F38" s="491">
        <f>E38/E42</f>
        <v>2.3087474624875745E-4</v>
      </c>
    </row>
    <row r="39" spans="1:6" ht="13.5" customHeight="1" x14ac:dyDescent="0.2">
      <c r="A39" s="501">
        <v>2</v>
      </c>
      <c r="B39" s="502" t="s">
        <v>78</v>
      </c>
      <c r="C39" s="475"/>
      <c r="D39" s="487"/>
      <c r="E39" s="490">
        <v>3140434694.6599998</v>
      </c>
      <c r="F39" s="491">
        <f>E39/E42</f>
        <v>1.2112793942719491E-2</v>
      </c>
    </row>
    <row r="40" spans="1:6" ht="13.5" customHeight="1" x14ac:dyDescent="0.2">
      <c r="A40" s="501">
        <v>3</v>
      </c>
      <c r="B40" s="502" t="s">
        <v>79</v>
      </c>
      <c r="C40" s="475"/>
      <c r="D40" s="492"/>
      <c r="E40" s="490">
        <v>89544320910.270004</v>
      </c>
      <c r="F40" s="495">
        <f>E40/E42</f>
        <v>0.34537636135887767</v>
      </c>
    </row>
    <row r="41" spans="1:6" ht="13.5" customHeight="1" x14ac:dyDescent="0.2">
      <c r="A41" s="475"/>
      <c r="B41" s="475"/>
      <c r="C41" s="475"/>
      <c r="D41" s="492"/>
      <c r="E41" s="504"/>
      <c r="F41" s="411"/>
    </row>
    <row r="42" spans="1:6" ht="13.5" customHeight="1" thickBot="1" x14ac:dyDescent="0.25">
      <c r="A42" s="475"/>
      <c r="B42" s="496" t="s">
        <v>187</v>
      </c>
      <c r="C42" s="475"/>
      <c r="D42" s="497" t="s">
        <v>188</v>
      </c>
      <c r="E42" s="505">
        <f>SUM(E25:E40)</f>
        <v>259265922421.44</v>
      </c>
      <c r="F42" s="506">
        <f>SUM(F25:F40)</f>
        <v>1</v>
      </c>
    </row>
    <row r="43" spans="1:6" ht="13.5" customHeight="1" thickTop="1" x14ac:dyDescent="0.2">
      <c r="B43" s="507"/>
    </row>
    <row r="44" spans="1:6" ht="13.5" customHeight="1" x14ac:dyDescent="0.2">
      <c r="A44" s="510" t="s">
        <v>51</v>
      </c>
      <c r="B44" s="507"/>
    </row>
    <row r="45" spans="1:6" ht="13.5" customHeight="1" x14ac:dyDescent="0.2">
      <c r="A45" s="511" t="s">
        <v>5157</v>
      </c>
    </row>
    <row r="46" spans="1:6" ht="18" customHeight="1" x14ac:dyDescent="0.2">
      <c r="A46" s="511"/>
      <c r="B46" s="510"/>
      <c r="C46" s="510"/>
    </row>
  </sheetData>
  <mergeCells count="6">
    <mergeCell ref="A22:F22"/>
    <mergeCell ref="A1:F1"/>
    <mergeCell ref="A2:F2"/>
    <mergeCell ref="A3:F3"/>
    <mergeCell ref="A20:F20"/>
    <mergeCell ref="A21:F21"/>
  </mergeCells>
  <printOptions horizontalCentered="1"/>
  <pageMargins left="0.98425196850393704" right="0.78740157480314965" top="1.1811023622047245" bottom="0.98425196850393704" header="0.51181102362204722" footer="1.2598425196850394"/>
  <pageSetup scale="80" firstPageNumber="0" orientation="portrait" r:id="rId1"/>
  <headerFooter>
    <oddHeader>&amp;C&amp;"Arial,Negrita"UNIVERSIDAD DE COSTA RICA
VICERRECTORÍA DE ADMINISTRACIÓN
OFICINA DE ADMINISTRACIÓN FINANCIERA</oddHead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3"/>
  <sheetViews>
    <sheetView zoomScale="90" zoomScaleNormal="90" zoomScalePageLayoutView="90" workbookViewId="0">
      <selection activeCell="A24" sqref="A24:E25"/>
    </sheetView>
  </sheetViews>
  <sheetFormatPr baseColWidth="10" defaultRowHeight="15" x14ac:dyDescent="0.2"/>
  <cols>
    <col min="1" max="1" width="10.85546875" style="533" bestFit="1" customWidth="1"/>
    <col min="2" max="2" width="36.140625" style="512" bestFit="1" customWidth="1"/>
    <col min="3" max="3" width="6.140625" style="512" bestFit="1" customWidth="1"/>
    <col min="4" max="4" width="21" style="534" bestFit="1" customWidth="1"/>
    <col min="5" max="5" width="11.42578125" style="529" customWidth="1"/>
    <col min="6" max="255" width="10.85546875" style="512"/>
    <col min="256" max="256" width="10.85546875" style="512" bestFit="1" customWidth="1"/>
    <col min="257" max="257" width="36.140625" style="512" bestFit="1" customWidth="1"/>
    <col min="258" max="258" width="6.140625" style="512" bestFit="1" customWidth="1"/>
    <col min="259" max="259" width="21" style="512" bestFit="1" customWidth="1"/>
    <col min="260" max="511" width="10.85546875" style="512"/>
    <col min="512" max="512" width="10.85546875" style="512" bestFit="1" customWidth="1"/>
    <col min="513" max="513" width="36.140625" style="512" bestFit="1" customWidth="1"/>
    <col min="514" max="514" width="6.140625" style="512" bestFit="1" customWidth="1"/>
    <col min="515" max="515" width="21" style="512" bestFit="1" customWidth="1"/>
    <col min="516" max="767" width="10.85546875" style="512"/>
    <col min="768" max="768" width="10.85546875" style="512" bestFit="1" customWidth="1"/>
    <col min="769" max="769" width="36.140625" style="512" bestFit="1" customWidth="1"/>
    <col min="770" max="770" width="6.140625" style="512" bestFit="1" customWidth="1"/>
    <col min="771" max="771" width="21" style="512" bestFit="1" customWidth="1"/>
    <col min="772" max="1023" width="10.85546875" style="512"/>
    <col min="1024" max="1024" width="10.85546875" style="512" bestFit="1" customWidth="1"/>
    <col min="1025" max="1025" width="36.140625" style="512" bestFit="1" customWidth="1"/>
    <col min="1026" max="1026" width="6.140625" style="512" bestFit="1" customWidth="1"/>
    <col min="1027" max="1027" width="21" style="512" bestFit="1" customWidth="1"/>
    <col min="1028" max="1279" width="10.85546875" style="512"/>
    <col min="1280" max="1280" width="10.85546875" style="512" bestFit="1" customWidth="1"/>
    <col min="1281" max="1281" width="36.140625" style="512" bestFit="1" customWidth="1"/>
    <col min="1282" max="1282" width="6.140625" style="512" bestFit="1" customWidth="1"/>
    <col min="1283" max="1283" width="21" style="512" bestFit="1" customWidth="1"/>
    <col min="1284" max="1535" width="10.85546875" style="512"/>
    <col min="1536" max="1536" width="10.85546875" style="512" bestFit="1" customWidth="1"/>
    <col min="1537" max="1537" width="36.140625" style="512" bestFit="1" customWidth="1"/>
    <col min="1538" max="1538" width="6.140625" style="512" bestFit="1" customWidth="1"/>
    <col min="1539" max="1539" width="21" style="512" bestFit="1" customWidth="1"/>
    <col min="1540" max="1791" width="10.85546875" style="512"/>
    <col min="1792" max="1792" width="10.85546875" style="512" bestFit="1" customWidth="1"/>
    <col min="1793" max="1793" width="36.140625" style="512" bestFit="1" customWidth="1"/>
    <col min="1794" max="1794" width="6.140625" style="512" bestFit="1" customWidth="1"/>
    <col min="1795" max="1795" width="21" style="512" bestFit="1" customWidth="1"/>
    <col min="1796" max="2047" width="10.85546875" style="512"/>
    <col min="2048" max="2048" width="10.85546875" style="512" bestFit="1" customWidth="1"/>
    <col min="2049" max="2049" width="36.140625" style="512" bestFit="1" customWidth="1"/>
    <col min="2050" max="2050" width="6.140625" style="512" bestFit="1" customWidth="1"/>
    <col min="2051" max="2051" width="21" style="512" bestFit="1" customWidth="1"/>
    <col min="2052" max="2303" width="10.85546875" style="512"/>
    <col min="2304" max="2304" width="10.85546875" style="512" bestFit="1" customWidth="1"/>
    <col min="2305" max="2305" width="36.140625" style="512" bestFit="1" customWidth="1"/>
    <col min="2306" max="2306" width="6.140625" style="512" bestFit="1" customWidth="1"/>
    <col min="2307" max="2307" width="21" style="512" bestFit="1" customWidth="1"/>
    <col min="2308" max="2559" width="10.85546875" style="512"/>
    <col min="2560" max="2560" width="10.85546875" style="512" bestFit="1" customWidth="1"/>
    <col min="2561" max="2561" width="36.140625" style="512" bestFit="1" customWidth="1"/>
    <col min="2562" max="2562" width="6.140625" style="512" bestFit="1" customWidth="1"/>
    <col min="2563" max="2563" width="21" style="512" bestFit="1" customWidth="1"/>
    <col min="2564" max="2815" width="10.85546875" style="512"/>
    <col min="2816" max="2816" width="10.85546875" style="512" bestFit="1" customWidth="1"/>
    <col min="2817" max="2817" width="36.140625" style="512" bestFit="1" customWidth="1"/>
    <col min="2818" max="2818" width="6.140625" style="512" bestFit="1" customWidth="1"/>
    <col min="2819" max="2819" width="21" style="512" bestFit="1" customWidth="1"/>
    <col min="2820" max="3071" width="10.85546875" style="512"/>
    <col min="3072" max="3072" width="10.85546875" style="512" bestFit="1" customWidth="1"/>
    <col min="3073" max="3073" width="36.140625" style="512" bestFit="1" customWidth="1"/>
    <col min="3074" max="3074" width="6.140625" style="512" bestFit="1" customWidth="1"/>
    <col min="3075" max="3075" width="21" style="512" bestFit="1" customWidth="1"/>
    <col min="3076" max="3327" width="10.85546875" style="512"/>
    <col min="3328" max="3328" width="10.85546875" style="512" bestFit="1" customWidth="1"/>
    <col min="3329" max="3329" width="36.140625" style="512" bestFit="1" customWidth="1"/>
    <col min="3330" max="3330" width="6.140625" style="512" bestFit="1" customWidth="1"/>
    <col min="3331" max="3331" width="21" style="512" bestFit="1" customWidth="1"/>
    <col min="3332" max="3583" width="10.85546875" style="512"/>
    <col min="3584" max="3584" width="10.85546875" style="512" bestFit="1" customWidth="1"/>
    <col min="3585" max="3585" width="36.140625" style="512" bestFit="1" customWidth="1"/>
    <col min="3586" max="3586" width="6.140625" style="512" bestFit="1" customWidth="1"/>
    <col min="3587" max="3587" width="21" style="512" bestFit="1" customWidth="1"/>
    <col min="3588" max="3839" width="10.85546875" style="512"/>
    <col min="3840" max="3840" width="10.85546875" style="512" bestFit="1" customWidth="1"/>
    <col min="3841" max="3841" width="36.140625" style="512" bestFit="1" customWidth="1"/>
    <col min="3842" max="3842" width="6.140625" style="512" bestFit="1" customWidth="1"/>
    <col min="3843" max="3843" width="21" style="512" bestFit="1" customWidth="1"/>
    <col min="3844" max="4095" width="10.85546875" style="512"/>
    <col min="4096" max="4096" width="10.85546875" style="512" bestFit="1" customWidth="1"/>
    <col min="4097" max="4097" width="36.140625" style="512" bestFit="1" customWidth="1"/>
    <col min="4098" max="4098" width="6.140625" style="512" bestFit="1" customWidth="1"/>
    <col min="4099" max="4099" width="21" style="512" bestFit="1" customWidth="1"/>
    <col min="4100" max="4351" width="10.85546875" style="512"/>
    <col min="4352" max="4352" width="10.85546875" style="512" bestFit="1" customWidth="1"/>
    <col min="4353" max="4353" width="36.140625" style="512" bestFit="1" customWidth="1"/>
    <col min="4354" max="4354" width="6.140625" style="512" bestFit="1" customWidth="1"/>
    <col min="4355" max="4355" width="21" style="512" bestFit="1" customWidth="1"/>
    <col min="4356" max="4607" width="10.85546875" style="512"/>
    <col min="4608" max="4608" width="10.85546875" style="512" bestFit="1" customWidth="1"/>
    <col min="4609" max="4609" width="36.140625" style="512" bestFit="1" customWidth="1"/>
    <col min="4610" max="4610" width="6.140625" style="512" bestFit="1" customWidth="1"/>
    <col min="4611" max="4611" width="21" style="512" bestFit="1" customWidth="1"/>
    <col min="4612" max="4863" width="10.85546875" style="512"/>
    <col min="4864" max="4864" width="10.85546875" style="512" bestFit="1" customWidth="1"/>
    <col min="4865" max="4865" width="36.140625" style="512" bestFit="1" customWidth="1"/>
    <col min="4866" max="4866" width="6.140625" style="512" bestFit="1" customWidth="1"/>
    <col min="4867" max="4867" width="21" style="512" bestFit="1" customWidth="1"/>
    <col min="4868" max="5119" width="10.85546875" style="512"/>
    <col min="5120" max="5120" width="10.85546875" style="512" bestFit="1" customWidth="1"/>
    <col min="5121" max="5121" width="36.140625" style="512" bestFit="1" customWidth="1"/>
    <col min="5122" max="5122" width="6.140625" style="512" bestFit="1" customWidth="1"/>
    <col min="5123" max="5123" width="21" style="512" bestFit="1" customWidth="1"/>
    <col min="5124" max="5375" width="10.85546875" style="512"/>
    <col min="5376" max="5376" width="10.85546875" style="512" bestFit="1" customWidth="1"/>
    <col min="5377" max="5377" width="36.140625" style="512" bestFit="1" customWidth="1"/>
    <col min="5378" max="5378" width="6.140625" style="512" bestFit="1" customWidth="1"/>
    <col min="5379" max="5379" width="21" style="512" bestFit="1" customWidth="1"/>
    <col min="5380" max="5631" width="10.85546875" style="512"/>
    <col min="5632" max="5632" width="10.85546875" style="512" bestFit="1" customWidth="1"/>
    <col min="5633" max="5633" width="36.140625" style="512" bestFit="1" customWidth="1"/>
    <col min="5634" max="5634" width="6.140625" style="512" bestFit="1" customWidth="1"/>
    <col min="5635" max="5635" width="21" style="512" bestFit="1" customWidth="1"/>
    <col min="5636" max="5887" width="10.85546875" style="512"/>
    <col min="5888" max="5888" width="10.85546875" style="512" bestFit="1" customWidth="1"/>
    <col min="5889" max="5889" width="36.140625" style="512" bestFit="1" customWidth="1"/>
    <col min="5890" max="5890" width="6.140625" style="512" bestFit="1" customWidth="1"/>
    <col min="5891" max="5891" width="21" style="512" bestFit="1" customWidth="1"/>
    <col min="5892" max="6143" width="10.85546875" style="512"/>
    <col min="6144" max="6144" width="10.85546875" style="512" bestFit="1" customWidth="1"/>
    <col min="6145" max="6145" width="36.140625" style="512" bestFit="1" customWidth="1"/>
    <col min="6146" max="6146" width="6.140625" style="512" bestFit="1" customWidth="1"/>
    <col min="6147" max="6147" width="21" style="512" bestFit="1" customWidth="1"/>
    <col min="6148" max="6399" width="10.85546875" style="512"/>
    <col min="6400" max="6400" width="10.85546875" style="512" bestFit="1" customWidth="1"/>
    <col min="6401" max="6401" width="36.140625" style="512" bestFit="1" customWidth="1"/>
    <col min="6402" max="6402" width="6.140625" style="512" bestFit="1" customWidth="1"/>
    <col min="6403" max="6403" width="21" style="512" bestFit="1" customWidth="1"/>
    <col min="6404" max="6655" width="10.85546875" style="512"/>
    <col min="6656" max="6656" width="10.85546875" style="512" bestFit="1" customWidth="1"/>
    <col min="6657" max="6657" width="36.140625" style="512" bestFit="1" customWidth="1"/>
    <col min="6658" max="6658" width="6.140625" style="512" bestFit="1" customWidth="1"/>
    <col min="6659" max="6659" width="21" style="512" bestFit="1" customWidth="1"/>
    <col min="6660" max="6911" width="10.85546875" style="512"/>
    <col min="6912" max="6912" width="10.85546875" style="512" bestFit="1" customWidth="1"/>
    <col min="6913" max="6913" width="36.140625" style="512" bestFit="1" customWidth="1"/>
    <col min="6914" max="6914" width="6.140625" style="512" bestFit="1" customWidth="1"/>
    <col min="6915" max="6915" width="21" style="512" bestFit="1" customWidth="1"/>
    <col min="6916" max="7167" width="10.85546875" style="512"/>
    <col min="7168" max="7168" width="10.85546875" style="512" bestFit="1" customWidth="1"/>
    <col min="7169" max="7169" width="36.140625" style="512" bestFit="1" customWidth="1"/>
    <col min="7170" max="7170" width="6.140625" style="512" bestFit="1" customWidth="1"/>
    <col min="7171" max="7171" width="21" style="512" bestFit="1" customWidth="1"/>
    <col min="7172" max="7423" width="10.85546875" style="512"/>
    <col min="7424" max="7424" width="10.85546875" style="512" bestFit="1" customWidth="1"/>
    <col min="7425" max="7425" width="36.140625" style="512" bestFit="1" customWidth="1"/>
    <col min="7426" max="7426" width="6.140625" style="512" bestFit="1" customWidth="1"/>
    <col min="7427" max="7427" width="21" style="512" bestFit="1" customWidth="1"/>
    <col min="7428" max="7679" width="10.85546875" style="512"/>
    <col min="7680" max="7680" width="10.85546875" style="512" bestFit="1" customWidth="1"/>
    <col min="7681" max="7681" width="36.140625" style="512" bestFit="1" customWidth="1"/>
    <col min="7682" max="7682" width="6.140625" style="512" bestFit="1" customWidth="1"/>
    <col min="7683" max="7683" width="21" style="512" bestFit="1" customWidth="1"/>
    <col min="7684" max="7935" width="10.85546875" style="512"/>
    <col min="7936" max="7936" width="10.85546875" style="512" bestFit="1" customWidth="1"/>
    <col min="7937" max="7937" width="36.140625" style="512" bestFit="1" customWidth="1"/>
    <col min="7938" max="7938" width="6.140625" style="512" bestFit="1" customWidth="1"/>
    <col min="7939" max="7939" width="21" style="512" bestFit="1" customWidth="1"/>
    <col min="7940" max="8191" width="10.85546875" style="512"/>
    <col min="8192" max="8192" width="10.85546875" style="512" bestFit="1" customWidth="1"/>
    <col min="8193" max="8193" width="36.140625" style="512" bestFit="1" customWidth="1"/>
    <col min="8194" max="8194" width="6.140625" style="512" bestFit="1" customWidth="1"/>
    <col min="8195" max="8195" width="21" style="512" bestFit="1" customWidth="1"/>
    <col min="8196" max="8447" width="10.85546875" style="512"/>
    <col min="8448" max="8448" width="10.85546875" style="512" bestFit="1" customWidth="1"/>
    <col min="8449" max="8449" width="36.140625" style="512" bestFit="1" customWidth="1"/>
    <col min="8450" max="8450" width="6.140625" style="512" bestFit="1" customWidth="1"/>
    <col min="8451" max="8451" width="21" style="512" bestFit="1" customWidth="1"/>
    <col min="8452" max="8703" width="10.85546875" style="512"/>
    <col min="8704" max="8704" width="10.85546875" style="512" bestFit="1" customWidth="1"/>
    <col min="8705" max="8705" width="36.140625" style="512" bestFit="1" customWidth="1"/>
    <col min="8706" max="8706" width="6.140625" style="512" bestFit="1" customWidth="1"/>
    <col min="8707" max="8707" width="21" style="512" bestFit="1" customWidth="1"/>
    <col min="8708" max="8959" width="10.85546875" style="512"/>
    <col min="8960" max="8960" width="10.85546875" style="512" bestFit="1" customWidth="1"/>
    <col min="8961" max="8961" width="36.140625" style="512" bestFit="1" customWidth="1"/>
    <col min="8962" max="8962" width="6.140625" style="512" bestFit="1" customWidth="1"/>
    <col min="8963" max="8963" width="21" style="512" bestFit="1" customWidth="1"/>
    <col min="8964" max="9215" width="10.85546875" style="512"/>
    <col min="9216" max="9216" width="10.85546875" style="512" bestFit="1" customWidth="1"/>
    <col min="9217" max="9217" width="36.140625" style="512" bestFit="1" customWidth="1"/>
    <col min="9218" max="9218" width="6.140625" style="512" bestFit="1" customWidth="1"/>
    <col min="9219" max="9219" width="21" style="512" bestFit="1" customWidth="1"/>
    <col min="9220" max="9471" width="10.85546875" style="512"/>
    <col min="9472" max="9472" width="10.85546875" style="512" bestFit="1" customWidth="1"/>
    <col min="9473" max="9473" width="36.140625" style="512" bestFit="1" customWidth="1"/>
    <col min="9474" max="9474" width="6.140625" style="512" bestFit="1" customWidth="1"/>
    <col min="9475" max="9475" width="21" style="512" bestFit="1" customWidth="1"/>
    <col min="9476" max="9727" width="10.85546875" style="512"/>
    <col min="9728" max="9728" width="10.85546875" style="512" bestFit="1" customWidth="1"/>
    <col min="9729" max="9729" width="36.140625" style="512" bestFit="1" customWidth="1"/>
    <col min="9730" max="9730" width="6.140625" style="512" bestFit="1" customWidth="1"/>
    <col min="9731" max="9731" width="21" style="512" bestFit="1" customWidth="1"/>
    <col min="9732" max="9983" width="10.85546875" style="512"/>
    <col min="9984" max="9984" width="10.85546875" style="512" bestFit="1" customWidth="1"/>
    <col min="9985" max="9985" width="36.140625" style="512" bestFit="1" customWidth="1"/>
    <col min="9986" max="9986" width="6.140625" style="512" bestFit="1" customWidth="1"/>
    <col min="9987" max="9987" width="21" style="512" bestFit="1" customWidth="1"/>
    <col min="9988" max="10239" width="10.85546875" style="512"/>
    <col min="10240" max="10240" width="10.85546875" style="512" bestFit="1" customWidth="1"/>
    <col min="10241" max="10241" width="36.140625" style="512" bestFit="1" customWidth="1"/>
    <col min="10242" max="10242" width="6.140625" style="512" bestFit="1" customWidth="1"/>
    <col min="10243" max="10243" width="21" style="512" bestFit="1" customWidth="1"/>
    <col min="10244" max="10495" width="10.85546875" style="512"/>
    <col min="10496" max="10496" width="10.85546875" style="512" bestFit="1" customWidth="1"/>
    <col min="10497" max="10497" width="36.140625" style="512" bestFit="1" customWidth="1"/>
    <col min="10498" max="10498" width="6.140625" style="512" bestFit="1" customWidth="1"/>
    <col min="10499" max="10499" width="21" style="512" bestFit="1" customWidth="1"/>
    <col min="10500" max="10751" width="10.85546875" style="512"/>
    <col min="10752" max="10752" width="10.85546875" style="512" bestFit="1" customWidth="1"/>
    <col min="10753" max="10753" width="36.140625" style="512" bestFit="1" customWidth="1"/>
    <col min="10754" max="10754" width="6.140625" style="512" bestFit="1" customWidth="1"/>
    <col min="10755" max="10755" width="21" style="512" bestFit="1" customWidth="1"/>
    <col min="10756" max="11007" width="10.85546875" style="512"/>
    <col min="11008" max="11008" width="10.85546875" style="512" bestFit="1" customWidth="1"/>
    <col min="11009" max="11009" width="36.140625" style="512" bestFit="1" customWidth="1"/>
    <col min="11010" max="11010" width="6.140625" style="512" bestFit="1" customWidth="1"/>
    <col min="11011" max="11011" width="21" style="512" bestFit="1" customWidth="1"/>
    <col min="11012" max="11263" width="10.85546875" style="512"/>
    <col min="11264" max="11264" width="10.85546875" style="512" bestFit="1" customWidth="1"/>
    <col min="11265" max="11265" width="36.140625" style="512" bestFit="1" customWidth="1"/>
    <col min="11266" max="11266" width="6.140625" style="512" bestFit="1" customWidth="1"/>
    <col min="11267" max="11267" width="21" style="512" bestFit="1" customWidth="1"/>
    <col min="11268" max="11519" width="10.85546875" style="512"/>
    <col min="11520" max="11520" width="10.85546875" style="512" bestFit="1" customWidth="1"/>
    <col min="11521" max="11521" width="36.140625" style="512" bestFit="1" customWidth="1"/>
    <col min="11522" max="11522" width="6.140625" style="512" bestFit="1" customWidth="1"/>
    <col min="11523" max="11523" width="21" style="512" bestFit="1" customWidth="1"/>
    <col min="11524" max="11775" width="10.85546875" style="512"/>
    <col min="11776" max="11776" width="10.85546875" style="512" bestFit="1" customWidth="1"/>
    <col min="11777" max="11777" width="36.140625" style="512" bestFit="1" customWidth="1"/>
    <col min="11778" max="11778" width="6.140625" style="512" bestFit="1" customWidth="1"/>
    <col min="11779" max="11779" width="21" style="512" bestFit="1" customWidth="1"/>
    <col min="11780" max="12031" width="10.85546875" style="512"/>
    <col min="12032" max="12032" width="10.85546875" style="512" bestFit="1" customWidth="1"/>
    <col min="12033" max="12033" width="36.140625" style="512" bestFit="1" customWidth="1"/>
    <col min="12034" max="12034" width="6.140625" style="512" bestFit="1" customWidth="1"/>
    <col min="12035" max="12035" width="21" style="512" bestFit="1" customWidth="1"/>
    <col min="12036" max="12287" width="10.85546875" style="512"/>
    <col min="12288" max="12288" width="10.85546875" style="512" bestFit="1" customWidth="1"/>
    <col min="12289" max="12289" width="36.140625" style="512" bestFit="1" customWidth="1"/>
    <col min="12290" max="12290" width="6.140625" style="512" bestFit="1" customWidth="1"/>
    <col min="12291" max="12291" width="21" style="512" bestFit="1" customWidth="1"/>
    <col min="12292" max="12543" width="10.85546875" style="512"/>
    <col min="12544" max="12544" width="10.85546875" style="512" bestFit="1" customWidth="1"/>
    <col min="12545" max="12545" width="36.140625" style="512" bestFit="1" customWidth="1"/>
    <col min="12546" max="12546" width="6.140625" style="512" bestFit="1" customWidth="1"/>
    <col min="12547" max="12547" width="21" style="512" bestFit="1" customWidth="1"/>
    <col min="12548" max="12799" width="10.85546875" style="512"/>
    <col min="12800" max="12800" width="10.85546875" style="512" bestFit="1" customWidth="1"/>
    <col min="12801" max="12801" width="36.140625" style="512" bestFit="1" customWidth="1"/>
    <col min="12802" max="12802" width="6.140625" style="512" bestFit="1" customWidth="1"/>
    <col min="12803" max="12803" width="21" style="512" bestFit="1" customWidth="1"/>
    <col min="12804" max="13055" width="10.85546875" style="512"/>
    <col min="13056" max="13056" width="10.85546875" style="512" bestFit="1" customWidth="1"/>
    <col min="13057" max="13057" width="36.140625" style="512" bestFit="1" customWidth="1"/>
    <col min="13058" max="13058" width="6.140625" style="512" bestFit="1" customWidth="1"/>
    <col min="13059" max="13059" width="21" style="512" bestFit="1" customWidth="1"/>
    <col min="13060" max="13311" width="10.85546875" style="512"/>
    <col min="13312" max="13312" width="10.85546875" style="512" bestFit="1" customWidth="1"/>
    <col min="13313" max="13313" width="36.140625" style="512" bestFit="1" customWidth="1"/>
    <col min="13314" max="13314" width="6.140625" style="512" bestFit="1" customWidth="1"/>
    <col min="13315" max="13315" width="21" style="512" bestFit="1" customWidth="1"/>
    <col min="13316" max="13567" width="10.85546875" style="512"/>
    <col min="13568" max="13568" width="10.85546875" style="512" bestFit="1" customWidth="1"/>
    <col min="13569" max="13569" width="36.140625" style="512" bestFit="1" customWidth="1"/>
    <col min="13570" max="13570" width="6.140625" style="512" bestFit="1" customWidth="1"/>
    <col min="13571" max="13571" width="21" style="512" bestFit="1" customWidth="1"/>
    <col min="13572" max="13823" width="10.85546875" style="512"/>
    <col min="13824" max="13824" width="10.85546875" style="512" bestFit="1" customWidth="1"/>
    <col min="13825" max="13825" width="36.140625" style="512" bestFit="1" customWidth="1"/>
    <col min="13826" max="13826" width="6.140625" style="512" bestFit="1" customWidth="1"/>
    <col min="13827" max="13827" width="21" style="512" bestFit="1" customWidth="1"/>
    <col min="13828" max="14079" width="10.85546875" style="512"/>
    <col min="14080" max="14080" width="10.85546875" style="512" bestFit="1" customWidth="1"/>
    <col min="14081" max="14081" width="36.140625" style="512" bestFit="1" customWidth="1"/>
    <col min="14082" max="14082" width="6.140625" style="512" bestFit="1" customWidth="1"/>
    <col min="14083" max="14083" width="21" style="512" bestFit="1" customWidth="1"/>
    <col min="14084" max="14335" width="10.85546875" style="512"/>
    <col min="14336" max="14336" width="10.85546875" style="512" bestFit="1" customWidth="1"/>
    <col min="14337" max="14337" width="36.140625" style="512" bestFit="1" customWidth="1"/>
    <col min="14338" max="14338" width="6.140625" style="512" bestFit="1" customWidth="1"/>
    <col min="14339" max="14339" width="21" style="512" bestFit="1" customWidth="1"/>
    <col min="14340" max="14591" width="10.85546875" style="512"/>
    <col min="14592" max="14592" width="10.85546875" style="512" bestFit="1" customWidth="1"/>
    <col min="14593" max="14593" width="36.140625" style="512" bestFit="1" customWidth="1"/>
    <col min="14594" max="14594" width="6.140625" style="512" bestFit="1" customWidth="1"/>
    <col min="14595" max="14595" width="21" style="512" bestFit="1" customWidth="1"/>
    <col min="14596" max="14847" width="10.85546875" style="512"/>
    <col min="14848" max="14848" width="10.85546875" style="512" bestFit="1" customWidth="1"/>
    <col min="14849" max="14849" width="36.140625" style="512" bestFit="1" customWidth="1"/>
    <col min="14850" max="14850" width="6.140625" style="512" bestFit="1" customWidth="1"/>
    <col min="14851" max="14851" width="21" style="512" bestFit="1" customWidth="1"/>
    <col min="14852" max="15103" width="10.85546875" style="512"/>
    <col min="15104" max="15104" width="10.85546875" style="512" bestFit="1" customWidth="1"/>
    <col min="15105" max="15105" width="36.140625" style="512" bestFit="1" customWidth="1"/>
    <col min="15106" max="15106" width="6.140625" style="512" bestFit="1" customWidth="1"/>
    <col min="15107" max="15107" width="21" style="512" bestFit="1" customWidth="1"/>
    <col min="15108" max="15359" width="10.85546875" style="512"/>
    <col min="15360" max="15360" width="10.85546875" style="512" bestFit="1" customWidth="1"/>
    <col min="15361" max="15361" width="36.140625" style="512" bestFit="1" customWidth="1"/>
    <col min="15362" max="15362" width="6.140625" style="512" bestFit="1" customWidth="1"/>
    <col min="15363" max="15363" width="21" style="512" bestFit="1" customWidth="1"/>
    <col min="15364" max="15615" width="10.85546875" style="512"/>
    <col min="15616" max="15616" width="10.85546875" style="512" bestFit="1" customWidth="1"/>
    <col min="15617" max="15617" width="36.140625" style="512" bestFit="1" customWidth="1"/>
    <col min="15618" max="15618" width="6.140625" style="512" bestFit="1" customWidth="1"/>
    <col min="15619" max="15619" width="21" style="512" bestFit="1" customWidth="1"/>
    <col min="15620" max="15871" width="10.85546875" style="512"/>
    <col min="15872" max="15872" width="10.85546875" style="512" bestFit="1" customWidth="1"/>
    <col min="15873" max="15873" width="36.140625" style="512" bestFit="1" customWidth="1"/>
    <col min="15874" max="15874" width="6.140625" style="512" bestFit="1" customWidth="1"/>
    <col min="15875" max="15875" width="21" style="512" bestFit="1" customWidth="1"/>
    <col min="15876" max="16127" width="10.85546875" style="512"/>
    <col min="16128" max="16128" width="10.85546875" style="512" bestFit="1" customWidth="1"/>
    <col min="16129" max="16129" width="36.140625" style="512" bestFit="1" customWidth="1"/>
    <col min="16130" max="16130" width="6.140625" style="512" bestFit="1" customWidth="1"/>
    <col min="16131" max="16131" width="21" style="512" bestFit="1" customWidth="1"/>
    <col min="16132" max="16383" width="10.85546875" style="512"/>
    <col min="16384" max="16384" width="10.85546875" style="512" customWidth="1"/>
  </cols>
  <sheetData>
    <row r="1" spans="1:5" x14ac:dyDescent="0.2">
      <c r="A1" s="1607" t="s">
        <v>5072</v>
      </c>
      <c r="B1" s="1608"/>
      <c r="C1" s="1608"/>
      <c r="D1" s="1608"/>
      <c r="E1" s="1608"/>
    </row>
    <row r="2" spans="1:5" x14ac:dyDescent="0.2">
      <c r="A2" s="1606" t="s">
        <v>4062</v>
      </c>
      <c r="B2" s="1606"/>
      <c r="C2" s="1606"/>
      <c r="D2" s="1606"/>
      <c r="E2" s="1606"/>
    </row>
    <row r="3" spans="1:5" x14ac:dyDescent="0.2">
      <c r="A3" s="1606" t="s">
        <v>3</v>
      </c>
      <c r="B3" s="1606"/>
      <c r="C3" s="1606"/>
      <c r="D3" s="1606"/>
      <c r="E3" s="1606"/>
    </row>
    <row r="4" spans="1:5" x14ac:dyDescent="0.2">
      <c r="A4" s="513"/>
      <c r="B4" s="514"/>
      <c r="C4" s="514"/>
      <c r="D4" s="515"/>
      <c r="E4" s="516"/>
    </row>
    <row r="5" spans="1:5" ht="25.5" x14ac:dyDescent="0.2">
      <c r="A5" s="513" t="s">
        <v>174</v>
      </c>
      <c r="B5" s="514"/>
      <c r="C5" s="514"/>
      <c r="D5" s="517" t="s">
        <v>175</v>
      </c>
      <c r="E5" s="489" t="s">
        <v>65</v>
      </c>
    </row>
    <row r="6" spans="1:5" x14ac:dyDescent="0.2">
      <c r="A6" s="518"/>
      <c r="B6" s="519"/>
      <c r="C6" s="519"/>
      <c r="D6" s="520"/>
      <c r="E6" s="411"/>
    </row>
    <row r="7" spans="1:5" x14ac:dyDescent="0.2">
      <c r="A7" s="518">
        <v>1</v>
      </c>
      <c r="B7" s="519" t="s">
        <v>177</v>
      </c>
      <c r="C7" s="519"/>
      <c r="D7" s="520">
        <v>139392867199.56</v>
      </c>
      <c r="E7" s="491">
        <f>D7/D18</f>
        <v>0.88415888972308199</v>
      </c>
    </row>
    <row r="8" spans="1:5" x14ac:dyDescent="0.2">
      <c r="A8" s="518">
        <v>2</v>
      </c>
      <c r="B8" s="519" t="s">
        <v>179</v>
      </c>
      <c r="C8" s="519"/>
      <c r="D8" s="520">
        <v>1485522557.3199999</v>
      </c>
      <c r="E8" s="491">
        <f>D8/D18</f>
        <v>9.4225622969522395E-3</v>
      </c>
    </row>
    <row r="9" spans="1:5" x14ac:dyDescent="0.2">
      <c r="A9" s="518">
        <v>3</v>
      </c>
      <c r="B9" s="519" t="s">
        <v>211</v>
      </c>
      <c r="C9" s="519"/>
      <c r="D9" s="520">
        <v>4678579930.9099998</v>
      </c>
      <c r="E9" s="491">
        <f>D9/D18</f>
        <v>2.9675894615697643E-2</v>
      </c>
    </row>
    <row r="10" spans="1:5" x14ac:dyDescent="0.2">
      <c r="A10" s="518">
        <v>4</v>
      </c>
      <c r="B10" s="519" t="s">
        <v>180</v>
      </c>
      <c r="C10" s="519"/>
      <c r="D10" s="520">
        <v>2622814.65</v>
      </c>
      <c r="E10" s="491">
        <f>D10/D18</f>
        <v>1.6636323905824313E-5</v>
      </c>
    </row>
    <row r="11" spans="1:5" x14ac:dyDescent="0.2">
      <c r="A11" s="518">
        <v>5</v>
      </c>
      <c r="B11" s="519" t="s">
        <v>181</v>
      </c>
      <c r="C11" s="519"/>
      <c r="D11" s="520">
        <v>3031938496.79</v>
      </c>
      <c r="E11" s="491">
        <f>D11/D18</f>
        <v>1.9231366919174601E-2</v>
      </c>
    </row>
    <row r="12" spans="1:5" x14ac:dyDescent="0.2">
      <c r="A12" s="518">
        <v>6</v>
      </c>
      <c r="B12" s="519" t="s">
        <v>182</v>
      </c>
      <c r="C12" s="519"/>
      <c r="D12" s="520">
        <v>209867661.09</v>
      </c>
      <c r="E12" s="491">
        <f>D12/D18</f>
        <v>1.331175417695262E-3</v>
      </c>
    </row>
    <row r="13" spans="1:5" x14ac:dyDescent="0.2">
      <c r="A13" s="518">
        <v>7</v>
      </c>
      <c r="B13" s="519" t="s">
        <v>212</v>
      </c>
      <c r="C13" s="519"/>
      <c r="D13" s="520">
        <v>947338603.75</v>
      </c>
      <c r="E13" s="491">
        <f>D13/D18</f>
        <v>6.008900346990342E-3</v>
      </c>
    </row>
    <row r="14" spans="1:5" x14ac:dyDescent="0.2">
      <c r="A14" s="518">
        <v>8</v>
      </c>
      <c r="B14" s="519" t="s">
        <v>184</v>
      </c>
      <c r="C14" s="519"/>
      <c r="D14" s="520">
        <v>1082360633.9400001</v>
      </c>
      <c r="E14" s="491">
        <f>D14/D18</f>
        <v>6.8653353332227204E-3</v>
      </c>
    </row>
    <row r="15" spans="1:5" x14ac:dyDescent="0.2">
      <c r="A15" s="518">
        <v>9</v>
      </c>
      <c r="B15" s="519" t="s">
        <v>185</v>
      </c>
      <c r="C15" s="519"/>
      <c r="D15" s="520">
        <v>1289979406.3299999</v>
      </c>
      <c r="E15" s="491">
        <f>D15/D18</f>
        <v>8.1822462123081526E-3</v>
      </c>
    </row>
    <row r="16" spans="1:5" x14ac:dyDescent="0.2">
      <c r="A16" s="518">
        <v>10</v>
      </c>
      <c r="B16" s="519" t="s">
        <v>186</v>
      </c>
      <c r="C16" s="519"/>
      <c r="D16" s="522">
        <v>5534824615.3000002</v>
      </c>
      <c r="E16" s="495">
        <f>D16/D18</f>
        <v>3.5106992810971321E-2</v>
      </c>
    </row>
    <row r="17" spans="1:5" x14ac:dyDescent="0.2">
      <c r="A17" s="518"/>
      <c r="B17" s="519"/>
      <c r="C17" s="519"/>
      <c r="D17" s="520"/>
      <c r="E17" s="411"/>
    </row>
    <row r="18" spans="1:5" ht="15.75" thickBot="1" x14ac:dyDescent="0.25">
      <c r="A18" s="513"/>
      <c r="B18" s="1370" t="s">
        <v>5073</v>
      </c>
      <c r="C18" s="514" t="s">
        <v>188</v>
      </c>
      <c r="D18" s="523">
        <f>SUM(D7:D17)</f>
        <v>157655901919.63998</v>
      </c>
      <c r="E18" s="506">
        <f>SUM(E7:E17)</f>
        <v>1</v>
      </c>
    </row>
    <row r="19" spans="1:5" ht="15.75" thickTop="1" x14ac:dyDescent="0.2">
      <c r="A19" s="518"/>
      <c r="B19" s="519"/>
      <c r="C19" s="519"/>
      <c r="D19" s="520"/>
      <c r="E19" s="520"/>
    </row>
    <row r="20" spans="1:5" x14ac:dyDescent="0.2">
      <c r="A20" s="518"/>
      <c r="B20" s="519"/>
      <c r="C20" s="519"/>
      <c r="D20" s="520"/>
      <c r="E20" s="411"/>
    </row>
    <row r="21" spans="1:5" x14ac:dyDescent="0.2">
      <c r="A21" s="518"/>
      <c r="B21" s="519"/>
      <c r="C21" s="519"/>
      <c r="D21" s="520"/>
      <c r="E21" s="411"/>
    </row>
    <row r="22" spans="1:5" x14ac:dyDescent="0.2">
      <c r="A22" s="518"/>
      <c r="B22" s="519"/>
      <c r="C22" s="519"/>
      <c r="D22" s="520"/>
      <c r="E22" s="411"/>
    </row>
    <row r="23" spans="1:5" x14ac:dyDescent="0.2">
      <c r="A23" s="1607" t="s">
        <v>5074</v>
      </c>
      <c r="B23" s="1608"/>
      <c r="C23" s="1608"/>
      <c r="D23" s="1608"/>
      <c r="E23" s="1608"/>
    </row>
    <row r="24" spans="1:5" x14ac:dyDescent="0.2">
      <c r="A24" s="1606" t="s">
        <v>4062</v>
      </c>
      <c r="B24" s="1606"/>
      <c r="C24" s="1606"/>
      <c r="D24" s="1606"/>
      <c r="E24" s="1606"/>
    </row>
    <row r="25" spans="1:5" x14ac:dyDescent="0.2">
      <c r="A25" s="1606" t="s">
        <v>3</v>
      </c>
      <c r="B25" s="1606"/>
      <c r="C25" s="1606"/>
      <c r="D25" s="1606"/>
      <c r="E25" s="1606"/>
    </row>
    <row r="26" spans="1:5" x14ac:dyDescent="0.2">
      <c r="A26" s="513"/>
      <c r="B26" s="514"/>
      <c r="C26" s="514"/>
      <c r="D26" s="515"/>
      <c r="E26" s="516"/>
    </row>
    <row r="27" spans="1:5" ht="25.5" x14ac:dyDescent="0.2">
      <c r="A27" s="513" t="s">
        <v>190</v>
      </c>
      <c r="B27" s="514"/>
      <c r="C27" s="514"/>
      <c r="D27" s="517" t="s">
        <v>175</v>
      </c>
      <c r="E27" s="489" t="s">
        <v>65</v>
      </c>
    </row>
    <row r="28" spans="1:5" x14ac:dyDescent="0.2">
      <c r="A28" s="518"/>
      <c r="B28" s="519"/>
      <c r="C28" s="519"/>
      <c r="D28" s="520"/>
      <c r="E28" s="411"/>
    </row>
    <row r="29" spans="1:5" x14ac:dyDescent="0.2">
      <c r="A29" s="518">
        <v>0</v>
      </c>
      <c r="B29" s="519" t="s">
        <v>82</v>
      </c>
      <c r="C29" s="519"/>
      <c r="D29" s="520">
        <v>107264386578.50999</v>
      </c>
      <c r="E29" s="491">
        <f>D29/D38</f>
        <v>0.68037025745591539</v>
      </c>
    </row>
    <row r="30" spans="1:5" x14ac:dyDescent="0.2">
      <c r="A30" s="518">
        <v>1</v>
      </c>
      <c r="B30" s="519" t="s">
        <v>214</v>
      </c>
      <c r="C30" s="519"/>
      <c r="D30" s="520">
        <v>9168111754.9899998</v>
      </c>
      <c r="E30" s="491">
        <f>D30/D38</f>
        <v>5.8152670742787349E-2</v>
      </c>
    </row>
    <row r="31" spans="1:5" x14ac:dyDescent="0.2">
      <c r="A31" s="518">
        <v>2</v>
      </c>
      <c r="B31" s="519" t="s">
        <v>84</v>
      </c>
      <c r="C31" s="519"/>
      <c r="D31" s="520">
        <v>2789604003.5</v>
      </c>
      <c r="E31" s="491">
        <f>D31/D38</f>
        <v>1.7694256729582573E-2</v>
      </c>
    </row>
    <row r="32" spans="1:5" x14ac:dyDescent="0.2">
      <c r="A32" s="518">
        <v>3</v>
      </c>
      <c r="B32" s="519" t="s">
        <v>85</v>
      </c>
      <c r="C32" s="519"/>
      <c r="D32" s="520">
        <v>2216570362.5500002</v>
      </c>
      <c r="E32" s="491">
        <f>D32/D38</f>
        <v>1.4059545729406474E-2</v>
      </c>
    </row>
    <row r="33" spans="1:5" x14ac:dyDescent="0.2">
      <c r="A33" s="518">
        <v>4</v>
      </c>
      <c r="B33" s="519" t="s">
        <v>86</v>
      </c>
      <c r="C33" s="519"/>
      <c r="D33" s="520">
        <v>2622814.65</v>
      </c>
      <c r="E33" s="491">
        <f>D33/D38</f>
        <v>1.6636323905824313E-5</v>
      </c>
    </row>
    <row r="34" spans="1:5" x14ac:dyDescent="0.2">
      <c r="A34" s="518">
        <v>5</v>
      </c>
      <c r="B34" s="519" t="s">
        <v>156</v>
      </c>
      <c r="C34" s="519"/>
      <c r="D34" s="520">
        <v>14733582805.549999</v>
      </c>
      <c r="E34" s="491">
        <f>D34/D38</f>
        <v>9.3454051679333697E-2</v>
      </c>
    </row>
    <row r="35" spans="1:5" x14ac:dyDescent="0.2">
      <c r="A35" s="518">
        <v>6</v>
      </c>
      <c r="B35" s="519" t="s">
        <v>87</v>
      </c>
      <c r="C35" s="519"/>
      <c r="D35" s="520">
        <v>21143251710.650002</v>
      </c>
      <c r="E35" s="491">
        <f>D35/D38</f>
        <v>0.13411011863943473</v>
      </c>
    </row>
    <row r="36" spans="1:5" x14ac:dyDescent="0.2">
      <c r="A36" s="518">
        <v>8</v>
      </c>
      <c r="B36" s="519" t="s">
        <v>88</v>
      </c>
      <c r="C36" s="519"/>
      <c r="D36" s="522">
        <v>337771889.24000001</v>
      </c>
      <c r="E36" s="495">
        <f>D36/D38</f>
        <v>2.1424626996340954E-3</v>
      </c>
    </row>
    <row r="37" spans="1:5" x14ac:dyDescent="0.2">
      <c r="A37" s="518"/>
      <c r="B37" s="519"/>
      <c r="C37" s="519"/>
      <c r="D37" s="520"/>
      <c r="E37" s="411"/>
    </row>
    <row r="38" spans="1:5" ht="15.75" thickBot="1" x14ac:dyDescent="0.25">
      <c r="A38" s="513"/>
      <c r="B38" s="514" t="s">
        <v>213</v>
      </c>
      <c r="C38" s="514" t="s">
        <v>188</v>
      </c>
      <c r="D38" s="523">
        <f>SUM(D29:D37)</f>
        <v>157655901919.63998</v>
      </c>
      <c r="E38" s="506">
        <f>SUM(E29:E37)</f>
        <v>1</v>
      </c>
    </row>
    <row r="39" spans="1:5" ht="15.75" thickTop="1" x14ac:dyDescent="0.2">
      <c r="A39" s="524"/>
      <c r="B39" s="524"/>
      <c r="C39" s="524"/>
      <c r="D39" s="524"/>
      <c r="E39" s="525"/>
    </row>
    <row r="40" spans="1:5" x14ac:dyDescent="0.2">
      <c r="A40" s="526"/>
      <c r="B40" s="527"/>
      <c r="C40" s="527"/>
      <c r="D40" s="528"/>
      <c r="E40" s="527"/>
    </row>
    <row r="41" spans="1:5" x14ac:dyDescent="0.2">
      <c r="A41" s="530" t="s">
        <v>51</v>
      </c>
      <c r="B41" s="527"/>
      <c r="C41" s="527"/>
      <c r="D41" s="528"/>
      <c r="E41" s="527"/>
    </row>
    <row r="42" spans="1:5" x14ac:dyDescent="0.2">
      <c r="A42" s="1440" t="s">
        <v>5158</v>
      </c>
      <c r="B42" s="527"/>
      <c r="C42" s="527"/>
      <c r="D42" s="528"/>
      <c r="E42" s="527"/>
    </row>
    <row r="43" spans="1:5" x14ac:dyDescent="0.2">
      <c r="A43" s="531"/>
      <c r="B43" s="529"/>
      <c r="C43" s="529"/>
      <c r="D43" s="532"/>
    </row>
  </sheetData>
  <mergeCells count="6">
    <mergeCell ref="A25:E25"/>
    <mergeCell ref="A1:E1"/>
    <mergeCell ref="A23:E23"/>
    <mergeCell ref="A24:E24"/>
    <mergeCell ref="A2:E2"/>
    <mergeCell ref="A3:E3"/>
  </mergeCells>
  <phoneticPr fontId="22" type="noConversion"/>
  <printOptions horizontalCentered="1"/>
  <pageMargins left="1.18" right="1.18" top="1.18" bottom="0.98" header="0.51" footer="0.87"/>
  <pageSetup scale="80" firstPageNumber="0" orientation="portrait" r:id="rId1"/>
  <headerFooter>
    <oddHeader>&amp;C&amp;"Arial Negrita,Negrita"&amp;K000000UNIVERSIDAD DE COSTA RICA_x000D_VICERRECTORÍA DE ADMINISTRACIÓN_x000D_OFICINA DE ADMINISTRACIÓN FINANCIERA</oddHeader>
    <oddFooter>&amp;C&amp;P</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R100"/>
  <sheetViews>
    <sheetView zoomScale="90" zoomScaleNormal="90" zoomScalePageLayoutView="90" workbookViewId="0">
      <selection activeCell="A2" sqref="A2"/>
    </sheetView>
  </sheetViews>
  <sheetFormatPr baseColWidth="10" defaultRowHeight="12.75" x14ac:dyDescent="0.2"/>
  <cols>
    <col min="1" max="1" width="9.42578125" style="566" bestFit="1" customWidth="1"/>
    <col min="2" max="2" width="50.42578125" style="535" customWidth="1"/>
    <col min="3" max="3" width="1.42578125" style="535" customWidth="1"/>
    <col min="4" max="4" width="18.7109375" style="550" bestFit="1" customWidth="1"/>
    <col min="5" max="5" width="1.42578125" style="550" customWidth="1"/>
    <col min="6" max="6" width="18.7109375" style="550" bestFit="1" customWidth="1"/>
    <col min="7" max="7" width="1.42578125" style="550" customWidth="1"/>
    <col min="8" max="8" width="18.7109375" style="550" bestFit="1" customWidth="1"/>
    <col min="9" max="9" width="2" style="567" customWidth="1"/>
    <col min="10" max="10" width="11.28515625" style="535" bestFit="1" customWidth="1"/>
    <col min="11" max="11" width="6.7109375" style="535" customWidth="1"/>
    <col min="12" max="12" width="16.28515625" style="535" bestFit="1" customWidth="1"/>
    <col min="13" max="13" width="12.7109375" style="535" bestFit="1" customWidth="1"/>
    <col min="14" max="15" width="13.7109375" style="535" bestFit="1" customWidth="1"/>
    <col min="16" max="16" width="12.7109375" style="535" bestFit="1" customWidth="1"/>
    <col min="17" max="17" width="13.7109375" style="535" bestFit="1" customWidth="1"/>
    <col min="18" max="256" width="10.85546875" style="535"/>
    <col min="257" max="257" width="9.28515625" style="535" bestFit="1" customWidth="1"/>
    <col min="258" max="258" width="41.28515625" style="535" customWidth="1"/>
    <col min="259" max="259" width="1.42578125" style="535" customWidth="1"/>
    <col min="260" max="260" width="18.7109375" style="535" bestFit="1" customWidth="1"/>
    <col min="261" max="261" width="1.42578125" style="535" customWidth="1"/>
    <col min="262" max="262" width="18.7109375" style="535" bestFit="1" customWidth="1"/>
    <col min="263" max="263" width="1.7109375" style="535" customWidth="1"/>
    <col min="264" max="264" width="18.7109375" style="535" bestFit="1" customWidth="1"/>
    <col min="265" max="265" width="2" style="535" customWidth="1"/>
    <col min="266" max="266" width="12.7109375" style="535" bestFit="1" customWidth="1"/>
    <col min="267" max="512" width="10.85546875" style="535"/>
    <col min="513" max="513" width="9.28515625" style="535" bestFit="1" customWidth="1"/>
    <col min="514" max="514" width="41.28515625" style="535" customWidth="1"/>
    <col min="515" max="515" width="1.42578125" style="535" customWidth="1"/>
    <col min="516" max="516" width="18.7109375" style="535" bestFit="1" customWidth="1"/>
    <col min="517" max="517" width="1.42578125" style="535" customWidth="1"/>
    <col min="518" max="518" width="18.7109375" style="535" bestFit="1" customWidth="1"/>
    <col min="519" max="519" width="1.7109375" style="535" customWidth="1"/>
    <col min="520" max="520" width="18.7109375" style="535" bestFit="1" customWidth="1"/>
    <col min="521" max="521" width="2" style="535" customWidth="1"/>
    <col min="522" max="522" width="12.7109375" style="535" bestFit="1" customWidth="1"/>
    <col min="523" max="768" width="10.85546875" style="535"/>
    <col min="769" max="769" width="9.28515625" style="535" bestFit="1" customWidth="1"/>
    <col min="770" max="770" width="41.28515625" style="535" customWidth="1"/>
    <col min="771" max="771" width="1.42578125" style="535" customWidth="1"/>
    <col min="772" max="772" width="18.7109375" style="535" bestFit="1" customWidth="1"/>
    <col min="773" max="773" width="1.42578125" style="535" customWidth="1"/>
    <col min="774" max="774" width="18.7109375" style="535" bestFit="1" customWidth="1"/>
    <col min="775" max="775" width="1.7109375" style="535" customWidth="1"/>
    <col min="776" max="776" width="18.7109375" style="535" bestFit="1" customWidth="1"/>
    <col min="777" max="777" width="2" style="535" customWidth="1"/>
    <col min="778" max="778" width="12.7109375" style="535" bestFit="1" customWidth="1"/>
    <col min="779" max="1024" width="10.85546875" style="535"/>
    <col min="1025" max="1025" width="9.28515625" style="535" bestFit="1" customWidth="1"/>
    <col min="1026" max="1026" width="41.28515625" style="535" customWidth="1"/>
    <col min="1027" max="1027" width="1.42578125" style="535" customWidth="1"/>
    <col min="1028" max="1028" width="18.7109375" style="535" bestFit="1" customWidth="1"/>
    <col min="1029" max="1029" width="1.42578125" style="535" customWidth="1"/>
    <col min="1030" max="1030" width="18.7109375" style="535" bestFit="1" customWidth="1"/>
    <col min="1031" max="1031" width="1.7109375" style="535" customWidth="1"/>
    <col min="1032" max="1032" width="18.7109375" style="535" bestFit="1" customWidth="1"/>
    <col min="1033" max="1033" width="2" style="535" customWidth="1"/>
    <col min="1034" max="1034" width="12.7109375" style="535" bestFit="1" customWidth="1"/>
    <col min="1035" max="1280" width="10.85546875" style="535"/>
    <col min="1281" max="1281" width="9.28515625" style="535" bestFit="1" customWidth="1"/>
    <col min="1282" max="1282" width="41.28515625" style="535" customWidth="1"/>
    <col min="1283" max="1283" width="1.42578125" style="535" customWidth="1"/>
    <col min="1284" max="1284" width="18.7109375" style="535" bestFit="1" customWidth="1"/>
    <col min="1285" max="1285" width="1.42578125" style="535" customWidth="1"/>
    <col min="1286" max="1286" width="18.7109375" style="535" bestFit="1" customWidth="1"/>
    <col min="1287" max="1287" width="1.7109375" style="535" customWidth="1"/>
    <col min="1288" max="1288" width="18.7109375" style="535" bestFit="1" customWidth="1"/>
    <col min="1289" max="1289" width="2" style="535" customWidth="1"/>
    <col min="1290" max="1290" width="12.7109375" style="535" bestFit="1" customWidth="1"/>
    <col min="1291" max="1536" width="10.85546875" style="535"/>
    <col min="1537" max="1537" width="9.28515625" style="535" bestFit="1" customWidth="1"/>
    <col min="1538" max="1538" width="41.28515625" style="535" customWidth="1"/>
    <col min="1539" max="1539" width="1.42578125" style="535" customWidth="1"/>
    <col min="1540" max="1540" width="18.7109375" style="535" bestFit="1" customWidth="1"/>
    <col min="1541" max="1541" width="1.42578125" style="535" customWidth="1"/>
    <col min="1542" max="1542" width="18.7109375" style="535" bestFit="1" customWidth="1"/>
    <col min="1543" max="1543" width="1.7109375" style="535" customWidth="1"/>
    <col min="1544" max="1544" width="18.7109375" style="535" bestFit="1" customWidth="1"/>
    <col min="1545" max="1545" width="2" style="535" customWidth="1"/>
    <col min="1546" max="1546" width="12.7109375" style="535" bestFit="1" customWidth="1"/>
    <col min="1547" max="1792" width="10.85546875" style="535"/>
    <col min="1793" max="1793" width="9.28515625" style="535" bestFit="1" customWidth="1"/>
    <col min="1794" max="1794" width="41.28515625" style="535" customWidth="1"/>
    <col min="1795" max="1795" width="1.42578125" style="535" customWidth="1"/>
    <col min="1796" max="1796" width="18.7109375" style="535" bestFit="1" customWidth="1"/>
    <col min="1797" max="1797" width="1.42578125" style="535" customWidth="1"/>
    <col min="1798" max="1798" width="18.7109375" style="535" bestFit="1" customWidth="1"/>
    <col min="1799" max="1799" width="1.7109375" style="535" customWidth="1"/>
    <col min="1800" max="1800" width="18.7109375" style="535" bestFit="1" customWidth="1"/>
    <col min="1801" max="1801" width="2" style="535" customWidth="1"/>
    <col min="1802" max="1802" width="12.7109375" style="535" bestFit="1" customWidth="1"/>
    <col min="1803" max="2048" width="10.85546875" style="535"/>
    <col min="2049" max="2049" width="9.28515625" style="535" bestFit="1" customWidth="1"/>
    <col min="2050" max="2050" width="41.28515625" style="535" customWidth="1"/>
    <col min="2051" max="2051" width="1.42578125" style="535" customWidth="1"/>
    <col min="2052" max="2052" width="18.7109375" style="535" bestFit="1" customWidth="1"/>
    <col min="2053" max="2053" width="1.42578125" style="535" customWidth="1"/>
    <col min="2054" max="2054" width="18.7109375" style="535" bestFit="1" customWidth="1"/>
    <col min="2055" max="2055" width="1.7109375" style="535" customWidth="1"/>
    <col min="2056" max="2056" width="18.7109375" style="535" bestFit="1" customWidth="1"/>
    <col min="2057" max="2057" width="2" style="535" customWidth="1"/>
    <col min="2058" max="2058" width="12.7109375" style="535" bestFit="1" customWidth="1"/>
    <col min="2059" max="2304" width="10.85546875" style="535"/>
    <col min="2305" max="2305" width="9.28515625" style="535" bestFit="1" customWidth="1"/>
    <col min="2306" max="2306" width="41.28515625" style="535" customWidth="1"/>
    <col min="2307" max="2307" width="1.42578125" style="535" customWidth="1"/>
    <col min="2308" max="2308" width="18.7109375" style="535" bestFit="1" customWidth="1"/>
    <col min="2309" max="2309" width="1.42578125" style="535" customWidth="1"/>
    <col min="2310" max="2310" width="18.7109375" style="535" bestFit="1" customWidth="1"/>
    <col min="2311" max="2311" width="1.7109375" style="535" customWidth="1"/>
    <col min="2312" max="2312" width="18.7109375" style="535" bestFit="1" customWidth="1"/>
    <col min="2313" max="2313" width="2" style="535" customWidth="1"/>
    <col min="2314" max="2314" width="12.7109375" style="535" bestFit="1" customWidth="1"/>
    <col min="2315" max="2560" width="10.85546875" style="535"/>
    <col min="2561" max="2561" width="9.28515625" style="535" bestFit="1" customWidth="1"/>
    <col min="2562" max="2562" width="41.28515625" style="535" customWidth="1"/>
    <col min="2563" max="2563" width="1.42578125" style="535" customWidth="1"/>
    <col min="2564" max="2564" width="18.7109375" style="535" bestFit="1" customWidth="1"/>
    <col min="2565" max="2565" width="1.42578125" style="535" customWidth="1"/>
    <col min="2566" max="2566" width="18.7109375" style="535" bestFit="1" customWidth="1"/>
    <col min="2567" max="2567" width="1.7109375" style="535" customWidth="1"/>
    <col min="2568" max="2568" width="18.7109375" style="535" bestFit="1" customWidth="1"/>
    <col min="2569" max="2569" width="2" style="535" customWidth="1"/>
    <col min="2570" max="2570" width="12.7109375" style="535" bestFit="1" customWidth="1"/>
    <col min="2571" max="2816" width="10.85546875" style="535"/>
    <col min="2817" max="2817" width="9.28515625" style="535" bestFit="1" customWidth="1"/>
    <col min="2818" max="2818" width="41.28515625" style="535" customWidth="1"/>
    <col min="2819" max="2819" width="1.42578125" style="535" customWidth="1"/>
    <col min="2820" max="2820" width="18.7109375" style="535" bestFit="1" customWidth="1"/>
    <col min="2821" max="2821" width="1.42578125" style="535" customWidth="1"/>
    <col min="2822" max="2822" width="18.7109375" style="535" bestFit="1" customWidth="1"/>
    <col min="2823" max="2823" width="1.7109375" style="535" customWidth="1"/>
    <col min="2824" max="2824" width="18.7109375" style="535" bestFit="1" customWidth="1"/>
    <col min="2825" max="2825" width="2" style="535" customWidth="1"/>
    <col min="2826" max="2826" width="12.7109375" style="535" bestFit="1" customWidth="1"/>
    <col min="2827" max="3072" width="10.85546875" style="535"/>
    <col min="3073" max="3073" width="9.28515625" style="535" bestFit="1" customWidth="1"/>
    <col min="3074" max="3074" width="41.28515625" style="535" customWidth="1"/>
    <col min="3075" max="3075" width="1.42578125" style="535" customWidth="1"/>
    <col min="3076" max="3076" width="18.7109375" style="535" bestFit="1" customWidth="1"/>
    <col min="3077" max="3077" width="1.42578125" style="535" customWidth="1"/>
    <col min="3078" max="3078" width="18.7109375" style="535" bestFit="1" customWidth="1"/>
    <col min="3079" max="3079" width="1.7109375" style="535" customWidth="1"/>
    <col min="3080" max="3080" width="18.7109375" style="535" bestFit="1" customWidth="1"/>
    <col min="3081" max="3081" width="2" style="535" customWidth="1"/>
    <col min="3082" max="3082" width="12.7109375" style="535" bestFit="1" customWidth="1"/>
    <col min="3083" max="3328" width="10.85546875" style="535"/>
    <col min="3329" max="3329" width="9.28515625" style="535" bestFit="1" customWidth="1"/>
    <col min="3330" max="3330" width="41.28515625" style="535" customWidth="1"/>
    <col min="3331" max="3331" width="1.42578125" style="535" customWidth="1"/>
    <col min="3332" max="3332" width="18.7109375" style="535" bestFit="1" customWidth="1"/>
    <col min="3333" max="3333" width="1.42578125" style="535" customWidth="1"/>
    <col min="3334" max="3334" width="18.7109375" style="535" bestFit="1" customWidth="1"/>
    <col min="3335" max="3335" width="1.7109375" style="535" customWidth="1"/>
    <col min="3336" max="3336" width="18.7109375" style="535" bestFit="1" customWidth="1"/>
    <col min="3337" max="3337" width="2" style="535" customWidth="1"/>
    <col min="3338" max="3338" width="12.7109375" style="535" bestFit="1" customWidth="1"/>
    <col min="3339" max="3584" width="10.85546875" style="535"/>
    <col min="3585" max="3585" width="9.28515625" style="535" bestFit="1" customWidth="1"/>
    <col min="3586" max="3586" width="41.28515625" style="535" customWidth="1"/>
    <col min="3587" max="3587" width="1.42578125" style="535" customWidth="1"/>
    <col min="3588" max="3588" width="18.7109375" style="535" bestFit="1" customWidth="1"/>
    <col min="3589" max="3589" width="1.42578125" style="535" customWidth="1"/>
    <col min="3590" max="3590" width="18.7109375" style="535" bestFit="1" customWidth="1"/>
    <col min="3591" max="3591" width="1.7109375" style="535" customWidth="1"/>
    <col min="3592" max="3592" width="18.7109375" style="535" bestFit="1" customWidth="1"/>
    <col min="3593" max="3593" width="2" style="535" customWidth="1"/>
    <col min="3594" max="3594" width="12.7109375" style="535" bestFit="1" customWidth="1"/>
    <col min="3595" max="3840" width="10.85546875" style="535"/>
    <col min="3841" max="3841" width="9.28515625" style="535" bestFit="1" customWidth="1"/>
    <col min="3842" max="3842" width="41.28515625" style="535" customWidth="1"/>
    <col min="3843" max="3843" width="1.42578125" style="535" customWidth="1"/>
    <col min="3844" max="3844" width="18.7109375" style="535" bestFit="1" customWidth="1"/>
    <col min="3845" max="3845" width="1.42578125" style="535" customWidth="1"/>
    <col min="3846" max="3846" width="18.7109375" style="535" bestFit="1" customWidth="1"/>
    <col min="3847" max="3847" width="1.7109375" style="535" customWidth="1"/>
    <col min="3848" max="3848" width="18.7109375" style="535" bestFit="1" customWidth="1"/>
    <col min="3849" max="3849" width="2" style="535" customWidth="1"/>
    <col min="3850" max="3850" width="12.7109375" style="535" bestFit="1" customWidth="1"/>
    <col min="3851" max="4096" width="10.85546875" style="535"/>
    <col min="4097" max="4097" width="9.28515625" style="535" bestFit="1" customWidth="1"/>
    <col min="4098" max="4098" width="41.28515625" style="535" customWidth="1"/>
    <col min="4099" max="4099" width="1.42578125" style="535" customWidth="1"/>
    <col min="4100" max="4100" width="18.7109375" style="535" bestFit="1" customWidth="1"/>
    <col min="4101" max="4101" width="1.42578125" style="535" customWidth="1"/>
    <col min="4102" max="4102" width="18.7109375" style="535" bestFit="1" customWidth="1"/>
    <col min="4103" max="4103" width="1.7109375" style="535" customWidth="1"/>
    <col min="4104" max="4104" width="18.7109375" style="535" bestFit="1" customWidth="1"/>
    <col min="4105" max="4105" width="2" style="535" customWidth="1"/>
    <col min="4106" max="4106" width="12.7109375" style="535" bestFit="1" customWidth="1"/>
    <col min="4107" max="4352" width="10.85546875" style="535"/>
    <col min="4353" max="4353" width="9.28515625" style="535" bestFit="1" customWidth="1"/>
    <col min="4354" max="4354" width="41.28515625" style="535" customWidth="1"/>
    <col min="4355" max="4355" width="1.42578125" style="535" customWidth="1"/>
    <col min="4356" max="4356" width="18.7109375" style="535" bestFit="1" customWidth="1"/>
    <col min="4357" max="4357" width="1.42578125" style="535" customWidth="1"/>
    <col min="4358" max="4358" width="18.7109375" style="535" bestFit="1" customWidth="1"/>
    <col min="4359" max="4359" width="1.7109375" style="535" customWidth="1"/>
    <col min="4360" max="4360" width="18.7109375" style="535" bestFit="1" customWidth="1"/>
    <col min="4361" max="4361" width="2" style="535" customWidth="1"/>
    <col min="4362" max="4362" width="12.7109375" style="535" bestFit="1" customWidth="1"/>
    <col min="4363" max="4608" width="10.85546875" style="535"/>
    <col min="4609" max="4609" width="9.28515625" style="535" bestFit="1" customWidth="1"/>
    <col min="4610" max="4610" width="41.28515625" style="535" customWidth="1"/>
    <col min="4611" max="4611" width="1.42578125" style="535" customWidth="1"/>
    <col min="4612" max="4612" width="18.7109375" style="535" bestFit="1" customWidth="1"/>
    <col min="4613" max="4613" width="1.42578125" style="535" customWidth="1"/>
    <col min="4614" max="4614" width="18.7109375" style="535" bestFit="1" customWidth="1"/>
    <col min="4615" max="4615" width="1.7109375" style="535" customWidth="1"/>
    <col min="4616" max="4616" width="18.7109375" style="535" bestFit="1" customWidth="1"/>
    <col min="4617" max="4617" width="2" style="535" customWidth="1"/>
    <col min="4618" max="4618" width="12.7109375" style="535" bestFit="1" customWidth="1"/>
    <col min="4619" max="4864" width="10.85546875" style="535"/>
    <col min="4865" max="4865" width="9.28515625" style="535" bestFit="1" customWidth="1"/>
    <col min="4866" max="4866" width="41.28515625" style="535" customWidth="1"/>
    <col min="4867" max="4867" width="1.42578125" style="535" customWidth="1"/>
    <col min="4868" max="4868" width="18.7109375" style="535" bestFit="1" customWidth="1"/>
    <col min="4869" max="4869" width="1.42578125" style="535" customWidth="1"/>
    <col min="4870" max="4870" width="18.7109375" style="535" bestFit="1" customWidth="1"/>
    <col min="4871" max="4871" width="1.7109375" style="535" customWidth="1"/>
    <col min="4872" max="4872" width="18.7109375" style="535" bestFit="1" customWidth="1"/>
    <col min="4873" max="4873" width="2" style="535" customWidth="1"/>
    <col min="4874" max="4874" width="12.7109375" style="535" bestFit="1" customWidth="1"/>
    <col min="4875" max="5120" width="10.85546875" style="535"/>
    <col min="5121" max="5121" width="9.28515625" style="535" bestFit="1" customWidth="1"/>
    <col min="5122" max="5122" width="41.28515625" style="535" customWidth="1"/>
    <col min="5123" max="5123" width="1.42578125" style="535" customWidth="1"/>
    <col min="5124" max="5124" width="18.7109375" style="535" bestFit="1" customWidth="1"/>
    <col min="5125" max="5125" width="1.42578125" style="535" customWidth="1"/>
    <col min="5126" max="5126" width="18.7109375" style="535" bestFit="1" customWidth="1"/>
    <col min="5127" max="5127" width="1.7109375" style="535" customWidth="1"/>
    <col min="5128" max="5128" width="18.7109375" style="535" bestFit="1" customWidth="1"/>
    <col min="5129" max="5129" width="2" style="535" customWidth="1"/>
    <col min="5130" max="5130" width="12.7109375" style="535" bestFit="1" customWidth="1"/>
    <col min="5131" max="5376" width="10.85546875" style="535"/>
    <col min="5377" max="5377" width="9.28515625" style="535" bestFit="1" customWidth="1"/>
    <col min="5378" max="5378" width="41.28515625" style="535" customWidth="1"/>
    <col min="5379" max="5379" width="1.42578125" style="535" customWidth="1"/>
    <col min="5380" max="5380" width="18.7109375" style="535" bestFit="1" customWidth="1"/>
    <col min="5381" max="5381" width="1.42578125" style="535" customWidth="1"/>
    <col min="5382" max="5382" width="18.7109375" style="535" bestFit="1" customWidth="1"/>
    <col min="5383" max="5383" width="1.7109375" style="535" customWidth="1"/>
    <col min="5384" max="5384" width="18.7109375" style="535" bestFit="1" customWidth="1"/>
    <col min="5385" max="5385" width="2" style="535" customWidth="1"/>
    <col min="5386" max="5386" width="12.7109375" style="535" bestFit="1" customWidth="1"/>
    <col min="5387" max="5632" width="10.85546875" style="535"/>
    <col min="5633" max="5633" width="9.28515625" style="535" bestFit="1" customWidth="1"/>
    <col min="5634" max="5634" width="41.28515625" style="535" customWidth="1"/>
    <col min="5635" max="5635" width="1.42578125" style="535" customWidth="1"/>
    <col min="5636" max="5636" width="18.7109375" style="535" bestFit="1" customWidth="1"/>
    <col min="5637" max="5637" width="1.42578125" style="535" customWidth="1"/>
    <col min="5638" max="5638" width="18.7109375" style="535" bestFit="1" customWidth="1"/>
    <col min="5639" max="5639" width="1.7109375" style="535" customWidth="1"/>
    <col min="5640" max="5640" width="18.7109375" style="535" bestFit="1" customWidth="1"/>
    <col min="5641" max="5641" width="2" style="535" customWidth="1"/>
    <col min="5642" max="5642" width="12.7109375" style="535" bestFit="1" customWidth="1"/>
    <col min="5643" max="5888" width="10.85546875" style="535"/>
    <col min="5889" max="5889" width="9.28515625" style="535" bestFit="1" customWidth="1"/>
    <col min="5890" max="5890" width="41.28515625" style="535" customWidth="1"/>
    <col min="5891" max="5891" width="1.42578125" style="535" customWidth="1"/>
    <col min="5892" max="5892" width="18.7109375" style="535" bestFit="1" customWidth="1"/>
    <col min="5893" max="5893" width="1.42578125" style="535" customWidth="1"/>
    <col min="5894" max="5894" width="18.7109375" style="535" bestFit="1" customWidth="1"/>
    <col min="5895" max="5895" width="1.7109375" style="535" customWidth="1"/>
    <col min="5896" max="5896" width="18.7109375" style="535" bestFit="1" customWidth="1"/>
    <col min="5897" max="5897" width="2" style="535" customWidth="1"/>
    <col min="5898" max="5898" width="12.7109375" style="535" bestFit="1" customWidth="1"/>
    <col min="5899" max="6144" width="10.85546875" style="535"/>
    <col min="6145" max="6145" width="9.28515625" style="535" bestFit="1" customWidth="1"/>
    <col min="6146" max="6146" width="41.28515625" style="535" customWidth="1"/>
    <col min="6147" max="6147" width="1.42578125" style="535" customWidth="1"/>
    <col min="6148" max="6148" width="18.7109375" style="535" bestFit="1" customWidth="1"/>
    <col min="6149" max="6149" width="1.42578125" style="535" customWidth="1"/>
    <col min="6150" max="6150" width="18.7109375" style="535" bestFit="1" customWidth="1"/>
    <col min="6151" max="6151" width="1.7109375" style="535" customWidth="1"/>
    <col min="6152" max="6152" width="18.7109375" style="535" bestFit="1" customWidth="1"/>
    <col min="6153" max="6153" width="2" style="535" customWidth="1"/>
    <col min="6154" max="6154" width="12.7109375" style="535" bestFit="1" customWidth="1"/>
    <col min="6155" max="6400" width="10.85546875" style="535"/>
    <col min="6401" max="6401" width="9.28515625" style="535" bestFit="1" customWidth="1"/>
    <col min="6402" max="6402" width="41.28515625" style="535" customWidth="1"/>
    <col min="6403" max="6403" width="1.42578125" style="535" customWidth="1"/>
    <col min="6404" max="6404" width="18.7109375" style="535" bestFit="1" customWidth="1"/>
    <col min="6405" max="6405" width="1.42578125" style="535" customWidth="1"/>
    <col min="6406" max="6406" width="18.7109375" style="535" bestFit="1" customWidth="1"/>
    <col min="6407" max="6407" width="1.7109375" style="535" customWidth="1"/>
    <col min="6408" max="6408" width="18.7109375" style="535" bestFit="1" customWidth="1"/>
    <col min="6409" max="6409" width="2" style="535" customWidth="1"/>
    <col min="6410" max="6410" width="12.7109375" style="535" bestFit="1" customWidth="1"/>
    <col min="6411" max="6656" width="10.85546875" style="535"/>
    <col min="6657" max="6657" width="9.28515625" style="535" bestFit="1" customWidth="1"/>
    <col min="6658" max="6658" width="41.28515625" style="535" customWidth="1"/>
    <col min="6659" max="6659" width="1.42578125" style="535" customWidth="1"/>
    <col min="6660" max="6660" width="18.7109375" style="535" bestFit="1" customWidth="1"/>
    <col min="6661" max="6661" width="1.42578125" style="535" customWidth="1"/>
    <col min="6662" max="6662" width="18.7109375" style="535" bestFit="1" customWidth="1"/>
    <col min="6663" max="6663" width="1.7109375" style="535" customWidth="1"/>
    <col min="6664" max="6664" width="18.7109375" style="535" bestFit="1" customWidth="1"/>
    <col min="6665" max="6665" width="2" style="535" customWidth="1"/>
    <col min="6666" max="6666" width="12.7109375" style="535" bestFit="1" customWidth="1"/>
    <col min="6667" max="6912" width="10.85546875" style="535"/>
    <col min="6913" max="6913" width="9.28515625" style="535" bestFit="1" customWidth="1"/>
    <col min="6914" max="6914" width="41.28515625" style="535" customWidth="1"/>
    <col min="6915" max="6915" width="1.42578125" style="535" customWidth="1"/>
    <col min="6916" max="6916" width="18.7109375" style="535" bestFit="1" customWidth="1"/>
    <col min="6917" max="6917" width="1.42578125" style="535" customWidth="1"/>
    <col min="6918" max="6918" width="18.7109375" style="535" bestFit="1" customWidth="1"/>
    <col min="6919" max="6919" width="1.7109375" style="535" customWidth="1"/>
    <col min="6920" max="6920" width="18.7109375" style="535" bestFit="1" customWidth="1"/>
    <col min="6921" max="6921" width="2" style="535" customWidth="1"/>
    <col min="6922" max="6922" width="12.7109375" style="535" bestFit="1" customWidth="1"/>
    <col min="6923" max="7168" width="10.85546875" style="535"/>
    <col min="7169" max="7169" width="9.28515625" style="535" bestFit="1" customWidth="1"/>
    <col min="7170" max="7170" width="41.28515625" style="535" customWidth="1"/>
    <col min="7171" max="7171" width="1.42578125" style="535" customWidth="1"/>
    <col min="7172" max="7172" width="18.7109375" style="535" bestFit="1" customWidth="1"/>
    <col min="7173" max="7173" width="1.42578125" style="535" customWidth="1"/>
    <col min="7174" max="7174" width="18.7109375" style="535" bestFit="1" customWidth="1"/>
    <col min="7175" max="7175" width="1.7109375" style="535" customWidth="1"/>
    <col min="7176" max="7176" width="18.7109375" style="535" bestFit="1" customWidth="1"/>
    <col min="7177" max="7177" width="2" style="535" customWidth="1"/>
    <col min="7178" max="7178" width="12.7109375" style="535" bestFit="1" customWidth="1"/>
    <col min="7179" max="7424" width="10.85546875" style="535"/>
    <col min="7425" max="7425" width="9.28515625" style="535" bestFit="1" customWidth="1"/>
    <col min="7426" max="7426" width="41.28515625" style="535" customWidth="1"/>
    <col min="7427" max="7427" width="1.42578125" style="535" customWidth="1"/>
    <col min="7428" max="7428" width="18.7109375" style="535" bestFit="1" customWidth="1"/>
    <col min="7429" max="7429" width="1.42578125" style="535" customWidth="1"/>
    <col min="7430" max="7430" width="18.7109375" style="535" bestFit="1" customWidth="1"/>
    <col min="7431" max="7431" width="1.7109375" style="535" customWidth="1"/>
    <col min="7432" max="7432" width="18.7109375" style="535" bestFit="1" customWidth="1"/>
    <col min="7433" max="7433" width="2" style="535" customWidth="1"/>
    <col min="7434" max="7434" width="12.7109375" style="535" bestFit="1" customWidth="1"/>
    <col min="7435" max="7680" width="10.85546875" style="535"/>
    <col min="7681" max="7681" width="9.28515625" style="535" bestFit="1" customWidth="1"/>
    <col min="7682" max="7682" width="41.28515625" style="535" customWidth="1"/>
    <col min="7683" max="7683" width="1.42578125" style="535" customWidth="1"/>
    <col min="7684" max="7684" width="18.7109375" style="535" bestFit="1" customWidth="1"/>
    <col min="7685" max="7685" width="1.42578125" style="535" customWidth="1"/>
    <col min="7686" max="7686" width="18.7109375" style="535" bestFit="1" customWidth="1"/>
    <col min="7687" max="7687" width="1.7109375" style="535" customWidth="1"/>
    <col min="7688" max="7688" width="18.7109375" style="535" bestFit="1" customWidth="1"/>
    <col min="7689" max="7689" width="2" style="535" customWidth="1"/>
    <col min="7690" max="7690" width="12.7109375" style="535" bestFit="1" customWidth="1"/>
    <col min="7691" max="7936" width="10.85546875" style="535"/>
    <col min="7937" max="7937" width="9.28515625" style="535" bestFit="1" customWidth="1"/>
    <col min="7938" max="7938" width="41.28515625" style="535" customWidth="1"/>
    <col min="7939" max="7939" width="1.42578125" style="535" customWidth="1"/>
    <col min="7940" max="7940" width="18.7109375" style="535" bestFit="1" customWidth="1"/>
    <col min="7941" max="7941" width="1.42578125" style="535" customWidth="1"/>
    <col min="7942" max="7942" width="18.7109375" style="535" bestFit="1" customWidth="1"/>
    <col min="7943" max="7943" width="1.7109375" style="535" customWidth="1"/>
    <col min="7944" max="7944" width="18.7109375" style="535" bestFit="1" customWidth="1"/>
    <col min="7945" max="7945" width="2" style="535" customWidth="1"/>
    <col min="7946" max="7946" width="12.7109375" style="535" bestFit="1" customWidth="1"/>
    <col min="7947" max="8192" width="10.85546875" style="535"/>
    <col min="8193" max="8193" width="9.28515625" style="535" bestFit="1" customWidth="1"/>
    <col min="8194" max="8194" width="41.28515625" style="535" customWidth="1"/>
    <col min="8195" max="8195" width="1.42578125" style="535" customWidth="1"/>
    <col min="8196" max="8196" width="18.7109375" style="535" bestFit="1" customWidth="1"/>
    <col min="8197" max="8197" width="1.42578125" style="535" customWidth="1"/>
    <col min="8198" max="8198" width="18.7109375" style="535" bestFit="1" customWidth="1"/>
    <col min="8199" max="8199" width="1.7109375" style="535" customWidth="1"/>
    <col min="8200" max="8200" width="18.7109375" style="535" bestFit="1" customWidth="1"/>
    <col min="8201" max="8201" width="2" style="535" customWidth="1"/>
    <col min="8202" max="8202" width="12.7109375" style="535" bestFit="1" customWidth="1"/>
    <col min="8203" max="8448" width="10.85546875" style="535"/>
    <col min="8449" max="8449" width="9.28515625" style="535" bestFit="1" customWidth="1"/>
    <col min="8450" max="8450" width="41.28515625" style="535" customWidth="1"/>
    <col min="8451" max="8451" width="1.42578125" style="535" customWidth="1"/>
    <col min="8452" max="8452" width="18.7109375" style="535" bestFit="1" customWidth="1"/>
    <col min="8453" max="8453" width="1.42578125" style="535" customWidth="1"/>
    <col min="8454" max="8454" width="18.7109375" style="535" bestFit="1" customWidth="1"/>
    <col min="8455" max="8455" width="1.7109375" style="535" customWidth="1"/>
    <col min="8456" max="8456" width="18.7109375" style="535" bestFit="1" customWidth="1"/>
    <col min="8457" max="8457" width="2" style="535" customWidth="1"/>
    <col min="8458" max="8458" width="12.7109375" style="535" bestFit="1" customWidth="1"/>
    <col min="8459" max="8704" width="10.85546875" style="535"/>
    <col min="8705" max="8705" width="9.28515625" style="535" bestFit="1" customWidth="1"/>
    <col min="8706" max="8706" width="41.28515625" style="535" customWidth="1"/>
    <col min="8707" max="8707" width="1.42578125" style="535" customWidth="1"/>
    <col min="8708" max="8708" width="18.7109375" style="535" bestFit="1" customWidth="1"/>
    <col min="8709" max="8709" width="1.42578125" style="535" customWidth="1"/>
    <col min="8710" max="8710" width="18.7109375" style="535" bestFit="1" customWidth="1"/>
    <col min="8711" max="8711" width="1.7109375" style="535" customWidth="1"/>
    <col min="8712" max="8712" width="18.7109375" style="535" bestFit="1" customWidth="1"/>
    <col min="8713" max="8713" width="2" style="535" customWidth="1"/>
    <col min="8714" max="8714" width="12.7109375" style="535" bestFit="1" customWidth="1"/>
    <col min="8715" max="8960" width="10.85546875" style="535"/>
    <col min="8961" max="8961" width="9.28515625" style="535" bestFit="1" customWidth="1"/>
    <col min="8962" max="8962" width="41.28515625" style="535" customWidth="1"/>
    <col min="8963" max="8963" width="1.42578125" style="535" customWidth="1"/>
    <col min="8964" max="8964" width="18.7109375" style="535" bestFit="1" customWidth="1"/>
    <col min="8965" max="8965" width="1.42578125" style="535" customWidth="1"/>
    <col min="8966" max="8966" width="18.7109375" style="535" bestFit="1" customWidth="1"/>
    <col min="8967" max="8967" width="1.7109375" style="535" customWidth="1"/>
    <col min="8968" max="8968" width="18.7109375" style="535" bestFit="1" customWidth="1"/>
    <col min="8969" max="8969" width="2" style="535" customWidth="1"/>
    <col min="8970" max="8970" width="12.7109375" style="535" bestFit="1" customWidth="1"/>
    <col min="8971" max="9216" width="10.85546875" style="535"/>
    <col min="9217" max="9217" width="9.28515625" style="535" bestFit="1" customWidth="1"/>
    <col min="9218" max="9218" width="41.28515625" style="535" customWidth="1"/>
    <col min="9219" max="9219" width="1.42578125" style="535" customWidth="1"/>
    <col min="9220" max="9220" width="18.7109375" style="535" bestFit="1" customWidth="1"/>
    <col min="9221" max="9221" width="1.42578125" style="535" customWidth="1"/>
    <col min="9222" max="9222" width="18.7109375" style="535" bestFit="1" customWidth="1"/>
    <col min="9223" max="9223" width="1.7109375" style="535" customWidth="1"/>
    <col min="9224" max="9224" width="18.7109375" style="535" bestFit="1" customWidth="1"/>
    <col min="9225" max="9225" width="2" style="535" customWidth="1"/>
    <col min="9226" max="9226" width="12.7109375" style="535" bestFit="1" customWidth="1"/>
    <col min="9227" max="9472" width="10.85546875" style="535"/>
    <col min="9473" max="9473" width="9.28515625" style="535" bestFit="1" customWidth="1"/>
    <col min="9474" max="9474" width="41.28515625" style="535" customWidth="1"/>
    <col min="9475" max="9475" width="1.42578125" style="535" customWidth="1"/>
    <col min="9476" max="9476" width="18.7109375" style="535" bestFit="1" customWidth="1"/>
    <col min="9477" max="9477" width="1.42578125" style="535" customWidth="1"/>
    <col min="9478" max="9478" width="18.7109375" style="535" bestFit="1" customWidth="1"/>
    <col min="9479" max="9479" width="1.7109375" style="535" customWidth="1"/>
    <col min="9480" max="9480" width="18.7109375" style="535" bestFit="1" customWidth="1"/>
    <col min="9481" max="9481" width="2" style="535" customWidth="1"/>
    <col min="9482" max="9482" width="12.7109375" style="535" bestFit="1" customWidth="1"/>
    <col min="9483" max="9728" width="10.85546875" style="535"/>
    <col min="9729" max="9729" width="9.28515625" style="535" bestFit="1" customWidth="1"/>
    <col min="9730" max="9730" width="41.28515625" style="535" customWidth="1"/>
    <col min="9731" max="9731" width="1.42578125" style="535" customWidth="1"/>
    <col min="9732" max="9732" width="18.7109375" style="535" bestFit="1" customWidth="1"/>
    <col min="9733" max="9733" width="1.42578125" style="535" customWidth="1"/>
    <col min="9734" max="9734" width="18.7109375" style="535" bestFit="1" customWidth="1"/>
    <col min="9735" max="9735" width="1.7109375" style="535" customWidth="1"/>
    <col min="9736" max="9736" width="18.7109375" style="535" bestFit="1" customWidth="1"/>
    <col min="9737" max="9737" width="2" style="535" customWidth="1"/>
    <col min="9738" max="9738" width="12.7109375" style="535" bestFit="1" customWidth="1"/>
    <col min="9739" max="9984" width="10.85546875" style="535"/>
    <col min="9985" max="9985" width="9.28515625" style="535" bestFit="1" customWidth="1"/>
    <col min="9986" max="9986" width="41.28515625" style="535" customWidth="1"/>
    <col min="9987" max="9987" width="1.42578125" style="535" customWidth="1"/>
    <col min="9988" max="9988" width="18.7109375" style="535" bestFit="1" customWidth="1"/>
    <col min="9989" max="9989" width="1.42578125" style="535" customWidth="1"/>
    <col min="9990" max="9990" width="18.7109375" style="535" bestFit="1" customWidth="1"/>
    <col min="9991" max="9991" width="1.7109375" style="535" customWidth="1"/>
    <col min="9992" max="9992" width="18.7109375" style="535" bestFit="1" customWidth="1"/>
    <col min="9993" max="9993" width="2" style="535" customWidth="1"/>
    <col min="9994" max="9994" width="12.7109375" style="535" bestFit="1" customWidth="1"/>
    <col min="9995" max="10240" width="10.85546875" style="535"/>
    <col min="10241" max="10241" width="9.28515625" style="535" bestFit="1" customWidth="1"/>
    <col min="10242" max="10242" width="41.28515625" style="535" customWidth="1"/>
    <col min="10243" max="10243" width="1.42578125" style="535" customWidth="1"/>
    <col min="10244" max="10244" width="18.7109375" style="535" bestFit="1" customWidth="1"/>
    <col min="10245" max="10245" width="1.42578125" style="535" customWidth="1"/>
    <col min="10246" max="10246" width="18.7109375" style="535" bestFit="1" customWidth="1"/>
    <col min="10247" max="10247" width="1.7109375" style="535" customWidth="1"/>
    <col min="10248" max="10248" width="18.7109375" style="535" bestFit="1" customWidth="1"/>
    <col min="10249" max="10249" width="2" style="535" customWidth="1"/>
    <col min="10250" max="10250" width="12.7109375" style="535" bestFit="1" customWidth="1"/>
    <col min="10251" max="10496" width="10.85546875" style="535"/>
    <col min="10497" max="10497" width="9.28515625" style="535" bestFit="1" customWidth="1"/>
    <col min="10498" max="10498" width="41.28515625" style="535" customWidth="1"/>
    <col min="10499" max="10499" width="1.42578125" style="535" customWidth="1"/>
    <col min="10500" max="10500" width="18.7109375" style="535" bestFit="1" customWidth="1"/>
    <col min="10501" max="10501" width="1.42578125" style="535" customWidth="1"/>
    <col min="10502" max="10502" width="18.7109375" style="535" bestFit="1" customWidth="1"/>
    <col min="10503" max="10503" width="1.7109375" style="535" customWidth="1"/>
    <col min="10504" max="10504" width="18.7109375" style="535" bestFit="1" customWidth="1"/>
    <col min="10505" max="10505" width="2" style="535" customWidth="1"/>
    <col min="10506" max="10506" width="12.7109375" style="535" bestFit="1" customWidth="1"/>
    <col min="10507" max="10752" width="10.85546875" style="535"/>
    <col min="10753" max="10753" width="9.28515625" style="535" bestFit="1" customWidth="1"/>
    <col min="10754" max="10754" width="41.28515625" style="535" customWidth="1"/>
    <col min="10755" max="10755" width="1.42578125" style="535" customWidth="1"/>
    <col min="10756" max="10756" width="18.7109375" style="535" bestFit="1" customWidth="1"/>
    <col min="10757" max="10757" width="1.42578125" style="535" customWidth="1"/>
    <col min="10758" max="10758" width="18.7109375" style="535" bestFit="1" customWidth="1"/>
    <col min="10759" max="10759" width="1.7109375" style="535" customWidth="1"/>
    <col min="10760" max="10760" width="18.7109375" style="535" bestFit="1" customWidth="1"/>
    <col min="10761" max="10761" width="2" style="535" customWidth="1"/>
    <col min="10762" max="10762" width="12.7109375" style="535" bestFit="1" customWidth="1"/>
    <col min="10763" max="11008" width="10.85546875" style="535"/>
    <col min="11009" max="11009" width="9.28515625" style="535" bestFit="1" customWidth="1"/>
    <col min="11010" max="11010" width="41.28515625" style="535" customWidth="1"/>
    <col min="11011" max="11011" width="1.42578125" style="535" customWidth="1"/>
    <col min="11012" max="11012" width="18.7109375" style="535" bestFit="1" customWidth="1"/>
    <col min="11013" max="11013" width="1.42578125" style="535" customWidth="1"/>
    <col min="11014" max="11014" width="18.7109375" style="535" bestFit="1" customWidth="1"/>
    <col min="11015" max="11015" width="1.7109375" style="535" customWidth="1"/>
    <col min="11016" max="11016" width="18.7109375" style="535" bestFit="1" customWidth="1"/>
    <col min="11017" max="11017" width="2" style="535" customWidth="1"/>
    <col min="11018" max="11018" width="12.7109375" style="535" bestFit="1" customWidth="1"/>
    <col min="11019" max="11264" width="10.85546875" style="535"/>
    <col min="11265" max="11265" width="9.28515625" style="535" bestFit="1" customWidth="1"/>
    <col min="11266" max="11266" width="41.28515625" style="535" customWidth="1"/>
    <col min="11267" max="11267" width="1.42578125" style="535" customWidth="1"/>
    <col min="11268" max="11268" width="18.7109375" style="535" bestFit="1" customWidth="1"/>
    <col min="11269" max="11269" width="1.42578125" style="535" customWidth="1"/>
    <col min="11270" max="11270" width="18.7109375" style="535" bestFit="1" customWidth="1"/>
    <col min="11271" max="11271" width="1.7109375" style="535" customWidth="1"/>
    <col min="11272" max="11272" width="18.7109375" style="535" bestFit="1" customWidth="1"/>
    <col min="11273" max="11273" width="2" style="535" customWidth="1"/>
    <col min="11274" max="11274" width="12.7109375" style="535" bestFit="1" customWidth="1"/>
    <col min="11275" max="11520" width="10.85546875" style="535"/>
    <col min="11521" max="11521" width="9.28515625" style="535" bestFit="1" customWidth="1"/>
    <col min="11522" max="11522" width="41.28515625" style="535" customWidth="1"/>
    <col min="11523" max="11523" width="1.42578125" style="535" customWidth="1"/>
    <col min="11524" max="11524" width="18.7109375" style="535" bestFit="1" customWidth="1"/>
    <col min="11525" max="11525" width="1.42578125" style="535" customWidth="1"/>
    <col min="11526" max="11526" width="18.7109375" style="535" bestFit="1" customWidth="1"/>
    <col min="11527" max="11527" width="1.7109375" style="535" customWidth="1"/>
    <col min="11528" max="11528" width="18.7109375" style="535" bestFit="1" customWidth="1"/>
    <col min="11529" max="11529" width="2" style="535" customWidth="1"/>
    <col min="11530" max="11530" width="12.7109375" style="535" bestFit="1" customWidth="1"/>
    <col min="11531" max="11776" width="10.85546875" style="535"/>
    <col min="11777" max="11777" width="9.28515625" style="535" bestFit="1" customWidth="1"/>
    <col min="11778" max="11778" width="41.28515625" style="535" customWidth="1"/>
    <col min="11779" max="11779" width="1.42578125" style="535" customWidth="1"/>
    <col min="11780" max="11780" width="18.7109375" style="535" bestFit="1" customWidth="1"/>
    <col min="11781" max="11781" width="1.42578125" style="535" customWidth="1"/>
    <col min="11782" max="11782" width="18.7109375" style="535" bestFit="1" customWidth="1"/>
    <col min="11783" max="11783" width="1.7109375" style="535" customWidth="1"/>
    <col min="11784" max="11784" width="18.7109375" style="535" bestFit="1" customWidth="1"/>
    <col min="11785" max="11785" width="2" style="535" customWidth="1"/>
    <col min="11786" max="11786" width="12.7109375" style="535" bestFit="1" customWidth="1"/>
    <col min="11787" max="12032" width="10.85546875" style="535"/>
    <col min="12033" max="12033" width="9.28515625" style="535" bestFit="1" customWidth="1"/>
    <col min="12034" max="12034" width="41.28515625" style="535" customWidth="1"/>
    <col min="12035" max="12035" width="1.42578125" style="535" customWidth="1"/>
    <col min="12036" max="12036" width="18.7109375" style="535" bestFit="1" customWidth="1"/>
    <col min="12037" max="12037" width="1.42578125" style="535" customWidth="1"/>
    <col min="12038" max="12038" width="18.7109375" style="535" bestFit="1" customWidth="1"/>
    <col min="12039" max="12039" width="1.7109375" style="535" customWidth="1"/>
    <col min="12040" max="12040" width="18.7109375" style="535" bestFit="1" customWidth="1"/>
    <col min="12041" max="12041" width="2" style="535" customWidth="1"/>
    <col min="12042" max="12042" width="12.7109375" style="535" bestFit="1" customWidth="1"/>
    <col min="12043" max="12288" width="10.85546875" style="535"/>
    <col min="12289" max="12289" width="9.28515625" style="535" bestFit="1" customWidth="1"/>
    <col min="12290" max="12290" width="41.28515625" style="535" customWidth="1"/>
    <col min="12291" max="12291" width="1.42578125" style="535" customWidth="1"/>
    <col min="12292" max="12292" width="18.7109375" style="535" bestFit="1" customWidth="1"/>
    <col min="12293" max="12293" width="1.42578125" style="535" customWidth="1"/>
    <col min="12294" max="12294" width="18.7109375" style="535" bestFit="1" customWidth="1"/>
    <col min="12295" max="12295" width="1.7109375" style="535" customWidth="1"/>
    <col min="12296" max="12296" width="18.7109375" style="535" bestFit="1" customWidth="1"/>
    <col min="12297" max="12297" width="2" style="535" customWidth="1"/>
    <col min="12298" max="12298" width="12.7109375" style="535" bestFit="1" customWidth="1"/>
    <col min="12299" max="12544" width="10.85546875" style="535"/>
    <col min="12545" max="12545" width="9.28515625" style="535" bestFit="1" customWidth="1"/>
    <col min="12546" max="12546" width="41.28515625" style="535" customWidth="1"/>
    <col min="12547" max="12547" width="1.42578125" style="535" customWidth="1"/>
    <col min="12548" max="12548" width="18.7109375" style="535" bestFit="1" customWidth="1"/>
    <col min="12549" max="12549" width="1.42578125" style="535" customWidth="1"/>
    <col min="12550" max="12550" width="18.7109375" style="535" bestFit="1" customWidth="1"/>
    <col min="12551" max="12551" width="1.7109375" style="535" customWidth="1"/>
    <col min="12552" max="12552" width="18.7109375" style="535" bestFit="1" customWidth="1"/>
    <col min="12553" max="12553" width="2" style="535" customWidth="1"/>
    <col min="12554" max="12554" width="12.7109375" style="535" bestFit="1" customWidth="1"/>
    <col min="12555" max="12800" width="10.85546875" style="535"/>
    <col min="12801" max="12801" width="9.28515625" style="535" bestFit="1" customWidth="1"/>
    <col min="12802" max="12802" width="41.28515625" style="535" customWidth="1"/>
    <col min="12803" max="12803" width="1.42578125" style="535" customWidth="1"/>
    <col min="12804" max="12804" width="18.7109375" style="535" bestFit="1" customWidth="1"/>
    <col min="12805" max="12805" width="1.42578125" style="535" customWidth="1"/>
    <col min="12806" max="12806" width="18.7109375" style="535" bestFit="1" customWidth="1"/>
    <col min="12807" max="12807" width="1.7109375" style="535" customWidth="1"/>
    <col min="12808" max="12808" width="18.7109375" style="535" bestFit="1" customWidth="1"/>
    <col min="12809" max="12809" width="2" style="535" customWidth="1"/>
    <col min="12810" max="12810" width="12.7109375" style="535" bestFit="1" customWidth="1"/>
    <col min="12811" max="13056" width="10.85546875" style="535"/>
    <col min="13057" max="13057" width="9.28515625" style="535" bestFit="1" customWidth="1"/>
    <col min="13058" max="13058" width="41.28515625" style="535" customWidth="1"/>
    <col min="13059" max="13059" width="1.42578125" style="535" customWidth="1"/>
    <col min="13060" max="13060" width="18.7109375" style="535" bestFit="1" customWidth="1"/>
    <col min="13061" max="13061" width="1.42578125" style="535" customWidth="1"/>
    <col min="13062" max="13062" width="18.7109375" style="535" bestFit="1" customWidth="1"/>
    <col min="13063" max="13063" width="1.7109375" style="535" customWidth="1"/>
    <col min="13064" max="13064" width="18.7109375" style="535" bestFit="1" customWidth="1"/>
    <col min="13065" max="13065" width="2" style="535" customWidth="1"/>
    <col min="13066" max="13066" width="12.7109375" style="535" bestFit="1" customWidth="1"/>
    <col min="13067" max="13312" width="10.85546875" style="535"/>
    <col min="13313" max="13313" width="9.28515625" style="535" bestFit="1" customWidth="1"/>
    <col min="13314" max="13314" width="41.28515625" style="535" customWidth="1"/>
    <col min="13315" max="13315" width="1.42578125" style="535" customWidth="1"/>
    <col min="13316" max="13316" width="18.7109375" style="535" bestFit="1" customWidth="1"/>
    <col min="13317" max="13317" width="1.42578125" style="535" customWidth="1"/>
    <col min="13318" max="13318" width="18.7109375" style="535" bestFit="1" customWidth="1"/>
    <col min="13319" max="13319" width="1.7109375" style="535" customWidth="1"/>
    <col min="13320" max="13320" width="18.7109375" style="535" bestFit="1" customWidth="1"/>
    <col min="13321" max="13321" width="2" style="535" customWidth="1"/>
    <col min="13322" max="13322" width="12.7109375" style="535" bestFit="1" customWidth="1"/>
    <col min="13323" max="13568" width="10.85546875" style="535"/>
    <col min="13569" max="13569" width="9.28515625" style="535" bestFit="1" customWidth="1"/>
    <col min="13570" max="13570" width="41.28515625" style="535" customWidth="1"/>
    <col min="13571" max="13571" width="1.42578125" style="535" customWidth="1"/>
    <col min="13572" max="13572" width="18.7109375" style="535" bestFit="1" customWidth="1"/>
    <col min="13573" max="13573" width="1.42578125" style="535" customWidth="1"/>
    <col min="13574" max="13574" width="18.7109375" style="535" bestFit="1" customWidth="1"/>
    <col min="13575" max="13575" width="1.7109375" style="535" customWidth="1"/>
    <col min="13576" max="13576" width="18.7109375" style="535" bestFit="1" customWidth="1"/>
    <col min="13577" max="13577" width="2" style="535" customWidth="1"/>
    <col min="13578" max="13578" width="12.7109375" style="535" bestFit="1" customWidth="1"/>
    <col min="13579" max="13824" width="10.85546875" style="535"/>
    <col min="13825" max="13825" width="9.28515625" style="535" bestFit="1" customWidth="1"/>
    <col min="13826" max="13826" width="41.28515625" style="535" customWidth="1"/>
    <col min="13827" max="13827" width="1.42578125" style="535" customWidth="1"/>
    <col min="13828" max="13828" width="18.7109375" style="535" bestFit="1" customWidth="1"/>
    <col min="13829" max="13829" width="1.42578125" style="535" customWidth="1"/>
    <col min="13830" max="13830" width="18.7109375" style="535" bestFit="1" customWidth="1"/>
    <col min="13831" max="13831" width="1.7109375" style="535" customWidth="1"/>
    <col min="13832" max="13832" width="18.7109375" style="535" bestFit="1" customWidth="1"/>
    <col min="13833" max="13833" width="2" style="535" customWidth="1"/>
    <col min="13834" max="13834" width="12.7109375" style="535" bestFit="1" customWidth="1"/>
    <col min="13835" max="14080" width="10.85546875" style="535"/>
    <col min="14081" max="14081" width="9.28515625" style="535" bestFit="1" customWidth="1"/>
    <col min="14082" max="14082" width="41.28515625" style="535" customWidth="1"/>
    <col min="14083" max="14083" width="1.42578125" style="535" customWidth="1"/>
    <col min="14084" max="14084" width="18.7109375" style="535" bestFit="1" customWidth="1"/>
    <col min="14085" max="14085" width="1.42578125" style="535" customWidth="1"/>
    <col min="14086" max="14086" width="18.7109375" style="535" bestFit="1" customWidth="1"/>
    <col min="14087" max="14087" width="1.7109375" style="535" customWidth="1"/>
    <col min="14088" max="14088" width="18.7109375" style="535" bestFit="1" customWidth="1"/>
    <col min="14089" max="14089" width="2" style="535" customWidth="1"/>
    <col min="14090" max="14090" width="12.7109375" style="535" bestFit="1" customWidth="1"/>
    <col min="14091" max="14336" width="10.85546875" style="535"/>
    <col min="14337" max="14337" width="9.28515625" style="535" bestFit="1" customWidth="1"/>
    <col min="14338" max="14338" width="41.28515625" style="535" customWidth="1"/>
    <col min="14339" max="14339" width="1.42578125" style="535" customWidth="1"/>
    <col min="14340" max="14340" width="18.7109375" style="535" bestFit="1" customWidth="1"/>
    <col min="14341" max="14341" width="1.42578125" style="535" customWidth="1"/>
    <col min="14342" max="14342" width="18.7109375" style="535" bestFit="1" customWidth="1"/>
    <col min="14343" max="14343" width="1.7109375" style="535" customWidth="1"/>
    <col min="14344" max="14344" width="18.7109375" style="535" bestFit="1" customWidth="1"/>
    <col min="14345" max="14345" width="2" style="535" customWidth="1"/>
    <col min="14346" max="14346" width="12.7109375" style="535" bestFit="1" customWidth="1"/>
    <col min="14347" max="14592" width="10.85546875" style="535"/>
    <col min="14593" max="14593" width="9.28515625" style="535" bestFit="1" customWidth="1"/>
    <col min="14594" max="14594" width="41.28515625" style="535" customWidth="1"/>
    <col min="14595" max="14595" width="1.42578125" style="535" customWidth="1"/>
    <col min="14596" max="14596" width="18.7109375" style="535" bestFit="1" customWidth="1"/>
    <col min="14597" max="14597" width="1.42578125" style="535" customWidth="1"/>
    <col min="14598" max="14598" width="18.7109375" style="535" bestFit="1" customWidth="1"/>
    <col min="14599" max="14599" width="1.7109375" style="535" customWidth="1"/>
    <col min="14600" max="14600" width="18.7109375" style="535" bestFit="1" customWidth="1"/>
    <col min="14601" max="14601" width="2" style="535" customWidth="1"/>
    <col min="14602" max="14602" width="12.7109375" style="535" bestFit="1" customWidth="1"/>
    <col min="14603" max="14848" width="10.85546875" style="535"/>
    <col min="14849" max="14849" width="9.28515625" style="535" bestFit="1" customWidth="1"/>
    <col min="14850" max="14850" width="41.28515625" style="535" customWidth="1"/>
    <col min="14851" max="14851" width="1.42578125" style="535" customWidth="1"/>
    <col min="14852" max="14852" width="18.7109375" style="535" bestFit="1" customWidth="1"/>
    <col min="14853" max="14853" width="1.42578125" style="535" customWidth="1"/>
    <col min="14854" max="14854" width="18.7109375" style="535" bestFit="1" customWidth="1"/>
    <col min="14855" max="14855" width="1.7109375" style="535" customWidth="1"/>
    <col min="14856" max="14856" width="18.7109375" style="535" bestFit="1" customWidth="1"/>
    <col min="14857" max="14857" width="2" style="535" customWidth="1"/>
    <col min="14858" max="14858" width="12.7109375" style="535" bestFit="1" customWidth="1"/>
    <col min="14859" max="15104" width="10.85546875" style="535"/>
    <col min="15105" max="15105" width="9.28515625" style="535" bestFit="1" customWidth="1"/>
    <col min="15106" max="15106" width="41.28515625" style="535" customWidth="1"/>
    <col min="15107" max="15107" width="1.42578125" style="535" customWidth="1"/>
    <col min="15108" max="15108" width="18.7109375" style="535" bestFit="1" customWidth="1"/>
    <col min="15109" max="15109" width="1.42578125" style="535" customWidth="1"/>
    <col min="15110" max="15110" width="18.7109375" style="535" bestFit="1" customWidth="1"/>
    <col min="15111" max="15111" width="1.7109375" style="535" customWidth="1"/>
    <col min="15112" max="15112" width="18.7109375" style="535" bestFit="1" customWidth="1"/>
    <col min="15113" max="15113" width="2" style="535" customWidth="1"/>
    <col min="15114" max="15114" width="12.7109375" style="535" bestFit="1" customWidth="1"/>
    <col min="15115" max="15360" width="10.85546875" style="535"/>
    <col min="15361" max="15361" width="9.28515625" style="535" bestFit="1" customWidth="1"/>
    <col min="15362" max="15362" width="41.28515625" style="535" customWidth="1"/>
    <col min="15363" max="15363" width="1.42578125" style="535" customWidth="1"/>
    <col min="15364" max="15364" width="18.7109375" style="535" bestFit="1" customWidth="1"/>
    <col min="15365" max="15365" width="1.42578125" style="535" customWidth="1"/>
    <col min="15366" max="15366" width="18.7109375" style="535" bestFit="1" customWidth="1"/>
    <col min="15367" max="15367" width="1.7109375" style="535" customWidth="1"/>
    <col min="15368" max="15368" width="18.7109375" style="535" bestFit="1" customWidth="1"/>
    <col min="15369" max="15369" width="2" style="535" customWidth="1"/>
    <col min="15370" max="15370" width="12.7109375" style="535" bestFit="1" customWidth="1"/>
    <col min="15371" max="15616" width="10.85546875" style="535"/>
    <col min="15617" max="15617" width="9.28515625" style="535" bestFit="1" customWidth="1"/>
    <col min="15618" max="15618" width="41.28515625" style="535" customWidth="1"/>
    <col min="15619" max="15619" width="1.42578125" style="535" customWidth="1"/>
    <col min="15620" max="15620" width="18.7109375" style="535" bestFit="1" customWidth="1"/>
    <col min="15621" max="15621" width="1.42578125" style="535" customWidth="1"/>
    <col min="15622" max="15622" width="18.7109375" style="535" bestFit="1" customWidth="1"/>
    <col min="15623" max="15623" width="1.7109375" style="535" customWidth="1"/>
    <col min="15624" max="15624" width="18.7109375" style="535" bestFit="1" customWidth="1"/>
    <col min="15625" max="15625" width="2" style="535" customWidth="1"/>
    <col min="15626" max="15626" width="12.7109375" style="535" bestFit="1" customWidth="1"/>
    <col min="15627" max="15872" width="10.85546875" style="535"/>
    <col min="15873" max="15873" width="9.28515625" style="535" bestFit="1" customWidth="1"/>
    <col min="15874" max="15874" width="41.28515625" style="535" customWidth="1"/>
    <col min="15875" max="15875" width="1.42578125" style="535" customWidth="1"/>
    <col min="15876" max="15876" width="18.7109375" style="535" bestFit="1" customWidth="1"/>
    <col min="15877" max="15877" width="1.42578125" style="535" customWidth="1"/>
    <col min="15878" max="15878" width="18.7109375" style="535" bestFit="1" customWidth="1"/>
    <col min="15879" max="15879" width="1.7109375" style="535" customWidth="1"/>
    <col min="15880" max="15880" width="18.7109375" style="535" bestFit="1" customWidth="1"/>
    <col min="15881" max="15881" width="2" style="535" customWidth="1"/>
    <col min="15882" max="15882" width="12.7109375" style="535" bestFit="1" customWidth="1"/>
    <col min="15883" max="16128" width="10.85546875" style="535"/>
    <col min="16129" max="16129" width="9.28515625" style="535" bestFit="1" customWidth="1"/>
    <col min="16130" max="16130" width="41.28515625" style="535" customWidth="1"/>
    <col min="16131" max="16131" width="1.42578125" style="535" customWidth="1"/>
    <col min="16132" max="16132" width="18.7109375" style="535" bestFit="1" customWidth="1"/>
    <col min="16133" max="16133" width="1.42578125" style="535" customWidth="1"/>
    <col min="16134" max="16134" width="18.7109375" style="535" bestFit="1" customWidth="1"/>
    <col min="16135" max="16135" width="1.7109375" style="535" customWidth="1"/>
    <col min="16136" max="16136" width="18.7109375" style="535" bestFit="1" customWidth="1"/>
    <col min="16137" max="16137" width="2" style="535" customWidth="1"/>
    <col min="16138" max="16138" width="12.7109375" style="535" bestFit="1" customWidth="1"/>
    <col min="16139" max="16384" width="10.85546875" style="535"/>
  </cols>
  <sheetData>
    <row r="1" spans="1:12" ht="52.5" customHeight="1" x14ac:dyDescent="0.2">
      <c r="A1" s="1609" t="s">
        <v>5190</v>
      </c>
      <c r="B1" s="1609"/>
      <c r="C1" s="1609"/>
      <c r="D1" s="1609"/>
      <c r="E1" s="1609"/>
      <c r="F1" s="1609"/>
      <c r="G1" s="1609"/>
      <c r="H1" s="1609"/>
      <c r="I1" s="1609"/>
      <c r="J1" s="1609"/>
    </row>
    <row r="3" spans="1:12" x14ac:dyDescent="0.2">
      <c r="A3" s="1610" t="s">
        <v>217</v>
      </c>
      <c r="B3" s="1610"/>
      <c r="C3" s="536"/>
      <c r="D3" s="537"/>
      <c r="E3" s="537"/>
      <c r="F3" s="537"/>
      <c r="G3" s="537"/>
      <c r="H3" s="537"/>
      <c r="I3" s="537"/>
      <c r="J3" s="538"/>
    </row>
    <row r="4" spans="1:12" x14ac:dyDescent="0.2">
      <c r="A4" s="536"/>
      <c r="B4" s="536"/>
      <c r="C4" s="536"/>
      <c r="D4" s="537"/>
      <c r="E4" s="537"/>
      <c r="F4" s="537"/>
      <c r="G4" s="537"/>
      <c r="H4" s="537"/>
      <c r="I4" s="537"/>
      <c r="J4" s="538"/>
    </row>
    <row r="5" spans="1:12" x14ac:dyDescent="0.2">
      <c r="A5" s="536" t="s">
        <v>174</v>
      </c>
      <c r="B5" s="536" t="s">
        <v>218</v>
      </c>
      <c r="C5" s="536"/>
      <c r="D5" s="537" t="s">
        <v>219</v>
      </c>
      <c r="E5" s="537"/>
      <c r="F5" s="537" t="s">
        <v>1092</v>
      </c>
      <c r="G5" s="537"/>
      <c r="H5" s="537" t="s">
        <v>221</v>
      </c>
      <c r="I5" s="537"/>
      <c r="J5" s="538" t="s">
        <v>222</v>
      </c>
    </row>
    <row r="6" spans="1:12" x14ac:dyDescent="0.2">
      <c r="A6" s="539"/>
      <c r="B6" s="540"/>
      <c r="C6" s="540"/>
      <c r="D6" s="541"/>
      <c r="E6" s="541"/>
      <c r="F6" s="541"/>
      <c r="G6" s="541"/>
      <c r="H6" s="541"/>
      <c r="I6" s="541"/>
      <c r="J6" s="542"/>
    </row>
    <row r="7" spans="1:12" x14ac:dyDescent="0.2">
      <c r="A7" s="536" t="s">
        <v>176</v>
      </c>
      <c r="B7" s="543" t="s">
        <v>223</v>
      </c>
      <c r="C7" s="544"/>
      <c r="D7" s="545">
        <f>SUM(D9:D21)</f>
        <v>309724587000</v>
      </c>
      <c r="E7" s="546"/>
      <c r="F7" s="545">
        <f>SUM(F9:F21)</f>
        <v>214151718528.64999</v>
      </c>
      <c r="G7" s="546"/>
      <c r="H7" s="545">
        <f>SUM(H9:H21)</f>
        <v>95572868471.350006</v>
      </c>
      <c r="I7" s="545"/>
      <c r="J7" s="547">
        <f>F7/D7</f>
        <v>0.69142627843313575</v>
      </c>
    </row>
    <row r="8" spans="1:12" x14ac:dyDescent="0.2">
      <c r="A8" s="539"/>
      <c r="B8" s="548"/>
      <c r="C8" s="540"/>
      <c r="D8" s="541"/>
      <c r="E8" s="541"/>
      <c r="F8" s="541"/>
      <c r="G8" s="541"/>
      <c r="H8" s="541"/>
      <c r="I8" s="541"/>
      <c r="J8" s="547"/>
    </row>
    <row r="9" spans="1:12" x14ac:dyDescent="0.2">
      <c r="A9" s="539"/>
      <c r="B9" s="548" t="s">
        <v>67</v>
      </c>
      <c r="C9" s="540"/>
      <c r="D9" s="541">
        <v>120300000</v>
      </c>
      <c r="E9" s="541"/>
      <c r="F9" s="541">
        <v>100106555.45999999</v>
      </c>
      <c r="G9" s="541"/>
      <c r="H9" s="541">
        <f>SUM(D9-F9)</f>
        <v>20193444.540000007</v>
      </c>
      <c r="I9" s="541"/>
      <c r="J9" s="542">
        <f>F9/D9</f>
        <v>0.8321409431421446</v>
      </c>
    </row>
    <row r="10" spans="1:12" x14ac:dyDescent="0.2">
      <c r="A10" s="539"/>
      <c r="B10" s="548" t="s">
        <v>225</v>
      </c>
      <c r="C10" s="540"/>
      <c r="D10" s="541"/>
      <c r="E10" s="541"/>
      <c r="F10" s="541"/>
      <c r="G10" s="541"/>
      <c r="H10" s="541"/>
      <c r="I10" s="541"/>
      <c r="J10" s="542"/>
    </row>
    <row r="11" spans="1:12" x14ac:dyDescent="0.2">
      <c r="A11" s="539"/>
      <c r="B11" s="548" t="s">
        <v>195</v>
      </c>
      <c r="C11" s="540"/>
      <c r="D11" s="541">
        <v>124000000</v>
      </c>
      <c r="E11" s="541"/>
      <c r="F11" s="549">
        <v>56771746.549999997</v>
      </c>
      <c r="G11" s="541"/>
      <c r="H11" s="541">
        <f t="shared" ref="H11:H16" si="0">SUM(D11-F11)</f>
        <v>67228253.450000003</v>
      </c>
      <c r="I11" s="541"/>
      <c r="J11" s="542">
        <f t="shared" ref="J11:J16" si="1">F11/D11</f>
        <v>0.45783666572580645</v>
      </c>
      <c r="L11" s="550">
        <f>SUM(F11:F12)</f>
        <v>435316305.81</v>
      </c>
    </row>
    <row r="12" spans="1:12" x14ac:dyDescent="0.2">
      <c r="A12" s="539"/>
      <c r="B12" s="548" t="s">
        <v>197</v>
      </c>
      <c r="C12" s="540"/>
      <c r="D12" s="541">
        <v>931392703.36000001</v>
      </c>
      <c r="E12" s="541"/>
      <c r="F12" s="549">
        <v>378544559.25999999</v>
      </c>
      <c r="G12" s="541"/>
      <c r="H12" s="541">
        <f t="shared" si="0"/>
        <v>552848144.10000002</v>
      </c>
      <c r="I12" s="541"/>
      <c r="J12" s="542">
        <f t="shared" si="1"/>
        <v>0.40642852138995739</v>
      </c>
    </row>
    <row r="13" spans="1:12" x14ac:dyDescent="0.2">
      <c r="A13" s="539"/>
      <c r="B13" s="551" t="s">
        <v>199</v>
      </c>
      <c r="C13" s="540"/>
      <c r="D13" s="541">
        <v>5353097809.54</v>
      </c>
      <c r="E13" s="541"/>
      <c r="F13" s="541">
        <v>2794142857.21</v>
      </c>
      <c r="G13" s="541"/>
      <c r="H13" s="541">
        <f t="shared" si="0"/>
        <v>2558954952.3299999</v>
      </c>
      <c r="I13" s="541"/>
      <c r="J13" s="542">
        <f t="shared" si="1"/>
        <v>0.52196745821278112</v>
      </c>
    </row>
    <row r="14" spans="1:12" x14ac:dyDescent="0.2">
      <c r="A14" s="539"/>
      <c r="B14" s="548" t="s">
        <v>71</v>
      </c>
      <c r="C14" s="540"/>
      <c r="D14" s="541">
        <v>5637000000</v>
      </c>
      <c r="E14" s="541"/>
      <c r="F14" s="541">
        <v>3866199114.7399998</v>
      </c>
      <c r="G14" s="541"/>
      <c r="H14" s="541">
        <f t="shared" si="0"/>
        <v>1770800885.2600002</v>
      </c>
      <c r="I14" s="541"/>
      <c r="J14" s="542">
        <f t="shared" si="1"/>
        <v>0.68586111668263261</v>
      </c>
    </row>
    <row r="15" spans="1:12" x14ac:dyDescent="0.2">
      <c r="A15" s="539"/>
      <c r="B15" s="548" t="s">
        <v>3583</v>
      </c>
      <c r="C15" s="540"/>
      <c r="D15" s="541">
        <v>372000000</v>
      </c>
      <c r="E15" s="541"/>
      <c r="F15" s="541">
        <v>181302691.5</v>
      </c>
      <c r="G15" s="541"/>
      <c r="H15" s="541">
        <f t="shared" si="0"/>
        <v>190697308.5</v>
      </c>
      <c r="I15" s="541"/>
      <c r="J15" s="542">
        <f t="shared" si="1"/>
        <v>0.48737282661290321</v>
      </c>
    </row>
    <row r="16" spans="1:12" x14ac:dyDescent="0.2">
      <c r="A16" s="539"/>
      <c r="B16" s="548" t="s">
        <v>73</v>
      </c>
      <c r="C16" s="540"/>
      <c r="D16" s="541">
        <v>448000000</v>
      </c>
      <c r="E16" s="541"/>
      <c r="F16" s="541">
        <v>270463273.74000001</v>
      </c>
      <c r="G16" s="541"/>
      <c r="H16" s="541">
        <f t="shared" si="0"/>
        <v>177536726.25999999</v>
      </c>
      <c r="I16" s="541"/>
      <c r="J16" s="542">
        <f t="shared" si="1"/>
        <v>0.60371266459821427</v>
      </c>
    </row>
    <row r="17" spans="1:12" x14ac:dyDescent="0.2">
      <c r="A17" s="539"/>
      <c r="B17" s="548" t="s">
        <v>226</v>
      </c>
      <c r="C17" s="540"/>
      <c r="D17" s="541"/>
      <c r="E17" s="541"/>
      <c r="F17" s="541"/>
      <c r="G17" s="541"/>
      <c r="H17" s="541"/>
      <c r="I17" s="541"/>
      <c r="J17" s="542"/>
    </row>
    <row r="18" spans="1:12" x14ac:dyDescent="0.2">
      <c r="A18" s="539"/>
      <c r="B18" s="548" t="s">
        <v>227</v>
      </c>
      <c r="C18" s="540"/>
      <c r="D18" s="541">
        <v>269208874487.10001</v>
      </c>
      <c r="E18" s="541"/>
      <c r="F18" s="541">
        <v>145536689930.66</v>
      </c>
      <c r="G18" s="541"/>
      <c r="H18" s="541">
        <f>SUM(D18-F18)</f>
        <v>123672184556.44</v>
      </c>
      <c r="I18" s="541"/>
      <c r="J18" s="542">
        <f>F18/D18</f>
        <v>0.54060881242469538</v>
      </c>
    </row>
    <row r="19" spans="1:12" ht="25.5" x14ac:dyDescent="0.2">
      <c r="A19" s="539"/>
      <c r="B19" s="548" t="s">
        <v>3584</v>
      </c>
      <c r="C19" s="540"/>
      <c r="D19" s="541">
        <v>78435000</v>
      </c>
      <c r="E19" s="541"/>
      <c r="F19" s="541">
        <v>125260450.56</v>
      </c>
      <c r="G19" s="541"/>
      <c r="H19" s="541">
        <f>SUM(D19-F19)</f>
        <v>-46825450.560000002</v>
      </c>
      <c r="I19" s="541"/>
      <c r="J19" s="542">
        <f>F19/D19</f>
        <v>1.5969968835341366</v>
      </c>
    </row>
    <row r="20" spans="1:12" x14ac:dyDescent="0.2">
      <c r="A20" s="539"/>
      <c r="B20" s="548" t="s">
        <v>78</v>
      </c>
      <c r="C20" s="540"/>
      <c r="D20" s="541">
        <v>0</v>
      </c>
      <c r="E20" s="541"/>
      <c r="F20" s="541">
        <v>453412840</v>
      </c>
      <c r="G20" s="541"/>
      <c r="H20" s="541">
        <f>SUM(D20-F20)</f>
        <v>-453412840</v>
      </c>
      <c r="I20" s="541"/>
      <c r="J20" s="552" t="s">
        <v>224</v>
      </c>
    </row>
    <row r="21" spans="1:12" x14ac:dyDescent="0.2">
      <c r="A21" s="539"/>
      <c r="B21" s="548" t="s">
        <v>79</v>
      </c>
      <c r="C21" s="540"/>
      <c r="D21" s="541">
        <v>27451487000</v>
      </c>
      <c r="E21" s="541"/>
      <c r="F21" s="541">
        <v>60388824508.970001</v>
      </c>
      <c r="G21" s="541"/>
      <c r="H21" s="541">
        <f>SUM(D21-F21)</f>
        <v>-32937337508.970001</v>
      </c>
      <c r="I21" s="541"/>
      <c r="J21" s="542">
        <f>F21/D21</f>
        <v>2.1998380091020207</v>
      </c>
    </row>
    <row r="22" spans="1:12" x14ac:dyDescent="0.2">
      <c r="A22" s="539"/>
      <c r="B22" s="548"/>
      <c r="C22" s="540"/>
      <c r="D22" s="541"/>
      <c r="E22" s="541"/>
      <c r="F22" s="541"/>
      <c r="G22" s="541"/>
      <c r="H22" s="541"/>
      <c r="I22" s="541"/>
      <c r="J22" s="542"/>
    </row>
    <row r="23" spans="1:12" x14ac:dyDescent="0.2">
      <c r="A23" s="536">
        <v>2</v>
      </c>
      <c r="B23" s="543" t="s">
        <v>146</v>
      </c>
      <c r="C23" s="553"/>
      <c r="D23" s="545">
        <f>SUM(D26:D28)</f>
        <v>6482168080.5699997</v>
      </c>
      <c r="E23" s="545"/>
      <c r="F23" s="545">
        <f>SUM(F26:F28)</f>
        <v>5637861228.8000002</v>
      </c>
      <c r="G23" s="545"/>
      <c r="H23" s="545">
        <f>SUM(H26:H28)</f>
        <v>844306851.77000022</v>
      </c>
      <c r="I23" s="545"/>
      <c r="J23" s="547">
        <f>F23/D23</f>
        <v>0.86974931207032868</v>
      </c>
    </row>
    <row r="24" spans="1:12" x14ac:dyDescent="0.2">
      <c r="A24" s="539"/>
      <c r="B24" s="548"/>
      <c r="C24" s="540"/>
      <c r="D24" s="541"/>
      <c r="E24" s="541"/>
      <c r="F24" s="541"/>
      <c r="G24" s="541"/>
      <c r="H24" s="541"/>
      <c r="I24" s="541"/>
      <c r="J24" s="542"/>
    </row>
    <row r="25" spans="1:12" x14ac:dyDescent="0.2">
      <c r="A25" s="539"/>
      <c r="B25" s="548" t="s">
        <v>225</v>
      </c>
      <c r="C25" s="540"/>
      <c r="D25" s="541"/>
      <c r="E25" s="541"/>
      <c r="F25" s="541"/>
      <c r="G25" s="541"/>
      <c r="H25" s="541"/>
      <c r="I25" s="541"/>
      <c r="J25" s="542"/>
    </row>
    <row r="26" spans="1:12" x14ac:dyDescent="0.2">
      <c r="A26" s="539"/>
      <c r="B26" s="548" t="s">
        <v>195</v>
      </c>
      <c r="C26" s="540"/>
      <c r="D26" s="541">
        <v>700000000</v>
      </c>
      <c r="E26" s="541"/>
      <c r="F26" s="541">
        <v>451856354.23000002</v>
      </c>
      <c r="G26" s="541"/>
      <c r="H26" s="541">
        <f>SUM(D26-F26)</f>
        <v>248143645.76999998</v>
      </c>
      <c r="I26" s="541"/>
      <c r="J26" s="542">
        <f>F26/D26</f>
        <v>0.64550907747142861</v>
      </c>
    </row>
    <row r="27" spans="1:12" x14ac:dyDescent="0.2">
      <c r="A27" s="539"/>
      <c r="B27" s="548" t="s">
        <v>197</v>
      </c>
      <c r="C27" s="540"/>
      <c r="D27" s="541">
        <v>2320000000</v>
      </c>
      <c r="E27" s="541"/>
      <c r="F27" s="541">
        <v>1227088294.5699999</v>
      </c>
      <c r="G27" s="541"/>
      <c r="H27" s="541">
        <f>SUM(D27-F27)</f>
        <v>1092911705.4300001</v>
      </c>
      <c r="I27" s="541"/>
      <c r="J27" s="542">
        <f>F27/D27</f>
        <v>0.52891736834913794</v>
      </c>
      <c r="L27" s="550">
        <f>SUM(F26:F27)</f>
        <v>1678944648.8</v>
      </c>
    </row>
    <row r="28" spans="1:12" x14ac:dyDescent="0.2">
      <c r="A28" s="536"/>
      <c r="B28" s="548" t="s">
        <v>79</v>
      </c>
      <c r="C28" s="553"/>
      <c r="D28" s="541">
        <v>3462168080.5700002</v>
      </c>
      <c r="E28" s="541"/>
      <c r="F28" s="541">
        <v>3958916580</v>
      </c>
      <c r="G28" s="541"/>
      <c r="H28" s="541">
        <f>SUM(D28-F28)</f>
        <v>-496748499.42999983</v>
      </c>
      <c r="I28" s="541"/>
      <c r="J28" s="542">
        <f>F28/D28</f>
        <v>1.1434790246660169</v>
      </c>
    </row>
    <row r="29" spans="1:12" x14ac:dyDescent="0.2">
      <c r="A29" s="539"/>
      <c r="B29" s="548"/>
      <c r="C29" s="540"/>
      <c r="D29" s="541"/>
      <c r="E29" s="541"/>
      <c r="F29" s="541"/>
      <c r="G29" s="541"/>
      <c r="H29" s="541"/>
      <c r="I29" s="541"/>
      <c r="J29" s="542"/>
    </row>
    <row r="30" spans="1:12" x14ac:dyDescent="0.2">
      <c r="A30" s="536">
        <v>4</v>
      </c>
      <c r="B30" s="543" t="s">
        <v>127</v>
      </c>
      <c r="C30" s="553"/>
      <c r="D30" s="545">
        <f>SUM(D32:D38)</f>
        <v>209100000</v>
      </c>
      <c r="E30" s="545"/>
      <c r="F30" s="545">
        <f>SUM(F32:F38)</f>
        <v>62961919.219999999</v>
      </c>
      <c r="G30" s="545"/>
      <c r="H30" s="545">
        <f>SUM(H32:H38)</f>
        <v>146138080.78</v>
      </c>
      <c r="I30" s="545"/>
      <c r="J30" s="547">
        <f>F30/D30</f>
        <v>0.30110913065518891</v>
      </c>
    </row>
    <row r="31" spans="1:12" x14ac:dyDescent="0.2">
      <c r="A31" s="539"/>
      <c r="B31" s="548"/>
      <c r="C31" s="540"/>
      <c r="D31" s="541"/>
      <c r="E31" s="541"/>
      <c r="F31" s="541"/>
      <c r="G31" s="541"/>
      <c r="H31" s="541"/>
      <c r="I31" s="541"/>
      <c r="J31" s="542"/>
    </row>
    <row r="32" spans="1:12" x14ac:dyDescent="0.2">
      <c r="A32" s="539"/>
      <c r="B32" s="548" t="s">
        <v>228</v>
      </c>
      <c r="C32" s="540"/>
      <c r="D32" s="541">
        <v>9000000</v>
      </c>
      <c r="E32" s="541"/>
      <c r="F32" s="541">
        <v>4385235.55</v>
      </c>
      <c r="G32" s="541"/>
      <c r="H32" s="541">
        <f>SUM(D32-F32)</f>
        <v>4614764.45</v>
      </c>
      <c r="I32" s="541"/>
      <c r="J32" s="542">
        <f>F32/D32</f>
        <v>0.4872483944444444</v>
      </c>
    </row>
    <row r="33" spans="1:18" x14ac:dyDescent="0.2">
      <c r="A33" s="539"/>
      <c r="B33" s="548" t="s">
        <v>229</v>
      </c>
      <c r="C33" s="540"/>
      <c r="D33" s="541"/>
      <c r="E33" s="541"/>
      <c r="F33" s="541"/>
      <c r="G33" s="541"/>
      <c r="H33" s="541"/>
      <c r="I33" s="541"/>
      <c r="J33" s="542"/>
    </row>
    <row r="34" spans="1:18" x14ac:dyDescent="0.2">
      <c r="A34" s="539"/>
      <c r="B34" s="1380" t="s">
        <v>5127</v>
      </c>
      <c r="C34" s="540"/>
      <c r="D34" s="541">
        <v>100000</v>
      </c>
      <c r="E34" s="541"/>
      <c r="F34" s="541">
        <v>0</v>
      </c>
      <c r="G34" s="541"/>
      <c r="H34" s="541">
        <f>SUM(D34-F34)</f>
        <v>100000</v>
      </c>
      <c r="I34" s="541"/>
      <c r="J34" s="542">
        <f>F34/D34</f>
        <v>0</v>
      </c>
    </row>
    <row r="35" spans="1:18" x14ac:dyDescent="0.2">
      <c r="A35" s="539"/>
      <c r="B35" s="1380" t="s">
        <v>5128</v>
      </c>
      <c r="C35" s="540"/>
      <c r="D35" s="541">
        <v>2000000</v>
      </c>
      <c r="E35" s="541"/>
      <c r="F35" s="541">
        <v>389763.5</v>
      </c>
      <c r="G35" s="541"/>
      <c r="H35" s="541">
        <f>SUM(D35-F35)</f>
        <v>1610236.5</v>
      </c>
      <c r="I35" s="541"/>
      <c r="J35" s="542">
        <f>F35/D35</f>
        <v>0.19488174999999999</v>
      </c>
    </row>
    <row r="36" spans="1:18" x14ac:dyDescent="0.2">
      <c r="A36" s="539"/>
      <c r="B36" s="548" t="s">
        <v>230</v>
      </c>
      <c r="C36" s="540"/>
      <c r="D36" s="541">
        <v>50000000</v>
      </c>
      <c r="E36" s="541"/>
      <c r="F36" s="541">
        <v>26253864</v>
      </c>
      <c r="G36" s="541"/>
      <c r="H36" s="541">
        <f>SUM(D36-F36)</f>
        <v>23746136</v>
      </c>
      <c r="I36" s="541"/>
      <c r="J36" s="542">
        <f>F36/D36</f>
        <v>0.52507727999999998</v>
      </c>
    </row>
    <row r="37" spans="1:18" x14ac:dyDescent="0.2">
      <c r="A37" s="539"/>
      <c r="B37" s="548" t="s">
        <v>231</v>
      </c>
      <c r="C37" s="540"/>
      <c r="D37" s="541">
        <v>8000000</v>
      </c>
      <c r="E37" s="541"/>
      <c r="F37" s="541">
        <v>5975484.75</v>
      </c>
      <c r="G37" s="541"/>
      <c r="H37" s="541">
        <f>SUM(D37-F37)</f>
        <v>2024515.25</v>
      </c>
      <c r="I37" s="541"/>
      <c r="J37" s="542">
        <f>F37/D37</f>
        <v>0.74693559374999996</v>
      </c>
    </row>
    <row r="38" spans="1:18" x14ac:dyDescent="0.2">
      <c r="A38" s="539"/>
      <c r="B38" s="548" t="s">
        <v>232</v>
      </c>
      <c r="C38" s="540"/>
      <c r="D38" s="541">
        <v>140000000</v>
      </c>
      <c r="E38" s="541"/>
      <c r="F38" s="541">
        <v>25957571.420000002</v>
      </c>
      <c r="G38" s="541"/>
      <c r="H38" s="541">
        <f>SUM(D38-F38)</f>
        <v>114042428.58</v>
      </c>
      <c r="I38" s="541"/>
      <c r="J38" s="542">
        <f>F38/D38</f>
        <v>0.18541122442857144</v>
      </c>
      <c r="L38" s="550">
        <f>SUM(F34:F38)</f>
        <v>58576683.670000002</v>
      </c>
    </row>
    <row r="39" spans="1:18" x14ac:dyDescent="0.2">
      <c r="A39" s="539"/>
      <c r="B39" s="548"/>
      <c r="C39" s="540"/>
      <c r="D39" s="541"/>
      <c r="E39" s="541"/>
      <c r="F39" s="541"/>
      <c r="G39" s="541"/>
      <c r="H39" s="541"/>
      <c r="I39" s="541"/>
      <c r="J39" s="547"/>
    </row>
    <row r="40" spans="1:18" x14ac:dyDescent="0.2">
      <c r="A40" s="536">
        <v>5</v>
      </c>
      <c r="B40" s="543" t="s">
        <v>147</v>
      </c>
      <c r="C40" s="553"/>
      <c r="D40" s="545">
        <f>SUM(D42:D52)</f>
        <v>11313128798.129999</v>
      </c>
      <c r="E40" s="545"/>
      <c r="F40" s="545">
        <f>SUM(F42:F52)</f>
        <v>11547910397.34</v>
      </c>
      <c r="G40" s="545"/>
      <c r="H40" s="545">
        <f>SUM(H42:H52)</f>
        <v>-234781599.21000004</v>
      </c>
      <c r="I40" s="545"/>
      <c r="J40" s="547">
        <f>F40/D40</f>
        <v>1.0207530209723068</v>
      </c>
    </row>
    <row r="41" spans="1:18" x14ac:dyDescent="0.2">
      <c r="A41" s="536"/>
      <c r="B41" s="543"/>
      <c r="C41" s="553"/>
      <c r="D41" s="545"/>
      <c r="E41" s="545"/>
      <c r="F41" s="545"/>
      <c r="G41" s="545"/>
      <c r="H41" s="545"/>
      <c r="I41" s="545"/>
      <c r="J41" s="542"/>
    </row>
    <row r="42" spans="1:18" x14ac:dyDescent="0.2">
      <c r="A42" s="536"/>
      <c r="B42" s="548" t="s">
        <v>66</v>
      </c>
      <c r="C42" s="553"/>
      <c r="D42" s="541">
        <v>325000000</v>
      </c>
      <c r="E42" s="541"/>
      <c r="F42" s="541">
        <v>185445730.63</v>
      </c>
      <c r="G42" s="541"/>
      <c r="H42" s="541">
        <f>SUM(D42-F42)</f>
        <v>139554269.37</v>
      </c>
      <c r="I42" s="541"/>
      <c r="J42" s="542">
        <f>F42/D42</f>
        <v>0.57060224809230764</v>
      </c>
    </row>
    <row r="43" spans="1:18" x14ac:dyDescent="0.2">
      <c r="A43" s="536"/>
      <c r="B43" s="548" t="s">
        <v>69</v>
      </c>
      <c r="C43" s="553"/>
      <c r="D43" s="541">
        <v>0</v>
      </c>
      <c r="E43" s="541"/>
      <c r="F43" s="541">
        <v>11092256.640000001</v>
      </c>
      <c r="G43" s="541"/>
      <c r="H43" s="541">
        <f>SUM(D43-F43)</f>
        <v>-11092256.640000001</v>
      </c>
      <c r="I43" s="541"/>
      <c r="J43" s="552" t="s">
        <v>224</v>
      </c>
    </row>
    <row r="44" spans="1:18" x14ac:dyDescent="0.2">
      <c r="A44" s="536"/>
      <c r="B44" s="548" t="s">
        <v>71</v>
      </c>
      <c r="C44" s="553"/>
      <c r="D44" s="541">
        <v>77500000</v>
      </c>
      <c r="E44" s="541"/>
      <c r="F44" s="541">
        <v>33951951.460000001</v>
      </c>
      <c r="G44" s="541"/>
      <c r="H44" s="541">
        <f>SUM(D44-F44)</f>
        <v>43548048.539999999</v>
      </c>
      <c r="I44" s="541"/>
      <c r="J44" s="542">
        <f>F44/D44</f>
        <v>0.43808969625806454</v>
      </c>
    </row>
    <row r="45" spans="1:18" x14ac:dyDescent="0.2">
      <c r="A45" s="536"/>
      <c r="B45" s="554" t="s">
        <v>70</v>
      </c>
      <c r="C45" s="553"/>
      <c r="D45" s="541">
        <v>55000000</v>
      </c>
      <c r="E45" s="541"/>
      <c r="F45" s="541">
        <v>29477744.16</v>
      </c>
      <c r="G45" s="541"/>
      <c r="H45" s="541">
        <f>SUM(D45-F45)</f>
        <v>25522255.84</v>
      </c>
      <c r="I45" s="541"/>
      <c r="J45" s="542">
        <f>F45/D45</f>
        <v>0.53595898472727277</v>
      </c>
    </row>
    <row r="46" spans="1:18" x14ac:dyDescent="0.2">
      <c r="A46" s="536"/>
      <c r="B46" s="548" t="s">
        <v>233</v>
      </c>
      <c r="C46" s="553"/>
      <c r="D46" s="541">
        <v>9000000</v>
      </c>
      <c r="E46" s="541"/>
      <c r="F46" s="541">
        <v>7715812.5</v>
      </c>
      <c r="G46" s="541"/>
      <c r="H46" s="541">
        <f>SUM(D46-F46)</f>
        <v>1284187.5</v>
      </c>
      <c r="I46" s="541"/>
      <c r="J46" s="542">
        <f>F46/D46</f>
        <v>0.85731250000000003</v>
      </c>
    </row>
    <row r="47" spans="1:18" x14ac:dyDescent="0.2">
      <c r="A47" s="536"/>
      <c r="B47" s="548" t="s">
        <v>226</v>
      </c>
      <c r="C47" s="553"/>
      <c r="D47" s="541"/>
      <c r="E47" s="541"/>
      <c r="F47" s="541"/>
      <c r="G47" s="541"/>
      <c r="H47" s="541"/>
      <c r="I47" s="541"/>
      <c r="J47" s="542"/>
      <c r="L47" s="1611" t="s">
        <v>3585</v>
      </c>
      <c r="M47" s="1611"/>
      <c r="N47" s="1611"/>
    </row>
    <row r="48" spans="1:18" x14ac:dyDescent="0.2">
      <c r="A48" s="536"/>
      <c r="B48" s="548" t="s">
        <v>227</v>
      </c>
      <c r="C48" s="553"/>
      <c r="D48" s="541">
        <v>444350516.89999998</v>
      </c>
      <c r="E48" s="541"/>
      <c r="F48" s="541">
        <v>207196486.28</v>
      </c>
      <c r="G48" s="541"/>
      <c r="H48" s="541">
        <f>SUM(D48-F48)</f>
        <v>237154030.61999997</v>
      </c>
      <c r="I48" s="541"/>
      <c r="J48" s="542">
        <f>F48/D48</f>
        <v>0.46629063858302899</v>
      </c>
      <c r="L48" s="550">
        <v>356850516.89999998</v>
      </c>
      <c r="M48" s="550">
        <v>87500000</v>
      </c>
      <c r="N48" s="555">
        <f>SUM(L48:M48)</f>
        <v>444350516.89999998</v>
      </c>
      <c r="O48" s="550">
        <v>187116975.72</v>
      </c>
      <c r="P48" s="550">
        <v>20079510.559999999</v>
      </c>
      <c r="Q48" s="555">
        <f>SUM(O48:P48)</f>
        <v>207196486.28</v>
      </c>
      <c r="R48" s="550"/>
    </row>
    <row r="49" spans="1:10" x14ac:dyDescent="0.2">
      <c r="A49" s="536"/>
      <c r="B49" s="548" t="s">
        <v>234</v>
      </c>
      <c r="C49" s="553"/>
      <c r="D49" s="541">
        <v>468865000</v>
      </c>
      <c r="E49" s="541"/>
      <c r="F49" s="541">
        <v>244962239.03999999</v>
      </c>
      <c r="G49" s="541"/>
      <c r="H49" s="541">
        <f>SUM(D49-F49)</f>
        <v>223902760.96000001</v>
      </c>
      <c r="I49" s="541"/>
      <c r="J49" s="542">
        <f>F49/D49</f>
        <v>0.52245793360562209</v>
      </c>
    </row>
    <row r="50" spans="1:10" x14ac:dyDescent="0.2">
      <c r="A50" s="536"/>
      <c r="B50" s="548" t="s">
        <v>235</v>
      </c>
      <c r="C50" s="553"/>
      <c r="D50" s="541">
        <v>79500000</v>
      </c>
      <c r="E50" s="541"/>
      <c r="F50" s="541">
        <v>59857954.049999997</v>
      </c>
      <c r="G50" s="541"/>
      <c r="H50" s="541">
        <f>SUM(D50-F50)</f>
        <v>19642045.950000003</v>
      </c>
      <c r="I50" s="541"/>
      <c r="J50" s="542">
        <f>F50/D50</f>
        <v>0.7529302396226415</v>
      </c>
    </row>
    <row r="51" spans="1:10" x14ac:dyDescent="0.2">
      <c r="A51" s="536"/>
      <c r="B51" s="548" t="s">
        <v>78</v>
      </c>
      <c r="C51" s="553"/>
      <c r="D51" s="541">
        <v>5102035500</v>
      </c>
      <c r="E51" s="541"/>
      <c r="F51" s="541">
        <v>2628445170.9899998</v>
      </c>
      <c r="G51" s="541"/>
      <c r="H51" s="541">
        <f>SUM(D51-F51)</f>
        <v>2473590329.0100002</v>
      </c>
      <c r="I51" s="541"/>
      <c r="J51" s="542">
        <f>F51/D51</f>
        <v>0.5151757903272135</v>
      </c>
    </row>
    <row r="52" spans="1:10" x14ac:dyDescent="0.2">
      <c r="A52" s="536"/>
      <c r="B52" s="548" t="s">
        <v>79</v>
      </c>
      <c r="C52" s="553"/>
      <c r="D52" s="541">
        <v>4751877781.2299995</v>
      </c>
      <c r="E52" s="541"/>
      <c r="F52" s="541">
        <v>8139765051.5900002</v>
      </c>
      <c r="G52" s="541"/>
      <c r="H52" s="541">
        <f>SUM(D52-F52)</f>
        <v>-3387887270.3600006</v>
      </c>
      <c r="I52" s="541"/>
      <c r="J52" s="542">
        <f>F52/D52</f>
        <v>1.7129575772639218</v>
      </c>
    </row>
    <row r="53" spans="1:10" x14ac:dyDescent="0.2">
      <c r="A53" s="539"/>
      <c r="B53" s="548"/>
      <c r="C53" s="540"/>
      <c r="D53" s="541"/>
      <c r="E53" s="541"/>
      <c r="F53" s="541"/>
      <c r="G53" s="541"/>
      <c r="H53" s="541"/>
      <c r="I53" s="541"/>
      <c r="J53" s="542"/>
    </row>
    <row r="54" spans="1:10" x14ac:dyDescent="0.2">
      <c r="A54" s="536">
        <v>6</v>
      </c>
      <c r="B54" s="543" t="s">
        <v>150</v>
      </c>
      <c r="C54" s="553"/>
      <c r="D54" s="545">
        <f>SUM(D57:D58)</f>
        <v>872565575.13999999</v>
      </c>
      <c r="E54" s="545"/>
      <c r="F54" s="545">
        <f>SUM(F57:F58)</f>
        <v>702227826.02999997</v>
      </c>
      <c r="G54" s="545"/>
      <c r="H54" s="545">
        <f>SUM(H57:H58)</f>
        <v>170337749.10999998</v>
      </c>
      <c r="I54" s="545"/>
      <c r="J54" s="547">
        <f>F54/D54</f>
        <v>0.80478516003491207</v>
      </c>
    </row>
    <row r="55" spans="1:10" x14ac:dyDescent="0.2">
      <c r="A55" s="539"/>
      <c r="B55" s="548"/>
      <c r="C55" s="540"/>
      <c r="D55" s="541"/>
      <c r="E55" s="541"/>
      <c r="F55" s="541"/>
      <c r="G55" s="541"/>
      <c r="H55" s="541"/>
      <c r="I55" s="541"/>
      <c r="J55" s="542"/>
    </row>
    <row r="56" spans="1:10" x14ac:dyDescent="0.2">
      <c r="A56" s="539"/>
      <c r="B56" s="548" t="s">
        <v>225</v>
      </c>
      <c r="C56" s="540"/>
      <c r="D56" s="541"/>
      <c r="E56" s="541"/>
      <c r="F56" s="541"/>
      <c r="G56" s="541"/>
      <c r="H56" s="541"/>
      <c r="I56" s="541"/>
      <c r="J56" s="542"/>
    </row>
    <row r="57" spans="1:10" x14ac:dyDescent="0.2">
      <c r="A57" s="539"/>
      <c r="B57" s="556" t="s">
        <v>70</v>
      </c>
      <c r="C57" s="540"/>
      <c r="D57" s="541">
        <v>435000000</v>
      </c>
      <c r="E57" s="541"/>
      <c r="F57" s="541">
        <v>236652678.66</v>
      </c>
      <c r="G57" s="541"/>
      <c r="H57" s="541">
        <f>SUM(D57-F57)</f>
        <v>198347321.34</v>
      </c>
      <c r="I57" s="541"/>
      <c r="J57" s="542">
        <f>F57/D57</f>
        <v>0.54402914634482757</v>
      </c>
    </row>
    <row r="58" spans="1:10" x14ac:dyDescent="0.2">
      <c r="A58" s="539"/>
      <c r="B58" s="548" t="s">
        <v>79</v>
      </c>
      <c r="C58" s="540"/>
      <c r="D58" s="541">
        <v>437565575.13999999</v>
      </c>
      <c r="E58" s="541"/>
      <c r="F58" s="541">
        <v>465575147.37</v>
      </c>
      <c r="G58" s="541"/>
      <c r="H58" s="541">
        <f>SUM(D58-F58)</f>
        <v>-28009572.230000019</v>
      </c>
      <c r="I58" s="541"/>
      <c r="J58" s="542">
        <f>F58/D58</f>
        <v>1.0640122848353377</v>
      </c>
    </row>
    <row r="59" spans="1:10" x14ac:dyDescent="0.2">
      <c r="A59" s="539"/>
      <c r="B59" s="548"/>
      <c r="C59" s="540"/>
      <c r="D59" s="541"/>
      <c r="E59" s="541"/>
      <c r="F59" s="541"/>
      <c r="G59" s="541"/>
      <c r="H59" s="541"/>
      <c r="I59" s="541"/>
      <c r="J59" s="542"/>
    </row>
    <row r="60" spans="1:10" x14ac:dyDescent="0.2">
      <c r="A60" s="536">
        <v>7</v>
      </c>
      <c r="B60" s="553" t="s">
        <v>236</v>
      </c>
      <c r="C60" s="540"/>
      <c r="D60" s="545">
        <f>SUM(D62:D64)</f>
        <v>2803556337.02</v>
      </c>
      <c r="E60" s="541"/>
      <c r="F60" s="545">
        <f>SUM(F63:F64)</f>
        <v>1666223106.3399999</v>
      </c>
      <c r="G60" s="541"/>
      <c r="H60" s="545">
        <f>SUM(H63:H64)</f>
        <v>1137333230.6800001</v>
      </c>
      <c r="I60" s="545"/>
      <c r="J60" s="547">
        <f>F60/D60</f>
        <v>0.59432481678291793</v>
      </c>
    </row>
    <row r="61" spans="1:10" x14ac:dyDescent="0.2">
      <c r="A61" s="539"/>
      <c r="B61" s="548"/>
      <c r="C61" s="540"/>
      <c r="D61" s="541"/>
      <c r="E61" s="541"/>
      <c r="F61" s="541"/>
      <c r="G61" s="541"/>
      <c r="H61" s="541"/>
      <c r="I61" s="541"/>
      <c r="J61" s="542"/>
    </row>
    <row r="62" spans="1:10" x14ac:dyDescent="0.2">
      <c r="A62" s="539"/>
      <c r="B62" s="548" t="s">
        <v>225</v>
      </c>
      <c r="C62" s="540"/>
      <c r="D62" s="541"/>
      <c r="E62" s="541"/>
      <c r="F62" s="541"/>
      <c r="G62" s="541"/>
      <c r="H62" s="541"/>
      <c r="I62" s="541"/>
      <c r="J62" s="542"/>
    </row>
    <row r="63" spans="1:10" x14ac:dyDescent="0.2">
      <c r="A63" s="539"/>
      <c r="B63" s="548" t="s">
        <v>237</v>
      </c>
      <c r="C63" s="540"/>
      <c r="D63" s="541">
        <v>2350000000</v>
      </c>
      <c r="E63" s="541"/>
      <c r="F63" s="541">
        <v>1363330688.5599999</v>
      </c>
      <c r="G63" s="541"/>
      <c r="H63" s="541">
        <f>SUM(D63-F63)</f>
        <v>986669311.44000006</v>
      </c>
      <c r="I63" s="541"/>
      <c r="J63" s="542">
        <f>F63/D63</f>
        <v>0.58014071853617022</v>
      </c>
    </row>
    <row r="64" spans="1:10" x14ac:dyDescent="0.2">
      <c r="A64" s="539"/>
      <c r="B64" s="548" t="s">
        <v>238</v>
      </c>
      <c r="C64" s="540"/>
      <c r="D64" s="541">
        <v>453556337.01999998</v>
      </c>
      <c r="E64" s="541"/>
      <c r="F64" s="541">
        <v>302892417.77999997</v>
      </c>
      <c r="G64" s="541"/>
      <c r="H64" s="541">
        <f>SUM(D64-F64)</f>
        <v>150663919.24000001</v>
      </c>
      <c r="I64" s="541"/>
      <c r="J64" s="542">
        <f>F64/D64</f>
        <v>0.66781652698338034</v>
      </c>
    </row>
    <row r="65" spans="1:10" x14ac:dyDescent="0.2">
      <c r="A65" s="539"/>
      <c r="B65" s="548"/>
      <c r="C65" s="540"/>
      <c r="D65" s="541"/>
      <c r="E65" s="541"/>
      <c r="F65" s="541"/>
      <c r="G65" s="541"/>
      <c r="H65" s="541"/>
      <c r="I65" s="541"/>
      <c r="J65" s="542"/>
    </row>
    <row r="66" spans="1:10" x14ac:dyDescent="0.2">
      <c r="A66" s="539"/>
      <c r="B66" s="548"/>
      <c r="C66" s="540"/>
      <c r="D66" s="541"/>
      <c r="E66" s="541"/>
      <c r="F66" s="541"/>
      <c r="G66" s="541"/>
      <c r="H66" s="546" t="s">
        <v>239</v>
      </c>
      <c r="I66" s="546"/>
      <c r="J66" s="542"/>
    </row>
    <row r="67" spans="1:10" x14ac:dyDescent="0.2">
      <c r="A67" s="539"/>
      <c r="B67" s="548"/>
      <c r="C67" s="540"/>
      <c r="D67" s="541"/>
      <c r="E67" s="541"/>
      <c r="F67" s="541"/>
      <c r="G67" s="541"/>
      <c r="H67" s="546"/>
      <c r="I67" s="546"/>
      <c r="J67" s="542"/>
    </row>
    <row r="68" spans="1:10" x14ac:dyDescent="0.2">
      <c r="A68" s="539"/>
      <c r="B68" s="548"/>
      <c r="C68" s="540"/>
      <c r="D68" s="541"/>
      <c r="E68" s="541"/>
      <c r="F68" s="541"/>
      <c r="G68" s="541"/>
      <c r="H68" s="546"/>
      <c r="I68" s="546"/>
      <c r="J68" s="542"/>
    </row>
    <row r="69" spans="1:10" x14ac:dyDescent="0.2">
      <c r="A69" s="539"/>
      <c r="B69" s="548"/>
      <c r="C69" s="540"/>
      <c r="D69" s="541"/>
      <c r="E69" s="541"/>
      <c r="F69" s="541"/>
      <c r="G69" s="541"/>
      <c r="H69" s="541"/>
      <c r="I69" s="541"/>
      <c r="J69" s="542"/>
    </row>
    <row r="70" spans="1:10" x14ac:dyDescent="0.2">
      <c r="A70" s="536" t="s">
        <v>174</v>
      </c>
      <c r="B70" s="536" t="s">
        <v>218</v>
      </c>
      <c r="C70" s="536"/>
      <c r="D70" s="537" t="s">
        <v>219</v>
      </c>
      <c r="E70" s="537"/>
      <c r="F70" s="537" t="s">
        <v>220</v>
      </c>
      <c r="G70" s="537"/>
      <c r="H70" s="537" t="s">
        <v>221</v>
      </c>
      <c r="I70" s="537"/>
      <c r="J70" s="538" t="s">
        <v>222</v>
      </c>
    </row>
    <row r="71" spans="1:10" x14ac:dyDescent="0.2">
      <c r="A71" s="539"/>
      <c r="B71" s="540"/>
      <c r="C71" s="540"/>
      <c r="D71" s="541"/>
      <c r="E71" s="541"/>
      <c r="F71" s="541"/>
      <c r="G71" s="541"/>
      <c r="H71" s="541"/>
      <c r="I71" s="541"/>
      <c r="J71" s="542"/>
    </row>
    <row r="72" spans="1:10" x14ac:dyDescent="0.2">
      <c r="A72" s="539"/>
      <c r="B72" s="540"/>
      <c r="C72" s="540"/>
      <c r="D72" s="541"/>
      <c r="E72" s="541"/>
      <c r="F72" s="541"/>
      <c r="G72" s="541"/>
      <c r="H72" s="541"/>
      <c r="I72" s="541"/>
      <c r="J72" s="542"/>
    </row>
    <row r="73" spans="1:10" x14ac:dyDescent="0.2">
      <c r="A73" s="536">
        <v>8</v>
      </c>
      <c r="B73" s="553" t="s">
        <v>151</v>
      </c>
      <c r="C73" s="540"/>
      <c r="D73" s="545">
        <f>SUM(D76:D79)</f>
        <v>9011480615.9200001</v>
      </c>
      <c r="E73" s="541"/>
      <c r="F73" s="545">
        <f>SUM(F76:F79)</f>
        <v>9179454510.5400009</v>
      </c>
      <c r="G73" s="541"/>
      <c r="H73" s="545">
        <f>SUM(H76:H79)</f>
        <v>-167973894.62000036</v>
      </c>
      <c r="I73" s="545"/>
      <c r="J73" s="547">
        <f>F73/D73</f>
        <v>1.0186399884524251</v>
      </c>
    </row>
    <row r="74" spans="1:10" x14ac:dyDescent="0.2">
      <c r="A74" s="539"/>
      <c r="B74" s="548"/>
      <c r="C74" s="540"/>
      <c r="D74" s="541"/>
      <c r="E74" s="541"/>
      <c r="F74" s="541"/>
      <c r="G74" s="541"/>
      <c r="H74" s="541"/>
      <c r="I74" s="541"/>
      <c r="J74" s="542"/>
    </row>
    <row r="75" spans="1:10" x14ac:dyDescent="0.2">
      <c r="A75" s="539"/>
      <c r="B75" s="548" t="s">
        <v>225</v>
      </c>
      <c r="C75" s="540"/>
      <c r="D75" s="541"/>
      <c r="E75" s="541"/>
      <c r="F75" s="541"/>
      <c r="G75" s="541"/>
      <c r="H75" s="541"/>
      <c r="I75" s="541"/>
      <c r="J75" s="542"/>
    </row>
    <row r="76" spans="1:10" x14ac:dyDescent="0.2">
      <c r="A76" s="539"/>
      <c r="B76" s="548" t="s">
        <v>240</v>
      </c>
      <c r="C76" s="540"/>
      <c r="D76" s="541">
        <v>900000000</v>
      </c>
      <c r="E76" s="541"/>
      <c r="F76" s="541">
        <v>338305779</v>
      </c>
      <c r="G76" s="541"/>
      <c r="H76" s="541">
        <f>SUM(D76-F76)</f>
        <v>561694221</v>
      </c>
      <c r="I76" s="541"/>
      <c r="J76" s="542">
        <f>F76/D76</f>
        <v>0.37589530999999998</v>
      </c>
    </row>
    <row r="77" spans="1:10" x14ac:dyDescent="0.2">
      <c r="A77" s="539"/>
      <c r="B77" s="548" t="s">
        <v>71</v>
      </c>
      <c r="C77" s="540"/>
      <c r="D77" s="541">
        <v>65000000</v>
      </c>
      <c r="E77" s="541"/>
      <c r="F77" s="541">
        <v>70852034.599999994</v>
      </c>
      <c r="G77" s="541"/>
      <c r="H77" s="541">
        <f>SUM(D77-F77)</f>
        <v>-5852034.599999994</v>
      </c>
      <c r="I77" s="541"/>
      <c r="J77" s="542">
        <f>F77/D77</f>
        <v>1.0900313015384615</v>
      </c>
    </row>
    <row r="78" spans="1:10" x14ac:dyDescent="0.2">
      <c r="A78" s="539"/>
      <c r="B78" s="548" t="s">
        <v>241</v>
      </c>
      <c r="C78" s="540"/>
      <c r="D78" s="541">
        <v>900000000</v>
      </c>
      <c r="E78" s="541"/>
      <c r="F78" s="541">
        <v>401337366.88</v>
      </c>
      <c r="G78" s="541"/>
      <c r="H78" s="541">
        <f>SUM(D78-F78)</f>
        <v>498662633.12</v>
      </c>
      <c r="I78" s="541"/>
      <c r="J78" s="542">
        <f>F78/D78</f>
        <v>0.44593040764444442</v>
      </c>
    </row>
    <row r="79" spans="1:10" x14ac:dyDescent="0.2">
      <c r="A79" s="539"/>
      <c r="B79" s="548" t="s">
        <v>79</v>
      </c>
      <c r="C79" s="540"/>
      <c r="D79" s="541">
        <v>7146480615.9200001</v>
      </c>
      <c r="E79" s="541"/>
      <c r="F79" s="541">
        <v>8368959330.0600004</v>
      </c>
      <c r="G79" s="541"/>
      <c r="H79" s="541">
        <f>SUM(D79-F79)</f>
        <v>-1222478714.1400003</v>
      </c>
      <c r="I79" s="541"/>
      <c r="J79" s="542">
        <f>F79/D79</f>
        <v>1.1710602434737907</v>
      </c>
    </row>
    <row r="80" spans="1:10" x14ac:dyDescent="0.2">
      <c r="A80" s="539"/>
      <c r="B80" s="548"/>
      <c r="C80" s="540"/>
      <c r="D80" s="541"/>
      <c r="E80" s="541"/>
      <c r="F80" s="541"/>
      <c r="G80" s="541"/>
      <c r="H80" s="541"/>
      <c r="I80" s="541"/>
      <c r="J80" s="542"/>
    </row>
    <row r="81" spans="1:10" x14ac:dyDescent="0.2">
      <c r="A81" s="536">
        <v>9</v>
      </c>
      <c r="B81" s="553" t="s">
        <v>152</v>
      </c>
      <c r="C81" s="540"/>
      <c r="D81" s="545">
        <f>SUM(D84:D85)</f>
        <v>7666147615.6199999</v>
      </c>
      <c r="E81" s="541"/>
      <c r="F81" s="545">
        <f>SUM(F84:F85)</f>
        <v>8483323626.2000008</v>
      </c>
      <c r="G81" s="541"/>
      <c r="H81" s="545">
        <f>SUM(H84:H85)</f>
        <v>-817176010.5800004</v>
      </c>
      <c r="I81" s="545"/>
      <c r="J81" s="547">
        <f>F81/D81</f>
        <v>1.106595392047367</v>
      </c>
    </row>
    <row r="82" spans="1:10" x14ac:dyDescent="0.2">
      <c r="A82" s="539"/>
      <c r="B82" s="548"/>
      <c r="C82" s="540"/>
      <c r="D82" s="541"/>
      <c r="E82" s="541"/>
      <c r="F82" s="541"/>
      <c r="G82" s="541"/>
      <c r="H82" s="541"/>
      <c r="I82" s="541"/>
      <c r="J82" s="542"/>
    </row>
    <row r="83" spans="1:10" x14ac:dyDescent="0.2">
      <c r="A83" s="539"/>
      <c r="B83" s="548" t="s">
        <v>226</v>
      </c>
      <c r="C83" s="540"/>
      <c r="D83" s="541"/>
      <c r="E83" s="541"/>
      <c r="F83" s="541"/>
      <c r="G83" s="541"/>
      <c r="H83" s="541"/>
      <c r="I83" s="541"/>
      <c r="J83" s="542"/>
    </row>
    <row r="84" spans="1:10" x14ac:dyDescent="0.2">
      <c r="A84" s="539"/>
      <c r="B84" s="548" t="s">
        <v>227</v>
      </c>
      <c r="C84" s="540"/>
      <c r="D84" s="541">
        <v>4056863412.04</v>
      </c>
      <c r="E84" s="541"/>
      <c r="F84" s="541">
        <v>2028431706.02</v>
      </c>
      <c r="G84" s="541"/>
      <c r="H84" s="541">
        <f>SUM(D84-F84)</f>
        <v>2028431706.02</v>
      </c>
      <c r="I84" s="541"/>
      <c r="J84" s="542">
        <f>F84/D84</f>
        <v>0.5</v>
      </c>
    </row>
    <row r="85" spans="1:10" x14ac:dyDescent="0.2">
      <c r="A85" s="539"/>
      <c r="B85" s="548" t="s">
        <v>79</v>
      </c>
      <c r="C85" s="540"/>
      <c r="D85" s="541">
        <v>3609284203.5799999</v>
      </c>
      <c r="E85" s="541"/>
      <c r="F85" s="541">
        <v>6454891920.1800003</v>
      </c>
      <c r="G85" s="541"/>
      <c r="H85" s="541">
        <f>SUM(D85-F85)</f>
        <v>-2845607716.6000004</v>
      </c>
      <c r="I85" s="541"/>
      <c r="J85" s="542">
        <f>F85/D85</f>
        <v>1.7884133130268547</v>
      </c>
    </row>
    <row r="86" spans="1:10" x14ac:dyDescent="0.2">
      <c r="A86" s="539"/>
      <c r="B86" s="548"/>
      <c r="C86" s="540"/>
      <c r="D86" s="541"/>
      <c r="E86" s="541"/>
      <c r="F86" s="541" t="s">
        <v>0</v>
      </c>
      <c r="G86" s="541"/>
      <c r="H86" s="541"/>
      <c r="I86" s="541"/>
      <c r="J86" s="547"/>
    </row>
    <row r="87" spans="1:10" x14ac:dyDescent="0.2">
      <c r="A87" s="536">
        <v>10</v>
      </c>
      <c r="B87" s="553" t="s">
        <v>153</v>
      </c>
      <c r="C87" s="553"/>
      <c r="D87" s="545">
        <f>SUM(D89:D92)</f>
        <v>1305802406.54</v>
      </c>
      <c r="E87" s="545"/>
      <c r="F87" s="545">
        <f>SUM(F89:F92)</f>
        <v>7834241278.3199997</v>
      </c>
      <c r="G87" s="545"/>
      <c r="H87" s="545">
        <f>SUM(H89:H92)</f>
        <v>-6528438871.7799997</v>
      </c>
      <c r="I87" s="545"/>
      <c r="J87" s="547">
        <f>F87/D87</f>
        <v>5.9995610661175611</v>
      </c>
    </row>
    <row r="88" spans="1:10" x14ac:dyDescent="0.2">
      <c r="A88" s="539"/>
      <c r="B88" s="548"/>
      <c r="C88" s="540"/>
      <c r="D88" s="541"/>
      <c r="E88" s="541"/>
      <c r="F88" s="541"/>
      <c r="G88" s="541"/>
      <c r="H88" s="541"/>
      <c r="I88" s="541"/>
      <c r="J88" s="547"/>
    </row>
    <row r="89" spans="1:10" x14ac:dyDescent="0.2">
      <c r="A89" s="539"/>
      <c r="B89" s="548" t="s">
        <v>233</v>
      </c>
      <c r="C89" s="540"/>
      <c r="D89" s="541">
        <v>0</v>
      </c>
      <c r="E89" s="541"/>
      <c r="F89" s="541">
        <v>11065324</v>
      </c>
      <c r="G89" s="541"/>
      <c r="H89" s="541">
        <f>SUM(D89-F89)</f>
        <v>-11065324</v>
      </c>
      <c r="I89" s="541"/>
      <c r="J89" s="552" t="s">
        <v>224</v>
      </c>
    </row>
    <row r="90" spans="1:10" x14ac:dyDescent="0.2">
      <c r="A90" s="539"/>
      <c r="B90" s="548" t="s">
        <v>226</v>
      </c>
      <c r="C90" s="540"/>
      <c r="D90" s="541"/>
      <c r="E90" s="541"/>
      <c r="F90" s="541"/>
      <c r="G90" s="541"/>
      <c r="H90" s="541"/>
      <c r="I90" s="541"/>
      <c r="J90" s="541"/>
    </row>
    <row r="91" spans="1:10" x14ac:dyDescent="0.2">
      <c r="A91" s="539"/>
      <c r="B91" s="554" t="s">
        <v>227</v>
      </c>
      <c r="C91" s="540"/>
      <c r="D91" s="541">
        <v>0</v>
      </c>
      <c r="E91" s="541"/>
      <c r="F91" s="541">
        <v>6358680000</v>
      </c>
      <c r="G91" s="541"/>
      <c r="H91" s="541">
        <f>SUM(D91-F91)</f>
        <v>-6358680000</v>
      </c>
      <c r="I91" s="541"/>
      <c r="J91" s="552" t="s">
        <v>224</v>
      </c>
    </row>
    <row r="92" spans="1:10" x14ac:dyDescent="0.2">
      <c r="A92" s="539"/>
      <c r="B92" s="548" t="s">
        <v>79</v>
      </c>
      <c r="C92" s="540"/>
      <c r="D92" s="541">
        <v>1305802406.54</v>
      </c>
      <c r="E92" s="541"/>
      <c r="F92" s="541">
        <v>1464495954.3199999</v>
      </c>
      <c r="G92" s="541"/>
      <c r="H92" s="541">
        <f>SUM(D92-F92)</f>
        <v>-158693547.77999997</v>
      </c>
      <c r="I92" s="557"/>
      <c r="J92" s="542">
        <f>F92/D92</f>
        <v>1.1215295262018181</v>
      </c>
    </row>
    <row r="93" spans="1:10" x14ac:dyDescent="0.2">
      <c r="A93" s="539"/>
      <c r="B93" s="548"/>
      <c r="C93" s="540"/>
      <c r="D93" s="541"/>
      <c r="E93" s="541"/>
      <c r="F93" s="541"/>
      <c r="G93" s="541"/>
      <c r="H93" s="541"/>
      <c r="I93" s="557"/>
      <c r="J93" s="547"/>
    </row>
    <row r="94" spans="1:10" ht="13.5" thickBot="1" x14ac:dyDescent="0.25">
      <c r="A94" s="536"/>
      <c r="B94" s="543" t="s">
        <v>242</v>
      </c>
      <c r="C94" s="544"/>
      <c r="D94" s="558">
        <f>SUM(D7+D23+D30+D40+D54+D60+D73+D81+D87)</f>
        <v>349388536428.94</v>
      </c>
      <c r="E94" s="546"/>
      <c r="F94" s="558">
        <f>SUM(F7+F23+F30+F40+F54+F60+F73+F81+F87)</f>
        <v>259265922421.44</v>
      </c>
      <c r="G94" s="546"/>
      <c r="H94" s="558">
        <f>SUM(H7+H23+H30+H40+H54+H60+H73+H81+H87)</f>
        <v>90122614007.5</v>
      </c>
      <c r="I94" s="559"/>
      <c r="J94" s="560">
        <f>F94/D94</f>
        <v>0.7420561792649728</v>
      </c>
    </row>
    <row r="95" spans="1:10" ht="13.5" thickTop="1" x14ac:dyDescent="0.2">
      <c r="A95" s="539"/>
      <c r="B95" s="548"/>
      <c r="C95" s="540"/>
      <c r="D95" s="541"/>
      <c r="E95" s="541"/>
      <c r="F95" s="541"/>
      <c r="G95" s="541"/>
      <c r="H95" s="541"/>
      <c r="I95" s="557"/>
      <c r="J95" s="542"/>
    </row>
    <row r="96" spans="1:10" x14ac:dyDescent="0.2">
      <c r="A96" s="539"/>
      <c r="B96" s="548"/>
      <c r="C96" s="540"/>
      <c r="D96" s="541"/>
      <c r="E96" s="541"/>
      <c r="F96" s="541"/>
      <c r="G96" s="541"/>
      <c r="H96" s="541" t="s">
        <v>0</v>
      </c>
      <c r="I96" s="557"/>
      <c r="J96" s="542"/>
    </row>
    <row r="97" spans="1:10" x14ac:dyDescent="0.2">
      <c r="A97" s="561"/>
      <c r="B97" s="524"/>
      <c r="C97" s="524"/>
      <c r="D97" s="562"/>
      <c r="E97" s="562"/>
      <c r="F97" s="562"/>
      <c r="G97" s="562"/>
      <c r="H97" s="562"/>
      <c r="I97" s="563"/>
      <c r="J97" s="564"/>
    </row>
    <row r="98" spans="1:10" x14ac:dyDescent="0.2">
      <c r="A98" s="561"/>
      <c r="B98" s="524"/>
      <c r="C98" s="524"/>
      <c r="D98" s="562"/>
      <c r="E98" s="562"/>
      <c r="F98" s="562"/>
      <c r="G98" s="562"/>
      <c r="H98" s="562" t="s">
        <v>0</v>
      </c>
      <c r="I98" s="565"/>
      <c r="J98" s="565" t="s">
        <v>50</v>
      </c>
    </row>
    <row r="99" spans="1:10" x14ac:dyDescent="0.2">
      <c r="A99" s="561"/>
      <c r="B99" s="524"/>
      <c r="C99" s="524"/>
      <c r="D99" s="562"/>
      <c r="E99" s="562"/>
      <c r="F99" s="562"/>
      <c r="G99" s="562"/>
      <c r="H99" s="562"/>
      <c r="I99" s="562"/>
      <c r="J99" s="564"/>
    </row>
    <row r="100" spans="1:10" x14ac:dyDescent="0.2">
      <c r="A100" s="561"/>
      <c r="B100" s="524"/>
      <c r="C100" s="524"/>
      <c r="D100" s="562"/>
      <c r="E100" s="562"/>
      <c r="F100" s="562"/>
      <c r="G100" s="562"/>
      <c r="H100" s="562"/>
      <c r="I100" s="562"/>
      <c r="J100" s="564"/>
    </row>
  </sheetData>
  <mergeCells count="3">
    <mergeCell ref="A1:J1"/>
    <mergeCell ref="A3:B3"/>
    <mergeCell ref="L47:N47"/>
  </mergeCells>
  <printOptions horizontalCentered="1"/>
  <pageMargins left="0.39370078740157483" right="0.39370078740157483" top="1.1811023622047245" bottom="1.1811023622047245" header="0.55118110236220474" footer="0.59055118110236227"/>
  <pageSetup scale="70" firstPageNumber="0" orientation="portrait" r:id="rId1"/>
  <headerFooter>
    <oddHeader>&amp;C&amp;"Arial Negrita,Normal"UNIVERSIDAD DE COSTA RICA
VICERRECTORÍA DE ADMINISTRACIÓN
OFICINA DE ADMINISTRACIÓN FINANCIERA</oddHeader>
    <oddFooter>&amp;C&amp;11&amp;P</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2:M111"/>
  <sheetViews>
    <sheetView zoomScale="90" zoomScaleNormal="90" zoomScalePageLayoutView="90" workbookViewId="0">
      <selection activeCell="A63" sqref="A63:XFD64"/>
    </sheetView>
  </sheetViews>
  <sheetFormatPr baseColWidth="10" defaultRowHeight="11.25" x14ac:dyDescent="0.2"/>
  <cols>
    <col min="1" max="1" width="9.42578125" style="569" bestFit="1" customWidth="1"/>
    <col min="2" max="2" width="44.28515625" style="568" customWidth="1"/>
    <col min="3" max="3" width="4.42578125" style="570" customWidth="1"/>
    <col min="4" max="4" width="18.7109375" style="568" bestFit="1" customWidth="1"/>
    <col min="5" max="5" width="1.42578125" style="571" customWidth="1"/>
    <col min="6" max="6" width="18.7109375" style="568" bestFit="1" customWidth="1"/>
    <col min="7" max="7" width="1.42578125" style="568" customWidth="1"/>
    <col min="8" max="8" width="17.42578125" style="568" bestFit="1" customWidth="1"/>
    <col min="9" max="9" width="1.42578125" style="568" customWidth="1"/>
    <col min="10" max="10" width="18.7109375" style="568" bestFit="1" customWidth="1"/>
    <col min="11" max="11" width="11.42578125" style="572" bestFit="1" customWidth="1"/>
    <col min="12" max="256" width="10.85546875" style="568"/>
    <col min="257" max="257" width="7.28515625" style="568" customWidth="1"/>
    <col min="258" max="258" width="50.85546875" style="568" customWidth="1"/>
    <col min="259" max="259" width="14.7109375" style="568" bestFit="1" customWidth="1"/>
    <col min="260" max="260" width="4.28515625" style="568" customWidth="1"/>
    <col min="261" max="261" width="14.7109375" style="568" bestFit="1" customWidth="1"/>
    <col min="262" max="262" width="2" style="568" bestFit="1" customWidth="1"/>
    <col min="263" max="263" width="13.85546875" style="568" bestFit="1" customWidth="1"/>
    <col min="264" max="264" width="2" style="568" bestFit="1" customWidth="1"/>
    <col min="265" max="265" width="14.7109375" style="568" bestFit="1" customWidth="1"/>
    <col min="266" max="266" width="12.85546875" style="568" bestFit="1" customWidth="1"/>
    <col min="267" max="267" width="18" style="568" customWidth="1"/>
    <col min="268" max="512" width="10.85546875" style="568"/>
    <col min="513" max="513" width="7.28515625" style="568" customWidth="1"/>
    <col min="514" max="514" width="50.85546875" style="568" customWidth="1"/>
    <col min="515" max="515" width="14.7109375" style="568" bestFit="1" customWidth="1"/>
    <col min="516" max="516" width="4.28515625" style="568" customWidth="1"/>
    <col min="517" max="517" width="14.7109375" style="568" bestFit="1" customWidth="1"/>
    <col min="518" max="518" width="2" style="568" bestFit="1" customWidth="1"/>
    <col min="519" max="519" width="13.85546875" style="568" bestFit="1" customWidth="1"/>
    <col min="520" max="520" width="2" style="568" bestFit="1" customWidth="1"/>
    <col min="521" max="521" width="14.7109375" style="568" bestFit="1" customWidth="1"/>
    <col min="522" max="522" width="12.85546875" style="568" bestFit="1" customWidth="1"/>
    <col min="523" max="523" width="18" style="568" customWidth="1"/>
    <col min="524" max="768" width="10.85546875" style="568"/>
    <col min="769" max="769" width="7.28515625" style="568" customWidth="1"/>
    <col min="770" max="770" width="50.85546875" style="568" customWidth="1"/>
    <col min="771" max="771" width="14.7109375" style="568" bestFit="1" customWidth="1"/>
    <col min="772" max="772" width="4.28515625" style="568" customWidth="1"/>
    <col min="773" max="773" width="14.7109375" style="568" bestFit="1" customWidth="1"/>
    <col min="774" max="774" width="2" style="568" bestFit="1" customWidth="1"/>
    <col min="775" max="775" width="13.85546875" style="568" bestFit="1" customWidth="1"/>
    <col min="776" max="776" width="2" style="568" bestFit="1" customWidth="1"/>
    <col min="777" max="777" width="14.7109375" style="568" bestFit="1" customWidth="1"/>
    <col min="778" max="778" width="12.85546875" style="568" bestFit="1" customWidth="1"/>
    <col min="779" max="779" width="18" style="568" customWidth="1"/>
    <col min="780" max="1024" width="10.85546875" style="568"/>
    <col min="1025" max="1025" width="7.28515625" style="568" customWidth="1"/>
    <col min="1026" max="1026" width="50.85546875" style="568" customWidth="1"/>
    <col min="1027" max="1027" width="14.7109375" style="568" bestFit="1" customWidth="1"/>
    <col min="1028" max="1028" width="4.28515625" style="568" customWidth="1"/>
    <col min="1029" max="1029" width="14.7109375" style="568" bestFit="1" customWidth="1"/>
    <col min="1030" max="1030" width="2" style="568" bestFit="1" customWidth="1"/>
    <col min="1031" max="1031" width="13.85546875" style="568" bestFit="1" customWidth="1"/>
    <col min="1032" max="1032" width="2" style="568" bestFit="1" customWidth="1"/>
    <col min="1033" max="1033" width="14.7109375" style="568" bestFit="1" customWidth="1"/>
    <col min="1034" max="1034" width="12.85546875" style="568" bestFit="1" customWidth="1"/>
    <col min="1035" max="1035" width="18" style="568" customWidth="1"/>
    <col min="1036" max="1280" width="10.85546875" style="568"/>
    <col min="1281" max="1281" width="7.28515625" style="568" customWidth="1"/>
    <col min="1282" max="1282" width="50.85546875" style="568" customWidth="1"/>
    <col min="1283" max="1283" width="14.7109375" style="568" bestFit="1" customWidth="1"/>
    <col min="1284" max="1284" width="4.28515625" style="568" customWidth="1"/>
    <col min="1285" max="1285" width="14.7109375" style="568" bestFit="1" customWidth="1"/>
    <col min="1286" max="1286" width="2" style="568" bestFit="1" customWidth="1"/>
    <col min="1287" max="1287" width="13.85546875" style="568" bestFit="1" customWidth="1"/>
    <col min="1288" max="1288" width="2" style="568" bestFit="1" customWidth="1"/>
    <col min="1289" max="1289" width="14.7109375" style="568" bestFit="1" customWidth="1"/>
    <col min="1290" max="1290" width="12.85546875" style="568" bestFit="1" customWidth="1"/>
    <col min="1291" max="1291" width="18" style="568" customWidth="1"/>
    <col min="1292" max="1536" width="10.85546875" style="568"/>
    <col min="1537" max="1537" width="7.28515625" style="568" customWidth="1"/>
    <col min="1538" max="1538" width="50.85546875" style="568" customWidth="1"/>
    <col min="1539" max="1539" width="14.7109375" style="568" bestFit="1" customWidth="1"/>
    <col min="1540" max="1540" width="4.28515625" style="568" customWidth="1"/>
    <col min="1541" max="1541" width="14.7109375" style="568" bestFit="1" customWidth="1"/>
    <col min="1542" max="1542" width="2" style="568" bestFit="1" customWidth="1"/>
    <col min="1543" max="1543" width="13.85546875" style="568" bestFit="1" customWidth="1"/>
    <col min="1544" max="1544" width="2" style="568" bestFit="1" customWidth="1"/>
    <col min="1545" max="1545" width="14.7109375" style="568" bestFit="1" customWidth="1"/>
    <col min="1546" max="1546" width="12.85546875" style="568" bestFit="1" customWidth="1"/>
    <col min="1547" max="1547" width="18" style="568" customWidth="1"/>
    <col min="1548" max="1792" width="10.85546875" style="568"/>
    <col min="1793" max="1793" width="7.28515625" style="568" customWidth="1"/>
    <col min="1794" max="1794" width="50.85546875" style="568" customWidth="1"/>
    <col min="1795" max="1795" width="14.7109375" style="568" bestFit="1" customWidth="1"/>
    <col min="1796" max="1796" width="4.28515625" style="568" customWidth="1"/>
    <col min="1797" max="1797" width="14.7109375" style="568" bestFit="1" customWidth="1"/>
    <col min="1798" max="1798" width="2" style="568" bestFit="1" customWidth="1"/>
    <col min="1799" max="1799" width="13.85546875" style="568" bestFit="1" customWidth="1"/>
    <col min="1800" max="1800" width="2" style="568" bestFit="1" customWidth="1"/>
    <col min="1801" max="1801" width="14.7109375" style="568" bestFit="1" customWidth="1"/>
    <col min="1802" max="1802" width="12.85546875" style="568" bestFit="1" customWidth="1"/>
    <col min="1803" max="1803" width="18" style="568" customWidth="1"/>
    <col min="1804" max="2048" width="10.85546875" style="568"/>
    <col min="2049" max="2049" width="7.28515625" style="568" customWidth="1"/>
    <col min="2050" max="2050" width="50.85546875" style="568" customWidth="1"/>
    <col min="2051" max="2051" width="14.7109375" style="568" bestFit="1" customWidth="1"/>
    <col min="2052" max="2052" width="4.28515625" style="568" customWidth="1"/>
    <col min="2053" max="2053" width="14.7109375" style="568" bestFit="1" customWidth="1"/>
    <col min="2054" max="2054" width="2" style="568" bestFit="1" customWidth="1"/>
    <col min="2055" max="2055" width="13.85546875" style="568" bestFit="1" customWidth="1"/>
    <col min="2056" max="2056" width="2" style="568" bestFit="1" customWidth="1"/>
    <col min="2057" max="2057" width="14.7109375" style="568" bestFit="1" customWidth="1"/>
    <col min="2058" max="2058" width="12.85546875" style="568" bestFit="1" customWidth="1"/>
    <col min="2059" max="2059" width="18" style="568" customWidth="1"/>
    <col min="2060" max="2304" width="10.85546875" style="568"/>
    <col min="2305" max="2305" width="7.28515625" style="568" customWidth="1"/>
    <col min="2306" max="2306" width="50.85546875" style="568" customWidth="1"/>
    <col min="2307" max="2307" width="14.7109375" style="568" bestFit="1" customWidth="1"/>
    <col min="2308" max="2308" width="4.28515625" style="568" customWidth="1"/>
    <col min="2309" max="2309" width="14.7109375" style="568" bestFit="1" customWidth="1"/>
    <col min="2310" max="2310" width="2" style="568" bestFit="1" customWidth="1"/>
    <col min="2311" max="2311" width="13.85546875" style="568" bestFit="1" customWidth="1"/>
    <col min="2312" max="2312" width="2" style="568" bestFit="1" customWidth="1"/>
    <col min="2313" max="2313" width="14.7109375" style="568" bestFit="1" customWidth="1"/>
    <col min="2314" max="2314" width="12.85546875" style="568" bestFit="1" customWidth="1"/>
    <col min="2315" max="2315" width="18" style="568" customWidth="1"/>
    <col min="2316" max="2560" width="10.85546875" style="568"/>
    <col min="2561" max="2561" width="7.28515625" style="568" customWidth="1"/>
    <col min="2562" max="2562" width="50.85546875" style="568" customWidth="1"/>
    <col min="2563" max="2563" width="14.7109375" style="568" bestFit="1" customWidth="1"/>
    <col min="2564" max="2564" width="4.28515625" style="568" customWidth="1"/>
    <col min="2565" max="2565" width="14.7109375" style="568" bestFit="1" customWidth="1"/>
    <col min="2566" max="2566" width="2" style="568" bestFit="1" customWidth="1"/>
    <col min="2567" max="2567" width="13.85546875" style="568" bestFit="1" customWidth="1"/>
    <col min="2568" max="2568" width="2" style="568" bestFit="1" customWidth="1"/>
    <col min="2569" max="2569" width="14.7109375" style="568" bestFit="1" customWidth="1"/>
    <col min="2570" max="2570" width="12.85546875" style="568" bestFit="1" customWidth="1"/>
    <col min="2571" max="2571" width="18" style="568" customWidth="1"/>
    <col min="2572" max="2816" width="10.85546875" style="568"/>
    <col min="2817" max="2817" width="7.28515625" style="568" customWidth="1"/>
    <col min="2818" max="2818" width="50.85546875" style="568" customWidth="1"/>
    <col min="2819" max="2819" width="14.7109375" style="568" bestFit="1" customWidth="1"/>
    <col min="2820" max="2820" width="4.28515625" style="568" customWidth="1"/>
    <col min="2821" max="2821" width="14.7109375" style="568" bestFit="1" customWidth="1"/>
    <col min="2822" max="2822" width="2" style="568" bestFit="1" customWidth="1"/>
    <col min="2823" max="2823" width="13.85546875" style="568" bestFit="1" customWidth="1"/>
    <col min="2824" max="2824" width="2" style="568" bestFit="1" customWidth="1"/>
    <col min="2825" max="2825" width="14.7109375" style="568" bestFit="1" customWidth="1"/>
    <col min="2826" max="2826" width="12.85546875" style="568" bestFit="1" customWidth="1"/>
    <col min="2827" max="2827" width="18" style="568" customWidth="1"/>
    <col min="2828" max="3072" width="10.85546875" style="568"/>
    <col min="3073" max="3073" width="7.28515625" style="568" customWidth="1"/>
    <col min="3074" max="3074" width="50.85546875" style="568" customWidth="1"/>
    <col min="3075" max="3075" width="14.7109375" style="568" bestFit="1" customWidth="1"/>
    <col min="3076" max="3076" width="4.28515625" style="568" customWidth="1"/>
    <col min="3077" max="3077" width="14.7109375" style="568" bestFit="1" customWidth="1"/>
    <col min="3078" max="3078" width="2" style="568" bestFit="1" customWidth="1"/>
    <col min="3079" max="3079" width="13.85546875" style="568" bestFit="1" customWidth="1"/>
    <col min="3080" max="3080" width="2" style="568" bestFit="1" customWidth="1"/>
    <col min="3081" max="3081" width="14.7109375" style="568" bestFit="1" customWidth="1"/>
    <col min="3082" max="3082" width="12.85546875" style="568" bestFit="1" customWidth="1"/>
    <col min="3083" max="3083" width="18" style="568" customWidth="1"/>
    <col min="3084" max="3328" width="10.85546875" style="568"/>
    <col min="3329" max="3329" width="7.28515625" style="568" customWidth="1"/>
    <col min="3330" max="3330" width="50.85546875" style="568" customWidth="1"/>
    <col min="3331" max="3331" width="14.7109375" style="568" bestFit="1" customWidth="1"/>
    <col min="3332" max="3332" width="4.28515625" style="568" customWidth="1"/>
    <col min="3333" max="3333" width="14.7109375" style="568" bestFit="1" customWidth="1"/>
    <col min="3334" max="3334" width="2" style="568" bestFit="1" customWidth="1"/>
    <col min="3335" max="3335" width="13.85546875" style="568" bestFit="1" customWidth="1"/>
    <col min="3336" max="3336" width="2" style="568" bestFit="1" customWidth="1"/>
    <col min="3337" max="3337" width="14.7109375" style="568" bestFit="1" customWidth="1"/>
    <col min="3338" max="3338" width="12.85546875" style="568" bestFit="1" customWidth="1"/>
    <col min="3339" max="3339" width="18" style="568" customWidth="1"/>
    <col min="3340" max="3584" width="10.85546875" style="568"/>
    <col min="3585" max="3585" width="7.28515625" style="568" customWidth="1"/>
    <col min="3586" max="3586" width="50.85546875" style="568" customWidth="1"/>
    <col min="3587" max="3587" width="14.7109375" style="568" bestFit="1" customWidth="1"/>
    <col min="3588" max="3588" width="4.28515625" style="568" customWidth="1"/>
    <col min="3589" max="3589" width="14.7109375" style="568" bestFit="1" customWidth="1"/>
    <col min="3590" max="3590" width="2" style="568" bestFit="1" customWidth="1"/>
    <col min="3591" max="3591" width="13.85546875" style="568" bestFit="1" customWidth="1"/>
    <col min="3592" max="3592" width="2" style="568" bestFit="1" customWidth="1"/>
    <col min="3593" max="3593" width="14.7109375" style="568" bestFit="1" customWidth="1"/>
    <col min="3594" max="3594" width="12.85546875" style="568" bestFit="1" customWidth="1"/>
    <col min="3595" max="3595" width="18" style="568" customWidth="1"/>
    <col min="3596" max="3840" width="10.85546875" style="568"/>
    <col min="3841" max="3841" width="7.28515625" style="568" customWidth="1"/>
    <col min="3842" max="3842" width="50.85546875" style="568" customWidth="1"/>
    <col min="3843" max="3843" width="14.7109375" style="568" bestFit="1" customWidth="1"/>
    <col min="3844" max="3844" width="4.28515625" style="568" customWidth="1"/>
    <col min="3845" max="3845" width="14.7109375" style="568" bestFit="1" customWidth="1"/>
    <col min="3846" max="3846" width="2" style="568" bestFit="1" customWidth="1"/>
    <col min="3847" max="3847" width="13.85546875" style="568" bestFit="1" customWidth="1"/>
    <col min="3848" max="3848" width="2" style="568" bestFit="1" customWidth="1"/>
    <col min="3849" max="3849" width="14.7109375" style="568" bestFit="1" customWidth="1"/>
    <col min="3850" max="3850" width="12.85546875" style="568" bestFit="1" customWidth="1"/>
    <col min="3851" max="3851" width="18" style="568" customWidth="1"/>
    <col min="3852" max="4096" width="10.85546875" style="568"/>
    <col min="4097" max="4097" width="7.28515625" style="568" customWidth="1"/>
    <col min="4098" max="4098" width="50.85546875" style="568" customWidth="1"/>
    <col min="4099" max="4099" width="14.7109375" style="568" bestFit="1" customWidth="1"/>
    <col min="4100" max="4100" width="4.28515625" style="568" customWidth="1"/>
    <col min="4101" max="4101" width="14.7109375" style="568" bestFit="1" customWidth="1"/>
    <col min="4102" max="4102" width="2" style="568" bestFit="1" customWidth="1"/>
    <col min="4103" max="4103" width="13.85546875" style="568" bestFit="1" customWidth="1"/>
    <col min="4104" max="4104" width="2" style="568" bestFit="1" customWidth="1"/>
    <col min="4105" max="4105" width="14.7109375" style="568" bestFit="1" customWidth="1"/>
    <col min="4106" max="4106" width="12.85546875" style="568" bestFit="1" customWidth="1"/>
    <col min="4107" max="4107" width="18" style="568" customWidth="1"/>
    <col min="4108" max="4352" width="10.85546875" style="568"/>
    <col min="4353" max="4353" width="7.28515625" style="568" customWidth="1"/>
    <col min="4354" max="4354" width="50.85546875" style="568" customWidth="1"/>
    <col min="4355" max="4355" width="14.7109375" style="568" bestFit="1" customWidth="1"/>
    <col min="4356" max="4356" width="4.28515625" style="568" customWidth="1"/>
    <col min="4357" max="4357" width="14.7109375" style="568" bestFit="1" customWidth="1"/>
    <col min="4358" max="4358" width="2" style="568" bestFit="1" customWidth="1"/>
    <col min="4359" max="4359" width="13.85546875" style="568" bestFit="1" customWidth="1"/>
    <col min="4360" max="4360" width="2" style="568" bestFit="1" customWidth="1"/>
    <col min="4361" max="4361" width="14.7109375" style="568" bestFit="1" customWidth="1"/>
    <col min="4362" max="4362" width="12.85546875" style="568" bestFit="1" customWidth="1"/>
    <col min="4363" max="4363" width="18" style="568" customWidth="1"/>
    <col min="4364" max="4608" width="10.85546875" style="568"/>
    <col min="4609" max="4609" width="7.28515625" style="568" customWidth="1"/>
    <col min="4610" max="4610" width="50.85546875" style="568" customWidth="1"/>
    <col min="4611" max="4611" width="14.7109375" style="568" bestFit="1" customWidth="1"/>
    <col min="4612" max="4612" width="4.28515625" style="568" customWidth="1"/>
    <col min="4613" max="4613" width="14.7109375" style="568" bestFit="1" customWidth="1"/>
    <col min="4614" max="4614" width="2" style="568" bestFit="1" customWidth="1"/>
    <col min="4615" max="4615" width="13.85546875" style="568" bestFit="1" customWidth="1"/>
    <col min="4616" max="4616" width="2" style="568" bestFit="1" customWidth="1"/>
    <col min="4617" max="4617" width="14.7109375" style="568" bestFit="1" customWidth="1"/>
    <col min="4618" max="4618" width="12.85546875" style="568" bestFit="1" customWidth="1"/>
    <col min="4619" max="4619" width="18" style="568" customWidth="1"/>
    <col min="4620" max="4864" width="10.85546875" style="568"/>
    <col min="4865" max="4865" width="7.28515625" style="568" customWidth="1"/>
    <col min="4866" max="4866" width="50.85546875" style="568" customWidth="1"/>
    <col min="4867" max="4867" width="14.7109375" style="568" bestFit="1" customWidth="1"/>
    <col min="4868" max="4868" width="4.28515625" style="568" customWidth="1"/>
    <col min="4869" max="4869" width="14.7109375" style="568" bestFit="1" customWidth="1"/>
    <col min="4870" max="4870" width="2" style="568" bestFit="1" customWidth="1"/>
    <col min="4871" max="4871" width="13.85546875" style="568" bestFit="1" customWidth="1"/>
    <col min="4872" max="4872" width="2" style="568" bestFit="1" customWidth="1"/>
    <col min="4873" max="4873" width="14.7109375" style="568" bestFit="1" customWidth="1"/>
    <col min="4874" max="4874" width="12.85546875" style="568" bestFit="1" customWidth="1"/>
    <col min="4875" max="4875" width="18" style="568" customWidth="1"/>
    <col min="4876" max="5120" width="10.85546875" style="568"/>
    <col min="5121" max="5121" width="7.28515625" style="568" customWidth="1"/>
    <col min="5122" max="5122" width="50.85546875" style="568" customWidth="1"/>
    <col min="5123" max="5123" width="14.7109375" style="568" bestFit="1" customWidth="1"/>
    <col min="5124" max="5124" width="4.28515625" style="568" customWidth="1"/>
    <col min="5125" max="5125" width="14.7109375" style="568" bestFit="1" customWidth="1"/>
    <col min="5126" max="5126" width="2" style="568" bestFit="1" customWidth="1"/>
    <col min="5127" max="5127" width="13.85546875" style="568" bestFit="1" customWidth="1"/>
    <col min="5128" max="5128" width="2" style="568" bestFit="1" customWidth="1"/>
    <col min="5129" max="5129" width="14.7109375" style="568" bestFit="1" customWidth="1"/>
    <col min="5130" max="5130" width="12.85546875" style="568" bestFit="1" customWidth="1"/>
    <col min="5131" max="5131" width="18" style="568" customWidth="1"/>
    <col min="5132" max="5376" width="10.85546875" style="568"/>
    <col min="5377" max="5377" width="7.28515625" style="568" customWidth="1"/>
    <col min="5378" max="5378" width="50.85546875" style="568" customWidth="1"/>
    <col min="5379" max="5379" width="14.7109375" style="568" bestFit="1" customWidth="1"/>
    <col min="5380" max="5380" width="4.28515625" style="568" customWidth="1"/>
    <col min="5381" max="5381" width="14.7109375" style="568" bestFit="1" customWidth="1"/>
    <col min="5382" max="5382" width="2" style="568" bestFit="1" customWidth="1"/>
    <col min="5383" max="5383" width="13.85546875" style="568" bestFit="1" customWidth="1"/>
    <col min="5384" max="5384" width="2" style="568" bestFit="1" customWidth="1"/>
    <col min="5385" max="5385" width="14.7109375" style="568" bestFit="1" customWidth="1"/>
    <col min="5386" max="5386" width="12.85546875" style="568" bestFit="1" customWidth="1"/>
    <col min="5387" max="5387" width="18" style="568" customWidth="1"/>
    <col min="5388" max="5632" width="10.85546875" style="568"/>
    <col min="5633" max="5633" width="7.28515625" style="568" customWidth="1"/>
    <col min="5634" max="5634" width="50.85546875" style="568" customWidth="1"/>
    <col min="5635" max="5635" width="14.7109375" style="568" bestFit="1" customWidth="1"/>
    <col min="5636" max="5636" width="4.28515625" style="568" customWidth="1"/>
    <col min="5637" max="5637" width="14.7109375" style="568" bestFit="1" customWidth="1"/>
    <col min="5638" max="5638" width="2" style="568" bestFit="1" customWidth="1"/>
    <col min="5639" max="5639" width="13.85546875" style="568" bestFit="1" customWidth="1"/>
    <col min="5640" max="5640" width="2" style="568" bestFit="1" customWidth="1"/>
    <col min="5641" max="5641" width="14.7109375" style="568" bestFit="1" customWidth="1"/>
    <col min="5642" max="5642" width="12.85546875" style="568" bestFit="1" customWidth="1"/>
    <col min="5643" max="5643" width="18" style="568" customWidth="1"/>
    <col min="5644" max="5888" width="10.85546875" style="568"/>
    <col min="5889" max="5889" width="7.28515625" style="568" customWidth="1"/>
    <col min="5890" max="5890" width="50.85546875" style="568" customWidth="1"/>
    <col min="5891" max="5891" width="14.7109375" style="568" bestFit="1" customWidth="1"/>
    <col min="5892" max="5892" width="4.28515625" style="568" customWidth="1"/>
    <col min="5893" max="5893" width="14.7109375" style="568" bestFit="1" customWidth="1"/>
    <col min="5894" max="5894" width="2" style="568" bestFit="1" customWidth="1"/>
    <col min="5895" max="5895" width="13.85546875" style="568" bestFit="1" customWidth="1"/>
    <col min="5896" max="5896" width="2" style="568" bestFit="1" customWidth="1"/>
    <col min="5897" max="5897" width="14.7109375" style="568" bestFit="1" customWidth="1"/>
    <col min="5898" max="5898" width="12.85546875" style="568" bestFit="1" customWidth="1"/>
    <col min="5899" max="5899" width="18" style="568" customWidth="1"/>
    <col min="5900" max="6144" width="10.85546875" style="568"/>
    <col min="6145" max="6145" width="7.28515625" style="568" customWidth="1"/>
    <col min="6146" max="6146" width="50.85546875" style="568" customWidth="1"/>
    <col min="6147" max="6147" width="14.7109375" style="568" bestFit="1" customWidth="1"/>
    <col min="6148" max="6148" width="4.28515625" style="568" customWidth="1"/>
    <col min="6149" max="6149" width="14.7109375" style="568" bestFit="1" customWidth="1"/>
    <col min="6150" max="6150" width="2" style="568" bestFit="1" customWidth="1"/>
    <col min="6151" max="6151" width="13.85546875" style="568" bestFit="1" customWidth="1"/>
    <col min="6152" max="6152" width="2" style="568" bestFit="1" customWidth="1"/>
    <col min="6153" max="6153" width="14.7109375" style="568" bestFit="1" customWidth="1"/>
    <col min="6154" max="6154" width="12.85546875" style="568" bestFit="1" customWidth="1"/>
    <col min="6155" max="6155" width="18" style="568" customWidth="1"/>
    <col min="6156" max="6400" width="10.85546875" style="568"/>
    <col min="6401" max="6401" width="7.28515625" style="568" customWidth="1"/>
    <col min="6402" max="6402" width="50.85546875" style="568" customWidth="1"/>
    <col min="6403" max="6403" width="14.7109375" style="568" bestFit="1" customWidth="1"/>
    <col min="6404" max="6404" width="4.28515625" style="568" customWidth="1"/>
    <col min="6405" max="6405" width="14.7109375" style="568" bestFit="1" customWidth="1"/>
    <col min="6406" max="6406" width="2" style="568" bestFit="1" customWidth="1"/>
    <col min="6407" max="6407" width="13.85546875" style="568" bestFit="1" customWidth="1"/>
    <col min="6408" max="6408" width="2" style="568" bestFit="1" customWidth="1"/>
    <col min="6409" max="6409" width="14.7109375" style="568" bestFit="1" customWidth="1"/>
    <col min="6410" max="6410" width="12.85546875" style="568" bestFit="1" customWidth="1"/>
    <col min="6411" max="6411" width="18" style="568" customWidth="1"/>
    <col min="6412" max="6656" width="10.85546875" style="568"/>
    <col min="6657" max="6657" width="7.28515625" style="568" customWidth="1"/>
    <col min="6658" max="6658" width="50.85546875" style="568" customWidth="1"/>
    <col min="6659" max="6659" width="14.7109375" style="568" bestFit="1" customWidth="1"/>
    <col min="6660" max="6660" width="4.28515625" style="568" customWidth="1"/>
    <col min="6661" max="6661" width="14.7109375" style="568" bestFit="1" customWidth="1"/>
    <col min="6662" max="6662" width="2" style="568" bestFit="1" customWidth="1"/>
    <col min="6663" max="6663" width="13.85546875" style="568" bestFit="1" customWidth="1"/>
    <col min="6664" max="6664" width="2" style="568" bestFit="1" customWidth="1"/>
    <col min="6665" max="6665" width="14.7109375" style="568" bestFit="1" customWidth="1"/>
    <col min="6666" max="6666" width="12.85546875" style="568" bestFit="1" customWidth="1"/>
    <col min="6667" max="6667" width="18" style="568" customWidth="1"/>
    <col min="6668" max="6912" width="10.85546875" style="568"/>
    <col min="6913" max="6913" width="7.28515625" style="568" customWidth="1"/>
    <col min="6914" max="6914" width="50.85546875" style="568" customWidth="1"/>
    <col min="6915" max="6915" width="14.7109375" style="568" bestFit="1" customWidth="1"/>
    <col min="6916" max="6916" width="4.28515625" style="568" customWidth="1"/>
    <col min="6917" max="6917" width="14.7109375" style="568" bestFit="1" customWidth="1"/>
    <col min="6918" max="6918" width="2" style="568" bestFit="1" customWidth="1"/>
    <col min="6919" max="6919" width="13.85546875" style="568" bestFit="1" customWidth="1"/>
    <col min="6920" max="6920" width="2" style="568" bestFit="1" customWidth="1"/>
    <col min="6921" max="6921" width="14.7109375" style="568" bestFit="1" customWidth="1"/>
    <col min="6922" max="6922" width="12.85546875" style="568" bestFit="1" customWidth="1"/>
    <col min="6923" max="6923" width="18" style="568" customWidth="1"/>
    <col min="6924" max="7168" width="10.85546875" style="568"/>
    <col min="7169" max="7169" width="7.28515625" style="568" customWidth="1"/>
    <col min="7170" max="7170" width="50.85546875" style="568" customWidth="1"/>
    <col min="7171" max="7171" width="14.7109375" style="568" bestFit="1" customWidth="1"/>
    <col min="7172" max="7172" width="4.28515625" style="568" customWidth="1"/>
    <col min="7173" max="7173" width="14.7109375" style="568" bestFit="1" customWidth="1"/>
    <col min="7174" max="7174" width="2" style="568" bestFit="1" customWidth="1"/>
    <col min="7175" max="7175" width="13.85546875" style="568" bestFit="1" customWidth="1"/>
    <col min="7176" max="7176" width="2" style="568" bestFit="1" customWidth="1"/>
    <col min="7177" max="7177" width="14.7109375" style="568" bestFit="1" customWidth="1"/>
    <col min="7178" max="7178" width="12.85546875" style="568" bestFit="1" customWidth="1"/>
    <col min="7179" max="7179" width="18" style="568" customWidth="1"/>
    <col min="7180" max="7424" width="10.85546875" style="568"/>
    <col min="7425" max="7425" width="7.28515625" style="568" customWidth="1"/>
    <col min="7426" max="7426" width="50.85546875" style="568" customWidth="1"/>
    <col min="7427" max="7427" width="14.7109375" style="568" bestFit="1" customWidth="1"/>
    <col min="7428" max="7428" width="4.28515625" style="568" customWidth="1"/>
    <col min="7429" max="7429" width="14.7109375" style="568" bestFit="1" customWidth="1"/>
    <col min="7430" max="7430" width="2" style="568" bestFit="1" customWidth="1"/>
    <col min="7431" max="7431" width="13.85546875" style="568" bestFit="1" customWidth="1"/>
    <col min="7432" max="7432" width="2" style="568" bestFit="1" customWidth="1"/>
    <col min="7433" max="7433" width="14.7109375" style="568" bestFit="1" customWidth="1"/>
    <col min="7434" max="7434" width="12.85546875" style="568" bestFit="1" customWidth="1"/>
    <col min="7435" max="7435" width="18" style="568" customWidth="1"/>
    <col min="7436" max="7680" width="10.85546875" style="568"/>
    <col min="7681" max="7681" width="7.28515625" style="568" customWidth="1"/>
    <col min="7682" max="7682" width="50.85546875" style="568" customWidth="1"/>
    <col min="7683" max="7683" width="14.7109375" style="568" bestFit="1" customWidth="1"/>
    <col min="7684" max="7684" width="4.28515625" style="568" customWidth="1"/>
    <col min="7685" max="7685" width="14.7109375" style="568" bestFit="1" customWidth="1"/>
    <col min="7686" max="7686" width="2" style="568" bestFit="1" customWidth="1"/>
    <col min="7687" max="7687" width="13.85546875" style="568" bestFit="1" customWidth="1"/>
    <col min="7688" max="7688" width="2" style="568" bestFit="1" customWidth="1"/>
    <col min="7689" max="7689" width="14.7109375" style="568" bestFit="1" customWidth="1"/>
    <col min="7690" max="7690" width="12.85546875" style="568" bestFit="1" customWidth="1"/>
    <col min="7691" max="7691" width="18" style="568" customWidth="1"/>
    <col min="7692" max="7936" width="10.85546875" style="568"/>
    <col min="7937" max="7937" width="7.28515625" style="568" customWidth="1"/>
    <col min="7938" max="7938" width="50.85546875" style="568" customWidth="1"/>
    <col min="7939" max="7939" width="14.7109375" style="568" bestFit="1" customWidth="1"/>
    <col min="7940" max="7940" width="4.28515625" style="568" customWidth="1"/>
    <col min="7941" max="7941" width="14.7109375" style="568" bestFit="1" customWidth="1"/>
    <col min="7942" max="7942" width="2" style="568" bestFit="1" customWidth="1"/>
    <col min="7943" max="7943" width="13.85546875" style="568" bestFit="1" customWidth="1"/>
    <col min="7944" max="7944" width="2" style="568" bestFit="1" customWidth="1"/>
    <col min="7945" max="7945" width="14.7109375" style="568" bestFit="1" customWidth="1"/>
    <col min="7946" max="7946" width="12.85546875" style="568" bestFit="1" customWidth="1"/>
    <col min="7947" max="7947" width="18" style="568" customWidth="1"/>
    <col min="7948" max="8192" width="10.85546875" style="568"/>
    <col min="8193" max="8193" width="7.28515625" style="568" customWidth="1"/>
    <col min="8194" max="8194" width="50.85546875" style="568" customWidth="1"/>
    <col min="8195" max="8195" width="14.7109375" style="568" bestFit="1" customWidth="1"/>
    <col min="8196" max="8196" width="4.28515625" style="568" customWidth="1"/>
    <col min="8197" max="8197" width="14.7109375" style="568" bestFit="1" customWidth="1"/>
    <col min="8198" max="8198" width="2" style="568" bestFit="1" customWidth="1"/>
    <col min="8199" max="8199" width="13.85546875" style="568" bestFit="1" customWidth="1"/>
    <col min="8200" max="8200" width="2" style="568" bestFit="1" customWidth="1"/>
    <col min="8201" max="8201" width="14.7109375" style="568" bestFit="1" customWidth="1"/>
    <col min="8202" max="8202" width="12.85546875" style="568" bestFit="1" customWidth="1"/>
    <col min="8203" max="8203" width="18" style="568" customWidth="1"/>
    <col min="8204" max="8448" width="10.85546875" style="568"/>
    <col min="8449" max="8449" width="7.28515625" style="568" customWidth="1"/>
    <col min="8450" max="8450" width="50.85546875" style="568" customWidth="1"/>
    <col min="8451" max="8451" width="14.7109375" style="568" bestFit="1" customWidth="1"/>
    <col min="8452" max="8452" width="4.28515625" style="568" customWidth="1"/>
    <col min="8453" max="8453" width="14.7109375" style="568" bestFit="1" customWidth="1"/>
    <col min="8454" max="8454" width="2" style="568" bestFit="1" customWidth="1"/>
    <col min="8455" max="8455" width="13.85546875" style="568" bestFit="1" customWidth="1"/>
    <col min="8456" max="8456" width="2" style="568" bestFit="1" customWidth="1"/>
    <col min="8457" max="8457" width="14.7109375" style="568" bestFit="1" customWidth="1"/>
    <col min="8458" max="8458" width="12.85546875" style="568" bestFit="1" customWidth="1"/>
    <col min="8459" max="8459" width="18" style="568" customWidth="1"/>
    <col min="8460" max="8704" width="10.85546875" style="568"/>
    <col min="8705" max="8705" width="7.28515625" style="568" customWidth="1"/>
    <col min="8706" max="8706" width="50.85546875" style="568" customWidth="1"/>
    <col min="8707" max="8707" width="14.7109375" style="568" bestFit="1" customWidth="1"/>
    <col min="8708" max="8708" width="4.28515625" style="568" customWidth="1"/>
    <col min="8709" max="8709" width="14.7109375" style="568" bestFit="1" customWidth="1"/>
    <col min="8710" max="8710" width="2" style="568" bestFit="1" customWidth="1"/>
    <col min="8711" max="8711" width="13.85546875" style="568" bestFit="1" customWidth="1"/>
    <col min="8712" max="8712" width="2" style="568" bestFit="1" customWidth="1"/>
    <col min="8713" max="8713" width="14.7109375" style="568" bestFit="1" customWidth="1"/>
    <col min="8714" max="8714" width="12.85546875" style="568" bestFit="1" customWidth="1"/>
    <col min="8715" max="8715" width="18" style="568" customWidth="1"/>
    <col min="8716" max="8960" width="10.85546875" style="568"/>
    <col min="8961" max="8961" width="7.28515625" style="568" customWidth="1"/>
    <col min="8962" max="8962" width="50.85546875" style="568" customWidth="1"/>
    <col min="8963" max="8963" width="14.7109375" style="568" bestFit="1" customWidth="1"/>
    <col min="8964" max="8964" width="4.28515625" style="568" customWidth="1"/>
    <col min="8965" max="8965" width="14.7109375" style="568" bestFit="1" customWidth="1"/>
    <col min="8966" max="8966" width="2" style="568" bestFit="1" customWidth="1"/>
    <col min="8967" max="8967" width="13.85546875" style="568" bestFit="1" customWidth="1"/>
    <col min="8968" max="8968" width="2" style="568" bestFit="1" customWidth="1"/>
    <col min="8969" max="8969" width="14.7109375" style="568" bestFit="1" customWidth="1"/>
    <col min="8970" max="8970" width="12.85546875" style="568" bestFit="1" customWidth="1"/>
    <col min="8971" max="8971" width="18" style="568" customWidth="1"/>
    <col min="8972" max="9216" width="10.85546875" style="568"/>
    <col min="9217" max="9217" width="7.28515625" style="568" customWidth="1"/>
    <col min="9218" max="9218" width="50.85546875" style="568" customWidth="1"/>
    <col min="9219" max="9219" width="14.7109375" style="568" bestFit="1" customWidth="1"/>
    <col min="9220" max="9220" width="4.28515625" style="568" customWidth="1"/>
    <col min="9221" max="9221" width="14.7109375" style="568" bestFit="1" customWidth="1"/>
    <col min="9222" max="9222" width="2" style="568" bestFit="1" customWidth="1"/>
    <col min="9223" max="9223" width="13.85546875" style="568" bestFit="1" customWidth="1"/>
    <col min="9224" max="9224" width="2" style="568" bestFit="1" customWidth="1"/>
    <col min="9225" max="9225" width="14.7109375" style="568" bestFit="1" customWidth="1"/>
    <col min="9226" max="9226" width="12.85546875" style="568" bestFit="1" customWidth="1"/>
    <col min="9227" max="9227" width="18" style="568" customWidth="1"/>
    <col min="9228" max="9472" width="10.85546875" style="568"/>
    <col min="9473" max="9473" width="7.28515625" style="568" customWidth="1"/>
    <col min="9474" max="9474" width="50.85546875" style="568" customWidth="1"/>
    <col min="9475" max="9475" width="14.7109375" style="568" bestFit="1" customWidth="1"/>
    <col min="9476" max="9476" width="4.28515625" style="568" customWidth="1"/>
    <col min="9477" max="9477" width="14.7109375" style="568" bestFit="1" customWidth="1"/>
    <col min="9478" max="9478" width="2" style="568" bestFit="1" customWidth="1"/>
    <col min="9479" max="9479" width="13.85546875" style="568" bestFit="1" customWidth="1"/>
    <col min="9480" max="9480" width="2" style="568" bestFit="1" customWidth="1"/>
    <col min="9481" max="9481" width="14.7109375" style="568" bestFit="1" customWidth="1"/>
    <col min="9482" max="9482" width="12.85546875" style="568" bestFit="1" customWidth="1"/>
    <col min="9483" max="9483" width="18" style="568" customWidth="1"/>
    <col min="9484" max="9728" width="10.85546875" style="568"/>
    <col min="9729" max="9729" width="7.28515625" style="568" customWidth="1"/>
    <col min="9730" max="9730" width="50.85546875" style="568" customWidth="1"/>
    <col min="9731" max="9731" width="14.7109375" style="568" bestFit="1" customWidth="1"/>
    <col min="9732" max="9732" width="4.28515625" style="568" customWidth="1"/>
    <col min="9733" max="9733" width="14.7109375" style="568" bestFit="1" customWidth="1"/>
    <col min="9734" max="9734" width="2" style="568" bestFit="1" customWidth="1"/>
    <col min="9735" max="9735" width="13.85546875" style="568" bestFit="1" customWidth="1"/>
    <col min="9736" max="9736" width="2" style="568" bestFit="1" customWidth="1"/>
    <col min="9737" max="9737" width="14.7109375" style="568" bestFit="1" customWidth="1"/>
    <col min="9738" max="9738" width="12.85546875" style="568" bestFit="1" customWidth="1"/>
    <col min="9739" max="9739" width="18" style="568" customWidth="1"/>
    <col min="9740" max="9984" width="10.85546875" style="568"/>
    <col min="9985" max="9985" width="7.28515625" style="568" customWidth="1"/>
    <col min="9986" max="9986" width="50.85546875" style="568" customWidth="1"/>
    <col min="9987" max="9987" width="14.7109375" style="568" bestFit="1" customWidth="1"/>
    <col min="9988" max="9988" width="4.28515625" style="568" customWidth="1"/>
    <col min="9989" max="9989" width="14.7109375" style="568" bestFit="1" customWidth="1"/>
    <col min="9990" max="9990" width="2" style="568" bestFit="1" customWidth="1"/>
    <col min="9991" max="9991" width="13.85546875" style="568" bestFit="1" customWidth="1"/>
    <col min="9992" max="9992" width="2" style="568" bestFit="1" customWidth="1"/>
    <col min="9993" max="9993" width="14.7109375" style="568" bestFit="1" customWidth="1"/>
    <col min="9994" max="9994" width="12.85546875" style="568" bestFit="1" customWidth="1"/>
    <col min="9995" max="9995" width="18" style="568" customWidth="1"/>
    <col min="9996" max="10240" width="10.85546875" style="568"/>
    <col min="10241" max="10241" width="7.28515625" style="568" customWidth="1"/>
    <col min="10242" max="10242" width="50.85546875" style="568" customWidth="1"/>
    <col min="10243" max="10243" width="14.7109375" style="568" bestFit="1" customWidth="1"/>
    <col min="10244" max="10244" width="4.28515625" style="568" customWidth="1"/>
    <col min="10245" max="10245" width="14.7109375" style="568" bestFit="1" customWidth="1"/>
    <col min="10246" max="10246" width="2" style="568" bestFit="1" customWidth="1"/>
    <col min="10247" max="10247" width="13.85546875" style="568" bestFit="1" customWidth="1"/>
    <col min="10248" max="10248" width="2" style="568" bestFit="1" customWidth="1"/>
    <col min="10249" max="10249" width="14.7109375" style="568" bestFit="1" customWidth="1"/>
    <col min="10250" max="10250" width="12.85546875" style="568" bestFit="1" customWidth="1"/>
    <col min="10251" max="10251" width="18" style="568" customWidth="1"/>
    <col min="10252" max="10496" width="10.85546875" style="568"/>
    <col min="10497" max="10497" width="7.28515625" style="568" customWidth="1"/>
    <col min="10498" max="10498" width="50.85546875" style="568" customWidth="1"/>
    <col min="10499" max="10499" width="14.7109375" style="568" bestFit="1" customWidth="1"/>
    <col min="10500" max="10500" width="4.28515625" style="568" customWidth="1"/>
    <col min="10501" max="10501" width="14.7109375" style="568" bestFit="1" customWidth="1"/>
    <col min="10502" max="10502" width="2" style="568" bestFit="1" customWidth="1"/>
    <col min="10503" max="10503" width="13.85546875" style="568" bestFit="1" customWidth="1"/>
    <col min="10504" max="10504" width="2" style="568" bestFit="1" customWidth="1"/>
    <col min="10505" max="10505" width="14.7109375" style="568" bestFit="1" customWidth="1"/>
    <col min="10506" max="10506" width="12.85546875" style="568" bestFit="1" customWidth="1"/>
    <col min="10507" max="10507" width="18" style="568" customWidth="1"/>
    <col min="10508" max="10752" width="10.85546875" style="568"/>
    <col min="10753" max="10753" width="7.28515625" style="568" customWidth="1"/>
    <col min="10754" max="10754" width="50.85546875" style="568" customWidth="1"/>
    <col min="10755" max="10755" width="14.7109375" style="568" bestFit="1" customWidth="1"/>
    <col min="10756" max="10756" width="4.28515625" style="568" customWidth="1"/>
    <col min="10757" max="10757" width="14.7109375" style="568" bestFit="1" customWidth="1"/>
    <col min="10758" max="10758" width="2" style="568" bestFit="1" customWidth="1"/>
    <col min="10759" max="10759" width="13.85546875" style="568" bestFit="1" customWidth="1"/>
    <col min="10760" max="10760" width="2" style="568" bestFit="1" customWidth="1"/>
    <col min="10761" max="10761" width="14.7109375" style="568" bestFit="1" customWidth="1"/>
    <col min="10762" max="10762" width="12.85546875" style="568" bestFit="1" customWidth="1"/>
    <col min="10763" max="10763" width="18" style="568" customWidth="1"/>
    <col min="10764" max="11008" width="10.85546875" style="568"/>
    <col min="11009" max="11009" width="7.28515625" style="568" customWidth="1"/>
    <col min="11010" max="11010" width="50.85546875" style="568" customWidth="1"/>
    <col min="11011" max="11011" width="14.7109375" style="568" bestFit="1" customWidth="1"/>
    <col min="11012" max="11012" width="4.28515625" style="568" customWidth="1"/>
    <col min="11013" max="11013" width="14.7109375" style="568" bestFit="1" customWidth="1"/>
    <col min="11014" max="11014" width="2" style="568" bestFit="1" customWidth="1"/>
    <col min="11015" max="11015" width="13.85546875" style="568" bestFit="1" customWidth="1"/>
    <col min="11016" max="11016" width="2" style="568" bestFit="1" customWidth="1"/>
    <col min="11017" max="11017" width="14.7109375" style="568" bestFit="1" customWidth="1"/>
    <col min="11018" max="11018" width="12.85546875" style="568" bestFit="1" customWidth="1"/>
    <col min="11019" max="11019" width="18" style="568" customWidth="1"/>
    <col min="11020" max="11264" width="10.85546875" style="568"/>
    <col min="11265" max="11265" width="7.28515625" style="568" customWidth="1"/>
    <col min="11266" max="11266" width="50.85546875" style="568" customWidth="1"/>
    <col min="11267" max="11267" width="14.7109375" style="568" bestFit="1" customWidth="1"/>
    <col min="11268" max="11268" width="4.28515625" style="568" customWidth="1"/>
    <col min="11269" max="11269" width="14.7109375" style="568" bestFit="1" customWidth="1"/>
    <col min="11270" max="11270" width="2" style="568" bestFit="1" customWidth="1"/>
    <col min="11271" max="11271" width="13.85546875" style="568" bestFit="1" customWidth="1"/>
    <col min="11272" max="11272" width="2" style="568" bestFit="1" customWidth="1"/>
    <col min="11273" max="11273" width="14.7109375" style="568" bestFit="1" customWidth="1"/>
    <col min="11274" max="11274" width="12.85546875" style="568" bestFit="1" customWidth="1"/>
    <col min="11275" max="11275" width="18" style="568" customWidth="1"/>
    <col min="11276" max="11520" width="10.85546875" style="568"/>
    <col min="11521" max="11521" width="7.28515625" style="568" customWidth="1"/>
    <col min="11522" max="11522" width="50.85546875" style="568" customWidth="1"/>
    <col min="11523" max="11523" width="14.7109375" style="568" bestFit="1" customWidth="1"/>
    <col min="11524" max="11524" width="4.28515625" style="568" customWidth="1"/>
    <col min="11525" max="11525" width="14.7109375" style="568" bestFit="1" customWidth="1"/>
    <col min="11526" max="11526" width="2" style="568" bestFit="1" customWidth="1"/>
    <col min="11527" max="11527" width="13.85546875" style="568" bestFit="1" customWidth="1"/>
    <col min="11528" max="11528" width="2" style="568" bestFit="1" customWidth="1"/>
    <col min="11529" max="11529" width="14.7109375" style="568" bestFit="1" customWidth="1"/>
    <col min="11530" max="11530" width="12.85546875" style="568" bestFit="1" customWidth="1"/>
    <col min="11531" max="11531" width="18" style="568" customWidth="1"/>
    <col min="11532" max="11776" width="10.85546875" style="568"/>
    <col min="11777" max="11777" width="7.28515625" style="568" customWidth="1"/>
    <col min="11778" max="11778" width="50.85546875" style="568" customWidth="1"/>
    <col min="11779" max="11779" width="14.7109375" style="568" bestFit="1" customWidth="1"/>
    <col min="11780" max="11780" width="4.28515625" style="568" customWidth="1"/>
    <col min="11781" max="11781" width="14.7109375" style="568" bestFit="1" customWidth="1"/>
    <col min="11782" max="11782" width="2" style="568" bestFit="1" customWidth="1"/>
    <col min="11783" max="11783" width="13.85546875" style="568" bestFit="1" customWidth="1"/>
    <col min="11784" max="11784" width="2" style="568" bestFit="1" customWidth="1"/>
    <col min="11785" max="11785" width="14.7109375" style="568" bestFit="1" customWidth="1"/>
    <col min="11786" max="11786" width="12.85546875" style="568" bestFit="1" customWidth="1"/>
    <col min="11787" max="11787" width="18" style="568" customWidth="1"/>
    <col min="11788" max="12032" width="10.85546875" style="568"/>
    <col min="12033" max="12033" width="7.28515625" style="568" customWidth="1"/>
    <col min="12034" max="12034" width="50.85546875" style="568" customWidth="1"/>
    <col min="12035" max="12035" width="14.7109375" style="568" bestFit="1" customWidth="1"/>
    <col min="12036" max="12036" width="4.28515625" style="568" customWidth="1"/>
    <col min="12037" max="12037" width="14.7109375" style="568" bestFit="1" customWidth="1"/>
    <col min="12038" max="12038" width="2" style="568" bestFit="1" customWidth="1"/>
    <col min="12039" max="12039" width="13.85546875" style="568" bestFit="1" customWidth="1"/>
    <col min="12040" max="12040" width="2" style="568" bestFit="1" customWidth="1"/>
    <col min="12041" max="12041" width="14.7109375" style="568" bestFit="1" customWidth="1"/>
    <col min="12042" max="12042" width="12.85546875" style="568" bestFit="1" customWidth="1"/>
    <col min="12043" max="12043" width="18" style="568" customWidth="1"/>
    <col min="12044" max="12288" width="10.85546875" style="568"/>
    <col min="12289" max="12289" width="7.28515625" style="568" customWidth="1"/>
    <col min="12290" max="12290" width="50.85546875" style="568" customWidth="1"/>
    <col min="12291" max="12291" width="14.7109375" style="568" bestFit="1" customWidth="1"/>
    <col min="12292" max="12292" width="4.28515625" style="568" customWidth="1"/>
    <col min="12293" max="12293" width="14.7109375" style="568" bestFit="1" customWidth="1"/>
    <col min="12294" max="12294" width="2" style="568" bestFit="1" customWidth="1"/>
    <col min="12295" max="12295" width="13.85546875" style="568" bestFit="1" customWidth="1"/>
    <col min="12296" max="12296" width="2" style="568" bestFit="1" customWidth="1"/>
    <col min="12297" max="12297" width="14.7109375" style="568" bestFit="1" customWidth="1"/>
    <col min="12298" max="12298" width="12.85546875" style="568" bestFit="1" customWidth="1"/>
    <col min="12299" max="12299" width="18" style="568" customWidth="1"/>
    <col min="12300" max="12544" width="10.85546875" style="568"/>
    <col min="12545" max="12545" width="7.28515625" style="568" customWidth="1"/>
    <col min="12546" max="12546" width="50.85546875" style="568" customWidth="1"/>
    <col min="12547" max="12547" width="14.7109375" style="568" bestFit="1" customWidth="1"/>
    <col min="12548" max="12548" width="4.28515625" style="568" customWidth="1"/>
    <col min="12549" max="12549" width="14.7109375" style="568" bestFit="1" customWidth="1"/>
    <col min="12550" max="12550" width="2" style="568" bestFit="1" customWidth="1"/>
    <col min="12551" max="12551" width="13.85546875" style="568" bestFit="1" customWidth="1"/>
    <col min="12552" max="12552" width="2" style="568" bestFit="1" customWidth="1"/>
    <col min="12553" max="12553" width="14.7109375" style="568" bestFit="1" customWidth="1"/>
    <col min="12554" max="12554" width="12.85546875" style="568" bestFit="1" customWidth="1"/>
    <col min="12555" max="12555" width="18" style="568" customWidth="1"/>
    <col min="12556" max="12800" width="10.85546875" style="568"/>
    <col min="12801" max="12801" width="7.28515625" style="568" customWidth="1"/>
    <col min="12802" max="12802" width="50.85546875" style="568" customWidth="1"/>
    <col min="12803" max="12803" width="14.7109375" style="568" bestFit="1" customWidth="1"/>
    <col min="12804" max="12804" width="4.28515625" style="568" customWidth="1"/>
    <col min="12805" max="12805" width="14.7109375" style="568" bestFit="1" customWidth="1"/>
    <col min="12806" max="12806" width="2" style="568" bestFit="1" customWidth="1"/>
    <col min="12807" max="12807" width="13.85546875" style="568" bestFit="1" customWidth="1"/>
    <col min="12808" max="12808" width="2" style="568" bestFit="1" customWidth="1"/>
    <col min="12809" max="12809" width="14.7109375" style="568" bestFit="1" customWidth="1"/>
    <col min="12810" max="12810" width="12.85546875" style="568" bestFit="1" customWidth="1"/>
    <col min="12811" max="12811" width="18" style="568" customWidth="1"/>
    <col min="12812" max="13056" width="10.85546875" style="568"/>
    <col min="13057" max="13057" width="7.28515625" style="568" customWidth="1"/>
    <col min="13058" max="13058" width="50.85546875" style="568" customWidth="1"/>
    <col min="13059" max="13059" width="14.7109375" style="568" bestFit="1" customWidth="1"/>
    <col min="13060" max="13060" width="4.28515625" style="568" customWidth="1"/>
    <col min="13061" max="13061" width="14.7109375" style="568" bestFit="1" customWidth="1"/>
    <col min="13062" max="13062" width="2" style="568" bestFit="1" customWidth="1"/>
    <col min="13063" max="13063" width="13.85546875" style="568" bestFit="1" customWidth="1"/>
    <col min="13064" max="13064" width="2" style="568" bestFit="1" customWidth="1"/>
    <col min="13065" max="13065" width="14.7109375" style="568" bestFit="1" customWidth="1"/>
    <col min="13066" max="13066" width="12.85546875" style="568" bestFit="1" customWidth="1"/>
    <col min="13067" max="13067" width="18" style="568" customWidth="1"/>
    <col min="13068" max="13312" width="10.85546875" style="568"/>
    <col min="13313" max="13313" width="7.28515625" style="568" customWidth="1"/>
    <col min="13314" max="13314" width="50.85546875" style="568" customWidth="1"/>
    <col min="13315" max="13315" width="14.7109375" style="568" bestFit="1" customWidth="1"/>
    <col min="13316" max="13316" width="4.28515625" style="568" customWidth="1"/>
    <col min="13317" max="13317" width="14.7109375" style="568" bestFit="1" customWidth="1"/>
    <col min="13318" max="13318" width="2" style="568" bestFit="1" customWidth="1"/>
    <col min="13319" max="13319" width="13.85546875" style="568" bestFit="1" customWidth="1"/>
    <col min="13320" max="13320" width="2" style="568" bestFit="1" customWidth="1"/>
    <col min="13321" max="13321" width="14.7109375" style="568" bestFit="1" customWidth="1"/>
    <col min="13322" max="13322" width="12.85546875" style="568" bestFit="1" customWidth="1"/>
    <col min="13323" max="13323" width="18" style="568" customWidth="1"/>
    <col min="13324" max="13568" width="10.85546875" style="568"/>
    <col min="13569" max="13569" width="7.28515625" style="568" customWidth="1"/>
    <col min="13570" max="13570" width="50.85546875" style="568" customWidth="1"/>
    <col min="13571" max="13571" width="14.7109375" style="568" bestFit="1" customWidth="1"/>
    <col min="13572" max="13572" width="4.28515625" style="568" customWidth="1"/>
    <col min="13573" max="13573" width="14.7109375" style="568" bestFit="1" customWidth="1"/>
    <col min="13574" max="13574" width="2" style="568" bestFit="1" customWidth="1"/>
    <col min="13575" max="13575" width="13.85546875" style="568" bestFit="1" customWidth="1"/>
    <col min="13576" max="13576" width="2" style="568" bestFit="1" customWidth="1"/>
    <col min="13577" max="13577" width="14.7109375" style="568" bestFit="1" customWidth="1"/>
    <col min="13578" max="13578" width="12.85546875" style="568" bestFit="1" customWidth="1"/>
    <col min="13579" max="13579" width="18" style="568" customWidth="1"/>
    <col min="13580" max="13824" width="10.85546875" style="568"/>
    <col min="13825" max="13825" width="7.28515625" style="568" customWidth="1"/>
    <col min="13826" max="13826" width="50.85546875" style="568" customWidth="1"/>
    <col min="13827" max="13827" width="14.7109375" style="568" bestFit="1" customWidth="1"/>
    <col min="13828" max="13828" width="4.28515625" style="568" customWidth="1"/>
    <col min="13829" max="13829" width="14.7109375" style="568" bestFit="1" customWidth="1"/>
    <col min="13830" max="13830" width="2" style="568" bestFit="1" customWidth="1"/>
    <col min="13831" max="13831" width="13.85546875" style="568" bestFit="1" customWidth="1"/>
    <col min="13832" max="13832" width="2" style="568" bestFit="1" customWidth="1"/>
    <col min="13833" max="13833" width="14.7109375" style="568" bestFit="1" customWidth="1"/>
    <col min="13834" max="13834" width="12.85546875" style="568" bestFit="1" customWidth="1"/>
    <col min="13835" max="13835" width="18" style="568" customWidth="1"/>
    <col min="13836" max="14080" width="10.85546875" style="568"/>
    <col min="14081" max="14081" width="7.28515625" style="568" customWidth="1"/>
    <col min="14082" max="14082" width="50.85546875" style="568" customWidth="1"/>
    <col min="14083" max="14083" width="14.7109375" style="568" bestFit="1" customWidth="1"/>
    <col min="14084" max="14084" width="4.28515625" style="568" customWidth="1"/>
    <col min="14085" max="14085" width="14.7109375" style="568" bestFit="1" customWidth="1"/>
    <col min="14086" max="14086" width="2" style="568" bestFit="1" customWidth="1"/>
    <col min="14087" max="14087" width="13.85546875" style="568" bestFit="1" customWidth="1"/>
    <col min="14088" max="14088" width="2" style="568" bestFit="1" customWidth="1"/>
    <col min="14089" max="14089" width="14.7109375" style="568" bestFit="1" customWidth="1"/>
    <col min="14090" max="14090" width="12.85546875" style="568" bestFit="1" customWidth="1"/>
    <col min="14091" max="14091" width="18" style="568" customWidth="1"/>
    <col min="14092" max="14336" width="10.85546875" style="568"/>
    <col min="14337" max="14337" width="7.28515625" style="568" customWidth="1"/>
    <col min="14338" max="14338" width="50.85546875" style="568" customWidth="1"/>
    <col min="14339" max="14339" width="14.7109375" style="568" bestFit="1" customWidth="1"/>
    <col min="14340" max="14340" width="4.28515625" style="568" customWidth="1"/>
    <col min="14341" max="14341" width="14.7109375" style="568" bestFit="1" customWidth="1"/>
    <col min="14342" max="14342" width="2" style="568" bestFit="1" customWidth="1"/>
    <col min="14343" max="14343" width="13.85546875" style="568" bestFit="1" customWidth="1"/>
    <col min="14344" max="14344" width="2" style="568" bestFit="1" customWidth="1"/>
    <col min="14345" max="14345" width="14.7109375" style="568" bestFit="1" customWidth="1"/>
    <col min="14346" max="14346" width="12.85546875" style="568" bestFit="1" customWidth="1"/>
    <col min="14347" max="14347" width="18" style="568" customWidth="1"/>
    <col min="14348" max="14592" width="10.85546875" style="568"/>
    <col min="14593" max="14593" width="7.28515625" style="568" customWidth="1"/>
    <col min="14594" max="14594" width="50.85546875" style="568" customWidth="1"/>
    <col min="14595" max="14595" width="14.7109375" style="568" bestFit="1" customWidth="1"/>
    <col min="14596" max="14596" width="4.28515625" style="568" customWidth="1"/>
    <col min="14597" max="14597" width="14.7109375" style="568" bestFit="1" customWidth="1"/>
    <col min="14598" max="14598" width="2" style="568" bestFit="1" customWidth="1"/>
    <col min="14599" max="14599" width="13.85546875" style="568" bestFit="1" customWidth="1"/>
    <col min="14600" max="14600" width="2" style="568" bestFit="1" customWidth="1"/>
    <col min="14601" max="14601" width="14.7109375" style="568" bestFit="1" customWidth="1"/>
    <col min="14602" max="14602" width="12.85546875" style="568" bestFit="1" customWidth="1"/>
    <col min="14603" max="14603" width="18" style="568" customWidth="1"/>
    <col min="14604" max="14848" width="10.85546875" style="568"/>
    <col min="14849" max="14849" width="7.28515625" style="568" customWidth="1"/>
    <col min="14850" max="14850" width="50.85546875" style="568" customWidth="1"/>
    <col min="14851" max="14851" width="14.7109375" style="568" bestFit="1" customWidth="1"/>
    <col min="14852" max="14852" width="4.28515625" style="568" customWidth="1"/>
    <col min="14853" max="14853" width="14.7109375" style="568" bestFit="1" customWidth="1"/>
    <col min="14854" max="14854" width="2" style="568" bestFit="1" customWidth="1"/>
    <col min="14855" max="14855" width="13.85546875" style="568" bestFit="1" customWidth="1"/>
    <col min="14856" max="14856" width="2" style="568" bestFit="1" customWidth="1"/>
    <col min="14857" max="14857" width="14.7109375" style="568" bestFit="1" customWidth="1"/>
    <col min="14858" max="14858" width="12.85546875" style="568" bestFit="1" customWidth="1"/>
    <col min="14859" max="14859" width="18" style="568" customWidth="1"/>
    <col min="14860" max="15104" width="10.85546875" style="568"/>
    <col min="15105" max="15105" width="7.28515625" style="568" customWidth="1"/>
    <col min="15106" max="15106" width="50.85546875" style="568" customWidth="1"/>
    <col min="15107" max="15107" width="14.7109375" style="568" bestFit="1" customWidth="1"/>
    <col min="15108" max="15108" width="4.28515625" style="568" customWidth="1"/>
    <col min="15109" max="15109" width="14.7109375" style="568" bestFit="1" customWidth="1"/>
    <col min="15110" max="15110" width="2" style="568" bestFit="1" customWidth="1"/>
    <col min="15111" max="15111" width="13.85546875" style="568" bestFit="1" customWidth="1"/>
    <col min="15112" max="15112" width="2" style="568" bestFit="1" customWidth="1"/>
    <col min="15113" max="15113" width="14.7109375" style="568" bestFit="1" customWidth="1"/>
    <col min="15114" max="15114" width="12.85546875" style="568" bestFit="1" customWidth="1"/>
    <col min="15115" max="15115" width="18" style="568" customWidth="1"/>
    <col min="15116" max="15360" width="10.85546875" style="568"/>
    <col min="15361" max="15361" width="7.28515625" style="568" customWidth="1"/>
    <col min="15362" max="15362" width="50.85546875" style="568" customWidth="1"/>
    <col min="15363" max="15363" width="14.7109375" style="568" bestFit="1" customWidth="1"/>
    <col min="15364" max="15364" width="4.28515625" style="568" customWidth="1"/>
    <col min="15365" max="15365" width="14.7109375" style="568" bestFit="1" customWidth="1"/>
    <col min="15366" max="15366" width="2" style="568" bestFit="1" customWidth="1"/>
    <col min="15367" max="15367" width="13.85546875" style="568" bestFit="1" customWidth="1"/>
    <col min="15368" max="15368" width="2" style="568" bestFit="1" customWidth="1"/>
    <col min="15369" max="15369" width="14.7109375" style="568" bestFit="1" customWidth="1"/>
    <col min="15370" max="15370" width="12.85546875" style="568" bestFit="1" customWidth="1"/>
    <col min="15371" max="15371" width="18" style="568" customWidth="1"/>
    <col min="15372" max="15616" width="10.85546875" style="568"/>
    <col min="15617" max="15617" width="7.28515625" style="568" customWidth="1"/>
    <col min="15618" max="15618" width="50.85546875" style="568" customWidth="1"/>
    <col min="15619" max="15619" width="14.7109375" style="568" bestFit="1" customWidth="1"/>
    <col min="15620" max="15620" width="4.28515625" style="568" customWidth="1"/>
    <col min="15621" max="15621" width="14.7109375" style="568" bestFit="1" customWidth="1"/>
    <col min="15622" max="15622" width="2" style="568" bestFit="1" customWidth="1"/>
    <col min="15623" max="15623" width="13.85546875" style="568" bestFit="1" customWidth="1"/>
    <col min="15624" max="15624" width="2" style="568" bestFit="1" customWidth="1"/>
    <col min="15625" max="15625" width="14.7109375" style="568" bestFit="1" customWidth="1"/>
    <col min="15626" max="15626" width="12.85546875" style="568" bestFit="1" customWidth="1"/>
    <col min="15627" max="15627" width="18" style="568" customWidth="1"/>
    <col min="15628" max="15872" width="10.85546875" style="568"/>
    <col min="15873" max="15873" width="7.28515625" style="568" customWidth="1"/>
    <col min="15874" max="15874" width="50.85546875" style="568" customWidth="1"/>
    <col min="15875" max="15875" width="14.7109375" style="568" bestFit="1" customWidth="1"/>
    <col min="15876" max="15876" width="4.28515625" style="568" customWidth="1"/>
    <col min="15877" max="15877" width="14.7109375" style="568" bestFit="1" customWidth="1"/>
    <col min="15878" max="15878" width="2" style="568" bestFit="1" customWidth="1"/>
    <col min="15879" max="15879" width="13.85546875" style="568" bestFit="1" customWidth="1"/>
    <col min="15880" max="15880" width="2" style="568" bestFit="1" customWidth="1"/>
    <col min="15881" max="15881" width="14.7109375" style="568" bestFit="1" customWidth="1"/>
    <col min="15882" max="15882" width="12.85546875" style="568" bestFit="1" customWidth="1"/>
    <col min="15883" max="15883" width="18" style="568" customWidth="1"/>
    <col min="15884" max="16128" width="10.85546875" style="568"/>
    <col min="16129" max="16129" width="7.28515625" style="568" customWidth="1"/>
    <col min="16130" max="16130" width="50.85546875" style="568" customWidth="1"/>
    <col min="16131" max="16131" width="14.7109375" style="568" bestFit="1" customWidth="1"/>
    <col min="16132" max="16132" width="4.28515625" style="568" customWidth="1"/>
    <col min="16133" max="16133" width="14.7109375" style="568" bestFit="1" customWidth="1"/>
    <col min="16134" max="16134" width="2" style="568" bestFit="1" customWidth="1"/>
    <col min="16135" max="16135" width="13.85546875" style="568" bestFit="1" customWidth="1"/>
    <col min="16136" max="16136" width="2" style="568" bestFit="1" customWidth="1"/>
    <col min="16137" max="16137" width="14.7109375" style="568" bestFit="1" customWidth="1"/>
    <col min="16138" max="16138" width="12.85546875" style="568" bestFit="1" customWidth="1"/>
    <col min="16139" max="16139" width="18" style="568" customWidth="1"/>
    <col min="16140" max="16383" width="10.85546875" style="568"/>
    <col min="16384" max="16384" width="10.85546875" style="568" customWidth="1"/>
  </cols>
  <sheetData>
    <row r="2" spans="1:11" ht="51" customHeight="1" x14ac:dyDescent="0.2">
      <c r="A2" s="1612" t="s">
        <v>5225</v>
      </c>
      <c r="B2" s="1609"/>
      <c r="C2" s="1609"/>
      <c r="D2" s="1609"/>
      <c r="E2" s="1609"/>
      <c r="F2" s="1609"/>
      <c r="G2" s="1609"/>
      <c r="H2" s="1609"/>
      <c r="I2" s="1609"/>
      <c r="J2" s="1609"/>
      <c r="K2" s="1609"/>
    </row>
    <row r="4" spans="1:11" s="573" customFormat="1" ht="38.25" x14ac:dyDescent="0.2">
      <c r="A4" s="583" t="s">
        <v>174</v>
      </c>
      <c r="B4" s="583" t="s">
        <v>218</v>
      </c>
      <c r="C4" s="583"/>
      <c r="D4" s="584" t="s">
        <v>219</v>
      </c>
      <c r="E4" s="585"/>
      <c r="F4" s="584" t="s">
        <v>220</v>
      </c>
      <c r="G4" s="586"/>
      <c r="H4" s="584" t="s">
        <v>243</v>
      </c>
      <c r="I4" s="586"/>
      <c r="J4" s="584" t="s">
        <v>244</v>
      </c>
      <c r="K4" s="583" t="s">
        <v>245</v>
      </c>
    </row>
    <row r="5" spans="1:11" ht="12.75" x14ac:dyDescent="0.2">
      <c r="A5" s="578"/>
      <c r="B5" s="578"/>
      <c r="C5" s="578"/>
      <c r="D5" s="587"/>
      <c r="E5" s="588"/>
      <c r="F5" s="587"/>
      <c r="G5" s="589"/>
      <c r="H5" s="587"/>
      <c r="I5" s="589"/>
      <c r="J5" s="587"/>
      <c r="K5" s="583"/>
    </row>
    <row r="6" spans="1:11" ht="12.75" x14ac:dyDescent="0.2">
      <c r="A6" s="578">
        <v>1</v>
      </c>
      <c r="B6" s="579" t="s">
        <v>143</v>
      </c>
      <c r="C6" s="575"/>
      <c r="D6" s="590">
        <f>SUM(D7:D13)</f>
        <v>281523682619.59998</v>
      </c>
      <c r="E6" s="591"/>
      <c r="F6" s="590">
        <f>SUM(F7:F13)</f>
        <v>139392867199.56</v>
      </c>
      <c r="G6" s="592"/>
      <c r="H6" s="590">
        <f>SUM(H7:H13)</f>
        <v>7444453040.539999</v>
      </c>
      <c r="I6" s="592"/>
      <c r="J6" s="590">
        <f>SUM(J7:J13)</f>
        <v>134686362379.49998</v>
      </c>
      <c r="K6" s="593">
        <f t="shared" ref="K6:K13" si="0">(F6+H6)/D6</f>
        <v>0.52158070281607294</v>
      </c>
    </row>
    <row r="7" spans="1:11" ht="12.75" x14ac:dyDescent="0.2">
      <c r="A7" s="578"/>
      <c r="B7" s="580" t="s">
        <v>246</v>
      </c>
      <c r="C7" s="575"/>
      <c r="D7" s="594">
        <v>94134644805.399994</v>
      </c>
      <c r="E7" s="595"/>
      <c r="F7" s="594">
        <v>47534474075.839996</v>
      </c>
      <c r="G7" s="596"/>
      <c r="H7" s="594">
        <v>306799103.06999999</v>
      </c>
      <c r="I7" s="596"/>
      <c r="J7" s="594">
        <f t="shared" ref="J7:J13" si="1">SUM(D7-F7-H7)</f>
        <v>46293371626.489998</v>
      </c>
      <c r="K7" s="597">
        <f t="shared" si="0"/>
        <v>0.50822174214190696</v>
      </c>
    </row>
    <row r="8" spans="1:11" ht="12.75" x14ac:dyDescent="0.2">
      <c r="A8" s="578"/>
      <c r="B8" s="580" t="s">
        <v>247</v>
      </c>
      <c r="C8" s="575"/>
      <c r="D8" s="594">
        <v>33060345501.68</v>
      </c>
      <c r="E8" s="595"/>
      <c r="F8" s="594">
        <v>15645046998.08</v>
      </c>
      <c r="G8" s="596"/>
      <c r="H8" s="594">
        <v>694037333.42999995</v>
      </c>
      <c r="I8" s="596"/>
      <c r="J8" s="594">
        <f t="shared" si="1"/>
        <v>16721261170.169998</v>
      </c>
      <c r="K8" s="597">
        <f t="shared" si="0"/>
        <v>0.4942200114236468</v>
      </c>
    </row>
    <row r="9" spans="1:11" ht="12.75" x14ac:dyDescent="0.2">
      <c r="A9" s="578"/>
      <c r="B9" s="580" t="s">
        <v>248</v>
      </c>
      <c r="C9" s="575"/>
      <c r="D9" s="594">
        <v>6652627708.9200001</v>
      </c>
      <c r="E9" s="595"/>
      <c r="F9" s="594">
        <v>3544073594.54</v>
      </c>
      <c r="G9" s="596"/>
      <c r="H9" s="594">
        <v>319386410.97000003</v>
      </c>
      <c r="I9" s="596"/>
      <c r="J9" s="594">
        <f t="shared" si="1"/>
        <v>2789167703.4099998</v>
      </c>
      <c r="K9" s="597">
        <f t="shared" si="0"/>
        <v>0.5807419525866121</v>
      </c>
    </row>
    <row r="10" spans="1:11" ht="12.75" x14ac:dyDescent="0.2">
      <c r="A10" s="578"/>
      <c r="B10" s="580" t="s">
        <v>249</v>
      </c>
      <c r="C10" s="575"/>
      <c r="D10" s="594">
        <v>35041846819.150002</v>
      </c>
      <c r="E10" s="595"/>
      <c r="F10" s="594">
        <v>18618711642.57</v>
      </c>
      <c r="G10" s="596"/>
      <c r="H10" s="594">
        <v>264370653.38</v>
      </c>
      <c r="I10" s="596"/>
      <c r="J10" s="594">
        <f t="shared" si="1"/>
        <v>16158764523.200003</v>
      </c>
      <c r="K10" s="597">
        <f t="shared" si="0"/>
        <v>0.53887234863519218</v>
      </c>
    </row>
    <row r="11" spans="1:11" ht="12.75" x14ac:dyDescent="0.2">
      <c r="A11" s="578"/>
      <c r="B11" s="580" t="s">
        <v>250</v>
      </c>
      <c r="C11" s="575"/>
      <c r="D11" s="594">
        <v>40846715675.57</v>
      </c>
      <c r="E11" s="595"/>
      <c r="F11" s="594">
        <v>21797689534.779999</v>
      </c>
      <c r="G11" s="596"/>
      <c r="H11" s="594">
        <v>4054273385.6799998</v>
      </c>
      <c r="I11" s="596"/>
      <c r="J11" s="594">
        <f t="shared" si="1"/>
        <v>14994752755.110001</v>
      </c>
      <c r="K11" s="597">
        <f t="shared" si="0"/>
        <v>0.63290187455442815</v>
      </c>
    </row>
    <row r="12" spans="1:11" ht="12.75" x14ac:dyDescent="0.2">
      <c r="A12" s="578"/>
      <c r="B12" s="580" t="s">
        <v>251</v>
      </c>
      <c r="C12" s="575"/>
      <c r="D12" s="594">
        <v>42713563074.279999</v>
      </c>
      <c r="E12" s="595"/>
      <c r="F12" s="594">
        <v>17786656451.040001</v>
      </c>
      <c r="G12" s="596"/>
      <c r="H12" s="594">
        <v>1258434599.99</v>
      </c>
      <c r="I12" s="596"/>
      <c r="J12" s="594">
        <f t="shared" si="1"/>
        <v>23668472023.249996</v>
      </c>
      <c r="K12" s="597">
        <f t="shared" si="0"/>
        <v>0.44587924022891962</v>
      </c>
    </row>
    <row r="13" spans="1:11" ht="12.75" x14ac:dyDescent="0.2">
      <c r="A13" s="578"/>
      <c r="B13" s="580" t="s">
        <v>252</v>
      </c>
      <c r="C13" s="575"/>
      <c r="D13" s="594">
        <v>29073939034.599998</v>
      </c>
      <c r="E13" s="595"/>
      <c r="F13" s="594">
        <v>14466214902.709999</v>
      </c>
      <c r="G13" s="596"/>
      <c r="H13" s="594">
        <v>547151554.01999998</v>
      </c>
      <c r="I13" s="596"/>
      <c r="J13" s="594">
        <f t="shared" si="1"/>
        <v>14060572577.869999</v>
      </c>
      <c r="K13" s="597">
        <f t="shared" si="0"/>
        <v>0.5163857033222452</v>
      </c>
    </row>
    <row r="14" spans="1:11" ht="12.75" x14ac:dyDescent="0.2">
      <c r="A14" s="578"/>
      <c r="B14" s="580"/>
      <c r="C14" s="575"/>
      <c r="D14" s="594"/>
      <c r="E14" s="595"/>
      <c r="F14" s="594"/>
      <c r="G14" s="596"/>
      <c r="H14" s="594"/>
      <c r="I14" s="596"/>
      <c r="J14" s="594"/>
      <c r="K14" s="593"/>
    </row>
    <row r="15" spans="1:11" ht="12.75" x14ac:dyDescent="0.2">
      <c r="A15" s="578">
        <v>2</v>
      </c>
      <c r="B15" s="579" t="s">
        <v>146</v>
      </c>
      <c r="C15" s="575"/>
      <c r="D15" s="590">
        <f>SUM(D16:D20)</f>
        <v>6482168080.5700006</v>
      </c>
      <c r="E15" s="591"/>
      <c r="F15" s="590">
        <f>SUM(F16:F20)</f>
        <v>1485522557.3200002</v>
      </c>
      <c r="G15" s="592"/>
      <c r="H15" s="590">
        <f>SUM(H16:H20)</f>
        <v>254130340.44999996</v>
      </c>
      <c r="I15" s="592"/>
      <c r="J15" s="590">
        <f>SUM(J16:J20)</f>
        <v>4742515182.8000002</v>
      </c>
      <c r="K15" s="593">
        <f t="shared" ref="K15:K20" si="2">(F15+H15)/D15</f>
        <v>0.26837516030855935</v>
      </c>
    </row>
    <row r="16" spans="1:11" ht="12.75" x14ac:dyDescent="0.2">
      <c r="A16" s="598"/>
      <c r="B16" s="599" t="s">
        <v>246</v>
      </c>
      <c r="C16" s="600" t="s">
        <v>3586</v>
      </c>
      <c r="D16" s="601">
        <v>72086540.329999998</v>
      </c>
      <c r="E16" s="602"/>
      <c r="F16" s="601">
        <v>116970941.31</v>
      </c>
      <c r="G16" s="603"/>
      <c r="H16" s="601">
        <v>19356722.789999999</v>
      </c>
      <c r="I16" s="603"/>
      <c r="J16" s="601">
        <f>SUM(D16-F16-H16)</f>
        <v>-64241123.770000003</v>
      </c>
      <c r="K16" s="604">
        <f t="shared" si="2"/>
        <v>1.891166693198411</v>
      </c>
    </row>
    <row r="17" spans="1:13" ht="12.75" x14ac:dyDescent="0.2">
      <c r="A17" s="578"/>
      <c r="B17" s="580" t="s">
        <v>247</v>
      </c>
      <c r="C17" s="575"/>
      <c r="D17" s="594">
        <v>3376899167.1999998</v>
      </c>
      <c r="E17" s="595"/>
      <c r="F17" s="594">
        <v>630442672.11000001</v>
      </c>
      <c r="G17" s="596"/>
      <c r="H17" s="594">
        <v>144338020.25999999</v>
      </c>
      <c r="I17" s="596"/>
      <c r="J17" s="594">
        <f>SUM(D17-F17-H17)</f>
        <v>2602118474.8299999</v>
      </c>
      <c r="K17" s="597">
        <f t="shared" si="2"/>
        <v>0.22943554249279513</v>
      </c>
    </row>
    <row r="18" spans="1:13" ht="12.75" x14ac:dyDescent="0.2">
      <c r="A18" s="578"/>
      <c r="B18" s="580" t="s">
        <v>248</v>
      </c>
      <c r="C18" s="575"/>
      <c r="D18" s="594">
        <v>1567717605.3399999</v>
      </c>
      <c r="E18" s="595"/>
      <c r="F18" s="594">
        <v>565128861.11000001</v>
      </c>
      <c r="G18" s="596"/>
      <c r="H18" s="594">
        <v>49327350.75</v>
      </c>
      <c r="I18" s="596"/>
      <c r="J18" s="594">
        <f>SUM(D18-F18-H18)</f>
        <v>953261393.4799999</v>
      </c>
      <c r="K18" s="597">
        <f t="shared" si="2"/>
        <v>0.39194317252483707</v>
      </c>
    </row>
    <row r="19" spans="1:13" ht="12.75" x14ac:dyDescent="0.2">
      <c r="A19" s="578"/>
      <c r="B19" s="580" t="s">
        <v>249</v>
      </c>
      <c r="C19" s="575"/>
      <c r="D19" s="594">
        <v>315388172.48000002</v>
      </c>
      <c r="E19" s="595"/>
      <c r="F19" s="594">
        <v>40130812.789999999</v>
      </c>
      <c r="G19" s="596"/>
      <c r="H19" s="594">
        <v>26242886.48</v>
      </c>
      <c r="I19" s="596"/>
      <c r="J19" s="594">
        <f>SUM(D19-F19-H19)</f>
        <v>249014473.21000001</v>
      </c>
      <c r="K19" s="597">
        <f t="shared" si="2"/>
        <v>0.21045081921773401</v>
      </c>
    </row>
    <row r="20" spans="1:13" ht="12.75" x14ac:dyDescent="0.2">
      <c r="A20" s="578"/>
      <c r="B20" s="580" t="s">
        <v>252</v>
      </c>
      <c r="C20" s="575"/>
      <c r="D20" s="594">
        <v>1150076595.22</v>
      </c>
      <c r="E20" s="595"/>
      <c r="F20" s="594">
        <v>132849270</v>
      </c>
      <c r="G20" s="596"/>
      <c r="H20" s="594">
        <v>14865360.17</v>
      </c>
      <c r="I20" s="596"/>
      <c r="J20" s="594">
        <f>SUM(D20-F20-H20)</f>
        <v>1002361965.0500001</v>
      </c>
      <c r="K20" s="597">
        <f t="shared" si="2"/>
        <v>0.12843894987858909</v>
      </c>
    </row>
    <row r="21" spans="1:13" ht="12.75" x14ac:dyDescent="0.2">
      <c r="A21" s="578"/>
      <c r="B21" s="579"/>
      <c r="C21" s="575"/>
      <c r="D21" s="594"/>
      <c r="E21" s="595"/>
      <c r="F21" s="594"/>
      <c r="G21" s="596"/>
      <c r="H21" s="594"/>
      <c r="I21" s="596"/>
      <c r="J21" s="594"/>
      <c r="K21" s="593"/>
    </row>
    <row r="22" spans="1:13" ht="12.75" x14ac:dyDescent="0.2">
      <c r="A22" s="578">
        <v>3</v>
      </c>
      <c r="B22" s="579" t="s">
        <v>159</v>
      </c>
      <c r="C22" s="575"/>
      <c r="D22" s="590">
        <f>SUM(D23:D56)</f>
        <v>28391004380.380001</v>
      </c>
      <c r="E22" s="590"/>
      <c r="F22" s="590">
        <f>SUM(F23:F56)</f>
        <v>4678579930.9099998</v>
      </c>
      <c r="G22" s="590"/>
      <c r="H22" s="590">
        <f>SUM(H23:H56)</f>
        <v>1223338742.1299999</v>
      </c>
      <c r="I22" s="590"/>
      <c r="J22" s="590">
        <f>SUM(J23:J56)</f>
        <v>22489085707.34</v>
      </c>
      <c r="K22" s="593">
        <f>(F22+H22)/D22</f>
        <v>0.20787988314772698</v>
      </c>
    </row>
    <row r="23" spans="1:13" ht="12.75" x14ac:dyDescent="0.2">
      <c r="A23" s="578"/>
      <c r="B23" s="574" t="s">
        <v>5191</v>
      </c>
      <c r="C23" s="575"/>
      <c r="D23" s="594">
        <v>330000000</v>
      </c>
      <c r="E23" s="591"/>
      <c r="F23" s="594">
        <v>0</v>
      </c>
      <c r="G23" s="592"/>
      <c r="H23" s="594">
        <v>0</v>
      </c>
      <c r="I23" s="592"/>
      <c r="J23" s="594">
        <f t="shared" ref="J23:J56" si="3">SUM(D23-F23-H23)</f>
        <v>330000000</v>
      </c>
      <c r="K23" s="597">
        <f>(F23+H23)/D23</f>
        <v>0</v>
      </c>
    </row>
    <row r="24" spans="1:13" ht="25.5" x14ac:dyDescent="0.2">
      <c r="A24" s="578"/>
      <c r="B24" s="574" t="s">
        <v>5192</v>
      </c>
      <c r="C24" s="575"/>
      <c r="D24" s="594">
        <v>1000000000</v>
      </c>
      <c r="E24" s="591"/>
      <c r="F24" s="594">
        <v>0</v>
      </c>
      <c r="G24" s="592"/>
      <c r="H24" s="594">
        <v>0</v>
      </c>
      <c r="I24" s="592"/>
      <c r="J24" s="594">
        <f t="shared" si="3"/>
        <v>1000000000</v>
      </c>
      <c r="K24" s="597">
        <f>(F24+H24)/D24</f>
        <v>0</v>
      </c>
      <c r="M24" s="594"/>
    </row>
    <row r="25" spans="1:13" ht="25.5" x14ac:dyDescent="0.2">
      <c r="A25" s="598"/>
      <c r="B25" s="576" t="s">
        <v>5193</v>
      </c>
      <c r="C25" s="577"/>
      <c r="D25" s="601">
        <v>0</v>
      </c>
      <c r="E25" s="591"/>
      <c r="F25" s="601">
        <v>0</v>
      </c>
      <c r="G25" s="592"/>
      <c r="H25" s="601">
        <v>37152895.649999999</v>
      </c>
      <c r="I25" s="592"/>
      <c r="J25" s="601">
        <f t="shared" si="3"/>
        <v>-37152895.649999999</v>
      </c>
      <c r="K25" s="611" t="s">
        <v>224</v>
      </c>
    </row>
    <row r="26" spans="1:13" ht="29.25" customHeight="1" x14ac:dyDescent="0.2">
      <c r="A26" s="598"/>
      <c r="B26" s="576" t="s">
        <v>5194</v>
      </c>
      <c r="C26" s="577"/>
      <c r="D26" s="601">
        <v>185400000</v>
      </c>
      <c r="E26" s="591"/>
      <c r="F26" s="601">
        <v>0</v>
      </c>
      <c r="G26" s="592"/>
      <c r="H26" s="601">
        <v>0</v>
      </c>
      <c r="I26" s="592"/>
      <c r="J26" s="601">
        <f t="shared" si="3"/>
        <v>185400000</v>
      </c>
      <c r="K26" s="604">
        <f>(F26+H26)/D26</f>
        <v>0</v>
      </c>
    </row>
    <row r="27" spans="1:13" ht="25.5" x14ac:dyDescent="0.2">
      <c r="A27" s="598"/>
      <c r="B27" s="576" t="s">
        <v>5195</v>
      </c>
      <c r="C27" s="577"/>
      <c r="D27" s="601">
        <v>0</v>
      </c>
      <c r="E27" s="591"/>
      <c r="F27" s="601">
        <v>0</v>
      </c>
      <c r="G27" s="592"/>
      <c r="H27" s="601">
        <v>30000000</v>
      </c>
      <c r="I27" s="592"/>
      <c r="J27" s="601">
        <f t="shared" si="3"/>
        <v>-30000000</v>
      </c>
      <c r="K27" s="611" t="s">
        <v>224</v>
      </c>
    </row>
    <row r="28" spans="1:13" ht="25.5" x14ac:dyDescent="0.2">
      <c r="A28" s="598"/>
      <c r="B28" s="576" t="s">
        <v>5196</v>
      </c>
      <c r="C28" s="577"/>
      <c r="D28" s="601">
        <v>150000000</v>
      </c>
      <c r="E28" s="591"/>
      <c r="F28" s="601">
        <v>0</v>
      </c>
      <c r="G28" s="592"/>
      <c r="H28" s="601">
        <v>0</v>
      </c>
      <c r="I28" s="592"/>
      <c r="J28" s="601">
        <f t="shared" si="3"/>
        <v>150000000</v>
      </c>
      <c r="K28" s="604">
        <f t="shared" ref="K28:K33" si="4">(F28+H28)/D28</f>
        <v>0</v>
      </c>
    </row>
    <row r="29" spans="1:13" ht="27" customHeight="1" x14ac:dyDescent="0.2">
      <c r="A29" s="578"/>
      <c r="B29" s="574" t="s">
        <v>5197</v>
      </c>
      <c r="C29" s="575"/>
      <c r="D29" s="594">
        <v>150000000</v>
      </c>
      <c r="E29" s="591"/>
      <c r="F29" s="594">
        <v>0</v>
      </c>
      <c r="G29" s="592"/>
      <c r="H29" s="594">
        <v>0</v>
      </c>
      <c r="I29" s="592"/>
      <c r="J29" s="594">
        <f t="shared" si="3"/>
        <v>150000000</v>
      </c>
      <c r="K29" s="597">
        <f t="shared" si="4"/>
        <v>0</v>
      </c>
    </row>
    <row r="30" spans="1:13" ht="12.75" x14ac:dyDescent="0.2">
      <c r="A30" s="578"/>
      <c r="B30" s="574" t="s">
        <v>5198</v>
      </c>
      <c r="C30" s="575"/>
      <c r="D30" s="594">
        <v>799950737.00999999</v>
      </c>
      <c r="E30" s="591"/>
      <c r="F30" s="594">
        <v>0</v>
      </c>
      <c r="G30" s="592"/>
      <c r="H30" s="594">
        <v>0</v>
      </c>
      <c r="I30" s="592"/>
      <c r="J30" s="594">
        <f t="shared" si="3"/>
        <v>799950737.00999999</v>
      </c>
      <c r="K30" s="597">
        <f t="shared" si="4"/>
        <v>0</v>
      </c>
    </row>
    <row r="31" spans="1:13" ht="25.5" x14ac:dyDescent="0.2">
      <c r="A31" s="578"/>
      <c r="B31" s="574" t="s">
        <v>5199</v>
      </c>
      <c r="C31" s="575"/>
      <c r="D31" s="594">
        <v>1289000000</v>
      </c>
      <c r="E31" s="591"/>
      <c r="F31" s="594">
        <v>0</v>
      </c>
      <c r="G31" s="592"/>
      <c r="H31" s="594">
        <v>0</v>
      </c>
      <c r="I31" s="592"/>
      <c r="J31" s="594">
        <f t="shared" si="3"/>
        <v>1289000000</v>
      </c>
      <c r="K31" s="597">
        <f t="shared" si="4"/>
        <v>0</v>
      </c>
    </row>
    <row r="32" spans="1:13" ht="12.75" x14ac:dyDescent="0.2">
      <c r="A32" s="578"/>
      <c r="B32" s="574" t="s">
        <v>5200</v>
      </c>
      <c r="C32" s="575"/>
      <c r="D32" s="594">
        <v>1255230856.75</v>
      </c>
      <c r="E32" s="591"/>
      <c r="F32" s="594">
        <v>0</v>
      </c>
      <c r="G32" s="592"/>
      <c r="H32" s="594">
        <v>0</v>
      </c>
      <c r="I32" s="592"/>
      <c r="J32" s="594">
        <f t="shared" si="3"/>
        <v>1255230856.75</v>
      </c>
      <c r="K32" s="597">
        <f t="shared" si="4"/>
        <v>0</v>
      </c>
    </row>
    <row r="33" spans="1:11" ht="25.5" x14ac:dyDescent="0.2">
      <c r="A33" s="578"/>
      <c r="B33" s="574" t="s">
        <v>5201</v>
      </c>
      <c r="C33" s="575"/>
      <c r="D33" s="594">
        <v>254696444.59999999</v>
      </c>
      <c r="E33" s="591"/>
      <c r="F33" s="594">
        <v>0</v>
      </c>
      <c r="G33" s="592"/>
      <c r="H33" s="594">
        <v>0</v>
      </c>
      <c r="I33" s="592"/>
      <c r="J33" s="594">
        <f t="shared" si="3"/>
        <v>254696444.59999999</v>
      </c>
      <c r="K33" s="597">
        <f t="shared" si="4"/>
        <v>0</v>
      </c>
    </row>
    <row r="34" spans="1:11" ht="25.5" x14ac:dyDescent="0.2">
      <c r="A34" s="598"/>
      <c r="B34" s="576" t="s">
        <v>5202</v>
      </c>
      <c r="C34" s="577"/>
      <c r="D34" s="601">
        <v>0</v>
      </c>
      <c r="E34" s="591"/>
      <c r="F34" s="601">
        <v>0</v>
      </c>
      <c r="G34" s="592"/>
      <c r="H34" s="601">
        <v>73000000</v>
      </c>
      <c r="I34" s="592"/>
      <c r="J34" s="601">
        <f t="shared" si="3"/>
        <v>-73000000</v>
      </c>
      <c r="K34" s="611" t="s">
        <v>224</v>
      </c>
    </row>
    <row r="35" spans="1:11" ht="12.75" x14ac:dyDescent="0.2">
      <c r="A35" s="598"/>
      <c r="B35" s="576" t="s">
        <v>5203</v>
      </c>
      <c r="C35" s="577"/>
      <c r="D35" s="601">
        <v>15000000</v>
      </c>
      <c r="E35" s="591"/>
      <c r="F35" s="601">
        <v>0</v>
      </c>
      <c r="G35" s="592"/>
      <c r="H35" s="601">
        <v>0</v>
      </c>
      <c r="I35" s="592"/>
      <c r="J35" s="601">
        <f t="shared" si="3"/>
        <v>15000000</v>
      </c>
      <c r="K35" s="604">
        <f>(F35+H35)/D35</f>
        <v>0</v>
      </c>
    </row>
    <row r="36" spans="1:11" ht="12.75" x14ac:dyDescent="0.2">
      <c r="A36" s="598"/>
      <c r="B36" s="576" t="s">
        <v>5204</v>
      </c>
      <c r="C36" s="577"/>
      <c r="D36" s="601">
        <v>3267022758.98</v>
      </c>
      <c r="E36" s="591"/>
      <c r="F36" s="601">
        <v>0</v>
      </c>
      <c r="G36" s="592"/>
      <c r="H36" s="601">
        <v>0</v>
      </c>
      <c r="I36" s="592"/>
      <c r="J36" s="601">
        <f t="shared" si="3"/>
        <v>3267022758.98</v>
      </c>
      <c r="K36" s="604">
        <f>(F36+H36)/D36</f>
        <v>0</v>
      </c>
    </row>
    <row r="37" spans="1:11" ht="25.5" x14ac:dyDescent="0.2">
      <c r="A37" s="598"/>
      <c r="B37" s="576" t="s">
        <v>5205</v>
      </c>
      <c r="C37" s="577"/>
      <c r="D37" s="601">
        <v>0</v>
      </c>
      <c r="E37" s="591"/>
      <c r="F37" s="601">
        <v>0</v>
      </c>
      <c r="G37" s="592"/>
      <c r="H37" s="601">
        <v>49762000</v>
      </c>
      <c r="I37" s="592"/>
      <c r="J37" s="601">
        <f t="shared" si="3"/>
        <v>-49762000</v>
      </c>
      <c r="K37" s="611" t="s">
        <v>224</v>
      </c>
    </row>
    <row r="38" spans="1:11" ht="12.75" x14ac:dyDescent="0.2">
      <c r="A38" s="598"/>
      <c r="B38" s="576" t="s">
        <v>5206</v>
      </c>
      <c r="C38" s="577"/>
      <c r="D38" s="601">
        <v>920000000</v>
      </c>
      <c r="E38" s="591"/>
      <c r="F38" s="601">
        <v>0</v>
      </c>
      <c r="G38" s="592"/>
      <c r="H38" s="601">
        <v>0</v>
      </c>
      <c r="I38" s="592"/>
      <c r="J38" s="601">
        <f t="shared" si="3"/>
        <v>920000000</v>
      </c>
      <c r="K38" s="604">
        <f>(F38+H38)/D38</f>
        <v>0</v>
      </c>
    </row>
    <row r="39" spans="1:11" ht="12.75" x14ac:dyDescent="0.2">
      <c r="A39" s="598"/>
      <c r="B39" s="576" t="s">
        <v>5207</v>
      </c>
      <c r="C39" s="577"/>
      <c r="D39" s="601">
        <v>1900000000</v>
      </c>
      <c r="E39" s="591"/>
      <c r="F39" s="601">
        <v>0</v>
      </c>
      <c r="G39" s="592"/>
      <c r="H39" s="601">
        <v>0</v>
      </c>
      <c r="I39" s="592"/>
      <c r="J39" s="601">
        <f t="shared" si="3"/>
        <v>1900000000</v>
      </c>
      <c r="K39" s="604">
        <f>(F39+H39)/D39</f>
        <v>0</v>
      </c>
    </row>
    <row r="40" spans="1:11" ht="25.5" x14ac:dyDescent="0.2">
      <c r="A40" s="598"/>
      <c r="B40" s="576" t="s">
        <v>5208</v>
      </c>
      <c r="C40" s="577"/>
      <c r="D40" s="601">
        <v>573567198.5</v>
      </c>
      <c r="E40" s="591"/>
      <c r="F40" s="601">
        <v>0</v>
      </c>
      <c r="G40" s="592"/>
      <c r="H40" s="601">
        <v>0</v>
      </c>
      <c r="I40" s="592"/>
      <c r="J40" s="601">
        <f t="shared" si="3"/>
        <v>573567198.5</v>
      </c>
      <c r="K40" s="604">
        <f>(F40+H40)/D40</f>
        <v>0</v>
      </c>
    </row>
    <row r="41" spans="1:11" ht="25.5" x14ac:dyDescent="0.2">
      <c r="A41" s="598"/>
      <c r="B41" s="576" t="s">
        <v>5209</v>
      </c>
      <c r="C41" s="577"/>
      <c r="D41" s="601">
        <v>0</v>
      </c>
      <c r="E41" s="591"/>
      <c r="F41" s="601">
        <v>0</v>
      </c>
      <c r="G41" s="592"/>
      <c r="H41" s="601">
        <v>232529047.41999999</v>
      </c>
      <c r="I41" s="592"/>
      <c r="J41" s="601">
        <f t="shared" si="3"/>
        <v>-232529047.41999999</v>
      </c>
      <c r="K41" s="611" t="s">
        <v>224</v>
      </c>
    </row>
    <row r="42" spans="1:11" ht="12.75" x14ac:dyDescent="0.2">
      <c r="A42" s="598"/>
      <c r="B42" s="576" t="s">
        <v>5210</v>
      </c>
      <c r="C42" s="577"/>
      <c r="D42" s="601">
        <v>63000000</v>
      </c>
      <c r="E42" s="591"/>
      <c r="F42" s="601">
        <v>0</v>
      </c>
      <c r="G42" s="592"/>
      <c r="H42" s="601">
        <v>0</v>
      </c>
      <c r="I42" s="592"/>
      <c r="J42" s="601">
        <f t="shared" si="3"/>
        <v>63000000</v>
      </c>
      <c r="K42" s="604">
        <f>(F42+H42)/D42</f>
        <v>0</v>
      </c>
    </row>
    <row r="43" spans="1:11" ht="25.5" x14ac:dyDescent="0.2">
      <c r="A43" s="578"/>
      <c r="B43" s="574" t="s">
        <v>5211</v>
      </c>
      <c r="C43" s="575"/>
      <c r="D43" s="594">
        <v>245000000</v>
      </c>
      <c r="E43" s="591"/>
      <c r="F43" s="594">
        <v>0</v>
      </c>
      <c r="G43" s="592"/>
      <c r="H43" s="594">
        <v>0</v>
      </c>
      <c r="I43" s="592"/>
      <c r="J43" s="594">
        <f t="shared" si="3"/>
        <v>245000000</v>
      </c>
      <c r="K43" s="597">
        <f>(F43+H43)/D43</f>
        <v>0</v>
      </c>
    </row>
    <row r="44" spans="1:11" ht="25.5" x14ac:dyDescent="0.2">
      <c r="A44" s="578"/>
      <c r="B44" s="574" t="s">
        <v>5212</v>
      </c>
      <c r="C44" s="575"/>
      <c r="D44" s="594">
        <v>172000000</v>
      </c>
      <c r="E44" s="591"/>
      <c r="F44" s="594">
        <v>0</v>
      </c>
      <c r="G44" s="592"/>
      <c r="H44" s="594">
        <v>0</v>
      </c>
      <c r="I44" s="592"/>
      <c r="J44" s="594">
        <f t="shared" si="3"/>
        <v>172000000</v>
      </c>
      <c r="K44" s="597">
        <f>(F44+H44)/D44</f>
        <v>0</v>
      </c>
    </row>
    <row r="45" spans="1:11" ht="25.5" x14ac:dyDescent="0.2">
      <c r="A45" s="578"/>
      <c r="B45" s="574" t="s">
        <v>5213</v>
      </c>
      <c r="C45" s="575"/>
      <c r="D45" s="594">
        <v>100000000</v>
      </c>
      <c r="E45" s="591"/>
      <c r="F45" s="594">
        <v>0</v>
      </c>
      <c r="G45" s="592"/>
      <c r="H45" s="594">
        <v>0</v>
      </c>
      <c r="I45" s="592"/>
      <c r="J45" s="594">
        <f t="shared" si="3"/>
        <v>100000000</v>
      </c>
      <c r="K45" s="597">
        <f>(F45+H45)/D45</f>
        <v>0</v>
      </c>
    </row>
    <row r="46" spans="1:11" ht="12.75" x14ac:dyDescent="0.2">
      <c r="A46" s="598"/>
      <c r="B46" s="576" t="s">
        <v>5214</v>
      </c>
      <c r="C46" s="577"/>
      <c r="D46" s="601">
        <v>0</v>
      </c>
      <c r="E46" s="591"/>
      <c r="F46" s="601">
        <v>3436270.15</v>
      </c>
      <c r="G46" s="592"/>
      <c r="H46" s="601">
        <v>0.04</v>
      </c>
      <c r="I46" s="592"/>
      <c r="J46" s="601">
        <f t="shared" si="3"/>
        <v>-3436270.19</v>
      </c>
      <c r="K46" s="611" t="s">
        <v>224</v>
      </c>
    </row>
    <row r="47" spans="1:11" ht="25.5" x14ac:dyDescent="0.2">
      <c r="A47" s="598"/>
      <c r="B47" s="576" t="s">
        <v>5215</v>
      </c>
      <c r="C47" s="577"/>
      <c r="D47" s="601">
        <v>0</v>
      </c>
      <c r="E47" s="591"/>
      <c r="F47" s="601">
        <v>23083580.5</v>
      </c>
      <c r="G47" s="592"/>
      <c r="H47" s="601">
        <v>6916419.5</v>
      </c>
      <c r="I47" s="592"/>
      <c r="J47" s="601">
        <f t="shared" si="3"/>
        <v>-30000000</v>
      </c>
      <c r="K47" s="611" t="s">
        <v>224</v>
      </c>
    </row>
    <row r="48" spans="1:11" ht="25.5" x14ac:dyDescent="0.2">
      <c r="A48" s="598"/>
      <c r="B48" s="576" t="s">
        <v>5216</v>
      </c>
      <c r="C48" s="577"/>
      <c r="D48" s="601">
        <v>125818921.62</v>
      </c>
      <c r="E48" s="591"/>
      <c r="F48" s="601">
        <v>0</v>
      </c>
      <c r="G48" s="592"/>
      <c r="H48" s="601">
        <v>0</v>
      </c>
      <c r="I48" s="592"/>
      <c r="J48" s="601">
        <f t="shared" si="3"/>
        <v>125818921.62</v>
      </c>
      <c r="K48" s="604">
        <f>(F48+H48)/D48</f>
        <v>0</v>
      </c>
    </row>
    <row r="49" spans="1:11" ht="12.75" x14ac:dyDescent="0.2">
      <c r="A49" s="598"/>
      <c r="B49" s="576" t="s">
        <v>5217</v>
      </c>
      <c r="C49" s="577"/>
      <c r="D49" s="601">
        <v>100000000</v>
      </c>
      <c r="E49" s="591"/>
      <c r="F49" s="601">
        <v>0</v>
      </c>
      <c r="G49" s="592"/>
      <c r="H49" s="601">
        <v>0</v>
      </c>
      <c r="I49" s="592"/>
      <c r="J49" s="601">
        <f t="shared" si="3"/>
        <v>100000000</v>
      </c>
      <c r="K49" s="604">
        <f>(F49+H49)/D49</f>
        <v>0</v>
      </c>
    </row>
    <row r="50" spans="1:11" ht="12.75" x14ac:dyDescent="0.2">
      <c r="A50" s="598"/>
      <c r="B50" s="576" t="s">
        <v>5218</v>
      </c>
      <c r="C50" s="577"/>
      <c r="D50" s="601">
        <v>430000000</v>
      </c>
      <c r="E50" s="591"/>
      <c r="F50" s="601">
        <v>0</v>
      </c>
      <c r="G50" s="592"/>
      <c r="H50" s="601">
        <v>0</v>
      </c>
      <c r="I50" s="592"/>
      <c r="J50" s="601">
        <f t="shared" si="3"/>
        <v>430000000</v>
      </c>
      <c r="K50" s="604">
        <f>(F50+H50)/D50</f>
        <v>0</v>
      </c>
    </row>
    <row r="51" spans="1:11" ht="26.25" customHeight="1" x14ac:dyDescent="0.2">
      <c r="A51" s="598"/>
      <c r="B51" s="576" t="s">
        <v>5219</v>
      </c>
      <c r="C51" s="577"/>
      <c r="D51" s="601">
        <v>0</v>
      </c>
      <c r="E51" s="591"/>
      <c r="F51" s="601">
        <v>0</v>
      </c>
      <c r="G51" s="592"/>
      <c r="H51" s="601">
        <v>41063710</v>
      </c>
      <c r="I51" s="592"/>
      <c r="J51" s="601">
        <f t="shared" si="3"/>
        <v>-41063710</v>
      </c>
      <c r="K51" s="611" t="s">
        <v>224</v>
      </c>
    </row>
    <row r="52" spans="1:11" ht="12.75" x14ac:dyDescent="0.2">
      <c r="A52" s="598"/>
      <c r="B52" s="576" t="s">
        <v>5220</v>
      </c>
      <c r="C52" s="577"/>
      <c r="D52" s="601">
        <v>0</v>
      </c>
      <c r="E52" s="591"/>
      <c r="F52" s="601">
        <v>0</v>
      </c>
      <c r="G52" s="592"/>
      <c r="H52" s="601">
        <v>53417420</v>
      </c>
      <c r="I52" s="592"/>
      <c r="J52" s="601">
        <f t="shared" si="3"/>
        <v>-53417420</v>
      </c>
      <c r="K52" s="611" t="s">
        <v>224</v>
      </c>
    </row>
    <row r="53" spans="1:11" ht="12.75" x14ac:dyDescent="0.2">
      <c r="A53" s="598"/>
      <c r="B53" s="576" t="s">
        <v>5221</v>
      </c>
      <c r="C53" s="577"/>
      <c r="D53" s="601">
        <v>925000000</v>
      </c>
      <c r="E53" s="591"/>
      <c r="F53" s="601">
        <v>0</v>
      </c>
      <c r="G53" s="592"/>
      <c r="H53" s="601">
        <v>0</v>
      </c>
      <c r="I53" s="592"/>
      <c r="J53" s="601">
        <f t="shared" si="3"/>
        <v>925000000</v>
      </c>
      <c r="K53" s="604">
        <f>(F53+H53)/D53</f>
        <v>0</v>
      </c>
    </row>
    <row r="54" spans="1:11" ht="25.5" x14ac:dyDescent="0.2">
      <c r="A54" s="578"/>
      <c r="B54" s="574" t="s">
        <v>5222</v>
      </c>
      <c r="C54" s="575"/>
      <c r="D54" s="594">
        <v>32948000</v>
      </c>
      <c r="E54" s="591"/>
      <c r="F54" s="594">
        <v>0</v>
      </c>
      <c r="G54" s="592"/>
      <c r="H54" s="594">
        <v>0</v>
      </c>
      <c r="I54" s="592"/>
      <c r="J54" s="594">
        <f t="shared" si="3"/>
        <v>32948000</v>
      </c>
      <c r="K54" s="597">
        <f>(F54+H54)/D54</f>
        <v>0</v>
      </c>
    </row>
    <row r="55" spans="1:11" ht="12.75" x14ac:dyDescent="0.2">
      <c r="A55" s="578"/>
      <c r="B55" s="574" t="s">
        <v>5223</v>
      </c>
      <c r="C55" s="575"/>
      <c r="D55" s="594">
        <v>12106779427.42</v>
      </c>
      <c r="E55" s="591"/>
      <c r="F55" s="594">
        <v>4542626942.8100004</v>
      </c>
      <c r="G55" s="592"/>
      <c r="H55" s="594">
        <v>600931504.02999997</v>
      </c>
      <c r="I55" s="592"/>
      <c r="J55" s="594">
        <f t="shared" si="3"/>
        <v>6963220980.5799999</v>
      </c>
      <c r="K55" s="597">
        <f>(F55+H55)/D55</f>
        <v>0.42484943891772148</v>
      </c>
    </row>
    <row r="56" spans="1:11" ht="12.75" x14ac:dyDescent="0.2">
      <c r="A56" s="578"/>
      <c r="B56" s="574" t="s">
        <v>5224</v>
      </c>
      <c r="C56" s="575"/>
      <c r="D56" s="594">
        <v>2000590035.5</v>
      </c>
      <c r="E56" s="591"/>
      <c r="F56" s="594">
        <v>109433137.45</v>
      </c>
      <c r="G56" s="592"/>
      <c r="H56" s="594">
        <v>98565745.489999995</v>
      </c>
      <c r="I56" s="592"/>
      <c r="J56" s="594">
        <f t="shared" si="3"/>
        <v>1792591152.5599999</v>
      </c>
      <c r="K56" s="597">
        <f>(F56+H56)/D56</f>
        <v>0.10396876883774722</v>
      </c>
    </row>
    <row r="57" spans="1:11" ht="12.75" x14ac:dyDescent="0.2">
      <c r="A57" s="578"/>
      <c r="B57" s="574"/>
      <c r="C57" s="575"/>
      <c r="D57" s="594"/>
      <c r="E57" s="596"/>
      <c r="F57" s="594"/>
      <c r="G57" s="596"/>
      <c r="H57" s="594"/>
      <c r="I57" s="596"/>
      <c r="J57" s="594"/>
      <c r="K57" s="593"/>
    </row>
    <row r="58" spans="1:11" ht="12.75" x14ac:dyDescent="0.2">
      <c r="A58" s="578"/>
      <c r="B58" s="574"/>
      <c r="C58" s="575"/>
      <c r="D58" s="594"/>
      <c r="E58" s="596"/>
      <c r="F58" s="594"/>
      <c r="G58" s="596"/>
      <c r="H58" s="594"/>
      <c r="I58" s="596"/>
      <c r="J58" s="594"/>
      <c r="K58" s="593"/>
    </row>
    <row r="59" spans="1:11" ht="12.75" x14ac:dyDescent="0.2">
      <c r="A59" s="575">
        <v>4</v>
      </c>
      <c r="B59" s="579" t="s">
        <v>127</v>
      </c>
      <c r="C59" s="575"/>
      <c r="D59" s="590">
        <f>SUM(D60:D61)</f>
        <v>19000000</v>
      </c>
      <c r="E59" s="605"/>
      <c r="F59" s="590">
        <f>SUM(F60:F61)</f>
        <v>2622814.65</v>
      </c>
      <c r="G59" s="592"/>
      <c r="H59" s="590">
        <v>0</v>
      </c>
      <c r="I59" s="592"/>
      <c r="J59" s="590">
        <f>SUM(J60:J61)</f>
        <v>16377185.35</v>
      </c>
      <c r="K59" s="593">
        <f>(F59+H59)/D59</f>
        <v>0.13804287631578946</v>
      </c>
    </row>
    <row r="60" spans="1:11" ht="12.75" x14ac:dyDescent="0.2">
      <c r="A60" s="575"/>
      <c r="B60" s="580" t="s">
        <v>249</v>
      </c>
      <c r="C60" s="575"/>
      <c r="D60" s="594">
        <v>4000000</v>
      </c>
      <c r="E60" s="606"/>
      <c r="F60" s="594">
        <v>0</v>
      </c>
      <c r="G60" s="596"/>
      <c r="H60" s="594">
        <v>0</v>
      </c>
      <c r="I60" s="596"/>
      <c r="J60" s="594">
        <f>SUM(D60-F60-H60)</f>
        <v>4000000</v>
      </c>
      <c r="K60" s="597">
        <f>(F60+H60)/D60</f>
        <v>0</v>
      </c>
    </row>
    <row r="61" spans="1:11" ht="12.75" x14ac:dyDescent="0.2">
      <c r="A61" s="575"/>
      <c r="B61" s="580" t="s">
        <v>251</v>
      </c>
      <c r="C61" s="575"/>
      <c r="D61" s="594">
        <v>15000000</v>
      </c>
      <c r="E61" s="606"/>
      <c r="F61" s="594">
        <v>2622814.65</v>
      </c>
      <c r="G61" s="596"/>
      <c r="H61" s="594">
        <v>0</v>
      </c>
      <c r="I61" s="596"/>
      <c r="J61" s="594">
        <f>SUM(D61-F61-H61)</f>
        <v>12377185.35</v>
      </c>
      <c r="K61" s="597">
        <f>(F61+H61)/D61</f>
        <v>0.17485430999999999</v>
      </c>
    </row>
    <row r="62" spans="1:11" ht="12.75" x14ac:dyDescent="0.2">
      <c r="A62" s="575"/>
      <c r="B62" s="580"/>
      <c r="C62" s="575"/>
      <c r="D62" s="594"/>
      <c r="E62" s="606"/>
      <c r="F62" s="594"/>
      <c r="G62" s="596"/>
      <c r="H62" s="594"/>
      <c r="I62" s="596"/>
      <c r="J62" s="594"/>
      <c r="K62" s="593"/>
    </row>
    <row r="63" spans="1:11" ht="12.75" x14ac:dyDescent="0.2">
      <c r="A63" s="575">
        <v>5</v>
      </c>
      <c r="B63" s="579" t="s">
        <v>147</v>
      </c>
      <c r="C63" s="575"/>
      <c r="D63" s="590">
        <f>SUM(D64:D70)</f>
        <v>11313128798.130001</v>
      </c>
      <c r="E63" s="605"/>
      <c r="F63" s="590">
        <f>SUM(F64:F70)</f>
        <v>3031938496.79</v>
      </c>
      <c r="G63" s="592"/>
      <c r="H63" s="590">
        <f>SUM(H64:H70)</f>
        <v>1158167187.8400002</v>
      </c>
      <c r="I63" s="592"/>
      <c r="J63" s="590">
        <f>SUM(J64:J70)</f>
        <v>7123023113.499999</v>
      </c>
      <c r="K63" s="593">
        <f t="shared" ref="K63:K70" si="5">(F63+H63)/D63</f>
        <v>0.37037549553246507</v>
      </c>
    </row>
    <row r="64" spans="1:11" ht="12.75" x14ac:dyDescent="0.2">
      <c r="A64" s="575"/>
      <c r="B64" s="580" t="s">
        <v>246</v>
      </c>
      <c r="C64" s="575"/>
      <c r="D64" s="594">
        <v>1350472906.52</v>
      </c>
      <c r="E64" s="606"/>
      <c r="F64" s="594">
        <v>86306408.75</v>
      </c>
      <c r="G64" s="596"/>
      <c r="H64" s="594">
        <v>131354449.27</v>
      </c>
      <c r="I64" s="596"/>
      <c r="J64" s="594">
        <f t="shared" ref="J64:J70" si="6">SUM(D64-F64-H64)</f>
        <v>1132812048.5</v>
      </c>
      <c r="K64" s="597">
        <f t="shared" si="5"/>
        <v>0.16117380583434646</v>
      </c>
    </row>
    <row r="65" spans="1:11" ht="12.75" x14ac:dyDescent="0.2">
      <c r="A65" s="575"/>
      <c r="B65" s="580" t="s">
        <v>247</v>
      </c>
      <c r="C65" s="575"/>
      <c r="D65" s="594">
        <v>7022058208.3199997</v>
      </c>
      <c r="E65" s="606"/>
      <c r="F65" s="594">
        <v>2540039193.4200001</v>
      </c>
      <c r="G65" s="596"/>
      <c r="H65" s="594">
        <v>946335264.22000003</v>
      </c>
      <c r="I65" s="596"/>
      <c r="J65" s="594">
        <f t="shared" si="6"/>
        <v>3535683750.6799994</v>
      </c>
      <c r="K65" s="597">
        <f t="shared" si="5"/>
        <v>0.4964889714968771</v>
      </c>
    </row>
    <row r="66" spans="1:11" ht="12.75" x14ac:dyDescent="0.2">
      <c r="A66" s="575"/>
      <c r="B66" s="580" t="s">
        <v>248</v>
      </c>
      <c r="C66" s="575"/>
      <c r="D66" s="594">
        <v>545078394.75999999</v>
      </c>
      <c r="E66" s="606"/>
      <c r="F66" s="594">
        <v>193958258.13999999</v>
      </c>
      <c r="G66" s="596"/>
      <c r="H66" s="594">
        <v>30038803.210000001</v>
      </c>
      <c r="I66" s="596"/>
      <c r="J66" s="594">
        <f t="shared" si="6"/>
        <v>321081333.41000003</v>
      </c>
      <c r="K66" s="597">
        <f t="shared" si="5"/>
        <v>0.41094467053427558</v>
      </c>
    </row>
    <row r="67" spans="1:11" ht="12.75" x14ac:dyDescent="0.2">
      <c r="A67" s="575"/>
      <c r="B67" s="580" t="s">
        <v>249</v>
      </c>
      <c r="C67" s="575"/>
      <c r="D67" s="594">
        <v>741900000</v>
      </c>
      <c r="E67" s="606"/>
      <c r="F67" s="594">
        <v>7080000</v>
      </c>
      <c r="G67" s="596"/>
      <c r="H67" s="594">
        <v>0</v>
      </c>
      <c r="I67" s="596"/>
      <c r="J67" s="594">
        <f t="shared" si="6"/>
        <v>734820000</v>
      </c>
      <c r="K67" s="597">
        <f t="shared" si="5"/>
        <v>9.5430651031136269E-3</v>
      </c>
    </row>
    <row r="68" spans="1:11" ht="12.75" x14ac:dyDescent="0.2">
      <c r="A68" s="575"/>
      <c r="B68" s="580" t="s">
        <v>250</v>
      </c>
      <c r="C68" s="575"/>
      <c r="D68" s="594">
        <v>17100000</v>
      </c>
      <c r="E68" s="606"/>
      <c r="F68" s="594">
        <v>575318.5</v>
      </c>
      <c r="G68" s="596"/>
      <c r="H68" s="594">
        <v>0</v>
      </c>
      <c r="I68" s="596"/>
      <c r="J68" s="594">
        <f t="shared" si="6"/>
        <v>16524681.5</v>
      </c>
      <c r="K68" s="597">
        <f t="shared" si="5"/>
        <v>3.36443567251462E-2</v>
      </c>
    </row>
    <row r="69" spans="1:11" ht="12.75" x14ac:dyDescent="0.2">
      <c r="A69" s="575"/>
      <c r="B69" s="580" t="s">
        <v>251</v>
      </c>
      <c r="C69" s="575"/>
      <c r="D69" s="594">
        <v>383000000</v>
      </c>
      <c r="E69" s="606"/>
      <c r="F69" s="594">
        <v>2331238.2000000002</v>
      </c>
      <c r="G69" s="596"/>
      <c r="H69" s="594">
        <v>0</v>
      </c>
      <c r="I69" s="596"/>
      <c r="J69" s="594">
        <f t="shared" si="6"/>
        <v>380668761.80000001</v>
      </c>
      <c r="K69" s="597">
        <f t="shared" si="5"/>
        <v>6.0867838120104443E-3</v>
      </c>
    </row>
    <row r="70" spans="1:11" ht="12.75" x14ac:dyDescent="0.2">
      <c r="A70" s="575"/>
      <c r="B70" s="580" t="s">
        <v>252</v>
      </c>
      <c r="C70" s="575"/>
      <c r="D70" s="594">
        <v>1253519288.53</v>
      </c>
      <c r="E70" s="606"/>
      <c r="F70" s="594">
        <v>201648079.78</v>
      </c>
      <c r="G70" s="596"/>
      <c r="H70" s="594">
        <v>50438671.140000001</v>
      </c>
      <c r="I70" s="596"/>
      <c r="J70" s="594">
        <f t="shared" si="6"/>
        <v>1001432537.61</v>
      </c>
      <c r="K70" s="597">
        <f t="shared" si="5"/>
        <v>0.20110320856380418</v>
      </c>
    </row>
    <row r="71" spans="1:11" ht="12.75" x14ac:dyDescent="0.2">
      <c r="A71" s="575"/>
      <c r="B71" s="580"/>
      <c r="C71" s="575"/>
      <c r="D71" s="594"/>
      <c r="E71" s="606"/>
      <c r="F71" s="594"/>
      <c r="G71" s="596"/>
      <c r="H71" s="594"/>
      <c r="I71" s="596"/>
      <c r="J71" s="594"/>
      <c r="K71" s="597"/>
    </row>
    <row r="72" spans="1:11" ht="12.75" x14ac:dyDescent="0.2">
      <c r="A72" s="575">
        <v>6</v>
      </c>
      <c r="B72" s="579" t="s">
        <v>150</v>
      </c>
      <c r="C72" s="575"/>
      <c r="D72" s="590">
        <f>SUM(D73:D74)</f>
        <v>872565575.13999999</v>
      </c>
      <c r="E72" s="605"/>
      <c r="F72" s="590">
        <f>SUM(F73:F74)</f>
        <v>209867661.08999997</v>
      </c>
      <c r="G72" s="592"/>
      <c r="H72" s="590">
        <f>SUM(H73:H74)</f>
        <v>50953954.439999998</v>
      </c>
      <c r="I72" s="592"/>
      <c r="J72" s="590">
        <f>SUM(J73:J74)</f>
        <v>611743959.61000001</v>
      </c>
      <c r="K72" s="593">
        <f>(F72+H72)/D72</f>
        <v>0.29891348336559359</v>
      </c>
    </row>
    <row r="73" spans="1:11" ht="12.75" x14ac:dyDescent="0.2">
      <c r="A73" s="575"/>
      <c r="B73" s="580" t="s">
        <v>246</v>
      </c>
      <c r="C73" s="575"/>
      <c r="D73" s="594">
        <v>353815575.13999999</v>
      </c>
      <c r="E73" s="606"/>
      <c r="F73" s="594">
        <v>70027844.420000002</v>
      </c>
      <c r="G73" s="596"/>
      <c r="H73" s="594">
        <v>49280130.640000001</v>
      </c>
      <c r="I73" s="596"/>
      <c r="J73" s="594">
        <f>SUM(D73-F73-H73)</f>
        <v>234507600.07999998</v>
      </c>
      <c r="K73" s="597">
        <f>(F73+H73)/D73</f>
        <v>0.33720385263648006</v>
      </c>
    </row>
    <row r="74" spans="1:11" ht="12.75" x14ac:dyDescent="0.2">
      <c r="A74" s="575"/>
      <c r="B74" s="580" t="s">
        <v>248</v>
      </c>
      <c r="C74" s="575"/>
      <c r="D74" s="594">
        <v>518750000</v>
      </c>
      <c r="E74" s="606"/>
      <c r="F74" s="594">
        <v>139839816.66999999</v>
      </c>
      <c r="G74" s="596"/>
      <c r="H74" s="594">
        <v>1673823.8</v>
      </c>
      <c r="I74" s="596"/>
      <c r="J74" s="594">
        <f>SUM(D74-F74-H74)</f>
        <v>377236359.53000003</v>
      </c>
      <c r="K74" s="597">
        <f>(F74+H74)/D74</f>
        <v>0.2727973792192771</v>
      </c>
    </row>
    <row r="75" spans="1:11" ht="12.75" x14ac:dyDescent="0.2">
      <c r="A75" s="575"/>
      <c r="B75" s="580"/>
      <c r="C75" s="575"/>
      <c r="D75" s="594"/>
      <c r="E75" s="606"/>
      <c r="F75" s="594"/>
      <c r="G75" s="596"/>
      <c r="H75" s="594"/>
      <c r="I75" s="596"/>
      <c r="J75" s="594"/>
      <c r="K75" s="593"/>
    </row>
    <row r="76" spans="1:11" ht="25.5" x14ac:dyDescent="0.2">
      <c r="A76" s="575">
        <v>7</v>
      </c>
      <c r="B76" s="607" t="s">
        <v>253</v>
      </c>
      <c r="C76" s="575"/>
      <c r="D76" s="590">
        <f>SUM(D77)</f>
        <v>2803556337.02</v>
      </c>
      <c r="E76" s="605"/>
      <c r="F76" s="590">
        <f>SUM(F77)</f>
        <v>947338603.75</v>
      </c>
      <c r="G76" s="592"/>
      <c r="H76" s="590">
        <f>SUM(H77)</f>
        <v>10434134.65</v>
      </c>
      <c r="I76" s="592"/>
      <c r="J76" s="590">
        <f>SUM(J77)</f>
        <v>1845783598.6199999</v>
      </c>
      <c r="K76" s="593">
        <f>(F76+H76)/D76</f>
        <v>0.34162778388040199</v>
      </c>
    </row>
    <row r="77" spans="1:11" ht="12.75" x14ac:dyDescent="0.2">
      <c r="A77" s="575"/>
      <c r="B77" s="580" t="s">
        <v>246</v>
      </c>
      <c r="C77" s="575"/>
      <c r="D77" s="594">
        <v>2803556337.02</v>
      </c>
      <c r="E77" s="606"/>
      <c r="F77" s="594">
        <v>947338603.75</v>
      </c>
      <c r="G77" s="596"/>
      <c r="H77" s="594">
        <v>10434134.65</v>
      </c>
      <c r="I77" s="596"/>
      <c r="J77" s="594">
        <f>SUM(D77-F77-H77)</f>
        <v>1845783598.6199999</v>
      </c>
      <c r="K77" s="597">
        <f>(F77+H77)/D77</f>
        <v>0.34162778388040199</v>
      </c>
    </row>
    <row r="78" spans="1:11" ht="12.75" x14ac:dyDescent="0.2">
      <c r="A78" s="575"/>
      <c r="B78" s="580"/>
      <c r="C78" s="575"/>
      <c r="D78" s="594"/>
      <c r="E78" s="606"/>
      <c r="F78" s="594"/>
      <c r="G78" s="596"/>
      <c r="H78" s="594"/>
      <c r="I78" s="596"/>
      <c r="J78" s="594"/>
      <c r="K78" s="593"/>
    </row>
    <row r="79" spans="1:11" ht="12.75" x14ac:dyDescent="0.2">
      <c r="A79" s="575">
        <v>8</v>
      </c>
      <c r="B79" s="579" t="s">
        <v>151</v>
      </c>
      <c r="C79" s="575"/>
      <c r="D79" s="590">
        <f>SUM(D80:D85)</f>
        <v>9011480615.9200001</v>
      </c>
      <c r="E79" s="605"/>
      <c r="F79" s="590">
        <f>SUM(F80:F85)</f>
        <v>1082360633.9400001</v>
      </c>
      <c r="G79" s="592"/>
      <c r="H79" s="590">
        <f>SUM(H80:H85)</f>
        <v>253682104.68000001</v>
      </c>
      <c r="I79" s="592"/>
      <c r="J79" s="590">
        <f>SUM(J80:J85)</f>
        <v>7675437877.3000002</v>
      </c>
      <c r="K79" s="593">
        <f t="shared" ref="K79:K85" si="7">(F79+H79)/D79</f>
        <v>0.14826006907895911</v>
      </c>
    </row>
    <row r="80" spans="1:11" ht="12.75" x14ac:dyDescent="0.2">
      <c r="A80" s="575"/>
      <c r="B80" s="580" t="s">
        <v>246</v>
      </c>
      <c r="C80" s="575"/>
      <c r="D80" s="594">
        <v>1434338981.79</v>
      </c>
      <c r="E80" s="606"/>
      <c r="F80" s="594">
        <v>101898920.2</v>
      </c>
      <c r="G80" s="596"/>
      <c r="H80" s="594">
        <v>17499442.34</v>
      </c>
      <c r="I80" s="596"/>
      <c r="J80" s="594">
        <f t="shared" ref="J80:J85" si="8">SUM(D80-F80-H80)</f>
        <v>1314940619.25</v>
      </c>
      <c r="K80" s="597">
        <f t="shared" si="7"/>
        <v>8.3242778768374145E-2</v>
      </c>
    </row>
    <row r="81" spans="1:11" ht="12.75" x14ac:dyDescent="0.2">
      <c r="A81" s="575"/>
      <c r="B81" s="580" t="s">
        <v>247</v>
      </c>
      <c r="C81" s="575"/>
      <c r="D81" s="594">
        <v>2519321096.8299999</v>
      </c>
      <c r="E81" s="606"/>
      <c r="F81" s="594">
        <v>496243005.31999999</v>
      </c>
      <c r="G81" s="596"/>
      <c r="H81" s="594">
        <v>91416683.519999996</v>
      </c>
      <c r="I81" s="596"/>
      <c r="J81" s="594">
        <f t="shared" si="8"/>
        <v>1931661407.99</v>
      </c>
      <c r="K81" s="597">
        <f t="shared" si="7"/>
        <v>0.23326113117515582</v>
      </c>
    </row>
    <row r="82" spans="1:11" ht="12.75" x14ac:dyDescent="0.2">
      <c r="A82" s="575"/>
      <c r="B82" s="580" t="s">
        <v>248</v>
      </c>
      <c r="C82" s="575"/>
      <c r="D82" s="594">
        <v>1434315947.6900001</v>
      </c>
      <c r="E82" s="606"/>
      <c r="F82" s="594">
        <v>155218296.44999999</v>
      </c>
      <c r="G82" s="596"/>
      <c r="H82" s="594">
        <v>116065341.86</v>
      </c>
      <c r="I82" s="596"/>
      <c r="J82" s="594">
        <f t="shared" si="8"/>
        <v>1163032309.3800001</v>
      </c>
      <c r="K82" s="597">
        <f t="shared" si="7"/>
        <v>0.18913799204903825</v>
      </c>
    </row>
    <row r="83" spans="1:11" ht="12.75" x14ac:dyDescent="0.2">
      <c r="A83" s="575"/>
      <c r="B83" s="580" t="s">
        <v>249</v>
      </c>
      <c r="C83" s="575"/>
      <c r="D83" s="594">
        <v>720000000</v>
      </c>
      <c r="E83" s="606"/>
      <c r="F83" s="594">
        <v>0</v>
      </c>
      <c r="G83" s="596"/>
      <c r="H83" s="594">
        <v>0</v>
      </c>
      <c r="I83" s="596"/>
      <c r="J83" s="594">
        <f t="shared" si="8"/>
        <v>720000000</v>
      </c>
      <c r="K83" s="597">
        <f t="shared" si="7"/>
        <v>0</v>
      </c>
    </row>
    <row r="84" spans="1:11" s="581" customFormat="1" ht="12.75" x14ac:dyDescent="0.2">
      <c r="A84" s="575"/>
      <c r="B84" s="580" t="s">
        <v>251</v>
      </c>
      <c r="C84" s="575"/>
      <c r="D84" s="594">
        <v>2853306031.5500002</v>
      </c>
      <c r="E84" s="606"/>
      <c r="F84" s="594">
        <v>325225103.92000002</v>
      </c>
      <c r="G84" s="596"/>
      <c r="H84" s="594">
        <v>23404867.050000001</v>
      </c>
      <c r="I84" s="596"/>
      <c r="J84" s="594">
        <f t="shared" si="8"/>
        <v>2504676060.5799999</v>
      </c>
      <c r="K84" s="597">
        <f t="shared" si="7"/>
        <v>0.12218457014953069</v>
      </c>
    </row>
    <row r="85" spans="1:11" ht="12.75" x14ac:dyDescent="0.2">
      <c r="A85" s="575"/>
      <c r="B85" s="580" t="s">
        <v>252</v>
      </c>
      <c r="C85" s="575"/>
      <c r="D85" s="594">
        <v>50198558.060000002</v>
      </c>
      <c r="E85" s="606"/>
      <c r="F85" s="594">
        <v>3775308.05</v>
      </c>
      <c r="G85" s="596"/>
      <c r="H85" s="594">
        <v>5295769.91</v>
      </c>
      <c r="I85" s="596"/>
      <c r="J85" s="594">
        <f t="shared" si="8"/>
        <v>41127480.100000009</v>
      </c>
      <c r="K85" s="597">
        <f t="shared" si="7"/>
        <v>0.18070395466654168</v>
      </c>
    </row>
    <row r="86" spans="1:11" ht="12.75" x14ac:dyDescent="0.2">
      <c r="A86" s="575"/>
      <c r="B86" s="580"/>
      <c r="C86" s="575"/>
      <c r="D86" s="601"/>
      <c r="E86" s="608"/>
      <c r="F86" s="601"/>
      <c r="G86" s="603"/>
      <c r="H86" s="601"/>
      <c r="I86" s="603"/>
      <c r="J86" s="601"/>
      <c r="K86" s="593"/>
    </row>
    <row r="87" spans="1:11" ht="12.75" x14ac:dyDescent="0.2">
      <c r="A87" s="575">
        <v>9</v>
      </c>
      <c r="B87" s="579" t="s">
        <v>152</v>
      </c>
      <c r="C87" s="575"/>
      <c r="D87" s="590">
        <f>SUM(D88:D95)</f>
        <v>7666147615.6199999</v>
      </c>
      <c r="E87" s="605"/>
      <c r="F87" s="590">
        <f>SUM(F88:F95)</f>
        <v>1289979406.3299999</v>
      </c>
      <c r="G87" s="592"/>
      <c r="H87" s="590">
        <f>SUM(H88:H95)</f>
        <v>497520772.39999998</v>
      </c>
      <c r="I87" s="592"/>
      <c r="J87" s="590">
        <f>SUM(J88:J95)</f>
        <v>5878647436.8900003</v>
      </c>
      <c r="K87" s="593">
        <f t="shared" ref="K87:K95" si="9">(F87+H87)/D87</f>
        <v>0.23316798323683674</v>
      </c>
    </row>
    <row r="88" spans="1:11" ht="12.75" x14ac:dyDescent="0.2">
      <c r="A88" s="575"/>
      <c r="B88" s="580" t="s">
        <v>246</v>
      </c>
      <c r="C88" s="575"/>
      <c r="D88" s="594">
        <v>2464716983.9200001</v>
      </c>
      <c r="E88" s="606"/>
      <c r="F88" s="594">
        <v>935876455.12</v>
      </c>
      <c r="G88" s="596"/>
      <c r="H88" s="594">
        <v>61107626.109999999</v>
      </c>
      <c r="I88" s="596"/>
      <c r="J88" s="594">
        <f t="shared" ref="J88:J95" si="10">SUM(D88-F88-H88)</f>
        <v>1467732902.6900003</v>
      </c>
      <c r="K88" s="597">
        <f t="shared" si="9"/>
        <v>0.40450245920095473</v>
      </c>
    </row>
    <row r="89" spans="1:11" ht="12.75" x14ac:dyDescent="0.2">
      <c r="A89" s="575"/>
      <c r="B89" s="580" t="s">
        <v>247</v>
      </c>
      <c r="C89" s="575"/>
      <c r="D89" s="594">
        <v>154205141.63999999</v>
      </c>
      <c r="E89" s="606"/>
      <c r="F89" s="594">
        <v>45194998.549999997</v>
      </c>
      <c r="G89" s="596"/>
      <c r="H89" s="594">
        <v>35962133.530000001</v>
      </c>
      <c r="I89" s="596"/>
      <c r="J89" s="594">
        <f t="shared" si="10"/>
        <v>73048009.559999987</v>
      </c>
      <c r="K89" s="597">
        <f t="shared" si="9"/>
        <v>0.52629329487252496</v>
      </c>
    </row>
    <row r="90" spans="1:11" ht="12.75" x14ac:dyDescent="0.2">
      <c r="A90" s="575"/>
      <c r="B90" s="580" t="s">
        <v>248</v>
      </c>
      <c r="C90" s="575"/>
      <c r="D90" s="594">
        <v>57620030.850000001</v>
      </c>
      <c r="E90" s="606"/>
      <c r="F90" s="594">
        <v>18815872.399999999</v>
      </c>
      <c r="G90" s="596"/>
      <c r="H90" s="594">
        <v>2025100</v>
      </c>
      <c r="I90" s="596"/>
      <c r="J90" s="594">
        <f t="shared" si="10"/>
        <v>36779058.450000003</v>
      </c>
      <c r="K90" s="597">
        <f t="shared" si="9"/>
        <v>0.36169665466258594</v>
      </c>
    </row>
    <row r="91" spans="1:11" ht="12.75" x14ac:dyDescent="0.2">
      <c r="A91" s="577"/>
      <c r="B91" s="599" t="s">
        <v>249</v>
      </c>
      <c r="C91" s="600" t="s">
        <v>3586</v>
      </c>
      <c r="D91" s="601">
        <v>55000000</v>
      </c>
      <c r="E91" s="608"/>
      <c r="F91" s="601">
        <v>49934219.030000001</v>
      </c>
      <c r="G91" s="603"/>
      <c r="H91" s="601">
        <v>42238001.899999999</v>
      </c>
      <c r="I91" s="603"/>
      <c r="J91" s="601">
        <f t="shared" si="10"/>
        <v>-37172220.93</v>
      </c>
      <c r="K91" s="604">
        <f t="shared" si="9"/>
        <v>1.6758585623636364</v>
      </c>
    </row>
    <row r="92" spans="1:11" ht="12.75" x14ac:dyDescent="0.2">
      <c r="A92" s="577"/>
      <c r="B92" s="599" t="s">
        <v>250</v>
      </c>
      <c r="C92" s="600" t="s">
        <v>3586</v>
      </c>
      <c r="D92" s="601">
        <v>33333357.300000001</v>
      </c>
      <c r="E92" s="608"/>
      <c r="F92" s="601">
        <v>55079791.93</v>
      </c>
      <c r="G92" s="603"/>
      <c r="H92" s="601">
        <v>25365490.949999999</v>
      </c>
      <c r="I92" s="603"/>
      <c r="J92" s="601">
        <f t="shared" si="10"/>
        <v>-47111925.579999998</v>
      </c>
      <c r="K92" s="604">
        <f t="shared" si="9"/>
        <v>2.4133567511964955</v>
      </c>
    </row>
    <row r="93" spans="1:11" ht="12.75" x14ac:dyDescent="0.2">
      <c r="A93" s="577"/>
      <c r="B93" s="599" t="s">
        <v>251</v>
      </c>
      <c r="C93" s="577"/>
      <c r="D93" s="601">
        <v>4854412931.1700001</v>
      </c>
      <c r="E93" s="608"/>
      <c r="F93" s="601">
        <v>132964556.05</v>
      </c>
      <c r="G93" s="603"/>
      <c r="H93" s="601">
        <v>288709762.56999999</v>
      </c>
      <c r="I93" s="603"/>
      <c r="J93" s="601">
        <f t="shared" si="10"/>
        <v>4432738612.5500002</v>
      </c>
      <c r="K93" s="604">
        <f t="shared" si="9"/>
        <v>8.6864122314862277E-2</v>
      </c>
    </row>
    <row r="94" spans="1:11" ht="12.75" x14ac:dyDescent="0.2">
      <c r="A94" s="577"/>
      <c r="B94" s="599" t="s">
        <v>252</v>
      </c>
      <c r="C94" s="600" t="s">
        <v>3586</v>
      </c>
      <c r="D94" s="601">
        <v>43824621.740000002</v>
      </c>
      <c r="E94" s="608"/>
      <c r="F94" s="601">
        <v>52113513.25</v>
      </c>
      <c r="G94" s="603"/>
      <c r="H94" s="601">
        <v>39078108.340000004</v>
      </c>
      <c r="I94" s="603"/>
      <c r="J94" s="601">
        <f t="shared" si="10"/>
        <v>-47366999.850000001</v>
      </c>
      <c r="K94" s="604">
        <f t="shared" si="9"/>
        <v>2.0808307743308316</v>
      </c>
    </row>
    <row r="95" spans="1:11" ht="12.75" x14ac:dyDescent="0.2">
      <c r="A95" s="577"/>
      <c r="B95" s="599" t="s">
        <v>254</v>
      </c>
      <c r="C95" s="577"/>
      <c r="D95" s="601">
        <v>3034549</v>
      </c>
      <c r="E95" s="608"/>
      <c r="F95" s="601">
        <v>0</v>
      </c>
      <c r="G95" s="603"/>
      <c r="H95" s="601">
        <v>3034549</v>
      </c>
      <c r="I95" s="603"/>
      <c r="J95" s="601">
        <f t="shared" si="10"/>
        <v>0</v>
      </c>
      <c r="K95" s="604">
        <f t="shared" si="9"/>
        <v>1</v>
      </c>
    </row>
    <row r="96" spans="1:11" ht="12.75" x14ac:dyDescent="0.2">
      <c r="A96" s="577"/>
      <c r="B96" s="599"/>
      <c r="C96" s="577"/>
      <c r="D96" s="601"/>
      <c r="E96" s="608"/>
      <c r="F96" s="601"/>
      <c r="G96" s="603"/>
      <c r="H96" s="601"/>
      <c r="I96" s="603"/>
      <c r="J96" s="601"/>
      <c r="K96" s="609"/>
    </row>
    <row r="97" spans="1:11" ht="12.75" x14ac:dyDescent="0.2">
      <c r="A97" s="577">
        <v>10</v>
      </c>
      <c r="B97" s="610" t="s">
        <v>153</v>
      </c>
      <c r="C97" s="577"/>
      <c r="D97" s="590">
        <f>SUM(D98:D102)</f>
        <v>1305802406.54</v>
      </c>
      <c r="E97" s="605"/>
      <c r="F97" s="590">
        <f>SUM(F98:F102)</f>
        <v>5534824615.2999992</v>
      </c>
      <c r="G97" s="592"/>
      <c r="H97" s="590">
        <f>SUM(H98:H102)</f>
        <v>6742707223.2200003</v>
      </c>
      <c r="I97" s="592"/>
      <c r="J97" s="590">
        <f>SUM(J98:J102)</f>
        <v>-10971729431.980001</v>
      </c>
      <c r="K97" s="609">
        <f>(F97+H97)/D97</f>
        <v>9.4022891802228497</v>
      </c>
    </row>
    <row r="98" spans="1:11" ht="12.75" x14ac:dyDescent="0.2">
      <c r="A98" s="577"/>
      <c r="B98" s="599" t="s">
        <v>246</v>
      </c>
      <c r="C98" s="600" t="s">
        <v>3586</v>
      </c>
      <c r="D98" s="601">
        <v>0</v>
      </c>
      <c r="E98" s="608"/>
      <c r="F98" s="601">
        <v>54778313.149999999</v>
      </c>
      <c r="G98" s="603"/>
      <c r="H98" s="601">
        <v>916610.9</v>
      </c>
      <c r="I98" s="603"/>
      <c r="J98" s="601">
        <f>SUM(D98-F98-H98)</f>
        <v>-55694924.049999997</v>
      </c>
      <c r="K98" s="611" t="s">
        <v>224</v>
      </c>
    </row>
    <row r="99" spans="1:11" ht="12.75" x14ac:dyDescent="0.2">
      <c r="A99" s="577"/>
      <c r="B99" s="599" t="s">
        <v>247</v>
      </c>
      <c r="C99" s="600" t="s">
        <v>3586</v>
      </c>
      <c r="D99" s="601">
        <v>1249643769.0899999</v>
      </c>
      <c r="E99" s="608"/>
      <c r="F99" s="601">
        <v>649871286.14999998</v>
      </c>
      <c r="G99" s="603"/>
      <c r="H99" s="601">
        <v>2123013642.49</v>
      </c>
      <c r="I99" s="603"/>
      <c r="J99" s="601">
        <f>SUM(D99-F99-H99)</f>
        <v>-1523241159.5500002</v>
      </c>
      <c r="K99" s="604">
        <f>(F99+H99)/D99</f>
        <v>2.2189403070118421</v>
      </c>
    </row>
    <row r="100" spans="1:11" ht="12.75" x14ac:dyDescent="0.2">
      <c r="A100" s="577"/>
      <c r="B100" s="599" t="s">
        <v>251</v>
      </c>
      <c r="C100" s="600" t="s">
        <v>3586</v>
      </c>
      <c r="D100" s="601">
        <v>0</v>
      </c>
      <c r="E100" s="608"/>
      <c r="F100" s="601">
        <v>108372384.55</v>
      </c>
      <c r="G100" s="603"/>
      <c r="H100" s="601">
        <v>109655518.97</v>
      </c>
      <c r="I100" s="603"/>
      <c r="J100" s="601">
        <f>SUM(D100-F100-H100)</f>
        <v>-218027903.51999998</v>
      </c>
      <c r="K100" s="611" t="s">
        <v>224</v>
      </c>
    </row>
    <row r="101" spans="1:11" ht="12.75" x14ac:dyDescent="0.2">
      <c r="A101" s="577"/>
      <c r="B101" s="599" t="s">
        <v>252</v>
      </c>
      <c r="C101" s="600" t="s">
        <v>3586</v>
      </c>
      <c r="D101" s="601">
        <v>56158637.450000003</v>
      </c>
      <c r="E101" s="608"/>
      <c r="F101" s="601">
        <v>67702001.799999997</v>
      </c>
      <c r="G101" s="603"/>
      <c r="H101" s="601">
        <v>8523480.6500000004</v>
      </c>
      <c r="I101" s="603"/>
      <c r="J101" s="601">
        <f>SUM(D101-F101-H101)</f>
        <v>-20066844.999999993</v>
      </c>
      <c r="K101" s="604">
        <f>(F101+H101)/D101</f>
        <v>1.3573242854737388</v>
      </c>
    </row>
    <row r="102" spans="1:11" ht="12.75" x14ac:dyDescent="0.2">
      <c r="A102" s="577"/>
      <c r="B102" s="599" t="s">
        <v>254</v>
      </c>
      <c r="C102" s="600" t="s">
        <v>3586</v>
      </c>
      <c r="D102" s="601">
        <v>0</v>
      </c>
      <c r="E102" s="608"/>
      <c r="F102" s="601">
        <v>4654100629.6499996</v>
      </c>
      <c r="G102" s="603"/>
      <c r="H102" s="601">
        <v>4500597970.21</v>
      </c>
      <c r="I102" s="603"/>
      <c r="J102" s="601">
        <f>SUM(D102-F102-H102)</f>
        <v>-9154698599.8600006</v>
      </c>
      <c r="K102" s="611" t="s">
        <v>224</v>
      </c>
    </row>
    <row r="103" spans="1:11" ht="12.75" x14ac:dyDescent="0.2">
      <c r="A103" s="575"/>
      <c r="B103" s="580"/>
      <c r="C103" s="575"/>
      <c r="D103" s="594"/>
      <c r="E103" s="606"/>
      <c r="F103" s="594"/>
      <c r="G103" s="596"/>
      <c r="H103" s="594"/>
      <c r="I103" s="596"/>
      <c r="J103" s="594"/>
      <c r="K103" s="593"/>
    </row>
    <row r="104" spans="1:11" ht="12.75" x14ac:dyDescent="0.2">
      <c r="A104" s="575"/>
      <c r="B104" s="1371" t="s">
        <v>5075</v>
      </c>
      <c r="C104" s="575"/>
      <c r="D104" s="590">
        <f>SUM(D97+D87+D79+D76+D72+D63+D59+D22+D15+D6)</f>
        <v>349388536428.91998</v>
      </c>
      <c r="E104" s="592"/>
      <c r="F104" s="590">
        <f>SUM(F97+F87+F79+F76+F72+F63+F59+F22+F15+F6)</f>
        <v>157655901919.64001</v>
      </c>
      <c r="G104" s="592"/>
      <c r="H104" s="590">
        <f>SUM(H97+H87+H79+H76+H72+H63+H59+H22+H15+H6)</f>
        <v>17635387500.349998</v>
      </c>
      <c r="I104" s="592"/>
      <c r="J104" s="590">
        <f>SUM(J97+J87+J79+J76+J72+J63+J59+J22+J15+J6)</f>
        <v>174097247008.92999</v>
      </c>
      <c r="K104" s="593">
        <f>(F104+H104)/D104</f>
        <v>0.50170876014316945</v>
      </c>
    </row>
    <row r="107" spans="1:11" ht="12" x14ac:dyDescent="0.2">
      <c r="A107" s="612" t="s">
        <v>216</v>
      </c>
      <c r="B107" s="614"/>
      <c r="C107" s="615"/>
      <c r="D107" s="614"/>
      <c r="E107" s="613"/>
      <c r="F107" s="614"/>
      <c r="G107" s="613"/>
      <c r="H107" s="614"/>
      <c r="I107" s="614"/>
      <c r="J107" s="614"/>
    </row>
    <row r="108" spans="1:11" s="1434" customFormat="1" ht="27" customHeight="1" x14ac:dyDescent="0.2">
      <c r="A108" s="1613" t="s">
        <v>3587</v>
      </c>
      <c r="B108" s="1613"/>
      <c r="C108" s="1613"/>
      <c r="D108" s="1613"/>
      <c r="E108" s="1613"/>
      <c r="F108" s="1613"/>
      <c r="G108" s="1613"/>
      <c r="H108" s="1613"/>
      <c r="I108" s="1613"/>
      <c r="J108" s="1613"/>
      <c r="K108" s="1613"/>
    </row>
    <row r="109" spans="1:11" s="1434" customFormat="1" ht="12.75" x14ac:dyDescent="0.2">
      <c r="A109" s="1407"/>
      <c r="B109" s="1407"/>
      <c r="C109" s="1435"/>
      <c r="D109" s="1407"/>
      <c r="E109" s="1407"/>
      <c r="F109" s="1407"/>
      <c r="G109" s="1407"/>
      <c r="H109" s="1407"/>
      <c r="I109" s="1407"/>
      <c r="J109" s="1436"/>
      <c r="K109" s="1437"/>
    </row>
    <row r="110" spans="1:11" s="1434" customFormat="1" ht="25.5" customHeight="1" x14ac:dyDescent="0.2">
      <c r="A110" s="1613" t="s">
        <v>3588</v>
      </c>
      <c r="B110" s="1613"/>
      <c r="C110" s="1613"/>
      <c r="D110" s="1613"/>
      <c r="E110" s="1613"/>
      <c r="F110" s="1613"/>
      <c r="G110" s="1613"/>
      <c r="H110" s="1613"/>
      <c r="I110" s="1613"/>
      <c r="J110" s="1613"/>
      <c r="K110" s="1613"/>
    </row>
    <row r="111" spans="1:11" s="1434" customFormat="1" x14ac:dyDescent="0.2">
      <c r="C111" s="1438"/>
      <c r="E111" s="1439"/>
      <c r="K111" s="1437"/>
    </row>
  </sheetData>
  <mergeCells count="3">
    <mergeCell ref="A2:K2"/>
    <mergeCell ref="A108:K108"/>
    <mergeCell ref="A110:K110"/>
  </mergeCells>
  <printOptions horizontalCentered="1"/>
  <pageMargins left="0.19685039370078741" right="0.19685039370078741" top="0.98425196850393704" bottom="0.9055118110236221" header="0.51181102362204722" footer="0.47244094488188981"/>
  <pageSetup scale="65" firstPageNumber="0" orientation="portrait" r:id="rId1"/>
  <headerFooter>
    <oddHeader>&amp;C&amp;"Arial,Negrita"UNIVERSIDAD DE COSTA RICA
VICERRECTORÍA DE ADMINISTRACIÓN
OFICINA DE ADMINISTRACIÓN FINANCIERA</oddHeader>
    <oddFooter>&amp;C&amp;12&amp;P</oddFooter>
  </headerFooter>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F16" sqref="F16"/>
    </sheetView>
  </sheetViews>
  <sheetFormatPr baseColWidth="10" defaultColWidth="9.140625" defaultRowHeight="12.75" x14ac:dyDescent="0.2"/>
  <cols>
    <col min="1" max="1025" width="11.4257812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Q1" workbookViewId="0">
      <selection activeCell="BE39" sqref="BE39"/>
    </sheetView>
  </sheetViews>
  <sheetFormatPr baseColWidth="10" defaultColWidth="9.140625" defaultRowHeight="12.75" x14ac:dyDescent="0.2"/>
  <cols>
    <col min="1" max="1025" width="10.7109375" customWidth="1"/>
  </cols>
  <sheetData/>
  <printOptions verticalCentered="1"/>
  <pageMargins left="0.98425196850393704" right="0.78740157480314965" top="0.78740157480314965" bottom="0.78740157480314965" header="0.51181102362204722" footer="0.6692913385826772"/>
  <pageSetup firstPageNumber="0" pageOrder="overThenDown" orientation="portrait"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L56"/>
  <sheetViews>
    <sheetView zoomScale="90" zoomScaleNormal="90" zoomScalePageLayoutView="90" workbookViewId="0">
      <selection activeCell="E32" sqref="E32"/>
    </sheetView>
  </sheetViews>
  <sheetFormatPr baseColWidth="10" defaultColWidth="9.140625" defaultRowHeight="12.75" x14ac:dyDescent="0.2"/>
  <cols>
    <col min="1" max="1" width="46.42578125" style="80" customWidth="1"/>
    <col min="2" max="2" width="4" style="80" customWidth="1"/>
    <col min="3" max="4" width="25.28515625" style="80" customWidth="1"/>
    <col min="5" max="1026" width="42.140625" style="80" customWidth="1"/>
  </cols>
  <sheetData>
    <row r="1" spans="1:1026" ht="15" x14ac:dyDescent="0.2">
      <c r="A1" s="1615" t="s">
        <v>255</v>
      </c>
      <c r="B1" s="1615"/>
      <c r="C1" s="1615"/>
      <c r="D1" s="1615"/>
    </row>
    <row r="2" spans="1:1026" ht="15" x14ac:dyDescent="0.2">
      <c r="A2" s="127"/>
      <c r="B2" s="413"/>
      <c r="C2" s="127"/>
      <c r="D2" s="127"/>
    </row>
    <row r="3" spans="1:1026" ht="14.25" customHeight="1" x14ac:dyDescent="0.2">
      <c r="A3" s="142" t="s">
        <v>257</v>
      </c>
      <c r="B3" s="142"/>
    </row>
    <row r="4" spans="1:1026" ht="15" x14ac:dyDescent="0.2">
      <c r="A4" s="142" t="s">
        <v>258</v>
      </c>
      <c r="B4" s="142"/>
    </row>
    <row r="5" spans="1:1026" x14ac:dyDescent="0.2">
      <c r="A5" s="1616" t="s">
        <v>258</v>
      </c>
      <c r="B5" s="1616"/>
      <c r="C5" s="1616"/>
      <c r="D5" s="1616"/>
    </row>
    <row r="6" spans="1:1026" s="620" customFormat="1" x14ac:dyDescent="0.2">
      <c r="A6" s="1617" t="s">
        <v>256</v>
      </c>
      <c r="B6" s="1617"/>
      <c r="C6" s="1617"/>
      <c r="D6" s="1617"/>
      <c r="E6" s="619"/>
      <c r="F6" s="619"/>
      <c r="G6" s="619"/>
      <c r="H6" s="619"/>
      <c r="I6" s="619"/>
      <c r="J6" s="619"/>
      <c r="K6" s="619"/>
      <c r="L6" s="619"/>
      <c r="M6" s="619"/>
      <c r="N6" s="619"/>
      <c r="O6" s="619"/>
      <c r="P6" s="619"/>
      <c r="Q6" s="619"/>
      <c r="R6" s="619"/>
      <c r="S6" s="619"/>
      <c r="T6" s="619"/>
      <c r="U6" s="619"/>
      <c r="V6" s="619"/>
      <c r="W6" s="619"/>
      <c r="X6" s="619"/>
      <c r="Y6" s="619"/>
      <c r="Z6" s="619"/>
      <c r="AA6" s="619"/>
      <c r="AB6" s="619"/>
      <c r="AC6" s="619"/>
      <c r="AD6" s="619"/>
      <c r="AE6" s="619"/>
      <c r="AF6" s="619"/>
      <c r="AG6" s="619"/>
      <c r="AH6" s="619"/>
      <c r="AI6" s="619"/>
      <c r="AJ6" s="619"/>
      <c r="AK6" s="619"/>
      <c r="AL6" s="619"/>
      <c r="AM6" s="619"/>
      <c r="AN6" s="619"/>
      <c r="AO6" s="619"/>
      <c r="AP6" s="619"/>
      <c r="AQ6" s="619"/>
      <c r="AR6" s="619"/>
      <c r="AS6" s="619"/>
      <c r="AT6" s="619"/>
      <c r="AU6" s="619"/>
      <c r="AV6" s="619"/>
      <c r="AW6" s="619"/>
      <c r="AX6" s="619"/>
      <c r="AY6" s="619"/>
      <c r="AZ6" s="619"/>
      <c r="BA6" s="619"/>
      <c r="BB6" s="619"/>
      <c r="BC6" s="619"/>
      <c r="BD6" s="619"/>
      <c r="BE6" s="619"/>
      <c r="BF6" s="619"/>
      <c r="BG6" s="619"/>
      <c r="BH6" s="619"/>
      <c r="BI6" s="619"/>
      <c r="BJ6" s="619"/>
      <c r="BK6" s="619"/>
      <c r="BL6" s="619"/>
      <c r="BM6" s="619"/>
      <c r="BN6" s="619"/>
      <c r="BO6" s="619"/>
      <c r="BP6" s="619"/>
      <c r="BQ6" s="619"/>
      <c r="BR6" s="619"/>
      <c r="BS6" s="619"/>
      <c r="BT6" s="619"/>
      <c r="BU6" s="619"/>
      <c r="BV6" s="619"/>
      <c r="BW6" s="619"/>
      <c r="BX6" s="619"/>
      <c r="BY6" s="619"/>
      <c r="BZ6" s="619"/>
      <c r="CA6" s="619"/>
      <c r="CB6" s="619"/>
      <c r="CC6" s="619"/>
      <c r="CD6" s="619"/>
      <c r="CE6" s="619"/>
      <c r="CF6" s="619"/>
      <c r="CG6" s="619"/>
      <c r="CH6" s="619"/>
      <c r="CI6" s="619"/>
      <c r="CJ6" s="619"/>
      <c r="CK6" s="619"/>
      <c r="CL6" s="619"/>
      <c r="CM6" s="619"/>
      <c r="CN6" s="619"/>
      <c r="CO6" s="619"/>
      <c r="CP6" s="619"/>
      <c r="CQ6" s="619"/>
      <c r="CR6" s="619"/>
      <c r="CS6" s="619"/>
      <c r="CT6" s="619"/>
      <c r="CU6" s="619"/>
      <c r="CV6" s="619"/>
      <c r="CW6" s="619"/>
      <c r="CX6" s="619"/>
      <c r="CY6" s="619"/>
      <c r="CZ6" s="619"/>
      <c r="DA6" s="619"/>
      <c r="DB6" s="619"/>
      <c r="DC6" s="619"/>
      <c r="DD6" s="619"/>
      <c r="DE6" s="619"/>
      <c r="DF6" s="619"/>
      <c r="DG6" s="619"/>
      <c r="DH6" s="619"/>
      <c r="DI6" s="619"/>
      <c r="DJ6" s="619"/>
      <c r="DK6" s="619"/>
      <c r="DL6" s="619"/>
      <c r="DM6" s="619"/>
      <c r="DN6" s="619"/>
      <c r="DO6" s="619"/>
      <c r="DP6" s="619"/>
      <c r="DQ6" s="619"/>
      <c r="DR6" s="619"/>
      <c r="DS6" s="619"/>
      <c r="DT6" s="619"/>
      <c r="DU6" s="619"/>
      <c r="DV6" s="619"/>
      <c r="DW6" s="619"/>
      <c r="DX6" s="619"/>
      <c r="DY6" s="619"/>
      <c r="DZ6" s="619"/>
      <c r="EA6" s="619"/>
      <c r="EB6" s="619"/>
      <c r="EC6" s="619"/>
      <c r="ED6" s="619"/>
      <c r="EE6" s="619"/>
      <c r="EF6" s="619"/>
      <c r="EG6" s="619"/>
      <c r="EH6" s="619"/>
      <c r="EI6" s="619"/>
      <c r="EJ6" s="619"/>
      <c r="EK6" s="619"/>
      <c r="EL6" s="619"/>
      <c r="EM6" s="619"/>
      <c r="EN6" s="619"/>
      <c r="EO6" s="619"/>
      <c r="EP6" s="619"/>
      <c r="EQ6" s="619"/>
      <c r="ER6" s="619"/>
      <c r="ES6" s="619"/>
      <c r="ET6" s="619"/>
      <c r="EU6" s="619"/>
      <c r="EV6" s="619"/>
      <c r="EW6" s="619"/>
      <c r="EX6" s="619"/>
      <c r="EY6" s="619"/>
      <c r="EZ6" s="619"/>
      <c r="FA6" s="619"/>
      <c r="FB6" s="619"/>
      <c r="FC6" s="619"/>
      <c r="FD6" s="619"/>
      <c r="FE6" s="619"/>
      <c r="FF6" s="619"/>
      <c r="FG6" s="619"/>
      <c r="FH6" s="619"/>
      <c r="FI6" s="619"/>
      <c r="FJ6" s="619"/>
      <c r="FK6" s="619"/>
      <c r="FL6" s="619"/>
      <c r="FM6" s="619"/>
      <c r="FN6" s="619"/>
      <c r="FO6" s="619"/>
      <c r="FP6" s="619"/>
      <c r="FQ6" s="619"/>
      <c r="FR6" s="619"/>
      <c r="FS6" s="619"/>
      <c r="FT6" s="619"/>
      <c r="FU6" s="619"/>
      <c r="FV6" s="619"/>
      <c r="FW6" s="619"/>
      <c r="FX6" s="619"/>
      <c r="FY6" s="619"/>
      <c r="FZ6" s="619"/>
      <c r="GA6" s="619"/>
      <c r="GB6" s="619"/>
      <c r="GC6" s="619"/>
      <c r="GD6" s="619"/>
      <c r="GE6" s="619"/>
      <c r="GF6" s="619"/>
      <c r="GG6" s="619"/>
      <c r="GH6" s="619"/>
      <c r="GI6" s="619"/>
      <c r="GJ6" s="619"/>
      <c r="GK6" s="619"/>
      <c r="GL6" s="619"/>
      <c r="GM6" s="619"/>
      <c r="GN6" s="619"/>
      <c r="GO6" s="619"/>
      <c r="GP6" s="619"/>
      <c r="GQ6" s="619"/>
      <c r="GR6" s="619"/>
      <c r="GS6" s="619"/>
      <c r="GT6" s="619"/>
      <c r="GU6" s="619"/>
      <c r="GV6" s="619"/>
      <c r="GW6" s="619"/>
      <c r="GX6" s="619"/>
      <c r="GY6" s="619"/>
      <c r="GZ6" s="619"/>
      <c r="HA6" s="619"/>
      <c r="HB6" s="619"/>
      <c r="HC6" s="619"/>
      <c r="HD6" s="619"/>
      <c r="HE6" s="619"/>
      <c r="HF6" s="619"/>
      <c r="HG6" s="619"/>
      <c r="HH6" s="619"/>
      <c r="HI6" s="619"/>
      <c r="HJ6" s="619"/>
      <c r="HK6" s="619"/>
      <c r="HL6" s="619"/>
      <c r="HM6" s="619"/>
      <c r="HN6" s="619"/>
      <c r="HO6" s="619"/>
      <c r="HP6" s="619"/>
      <c r="HQ6" s="619"/>
      <c r="HR6" s="619"/>
      <c r="HS6" s="619"/>
      <c r="HT6" s="619"/>
      <c r="HU6" s="619"/>
      <c r="HV6" s="619"/>
      <c r="HW6" s="619"/>
      <c r="HX6" s="619"/>
      <c r="HY6" s="619"/>
      <c r="HZ6" s="619"/>
      <c r="IA6" s="619"/>
      <c r="IB6" s="619"/>
      <c r="IC6" s="619"/>
      <c r="ID6" s="619"/>
      <c r="IE6" s="619"/>
      <c r="IF6" s="619"/>
      <c r="IG6" s="619"/>
      <c r="IH6" s="619"/>
      <c r="II6" s="619"/>
      <c r="IJ6" s="619"/>
      <c r="IK6" s="619"/>
      <c r="IL6" s="619"/>
      <c r="IM6" s="619"/>
      <c r="IN6" s="619"/>
      <c r="IO6" s="619"/>
      <c r="IP6" s="619"/>
      <c r="IQ6" s="619"/>
      <c r="IR6" s="619"/>
      <c r="IS6" s="619"/>
      <c r="IT6" s="619"/>
      <c r="IU6" s="619"/>
      <c r="IV6" s="619"/>
      <c r="IW6" s="619"/>
      <c r="IX6" s="619"/>
      <c r="IY6" s="619"/>
      <c r="IZ6" s="619"/>
      <c r="JA6" s="619"/>
      <c r="JB6" s="619"/>
      <c r="JC6" s="619"/>
      <c r="JD6" s="619"/>
      <c r="JE6" s="619"/>
      <c r="JF6" s="619"/>
      <c r="JG6" s="619"/>
      <c r="JH6" s="619"/>
      <c r="JI6" s="619"/>
      <c r="JJ6" s="619"/>
      <c r="JK6" s="619"/>
      <c r="JL6" s="619"/>
      <c r="JM6" s="619"/>
      <c r="JN6" s="619"/>
      <c r="JO6" s="619"/>
      <c r="JP6" s="619"/>
      <c r="JQ6" s="619"/>
      <c r="JR6" s="619"/>
      <c r="JS6" s="619"/>
      <c r="JT6" s="619"/>
      <c r="JU6" s="619"/>
      <c r="JV6" s="619"/>
      <c r="JW6" s="619"/>
      <c r="JX6" s="619"/>
      <c r="JY6" s="619"/>
      <c r="JZ6" s="619"/>
      <c r="KA6" s="619"/>
      <c r="KB6" s="619"/>
      <c r="KC6" s="619"/>
      <c r="KD6" s="619"/>
      <c r="KE6" s="619"/>
      <c r="KF6" s="619"/>
      <c r="KG6" s="619"/>
      <c r="KH6" s="619"/>
      <c r="KI6" s="619"/>
      <c r="KJ6" s="619"/>
      <c r="KK6" s="619"/>
      <c r="KL6" s="619"/>
      <c r="KM6" s="619"/>
      <c r="KN6" s="619"/>
      <c r="KO6" s="619"/>
      <c r="KP6" s="619"/>
      <c r="KQ6" s="619"/>
      <c r="KR6" s="619"/>
      <c r="KS6" s="619"/>
      <c r="KT6" s="619"/>
      <c r="KU6" s="619"/>
      <c r="KV6" s="619"/>
      <c r="KW6" s="619"/>
      <c r="KX6" s="619"/>
      <c r="KY6" s="619"/>
      <c r="KZ6" s="619"/>
      <c r="LA6" s="619"/>
      <c r="LB6" s="619"/>
      <c r="LC6" s="619"/>
      <c r="LD6" s="619"/>
      <c r="LE6" s="619"/>
      <c r="LF6" s="619"/>
      <c r="LG6" s="619"/>
      <c r="LH6" s="619"/>
      <c r="LI6" s="619"/>
      <c r="LJ6" s="619"/>
      <c r="LK6" s="619"/>
      <c r="LL6" s="619"/>
      <c r="LM6" s="619"/>
      <c r="LN6" s="619"/>
      <c r="LO6" s="619"/>
      <c r="LP6" s="619"/>
      <c r="LQ6" s="619"/>
      <c r="LR6" s="619"/>
      <c r="LS6" s="619"/>
      <c r="LT6" s="619"/>
      <c r="LU6" s="619"/>
      <c r="LV6" s="619"/>
      <c r="LW6" s="619"/>
      <c r="LX6" s="619"/>
      <c r="LY6" s="619"/>
      <c r="LZ6" s="619"/>
      <c r="MA6" s="619"/>
      <c r="MB6" s="619"/>
      <c r="MC6" s="619"/>
      <c r="MD6" s="619"/>
      <c r="ME6" s="619"/>
      <c r="MF6" s="619"/>
      <c r="MG6" s="619"/>
      <c r="MH6" s="619"/>
      <c r="MI6" s="619"/>
      <c r="MJ6" s="619"/>
      <c r="MK6" s="619"/>
      <c r="ML6" s="619"/>
      <c r="MM6" s="619"/>
      <c r="MN6" s="619"/>
      <c r="MO6" s="619"/>
      <c r="MP6" s="619"/>
      <c r="MQ6" s="619"/>
      <c r="MR6" s="619"/>
      <c r="MS6" s="619"/>
      <c r="MT6" s="619"/>
      <c r="MU6" s="619"/>
      <c r="MV6" s="619"/>
      <c r="MW6" s="619"/>
      <c r="MX6" s="619"/>
      <c r="MY6" s="619"/>
      <c r="MZ6" s="619"/>
      <c r="NA6" s="619"/>
      <c r="NB6" s="619"/>
      <c r="NC6" s="619"/>
      <c r="ND6" s="619"/>
      <c r="NE6" s="619"/>
      <c r="NF6" s="619"/>
      <c r="NG6" s="619"/>
      <c r="NH6" s="619"/>
      <c r="NI6" s="619"/>
      <c r="NJ6" s="619"/>
      <c r="NK6" s="619"/>
      <c r="NL6" s="619"/>
      <c r="NM6" s="619"/>
      <c r="NN6" s="619"/>
      <c r="NO6" s="619"/>
      <c r="NP6" s="619"/>
      <c r="NQ6" s="619"/>
      <c r="NR6" s="619"/>
      <c r="NS6" s="619"/>
      <c r="NT6" s="619"/>
      <c r="NU6" s="619"/>
      <c r="NV6" s="619"/>
      <c r="NW6" s="619"/>
      <c r="NX6" s="619"/>
      <c r="NY6" s="619"/>
      <c r="NZ6" s="619"/>
      <c r="OA6" s="619"/>
      <c r="OB6" s="619"/>
      <c r="OC6" s="619"/>
      <c r="OD6" s="619"/>
      <c r="OE6" s="619"/>
      <c r="OF6" s="619"/>
      <c r="OG6" s="619"/>
      <c r="OH6" s="619"/>
      <c r="OI6" s="619"/>
      <c r="OJ6" s="619"/>
      <c r="OK6" s="619"/>
      <c r="OL6" s="619"/>
      <c r="OM6" s="619"/>
      <c r="ON6" s="619"/>
      <c r="OO6" s="619"/>
      <c r="OP6" s="619"/>
      <c r="OQ6" s="619"/>
      <c r="OR6" s="619"/>
      <c r="OS6" s="619"/>
      <c r="OT6" s="619"/>
      <c r="OU6" s="619"/>
      <c r="OV6" s="619"/>
      <c r="OW6" s="619"/>
      <c r="OX6" s="619"/>
      <c r="OY6" s="619"/>
      <c r="OZ6" s="619"/>
      <c r="PA6" s="619"/>
      <c r="PB6" s="619"/>
      <c r="PC6" s="619"/>
      <c r="PD6" s="619"/>
      <c r="PE6" s="619"/>
      <c r="PF6" s="619"/>
      <c r="PG6" s="619"/>
      <c r="PH6" s="619"/>
      <c r="PI6" s="619"/>
      <c r="PJ6" s="619"/>
      <c r="PK6" s="619"/>
      <c r="PL6" s="619"/>
      <c r="PM6" s="619"/>
      <c r="PN6" s="619"/>
      <c r="PO6" s="619"/>
      <c r="PP6" s="619"/>
      <c r="PQ6" s="619"/>
      <c r="PR6" s="619"/>
      <c r="PS6" s="619"/>
      <c r="PT6" s="619"/>
      <c r="PU6" s="619"/>
      <c r="PV6" s="619"/>
      <c r="PW6" s="619"/>
      <c r="PX6" s="619"/>
      <c r="PY6" s="619"/>
      <c r="PZ6" s="619"/>
      <c r="QA6" s="619"/>
      <c r="QB6" s="619"/>
      <c r="QC6" s="619"/>
      <c r="QD6" s="619"/>
      <c r="QE6" s="619"/>
      <c r="QF6" s="619"/>
      <c r="QG6" s="619"/>
      <c r="QH6" s="619"/>
      <c r="QI6" s="619"/>
      <c r="QJ6" s="619"/>
      <c r="QK6" s="619"/>
      <c r="QL6" s="619"/>
      <c r="QM6" s="619"/>
      <c r="QN6" s="619"/>
      <c r="QO6" s="619"/>
      <c r="QP6" s="619"/>
      <c r="QQ6" s="619"/>
      <c r="QR6" s="619"/>
      <c r="QS6" s="619"/>
      <c r="QT6" s="619"/>
      <c r="QU6" s="619"/>
      <c r="QV6" s="619"/>
      <c r="QW6" s="619"/>
      <c r="QX6" s="619"/>
      <c r="QY6" s="619"/>
      <c r="QZ6" s="619"/>
      <c r="RA6" s="619"/>
      <c r="RB6" s="619"/>
      <c r="RC6" s="619"/>
      <c r="RD6" s="619"/>
      <c r="RE6" s="619"/>
      <c r="RF6" s="619"/>
      <c r="RG6" s="619"/>
      <c r="RH6" s="619"/>
      <c r="RI6" s="619"/>
      <c r="RJ6" s="619"/>
      <c r="RK6" s="619"/>
      <c r="RL6" s="619"/>
      <c r="RM6" s="619"/>
      <c r="RN6" s="619"/>
      <c r="RO6" s="619"/>
      <c r="RP6" s="619"/>
      <c r="RQ6" s="619"/>
      <c r="RR6" s="619"/>
      <c r="RS6" s="619"/>
      <c r="RT6" s="619"/>
      <c r="RU6" s="619"/>
      <c r="RV6" s="619"/>
      <c r="RW6" s="619"/>
      <c r="RX6" s="619"/>
      <c r="RY6" s="619"/>
      <c r="RZ6" s="619"/>
      <c r="SA6" s="619"/>
      <c r="SB6" s="619"/>
      <c r="SC6" s="619"/>
      <c r="SD6" s="619"/>
      <c r="SE6" s="619"/>
      <c r="SF6" s="619"/>
      <c r="SG6" s="619"/>
      <c r="SH6" s="619"/>
      <c r="SI6" s="619"/>
      <c r="SJ6" s="619"/>
      <c r="SK6" s="619"/>
      <c r="SL6" s="619"/>
      <c r="SM6" s="619"/>
      <c r="SN6" s="619"/>
      <c r="SO6" s="619"/>
      <c r="SP6" s="619"/>
      <c r="SQ6" s="619"/>
      <c r="SR6" s="619"/>
      <c r="SS6" s="619"/>
      <c r="ST6" s="619"/>
      <c r="SU6" s="619"/>
      <c r="SV6" s="619"/>
      <c r="SW6" s="619"/>
      <c r="SX6" s="619"/>
      <c r="SY6" s="619"/>
      <c r="SZ6" s="619"/>
      <c r="TA6" s="619"/>
      <c r="TB6" s="619"/>
      <c r="TC6" s="619"/>
      <c r="TD6" s="619"/>
      <c r="TE6" s="619"/>
      <c r="TF6" s="619"/>
      <c r="TG6" s="619"/>
      <c r="TH6" s="619"/>
      <c r="TI6" s="619"/>
      <c r="TJ6" s="619"/>
      <c r="TK6" s="619"/>
      <c r="TL6" s="619"/>
      <c r="TM6" s="619"/>
      <c r="TN6" s="619"/>
      <c r="TO6" s="619"/>
      <c r="TP6" s="619"/>
      <c r="TQ6" s="619"/>
      <c r="TR6" s="619"/>
      <c r="TS6" s="619"/>
      <c r="TT6" s="619"/>
      <c r="TU6" s="619"/>
      <c r="TV6" s="619"/>
      <c r="TW6" s="619"/>
      <c r="TX6" s="619"/>
      <c r="TY6" s="619"/>
      <c r="TZ6" s="619"/>
      <c r="UA6" s="619"/>
      <c r="UB6" s="619"/>
      <c r="UC6" s="619"/>
      <c r="UD6" s="619"/>
      <c r="UE6" s="619"/>
      <c r="UF6" s="619"/>
      <c r="UG6" s="619"/>
      <c r="UH6" s="619"/>
      <c r="UI6" s="619"/>
      <c r="UJ6" s="619"/>
      <c r="UK6" s="619"/>
      <c r="UL6" s="619"/>
      <c r="UM6" s="619"/>
      <c r="UN6" s="619"/>
      <c r="UO6" s="619"/>
      <c r="UP6" s="619"/>
      <c r="UQ6" s="619"/>
      <c r="UR6" s="619"/>
      <c r="US6" s="619"/>
      <c r="UT6" s="619"/>
      <c r="UU6" s="619"/>
      <c r="UV6" s="619"/>
      <c r="UW6" s="619"/>
      <c r="UX6" s="619"/>
      <c r="UY6" s="619"/>
      <c r="UZ6" s="619"/>
      <c r="VA6" s="619"/>
      <c r="VB6" s="619"/>
      <c r="VC6" s="619"/>
      <c r="VD6" s="619"/>
      <c r="VE6" s="619"/>
      <c r="VF6" s="619"/>
      <c r="VG6" s="619"/>
      <c r="VH6" s="619"/>
      <c r="VI6" s="619"/>
      <c r="VJ6" s="619"/>
      <c r="VK6" s="619"/>
      <c r="VL6" s="619"/>
      <c r="VM6" s="619"/>
      <c r="VN6" s="619"/>
      <c r="VO6" s="619"/>
      <c r="VP6" s="619"/>
      <c r="VQ6" s="619"/>
      <c r="VR6" s="619"/>
      <c r="VS6" s="619"/>
      <c r="VT6" s="619"/>
      <c r="VU6" s="619"/>
      <c r="VV6" s="619"/>
      <c r="VW6" s="619"/>
      <c r="VX6" s="619"/>
      <c r="VY6" s="619"/>
      <c r="VZ6" s="619"/>
      <c r="WA6" s="619"/>
      <c r="WB6" s="619"/>
      <c r="WC6" s="619"/>
      <c r="WD6" s="619"/>
      <c r="WE6" s="619"/>
      <c r="WF6" s="619"/>
      <c r="WG6" s="619"/>
      <c r="WH6" s="619"/>
      <c r="WI6" s="619"/>
      <c r="WJ6" s="619"/>
      <c r="WK6" s="619"/>
      <c r="WL6" s="619"/>
      <c r="WM6" s="619"/>
      <c r="WN6" s="619"/>
      <c r="WO6" s="619"/>
      <c r="WP6" s="619"/>
      <c r="WQ6" s="619"/>
      <c r="WR6" s="619"/>
      <c r="WS6" s="619"/>
      <c r="WT6" s="619"/>
      <c r="WU6" s="619"/>
      <c r="WV6" s="619"/>
      <c r="WW6" s="619"/>
      <c r="WX6" s="619"/>
      <c r="WY6" s="619"/>
      <c r="WZ6" s="619"/>
      <c r="XA6" s="619"/>
      <c r="XB6" s="619"/>
      <c r="XC6" s="619"/>
      <c r="XD6" s="619"/>
      <c r="XE6" s="619"/>
      <c r="XF6" s="619"/>
      <c r="XG6" s="619"/>
      <c r="XH6" s="619"/>
      <c r="XI6" s="619"/>
      <c r="XJ6" s="619"/>
      <c r="XK6" s="619"/>
      <c r="XL6" s="619"/>
      <c r="XM6" s="619"/>
      <c r="XN6" s="619"/>
      <c r="XO6" s="619"/>
      <c r="XP6" s="619"/>
      <c r="XQ6" s="619"/>
      <c r="XR6" s="619"/>
      <c r="XS6" s="619"/>
      <c r="XT6" s="619"/>
      <c r="XU6" s="619"/>
      <c r="XV6" s="619"/>
      <c r="XW6" s="619"/>
      <c r="XX6" s="619"/>
      <c r="XY6" s="619"/>
      <c r="XZ6" s="619"/>
      <c r="YA6" s="619"/>
      <c r="YB6" s="619"/>
      <c r="YC6" s="619"/>
      <c r="YD6" s="619"/>
      <c r="YE6" s="619"/>
      <c r="YF6" s="619"/>
      <c r="YG6" s="619"/>
      <c r="YH6" s="619"/>
      <c r="YI6" s="619"/>
      <c r="YJ6" s="619"/>
      <c r="YK6" s="619"/>
      <c r="YL6" s="619"/>
      <c r="YM6" s="619"/>
      <c r="YN6" s="619"/>
      <c r="YO6" s="619"/>
      <c r="YP6" s="619"/>
      <c r="YQ6" s="619"/>
      <c r="YR6" s="619"/>
      <c r="YS6" s="619"/>
      <c r="YT6" s="619"/>
      <c r="YU6" s="619"/>
      <c r="YV6" s="619"/>
      <c r="YW6" s="619"/>
      <c r="YX6" s="619"/>
      <c r="YY6" s="619"/>
      <c r="YZ6" s="619"/>
      <c r="ZA6" s="619"/>
      <c r="ZB6" s="619"/>
      <c r="ZC6" s="619"/>
      <c r="ZD6" s="619"/>
      <c r="ZE6" s="619"/>
      <c r="ZF6" s="619"/>
      <c r="ZG6" s="619"/>
      <c r="ZH6" s="619"/>
      <c r="ZI6" s="619"/>
      <c r="ZJ6" s="619"/>
      <c r="ZK6" s="619"/>
      <c r="ZL6" s="619"/>
      <c r="ZM6" s="619"/>
      <c r="ZN6" s="619"/>
      <c r="ZO6" s="619"/>
      <c r="ZP6" s="619"/>
      <c r="ZQ6" s="619"/>
      <c r="ZR6" s="619"/>
      <c r="ZS6" s="619"/>
      <c r="ZT6" s="619"/>
      <c r="ZU6" s="619"/>
      <c r="ZV6" s="619"/>
      <c r="ZW6" s="619"/>
      <c r="ZX6" s="619"/>
      <c r="ZY6" s="619"/>
      <c r="ZZ6" s="619"/>
      <c r="AAA6" s="619"/>
      <c r="AAB6" s="619"/>
      <c r="AAC6" s="619"/>
      <c r="AAD6" s="619"/>
      <c r="AAE6" s="619"/>
      <c r="AAF6" s="619"/>
      <c r="AAG6" s="619"/>
      <c r="AAH6" s="619"/>
      <c r="AAI6" s="619"/>
      <c r="AAJ6" s="619"/>
      <c r="AAK6" s="619"/>
      <c r="AAL6" s="619"/>
      <c r="AAM6" s="619"/>
      <c r="AAN6" s="619"/>
      <c r="AAO6" s="619"/>
      <c r="AAP6" s="619"/>
      <c r="AAQ6" s="619"/>
      <c r="AAR6" s="619"/>
      <c r="AAS6" s="619"/>
      <c r="AAT6" s="619"/>
      <c r="AAU6" s="619"/>
      <c r="AAV6" s="619"/>
      <c r="AAW6" s="619"/>
      <c r="AAX6" s="619"/>
      <c r="AAY6" s="619"/>
      <c r="AAZ6" s="619"/>
      <c r="ABA6" s="619"/>
      <c r="ABB6" s="619"/>
      <c r="ABC6" s="619"/>
      <c r="ABD6" s="619"/>
      <c r="ABE6" s="619"/>
      <c r="ABF6" s="619"/>
      <c r="ABG6" s="619"/>
      <c r="ABH6" s="619"/>
      <c r="ABI6" s="619"/>
      <c r="ABJ6" s="619"/>
      <c r="ABK6" s="619"/>
      <c r="ABL6" s="619"/>
      <c r="ABM6" s="619"/>
      <c r="ABN6" s="619"/>
      <c r="ABO6" s="619"/>
      <c r="ABP6" s="619"/>
      <c r="ABQ6" s="619"/>
      <c r="ABR6" s="619"/>
      <c r="ABS6" s="619"/>
      <c r="ABT6" s="619"/>
      <c r="ABU6" s="619"/>
      <c r="ABV6" s="619"/>
      <c r="ABW6" s="619"/>
      <c r="ABX6" s="619"/>
      <c r="ABY6" s="619"/>
      <c r="ABZ6" s="619"/>
      <c r="ACA6" s="619"/>
      <c r="ACB6" s="619"/>
      <c r="ACC6" s="619"/>
      <c r="ACD6" s="619"/>
      <c r="ACE6" s="619"/>
      <c r="ACF6" s="619"/>
      <c r="ACG6" s="619"/>
      <c r="ACH6" s="619"/>
      <c r="ACI6" s="619"/>
      <c r="ACJ6" s="619"/>
      <c r="ACK6" s="619"/>
      <c r="ACL6" s="619"/>
      <c r="ACM6" s="619"/>
      <c r="ACN6" s="619"/>
      <c r="ACO6" s="619"/>
      <c r="ACP6" s="619"/>
      <c r="ACQ6" s="619"/>
      <c r="ACR6" s="619"/>
      <c r="ACS6" s="619"/>
      <c r="ACT6" s="619"/>
      <c r="ACU6" s="619"/>
      <c r="ACV6" s="619"/>
      <c r="ACW6" s="619"/>
      <c r="ACX6" s="619"/>
      <c r="ACY6" s="619"/>
      <c r="ACZ6" s="619"/>
      <c r="ADA6" s="619"/>
      <c r="ADB6" s="619"/>
      <c r="ADC6" s="619"/>
      <c r="ADD6" s="619"/>
      <c r="ADE6" s="619"/>
      <c r="ADF6" s="619"/>
      <c r="ADG6" s="619"/>
      <c r="ADH6" s="619"/>
      <c r="ADI6" s="619"/>
      <c r="ADJ6" s="619"/>
      <c r="ADK6" s="619"/>
      <c r="ADL6" s="619"/>
      <c r="ADM6" s="619"/>
      <c r="ADN6" s="619"/>
      <c r="ADO6" s="619"/>
      <c r="ADP6" s="619"/>
      <c r="ADQ6" s="619"/>
      <c r="ADR6" s="619"/>
      <c r="ADS6" s="619"/>
      <c r="ADT6" s="619"/>
      <c r="ADU6" s="619"/>
      <c r="ADV6" s="619"/>
      <c r="ADW6" s="619"/>
      <c r="ADX6" s="619"/>
      <c r="ADY6" s="619"/>
      <c r="ADZ6" s="619"/>
      <c r="AEA6" s="619"/>
      <c r="AEB6" s="619"/>
      <c r="AEC6" s="619"/>
      <c r="AED6" s="619"/>
      <c r="AEE6" s="619"/>
      <c r="AEF6" s="619"/>
      <c r="AEG6" s="619"/>
      <c r="AEH6" s="619"/>
      <c r="AEI6" s="619"/>
      <c r="AEJ6" s="619"/>
      <c r="AEK6" s="619"/>
      <c r="AEL6" s="619"/>
      <c r="AEM6" s="619"/>
      <c r="AEN6" s="619"/>
      <c r="AEO6" s="619"/>
      <c r="AEP6" s="619"/>
      <c r="AEQ6" s="619"/>
      <c r="AER6" s="619"/>
      <c r="AES6" s="619"/>
      <c r="AET6" s="619"/>
      <c r="AEU6" s="619"/>
      <c r="AEV6" s="619"/>
      <c r="AEW6" s="619"/>
      <c r="AEX6" s="619"/>
      <c r="AEY6" s="619"/>
      <c r="AEZ6" s="619"/>
      <c r="AFA6" s="619"/>
      <c r="AFB6" s="619"/>
      <c r="AFC6" s="619"/>
      <c r="AFD6" s="619"/>
      <c r="AFE6" s="619"/>
      <c r="AFF6" s="619"/>
      <c r="AFG6" s="619"/>
      <c r="AFH6" s="619"/>
      <c r="AFI6" s="619"/>
      <c r="AFJ6" s="619"/>
      <c r="AFK6" s="619"/>
      <c r="AFL6" s="619"/>
      <c r="AFM6" s="619"/>
      <c r="AFN6" s="619"/>
      <c r="AFO6" s="619"/>
      <c r="AFP6" s="619"/>
      <c r="AFQ6" s="619"/>
      <c r="AFR6" s="619"/>
      <c r="AFS6" s="619"/>
      <c r="AFT6" s="619"/>
      <c r="AFU6" s="619"/>
      <c r="AFV6" s="619"/>
      <c r="AFW6" s="619"/>
      <c r="AFX6" s="619"/>
      <c r="AFY6" s="619"/>
      <c r="AFZ6" s="619"/>
      <c r="AGA6" s="619"/>
      <c r="AGB6" s="619"/>
      <c r="AGC6" s="619"/>
      <c r="AGD6" s="619"/>
      <c r="AGE6" s="619"/>
      <c r="AGF6" s="619"/>
      <c r="AGG6" s="619"/>
      <c r="AGH6" s="619"/>
      <c r="AGI6" s="619"/>
      <c r="AGJ6" s="619"/>
      <c r="AGK6" s="619"/>
      <c r="AGL6" s="619"/>
      <c r="AGM6" s="619"/>
      <c r="AGN6" s="619"/>
      <c r="AGO6" s="619"/>
      <c r="AGP6" s="619"/>
      <c r="AGQ6" s="619"/>
      <c r="AGR6" s="619"/>
      <c r="AGS6" s="619"/>
      <c r="AGT6" s="619"/>
      <c r="AGU6" s="619"/>
      <c r="AGV6" s="619"/>
      <c r="AGW6" s="619"/>
      <c r="AGX6" s="619"/>
      <c r="AGY6" s="619"/>
      <c r="AGZ6" s="619"/>
      <c r="AHA6" s="619"/>
      <c r="AHB6" s="619"/>
      <c r="AHC6" s="619"/>
      <c r="AHD6" s="619"/>
      <c r="AHE6" s="619"/>
      <c r="AHF6" s="619"/>
      <c r="AHG6" s="619"/>
      <c r="AHH6" s="619"/>
      <c r="AHI6" s="619"/>
      <c r="AHJ6" s="619"/>
      <c r="AHK6" s="619"/>
      <c r="AHL6" s="619"/>
      <c r="AHM6" s="619"/>
      <c r="AHN6" s="619"/>
      <c r="AHO6" s="619"/>
      <c r="AHP6" s="619"/>
      <c r="AHQ6" s="619"/>
      <c r="AHR6" s="619"/>
      <c r="AHS6" s="619"/>
      <c r="AHT6" s="619"/>
      <c r="AHU6" s="619"/>
      <c r="AHV6" s="619"/>
      <c r="AHW6" s="619"/>
      <c r="AHX6" s="619"/>
      <c r="AHY6" s="619"/>
      <c r="AHZ6" s="619"/>
      <c r="AIA6" s="619"/>
      <c r="AIB6" s="619"/>
      <c r="AIC6" s="619"/>
      <c r="AID6" s="619"/>
      <c r="AIE6" s="619"/>
      <c r="AIF6" s="619"/>
      <c r="AIG6" s="619"/>
      <c r="AIH6" s="619"/>
      <c r="AII6" s="619"/>
      <c r="AIJ6" s="619"/>
      <c r="AIK6" s="619"/>
      <c r="AIL6" s="619"/>
      <c r="AIM6" s="619"/>
      <c r="AIN6" s="619"/>
      <c r="AIO6" s="619"/>
      <c r="AIP6" s="619"/>
      <c r="AIQ6" s="619"/>
      <c r="AIR6" s="619"/>
      <c r="AIS6" s="619"/>
      <c r="AIT6" s="619"/>
      <c r="AIU6" s="619"/>
      <c r="AIV6" s="619"/>
      <c r="AIW6" s="619"/>
      <c r="AIX6" s="619"/>
      <c r="AIY6" s="619"/>
      <c r="AIZ6" s="619"/>
      <c r="AJA6" s="619"/>
      <c r="AJB6" s="619"/>
      <c r="AJC6" s="619"/>
      <c r="AJD6" s="619"/>
      <c r="AJE6" s="619"/>
      <c r="AJF6" s="619"/>
      <c r="AJG6" s="619"/>
      <c r="AJH6" s="619"/>
      <c r="AJI6" s="619"/>
      <c r="AJJ6" s="619"/>
      <c r="AJK6" s="619"/>
      <c r="AJL6" s="619"/>
      <c r="AJM6" s="619"/>
      <c r="AJN6" s="619"/>
      <c r="AJO6" s="619"/>
      <c r="AJP6" s="619"/>
      <c r="AJQ6" s="619"/>
      <c r="AJR6" s="619"/>
      <c r="AJS6" s="619"/>
      <c r="AJT6" s="619"/>
      <c r="AJU6" s="619"/>
      <c r="AJV6" s="619"/>
      <c r="AJW6" s="619"/>
      <c r="AJX6" s="619"/>
      <c r="AJY6" s="619"/>
      <c r="AJZ6" s="619"/>
      <c r="AKA6" s="619"/>
      <c r="AKB6" s="619"/>
      <c r="AKC6" s="619"/>
      <c r="AKD6" s="619"/>
      <c r="AKE6" s="619"/>
      <c r="AKF6" s="619"/>
      <c r="AKG6" s="619"/>
      <c r="AKH6" s="619"/>
      <c r="AKI6" s="619"/>
      <c r="AKJ6" s="619"/>
      <c r="AKK6" s="619"/>
      <c r="AKL6" s="619"/>
      <c r="AKM6" s="619"/>
      <c r="AKN6" s="619"/>
      <c r="AKO6" s="619"/>
      <c r="AKP6" s="619"/>
      <c r="AKQ6" s="619"/>
      <c r="AKR6" s="619"/>
      <c r="AKS6" s="619"/>
      <c r="AKT6" s="619"/>
      <c r="AKU6" s="619"/>
      <c r="AKV6" s="619"/>
      <c r="AKW6" s="619"/>
      <c r="AKX6" s="619"/>
      <c r="AKY6" s="619"/>
      <c r="AKZ6" s="619"/>
      <c r="ALA6" s="619"/>
      <c r="ALB6" s="619"/>
      <c r="ALC6" s="619"/>
      <c r="ALD6" s="619"/>
      <c r="ALE6" s="619"/>
      <c r="ALF6" s="619"/>
      <c r="ALG6" s="619"/>
      <c r="ALH6" s="619"/>
      <c r="ALI6" s="619"/>
      <c r="ALJ6" s="619"/>
      <c r="ALK6" s="619"/>
      <c r="ALL6" s="619"/>
      <c r="ALM6" s="619"/>
      <c r="ALN6" s="619"/>
      <c r="ALO6" s="619"/>
      <c r="ALP6" s="619"/>
      <c r="ALQ6" s="619"/>
      <c r="ALR6" s="619"/>
      <c r="ALS6" s="619"/>
      <c r="ALT6" s="619"/>
      <c r="ALU6" s="619"/>
      <c r="ALV6" s="619"/>
      <c r="ALW6" s="619"/>
      <c r="ALX6" s="619"/>
      <c r="ALY6" s="619"/>
      <c r="ALZ6" s="619"/>
      <c r="AMA6" s="619"/>
      <c r="AMB6" s="619"/>
      <c r="AMC6" s="619"/>
      <c r="AMD6" s="619"/>
      <c r="AME6" s="619"/>
      <c r="AMF6" s="619"/>
      <c r="AMG6" s="619"/>
      <c r="AMH6" s="619"/>
      <c r="AMI6" s="619"/>
      <c r="AMJ6" s="619"/>
      <c r="AMK6" s="619"/>
      <c r="AML6" s="619"/>
    </row>
    <row r="7" spans="1:1026" x14ac:dyDescent="0.2">
      <c r="A7" s="1616" t="s">
        <v>3</v>
      </c>
      <c r="B7" s="1616"/>
      <c r="C7" s="1616"/>
      <c r="D7" s="1616"/>
    </row>
    <row r="8" spans="1:1026" ht="13.5" thickBot="1" x14ac:dyDescent="0.25">
      <c r="A8" s="144"/>
      <c r="B8" s="144"/>
    </row>
    <row r="9" spans="1:1026" ht="15.75" thickBot="1" x14ac:dyDescent="0.25">
      <c r="A9" s="145" t="s">
        <v>218</v>
      </c>
      <c r="B9" s="417"/>
      <c r="C9" s="621">
        <v>2018</v>
      </c>
      <c r="D9" s="621">
        <v>2017</v>
      </c>
      <c r="E9" s="146"/>
    </row>
    <row r="10" spans="1:1026" x14ac:dyDescent="0.2">
      <c r="A10" s="147" t="s">
        <v>3590</v>
      </c>
      <c r="B10" s="147" t="s">
        <v>3589</v>
      </c>
      <c r="C10" s="622">
        <v>3127848.81</v>
      </c>
      <c r="D10" s="622">
        <v>424703.95</v>
      </c>
      <c r="E10" s="148"/>
    </row>
    <row r="11" spans="1:1026" x14ac:dyDescent="0.2">
      <c r="A11" s="147" t="s">
        <v>3591</v>
      </c>
      <c r="B11" s="147" t="s">
        <v>362</v>
      </c>
      <c r="C11" s="622">
        <v>0</v>
      </c>
      <c r="D11" s="622">
        <v>315874.28999999998</v>
      </c>
      <c r="E11" s="148"/>
    </row>
    <row r="12" spans="1:1026" x14ac:dyDescent="0.2">
      <c r="A12" s="147" t="s">
        <v>259</v>
      </c>
      <c r="B12" s="147"/>
      <c r="C12" s="622">
        <v>1328043028.1500001</v>
      </c>
      <c r="D12" s="622">
        <v>1325413459</v>
      </c>
      <c r="E12" s="148"/>
    </row>
    <row r="13" spans="1:1026" ht="13.5" thickBot="1" x14ac:dyDescent="0.25">
      <c r="A13" s="147" t="s">
        <v>260</v>
      </c>
      <c r="B13" s="147"/>
      <c r="C13" s="622">
        <v>2980459</v>
      </c>
      <c r="D13" s="622">
        <v>2021689</v>
      </c>
      <c r="E13" s="148"/>
    </row>
    <row r="14" spans="1:1026" ht="13.5" thickBot="1" x14ac:dyDescent="0.25">
      <c r="A14" s="149" t="s">
        <v>261</v>
      </c>
      <c r="B14" s="149"/>
      <c r="C14" s="623">
        <f>SUM(C10:C13)</f>
        <v>1334151335.96</v>
      </c>
      <c r="D14" s="623">
        <f>SUM(D10:D13)</f>
        <v>1328175726.24</v>
      </c>
    </row>
    <row r="15" spans="1:1026" s="152" customFormat="1" x14ac:dyDescent="0.2">
      <c r="A15" s="150" t="s">
        <v>262</v>
      </c>
      <c r="B15" s="150"/>
      <c r="C15" s="151"/>
      <c r="D15" s="151"/>
    </row>
    <row r="16" spans="1:1026" ht="39" customHeight="1" x14ac:dyDescent="0.2">
      <c r="A16" s="1614" t="s">
        <v>263</v>
      </c>
      <c r="B16" s="1614"/>
      <c r="C16" s="1614"/>
      <c r="D16" s="1614"/>
    </row>
    <row r="17" spans="1:4" x14ac:dyDescent="0.2">
      <c r="A17" s="153"/>
      <c r="B17" s="153"/>
      <c r="C17" s="153"/>
      <c r="D17" s="153"/>
    </row>
    <row r="18" spans="1:4" ht="30" customHeight="1" x14ac:dyDescent="0.2">
      <c r="A18" s="1614" t="s">
        <v>264</v>
      </c>
      <c r="B18" s="1614"/>
      <c r="C18" s="1614"/>
      <c r="D18" s="1614"/>
    </row>
    <row r="19" spans="1:4" x14ac:dyDescent="0.2">
      <c r="A19" s="153"/>
      <c r="B19" s="153"/>
      <c r="C19" s="153"/>
      <c r="D19" s="153"/>
    </row>
    <row r="20" spans="1:4" ht="15" x14ac:dyDescent="0.25">
      <c r="A20" s="154" t="s">
        <v>265</v>
      </c>
      <c r="B20" s="154"/>
      <c r="C20"/>
      <c r="D20"/>
    </row>
    <row r="21" spans="1:4" ht="15" x14ac:dyDescent="0.25">
      <c r="A21" s="155" t="s">
        <v>266</v>
      </c>
      <c r="B21" s="155"/>
      <c r="C21"/>
      <c r="D21"/>
    </row>
    <row r="22" spans="1:4" ht="15" x14ac:dyDescent="0.25">
      <c r="A22" s="155"/>
      <c r="B22" s="155"/>
      <c r="C22"/>
      <c r="D22"/>
    </row>
    <row r="23" spans="1:4" x14ac:dyDescent="0.2">
      <c r="A23" s="1618" t="s">
        <v>266</v>
      </c>
      <c r="B23" s="1618"/>
      <c r="C23" s="1618"/>
      <c r="D23" s="1618"/>
    </row>
    <row r="24" spans="1:4" x14ac:dyDescent="0.2">
      <c r="A24" s="1617" t="s">
        <v>256</v>
      </c>
      <c r="B24" s="1617"/>
      <c r="C24" s="1617"/>
      <c r="D24" s="1617"/>
    </row>
    <row r="25" spans="1:4" x14ac:dyDescent="0.2">
      <c r="A25" s="1618" t="s">
        <v>3</v>
      </c>
      <c r="B25" s="1618"/>
      <c r="C25" s="1618"/>
      <c r="D25" s="1618"/>
    </row>
    <row r="26" spans="1:4" ht="13.5" thickBot="1" x14ac:dyDescent="0.25">
      <c r="A26" s="130"/>
      <c r="B26" s="130"/>
      <c r="C26"/>
      <c r="D26"/>
    </row>
    <row r="27" spans="1:4" ht="13.5" thickBot="1" x14ac:dyDescent="0.25">
      <c r="A27" s="419" t="s">
        <v>267</v>
      </c>
      <c r="B27" s="419"/>
      <c r="C27" s="624">
        <v>2018</v>
      </c>
      <c r="D27" s="624">
        <v>2017</v>
      </c>
    </row>
    <row r="28" spans="1:4" x14ac:dyDescent="0.2">
      <c r="A28" s="156" t="s">
        <v>268</v>
      </c>
      <c r="B28" s="156"/>
      <c r="C28" s="622">
        <f>6559101.25+221926.29</f>
        <v>6781027.54</v>
      </c>
      <c r="D28" s="622">
        <v>42328219.380000003</v>
      </c>
    </row>
    <row r="29" spans="1:4" x14ac:dyDescent="0.2">
      <c r="A29" s="156" t="s">
        <v>269</v>
      </c>
      <c r="B29" s="156"/>
      <c r="C29" s="622">
        <f>8668999.32+293314.4</f>
        <v>8962313.7200000007</v>
      </c>
      <c r="D29" s="622">
        <v>7903928.6200000001</v>
      </c>
    </row>
    <row r="30" spans="1:4" x14ac:dyDescent="0.2">
      <c r="A30" s="156" t="s">
        <v>270</v>
      </c>
      <c r="B30" s="156"/>
      <c r="C30" s="622">
        <v>121319979.69</v>
      </c>
      <c r="D30" s="622">
        <v>82643694.680000007</v>
      </c>
    </row>
    <row r="31" spans="1:4" x14ac:dyDescent="0.2">
      <c r="A31" s="156" t="s">
        <v>271</v>
      </c>
      <c r="B31" s="156"/>
      <c r="C31" s="622">
        <f>42625446.8+1442226.13</f>
        <v>44067672.93</v>
      </c>
      <c r="D31" s="622">
        <v>18980879.890000001</v>
      </c>
    </row>
    <row r="32" spans="1:4" x14ac:dyDescent="0.2">
      <c r="A32" s="156" t="s">
        <v>272</v>
      </c>
      <c r="B32" s="156" t="s">
        <v>3589</v>
      </c>
      <c r="C32" s="622">
        <v>4983891341.6599998</v>
      </c>
      <c r="D32" s="622">
        <v>125911700.13</v>
      </c>
    </row>
    <row r="33" spans="1:4" x14ac:dyDescent="0.2">
      <c r="A33" s="156" t="s">
        <v>273</v>
      </c>
      <c r="B33" s="156"/>
      <c r="C33" s="622">
        <v>46513944.109999999</v>
      </c>
      <c r="D33" s="622">
        <v>667149525.86000001</v>
      </c>
    </row>
    <row r="34" spans="1:4" x14ac:dyDescent="0.2">
      <c r="A34" s="156" t="s">
        <v>274</v>
      </c>
      <c r="B34" s="156"/>
      <c r="C34" s="622">
        <v>44197610.270000003</v>
      </c>
      <c r="D34" s="622">
        <v>48982669.719999999</v>
      </c>
    </row>
    <row r="35" spans="1:4" x14ac:dyDescent="0.2">
      <c r="A35" s="156" t="s">
        <v>275</v>
      </c>
      <c r="B35" s="156"/>
      <c r="C35" s="622">
        <v>154396056.74000001</v>
      </c>
      <c r="D35" s="622">
        <v>157847993.68000001</v>
      </c>
    </row>
    <row r="36" spans="1:4" x14ac:dyDescent="0.2">
      <c r="A36" s="156" t="s">
        <v>276</v>
      </c>
      <c r="B36" s="156"/>
      <c r="C36" s="622">
        <v>33962403.549999997</v>
      </c>
      <c r="D36" s="622">
        <v>75900.55</v>
      </c>
    </row>
    <row r="37" spans="1:4" x14ac:dyDescent="0.2">
      <c r="A37" s="156" t="s">
        <v>277</v>
      </c>
      <c r="B37" s="156"/>
      <c r="C37" s="622">
        <v>1088332.03</v>
      </c>
      <c r="D37" s="622">
        <v>1087425.2</v>
      </c>
    </row>
    <row r="38" spans="1:4" x14ac:dyDescent="0.2">
      <c r="A38" s="156" t="s">
        <v>278</v>
      </c>
      <c r="B38" s="156"/>
      <c r="C38" s="622">
        <v>60864578.600000001</v>
      </c>
      <c r="D38" s="622">
        <v>24730499.079999998</v>
      </c>
    </row>
    <row r="39" spans="1:4" x14ac:dyDescent="0.2">
      <c r="A39" s="156" t="s">
        <v>279</v>
      </c>
      <c r="B39" s="156"/>
      <c r="C39" s="622">
        <v>55283002.689999998</v>
      </c>
      <c r="D39" s="622">
        <v>97701231.290000007</v>
      </c>
    </row>
    <row r="40" spans="1:4" x14ac:dyDescent="0.2">
      <c r="A40" s="156" t="s">
        <v>280</v>
      </c>
      <c r="B40" s="156" t="s">
        <v>3589</v>
      </c>
      <c r="C40" s="622">
        <v>2527587828.8000002</v>
      </c>
      <c r="D40" s="622">
        <v>1296607068.25</v>
      </c>
    </row>
    <row r="41" spans="1:4" x14ac:dyDescent="0.2">
      <c r="A41" s="156" t="s">
        <v>281</v>
      </c>
      <c r="B41" s="156"/>
      <c r="C41" s="622">
        <v>72857977.739999995</v>
      </c>
      <c r="D41" s="622">
        <v>8948999.6400000006</v>
      </c>
    </row>
    <row r="42" spans="1:4" x14ac:dyDescent="0.2">
      <c r="A42" s="156" t="s">
        <v>282</v>
      </c>
      <c r="B42" s="156"/>
      <c r="C42" s="622">
        <f>662298036.37+22408762.92</f>
        <v>684706799.28999996</v>
      </c>
      <c r="D42" s="622">
        <v>209799985.08000001</v>
      </c>
    </row>
    <row r="43" spans="1:4" x14ac:dyDescent="0.2">
      <c r="A43" s="156" t="s">
        <v>283</v>
      </c>
      <c r="B43" s="156"/>
      <c r="C43" s="622">
        <v>16166072.26</v>
      </c>
      <c r="D43" s="622">
        <v>24655613.68</v>
      </c>
    </row>
    <row r="44" spans="1:4" x14ac:dyDescent="0.2">
      <c r="A44" s="156" t="s">
        <v>284</v>
      </c>
      <c r="B44" s="156"/>
      <c r="C44" s="622">
        <f>41130652.75+3514121.39</f>
        <v>44644774.140000001</v>
      </c>
      <c r="D44" s="622">
        <v>26329650.760000002</v>
      </c>
    </row>
    <row r="45" spans="1:4" x14ac:dyDescent="0.2">
      <c r="A45" s="156" t="s">
        <v>285</v>
      </c>
      <c r="B45" s="156" t="s">
        <v>362</v>
      </c>
      <c r="C45" s="622">
        <v>42179645.119999997</v>
      </c>
      <c r="D45" s="622">
        <v>11569518.630000001</v>
      </c>
    </row>
    <row r="46" spans="1:4" x14ac:dyDescent="0.2">
      <c r="A46" s="156" t="s">
        <v>3594</v>
      </c>
      <c r="B46" s="156"/>
      <c r="C46" s="622">
        <v>2615.31</v>
      </c>
      <c r="D46" s="622">
        <v>273.44</v>
      </c>
    </row>
    <row r="47" spans="1:4" x14ac:dyDescent="0.2">
      <c r="A47" s="156" t="s">
        <v>3595</v>
      </c>
      <c r="B47" s="156"/>
      <c r="C47" s="622">
        <f>32709597.45+1106724.73</f>
        <v>33816322.18</v>
      </c>
      <c r="D47" s="622">
        <v>8126463.9299999997</v>
      </c>
    </row>
    <row r="48" spans="1:4" x14ac:dyDescent="0.2">
      <c r="A48" s="129" t="s">
        <v>3596</v>
      </c>
      <c r="B48" s="129" t="s">
        <v>3592</v>
      </c>
      <c r="C48" s="622">
        <f>1769324198.9+59864840.78</f>
        <v>1829189039.6800001</v>
      </c>
      <c r="D48" s="622">
        <v>95265528.420000002</v>
      </c>
    </row>
    <row r="49" spans="1:4" ht="13.5" thickBot="1" x14ac:dyDescent="0.25">
      <c r="A49" s="129" t="s">
        <v>3597</v>
      </c>
      <c r="B49" s="129" t="s">
        <v>3592</v>
      </c>
      <c r="C49" s="622">
        <v>9322381.8000000007</v>
      </c>
      <c r="D49" s="622">
        <v>13945948.65</v>
      </c>
    </row>
    <row r="50" spans="1:4" ht="13.5" thickBot="1" x14ac:dyDescent="0.25">
      <c r="A50" s="420" t="s">
        <v>261</v>
      </c>
      <c r="B50" s="420"/>
      <c r="C50" s="625">
        <f>SUM(C28:C49)</f>
        <v>10821801719.85</v>
      </c>
      <c r="D50" s="625">
        <f>SUM(D28:D49)</f>
        <v>2970592718.5599999</v>
      </c>
    </row>
    <row r="51" spans="1:4" x14ac:dyDescent="0.2">
      <c r="A51" s="159" t="s">
        <v>216</v>
      </c>
      <c r="B51" s="159"/>
      <c r="C51"/>
      <c r="D51"/>
    </row>
    <row r="52" spans="1:4" ht="40.5" customHeight="1" x14ac:dyDescent="0.2">
      <c r="A52" s="1614" t="s">
        <v>5167</v>
      </c>
      <c r="B52" s="1614"/>
      <c r="C52" s="1614"/>
      <c r="D52" s="1614"/>
    </row>
    <row r="54" spans="1:4" ht="40.5" customHeight="1" x14ac:dyDescent="0.2">
      <c r="A54" s="1614" t="s">
        <v>5242</v>
      </c>
      <c r="B54" s="1614"/>
      <c r="C54" s="1614"/>
      <c r="D54" s="1614"/>
    </row>
    <row r="56" spans="1:4" ht="40.5" customHeight="1" x14ac:dyDescent="0.2">
      <c r="A56" s="1614" t="s">
        <v>5241</v>
      </c>
      <c r="B56" s="1614"/>
      <c r="C56" s="1614"/>
      <c r="D56" s="1614"/>
    </row>
  </sheetData>
  <mergeCells count="12">
    <mergeCell ref="A56:D56"/>
    <mergeCell ref="A16:D16"/>
    <mergeCell ref="A18:D18"/>
    <mergeCell ref="A1:D1"/>
    <mergeCell ref="A5:D5"/>
    <mergeCell ref="A6:D6"/>
    <mergeCell ref="A7:D7"/>
    <mergeCell ref="A23:D23"/>
    <mergeCell ref="A24:D24"/>
    <mergeCell ref="A25:D25"/>
    <mergeCell ref="A52:D52"/>
    <mergeCell ref="A54:D54"/>
  </mergeCells>
  <printOptions horizontalCentered="1"/>
  <pageMargins left="0.98425196850393704" right="0.98425196850393704" top="0.78740157480314965" bottom="0.78740157480314965" header="0.51181102362204722" footer="0.51181102362204722"/>
  <pageSetup scale="80" firstPageNumber="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48"/>
  <sheetViews>
    <sheetView zoomScale="90" zoomScaleNormal="90" zoomScalePageLayoutView="90" workbookViewId="0">
      <selection activeCell="N55" sqref="N55"/>
    </sheetView>
  </sheetViews>
  <sheetFormatPr baseColWidth="10" defaultColWidth="9.140625" defaultRowHeight="12.75" x14ac:dyDescent="0.2"/>
  <cols>
    <col min="1" max="1" width="9.5703125" customWidth="1"/>
    <col min="2" max="2" width="10.7109375" customWidth="1"/>
    <col min="3" max="3" width="11.7109375" customWidth="1"/>
    <col min="4" max="14" width="10.7109375" customWidth="1"/>
    <col min="15" max="15" width="13.140625" customWidth="1"/>
    <col min="16" max="1025" width="10.7109375" customWidth="1"/>
  </cols>
  <sheetData>
    <row r="1" spans="1:1" x14ac:dyDescent="0.2">
      <c r="A1" s="2"/>
    </row>
    <row r="19" spans="1:1" x14ac:dyDescent="0.2">
      <c r="A19" s="3"/>
    </row>
    <row r="48" spans="11:11" x14ac:dyDescent="0.2">
      <c r="K48" t="s">
        <v>0</v>
      </c>
    </row>
  </sheetData>
  <phoneticPr fontId="22" type="noConversion"/>
  <printOptions horizontalCentered="1"/>
  <pageMargins left="1.1811023622047245" right="1.1811023622047245" top="1.1811023622047245" bottom="1.1811023622047245" header="0.51181102362204722" footer="0.51181102362204722"/>
  <pageSetup scale="90" firstPageNumber="0" orientation="portrait" r:id="rId1"/>
  <rowBreaks count="1" manualBreakCount="1">
    <brk id="49"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23"/>
  <sheetViews>
    <sheetView zoomScale="90" zoomScaleNormal="90" zoomScalePageLayoutView="90" workbookViewId="0">
      <selection activeCell="D39" sqref="D39"/>
    </sheetView>
  </sheetViews>
  <sheetFormatPr baseColWidth="10" defaultColWidth="9.140625" defaultRowHeight="12.75" x14ac:dyDescent="0.2"/>
  <cols>
    <col min="1" max="1" width="37" customWidth="1"/>
    <col min="2" max="2" width="20.140625" customWidth="1"/>
    <col min="3" max="3" width="3.28515625" customWidth="1"/>
    <col min="4" max="5" width="18.140625" customWidth="1"/>
    <col min="6" max="1025" width="9.140625" customWidth="1"/>
  </cols>
  <sheetData>
    <row r="1" spans="1:5" ht="15" x14ac:dyDescent="0.25">
      <c r="A1" s="154" t="s">
        <v>286</v>
      </c>
    </row>
    <row r="2" spans="1:5" ht="15" x14ac:dyDescent="0.25">
      <c r="A2" s="155" t="s">
        <v>5105</v>
      </c>
    </row>
    <row r="3" spans="1:5" x14ac:dyDescent="0.2">
      <c r="A3" s="161"/>
      <c r="B3" s="161"/>
      <c r="C3" s="161"/>
      <c r="D3" s="161"/>
      <c r="E3" s="161"/>
    </row>
    <row r="4" spans="1:5" ht="155.25" customHeight="1" x14ac:dyDescent="0.2">
      <c r="A4" s="1619" t="s">
        <v>5170</v>
      </c>
      <c r="B4" s="1619"/>
      <c r="C4" s="1619"/>
      <c r="D4" s="1619"/>
      <c r="E4" s="1619"/>
    </row>
    <row r="5" spans="1:5" x14ac:dyDescent="0.2">
      <c r="A5" s="162"/>
      <c r="B5" s="162"/>
      <c r="C5" s="162"/>
      <c r="D5" s="162"/>
      <c r="E5" s="162"/>
    </row>
    <row r="6" spans="1:5" ht="15" customHeight="1" x14ac:dyDescent="0.2">
      <c r="A6" s="1620" t="s">
        <v>287</v>
      </c>
      <c r="B6" s="1620"/>
      <c r="C6" s="1620"/>
      <c r="D6" s="1620"/>
      <c r="E6" s="1620"/>
    </row>
    <row r="7" spans="1:5" ht="15" customHeight="1" x14ac:dyDescent="0.2">
      <c r="A7" s="1620" t="s">
        <v>288</v>
      </c>
      <c r="B7" s="1620"/>
      <c r="C7" s="1620"/>
      <c r="D7" s="1620"/>
      <c r="E7" s="1620"/>
    </row>
    <row r="8" spans="1:5" s="620" customFormat="1" ht="15" customHeight="1" x14ac:dyDescent="0.2">
      <c r="A8" s="1621" t="s">
        <v>3598</v>
      </c>
      <c r="B8" s="1621"/>
      <c r="C8" s="1621"/>
      <c r="D8" s="1621"/>
      <c r="E8" s="1621"/>
    </row>
    <row r="9" spans="1:5" ht="15" customHeight="1" x14ac:dyDescent="0.2">
      <c r="A9" s="1620" t="s">
        <v>3</v>
      </c>
      <c r="B9" s="1620"/>
      <c r="C9" s="1620"/>
      <c r="D9" s="1620"/>
      <c r="E9" s="1620"/>
    </row>
    <row r="10" spans="1:5" x14ac:dyDescent="0.2">
      <c r="A10" s="128"/>
      <c r="B10" s="128"/>
      <c r="C10" s="414"/>
      <c r="E10" s="128"/>
    </row>
    <row r="11" spans="1:5" ht="15.75" customHeight="1" x14ac:dyDescent="0.2">
      <c r="A11" s="1625" t="s">
        <v>289</v>
      </c>
      <c r="B11" s="1625"/>
      <c r="C11" s="1627" t="s">
        <v>3589</v>
      </c>
      <c r="D11" s="1624">
        <v>2018</v>
      </c>
      <c r="E11" s="1624">
        <v>2017</v>
      </c>
    </row>
    <row r="12" spans="1:5" ht="15.75" customHeight="1" x14ac:dyDescent="0.2">
      <c r="A12" s="1626"/>
      <c r="B12" s="1626"/>
      <c r="C12" s="1628"/>
      <c r="D12" s="1624"/>
      <c r="E12" s="1624"/>
    </row>
    <row r="13" spans="1:5" ht="15" customHeight="1" x14ac:dyDescent="0.2">
      <c r="A13" s="242" t="s">
        <v>3601</v>
      </c>
      <c r="B13" s="242"/>
      <c r="C13" s="242" t="s">
        <v>362</v>
      </c>
      <c r="D13" s="622">
        <v>93865029671.649994</v>
      </c>
      <c r="E13" s="622">
        <v>84115295601.460007</v>
      </c>
    </row>
    <row r="14" spans="1:5" ht="15" customHeight="1" x14ac:dyDescent="0.2">
      <c r="A14" s="242" t="s">
        <v>3600</v>
      </c>
      <c r="B14" s="242"/>
      <c r="C14" s="631" t="s">
        <v>3599</v>
      </c>
      <c r="D14" s="622">
        <v>59260910.670000002</v>
      </c>
      <c r="E14" s="622">
        <v>3048343510.1199999</v>
      </c>
    </row>
    <row r="15" spans="1:5" ht="15.75" customHeight="1" x14ac:dyDescent="0.2">
      <c r="A15" s="626" t="s">
        <v>261</v>
      </c>
      <c r="B15" s="626"/>
      <c r="C15" s="626"/>
      <c r="D15" s="627">
        <v>93924290582.320007</v>
      </c>
      <c r="E15" s="627">
        <f>SUM(E13:E14)</f>
        <v>87163639111.580002</v>
      </c>
    </row>
    <row r="16" spans="1:5" s="620" customFormat="1" ht="15.75" customHeight="1" x14ac:dyDescent="0.2">
      <c r="A16" s="630"/>
      <c r="B16" s="630"/>
      <c r="C16" s="630"/>
      <c r="D16" s="629"/>
      <c r="E16" s="629"/>
    </row>
    <row r="17" spans="1:5" x14ac:dyDescent="0.2">
      <c r="A17" s="159" t="s">
        <v>216</v>
      </c>
    </row>
    <row r="18" spans="1:5" ht="39.75" customHeight="1" x14ac:dyDescent="0.2">
      <c r="A18" s="1623" t="s">
        <v>5048</v>
      </c>
      <c r="B18" s="1623"/>
      <c r="C18" s="1623"/>
      <c r="D18" s="1623"/>
      <c r="E18" s="1623"/>
    </row>
    <row r="19" spans="1:5" ht="15" customHeight="1" x14ac:dyDescent="0.2">
      <c r="A19" s="163"/>
      <c r="B19" s="163"/>
      <c r="C19" s="163"/>
      <c r="D19" s="163"/>
      <c r="E19" s="163"/>
    </row>
    <row r="20" spans="1:5" ht="24.75" customHeight="1" x14ac:dyDescent="0.2">
      <c r="A20" s="1622" t="s">
        <v>5168</v>
      </c>
      <c r="B20" s="1622"/>
      <c r="C20" s="1622"/>
      <c r="D20" s="1622"/>
      <c r="E20" s="1622"/>
    </row>
    <row r="21" spans="1:5" x14ac:dyDescent="0.2">
      <c r="A21" s="153"/>
      <c r="B21" s="153"/>
      <c r="C21" s="153"/>
      <c r="D21" s="153"/>
      <c r="E21" s="153"/>
    </row>
    <row r="22" spans="1:5" ht="27.75" customHeight="1" x14ac:dyDescent="0.2">
      <c r="A22" s="1622" t="s">
        <v>5169</v>
      </c>
      <c r="B22" s="1622"/>
      <c r="C22" s="1622"/>
      <c r="D22" s="1622"/>
      <c r="E22" s="1622"/>
    </row>
    <row r="23" spans="1:5" x14ac:dyDescent="0.2">
      <c r="A23" s="153"/>
      <c r="B23" s="153"/>
      <c r="C23" s="153"/>
      <c r="D23" s="153"/>
      <c r="E23" s="153"/>
    </row>
  </sheetData>
  <mergeCells count="12">
    <mergeCell ref="A20:E20"/>
    <mergeCell ref="A22:E22"/>
    <mergeCell ref="A18:E18"/>
    <mergeCell ref="E11:E12"/>
    <mergeCell ref="D11:D12"/>
    <mergeCell ref="A11:B12"/>
    <mergeCell ref="C11:C12"/>
    <mergeCell ref="A4:E4"/>
    <mergeCell ref="A6:E6"/>
    <mergeCell ref="A7:E7"/>
    <mergeCell ref="A8:E8"/>
    <mergeCell ref="A9:E9"/>
  </mergeCells>
  <pageMargins left="0.98425196850393704" right="0.78740157480314965" top="0.98425196850393704" bottom="0.98425196850393704" header="0.51181102362204722" footer="0.51181102362204722"/>
  <pageSetup scale="85" firstPageNumber="0" orientation="portrait" r:id="rId1"/>
  <headerFooter>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81"/>
  <sheetViews>
    <sheetView zoomScale="90" zoomScaleNormal="90" zoomScalePageLayoutView="90" workbookViewId="0">
      <selection activeCell="A82" sqref="A82"/>
    </sheetView>
  </sheetViews>
  <sheetFormatPr baseColWidth="10" defaultColWidth="9.140625" defaultRowHeight="12.75" x14ac:dyDescent="0.2"/>
  <cols>
    <col min="1" max="1" width="58.7109375" customWidth="1"/>
    <col min="2" max="2" width="3.42578125" customWidth="1"/>
    <col min="3" max="4" width="17.42578125" customWidth="1"/>
    <col min="5" max="5" width="10.7109375" customWidth="1"/>
    <col min="6" max="6" width="16.140625" customWidth="1"/>
    <col min="7" max="1024" width="10.7109375" customWidth="1"/>
    <col min="1025" max="1026" width="9.140625" customWidth="1"/>
  </cols>
  <sheetData>
    <row r="1" spans="1:6" ht="15" customHeight="1" x14ac:dyDescent="0.25">
      <c r="A1" s="154" t="s">
        <v>290</v>
      </c>
      <c r="B1" s="154"/>
      <c r="C1" s="83"/>
      <c r="D1" s="83"/>
    </row>
    <row r="2" spans="1:6" ht="15" x14ac:dyDescent="0.25">
      <c r="A2" s="164" t="s">
        <v>5106</v>
      </c>
      <c r="B2" s="164"/>
      <c r="C2" s="164"/>
      <c r="D2" s="164"/>
    </row>
    <row r="3" spans="1:6" ht="15" customHeight="1" x14ac:dyDescent="0.25">
      <c r="A3" s="155"/>
      <c r="B3" s="155"/>
      <c r="C3" s="83"/>
      <c r="D3" s="83"/>
    </row>
    <row r="4" spans="1:6" ht="15" customHeight="1" x14ac:dyDescent="0.2">
      <c r="A4" s="1618" t="s">
        <v>5106</v>
      </c>
      <c r="B4" s="1618"/>
      <c r="C4" s="1618"/>
      <c r="D4" s="1618"/>
    </row>
    <row r="5" spans="1:6" s="620" customFormat="1" ht="15" customHeight="1" x14ac:dyDescent="0.2">
      <c r="A5" s="1617" t="s">
        <v>256</v>
      </c>
      <c r="B5" s="1617"/>
      <c r="C5" s="1617"/>
      <c r="D5" s="1617"/>
    </row>
    <row r="6" spans="1:6" ht="15" customHeight="1" x14ac:dyDescent="0.2">
      <c r="A6" s="1618" t="s">
        <v>3</v>
      </c>
      <c r="B6" s="1618"/>
      <c r="C6" s="1618"/>
      <c r="D6" s="1618"/>
    </row>
    <row r="7" spans="1:6" ht="15" customHeight="1" thickBot="1" x14ac:dyDescent="0.25">
      <c r="A7" s="130"/>
      <c r="B7" s="130"/>
      <c r="C7" s="83"/>
      <c r="D7" s="83"/>
    </row>
    <row r="8" spans="1:6" ht="15" customHeight="1" thickBot="1" x14ac:dyDescent="0.25">
      <c r="A8" s="624" t="s">
        <v>267</v>
      </c>
      <c r="B8" s="624"/>
      <c r="C8" s="624">
        <v>2018</v>
      </c>
      <c r="D8" s="624">
        <v>2017</v>
      </c>
    </row>
    <row r="9" spans="1:6" x14ac:dyDescent="0.2">
      <c r="A9" s="632" t="s">
        <v>291</v>
      </c>
      <c r="B9" s="632"/>
      <c r="C9" s="622">
        <v>0.2</v>
      </c>
      <c r="D9" s="622">
        <v>400000</v>
      </c>
      <c r="F9" s="165"/>
    </row>
    <row r="10" spans="1:6" ht="15" customHeight="1" x14ac:dyDescent="0.2">
      <c r="A10" s="632" t="s">
        <v>292</v>
      </c>
      <c r="B10" s="632" t="s">
        <v>3589</v>
      </c>
      <c r="C10" s="622">
        <v>63991926.82</v>
      </c>
      <c r="D10" s="622">
        <v>37491633.640000001</v>
      </c>
      <c r="F10" s="165"/>
    </row>
    <row r="11" spans="1:6" ht="15" customHeight="1" x14ac:dyDescent="0.2">
      <c r="A11" s="632" t="s">
        <v>293</v>
      </c>
      <c r="B11" s="632"/>
      <c r="C11" s="622">
        <v>31029350</v>
      </c>
      <c r="D11" s="622">
        <v>21765063.120000001</v>
      </c>
      <c r="F11" s="165"/>
    </row>
    <row r="12" spans="1:6" ht="15" customHeight="1" x14ac:dyDescent="0.2">
      <c r="A12" s="632" t="s">
        <v>294</v>
      </c>
      <c r="B12" s="632"/>
      <c r="C12" s="622">
        <v>0</v>
      </c>
      <c r="D12" s="622">
        <v>3000</v>
      </c>
      <c r="F12" s="165"/>
    </row>
    <row r="13" spans="1:6" ht="15" customHeight="1" x14ac:dyDescent="0.2">
      <c r="A13" s="632" t="s">
        <v>295</v>
      </c>
      <c r="B13" s="632"/>
      <c r="C13" s="622">
        <v>501143</v>
      </c>
      <c r="D13" s="622">
        <v>166283</v>
      </c>
      <c r="F13" s="165"/>
    </row>
    <row r="14" spans="1:6" ht="15" customHeight="1" x14ac:dyDescent="0.2">
      <c r="A14" s="632" t="s">
        <v>296</v>
      </c>
      <c r="B14" s="632"/>
      <c r="C14" s="622">
        <v>234942809.53</v>
      </c>
      <c r="D14" s="622">
        <v>202862295.28999999</v>
      </c>
      <c r="F14" s="165"/>
    </row>
    <row r="15" spans="1:6" ht="15" customHeight="1" x14ac:dyDescent="0.2">
      <c r="A15" s="632" t="s">
        <v>297</v>
      </c>
      <c r="B15" s="632"/>
      <c r="C15" s="622">
        <v>9190620.6500000004</v>
      </c>
      <c r="D15" s="622">
        <v>240165.15</v>
      </c>
      <c r="F15" s="165"/>
    </row>
    <row r="16" spans="1:6" ht="15" customHeight="1" x14ac:dyDescent="0.2">
      <c r="A16" s="632" t="s">
        <v>298</v>
      </c>
      <c r="B16" s="632"/>
      <c r="C16" s="622">
        <v>0</v>
      </c>
      <c r="D16" s="622">
        <v>330339</v>
      </c>
      <c r="F16" s="165"/>
    </row>
    <row r="17" spans="1:6" ht="15" customHeight="1" x14ac:dyDescent="0.2">
      <c r="A17" s="632" t="s">
        <v>299</v>
      </c>
      <c r="B17" s="632"/>
      <c r="C17" s="622">
        <v>7751503.9299999997</v>
      </c>
      <c r="D17" s="622">
        <v>2821569.5</v>
      </c>
      <c r="F17" s="165"/>
    </row>
    <row r="18" spans="1:6" ht="15" customHeight="1" x14ac:dyDescent="0.2">
      <c r="A18" s="632" t="s">
        <v>3603</v>
      </c>
      <c r="B18" s="632" t="s">
        <v>362</v>
      </c>
      <c r="C18" s="622">
        <v>3902691456.98</v>
      </c>
      <c r="D18" s="622">
        <v>4076780800.6900001</v>
      </c>
      <c r="F18" s="165"/>
    </row>
    <row r="19" spans="1:6" ht="15" customHeight="1" x14ac:dyDescent="0.2">
      <c r="A19" s="632" t="s">
        <v>300</v>
      </c>
      <c r="B19" s="632"/>
      <c r="C19" s="622">
        <v>8645925</v>
      </c>
      <c r="D19" s="622">
        <v>9130999</v>
      </c>
      <c r="F19" s="165"/>
    </row>
    <row r="20" spans="1:6" ht="15" customHeight="1" x14ac:dyDescent="0.2">
      <c r="A20" s="632" t="s">
        <v>301</v>
      </c>
      <c r="B20" s="632"/>
      <c r="C20" s="622">
        <v>60000</v>
      </c>
      <c r="D20" s="622">
        <v>366880</v>
      </c>
      <c r="F20" s="165"/>
    </row>
    <row r="21" spans="1:6" ht="15" customHeight="1" x14ac:dyDescent="0.2">
      <c r="A21" s="632" t="s">
        <v>302</v>
      </c>
      <c r="B21" s="632"/>
      <c r="C21" s="622">
        <v>21388251.98</v>
      </c>
      <c r="D21" s="622">
        <v>12758914.1</v>
      </c>
      <c r="F21" s="165"/>
    </row>
    <row r="22" spans="1:6" ht="15" customHeight="1" x14ac:dyDescent="0.2">
      <c r="A22" s="632" t="s">
        <v>303</v>
      </c>
      <c r="B22" s="632"/>
      <c r="C22" s="622">
        <v>0</v>
      </c>
      <c r="D22" s="622">
        <v>680950</v>
      </c>
      <c r="F22" s="165"/>
    </row>
    <row r="23" spans="1:6" ht="15" customHeight="1" x14ac:dyDescent="0.2">
      <c r="A23" s="632" t="s">
        <v>304</v>
      </c>
      <c r="B23" s="632"/>
      <c r="C23" s="622">
        <v>14377687.380000001</v>
      </c>
      <c r="D23" s="622">
        <v>15132008.23</v>
      </c>
      <c r="F23" s="165"/>
    </row>
    <row r="24" spans="1:6" ht="15" customHeight="1" x14ac:dyDescent="0.2">
      <c r="A24" s="632" t="s">
        <v>305</v>
      </c>
      <c r="B24" s="632"/>
      <c r="C24" s="622">
        <v>19939899.809999999</v>
      </c>
      <c r="D24" s="622">
        <v>29345789.620000001</v>
      </c>
      <c r="F24" s="165"/>
    </row>
    <row r="25" spans="1:6" ht="15" customHeight="1" x14ac:dyDescent="0.2">
      <c r="A25" s="632" t="s">
        <v>306</v>
      </c>
      <c r="B25" s="632"/>
      <c r="C25" s="622">
        <v>0</v>
      </c>
      <c r="D25" s="622">
        <v>19963.78</v>
      </c>
      <c r="F25" s="165"/>
    </row>
    <row r="26" spans="1:6" ht="15" customHeight="1" x14ac:dyDescent="0.2">
      <c r="A26" s="632" t="s">
        <v>307</v>
      </c>
      <c r="B26" s="632"/>
      <c r="C26" s="622">
        <v>348119.28</v>
      </c>
      <c r="D26" s="622">
        <v>3599830.8</v>
      </c>
      <c r="F26" s="165"/>
    </row>
    <row r="27" spans="1:6" ht="15" customHeight="1" x14ac:dyDescent="0.2">
      <c r="A27" s="632" t="s">
        <v>308</v>
      </c>
      <c r="B27" s="632"/>
      <c r="C27" s="622">
        <v>3998117.64</v>
      </c>
      <c r="D27" s="622">
        <v>4977571.78</v>
      </c>
      <c r="F27" s="165"/>
    </row>
    <row r="28" spans="1:6" ht="15" customHeight="1" x14ac:dyDescent="0.2">
      <c r="A28" s="632" t="s">
        <v>309</v>
      </c>
      <c r="B28" s="632"/>
      <c r="C28" s="622">
        <v>4648967.7699999996</v>
      </c>
      <c r="D28" s="622">
        <v>3827705.3</v>
      </c>
      <c r="F28" s="165"/>
    </row>
    <row r="29" spans="1:6" ht="15" customHeight="1" x14ac:dyDescent="0.2">
      <c r="A29" s="632" t="s">
        <v>310</v>
      </c>
      <c r="B29" s="632"/>
      <c r="C29" s="622">
        <v>3806750</v>
      </c>
      <c r="D29" s="622">
        <v>7806822</v>
      </c>
      <c r="F29" s="165"/>
    </row>
    <row r="30" spans="1:6" ht="15" customHeight="1" x14ac:dyDescent="0.2">
      <c r="A30" s="632" t="s">
        <v>311</v>
      </c>
      <c r="B30" s="632"/>
      <c r="C30" s="622">
        <v>2129606.4</v>
      </c>
      <c r="D30" s="622">
        <v>615884</v>
      </c>
      <c r="F30" s="165"/>
    </row>
    <row r="31" spans="1:6" ht="15" customHeight="1" x14ac:dyDescent="0.2">
      <c r="A31" s="632" t="s">
        <v>312</v>
      </c>
      <c r="B31" s="632"/>
      <c r="C31" s="622">
        <v>9340000</v>
      </c>
      <c r="D31" s="622">
        <v>10540000</v>
      </c>
      <c r="F31" s="165"/>
    </row>
    <row r="32" spans="1:6" ht="15" customHeight="1" x14ac:dyDescent="0.2">
      <c r="A32" s="632" t="s">
        <v>313</v>
      </c>
      <c r="B32" s="632"/>
      <c r="C32" s="622">
        <v>29048170.25</v>
      </c>
      <c r="D32" s="622">
        <v>88723622.939999998</v>
      </c>
      <c r="F32" s="165"/>
    </row>
    <row r="33" spans="1:6" ht="15" customHeight="1" x14ac:dyDescent="0.2">
      <c r="A33" s="632" t="s">
        <v>314</v>
      </c>
      <c r="B33" s="632"/>
      <c r="C33" s="622">
        <v>3403573</v>
      </c>
      <c r="D33" s="622">
        <v>3912487</v>
      </c>
      <c r="F33" s="165"/>
    </row>
    <row r="34" spans="1:6" ht="15" customHeight="1" x14ac:dyDescent="0.2">
      <c r="A34" s="632" t="s">
        <v>315</v>
      </c>
      <c r="B34" s="632"/>
      <c r="C34" s="622">
        <v>1129054.6599999999</v>
      </c>
      <c r="D34" s="622">
        <v>25614155.59</v>
      </c>
      <c r="F34" s="165"/>
    </row>
    <row r="35" spans="1:6" ht="15" customHeight="1" x14ac:dyDescent="0.2">
      <c r="A35" s="632" t="s">
        <v>316</v>
      </c>
      <c r="B35" s="632"/>
      <c r="C35" s="622">
        <v>552334429.13</v>
      </c>
      <c r="D35" s="622">
        <v>587007412.38999999</v>
      </c>
      <c r="F35" s="165"/>
    </row>
    <row r="36" spans="1:6" ht="15" customHeight="1" x14ac:dyDescent="0.2">
      <c r="A36" s="632" t="s">
        <v>317</v>
      </c>
      <c r="B36" s="632"/>
      <c r="C36" s="622">
        <v>11495000</v>
      </c>
      <c r="D36" s="622">
        <v>0</v>
      </c>
      <c r="F36" s="165"/>
    </row>
    <row r="37" spans="1:6" ht="15" customHeight="1" x14ac:dyDescent="0.2">
      <c r="A37" s="632" t="s">
        <v>3602</v>
      </c>
      <c r="B37" s="632"/>
      <c r="C37" s="622">
        <v>0</v>
      </c>
      <c r="D37" s="622">
        <v>4657440</v>
      </c>
      <c r="F37" s="165"/>
    </row>
    <row r="38" spans="1:6" ht="15" customHeight="1" x14ac:dyDescent="0.2">
      <c r="A38" s="632" t="s">
        <v>318</v>
      </c>
      <c r="B38" s="632"/>
      <c r="C38" s="622">
        <v>2160044</v>
      </c>
      <c r="D38" s="622">
        <v>1566579</v>
      </c>
      <c r="F38" s="165"/>
    </row>
    <row r="39" spans="1:6" ht="15" customHeight="1" x14ac:dyDescent="0.2">
      <c r="A39" s="632" t="s">
        <v>319</v>
      </c>
      <c r="B39" s="632"/>
      <c r="C39" s="622">
        <v>83855</v>
      </c>
      <c r="D39" s="622">
        <v>35430</v>
      </c>
      <c r="F39" s="165"/>
    </row>
    <row r="40" spans="1:6" ht="15" customHeight="1" x14ac:dyDescent="0.2">
      <c r="A40" s="632" t="s">
        <v>320</v>
      </c>
      <c r="B40" s="632"/>
      <c r="C40" s="622">
        <v>3482349.71</v>
      </c>
      <c r="D40" s="622">
        <v>8535980</v>
      </c>
      <c r="F40" s="165"/>
    </row>
    <row r="41" spans="1:6" ht="15" customHeight="1" x14ac:dyDescent="0.2">
      <c r="A41" s="632" t="s">
        <v>321</v>
      </c>
      <c r="B41" s="632"/>
      <c r="C41" s="622">
        <v>0</v>
      </c>
      <c r="D41" s="622">
        <v>75820</v>
      </c>
      <c r="F41" s="165"/>
    </row>
    <row r="42" spans="1:6" ht="15" customHeight="1" x14ac:dyDescent="0.2">
      <c r="A42" s="632" t="s">
        <v>3606</v>
      </c>
      <c r="B42" s="632" t="s">
        <v>3592</v>
      </c>
      <c r="C42" s="622">
        <v>1767634235</v>
      </c>
      <c r="D42" s="622">
        <v>2355591825</v>
      </c>
      <c r="F42" s="622"/>
    </row>
    <row r="43" spans="1:6" ht="15" customHeight="1" x14ac:dyDescent="0.2">
      <c r="A43" s="632" t="s">
        <v>3605</v>
      </c>
      <c r="B43" s="632" t="s">
        <v>3604</v>
      </c>
      <c r="C43" s="622">
        <v>197509573</v>
      </c>
      <c r="D43" s="622">
        <v>99260302</v>
      </c>
      <c r="F43" s="165"/>
    </row>
    <row r="44" spans="1:6" ht="15" customHeight="1" thickBot="1" x14ac:dyDescent="0.25">
      <c r="A44" s="632" t="s">
        <v>3607</v>
      </c>
      <c r="B44" s="1000" t="s">
        <v>3604</v>
      </c>
      <c r="C44" s="622">
        <v>1001570</v>
      </c>
      <c r="D44" s="622">
        <v>0</v>
      </c>
      <c r="F44" s="165"/>
    </row>
    <row r="45" spans="1:6" ht="15" customHeight="1" x14ac:dyDescent="0.2">
      <c r="A45" s="633" t="s">
        <v>261</v>
      </c>
      <c r="B45" s="633"/>
      <c r="C45" s="634">
        <f>SUM(C9:C44)</f>
        <v>6908063990.1200008</v>
      </c>
      <c r="D45" s="634">
        <f>SUM(D9:D44)</f>
        <v>7616645521.9200001</v>
      </c>
    </row>
    <row r="46" spans="1:6" ht="15" customHeight="1" x14ac:dyDescent="0.2">
      <c r="A46" s="1001" t="s">
        <v>3608</v>
      </c>
      <c r="B46" s="704" t="s">
        <v>3593</v>
      </c>
      <c r="C46" s="635">
        <v>1676489072.5999999</v>
      </c>
      <c r="D46" s="635">
        <v>3572539639.6399999</v>
      </c>
      <c r="F46" s="165"/>
    </row>
    <row r="47" spans="1:6" ht="15" customHeight="1" thickBot="1" x14ac:dyDescent="0.25">
      <c r="A47" s="636" t="s">
        <v>3609</v>
      </c>
      <c r="B47" s="639" t="s">
        <v>4087</v>
      </c>
      <c r="C47" s="637">
        <f>+C45-C46</f>
        <v>5231574917.5200005</v>
      </c>
      <c r="D47" s="637">
        <f>+D45-D46</f>
        <v>4044105882.2800002</v>
      </c>
      <c r="F47" s="165"/>
    </row>
    <row r="48" spans="1:6" x14ac:dyDescent="0.2">
      <c r="A48" s="642" t="s">
        <v>216</v>
      </c>
      <c r="B48" s="638"/>
      <c r="C48" s="638"/>
      <c r="D48" s="638"/>
    </row>
    <row r="49" spans="1:5" s="80" customFormat="1" ht="175.5" customHeight="1" x14ac:dyDescent="0.2">
      <c r="A49" s="1629" t="s">
        <v>5243</v>
      </c>
      <c r="B49" s="1629"/>
      <c r="C49" s="1629"/>
      <c r="D49" s="1629"/>
      <c r="E49" s="167"/>
    </row>
    <row r="50" spans="1:5" ht="15" customHeight="1" x14ac:dyDescent="0.2">
      <c r="A50" s="156"/>
      <c r="B50" s="156"/>
      <c r="C50" s="156"/>
      <c r="D50" s="156"/>
      <c r="E50" s="167"/>
    </row>
    <row r="51" spans="1:5" ht="37.5" customHeight="1" x14ac:dyDescent="0.2">
      <c r="A51" s="1614" t="s">
        <v>5244</v>
      </c>
      <c r="B51" s="1614"/>
      <c r="C51" s="1614"/>
      <c r="D51" s="1614"/>
    </row>
    <row r="52" spans="1:5" ht="15" customHeight="1" x14ac:dyDescent="0.2">
      <c r="A52" s="156"/>
      <c r="B52" s="156"/>
      <c r="C52" s="156"/>
      <c r="D52" s="156"/>
    </row>
    <row r="53" spans="1:5" ht="64.5" customHeight="1" x14ac:dyDescent="0.2">
      <c r="A53" s="1629" t="s">
        <v>4346</v>
      </c>
      <c r="B53" s="1629"/>
      <c r="C53" s="1629"/>
      <c r="D53" s="1629"/>
    </row>
    <row r="54" spans="1:5" x14ac:dyDescent="0.2">
      <c r="A54" s="1002" t="s">
        <v>322</v>
      </c>
      <c r="B54" s="1002"/>
      <c r="C54" s="1003"/>
      <c r="D54" s="622">
        <v>3016922950</v>
      </c>
    </row>
    <row r="55" spans="1:5" x14ac:dyDescent="0.2">
      <c r="A55" s="1002" t="s">
        <v>323</v>
      </c>
      <c r="B55" s="1002"/>
      <c r="C55" s="1003"/>
      <c r="D55" s="622">
        <v>178237915</v>
      </c>
    </row>
    <row r="56" spans="1:5" x14ac:dyDescent="0.2">
      <c r="A56" s="1002" t="s">
        <v>324</v>
      </c>
      <c r="B56" s="1002"/>
      <c r="C56" s="1003"/>
      <c r="D56" s="622">
        <v>-1079350120</v>
      </c>
    </row>
    <row r="57" spans="1:5" x14ac:dyDescent="0.2">
      <c r="A57" s="1002" t="s">
        <v>325</v>
      </c>
      <c r="B57" s="1002"/>
      <c r="C57" s="1003"/>
      <c r="D57" s="622">
        <v>-348176510</v>
      </c>
    </row>
    <row r="58" spans="1:5" ht="13.5" thickBot="1" x14ac:dyDescent="0.25">
      <c r="A58" s="1004" t="s">
        <v>326</v>
      </c>
      <c r="B58" s="1004"/>
      <c r="C58" s="1003"/>
      <c r="D58" s="649">
        <f>SUM(D54:D57)</f>
        <v>1767634235</v>
      </c>
    </row>
    <row r="59" spans="1:5" x14ac:dyDescent="0.2">
      <c r="A59" s="1003"/>
      <c r="B59" s="1003"/>
      <c r="C59" s="1003"/>
      <c r="D59" s="1005"/>
    </row>
    <row r="60" spans="1:5" x14ac:dyDescent="0.2">
      <c r="A60" s="1002" t="s">
        <v>327</v>
      </c>
      <c r="B60" s="1002"/>
      <c r="C60" s="1003"/>
      <c r="D60" s="1005"/>
    </row>
    <row r="61" spans="1:5" x14ac:dyDescent="0.2">
      <c r="A61" s="1003">
        <v>2018</v>
      </c>
      <c r="B61" s="1003"/>
      <c r="C61" s="1003"/>
      <c r="D61" s="622">
        <v>751223885</v>
      </c>
    </row>
    <row r="62" spans="1:5" x14ac:dyDescent="0.2">
      <c r="A62" s="1003">
        <v>2017</v>
      </c>
      <c r="B62" s="1003"/>
      <c r="C62" s="1003"/>
      <c r="D62" s="622">
        <v>143473450</v>
      </c>
    </row>
    <row r="63" spans="1:5" x14ac:dyDescent="0.2">
      <c r="A63" s="1006" t="s">
        <v>328</v>
      </c>
      <c r="B63" s="1006"/>
      <c r="C63" s="1003"/>
      <c r="D63" s="622">
        <v>872936900</v>
      </c>
    </row>
    <row r="64" spans="1:5" ht="13.5" thickBot="1" x14ac:dyDescent="0.25">
      <c r="A64" s="1003"/>
      <c r="B64" s="1003"/>
      <c r="C64" s="1003"/>
      <c r="D64" s="649">
        <f>SUM(D60:D63)</f>
        <v>1767634235</v>
      </c>
    </row>
    <row r="65" spans="1:4" x14ac:dyDescent="0.2">
      <c r="A65" s="1003"/>
      <c r="B65" s="1003"/>
      <c r="C65" s="1003"/>
      <c r="D65" s="1003"/>
    </row>
    <row r="66" spans="1:4" ht="25.5" customHeight="1" x14ac:dyDescent="0.2">
      <c r="A66" s="1629" t="s">
        <v>4347</v>
      </c>
      <c r="B66" s="1629"/>
      <c r="C66" s="1629"/>
      <c r="D66" s="1629"/>
    </row>
    <row r="67" spans="1:4" x14ac:dyDescent="0.2">
      <c r="A67" s="1002" t="s">
        <v>322</v>
      </c>
      <c r="B67" s="1002"/>
      <c r="C67" s="1003"/>
      <c r="D67" s="622">
        <v>9291279745</v>
      </c>
    </row>
    <row r="68" spans="1:4" x14ac:dyDescent="0.2">
      <c r="A68" s="1002" t="s">
        <v>323</v>
      </c>
      <c r="B68" s="1002"/>
      <c r="C68" s="1003"/>
      <c r="D68" s="622">
        <v>525940590</v>
      </c>
    </row>
    <row r="69" spans="1:4" x14ac:dyDescent="0.2">
      <c r="A69" s="1002" t="s">
        <v>324</v>
      </c>
      <c r="B69" s="1002"/>
      <c r="C69" s="1003"/>
      <c r="D69" s="622">
        <v>-4220519775</v>
      </c>
    </row>
    <row r="70" spans="1:4" x14ac:dyDescent="0.2">
      <c r="A70" s="1002" t="s">
        <v>325</v>
      </c>
      <c r="B70" s="1002"/>
      <c r="C70" s="1003"/>
      <c r="D70" s="622">
        <v>-1369537405</v>
      </c>
    </row>
    <row r="71" spans="1:4" ht="13.5" thickBot="1" x14ac:dyDescent="0.25">
      <c r="A71" s="1004" t="s">
        <v>4348</v>
      </c>
      <c r="B71" s="1004"/>
      <c r="C71" s="1003"/>
      <c r="D71" s="649">
        <f>SUM(D67:D70)</f>
        <v>4227163155</v>
      </c>
    </row>
    <row r="72" spans="1:4" x14ac:dyDescent="0.2">
      <c r="A72" s="1003"/>
      <c r="B72" s="1003"/>
      <c r="C72" s="1003"/>
      <c r="D72" s="1003"/>
    </row>
    <row r="73" spans="1:4" ht="24.75" customHeight="1" x14ac:dyDescent="0.2">
      <c r="A73" s="1614" t="s">
        <v>329</v>
      </c>
      <c r="B73" s="1614"/>
      <c r="C73" s="1614"/>
      <c r="D73" s="1614"/>
    </row>
    <row r="74" spans="1:4" x14ac:dyDescent="0.2">
      <c r="A74" s="147"/>
      <c r="B74" s="147"/>
      <c r="C74" s="147"/>
      <c r="D74" s="147"/>
    </row>
    <row r="75" spans="1:4" ht="90" customHeight="1" x14ac:dyDescent="0.2">
      <c r="A75" s="1614" t="s">
        <v>5245</v>
      </c>
      <c r="B75" s="1614"/>
      <c r="C75" s="1614"/>
      <c r="D75" s="1614"/>
    </row>
    <row r="76" spans="1:4" x14ac:dyDescent="0.2">
      <c r="A76" s="166"/>
      <c r="B76" s="166"/>
      <c r="C76" s="166"/>
      <c r="D76" s="166"/>
    </row>
    <row r="77" spans="1:4" s="167" customFormat="1" ht="42" customHeight="1" x14ac:dyDescent="0.2">
      <c r="A77" s="1614" t="s">
        <v>5246</v>
      </c>
      <c r="B77" s="1614"/>
      <c r="C77" s="1614"/>
      <c r="D77" s="1614"/>
    </row>
    <row r="78" spans="1:4" s="80" customFormat="1" ht="5.25" customHeight="1" x14ac:dyDescent="0.2">
      <c r="A78" s="166"/>
      <c r="B78" s="166"/>
      <c r="C78" s="166"/>
      <c r="D78" s="166"/>
    </row>
    <row r="79" spans="1:4" ht="63.75" customHeight="1" x14ac:dyDescent="0.2">
      <c r="A79" s="1614" t="s">
        <v>5041</v>
      </c>
      <c r="B79" s="1614"/>
      <c r="C79" s="1614"/>
      <c r="D79" s="1614"/>
    </row>
    <row r="80" spans="1:4" x14ac:dyDescent="0.2">
      <c r="A80" s="617"/>
      <c r="B80" s="617"/>
      <c r="C80" s="617"/>
      <c r="D80" s="617"/>
    </row>
    <row r="81" spans="1:4" ht="27" customHeight="1" x14ac:dyDescent="0.2">
      <c r="A81" s="1614" t="s">
        <v>5247</v>
      </c>
      <c r="B81" s="1614"/>
      <c r="C81" s="1614"/>
      <c r="D81" s="1614"/>
    </row>
  </sheetData>
  <mergeCells count="12">
    <mergeCell ref="A79:D79"/>
    <mergeCell ref="A81:D81"/>
    <mergeCell ref="A53:D53"/>
    <mergeCell ref="A66:D66"/>
    <mergeCell ref="A73:D73"/>
    <mergeCell ref="A75:D75"/>
    <mergeCell ref="A77:D77"/>
    <mergeCell ref="A4:D4"/>
    <mergeCell ref="A5:D5"/>
    <mergeCell ref="A6:D6"/>
    <mergeCell ref="A49:D49"/>
    <mergeCell ref="A51:D51"/>
  </mergeCells>
  <pageMargins left="1.1811023622047245" right="0.98425196850393704" top="0.78740157480314965" bottom="0.59055118110236227" header="0.51181102362204722" footer="0.51181102362204722"/>
  <pageSetup scale="80" firstPageNumber="0" orientation="portrait" r:id="rId1"/>
  <headerFoot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41"/>
  <sheetViews>
    <sheetView zoomScale="90" zoomScaleNormal="90" zoomScalePageLayoutView="90" workbookViewId="0">
      <selection activeCell="A46" sqref="A46"/>
    </sheetView>
  </sheetViews>
  <sheetFormatPr baseColWidth="10" defaultColWidth="9.140625" defaultRowHeight="12.75" x14ac:dyDescent="0.2"/>
  <cols>
    <col min="1" max="1" width="65.7109375" customWidth="1"/>
    <col min="2" max="2" width="3.42578125" bestFit="1" customWidth="1"/>
    <col min="3" max="3" width="16.85546875" bestFit="1" customWidth="1"/>
    <col min="4" max="4" width="15.28515625" bestFit="1" customWidth="1"/>
    <col min="5" max="6" width="10.7109375" customWidth="1"/>
    <col min="7" max="7" width="14.7109375" bestFit="1" customWidth="1"/>
    <col min="8" max="1026" width="10.7109375" customWidth="1"/>
  </cols>
  <sheetData>
    <row r="1" spans="1:4" ht="15" customHeight="1" x14ac:dyDescent="0.2">
      <c r="A1" s="184" t="s">
        <v>330</v>
      </c>
      <c r="B1" s="184"/>
      <c r="C1" s="3"/>
      <c r="D1" s="3"/>
    </row>
    <row r="2" spans="1:4" ht="15" customHeight="1" x14ac:dyDescent="0.2">
      <c r="A2" s="159" t="s">
        <v>5107</v>
      </c>
      <c r="B2" s="159"/>
      <c r="C2" s="3"/>
      <c r="D2" s="3"/>
    </row>
    <row r="3" spans="1:4" ht="15" customHeight="1" x14ac:dyDescent="0.2">
      <c r="A3" s="159"/>
      <c r="B3" s="159"/>
      <c r="C3" s="3"/>
      <c r="D3" s="3"/>
    </row>
    <row r="4" spans="1:4" ht="15" customHeight="1" x14ac:dyDescent="0.2">
      <c r="A4" s="1618" t="s">
        <v>5107</v>
      </c>
      <c r="B4" s="1618"/>
      <c r="C4" s="1618"/>
      <c r="D4" s="1618"/>
    </row>
    <row r="5" spans="1:4" ht="15" customHeight="1" x14ac:dyDescent="0.2">
      <c r="A5" s="1618" t="s">
        <v>331</v>
      </c>
      <c r="B5" s="1618"/>
      <c r="C5" s="1618"/>
      <c r="D5" s="1618"/>
    </row>
    <row r="6" spans="1:4" s="620" customFormat="1" ht="15" customHeight="1" x14ac:dyDescent="0.2">
      <c r="A6" s="1617" t="s">
        <v>256</v>
      </c>
      <c r="B6" s="1617"/>
      <c r="C6" s="1617"/>
      <c r="D6" s="1617"/>
    </row>
    <row r="7" spans="1:4" ht="15" customHeight="1" x14ac:dyDescent="0.2">
      <c r="A7" s="1618" t="s">
        <v>3</v>
      </c>
      <c r="B7" s="1618"/>
      <c r="C7" s="1618"/>
      <c r="D7" s="1618"/>
    </row>
    <row r="8" spans="1:4" ht="15" customHeight="1" thickBot="1" x14ac:dyDescent="0.25">
      <c r="A8" s="130"/>
      <c r="B8" s="130"/>
      <c r="C8" s="3"/>
      <c r="D8" s="3"/>
    </row>
    <row r="9" spans="1:4" s="80" customFormat="1" ht="19.5" customHeight="1" thickBot="1" x14ac:dyDescent="0.25">
      <c r="A9" s="1150" t="s">
        <v>267</v>
      </c>
      <c r="B9" s="1150"/>
      <c r="C9" s="621">
        <v>2018</v>
      </c>
      <c r="D9" s="621">
        <v>2017</v>
      </c>
    </row>
    <row r="10" spans="1:4" s="80" customFormat="1" ht="19.5" customHeight="1" x14ac:dyDescent="0.2">
      <c r="A10" s="156" t="s">
        <v>5108</v>
      </c>
      <c r="B10" s="156"/>
      <c r="C10" s="622">
        <v>44445</v>
      </c>
      <c r="D10" s="622">
        <v>66665</v>
      </c>
    </row>
    <row r="11" spans="1:4" s="80" customFormat="1" ht="19.5" customHeight="1" x14ac:dyDescent="0.2">
      <c r="A11" s="178" t="s">
        <v>5109</v>
      </c>
      <c r="B11" s="178"/>
      <c r="C11" s="622">
        <v>300000</v>
      </c>
      <c r="D11" s="622">
        <v>883160.25</v>
      </c>
    </row>
    <row r="12" spans="1:4" s="80" customFormat="1" ht="19.5" customHeight="1" x14ac:dyDescent="0.2">
      <c r="A12" s="178" t="s">
        <v>332</v>
      </c>
      <c r="B12" s="178"/>
      <c r="C12" s="622">
        <v>286276631.22000003</v>
      </c>
      <c r="D12" s="622">
        <v>327695633.31999999</v>
      </c>
    </row>
    <row r="13" spans="1:4" s="80" customFormat="1" ht="19.5" customHeight="1" x14ac:dyDescent="0.2">
      <c r="A13" s="178" t="s">
        <v>333</v>
      </c>
      <c r="B13" s="178"/>
      <c r="C13" s="622">
        <v>48741509.380000003</v>
      </c>
      <c r="D13" s="622">
        <v>55159164.799999997</v>
      </c>
    </row>
    <row r="14" spans="1:4" s="80" customFormat="1" ht="19.5" customHeight="1" x14ac:dyDescent="0.2">
      <c r="A14" s="178" t="s">
        <v>334</v>
      </c>
      <c r="B14" s="178"/>
      <c r="C14" s="622">
        <v>19586516.329999998</v>
      </c>
      <c r="D14" s="622">
        <v>33466117.510000002</v>
      </c>
    </row>
    <row r="15" spans="1:4" s="80" customFormat="1" ht="19.5" customHeight="1" x14ac:dyDescent="0.2">
      <c r="A15" s="178" t="s">
        <v>335</v>
      </c>
      <c r="B15" s="178"/>
      <c r="C15" s="622">
        <v>11814766.92</v>
      </c>
      <c r="D15" s="622">
        <v>18993899.329999998</v>
      </c>
    </row>
    <row r="16" spans="1:4" s="80" customFormat="1" ht="19.5" customHeight="1" thickBot="1" x14ac:dyDescent="0.25">
      <c r="A16" s="1153" t="s">
        <v>3610</v>
      </c>
      <c r="B16" s="270"/>
      <c r="C16" s="622">
        <v>449810272.58999997</v>
      </c>
      <c r="D16" s="622">
        <v>252418786.06999999</v>
      </c>
    </row>
    <row r="17" spans="1:4" s="80" customFormat="1" ht="19.5" customHeight="1" x14ac:dyDescent="0.2">
      <c r="A17" s="174" t="s">
        <v>261</v>
      </c>
      <c r="B17" s="174"/>
      <c r="C17" s="648">
        <f>SUM(C10:C16)</f>
        <v>816574141.44000006</v>
      </c>
      <c r="D17" s="648">
        <f>SUM(D10:D16)</f>
        <v>688683426.27999997</v>
      </c>
    </row>
    <row r="18" spans="1:4" s="80" customFormat="1" ht="19.5" customHeight="1" x14ac:dyDescent="0.2">
      <c r="A18" s="1154" t="s">
        <v>3611</v>
      </c>
      <c r="B18" s="271" t="s">
        <v>3589</v>
      </c>
      <c r="C18" s="622">
        <v>60462445.020000003</v>
      </c>
      <c r="D18" s="622">
        <v>53523043.740000002</v>
      </c>
    </row>
    <row r="19" spans="1:4" s="80" customFormat="1" ht="19.5" customHeight="1" thickBot="1" x14ac:dyDescent="0.25">
      <c r="A19" s="176" t="s">
        <v>336</v>
      </c>
      <c r="B19" s="176"/>
      <c r="C19" s="649">
        <f>+C17-C18</f>
        <v>756111696.42000008</v>
      </c>
      <c r="D19" s="649">
        <f>+D17-D18</f>
        <v>635160382.53999996</v>
      </c>
    </row>
    <row r="20" spans="1:4" ht="15" customHeight="1" x14ac:dyDescent="0.2">
      <c r="A20" s="157"/>
      <c r="B20" s="157"/>
      <c r="C20" s="641"/>
      <c r="D20" s="641"/>
    </row>
    <row r="21" spans="1:4" x14ac:dyDescent="0.2">
      <c r="A21" s="159" t="s">
        <v>51</v>
      </c>
      <c r="B21" s="159"/>
      <c r="C21" s="3"/>
      <c r="D21" s="3"/>
    </row>
    <row r="22" spans="1:4" s="167" customFormat="1" ht="41.25" customHeight="1" x14ac:dyDescent="0.2">
      <c r="A22" s="1614" t="s">
        <v>3612</v>
      </c>
      <c r="B22" s="1614"/>
      <c r="C22" s="1614"/>
      <c r="D22" s="1614"/>
    </row>
    <row r="23" spans="1:4" x14ac:dyDescent="0.2">
      <c r="A23" s="3"/>
      <c r="B23" s="3"/>
      <c r="C23" s="3"/>
      <c r="D23" s="3"/>
    </row>
    <row r="24" spans="1:4" x14ac:dyDescent="0.2">
      <c r="A24" s="3"/>
      <c r="B24" s="3"/>
      <c r="C24" s="3"/>
      <c r="D24" s="3"/>
    </row>
    <row r="25" spans="1:4" x14ac:dyDescent="0.2">
      <c r="A25" s="184" t="s">
        <v>337</v>
      </c>
      <c r="B25" s="184"/>
      <c r="C25" s="3"/>
      <c r="D25" s="3"/>
    </row>
    <row r="26" spans="1:4" x14ac:dyDescent="0.2">
      <c r="A26" s="159" t="s">
        <v>5038</v>
      </c>
      <c r="B26" s="159"/>
      <c r="C26" s="3"/>
      <c r="D26" s="3"/>
    </row>
    <row r="27" spans="1:4" x14ac:dyDescent="0.2">
      <c r="A27" s="159"/>
      <c r="B27" s="159"/>
      <c r="C27" s="3"/>
      <c r="D27" s="3"/>
    </row>
    <row r="28" spans="1:4" ht="37.5" customHeight="1" x14ac:dyDescent="0.2">
      <c r="A28" s="1614" t="s">
        <v>340</v>
      </c>
      <c r="B28" s="1614"/>
      <c r="C28" s="1614"/>
      <c r="D28" s="1614"/>
    </row>
    <row r="29" spans="1:4" x14ac:dyDescent="0.2">
      <c r="A29" s="159"/>
      <c r="B29" s="159"/>
      <c r="C29" s="3"/>
      <c r="D29" s="3"/>
    </row>
    <row r="30" spans="1:4" x14ac:dyDescent="0.2">
      <c r="A30" s="1618" t="s">
        <v>5038</v>
      </c>
      <c r="B30" s="1618"/>
      <c r="C30" s="1618"/>
      <c r="D30" s="1618"/>
    </row>
    <row r="31" spans="1:4" s="620" customFormat="1" x14ac:dyDescent="0.2">
      <c r="A31" s="1617" t="s">
        <v>256</v>
      </c>
      <c r="B31" s="1617"/>
      <c r="C31" s="1617"/>
      <c r="D31" s="1617"/>
    </row>
    <row r="32" spans="1:4" x14ac:dyDescent="0.2">
      <c r="A32" s="1618" t="s">
        <v>3</v>
      </c>
      <c r="B32" s="1618"/>
      <c r="C32" s="1618"/>
      <c r="D32" s="1618"/>
    </row>
    <row r="33" spans="1:4" ht="13.5" thickBot="1" x14ac:dyDescent="0.25">
      <c r="A33" s="130"/>
      <c r="B33" s="130"/>
      <c r="C33" s="3"/>
      <c r="D33" s="3"/>
    </row>
    <row r="34" spans="1:4" s="80" customFormat="1" ht="18" customHeight="1" thickBot="1" x14ac:dyDescent="0.25">
      <c r="A34" s="1150" t="s">
        <v>267</v>
      </c>
      <c r="B34" s="1150"/>
      <c r="C34" s="621">
        <v>2018</v>
      </c>
      <c r="D34" s="621">
        <v>2017</v>
      </c>
    </row>
    <row r="35" spans="1:4" s="80" customFormat="1" ht="18" customHeight="1" thickBot="1" x14ac:dyDescent="0.25">
      <c r="A35" s="178" t="s">
        <v>5042</v>
      </c>
      <c r="B35" s="178" t="s">
        <v>3589</v>
      </c>
      <c r="C35" s="622">
        <v>1057160652.38</v>
      </c>
      <c r="D35" s="622">
        <v>860482415.60000002</v>
      </c>
    </row>
    <row r="36" spans="1:4" s="80" customFormat="1" ht="18" customHeight="1" x14ac:dyDescent="0.2">
      <c r="A36" s="174" t="s">
        <v>261</v>
      </c>
      <c r="B36" s="1152" t="s">
        <v>362</v>
      </c>
      <c r="C36" s="643">
        <f>SUM(C35:C35)</f>
        <v>1057160652.38</v>
      </c>
      <c r="D36" s="643">
        <f>SUM(D35:D35)</f>
        <v>860482415.60000002</v>
      </c>
    </row>
    <row r="37" spans="1:4" x14ac:dyDescent="0.2">
      <c r="A37" s="157"/>
      <c r="B37" s="157"/>
      <c r="C37" s="158"/>
      <c r="D37" s="158"/>
    </row>
    <row r="38" spans="1:4" x14ac:dyDescent="0.2">
      <c r="A38" s="159" t="s">
        <v>51</v>
      </c>
      <c r="B38" s="169"/>
      <c r="C38" s="3"/>
      <c r="D38" s="3"/>
    </row>
    <row r="39" spans="1:4" s="80" customFormat="1" x14ac:dyDescent="0.2">
      <c r="A39" s="1614" t="s">
        <v>5039</v>
      </c>
      <c r="B39" s="1614"/>
      <c r="C39" s="1614"/>
      <c r="D39" s="1614"/>
    </row>
    <row r="40" spans="1:4" s="80" customFormat="1" x14ac:dyDescent="0.2">
      <c r="A40" s="1397"/>
      <c r="B40" s="1397"/>
      <c r="C40" s="1397"/>
      <c r="D40" s="1397"/>
    </row>
    <row r="41" spans="1:4" ht="24.75" customHeight="1" x14ac:dyDescent="0.2">
      <c r="A41" s="1603" t="s">
        <v>5043</v>
      </c>
      <c r="B41" s="1630"/>
      <c r="C41" s="1630"/>
      <c r="D41" s="1630"/>
    </row>
  </sheetData>
  <mergeCells count="11">
    <mergeCell ref="A4:D4"/>
    <mergeCell ref="A5:D5"/>
    <mergeCell ref="A6:D6"/>
    <mergeCell ref="A7:D7"/>
    <mergeCell ref="A41:D41"/>
    <mergeCell ref="A22:D22"/>
    <mergeCell ref="A39:D39"/>
    <mergeCell ref="A28:D28"/>
    <mergeCell ref="A30:D30"/>
    <mergeCell ref="A31:D31"/>
    <mergeCell ref="A32:D32"/>
  </mergeCells>
  <pageMargins left="0.98425196850393704" right="0.98425196850393704" top="1.1811023622047245" bottom="1.1811023622047245" header="0.51181102362204722" footer="0.31496062992125984"/>
  <pageSetup scale="80" firstPageNumber="0" orientation="portrait" r:id="rId1"/>
  <headerFoot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L56"/>
  <sheetViews>
    <sheetView zoomScale="90" zoomScaleNormal="90" zoomScalePageLayoutView="90" workbookViewId="0">
      <selection activeCell="B5" sqref="B5"/>
    </sheetView>
  </sheetViews>
  <sheetFormatPr baseColWidth="10" defaultColWidth="9.140625" defaultRowHeight="12.75" x14ac:dyDescent="0.2"/>
  <cols>
    <col min="1" max="1" width="17.42578125" style="80" customWidth="1"/>
    <col min="2" max="2" width="44.42578125" style="80" customWidth="1"/>
    <col min="3" max="3" width="3.42578125" style="80" customWidth="1"/>
    <col min="4" max="5" width="17.42578125" style="80" customWidth="1"/>
    <col min="6" max="1023" width="10.7109375" style="80" customWidth="1"/>
    <col min="1024" max="1026" width="9.140625" style="80" customWidth="1"/>
  </cols>
  <sheetData>
    <row r="1" spans="1:1026" ht="15" x14ac:dyDescent="0.2">
      <c r="A1" s="142" t="s">
        <v>5045</v>
      </c>
      <c r="B1" s="170"/>
      <c r="C1" s="170"/>
      <c r="D1" s="171"/>
      <c r="E1" s="171"/>
    </row>
    <row r="2" spans="1:1026" ht="15" x14ac:dyDescent="0.2">
      <c r="A2" s="1634" t="s">
        <v>342</v>
      </c>
      <c r="B2" s="1634"/>
      <c r="C2" s="418"/>
      <c r="D2" s="171"/>
      <c r="E2" s="171"/>
    </row>
    <row r="3" spans="1:1026" x14ac:dyDescent="0.2">
      <c r="A3" s="172"/>
      <c r="B3" s="172"/>
      <c r="C3" s="172"/>
      <c r="D3" s="172"/>
      <c r="E3" s="172"/>
    </row>
    <row r="4" spans="1:1026" s="620" customFormat="1" ht="41.1" customHeight="1" x14ac:dyDescent="0.2">
      <c r="A4" s="1629" t="s">
        <v>5033</v>
      </c>
      <c r="B4" s="1629"/>
      <c r="C4" s="1629"/>
      <c r="D4" s="1629"/>
      <c r="E4" s="162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c r="AL4" s="619"/>
      <c r="AM4" s="619"/>
      <c r="AN4" s="619"/>
      <c r="AO4" s="619"/>
      <c r="AP4" s="619"/>
      <c r="AQ4" s="619"/>
      <c r="AR4" s="619"/>
      <c r="AS4" s="619"/>
      <c r="AT4" s="619"/>
      <c r="AU4" s="619"/>
      <c r="AV4" s="619"/>
      <c r="AW4" s="619"/>
      <c r="AX4" s="619"/>
      <c r="AY4" s="619"/>
      <c r="AZ4" s="619"/>
      <c r="BA4" s="619"/>
      <c r="BB4" s="619"/>
      <c r="BC4" s="619"/>
      <c r="BD4" s="619"/>
      <c r="BE4" s="619"/>
      <c r="BF4" s="619"/>
      <c r="BG4" s="619"/>
      <c r="BH4" s="619"/>
      <c r="BI4" s="619"/>
      <c r="BJ4" s="619"/>
      <c r="BK4" s="619"/>
      <c r="BL4" s="619"/>
      <c r="BM4" s="619"/>
      <c r="BN4" s="619"/>
      <c r="BO4" s="619"/>
      <c r="BP4" s="619"/>
      <c r="BQ4" s="619"/>
      <c r="BR4" s="619"/>
      <c r="BS4" s="619"/>
      <c r="BT4" s="619"/>
      <c r="BU4" s="619"/>
      <c r="BV4" s="619"/>
      <c r="BW4" s="619"/>
      <c r="BX4" s="619"/>
      <c r="BY4" s="619"/>
      <c r="BZ4" s="619"/>
      <c r="CA4" s="619"/>
      <c r="CB4" s="619"/>
      <c r="CC4" s="619"/>
      <c r="CD4" s="619"/>
      <c r="CE4" s="619"/>
      <c r="CF4" s="619"/>
      <c r="CG4" s="619"/>
      <c r="CH4" s="619"/>
      <c r="CI4" s="619"/>
      <c r="CJ4" s="619"/>
      <c r="CK4" s="619"/>
      <c r="CL4" s="619"/>
      <c r="CM4" s="619"/>
      <c r="CN4" s="619"/>
      <c r="CO4" s="619"/>
      <c r="CP4" s="619"/>
      <c r="CQ4" s="619"/>
      <c r="CR4" s="619"/>
      <c r="CS4" s="619"/>
      <c r="CT4" s="619"/>
      <c r="CU4" s="619"/>
      <c r="CV4" s="619"/>
      <c r="CW4" s="619"/>
      <c r="CX4" s="619"/>
      <c r="CY4" s="619"/>
      <c r="CZ4" s="619"/>
      <c r="DA4" s="619"/>
      <c r="DB4" s="619"/>
      <c r="DC4" s="619"/>
      <c r="DD4" s="619"/>
      <c r="DE4" s="619"/>
      <c r="DF4" s="619"/>
      <c r="DG4" s="619"/>
      <c r="DH4" s="619"/>
      <c r="DI4" s="619"/>
      <c r="DJ4" s="619"/>
      <c r="DK4" s="619"/>
      <c r="DL4" s="619"/>
      <c r="DM4" s="619"/>
      <c r="DN4" s="619"/>
      <c r="DO4" s="619"/>
      <c r="DP4" s="619"/>
      <c r="DQ4" s="619"/>
      <c r="DR4" s="619"/>
      <c r="DS4" s="619"/>
      <c r="DT4" s="619"/>
      <c r="DU4" s="619"/>
      <c r="DV4" s="619"/>
      <c r="DW4" s="619"/>
      <c r="DX4" s="619"/>
      <c r="DY4" s="619"/>
      <c r="DZ4" s="619"/>
      <c r="EA4" s="619"/>
      <c r="EB4" s="619"/>
      <c r="EC4" s="619"/>
      <c r="ED4" s="619"/>
      <c r="EE4" s="619"/>
      <c r="EF4" s="619"/>
      <c r="EG4" s="619"/>
      <c r="EH4" s="619"/>
      <c r="EI4" s="619"/>
      <c r="EJ4" s="619"/>
      <c r="EK4" s="619"/>
      <c r="EL4" s="619"/>
      <c r="EM4" s="619"/>
      <c r="EN4" s="619"/>
      <c r="EO4" s="619"/>
      <c r="EP4" s="619"/>
      <c r="EQ4" s="619"/>
      <c r="ER4" s="619"/>
      <c r="ES4" s="619"/>
      <c r="ET4" s="619"/>
      <c r="EU4" s="619"/>
      <c r="EV4" s="619"/>
      <c r="EW4" s="619"/>
      <c r="EX4" s="619"/>
      <c r="EY4" s="619"/>
      <c r="EZ4" s="619"/>
      <c r="FA4" s="619"/>
      <c r="FB4" s="619"/>
      <c r="FC4" s="619"/>
      <c r="FD4" s="619"/>
      <c r="FE4" s="619"/>
      <c r="FF4" s="619"/>
      <c r="FG4" s="619"/>
      <c r="FH4" s="619"/>
      <c r="FI4" s="619"/>
      <c r="FJ4" s="619"/>
      <c r="FK4" s="619"/>
      <c r="FL4" s="619"/>
      <c r="FM4" s="619"/>
      <c r="FN4" s="619"/>
      <c r="FO4" s="619"/>
      <c r="FP4" s="619"/>
      <c r="FQ4" s="619"/>
      <c r="FR4" s="619"/>
      <c r="FS4" s="619"/>
      <c r="FT4" s="619"/>
      <c r="FU4" s="619"/>
      <c r="FV4" s="619"/>
      <c r="FW4" s="619"/>
      <c r="FX4" s="619"/>
      <c r="FY4" s="619"/>
      <c r="FZ4" s="619"/>
      <c r="GA4" s="619"/>
      <c r="GB4" s="619"/>
      <c r="GC4" s="619"/>
      <c r="GD4" s="619"/>
      <c r="GE4" s="619"/>
      <c r="GF4" s="619"/>
      <c r="GG4" s="619"/>
      <c r="GH4" s="619"/>
      <c r="GI4" s="619"/>
      <c r="GJ4" s="619"/>
      <c r="GK4" s="619"/>
      <c r="GL4" s="619"/>
      <c r="GM4" s="619"/>
      <c r="GN4" s="619"/>
      <c r="GO4" s="619"/>
      <c r="GP4" s="619"/>
      <c r="GQ4" s="619"/>
      <c r="GR4" s="619"/>
      <c r="GS4" s="619"/>
      <c r="GT4" s="619"/>
      <c r="GU4" s="619"/>
      <c r="GV4" s="619"/>
      <c r="GW4" s="619"/>
      <c r="GX4" s="619"/>
      <c r="GY4" s="619"/>
      <c r="GZ4" s="619"/>
      <c r="HA4" s="619"/>
      <c r="HB4" s="619"/>
      <c r="HC4" s="619"/>
      <c r="HD4" s="619"/>
      <c r="HE4" s="619"/>
      <c r="HF4" s="619"/>
      <c r="HG4" s="619"/>
      <c r="HH4" s="619"/>
      <c r="HI4" s="619"/>
      <c r="HJ4" s="619"/>
      <c r="HK4" s="619"/>
      <c r="HL4" s="619"/>
      <c r="HM4" s="619"/>
      <c r="HN4" s="619"/>
      <c r="HO4" s="619"/>
      <c r="HP4" s="619"/>
      <c r="HQ4" s="619"/>
      <c r="HR4" s="619"/>
      <c r="HS4" s="619"/>
      <c r="HT4" s="619"/>
      <c r="HU4" s="619"/>
      <c r="HV4" s="619"/>
      <c r="HW4" s="619"/>
      <c r="HX4" s="619"/>
      <c r="HY4" s="619"/>
      <c r="HZ4" s="619"/>
      <c r="IA4" s="619"/>
      <c r="IB4" s="619"/>
      <c r="IC4" s="619"/>
      <c r="ID4" s="619"/>
      <c r="IE4" s="619"/>
      <c r="IF4" s="619"/>
      <c r="IG4" s="619"/>
      <c r="IH4" s="619"/>
      <c r="II4" s="619"/>
      <c r="IJ4" s="619"/>
      <c r="IK4" s="619"/>
      <c r="IL4" s="619"/>
      <c r="IM4" s="619"/>
      <c r="IN4" s="619"/>
      <c r="IO4" s="619"/>
      <c r="IP4" s="619"/>
      <c r="IQ4" s="619"/>
      <c r="IR4" s="619"/>
      <c r="IS4" s="619"/>
      <c r="IT4" s="619"/>
      <c r="IU4" s="619"/>
      <c r="IV4" s="619"/>
      <c r="IW4" s="619"/>
      <c r="IX4" s="619"/>
      <c r="IY4" s="619"/>
      <c r="IZ4" s="619"/>
      <c r="JA4" s="619"/>
      <c r="JB4" s="619"/>
      <c r="JC4" s="619"/>
      <c r="JD4" s="619"/>
      <c r="JE4" s="619"/>
      <c r="JF4" s="619"/>
      <c r="JG4" s="619"/>
      <c r="JH4" s="619"/>
      <c r="JI4" s="619"/>
      <c r="JJ4" s="619"/>
      <c r="JK4" s="619"/>
      <c r="JL4" s="619"/>
      <c r="JM4" s="619"/>
      <c r="JN4" s="619"/>
      <c r="JO4" s="619"/>
      <c r="JP4" s="619"/>
      <c r="JQ4" s="619"/>
      <c r="JR4" s="619"/>
      <c r="JS4" s="619"/>
      <c r="JT4" s="619"/>
      <c r="JU4" s="619"/>
      <c r="JV4" s="619"/>
      <c r="JW4" s="619"/>
      <c r="JX4" s="619"/>
      <c r="JY4" s="619"/>
      <c r="JZ4" s="619"/>
      <c r="KA4" s="619"/>
      <c r="KB4" s="619"/>
      <c r="KC4" s="619"/>
      <c r="KD4" s="619"/>
      <c r="KE4" s="619"/>
      <c r="KF4" s="619"/>
      <c r="KG4" s="619"/>
      <c r="KH4" s="619"/>
      <c r="KI4" s="619"/>
      <c r="KJ4" s="619"/>
      <c r="KK4" s="619"/>
      <c r="KL4" s="619"/>
      <c r="KM4" s="619"/>
      <c r="KN4" s="619"/>
      <c r="KO4" s="619"/>
      <c r="KP4" s="619"/>
      <c r="KQ4" s="619"/>
      <c r="KR4" s="619"/>
      <c r="KS4" s="619"/>
      <c r="KT4" s="619"/>
      <c r="KU4" s="619"/>
      <c r="KV4" s="619"/>
      <c r="KW4" s="619"/>
      <c r="KX4" s="619"/>
      <c r="KY4" s="619"/>
      <c r="KZ4" s="619"/>
      <c r="LA4" s="619"/>
      <c r="LB4" s="619"/>
      <c r="LC4" s="619"/>
      <c r="LD4" s="619"/>
      <c r="LE4" s="619"/>
      <c r="LF4" s="619"/>
      <c r="LG4" s="619"/>
      <c r="LH4" s="619"/>
      <c r="LI4" s="619"/>
      <c r="LJ4" s="619"/>
      <c r="LK4" s="619"/>
      <c r="LL4" s="619"/>
      <c r="LM4" s="619"/>
      <c r="LN4" s="619"/>
      <c r="LO4" s="619"/>
      <c r="LP4" s="619"/>
      <c r="LQ4" s="619"/>
      <c r="LR4" s="619"/>
      <c r="LS4" s="619"/>
      <c r="LT4" s="619"/>
      <c r="LU4" s="619"/>
      <c r="LV4" s="619"/>
      <c r="LW4" s="619"/>
      <c r="LX4" s="619"/>
      <c r="LY4" s="619"/>
      <c r="LZ4" s="619"/>
      <c r="MA4" s="619"/>
      <c r="MB4" s="619"/>
      <c r="MC4" s="619"/>
      <c r="MD4" s="619"/>
      <c r="ME4" s="619"/>
      <c r="MF4" s="619"/>
      <c r="MG4" s="619"/>
      <c r="MH4" s="619"/>
      <c r="MI4" s="619"/>
      <c r="MJ4" s="619"/>
      <c r="MK4" s="619"/>
      <c r="ML4" s="619"/>
      <c r="MM4" s="619"/>
      <c r="MN4" s="619"/>
      <c r="MO4" s="619"/>
      <c r="MP4" s="619"/>
      <c r="MQ4" s="619"/>
      <c r="MR4" s="619"/>
      <c r="MS4" s="619"/>
      <c r="MT4" s="619"/>
      <c r="MU4" s="619"/>
      <c r="MV4" s="619"/>
      <c r="MW4" s="619"/>
      <c r="MX4" s="619"/>
      <c r="MY4" s="619"/>
      <c r="MZ4" s="619"/>
      <c r="NA4" s="619"/>
      <c r="NB4" s="619"/>
      <c r="NC4" s="619"/>
      <c r="ND4" s="619"/>
      <c r="NE4" s="619"/>
      <c r="NF4" s="619"/>
      <c r="NG4" s="619"/>
      <c r="NH4" s="619"/>
      <c r="NI4" s="619"/>
      <c r="NJ4" s="619"/>
      <c r="NK4" s="619"/>
      <c r="NL4" s="619"/>
      <c r="NM4" s="619"/>
      <c r="NN4" s="619"/>
      <c r="NO4" s="619"/>
      <c r="NP4" s="619"/>
      <c r="NQ4" s="619"/>
      <c r="NR4" s="619"/>
      <c r="NS4" s="619"/>
      <c r="NT4" s="619"/>
      <c r="NU4" s="619"/>
      <c r="NV4" s="619"/>
      <c r="NW4" s="619"/>
      <c r="NX4" s="619"/>
      <c r="NY4" s="619"/>
      <c r="NZ4" s="619"/>
      <c r="OA4" s="619"/>
      <c r="OB4" s="619"/>
      <c r="OC4" s="619"/>
      <c r="OD4" s="619"/>
      <c r="OE4" s="619"/>
      <c r="OF4" s="619"/>
      <c r="OG4" s="619"/>
      <c r="OH4" s="619"/>
      <c r="OI4" s="619"/>
      <c r="OJ4" s="619"/>
      <c r="OK4" s="619"/>
      <c r="OL4" s="619"/>
      <c r="OM4" s="619"/>
      <c r="ON4" s="619"/>
      <c r="OO4" s="619"/>
      <c r="OP4" s="619"/>
      <c r="OQ4" s="619"/>
      <c r="OR4" s="619"/>
      <c r="OS4" s="619"/>
      <c r="OT4" s="619"/>
      <c r="OU4" s="619"/>
      <c r="OV4" s="619"/>
      <c r="OW4" s="619"/>
      <c r="OX4" s="619"/>
      <c r="OY4" s="619"/>
      <c r="OZ4" s="619"/>
      <c r="PA4" s="619"/>
      <c r="PB4" s="619"/>
      <c r="PC4" s="619"/>
      <c r="PD4" s="619"/>
      <c r="PE4" s="619"/>
      <c r="PF4" s="619"/>
      <c r="PG4" s="619"/>
      <c r="PH4" s="619"/>
      <c r="PI4" s="619"/>
      <c r="PJ4" s="619"/>
      <c r="PK4" s="619"/>
      <c r="PL4" s="619"/>
      <c r="PM4" s="619"/>
      <c r="PN4" s="619"/>
      <c r="PO4" s="619"/>
      <c r="PP4" s="619"/>
      <c r="PQ4" s="619"/>
      <c r="PR4" s="619"/>
      <c r="PS4" s="619"/>
      <c r="PT4" s="619"/>
      <c r="PU4" s="619"/>
      <c r="PV4" s="619"/>
      <c r="PW4" s="619"/>
      <c r="PX4" s="619"/>
      <c r="PY4" s="619"/>
      <c r="PZ4" s="619"/>
      <c r="QA4" s="619"/>
      <c r="QB4" s="619"/>
      <c r="QC4" s="619"/>
      <c r="QD4" s="619"/>
      <c r="QE4" s="619"/>
      <c r="QF4" s="619"/>
      <c r="QG4" s="619"/>
      <c r="QH4" s="619"/>
      <c r="QI4" s="619"/>
      <c r="QJ4" s="619"/>
      <c r="QK4" s="619"/>
      <c r="QL4" s="619"/>
      <c r="QM4" s="619"/>
      <c r="QN4" s="619"/>
      <c r="QO4" s="619"/>
      <c r="QP4" s="619"/>
      <c r="QQ4" s="619"/>
      <c r="QR4" s="619"/>
      <c r="QS4" s="619"/>
      <c r="QT4" s="619"/>
      <c r="QU4" s="619"/>
      <c r="QV4" s="619"/>
      <c r="QW4" s="619"/>
      <c r="QX4" s="619"/>
      <c r="QY4" s="619"/>
      <c r="QZ4" s="619"/>
      <c r="RA4" s="619"/>
      <c r="RB4" s="619"/>
      <c r="RC4" s="619"/>
      <c r="RD4" s="619"/>
      <c r="RE4" s="619"/>
      <c r="RF4" s="619"/>
      <c r="RG4" s="619"/>
      <c r="RH4" s="619"/>
      <c r="RI4" s="619"/>
      <c r="RJ4" s="619"/>
      <c r="RK4" s="619"/>
      <c r="RL4" s="619"/>
      <c r="RM4" s="619"/>
      <c r="RN4" s="619"/>
      <c r="RO4" s="619"/>
      <c r="RP4" s="619"/>
      <c r="RQ4" s="619"/>
      <c r="RR4" s="619"/>
      <c r="RS4" s="619"/>
      <c r="RT4" s="619"/>
      <c r="RU4" s="619"/>
      <c r="RV4" s="619"/>
      <c r="RW4" s="619"/>
      <c r="RX4" s="619"/>
      <c r="RY4" s="619"/>
      <c r="RZ4" s="619"/>
      <c r="SA4" s="619"/>
      <c r="SB4" s="619"/>
      <c r="SC4" s="619"/>
      <c r="SD4" s="619"/>
      <c r="SE4" s="619"/>
      <c r="SF4" s="619"/>
      <c r="SG4" s="619"/>
      <c r="SH4" s="619"/>
      <c r="SI4" s="619"/>
      <c r="SJ4" s="619"/>
      <c r="SK4" s="619"/>
      <c r="SL4" s="619"/>
      <c r="SM4" s="619"/>
      <c r="SN4" s="619"/>
      <c r="SO4" s="619"/>
      <c r="SP4" s="619"/>
      <c r="SQ4" s="619"/>
      <c r="SR4" s="619"/>
      <c r="SS4" s="619"/>
      <c r="ST4" s="619"/>
      <c r="SU4" s="619"/>
      <c r="SV4" s="619"/>
      <c r="SW4" s="619"/>
      <c r="SX4" s="619"/>
      <c r="SY4" s="619"/>
      <c r="SZ4" s="619"/>
      <c r="TA4" s="619"/>
      <c r="TB4" s="619"/>
      <c r="TC4" s="619"/>
      <c r="TD4" s="619"/>
      <c r="TE4" s="619"/>
      <c r="TF4" s="619"/>
      <c r="TG4" s="619"/>
      <c r="TH4" s="619"/>
      <c r="TI4" s="619"/>
      <c r="TJ4" s="619"/>
      <c r="TK4" s="619"/>
      <c r="TL4" s="619"/>
      <c r="TM4" s="619"/>
      <c r="TN4" s="619"/>
      <c r="TO4" s="619"/>
      <c r="TP4" s="619"/>
      <c r="TQ4" s="619"/>
      <c r="TR4" s="619"/>
      <c r="TS4" s="619"/>
      <c r="TT4" s="619"/>
      <c r="TU4" s="619"/>
      <c r="TV4" s="619"/>
      <c r="TW4" s="619"/>
      <c r="TX4" s="619"/>
      <c r="TY4" s="619"/>
      <c r="TZ4" s="619"/>
      <c r="UA4" s="619"/>
      <c r="UB4" s="619"/>
      <c r="UC4" s="619"/>
      <c r="UD4" s="619"/>
      <c r="UE4" s="619"/>
      <c r="UF4" s="619"/>
      <c r="UG4" s="619"/>
      <c r="UH4" s="619"/>
      <c r="UI4" s="619"/>
      <c r="UJ4" s="619"/>
      <c r="UK4" s="619"/>
      <c r="UL4" s="619"/>
      <c r="UM4" s="619"/>
      <c r="UN4" s="619"/>
      <c r="UO4" s="619"/>
      <c r="UP4" s="619"/>
      <c r="UQ4" s="619"/>
      <c r="UR4" s="619"/>
      <c r="US4" s="619"/>
      <c r="UT4" s="619"/>
      <c r="UU4" s="619"/>
      <c r="UV4" s="619"/>
      <c r="UW4" s="619"/>
      <c r="UX4" s="619"/>
      <c r="UY4" s="619"/>
      <c r="UZ4" s="619"/>
      <c r="VA4" s="619"/>
      <c r="VB4" s="619"/>
      <c r="VC4" s="619"/>
      <c r="VD4" s="619"/>
      <c r="VE4" s="619"/>
      <c r="VF4" s="619"/>
      <c r="VG4" s="619"/>
      <c r="VH4" s="619"/>
      <c r="VI4" s="619"/>
      <c r="VJ4" s="619"/>
      <c r="VK4" s="619"/>
      <c r="VL4" s="619"/>
      <c r="VM4" s="619"/>
      <c r="VN4" s="619"/>
      <c r="VO4" s="619"/>
      <c r="VP4" s="619"/>
      <c r="VQ4" s="619"/>
      <c r="VR4" s="619"/>
      <c r="VS4" s="619"/>
      <c r="VT4" s="619"/>
      <c r="VU4" s="619"/>
      <c r="VV4" s="619"/>
      <c r="VW4" s="619"/>
      <c r="VX4" s="619"/>
      <c r="VY4" s="619"/>
      <c r="VZ4" s="619"/>
      <c r="WA4" s="619"/>
      <c r="WB4" s="619"/>
      <c r="WC4" s="619"/>
      <c r="WD4" s="619"/>
      <c r="WE4" s="619"/>
      <c r="WF4" s="619"/>
      <c r="WG4" s="619"/>
      <c r="WH4" s="619"/>
      <c r="WI4" s="619"/>
      <c r="WJ4" s="619"/>
      <c r="WK4" s="619"/>
      <c r="WL4" s="619"/>
      <c r="WM4" s="619"/>
      <c r="WN4" s="619"/>
      <c r="WO4" s="619"/>
      <c r="WP4" s="619"/>
      <c r="WQ4" s="619"/>
      <c r="WR4" s="619"/>
      <c r="WS4" s="619"/>
      <c r="WT4" s="619"/>
      <c r="WU4" s="619"/>
      <c r="WV4" s="619"/>
      <c r="WW4" s="619"/>
      <c r="WX4" s="619"/>
      <c r="WY4" s="619"/>
      <c r="WZ4" s="619"/>
      <c r="XA4" s="619"/>
      <c r="XB4" s="619"/>
      <c r="XC4" s="619"/>
      <c r="XD4" s="619"/>
      <c r="XE4" s="619"/>
      <c r="XF4" s="619"/>
      <c r="XG4" s="619"/>
      <c r="XH4" s="619"/>
      <c r="XI4" s="619"/>
      <c r="XJ4" s="619"/>
      <c r="XK4" s="619"/>
      <c r="XL4" s="619"/>
      <c r="XM4" s="619"/>
      <c r="XN4" s="619"/>
      <c r="XO4" s="619"/>
      <c r="XP4" s="619"/>
      <c r="XQ4" s="619"/>
      <c r="XR4" s="619"/>
      <c r="XS4" s="619"/>
      <c r="XT4" s="619"/>
      <c r="XU4" s="619"/>
      <c r="XV4" s="619"/>
      <c r="XW4" s="619"/>
      <c r="XX4" s="619"/>
      <c r="XY4" s="619"/>
      <c r="XZ4" s="619"/>
      <c r="YA4" s="619"/>
      <c r="YB4" s="619"/>
      <c r="YC4" s="619"/>
      <c r="YD4" s="619"/>
      <c r="YE4" s="619"/>
      <c r="YF4" s="619"/>
      <c r="YG4" s="619"/>
      <c r="YH4" s="619"/>
      <c r="YI4" s="619"/>
      <c r="YJ4" s="619"/>
      <c r="YK4" s="619"/>
      <c r="YL4" s="619"/>
      <c r="YM4" s="619"/>
      <c r="YN4" s="619"/>
      <c r="YO4" s="619"/>
      <c r="YP4" s="619"/>
      <c r="YQ4" s="619"/>
      <c r="YR4" s="619"/>
      <c r="YS4" s="619"/>
      <c r="YT4" s="619"/>
      <c r="YU4" s="619"/>
      <c r="YV4" s="619"/>
      <c r="YW4" s="619"/>
      <c r="YX4" s="619"/>
      <c r="YY4" s="619"/>
      <c r="YZ4" s="619"/>
      <c r="ZA4" s="619"/>
      <c r="ZB4" s="619"/>
      <c r="ZC4" s="619"/>
      <c r="ZD4" s="619"/>
      <c r="ZE4" s="619"/>
      <c r="ZF4" s="619"/>
      <c r="ZG4" s="619"/>
      <c r="ZH4" s="619"/>
      <c r="ZI4" s="619"/>
      <c r="ZJ4" s="619"/>
      <c r="ZK4" s="619"/>
      <c r="ZL4" s="619"/>
      <c r="ZM4" s="619"/>
      <c r="ZN4" s="619"/>
      <c r="ZO4" s="619"/>
      <c r="ZP4" s="619"/>
      <c r="ZQ4" s="619"/>
      <c r="ZR4" s="619"/>
      <c r="ZS4" s="619"/>
      <c r="ZT4" s="619"/>
      <c r="ZU4" s="619"/>
      <c r="ZV4" s="619"/>
      <c r="ZW4" s="619"/>
      <c r="ZX4" s="619"/>
      <c r="ZY4" s="619"/>
      <c r="ZZ4" s="619"/>
      <c r="AAA4" s="619"/>
      <c r="AAB4" s="619"/>
      <c r="AAC4" s="619"/>
      <c r="AAD4" s="619"/>
      <c r="AAE4" s="619"/>
      <c r="AAF4" s="619"/>
      <c r="AAG4" s="619"/>
      <c r="AAH4" s="619"/>
      <c r="AAI4" s="619"/>
      <c r="AAJ4" s="619"/>
      <c r="AAK4" s="619"/>
      <c r="AAL4" s="619"/>
      <c r="AAM4" s="619"/>
      <c r="AAN4" s="619"/>
      <c r="AAO4" s="619"/>
      <c r="AAP4" s="619"/>
      <c r="AAQ4" s="619"/>
      <c r="AAR4" s="619"/>
      <c r="AAS4" s="619"/>
      <c r="AAT4" s="619"/>
      <c r="AAU4" s="619"/>
      <c r="AAV4" s="619"/>
      <c r="AAW4" s="619"/>
      <c r="AAX4" s="619"/>
      <c r="AAY4" s="619"/>
      <c r="AAZ4" s="619"/>
      <c r="ABA4" s="619"/>
      <c r="ABB4" s="619"/>
      <c r="ABC4" s="619"/>
      <c r="ABD4" s="619"/>
      <c r="ABE4" s="619"/>
      <c r="ABF4" s="619"/>
      <c r="ABG4" s="619"/>
      <c r="ABH4" s="619"/>
      <c r="ABI4" s="619"/>
      <c r="ABJ4" s="619"/>
      <c r="ABK4" s="619"/>
      <c r="ABL4" s="619"/>
      <c r="ABM4" s="619"/>
      <c r="ABN4" s="619"/>
      <c r="ABO4" s="619"/>
      <c r="ABP4" s="619"/>
      <c r="ABQ4" s="619"/>
      <c r="ABR4" s="619"/>
      <c r="ABS4" s="619"/>
      <c r="ABT4" s="619"/>
      <c r="ABU4" s="619"/>
      <c r="ABV4" s="619"/>
      <c r="ABW4" s="619"/>
      <c r="ABX4" s="619"/>
      <c r="ABY4" s="619"/>
      <c r="ABZ4" s="619"/>
      <c r="ACA4" s="619"/>
      <c r="ACB4" s="619"/>
      <c r="ACC4" s="619"/>
      <c r="ACD4" s="619"/>
      <c r="ACE4" s="619"/>
      <c r="ACF4" s="619"/>
      <c r="ACG4" s="619"/>
      <c r="ACH4" s="619"/>
      <c r="ACI4" s="619"/>
      <c r="ACJ4" s="619"/>
      <c r="ACK4" s="619"/>
      <c r="ACL4" s="619"/>
      <c r="ACM4" s="619"/>
      <c r="ACN4" s="619"/>
      <c r="ACO4" s="619"/>
      <c r="ACP4" s="619"/>
      <c r="ACQ4" s="619"/>
      <c r="ACR4" s="619"/>
      <c r="ACS4" s="619"/>
      <c r="ACT4" s="619"/>
      <c r="ACU4" s="619"/>
      <c r="ACV4" s="619"/>
      <c r="ACW4" s="619"/>
      <c r="ACX4" s="619"/>
      <c r="ACY4" s="619"/>
      <c r="ACZ4" s="619"/>
      <c r="ADA4" s="619"/>
      <c r="ADB4" s="619"/>
      <c r="ADC4" s="619"/>
      <c r="ADD4" s="619"/>
      <c r="ADE4" s="619"/>
      <c r="ADF4" s="619"/>
      <c r="ADG4" s="619"/>
      <c r="ADH4" s="619"/>
      <c r="ADI4" s="619"/>
      <c r="ADJ4" s="619"/>
      <c r="ADK4" s="619"/>
      <c r="ADL4" s="619"/>
      <c r="ADM4" s="619"/>
      <c r="ADN4" s="619"/>
      <c r="ADO4" s="619"/>
      <c r="ADP4" s="619"/>
      <c r="ADQ4" s="619"/>
      <c r="ADR4" s="619"/>
      <c r="ADS4" s="619"/>
      <c r="ADT4" s="619"/>
      <c r="ADU4" s="619"/>
      <c r="ADV4" s="619"/>
      <c r="ADW4" s="619"/>
      <c r="ADX4" s="619"/>
      <c r="ADY4" s="619"/>
      <c r="ADZ4" s="619"/>
      <c r="AEA4" s="619"/>
      <c r="AEB4" s="619"/>
      <c r="AEC4" s="619"/>
      <c r="AED4" s="619"/>
      <c r="AEE4" s="619"/>
      <c r="AEF4" s="619"/>
      <c r="AEG4" s="619"/>
      <c r="AEH4" s="619"/>
      <c r="AEI4" s="619"/>
      <c r="AEJ4" s="619"/>
      <c r="AEK4" s="619"/>
      <c r="AEL4" s="619"/>
      <c r="AEM4" s="619"/>
      <c r="AEN4" s="619"/>
      <c r="AEO4" s="619"/>
      <c r="AEP4" s="619"/>
      <c r="AEQ4" s="619"/>
      <c r="AER4" s="619"/>
      <c r="AES4" s="619"/>
      <c r="AET4" s="619"/>
      <c r="AEU4" s="619"/>
      <c r="AEV4" s="619"/>
      <c r="AEW4" s="619"/>
      <c r="AEX4" s="619"/>
      <c r="AEY4" s="619"/>
      <c r="AEZ4" s="619"/>
      <c r="AFA4" s="619"/>
      <c r="AFB4" s="619"/>
      <c r="AFC4" s="619"/>
      <c r="AFD4" s="619"/>
      <c r="AFE4" s="619"/>
      <c r="AFF4" s="619"/>
      <c r="AFG4" s="619"/>
      <c r="AFH4" s="619"/>
      <c r="AFI4" s="619"/>
      <c r="AFJ4" s="619"/>
      <c r="AFK4" s="619"/>
      <c r="AFL4" s="619"/>
      <c r="AFM4" s="619"/>
      <c r="AFN4" s="619"/>
      <c r="AFO4" s="619"/>
      <c r="AFP4" s="619"/>
      <c r="AFQ4" s="619"/>
      <c r="AFR4" s="619"/>
      <c r="AFS4" s="619"/>
      <c r="AFT4" s="619"/>
      <c r="AFU4" s="619"/>
      <c r="AFV4" s="619"/>
      <c r="AFW4" s="619"/>
      <c r="AFX4" s="619"/>
      <c r="AFY4" s="619"/>
      <c r="AFZ4" s="619"/>
      <c r="AGA4" s="619"/>
      <c r="AGB4" s="619"/>
      <c r="AGC4" s="619"/>
      <c r="AGD4" s="619"/>
      <c r="AGE4" s="619"/>
      <c r="AGF4" s="619"/>
      <c r="AGG4" s="619"/>
      <c r="AGH4" s="619"/>
      <c r="AGI4" s="619"/>
      <c r="AGJ4" s="619"/>
      <c r="AGK4" s="619"/>
      <c r="AGL4" s="619"/>
      <c r="AGM4" s="619"/>
      <c r="AGN4" s="619"/>
      <c r="AGO4" s="619"/>
      <c r="AGP4" s="619"/>
      <c r="AGQ4" s="619"/>
      <c r="AGR4" s="619"/>
      <c r="AGS4" s="619"/>
      <c r="AGT4" s="619"/>
      <c r="AGU4" s="619"/>
      <c r="AGV4" s="619"/>
      <c r="AGW4" s="619"/>
      <c r="AGX4" s="619"/>
      <c r="AGY4" s="619"/>
      <c r="AGZ4" s="619"/>
      <c r="AHA4" s="619"/>
      <c r="AHB4" s="619"/>
      <c r="AHC4" s="619"/>
      <c r="AHD4" s="619"/>
      <c r="AHE4" s="619"/>
      <c r="AHF4" s="619"/>
      <c r="AHG4" s="619"/>
      <c r="AHH4" s="619"/>
      <c r="AHI4" s="619"/>
      <c r="AHJ4" s="619"/>
      <c r="AHK4" s="619"/>
      <c r="AHL4" s="619"/>
      <c r="AHM4" s="619"/>
      <c r="AHN4" s="619"/>
      <c r="AHO4" s="619"/>
      <c r="AHP4" s="619"/>
      <c r="AHQ4" s="619"/>
      <c r="AHR4" s="619"/>
      <c r="AHS4" s="619"/>
      <c r="AHT4" s="619"/>
      <c r="AHU4" s="619"/>
      <c r="AHV4" s="619"/>
      <c r="AHW4" s="619"/>
      <c r="AHX4" s="619"/>
      <c r="AHY4" s="619"/>
      <c r="AHZ4" s="619"/>
      <c r="AIA4" s="619"/>
      <c r="AIB4" s="619"/>
      <c r="AIC4" s="619"/>
      <c r="AID4" s="619"/>
      <c r="AIE4" s="619"/>
      <c r="AIF4" s="619"/>
      <c r="AIG4" s="619"/>
      <c r="AIH4" s="619"/>
      <c r="AII4" s="619"/>
      <c r="AIJ4" s="619"/>
      <c r="AIK4" s="619"/>
      <c r="AIL4" s="619"/>
      <c r="AIM4" s="619"/>
      <c r="AIN4" s="619"/>
      <c r="AIO4" s="619"/>
      <c r="AIP4" s="619"/>
      <c r="AIQ4" s="619"/>
      <c r="AIR4" s="619"/>
      <c r="AIS4" s="619"/>
      <c r="AIT4" s="619"/>
      <c r="AIU4" s="619"/>
      <c r="AIV4" s="619"/>
      <c r="AIW4" s="619"/>
      <c r="AIX4" s="619"/>
      <c r="AIY4" s="619"/>
      <c r="AIZ4" s="619"/>
      <c r="AJA4" s="619"/>
      <c r="AJB4" s="619"/>
      <c r="AJC4" s="619"/>
      <c r="AJD4" s="619"/>
      <c r="AJE4" s="619"/>
      <c r="AJF4" s="619"/>
      <c r="AJG4" s="619"/>
      <c r="AJH4" s="619"/>
      <c r="AJI4" s="619"/>
      <c r="AJJ4" s="619"/>
      <c r="AJK4" s="619"/>
      <c r="AJL4" s="619"/>
      <c r="AJM4" s="619"/>
      <c r="AJN4" s="619"/>
      <c r="AJO4" s="619"/>
      <c r="AJP4" s="619"/>
      <c r="AJQ4" s="619"/>
      <c r="AJR4" s="619"/>
      <c r="AJS4" s="619"/>
      <c r="AJT4" s="619"/>
      <c r="AJU4" s="619"/>
      <c r="AJV4" s="619"/>
      <c r="AJW4" s="619"/>
      <c r="AJX4" s="619"/>
      <c r="AJY4" s="619"/>
      <c r="AJZ4" s="619"/>
      <c r="AKA4" s="619"/>
      <c r="AKB4" s="619"/>
      <c r="AKC4" s="619"/>
      <c r="AKD4" s="619"/>
      <c r="AKE4" s="619"/>
      <c r="AKF4" s="619"/>
      <c r="AKG4" s="619"/>
      <c r="AKH4" s="619"/>
      <c r="AKI4" s="619"/>
      <c r="AKJ4" s="619"/>
      <c r="AKK4" s="619"/>
      <c r="AKL4" s="619"/>
      <c r="AKM4" s="619"/>
      <c r="AKN4" s="619"/>
      <c r="AKO4" s="619"/>
      <c r="AKP4" s="619"/>
      <c r="AKQ4" s="619"/>
      <c r="AKR4" s="619"/>
      <c r="AKS4" s="619"/>
      <c r="AKT4" s="619"/>
      <c r="AKU4" s="619"/>
      <c r="AKV4" s="619"/>
      <c r="AKW4" s="619"/>
      <c r="AKX4" s="619"/>
      <c r="AKY4" s="619"/>
      <c r="AKZ4" s="619"/>
      <c r="ALA4" s="619"/>
      <c r="ALB4" s="619"/>
      <c r="ALC4" s="619"/>
      <c r="ALD4" s="619"/>
      <c r="ALE4" s="619"/>
      <c r="ALF4" s="619"/>
      <c r="ALG4" s="619"/>
      <c r="ALH4" s="619"/>
      <c r="ALI4" s="619"/>
      <c r="ALJ4" s="619"/>
      <c r="ALK4" s="619"/>
      <c r="ALL4" s="619"/>
      <c r="ALM4" s="619"/>
      <c r="ALN4" s="619"/>
      <c r="ALO4" s="619"/>
      <c r="ALP4" s="619"/>
      <c r="ALQ4" s="619"/>
      <c r="ALR4" s="619"/>
      <c r="ALS4" s="619"/>
      <c r="ALT4" s="619"/>
      <c r="ALU4" s="619"/>
      <c r="ALV4" s="619"/>
      <c r="ALW4" s="619"/>
      <c r="ALX4" s="619"/>
      <c r="ALY4" s="619"/>
      <c r="ALZ4" s="619"/>
      <c r="AMA4" s="619"/>
      <c r="AMB4" s="619"/>
      <c r="AMC4" s="619"/>
      <c r="AMD4" s="619"/>
      <c r="AME4" s="619"/>
      <c r="AMF4" s="619"/>
      <c r="AMG4" s="619"/>
      <c r="AMH4" s="619"/>
      <c r="AMI4" s="619"/>
      <c r="AMJ4" s="619"/>
      <c r="AMK4" s="619"/>
      <c r="AML4" s="619"/>
    </row>
    <row r="5" spans="1:1026" s="171" customFormat="1" x14ac:dyDescent="0.2">
      <c r="A5" s="143"/>
      <c r="B5" s="143"/>
      <c r="C5" s="415"/>
    </row>
    <row r="6" spans="1:1026" x14ac:dyDescent="0.2">
      <c r="A6" s="1616" t="s">
        <v>343</v>
      </c>
      <c r="B6" s="1616"/>
      <c r="C6" s="1616"/>
      <c r="D6" s="1616"/>
      <c r="E6" s="1616"/>
    </row>
    <row r="7" spans="1:1026" s="620" customFormat="1" x14ac:dyDescent="0.2">
      <c r="A7" s="1635" t="s">
        <v>256</v>
      </c>
      <c r="B7" s="1635"/>
      <c r="C7" s="1635"/>
      <c r="D7" s="1635"/>
      <c r="E7" s="1635"/>
      <c r="F7" s="619"/>
      <c r="G7" s="619"/>
      <c r="H7" s="619"/>
      <c r="I7" s="619"/>
      <c r="J7" s="619"/>
      <c r="K7" s="619"/>
      <c r="L7" s="619"/>
      <c r="M7" s="619"/>
      <c r="N7" s="619"/>
      <c r="O7" s="619"/>
      <c r="P7" s="619"/>
      <c r="Q7" s="619"/>
      <c r="R7" s="619"/>
      <c r="S7" s="619"/>
      <c r="T7" s="619"/>
      <c r="U7" s="619"/>
      <c r="V7" s="619"/>
      <c r="W7" s="619"/>
      <c r="X7" s="619"/>
      <c r="Y7" s="619"/>
      <c r="Z7" s="619"/>
      <c r="AA7" s="619"/>
      <c r="AB7" s="619"/>
      <c r="AC7" s="619"/>
      <c r="AD7" s="619"/>
      <c r="AE7" s="619"/>
      <c r="AF7" s="619"/>
      <c r="AG7" s="619"/>
      <c r="AH7" s="619"/>
      <c r="AI7" s="619"/>
      <c r="AJ7" s="619"/>
      <c r="AK7" s="619"/>
      <c r="AL7" s="619"/>
      <c r="AM7" s="619"/>
      <c r="AN7" s="619"/>
      <c r="AO7" s="619"/>
      <c r="AP7" s="619"/>
      <c r="AQ7" s="619"/>
      <c r="AR7" s="619"/>
      <c r="AS7" s="619"/>
      <c r="AT7" s="619"/>
      <c r="AU7" s="619"/>
      <c r="AV7" s="619"/>
      <c r="AW7" s="619"/>
      <c r="AX7" s="619"/>
      <c r="AY7" s="619"/>
      <c r="AZ7" s="619"/>
      <c r="BA7" s="619"/>
      <c r="BB7" s="619"/>
      <c r="BC7" s="619"/>
      <c r="BD7" s="619"/>
      <c r="BE7" s="619"/>
      <c r="BF7" s="619"/>
      <c r="BG7" s="619"/>
      <c r="BH7" s="619"/>
      <c r="BI7" s="619"/>
      <c r="BJ7" s="619"/>
      <c r="BK7" s="619"/>
      <c r="BL7" s="619"/>
      <c r="BM7" s="619"/>
      <c r="BN7" s="619"/>
      <c r="BO7" s="619"/>
      <c r="BP7" s="619"/>
      <c r="BQ7" s="619"/>
      <c r="BR7" s="619"/>
      <c r="BS7" s="619"/>
      <c r="BT7" s="619"/>
      <c r="BU7" s="619"/>
      <c r="BV7" s="619"/>
      <c r="BW7" s="619"/>
      <c r="BX7" s="619"/>
      <c r="BY7" s="619"/>
      <c r="BZ7" s="619"/>
      <c r="CA7" s="619"/>
      <c r="CB7" s="619"/>
      <c r="CC7" s="619"/>
      <c r="CD7" s="619"/>
      <c r="CE7" s="619"/>
      <c r="CF7" s="619"/>
      <c r="CG7" s="619"/>
      <c r="CH7" s="619"/>
      <c r="CI7" s="619"/>
      <c r="CJ7" s="619"/>
      <c r="CK7" s="619"/>
      <c r="CL7" s="619"/>
      <c r="CM7" s="619"/>
      <c r="CN7" s="619"/>
      <c r="CO7" s="619"/>
      <c r="CP7" s="619"/>
      <c r="CQ7" s="619"/>
      <c r="CR7" s="619"/>
      <c r="CS7" s="619"/>
      <c r="CT7" s="619"/>
      <c r="CU7" s="619"/>
      <c r="CV7" s="619"/>
      <c r="CW7" s="619"/>
      <c r="CX7" s="619"/>
      <c r="CY7" s="619"/>
      <c r="CZ7" s="619"/>
      <c r="DA7" s="619"/>
      <c r="DB7" s="619"/>
      <c r="DC7" s="619"/>
      <c r="DD7" s="619"/>
      <c r="DE7" s="619"/>
      <c r="DF7" s="619"/>
      <c r="DG7" s="619"/>
      <c r="DH7" s="619"/>
      <c r="DI7" s="619"/>
      <c r="DJ7" s="619"/>
      <c r="DK7" s="619"/>
      <c r="DL7" s="619"/>
      <c r="DM7" s="619"/>
      <c r="DN7" s="619"/>
      <c r="DO7" s="619"/>
      <c r="DP7" s="619"/>
      <c r="DQ7" s="619"/>
      <c r="DR7" s="619"/>
      <c r="DS7" s="619"/>
      <c r="DT7" s="619"/>
      <c r="DU7" s="619"/>
      <c r="DV7" s="619"/>
      <c r="DW7" s="619"/>
      <c r="DX7" s="619"/>
      <c r="DY7" s="619"/>
      <c r="DZ7" s="619"/>
      <c r="EA7" s="619"/>
      <c r="EB7" s="619"/>
      <c r="EC7" s="619"/>
      <c r="ED7" s="619"/>
      <c r="EE7" s="619"/>
      <c r="EF7" s="619"/>
      <c r="EG7" s="619"/>
      <c r="EH7" s="619"/>
      <c r="EI7" s="619"/>
      <c r="EJ7" s="619"/>
      <c r="EK7" s="619"/>
      <c r="EL7" s="619"/>
      <c r="EM7" s="619"/>
      <c r="EN7" s="619"/>
      <c r="EO7" s="619"/>
      <c r="EP7" s="619"/>
      <c r="EQ7" s="619"/>
      <c r="ER7" s="619"/>
      <c r="ES7" s="619"/>
      <c r="ET7" s="619"/>
      <c r="EU7" s="619"/>
      <c r="EV7" s="619"/>
      <c r="EW7" s="619"/>
      <c r="EX7" s="619"/>
      <c r="EY7" s="619"/>
      <c r="EZ7" s="619"/>
      <c r="FA7" s="619"/>
      <c r="FB7" s="619"/>
      <c r="FC7" s="619"/>
      <c r="FD7" s="619"/>
      <c r="FE7" s="619"/>
      <c r="FF7" s="619"/>
      <c r="FG7" s="619"/>
      <c r="FH7" s="619"/>
      <c r="FI7" s="619"/>
      <c r="FJ7" s="619"/>
      <c r="FK7" s="619"/>
      <c r="FL7" s="619"/>
      <c r="FM7" s="619"/>
      <c r="FN7" s="619"/>
      <c r="FO7" s="619"/>
      <c r="FP7" s="619"/>
      <c r="FQ7" s="619"/>
      <c r="FR7" s="619"/>
      <c r="FS7" s="619"/>
      <c r="FT7" s="619"/>
      <c r="FU7" s="619"/>
      <c r="FV7" s="619"/>
      <c r="FW7" s="619"/>
      <c r="FX7" s="619"/>
      <c r="FY7" s="619"/>
      <c r="FZ7" s="619"/>
      <c r="GA7" s="619"/>
      <c r="GB7" s="619"/>
      <c r="GC7" s="619"/>
      <c r="GD7" s="619"/>
      <c r="GE7" s="619"/>
      <c r="GF7" s="619"/>
      <c r="GG7" s="619"/>
      <c r="GH7" s="619"/>
      <c r="GI7" s="619"/>
      <c r="GJ7" s="619"/>
      <c r="GK7" s="619"/>
      <c r="GL7" s="619"/>
      <c r="GM7" s="619"/>
      <c r="GN7" s="619"/>
      <c r="GO7" s="619"/>
      <c r="GP7" s="619"/>
      <c r="GQ7" s="619"/>
      <c r="GR7" s="619"/>
      <c r="GS7" s="619"/>
      <c r="GT7" s="619"/>
      <c r="GU7" s="619"/>
      <c r="GV7" s="619"/>
      <c r="GW7" s="619"/>
      <c r="GX7" s="619"/>
      <c r="GY7" s="619"/>
      <c r="GZ7" s="619"/>
      <c r="HA7" s="619"/>
      <c r="HB7" s="619"/>
      <c r="HC7" s="619"/>
      <c r="HD7" s="619"/>
      <c r="HE7" s="619"/>
      <c r="HF7" s="619"/>
      <c r="HG7" s="619"/>
      <c r="HH7" s="619"/>
      <c r="HI7" s="619"/>
      <c r="HJ7" s="619"/>
      <c r="HK7" s="619"/>
      <c r="HL7" s="619"/>
      <c r="HM7" s="619"/>
      <c r="HN7" s="619"/>
      <c r="HO7" s="619"/>
      <c r="HP7" s="619"/>
      <c r="HQ7" s="619"/>
      <c r="HR7" s="619"/>
      <c r="HS7" s="619"/>
      <c r="HT7" s="619"/>
      <c r="HU7" s="619"/>
      <c r="HV7" s="619"/>
      <c r="HW7" s="619"/>
      <c r="HX7" s="619"/>
      <c r="HY7" s="619"/>
      <c r="HZ7" s="619"/>
      <c r="IA7" s="619"/>
      <c r="IB7" s="619"/>
      <c r="IC7" s="619"/>
      <c r="ID7" s="619"/>
      <c r="IE7" s="619"/>
      <c r="IF7" s="619"/>
      <c r="IG7" s="619"/>
      <c r="IH7" s="619"/>
      <c r="II7" s="619"/>
      <c r="IJ7" s="619"/>
      <c r="IK7" s="619"/>
      <c r="IL7" s="619"/>
      <c r="IM7" s="619"/>
      <c r="IN7" s="619"/>
      <c r="IO7" s="619"/>
      <c r="IP7" s="619"/>
      <c r="IQ7" s="619"/>
      <c r="IR7" s="619"/>
      <c r="IS7" s="619"/>
      <c r="IT7" s="619"/>
      <c r="IU7" s="619"/>
      <c r="IV7" s="619"/>
      <c r="IW7" s="619"/>
      <c r="IX7" s="619"/>
      <c r="IY7" s="619"/>
      <c r="IZ7" s="619"/>
      <c r="JA7" s="619"/>
      <c r="JB7" s="619"/>
      <c r="JC7" s="619"/>
      <c r="JD7" s="619"/>
      <c r="JE7" s="619"/>
      <c r="JF7" s="619"/>
      <c r="JG7" s="619"/>
      <c r="JH7" s="619"/>
      <c r="JI7" s="619"/>
      <c r="JJ7" s="619"/>
      <c r="JK7" s="619"/>
      <c r="JL7" s="619"/>
      <c r="JM7" s="619"/>
      <c r="JN7" s="619"/>
      <c r="JO7" s="619"/>
      <c r="JP7" s="619"/>
      <c r="JQ7" s="619"/>
      <c r="JR7" s="619"/>
      <c r="JS7" s="619"/>
      <c r="JT7" s="619"/>
      <c r="JU7" s="619"/>
      <c r="JV7" s="619"/>
      <c r="JW7" s="619"/>
      <c r="JX7" s="619"/>
      <c r="JY7" s="619"/>
      <c r="JZ7" s="619"/>
      <c r="KA7" s="619"/>
      <c r="KB7" s="619"/>
      <c r="KC7" s="619"/>
      <c r="KD7" s="619"/>
      <c r="KE7" s="619"/>
      <c r="KF7" s="619"/>
      <c r="KG7" s="619"/>
      <c r="KH7" s="619"/>
      <c r="KI7" s="619"/>
      <c r="KJ7" s="619"/>
      <c r="KK7" s="619"/>
      <c r="KL7" s="619"/>
      <c r="KM7" s="619"/>
      <c r="KN7" s="619"/>
      <c r="KO7" s="619"/>
      <c r="KP7" s="619"/>
      <c r="KQ7" s="619"/>
      <c r="KR7" s="619"/>
      <c r="KS7" s="619"/>
      <c r="KT7" s="619"/>
      <c r="KU7" s="619"/>
      <c r="KV7" s="619"/>
      <c r="KW7" s="619"/>
      <c r="KX7" s="619"/>
      <c r="KY7" s="619"/>
      <c r="KZ7" s="619"/>
      <c r="LA7" s="619"/>
      <c r="LB7" s="619"/>
      <c r="LC7" s="619"/>
      <c r="LD7" s="619"/>
      <c r="LE7" s="619"/>
      <c r="LF7" s="619"/>
      <c r="LG7" s="619"/>
      <c r="LH7" s="619"/>
      <c r="LI7" s="619"/>
      <c r="LJ7" s="619"/>
      <c r="LK7" s="619"/>
      <c r="LL7" s="619"/>
      <c r="LM7" s="619"/>
      <c r="LN7" s="619"/>
      <c r="LO7" s="619"/>
      <c r="LP7" s="619"/>
      <c r="LQ7" s="619"/>
      <c r="LR7" s="619"/>
      <c r="LS7" s="619"/>
      <c r="LT7" s="619"/>
      <c r="LU7" s="619"/>
      <c r="LV7" s="619"/>
      <c r="LW7" s="619"/>
      <c r="LX7" s="619"/>
      <c r="LY7" s="619"/>
      <c r="LZ7" s="619"/>
      <c r="MA7" s="619"/>
      <c r="MB7" s="619"/>
      <c r="MC7" s="619"/>
      <c r="MD7" s="619"/>
      <c r="ME7" s="619"/>
      <c r="MF7" s="619"/>
      <c r="MG7" s="619"/>
      <c r="MH7" s="619"/>
      <c r="MI7" s="619"/>
      <c r="MJ7" s="619"/>
      <c r="MK7" s="619"/>
      <c r="ML7" s="619"/>
      <c r="MM7" s="619"/>
      <c r="MN7" s="619"/>
      <c r="MO7" s="619"/>
      <c r="MP7" s="619"/>
      <c r="MQ7" s="619"/>
      <c r="MR7" s="619"/>
      <c r="MS7" s="619"/>
      <c r="MT7" s="619"/>
      <c r="MU7" s="619"/>
      <c r="MV7" s="619"/>
      <c r="MW7" s="619"/>
      <c r="MX7" s="619"/>
      <c r="MY7" s="619"/>
      <c r="MZ7" s="619"/>
      <c r="NA7" s="619"/>
      <c r="NB7" s="619"/>
      <c r="NC7" s="619"/>
      <c r="ND7" s="619"/>
      <c r="NE7" s="619"/>
      <c r="NF7" s="619"/>
      <c r="NG7" s="619"/>
      <c r="NH7" s="619"/>
      <c r="NI7" s="619"/>
      <c r="NJ7" s="619"/>
      <c r="NK7" s="619"/>
      <c r="NL7" s="619"/>
      <c r="NM7" s="619"/>
      <c r="NN7" s="619"/>
      <c r="NO7" s="619"/>
      <c r="NP7" s="619"/>
      <c r="NQ7" s="619"/>
      <c r="NR7" s="619"/>
      <c r="NS7" s="619"/>
      <c r="NT7" s="619"/>
      <c r="NU7" s="619"/>
      <c r="NV7" s="619"/>
      <c r="NW7" s="619"/>
      <c r="NX7" s="619"/>
      <c r="NY7" s="619"/>
      <c r="NZ7" s="619"/>
      <c r="OA7" s="619"/>
      <c r="OB7" s="619"/>
      <c r="OC7" s="619"/>
      <c r="OD7" s="619"/>
      <c r="OE7" s="619"/>
      <c r="OF7" s="619"/>
      <c r="OG7" s="619"/>
      <c r="OH7" s="619"/>
      <c r="OI7" s="619"/>
      <c r="OJ7" s="619"/>
      <c r="OK7" s="619"/>
      <c r="OL7" s="619"/>
      <c r="OM7" s="619"/>
      <c r="ON7" s="619"/>
      <c r="OO7" s="619"/>
      <c r="OP7" s="619"/>
      <c r="OQ7" s="619"/>
      <c r="OR7" s="619"/>
      <c r="OS7" s="619"/>
      <c r="OT7" s="619"/>
      <c r="OU7" s="619"/>
      <c r="OV7" s="619"/>
      <c r="OW7" s="619"/>
      <c r="OX7" s="619"/>
      <c r="OY7" s="619"/>
      <c r="OZ7" s="619"/>
      <c r="PA7" s="619"/>
      <c r="PB7" s="619"/>
      <c r="PC7" s="619"/>
      <c r="PD7" s="619"/>
      <c r="PE7" s="619"/>
      <c r="PF7" s="619"/>
      <c r="PG7" s="619"/>
      <c r="PH7" s="619"/>
      <c r="PI7" s="619"/>
      <c r="PJ7" s="619"/>
      <c r="PK7" s="619"/>
      <c r="PL7" s="619"/>
      <c r="PM7" s="619"/>
      <c r="PN7" s="619"/>
      <c r="PO7" s="619"/>
      <c r="PP7" s="619"/>
      <c r="PQ7" s="619"/>
      <c r="PR7" s="619"/>
      <c r="PS7" s="619"/>
      <c r="PT7" s="619"/>
      <c r="PU7" s="619"/>
      <c r="PV7" s="619"/>
      <c r="PW7" s="619"/>
      <c r="PX7" s="619"/>
      <c r="PY7" s="619"/>
      <c r="PZ7" s="619"/>
      <c r="QA7" s="619"/>
      <c r="QB7" s="619"/>
      <c r="QC7" s="619"/>
      <c r="QD7" s="619"/>
      <c r="QE7" s="619"/>
      <c r="QF7" s="619"/>
      <c r="QG7" s="619"/>
      <c r="QH7" s="619"/>
      <c r="QI7" s="619"/>
      <c r="QJ7" s="619"/>
      <c r="QK7" s="619"/>
      <c r="QL7" s="619"/>
      <c r="QM7" s="619"/>
      <c r="QN7" s="619"/>
      <c r="QO7" s="619"/>
      <c r="QP7" s="619"/>
      <c r="QQ7" s="619"/>
      <c r="QR7" s="619"/>
      <c r="QS7" s="619"/>
      <c r="QT7" s="619"/>
      <c r="QU7" s="619"/>
      <c r="QV7" s="619"/>
      <c r="QW7" s="619"/>
      <c r="QX7" s="619"/>
      <c r="QY7" s="619"/>
      <c r="QZ7" s="619"/>
      <c r="RA7" s="619"/>
      <c r="RB7" s="619"/>
      <c r="RC7" s="619"/>
      <c r="RD7" s="619"/>
      <c r="RE7" s="619"/>
      <c r="RF7" s="619"/>
      <c r="RG7" s="619"/>
      <c r="RH7" s="619"/>
      <c r="RI7" s="619"/>
      <c r="RJ7" s="619"/>
      <c r="RK7" s="619"/>
      <c r="RL7" s="619"/>
      <c r="RM7" s="619"/>
      <c r="RN7" s="619"/>
      <c r="RO7" s="619"/>
      <c r="RP7" s="619"/>
      <c r="RQ7" s="619"/>
      <c r="RR7" s="619"/>
      <c r="RS7" s="619"/>
      <c r="RT7" s="619"/>
      <c r="RU7" s="619"/>
      <c r="RV7" s="619"/>
      <c r="RW7" s="619"/>
      <c r="RX7" s="619"/>
      <c r="RY7" s="619"/>
      <c r="RZ7" s="619"/>
      <c r="SA7" s="619"/>
      <c r="SB7" s="619"/>
      <c r="SC7" s="619"/>
      <c r="SD7" s="619"/>
      <c r="SE7" s="619"/>
      <c r="SF7" s="619"/>
      <c r="SG7" s="619"/>
      <c r="SH7" s="619"/>
      <c r="SI7" s="619"/>
      <c r="SJ7" s="619"/>
      <c r="SK7" s="619"/>
      <c r="SL7" s="619"/>
      <c r="SM7" s="619"/>
      <c r="SN7" s="619"/>
      <c r="SO7" s="619"/>
      <c r="SP7" s="619"/>
      <c r="SQ7" s="619"/>
      <c r="SR7" s="619"/>
      <c r="SS7" s="619"/>
      <c r="ST7" s="619"/>
      <c r="SU7" s="619"/>
      <c r="SV7" s="619"/>
      <c r="SW7" s="619"/>
      <c r="SX7" s="619"/>
      <c r="SY7" s="619"/>
      <c r="SZ7" s="619"/>
      <c r="TA7" s="619"/>
      <c r="TB7" s="619"/>
      <c r="TC7" s="619"/>
      <c r="TD7" s="619"/>
      <c r="TE7" s="619"/>
      <c r="TF7" s="619"/>
      <c r="TG7" s="619"/>
      <c r="TH7" s="619"/>
      <c r="TI7" s="619"/>
      <c r="TJ7" s="619"/>
      <c r="TK7" s="619"/>
      <c r="TL7" s="619"/>
      <c r="TM7" s="619"/>
      <c r="TN7" s="619"/>
      <c r="TO7" s="619"/>
      <c r="TP7" s="619"/>
      <c r="TQ7" s="619"/>
      <c r="TR7" s="619"/>
      <c r="TS7" s="619"/>
      <c r="TT7" s="619"/>
      <c r="TU7" s="619"/>
      <c r="TV7" s="619"/>
      <c r="TW7" s="619"/>
      <c r="TX7" s="619"/>
      <c r="TY7" s="619"/>
      <c r="TZ7" s="619"/>
      <c r="UA7" s="619"/>
      <c r="UB7" s="619"/>
      <c r="UC7" s="619"/>
      <c r="UD7" s="619"/>
      <c r="UE7" s="619"/>
      <c r="UF7" s="619"/>
      <c r="UG7" s="619"/>
      <c r="UH7" s="619"/>
      <c r="UI7" s="619"/>
      <c r="UJ7" s="619"/>
      <c r="UK7" s="619"/>
      <c r="UL7" s="619"/>
      <c r="UM7" s="619"/>
      <c r="UN7" s="619"/>
      <c r="UO7" s="619"/>
      <c r="UP7" s="619"/>
      <c r="UQ7" s="619"/>
      <c r="UR7" s="619"/>
      <c r="US7" s="619"/>
      <c r="UT7" s="619"/>
      <c r="UU7" s="619"/>
      <c r="UV7" s="619"/>
      <c r="UW7" s="619"/>
      <c r="UX7" s="619"/>
      <c r="UY7" s="619"/>
      <c r="UZ7" s="619"/>
      <c r="VA7" s="619"/>
      <c r="VB7" s="619"/>
      <c r="VC7" s="619"/>
      <c r="VD7" s="619"/>
      <c r="VE7" s="619"/>
      <c r="VF7" s="619"/>
      <c r="VG7" s="619"/>
      <c r="VH7" s="619"/>
      <c r="VI7" s="619"/>
      <c r="VJ7" s="619"/>
      <c r="VK7" s="619"/>
      <c r="VL7" s="619"/>
      <c r="VM7" s="619"/>
      <c r="VN7" s="619"/>
      <c r="VO7" s="619"/>
      <c r="VP7" s="619"/>
      <c r="VQ7" s="619"/>
      <c r="VR7" s="619"/>
      <c r="VS7" s="619"/>
      <c r="VT7" s="619"/>
      <c r="VU7" s="619"/>
      <c r="VV7" s="619"/>
      <c r="VW7" s="619"/>
      <c r="VX7" s="619"/>
      <c r="VY7" s="619"/>
      <c r="VZ7" s="619"/>
      <c r="WA7" s="619"/>
      <c r="WB7" s="619"/>
      <c r="WC7" s="619"/>
      <c r="WD7" s="619"/>
      <c r="WE7" s="619"/>
      <c r="WF7" s="619"/>
      <c r="WG7" s="619"/>
      <c r="WH7" s="619"/>
      <c r="WI7" s="619"/>
      <c r="WJ7" s="619"/>
      <c r="WK7" s="619"/>
      <c r="WL7" s="619"/>
      <c r="WM7" s="619"/>
      <c r="WN7" s="619"/>
      <c r="WO7" s="619"/>
      <c r="WP7" s="619"/>
      <c r="WQ7" s="619"/>
      <c r="WR7" s="619"/>
      <c r="WS7" s="619"/>
      <c r="WT7" s="619"/>
      <c r="WU7" s="619"/>
      <c r="WV7" s="619"/>
      <c r="WW7" s="619"/>
      <c r="WX7" s="619"/>
      <c r="WY7" s="619"/>
      <c r="WZ7" s="619"/>
      <c r="XA7" s="619"/>
      <c r="XB7" s="619"/>
      <c r="XC7" s="619"/>
      <c r="XD7" s="619"/>
      <c r="XE7" s="619"/>
      <c r="XF7" s="619"/>
      <c r="XG7" s="619"/>
      <c r="XH7" s="619"/>
      <c r="XI7" s="619"/>
      <c r="XJ7" s="619"/>
      <c r="XK7" s="619"/>
      <c r="XL7" s="619"/>
      <c r="XM7" s="619"/>
      <c r="XN7" s="619"/>
      <c r="XO7" s="619"/>
      <c r="XP7" s="619"/>
      <c r="XQ7" s="619"/>
      <c r="XR7" s="619"/>
      <c r="XS7" s="619"/>
      <c r="XT7" s="619"/>
      <c r="XU7" s="619"/>
      <c r="XV7" s="619"/>
      <c r="XW7" s="619"/>
      <c r="XX7" s="619"/>
      <c r="XY7" s="619"/>
      <c r="XZ7" s="619"/>
      <c r="YA7" s="619"/>
      <c r="YB7" s="619"/>
      <c r="YC7" s="619"/>
      <c r="YD7" s="619"/>
      <c r="YE7" s="619"/>
      <c r="YF7" s="619"/>
      <c r="YG7" s="619"/>
      <c r="YH7" s="619"/>
      <c r="YI7" s="619"/>
      <c r="YJ7" s="619"/>
      <c r="YK7" s="619"/>
      <c r="YL7" s="619"/>
      <c r="YM7" s="619"/>
      <c r="YN7" s="619"/>
      <c r="YO7" s="619"/>
      <c r="YP7" s="619"/>
      <c r="YQ7" s="619"/>
      <c r="YR7" s="619"/>
      <c r="YS7" s="619"/>
      <c r="YT7" s="619"/>
      <c r="YU7" s="619"/>
      <c r="YV7" s="619"/>
      <c r="YW7" s="619"/>
      <c r="YX7" s="619"/>
      <c r="YY7" s="619"/>
      <c r="YZ7" s="619"/>
      <c r="ZA7" s="619"/>
      <c r="ZB7" s="619"/>
      <c r="ZC7" s="619"/>
      <c r="ZD7" s="619"/>
      <c r="ZE7" s="619"/>
      <c r="ZF7" s="619"/>
      <c r="ZG7" s="619"/>
      <c r="ZH7" s="619"/>
      <c r="ZI7" s="619"/>
      <c r="ZJ7" s="619"/>
      <c r="ZK7" s="619"/>
      <c r="ZL7" s="619"/>
      <c r="ZM7" s="619"/>
      <c r="ZN7" s="619"/>
      <c r="ZO7" s="619"/>
      <c r="ZP7" s="619"/>
      <c r="ZQ7" s="619"/>
      <c r="ZR7" s="619"/>
      <c r="ZS7" s="619"/>
      <c r="ZT7" s="619"/>
      <c r="ZU7" s="619"/>
      <c r="ZV7" s="619"/>
      <c r="ZW7" s="619"/>
      <c r="ZX7" s="619"/>
      <c r="ZY7" s="619"/>
      <c r="ZZ7" s="619"/>
      <c r="AAA7" s="619"/>
      <c r="AAB7" s="619"/>
      <c r="AAC7" s="619"/>
      <c r="AAD7" s="619"/>
      <c r="AAE7" s="619"/>
      <c r="AAF7" s="619"/>
      <c r="AAG7" s="619"/>
      <c r="AAH7" s="619"/>
      <c r="AAI7" s="619"/>
      <c r="AAJ7" s="619"/>
      <c r="AAK7" s="619"/>
      <c r="AAL7" s="619"/>
      <c r="AAM7" s="619"/>
      <c r="AAN7" s="619"/>
      <c r="AAO7" s="619"/>
      <c r="AAP7" s="619"/>
      <c r="AAQ7" s="619"/>
      <c r="AAR7" s="619"/>
      <c r="AAS7" s="619"/>
      <c r="AAT7" s="619"/>
      <c r="AAU7" s="619"/>
      <c r="AAV7" s="619"/>
      <c r="AAW7" s="619"/>
      <c r="AAX7" s="619"/>
      <c r="AAY7" s="619"/>
      <c r="AAZ7" s="619"/>
      <c r="ABA7" s="619"/>
      <c r="ABB7" s="619"/>
      <c r="ABC7" s="619"/>
      <c r="ABD7" s="619"/>
      <c r="ABE7" s="619"/>
      <c r="ABF7" s="619"/>
      <c r="ABG7" s="619"/>
      <c r="ABH7" s="619"/>
      <c r="ABI7" s="619"/>
      <c r="ABJ7" s="619"/>
      <c r="ABK7" s="619"/>
      <c r="ABL7" s="619"/>
      <c r="ABM7" s="619"/>
      <c r="ABN7" s="619"/>
      <c r="ABO7" s="619"/>
      <c r="ABP7" s="619"/>
      <c r="ABQ7" s="619"/>
      <c r="ABR7" s="619"/>
      <c r="ABS7" s="619"/>
      <c r="ABT7" s="619"/>
      <c r="ABU7" s="619"/>
      <c r="ABV7" s="619"/>
      <c r="ABW7" s="619"/>
      <c r="ABX7" s="619"/>
      <c r="ABY7" s="619"/>
      <c r="ABZ7" s="619"/>
      <c r="ACA7" s="619"/>
      <c r="ACB7" s="619"/>
      <c r="ACC7" s="619"/>
      <c r="ACD7" s="619"/>
      <c r="ACE7" s="619"/>
      <c r="ACF7" s="619"/>
      <c r="ACG7" s="619"/>
      <c r="ACH7" s="619"/>
      <c r="ACI7" s="619"/>
      <c r="ACJ7" s="619"/>
      <c r="ACK7" s="619"/>
      <c r="ACL7" s="619"/>
      <c r="ACM7" s="619"/>
      <c r="ACN7" s="619"/>
      <c r="ACO7" s="619"/>
      <c r="ACP7" s="619"/>
      <c r="ACQ7" s="619"/>
      <c r="ACR7" s="619"/>
      <c r="ACS7" s="619"/>
      <c r="ACT7" s="619"/>
      <c r="ACU7" s="619"/>
      <c r="ACV7" s="619"/>
      <c r="ACW7" s="619"/>
      <c r="ACX7" s="619"/>
      <c r="ACY7" s="619"/>
      <c r="ACZ7" s="619"/>
      <c r="ADA7" s="619"/>
      <c r="ADB7" s="619"/>
      <c r="ADC7" s="619"/>
      <c r="ADD7" s="619"/>
      <c r="ADE7" s="619"/>
      <c r="ADF7" s="619"/>
      <c r="ADG7" s="619"/>
      <c r="ADH7" s="619"/>
      <c r="ADI7" s="619"/>
      <c r="ADJ7" s="619"/>
      <c r="ADK7" s="619"/>
      <c r="ADL7" s="619"/>
      <c r="ADM7" s="619"/>
      <c r="ADN7" s="619"/>
      <c r="ADO7" s="619"/>
      <c r="ADP7" s="619"/>
      <c r="ADQ7" s="619"/>
      <c r="ADR7" s="619"/>
      <c r="ADS7" s="619"/>
      <c r="ADT7" s="619"/>
      <c r="ADU7" s="619"/>
      <c r="ADV7" s="619"/>
      <c r="ADW7" s="619"/>
      <c r="ADX7" s="619"/>
      <c r="ADY7" s="619"/>
      <c r="ADZ7" s="619"/>
      <c r="AEA7" s="619"/>
      <c r="AEB7" s="619"/>
      <c r="AEC7" s="619"/>
      <c r="AED7" s="619"/>
      <c r="AEE7" s="619"/>
      <c r="AEF7" s="619"/>
      <c r="AEG7" s="619"/>
      <c r="AEH7" s="619"/>
      <c r="AEI7" s="619"/>
      <c r="AEJ7" s="619"/>
      <c r="AEK7" s="619"/>
      <c r="AEL7" s="619"/>
      <c r="AEM7" s="619"/>
      <c r="AEN7" s="619"/>
      <c r="AEO7" s="619"/>
      <c r="AEP7" s="619"/>
      <c r="AEQ7" s="619"/>
      <c r="AER7" s="619"/>
      <c r="AES7" s="619"/>
      <c r="AET7" s="619"/>
      <c r="AEU7" s="619"/>
      <c r="AEV7" s="619"/>
      <c r="AEW7" s="619"/>
      <c r="AEX7" s="619"/>
      <c r="AEY7" s="619"/>
      <c r="AEZ7" s="619"/>
      <c r="AFA7" s="619"/>
      <c r="AFB7" s="619"/>
      <c r="AFC7" s="619"/>
      <c r="AFD7" s="619"/>
      <c r="AFE7" s="619"/>
      <c r="AFF7" s="619"/>
      <c r="AFG7" s="619"/>
      <c r="AFH7" s="619"/>
      <c r="AFI7" s="619"/>
      <c r="AFJ7" s="619"/>
      <c r="AFK7" s="619"/>
      <c r="AFL7" s="619"/>
      <c r="AFM7" s="619"/>
      <c r="AFN7" s="619"/>
      <c r="AFO7" s="619"/>
      <c r="AFP7" s="619"/>
      <c r="AFQ7" s="619"/>
      <c r="AFR7" s="619"/>
      <c r="AFS7" s="619"/>
      <c r="AFT7" s="619"/>
      <c r="AFU7" s="619"/>
      <c r="AFV7" s="619"/>
      <c r="AFW7" s="619"/>
      <c r="AFX7" s="619"/>
      <c r="AFY7" s="619"/>
      <c r="AFZ7" s="619"/>
      <c r="AGA7" s="619"/>
      <c r="AGB7" s="619"/>
      <c r="AGC7" s="619"/>
      <c r="AGD7" s="619"/>
      <c r="AGE7" s="619"/>
      <c r="AGF7" s="619"/>
      <c r="AGG7" s="619"/>
      <c r="AGH7" s="619"/>
      <c r="AGI7" s="619"/>
      <c r="AGJ7" s="619"/>
      <c r="AGK7" s="619"/>
      <c r="AGL7" s="619"/>
      <c r="AGM7" s="619"/>
      <c r="AGN7" s="619"/>
      <c r="AGO7" s="619"/>
      <c r="AGP7" s="619"/>
      <c r="AGQ7" s="619"/>
      <c r="AGR7" s="619"/>
      <c r="AGS7" s="619"/>
      <c r="AGT7" s="619"/>
      <c r="AGU7" s="619"/>
      <c r="AGV7" s="619"/>
      <c r="AGW7" s="619"/>
      <c r="AGX7" s="619"/>
      <c r="AGY7" s="619"/>
      <c r="AGZ7" s="619"/>
      <c r="AHA7" s="619"/>
      <c r="AHB7" s="619"/>
      <c r="AHC7" s="619"/>
      <c r="AHD7" s="619"/>
      <c r="AHE7" s="619"/>
      <c r="AHF7" s="619"/>
      <c r="AHG7" s="619"/>
      <c r="AHH7" s="619"/>
      <c r="AHI7" s="619"/>
      <c r="AHJ7" s="619"/>
      <c r="AHK7" s="619"/>
      <c r="AHL7" s="619"/>
      <c r="AHM7" s="619"/>
      <c r="AHN7" s="619"/>
      <c r="AHO7" s="619"/>
      <c r="AHP7" s="619"/>
      <c r="AHQ7" s="619"/>
      <c r="AHR7" s="619"/>
      <c r="AHS7" s="619"/>
      <c r="AHT7" s="619"/>
      <c r="AHU7" s="619"/>
      <c r="AHV7" s="619"/>
      <c r="AHW7" s="619"/>
      <c r="AHX7" s="619"/>
      <c r="AHY7" s="619"/>
      <c r="AHZ7" s="619"/>
      <c r="AIA7" s="619"/>
      <c r="AIB7" s="619"/>
      <c r="AIC7" s="619"/>
      <c r="AID7" s="619"/>
      <c r="AIE7" s="619"/>
      <c r="AIF7" s="619"/>
      <c r="AIG7" s="619"/>
      <c r="AIH7" s="619"/>
      <c r="AII7" s="619"/>
      <c r="AIJ7" s="619"/>
      <c r="AIK7" s="619"/>
      <c r="AIL7" s="619"/>
      <c r="AIM7" s="619"/>
      <c r="AIN7" s="619"/>
      <c r="AIO7" s="619"/>
      <c r="AIP7" s="619"/>
      <c r="AIQ7" s="619"/>
      <c r="AIR7" s="619"/>
      <c r="AIS7" s="619"/>
      <c r="AIT7" s="619"/>
      <c r="AIU7" s="619"/>
      <c r="AIV7" s="619"/>
      <c r="AIW7" s="619"/>
      <c r="AIX7" s="619"/>
      <c r="AIY7" s="619"/>
      <c r="AIZ7" s="619"/>
      <c r="AJA7" s="619"/>
      <c r="AJB7" s="619"/>
      <c r="AJC7" s="619"/>
      <c r="AJD7" s="619"/>
      <c r="AJE7" s="619"/>
      <c r="AJF7" s="619"/>
      <c r="AJG7" s="619"/>
      <c r="AJH7" s="619"/>
      <c r="AJI7" s="619"/>
      <c r="AJJ7" s="619"/>
      <c r="AJK7" s="619"/>
      <c r="AJL7" s="619"/>
      <c r="AJM7" s="619"/>
      <c r="AJN7" s="619"/>
      <c r="AJO7" s="619"/>
      <c r="AJP7" s="619"/>
      <c r="AJQ7" s="619"/>
      <c r="AJR7" s="619"/>
      <c r="AJS7" s="619"/>
      <c r="AJT7" s="619"/>
      <c r="AJU7" s="619"/>
      <c r="AJV7" s="619"/>
      <c r="AJW7" s="619"/>
      <c r="AJX7" s="619"/>
      <c r="AJY7" s="619"/>
      <c r="AJZ7" s="619"/>
      <c r="AKA7" s="619"/>
      <c r="AKB7" s="619"/>
      <c r="AKC7" s="619"/>
      <c r="AKD7" s="619"/>
      <c r="AKE7" s="619"/>
      <c r="AKF7" s="619"/>
      <c r="AKG7" s="619"/>
      <c r="AKH7" s="619"/>
      <c r="AKI7" s="619"/>
      <c r="AKJ7" s="619"/>
      <c r="AKK7" s="619"/>
      <c r="AKL7" s="619"/>
      <c r="AKM7" s="619"/>
      <c r="AKN7" s="619"/>
      <c r="AKO7" s="619"/>
      <c r="AKP7" s="619"/>
      <c r="AKQ7" s="619"/>
      <c r="AKR7" s="619"/>
      <c r="AKS7" s="619"/>
      <c r="AKT7" s="619"/>
      <c r="AKU7" s="619"/>
      <c r="AKV7" s="619"/>
      <c r="AKW7" s="619"/>
      <c r="AKX7" s="619"/>
      <c r="AKY7" s="619"/>
      <c r="AKZ7" s="619"/>
      <c r="ALA7" s="619"/>
      <c r="ALB7" s="619"/>
      <c r="ALC7" s="619"/>
      <c r="ALD7" s="619"/>
      <c r="ALE7" s="619"/>
      <c r="ALF7" s="619"/>
      <c r="ALG7" s="619"/>
      <c r="ALH7" s="619"/>
      <c r="ALI7" s="619"/>
      <c r="ALJ7" s="619"/>
      <c r="ALK7" s="619"/>
      <c r="ALL7" s="619"/>
      <c r="ALM7" s="619"/>
      <c r="ALN7" s="619"/>
      <c r="ALO7" s="619"/>
      <c r="ALP7" s="619"/>
      <c r="ALQ7" s="619"/>
      <c r="ALR7" s="619"/>
      <c r="ALS7" s="619"/>
      <c r="ALT7" s="619"/>
      <c r="ALU7" s="619"/>
      <c r="ALV7" s="619"/>
      <c r="ALW7" s="619"/>
      <c r="ALX7" s="619"/>
      <c r="ALY7" s="619"/>
      <c r="ALZ7" s="619"/>
      <c r="AMA7" s="619"/>
      <c r="AMB7" s="619"/>
      <c r="AMC7" s="619"/>
      <c r="AMD7" s="619"/>
      <c r="AME7" s="619"/>
      <c r="AMF7" s="619"/>
      <c r="AMG7" s="619"/>
      <c r="AMH7" s="619"/>
      <c r="AMI7" s="619"/>
      <c r="AMJ7" s="619"/>
      <c r="AMK7" s="619"/>
      <c r="AML7" s="619"/>
    </row>
    <row r="8" spans="1:1026" x14ac:dyDescent="0.2">
      <c r="A8" s="1616" t="s">
        <v>3</v>
      </c>
      <c r="B8" s="1616"/>
      <c r="C8" s="1616"/>
      <c r="D8" s="1616"/>
      <c r="E8" s="1616"/>
    </row>
    <row r="9" spans="1:1026" ht="13.5" thickBot="1" x14ac:dyDescent="0.25">
      <c r="A9" s="143"/>
      <c r="B9" s="143"/>
      <c r="C9" s="415"/>
      <c r="D9" s="171"/>
      <c r="E9" s="171"/>
    </row>
    <row r="10" spans="1:1026" ht="13.5" customHeight="1" thickBot="1" x14ac:dyDescent="0.25">
      <c r="A10" s="145" t="s">
        <v>344</v>
      </c>
      <c r="B10" s="145" t="s">
        <v>345</v>
      </c>
      <c r="C10" s="417"/>
      <c r="D10" s="621">
        <v>2018</v>
      </c>
      <c r="E10" s="621">
        <v>2017</v>
      </c>
    </row>
    <row r="11" spans="1:1026" ht="13.5" customHeight="1" x14ac:dyDescent="0.2">
      <c r="A11" s="173" t="s">
        <v>346</v>
      </c>
      <c r="B11" s="156" t="s">
        <v>347</v>
      </c>
      <c r="C11" s="156"/>
      <c r="D11" s="622">
        <v>64636541.609999999</v>
      </c>
      <c r="E11" s="622">
        <v>88249692.590000004</v>
      </c>
    </row>
    <row r="12" spans="1:1026" ht="13.5" customHeight="1" x14ac:dyDescent="0.2">
      <c r="A12" s="173" t="s">
        <v>348</v>
      </c>
      <c r="B12" s="156" t="s">
        <v>349</v>
      </c>
      <c r="C12" s="156"/>
      <c r="D12" s="622">
        <v>2175510</v>
      </c>
      <c r="E12" s="622">
        <v>3592068</v>
      </c>
    </row>
    <row r="13" spans="1:1026" ht="13.5" customHeight="1" x14ac:dyDescent="0.2">
      <c r="A13" s="173" t="s">
        <v>350</v>
      </c>
      <c r="B13" s="156" t="s">
        <v>351</v>
      </c>
      <c r="C13" s="156"/>
      <c r="D13" s="622">
        <v>76411587.950000003</v>
      </c>
      <c r="E13" s="622">
        <v>83002865.150000006</v>
      </c>
    </row>
    <row r="14" spans="1:1026" ht="13.5" customHeight="1" x14ac:dyDescent="0.2">
      <c r="A14" s="173" t="s">
        <v>352</v>
      </c>
      <c r="B14" s="156" t="s">
        <v>353</v>
      </c>
      <c r="C14" s="156"/>
      <c r="D14" s="622">
        <v>323447058.81999999</v>
      </c>
      <c r="E14" s="622">
        <v>357275275.47000003</v>
      </c>
    </row>
    <row r="15" spans="1:1026" ht="13.5" customHeight="1" x14ac:dyDescent="0.2">
      <c r="A15" s="173" t="s">
        <v>354</v>
      </c>
      <c r="B15" s="156" t="s">
        <v>3614</v>
      </c>
      <c r="C15" s="156"/>
      <c r="D15" s="622">
        <v>370000</v>
      </c>
      <c r="E15" s="622">
        <v>635500</v>
      </c>
    </row>
    <row r="16" spans="1:1026" ht="13.5" customHeight="1" x14ac:dyDescent="0.2">
      <c r="A16" s="173" t="s">
        <v>355</v>
      </c>
      <c r="B16" s="156" t="s">
        <v>356</v>
      </c>
      <c r="C16" s="156"/>
      <c r="D16" s="622">
        <v>100190</v>
      </c>
      <c r="E16" s="622">
        <v>0</v>
      </c>
    </row>
    <row r="17" spans="1:5" ht="13.5" customHeight="1" x14ac:dyDescent="0.2">
      <c r="A17" s="173" t="s">
        <v>357</v>
      </c>
      <c r="B17" s="156" t="s">
        <v>358</v>
      </c>
      <c r="C17" s="156"/>
      <c r="D17" s="622">
        <v>169566048.50999999</v>
      </c>
      <c r="E17" s="622">
        <v>165293903.77000001</v>
      </c>
    </row>
    <row r="18" spans="1:5" ht="13.5" customHeight="1" thickBot="1" x14ac:dyDescent="0.25">
      <c r="A18" s="173" t="s">
        <v>359</v>
      </c>
      <c r="B18" s="156" t="s">
        <v>3615</v>
      </c>
      <c r="C18" s="156" t="s">
        <v>3589</v>
      </c>
      <c r="D18" s="622">
        <v>6096396</v>
      </c>
      <c r="E18" s="622">
        <v>0</v>
      </c>
    </row>
    <row r="19" spans="1:5" ht="13.5" customHeight="1" x14ac:dyDescent="0.2">
      <c r="A19" s="174" t="s">
        <v>261</v>
      </c>
      <c r="B19" s="175"/>
      <c r="C19" s="175"/>
      <c r="D19" s="648">
        <f>SUM(D11:D18)</f>
        <v>642803332.88999999</v>
      </c>
      <c r="E19" s="648">
        <f>SUM(E11:E18)</f>
        <v>698049304.98000002</v>
      </c>
    </row>
    <row r="20" spans="1:5" ht="13.5" customHeight="1" x14ac:dyDescent="0.2">
      <c r="A20" s="1631" t="s">
        <v>360</v>
      </c>
      <c r="B20" s="1631"/>
      <c r="C20" s="416"/>
      <c r="D20" s="622">
        <v>12199000</v>
      </c>
      <c r="E20" s="622">
        <v>7499000</v>
      </c>
    </row>
    <row r="21" spans="1:5" ht="13.5" customHeight="1" thickBot="1" x14ac:dyDescent="0.25">
      <c r="A21" s="176" t="s">
        <v>336</v>
      </c>
      <c r="B21" s="177"/>
      <c r="C21" s="177"/>
      <c r="D21" s="649">
        <f>+D19-D20</f>
        <v>630604332.88999999</v>
      </c>
      <c r="E21" s="649">
        <f>+E19-E20</f>
        <v>690550304.98000002</v>
      </c>
    </row>
    <row r="22" spans="1:5" x14ac:dyDescent="0.2">
      <c r="A22" s="150"/>
      <c r="B22" s="151"/>
      <c r="C22" s="151"/>
      <c r="D22" s="629"/>
      <c r="E22" s="629"/>
    </row>
    <row r="23" spans="1:5" ht="15" customHeight="1" x14ac:dyDescent="0.2">
      <c r="A23" s="1632" t="s">
        <v>361</v>
      </c>
      <c r="B23" s="1632"/>
      <c r="C23" s="416"/>
      <c r="D23" s="151"/>
      <c r="E23" s="151"/>
    </row>
    <row r="24" spans="1:5" ht="57.75" customHeight="1" x14ac:dyDescent="0.2">
      <c r="A24" s="1629" t="s">
        <v>5044</v>
      </c>
      <c r="B24" s="1629"/>
      <c r="C24" s="1629"/>
      <c r="D24" s="1629"/>
      <c r="E24" s="1629"/>
    </row>
    <row r="25" spans="1:5" x14ac:dyDescent="0.2">
      <c r="A25" s="166"/>
      <c r="B25" s="172"/>
      <c r="C25" s="172"/>
      <c r="D25" s="172"/>
      <c r="E25" s="151"/>
    </row>
    <row r="26" spans="1:5" ht="15" customHeight="1" x14ac:dyDescent="0.2">
      <c r="A26" s="1633" t="s">
        <v>363</v>
      </c>
      <c r="B26" s="1633"/>
      <c r="C26" s="1633"/>
      <c r="D26" s="1633"/>
      <c r="E26" s="1633"/>
    </row>
    <row r="27" spans="1:5" x14ac:dyDescent="0.2">
      <c r="A27" s="178"/>
      <c r="B27" s="178"/>
      <c r="C27" s="178"/>
      <c r="D27" s="178"/>
      <c r="E27" s="178"/>
    </row>
    <row r="28" spans="1:5" x14ac:dyDescent="0.2">
      <c r="A28" s="1616" t="s">
        <v>364</v>
      </c>
      <c r="B28" s="1616"/>
      <c r="C28" s="1616"/>
      <c r="D28" s="1616"/>
      <c r="E28" s="1616"/>
    </row>
    <row r="29" spans="1:5" x14ac:dyDescent="0.2">
      <c r="A29" s="1635" t="s">
        <v>256</v>
      </c>
      <c r="B29" s="1635"/>
      <c r="C29" s="1635"/>
      <c r="D29" s="1635"/>
      <c r="E29" s="1635"/>
    </row>
    <row r="30" spans="1:5" x14ac:dyDescent="0.2">
      <c r="A30" s="1616" t="s">
        <v>3</v>
      </c>
      <c r="B30" s="1616"/>
      <c r="C30" s="1616"/>
      <c r="D30" s="1616"/>
      <c r="E30" s="1616"/>
    </row>
    <row r="31" spans="1:5" x14ac:dyDescent="0.2">
      <c r="A31" s="178"/>
      <c r="B31" s="178"/>
      <c r="C31" s="178"/>
      <c r="D31" s="178"/>
      <c r="E31" s="178"/>
    </row>
    <row r="32" spans="1:5" ht="13.5" customHeight="1" x14ac:dyDescent="0.2">
      <c r="A32" s="1636" t="s">
        <v>218</v>
      </c>
      <c r="B32" s="1636"/>
      <c r="C32" s="417"/>
      <c r="D32" s="621">
        <v>2018</v>
      </c>
      <c r="E32" s="621">
        <v>2017</v>
      </c>
    </row>
    <row r="33" spans="1:5" ht="13.5" customHeight="1" x14ac:dyDescent="0.2">
      <c r="A33" s="1637" t="s">
        <v>365</v>
      </c>
      <c r="B33" s="1637"/>
      <c r="C33" s="416"/>
      <c r="D33" s="622">
        <v>2795000</v>
      </c>
      <c r="E33" s="622">
        <v>3800000</v>
      </c>
    </row>
    <row r="34" spans="1:5" ht="13.5" customHeight="1" x14ac:dyDescent="0.2">
      <c r="A34" s="1633" t="s">
        <v>366</v>
      </c>
      <c r="B34" s="1633"/>
      <c r="C34" s="416"/>
      <c r="D34" s="622">
        <v>2370000</v>
      </c>
      <c r="E34" s="622">
        <v>3500000</v>
      </c>
    </row>
    <row r="35" spans="1:5" ht="13.5" customHeight="1" x14ac:dyDescent="0.2">
      <c r="A35" s="1633" t="s">
        <v>367</v>
      </c>
      <c r="B35" s="1633"/>
      <c r="C35" s="416"/>
      <c r="D35" s="622">
        <v>34000</v>
      </c>
      <c r="E35" s="622">
        <v>35000</v>
      </c>
    </row>
    <row r="36" spans="1:5" ht="13.5" customHeight="1" x14ac:dyDescent="0.2">
      <c r="A36" s="1633" t="s">
        <v>368</v>
      </c>
      <c r="B36" s="1633"/>
      <c r="C36" s="416"/>
      <c r="D36" s="622">
        <v>7000000</v>
      </c>
      <c r="E36" s="622">
        <v>164000</v>
      </c>
    </row>
    <row r="37" spans="1:5" ht="13.5" customHeight="1" thickBot="1" x14ac:dyDescent="0.25">
      <c r="A37" s="149" t="s">
        <v>261</v>
      </c>
      <c r="B37" s="179"/>
      <c r="C37" s="179"/>
      <c r="D37" s="650">
        <f>SUM(D33:D36)</f>
        <v>12199000</v>
      </c>
      <c r="E37" s="650">
        <f>SUM(E33:E36)</f>
        <v>7499000</v>
      </c>
    </row>
    <row r="40" spans="1:5" ht="15" x14ac:dyDescent="0.25">
      <c r="A40" s="154" t="s">
        <v>341</v>
      </c>
      <c r="B40" s="154"/>
      <c r="C40"/>
      <c r="D40"/>
    </row>
    <row r="41" spans="1:5" ht="15" x14ac:dyDescent="0.25">
      <c r="A41" s="1640" t="s">
        <v>5046</v>
      </c>
      <c r="B41" s="1640"/>
      <c r="C41" s="1640"/>
      <c r="D41" s="1640"/>
      <c r="E41" s="1640"/>
    </row>
    <row r="42" spans="1:5" x14ac:dyDescent="0.2">
      <c r="A42" s="159"/>
      <c r="B42" s="159"/>
      <c r="C42" s="180"/>
      <c r="D42" s="180"/>
    </row>
    <row r="43" spans="1:5" ht="28.5" customHeight="1" x14ac:dyDescent="0.2">
      <c r="A43" s="1614" t="s">
        <v>372</v>
      </c>
      <c r="B43" s="1614"/>
      <c r="C43" s="1614"/>
      <c r="D43" s="1614"/>
      <c r="E43" s="1614"/>
    </row>
    <row r="44" spans="1:5" x14ac:dyDescent="0.2">
      <c r="A44" s="159"/>
      <c r="B44" s="159"/>
      <c r="C44" s="180"/>
      <c r="D44" s="180"/>
    </row>
    <row r="45" spans="1:5" x14ac:dyDescent="0.2">
      <c r="A45" s="1618" t="s">
        <v>5046</v>
      </c>
      <c r="B45" s="1618"/>
      <c r="C45" s="1618"/>
      <c r="D45" s="1618"/>
      <c r="E45" s="1618"/>
    </row>
    <row r="46" spans="1:5" x14ac:dyDescent="0.2">
      <c r="A46" s="1635" t="s">
        <v>256</v>
      </c>
      <c r="B46" s="1635"/>
      <c r="C46" s="1635"/>
      <c r="D46" s="1635"/>
      <c r="E46" s="1635"/>
    </row>
    <row r="47" spans="1:5" x14ac:dyDescent="0.2">
      <c r="A47" s="1617" t="s">
        <v>3</v>
      </c>
      <c r="B47" s="1617"/>
      <c r="C47" s="1617"/>
      <c r="D47" s="1617"/>
      <c r="E47" s="1617"/>
    </row>
    <row r="48" spans="1:5" ht="13.5" thickBot="1" x14ac:dyDescent="0.25">
      <c r="A48" s="653"/>
      <c r="B48" s="653"/>
      <c r="C48" s="652"/>
      <c r="D48" s="652"/>
    </row>
    <row r="49" spans="1:5" ht="14.25" customHeight="1" thickBot="1" x14ac:dyDescent="0.25">
      <c r="A49" s="624" t="s">
        <v>267</v>
      </c>
      <c r="B49" s="624"/>
      <c r="C49" s="624"/>
      <c r="D49" s="624">
        <v>2018</v>
      </c>
      <c r="E49" s="624">
        <v>2017</v>
      </c>
    </row>
    <row r="50" spans="1:5" ht="14.25" customHeight="1" x14ac:dyDescent="0.2">
      <c r="A50" s="1641" t="s">
        <v>373</v>
      </c>
      <c r="B50" s="1641"/>
      <c r="D50" s="622">
        <f>956569.8+1716774</f>
        <v>2673343.7999999998</v>
      </c>
      <c r="E50" s="622">
        <v>2215693.145</v>
      </c>
    </row>
    <row r="51" spans="1:5" ht="14.25" customHeight="1" x14ac:dyDescent="0.2">
      <c r="A51" s="1638" t="s">
        <v>374</v>
      </c>
      <c r="B51" s="1638"/>
      <c r="D51" s="622">
        <v>172460795.52000001</v>
      </c>
      <c r="E51" s="622">
        <v>422945217.00999999</v>
      </c>
    </row>
    <row r="52" spans="1:5" ht="14.25" customHeight="1" x14ac:dyDescent="0.2">
      <c r="A52" s="1638" t="s">
        <v>375</v>
      </c>
      <c r="B52" s="1638"/>
      <c r="D52" s="622">
        <v>0</v>
      </c>
      <c r="E52" s="622">
        <v>212</v>
      </c>
    </row>
    <row r="53" spans="1:5" ht="14.25" customHeight="1" x14ac:dyDescent="0.2">
      <c r="A53" s="1638" t="s">
        <v>376</v>
      </c>
      <c r="B53" s="1638"/>
      <c r="D53" s="622">
        <v>0</v>
      </c>
      <c r="E53" s="622">
        <v>0</v>
      </c>
    </row>
    <row r="54" spans="1:5" ht="14.25" customHeight="1" thickBot="1" x14ac:dyDescent="0.25">
      <c r="A54" s="1639" t="s">
        <v>377</v>
      </c>
      <c r="B54" s="1639"/>
      <c r="D54" s="622">
        <v>770180000</v>
      </c>
      <c r="E54" s="622">
        <v>272500000</v>
      </c>
    </row>
    <row r="55" spans="1:5" ht="14.25" customHeight="1" thickBot="1" x14ac:dyDescent="0.25">
      <c r="A55" s="654" t="s">
        <v>261</v>
      </c>
      <c r="B55" s="654"/>
      <c r="C55" s="654"/>
      <c r="D55" s="625">
        <f>SUM(D50:D54)</f>
        <v>945314139.32000005</v>
      </c>
      <c r="E55" s="625">
        <f>SUM(E50:E54)</f>
        <v>697661122.15499997</v>
      </c>
    </row>
    <row r="56" spans="1:5" x14ac:dyDescent="0.2">
      <c r="A56"/>
      <c r="B56"/>
      <c r="C56"/>
      <c r="D56"/>
    </row>
  </sheetData>
  <mergeCells count="27">
    <mergeCell ref="A51:B51"/>
    <mergeCell ref="A52:B52"/>
    <mergeCell ref="A53:B53"/>
    <mergeCell ref="A54:B54"/>
    <mergeCell ref="A41:E41"/>
    <mergeCell ref="A50:B50"/>
    <mergeCell ref="A43:E43"/>
    <mergeCell ref="A45:E45"/>
    <mergeCell ref="A46:E46"/>
    <mergeCell ref="A47:E47"/>
    <mergeCell ref="A34:B34"/>
    <mergeCell ref="A35:B35"/>
    <mergeCell ref="A36:B36"/>
    <mergeCell ref="A28:E28"/>
    <mergeCell ref="A29:E29"/>
    <mergeCell ref="A30:E30"/>
    <mergeCell ref="A32:B32"/>
    <mergeCell ref="A33:B33"/>
    <mergeCell ref="A20:B20"/>
    <mergeCell ref="A23:B23"/>
    <mergeCell ref="A24:E24"/>
    <mergeCell ref="A26:E26"/>
    <mergeCell ref="A2:B2"/>
    <mergeCell ref="A4:E4"/>
    <mergeCell ref="A6:E6"/>
    <mergeCell ref="A7:E7"/>
    <mergeCell ref="A8:E8"/>
  </mergeCells>
  <pageMargins left="0.98425196850393704" right="0.98425196850393704" top="0.98425196850393704" bottom="0.98425196850393704" header="0.51181102362204722" footer="0.51181102362204722"/>
  <pageSetup scale="80" firstPageNumber="0" orientation="portrait" r:id="rId1"/>
  <headerFoot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09"/>
  <sheetViews>
    <sheetView workbookViewId="0">
      <selection activeCell="C19" sqref="C18:C19"/>
    </sheetView>
  </sheetViews>
  <sheetFormatPr baseColWidth="10" defaultColWidth="10.85546875" defaultRowHeight="12.75" x14ac:dyDescent="0.2"/>
  <cols>
    <col min="1" max="1" width="17" style="411" customWidth="1"/>
    <col min="2" max="3" width="10.85546875" style="411"/>
    <col min="4" max="4" width="1.28515625" style="411" customWidth="1"/>
    <col min="5" max="5" width="15.85546875" style="411" bestFit="1" customWidth="1"/>
    <col min="6" max="6" width="3.28515625" style="651" customWidth="1"/>
    <col min="7" max="8" width="16.85546875" style="411" bestFit="1" customWidth="1"/>
    <col min="9" max="16384" width="10.85546875" style="411"/>
  </cols>
  <sheetData>
    <row r="1" spans="1:8" x14ac:dyDescent="0.2">
      <c r="A1" s="516" t="s">
        <v>369</v>
      </c>
    </row>
    <row r="2" spans="1:8" x14ac:dyDescent="0.2">
      <c r="A2" s="516" t="s">
        <v>5034</v>
      </c>
    </row>
    <row r="4" spans="1:8" x14ac:dyDescent="0.2">
      <c r="A4" s="1645" t="s">
        <v>3616</v>
      </c>
      <c r="B4" s="1645"/>
      <c r="C4" s="1645"/>
      <c r="D4" s="1645"/>
      <c r="E4" s="1645"/>
      <c r="F4" s="1645"/>
      <c r="G4" s="1645"/>
      <c r="H4" s="1645"/>
    </row>
    <row r="5" spans="1:8" x14ac:dyDescent="0.2">
      <c r="A5" s="1645" t="s">
        <v>256</v>
      </c>
      <c r="B5" s="1645"/>
      <c r="C5" s="1645"/>
      <c r="D5" s="1645"/>
      <c r="E5" s="1645"/>
      <c r="F5" s="1645"/>
      <c r="G5" s="1645"/>
      <c r="H5" s="1645"/>
    </row>
    <row r="6" spans="1:8" x14ac:dyDescent="0.2">
      <c r="A6" s="1646" t="s">
        <v>3</v>
      </c>
      <c r="B6" s="1646"/>
      <c r="C6" s="1646"/>
      <c r="D6" s="1646"/>
      <c r="E6" s="1646"/>
      <c r="F6" s="1646"/>
      <c r="G6" s="1646"/>
      <c r="H6" s="1646"/>
    </row>
    <row r="7" spans="1:8" x14ac:dyDescent="0.2">
      <c r="A7" s="667"/>
      <c r="B7" s="667"/>
      <c r="C7" s="667"/>
    </row>
    <row r="8" spans="1:8" x14ac:dyDescent="0.2">
      <c r="A8" s="655"/>
      <c r="B8" s="683"/>
      <c r="C8" s="683"/>
      <c r="D8" s="683"/>
      <c r="E8" s="683"/>
      <c r="F8" s="684"/>
      <c r="G8" s="656" t="s">
        <v>3617</v>
      </c>
      <c r="H8" s="656" t="s">
        <v>3618</v>
      </c>
    </row>
    <row r="9" spans="1:8" x14ac:dyDescent="0.2">
      <c r="A9" s="657" t="s">
        <v>3619</v>
      </c>
      <c r="B9" s="658"/>
      <c r="C9" s="659"/>
    </row>
    <row r="10" spans="1:8" x14ac:dyDescent="0.2">
      <c r="A10" s="660" t="s">
        <v>3620</v>
      </c>
      <c r="G10" s="659">
        <v>4790474992.9800005</v>
      </c>
      <c r="H10" s="659">
        <v>4132435853.02</v>
      </c>
    </row>
    <row r="11" spans="1:8" x14ac:dyDescent="0.2">
      <c r="A11" s="660" t="s">
        <v>3621</v>
      </c>
      <c r="G11" s="659">
        <v>579054973.40999997</v>
      </c>
      <c r="H11" s="659">
        <v>329990164.11000001</v>
      </c>
    </row>
    <row r="12" spans="1:8" x14ac:dyDescent="0.2">
      <c r="A12" s="660" t="s">
        <v>3622</v>
      </c>
      <c r="G12" s="659">
        <v>1319414190.0699999</v>
      </c>
      <c r="H12" s="659">
        <v>1097473737.5999999</v>
      </c>
    </row>
    <row r="13" spans="1:8" x14ac:dyDescent="0.2">
      <c r="A13" s="661" t="s">
        <v>3623</v>
      </c>
      <c r="G13" s="662">
        <v>659522214.89999998</v>
      </c>
      <c r="H13" s="662">
        <v>515202298.08999997</v>
      </c>
    </row>
    <row r="14" spans="1:8" x14ac:dyDescent="0.2">
      <c r="A14" s="661" t="s">
        <v>3624</v>
      </c>
      <c r="G14" s="662">
        <v>39105961066.25</v>
      </c>
      <c r="H14" s="662">
        <v>35581539299.32</v>
      </c>
    </row>
    <row r="15" spans="1:8" x14ac:dyDescent="0.2">
      <c r="A15" s="660" t="s">
        <v>494</v>
      </c>
      <c r="G15" s="659">
        <v>18525599184.119999</v>
      </c>
      <c r="H15" s="659">
        <v>16078434240.91</v>
      </c>
    </row>
    <row r="16" spans="1:8" x14ac:dyDescent="0.2">
      <c r="A16" s="661" t="s">
        <v>3625</v>
      </c>
      <c r="B16" s="678"/>
      <c r="C16" s="678"/>
      <c r="D16" s="678"/>
      <c r="E16" s="678"/>
      <c r="F16" s="680"/>
      <c r="G16" s="662">
        <v>6280885323.8800001</v>
      </c>
      <c r="H16" s="662">
        <v>5711779371.8900003</v>
      </c>
    </row>
    <row r="17" spans="1:8" x14ac:dyDescent="0.2">
      <c r="A17" s="660" t="s">
        <v>496</v>
      </c>
      <c r="G17" s="659">
        <v>6469856256.9399996</v>
      </c>
      <c r="H17" s="659">
        <v>5600316897.6300001</v>
      </c>
    </row>
    <row r="18" spans="1:8" x14ac:dyDescent="0.2">
      <c r="A18" s="663" t="s">
        <v>3626</v>
      </c>
      <c r="G18" s="664">
        <v>2634893047.6199999</v>
      </c>
      <c r="H18" s="664">
        <v>2194754790</v>
      </c>
    </row>
    <row r="19" spans="1:8" x14ac:dyDescent="0.2">
      <c r="A19" s="661" t="s">
        <v>498</v>
      </c>
      <c r="G19" s="662">
        <v>2125131440.7</v>
      </c>
      <c r="H19" s="662">
        <v>2078184710.8199999</v>
      </c>
    </row>
    <row r="20" spans="1:8" x14ac:dyDescent="0.2">
      <c r="A20" s="660" t="s">
        <v>3627</v>
      </c>
      <c r="G20" s="659">
        <v>381344332.55000001</v>
      </c>
      <c r="H20" s="659">
        <v>372343752.55000001</v>
      </c>
    </row>
    <row r="21" spans="1:8" x14ac:dyDescent="0.2">
      <c r="A21" s="661" t="s">
        <v>3628</v>
      </c>
      <c r="G21" s="662">
        <v>985884632.39999998</v>
      </c>
      <c r="H21" s="662">
        <v>818956833.20000005</v>
      </c>
    </row>
    <row r="22" spans="1:8" x14ac:dyDescent="0.2">
      <c r="A22" s="660" t="s">
        <v>502</v>
      </c>
      <c r="G22" s="659">
        <v>167972754.90000001</v>
      </c>
      <c r="H22" s="659">
        <v>159365996.94999999</v>
      </c>
    </row>
    <row r="23" spans="1:8" x14ac:dyDescent="0.2">
      <c r="A23" s="660" t="s">
        <v>3629</v>
      </c>
      <c r="G23" s="659">
        <v>515435442.81999999</v>
      </c>
      <c r="H23" s="659">
        <v>525839805.70999998</v>
      </c>
    </row>
    <row r="24" spans="1:8" x14ac:dyDescent="0.2">
      <c r="A24" s="660" t="s">
        <v>3630</v>
      </c>
      <c r="G24" s="659">
        <v>288504935.98000002</v>
      </c>
      <c r="H24" s="659">
        <v>300562503.68000001</v>
      </c>
    </row>
    <row r="25" spans="1:8" x14ac:dyDescent="0.2">
      <c r="A25" s="660" t="s">
        <v>3631</v>
      </c>
      <c r="G25" s="659">
        <v>2019390760.98</v>
      </c>
      <c r="H25" s="659">
        <v>1639240816.6400001</v>
      </c>
    </row>
    <row r="26" spans="1:8" x14ac:dyDescent="0.2">
      <c r="A26" s="660" t="s">
        <v>3632</v>
      </c>
      <c r="G26" s="659">
        <v>321754950</v>
      </c>
      <c r="H26" s="659">
        <v>340004900</v>
      </c>
    </row>
    <row r="27" spans="1:8" x14ac:dyDescent="0.2">
      <c r="A27" s="660" t="s">
        <v>3633</v>
      </c>
      <c r="G27" s="659">
        <v>22064582992.389999</v>
      </c>
      <c r="H27" s="659">
        <v>20337140150.18</v>
      </c>
    </row>
    <row r="28" spans="1:8" x14ac:dyDescent="0.2">
      <c r="A28" s="661" t="s">
        <v>3634</v>
      </c>
      <c r="G28" s="662">
        <v>151037284.94</v>
      </c>
      <c r="H28" s="662">
        <v>107169614.94</v>
      </c>
    </row>
    <row r="29" spans="1:8" x14ac:dyDescent="0.2">
      <c r="A29" s="661" t="s">
        <v>2876</v>
      </c>
      <c r="G29" s="662">
        <v>686930686.69000006</v>
      </c>
      <c r="H29" s="662">
        <v>676110667.73000002</v>
      </c>
    </row>
    <row r="30" spans="1:8" x14ac:dyDescent="0.2">
      <c r="A30" s="660" t="s">
        <v>3635</v>
      </c>
      <c r="G30" s="659">
        <v>24214074.690000001</v>
      </c>
      <c r="H30" s="659">
        <v>23291366.09</v>
      </c>
    </row>
    <row r="31" spans="1:8" ht="12.75" customHeight="1" x14ac:dyDescent="0.2">
      <c r="A31" s="660" t="s">
        <v>535</v>
      </c>
      <c r="G31" s="659">
        <v>7668272215.6599998</v>
      </c>
      <c r="H31" s="659">
        <v>6147107258.8400002</v>
      </c>
    </row>
    <row r="32" spans="1:8" x14ac:dyDescent="0.2">
      <c r="A32" s="660" t="s">
        <v>3636</v>
      </c>
      <c r="G32" s="659">
        <f>SUM(G10:G31)</f>
        <v>117766117754.87</v>
      </c>
      <c r="H32" s="659">
        <f>SUM(H10:H31)</f>
        <v>104767245029.90001</v>
      </c>
    </row>
    <row r="33" spans="1:8" x14ac:dyDescent="0.2">
      <c r="A33" s="1647" t="s">
        <v>5172</v>
      </c>
      <c r="B33" s="1647"/>
      <c r="C33" s="1647"/>
      <c r="D33" s="1647"/>
      <c r="E33" s="1647"/>
      <c r="F33" s="679"/>
      <c r="G33" s="664">
        <v>-63348177033.360001</v>
      </c>
      <c r="H33" s="664">
        <v>-55479559327.209999</v>
      </c>
    </row>
    <row r="34" spans="1:8" x14ac:dyDescent="0.2">
      <c r="A34" s="657" t="s">
        <v>3637</v>
      </c>
      <c r="G34" s="658">
        <f>+G32+G33</f>
        <v>54417940721.509995</v>
      </c>
      <c r="H34" s="658">
        <f>+H32+H33</f>
        <v>49287685702.69001</v>
      </c>
    </row>
    <row r="35" spans="1:8" x14ac:dyDescent="0.2">
      <c r="A35" s="660" t="s">
        <v>515</v>
      </c>
      <c r="G35" s="659">
        <v>3440513226.3299999</v>
      </c>
      <c r="H35" s="659">
        <v>3105859646.1300001</v>
      </c>
    </row>
    <row r="36" spans="1:8" x14ac:dyDescent="0.2">
      <c r="A36" s="1406" t="s">
        <v>4082</v>
      </c>
      <c r="G36" s="664">
        <v>-2261408416.79</v>
      </c>
      <c r="H36" s="664">
        <v>-1997009295.3499999</v>
      </c>
    </row>
    <row r="37" spans="1:8" x14ac:dyDescent="0.2">
      <c r="A37" s="665" t="s">
        <v>3721</v>
      </c>
      <c r="G37" s="666">
        <f>+G35+G36</f>
        <v>1179104809.54</v>
      </c>
      <c r="H37" s="666">
        <f>+H35+H36</f>
        <v>1108850350.7800002</v>
      </c>
    </row>
    <row r="38" spans="1:8" x14ac:dyDescent="0.2">
      <c r="A38" s="661" t="s">
        <v>517</v>
      </c>
      <c r="F38" s="651" t="s">
        <v>3589</v>
      </c>
      <c r="G38" s="662">
        <v>104573809366.02</v>
      </c>
      <c r="H38" s="662">
        <v>54076672685.940002</v>
      </c>
    </row>
    <row r="39" spans="1:8" x14ac:dyDescent="0.2">
      <c r="A39" s="661" t="s">
        <v>4108</v>
      </c>
      <c r="F39" s="680"/>
      <c r="G39" s="662">
        <v>-8666996354.3500004</v>
      </c>
      <c r="H39" s="662">
        <v>-7444024196.4200001</v>
      </c>
    </row>
    <row r="40" spans="1:8" x14ac:dyDescent="0.2">
      <c r="A40" s="657" t="s">
        <v>3868</v>
      </c>
      <c r="G40" s="658">
        <f>+G38+G39</f>
        <v>95906813011.669998</v>
      </c>
      <c r="H40" s="658">
        <f>+H38+H39</f>
        <v>46632648489.520004</v>
      </c>
    </row>
    <row r="41" spans="1:8" x14ac:dyDescent="0.2">
      <c r="A41" s="657" t="s">
        <v>16</v>
      </c>
      <c r="G41" s="658">
        <v>8933886046.4899979</v>
      </c>
      <c r="H41" s="658">
        <v>8663706166.5099983</v>
      </c>
    </row>
    <row r="42" spans="1:8" s="685" customFormat="1" x14ac:dyDescent="0.2">
      <c r="A42" s="657" t="s">
        <v>116</v>
      </c>
      <c r="B42" s="411"/>
      <c r="C42" s="411"/>
      <c r="D42" s="411"/>
      <c r="E42" s="411"/>
      <c r="F42" s="651" t="s">
        <v>362</v>
      </c>
      <c r="G42" s="658">
        <v>16453307259.65</v>
      </c>
      <c r="H42" s="658">
        <v>8441850950.5500002</v>
      </c>
    </row>
    <row r="43" spans="1:8" s="685" customFormat="1" x14ac:dyDescent="0.2">
      <c r="A43" s="1459" t="s">
        <v>5060</v>
      </c>
      <c r="B43" s="683"/>
      <c r="C43" s="683"/>
      <c r="D43" s="683"/>
      <c r="E43" s="683"/>
      <c r="F43" s="684"/>
      <c r="G43" s="1460">
        <f>+G34+G37+G40+G41+G42</f>
        <v>176891051848.85999</v>
      </c>
      <c r="H43" s="1460">
        <v>114134741660.05</v>
      </c>
    </row>
    <row r="44" spans="1:8" s="685" customFormat="1" x14ac:dyDescent="0.2">
      <c r="A44" s="657" t="s">
        <v>3545</v>
      </c>
      <c r="B44" s="659"/>
      <c r="C44" s="659"/>
      <c r="D44" s="411"/>
      <c r="E44" s="411"/>
      <c r="F44" s="651"/>
      <c r="G44" s="678"/>
      <c r="H44" s="678"/>
    </row>
    <row r="45" spans="1:8" s="685" customFormat="1" x14ac:dyDescent="0.2">
      <c r="A45" s="660" t="s">
        <v>3944</v>
      </c>
      <c r="B45" s="411"/>
      <c r="C45" s="411"/>
      <c r="D45" s="411"/>
      <c r="E45" s="411"/>
      <c r="F45" s="651"/>
      <c r="G45" s="659">
        <v>13043640</v>
      </c>
      <c r="H45" s="659">
        <v>13043640</v>
      </c>
    </row>
    <row r="46" spans="1:8" x14ac:dyDescent="0.2">
      <c r="A46" s="660" t="s">
        <v>3945</v>
      </c>
      <c r="G46" s="659">
        <v>2045400</v>
      </c>
      <c r="H46" s="659">
        <v>2045400</v>
      </c>
    </row>
    <row r="47" spans="1:8" ht="12.75" customHeight="1" x14ac:dyDescent="0.2">
      <c r="A47" s="660" t="s">
        <v>3946</v>
      </c>
      <c r="G47" s="659">
        <v>83583636.549999997</v>
      </c>
      <c r="H47" s="659">
        <v>76670476.049999997</v>
      </c>
    </row>
    <row r="48" spans="1:8" x14ac:dyDescent="0.2">
      <c r="A48" s="660" t="s">
        <v>3947</v>
      </c>
      <c r="G48" s="659">
        <v>131227110</v>
      </c>
      <c r="H48" s="659">
        <v>124658240</v>
      </c>
    </row>
    <row r="49" spans="1:8" x14ac:dyDescent="0.2">
      <c r="A49" s="660" t="s">
        <v>3948</v>
      </c>
      <c r="G49" s="659">
        <v>20517643.699999999</v>
      </c>
      <c r="H49" s="659">
        <v>43169915</v>
      </c>
    </row>
    <row r="50" spans="1:8" ht="15" x14ac:dyDescent="0.25">
      <c r="A50" s="657" t="s">
        <v>3949</v>
      </c>
      <c r="B50" s="686"/>
      <c r="C50" s="686"/>
      <c r="D50" s="686"/>
      <c r="E50" s="686"/>
      <c r="F50" s="687"/>
      <c r="G50" s="658">
        <f>SUM(G45:G49)</f>
        <v>250417430.25</v>
      </c>
      <c r="H50" s="658">
        <f>SUM(H45:H49)</f>
        <v>259587671.05000001</v>
      </c>
    </row>
    <row r="51" spans="1:8" ht="12.75" customHeight="1" x14ac:dyDescent="0.2">
      <c r="A51" s="660" t="s">
        <v>3950</v>
      </c>
      <c r="G51" s="659">
        <v>2871967058.0100002</v>
      </c>
      <c r="H51" s="659">
        <v>2816956592.5100002</v>
      </c>
    </row>
    <row r="52" spans="1:8" x14ac:dyDescent="0.2">
      <c r="A52" s="660" t="s">
        <v>3951</v>
      </c>
      <c r="G52" s="659">
        <v>-2759727907.71</v>
      </c>
      <c r="H52" s="659">
        <v>-2644116086.8600001</v>
      </c>
    </row>
    <row r="53" spans="1:8" s="685" customFormat="1" ht="12.75" customHeight="1" x14ac:dyDescent="0.2">
      <c r="A53" s="657" t="s">
        <v>3952</v>
      </c>
      <c r="B53" s="411"/>
      <c r="C53" s="411"/>
      <c r="D53" s="411"/>
      <c r="E53" s="411"/>
      <c r="F53" s="651"/>
      <c r="G53" s="658">
        <v>112239150.3</v>
      </c>
      <c r="H53" s="658">
        <f>+H51+H52</f>
        <v>172840505.6500001</v>
      </c>
    </row>
    <row r="54" spans="1:8" s="685" customFormat="1" ht="12.75" customHeight="1" x14ac:dyDescent="0.2">
      <c r="A54" s="1461" t="s">
        <v>3546</v>
      </c>
      <c r="B54" s="683"/>
      <c r="C54" s="683"/>
      <c r="D54" s="683"/>
      <c r="E54" s="683"/>
      <c r="F54" s="684"/>
      <c r="G54" s="1462">
        <v>362656580.55000001</v>
      </c>
      <c r="H54" s="1462">
        <f>+H50+H53</f>
        <v>432428176.70000011</v>
      </c>
    </row>
    <row r="55" spans="1:8" s="685" customFormat="1" x14ac:dyDescent="0.2">
      <c r="A55" s="516" t="s">
        <v>51</v>
      </c>
      <c r="B55" s="411"/>
      <c r="C55" s="411"/>
      <c r="D55" s="411"/>
      <c r="E55" s="411"/>
      <c r="F55" s="651"/>
      <c r="G55" s="411"/>
      <c r="H55" s="411"/>
    </row>
    <row r="56" spans="1:8" s="685" customFormat="1" ht="92.25" customHeight="1" x14ac:dyDescent="0.2">
      <c r="A56" s="1603" t="s">
        <v>5171</v>
      </c>
      <c r="B56" s="1655"/>
      <c r="C56" s="1655"/>
      <c r="D56" s="1655"/>
      <c r="E56" s="1655"/>
      <c r="F56" s="1655"/>
      <c r="G56" s="1655"/>
      <c r="H56" s="1655"/>
    </row>
    <row r="57" spans="1:8" s="685" customFormat="1" x14ac:dyDescent="0.2">
      <c r="A57" s="411"/>
      <c r="B57" s="411"/>
      <c r="C57" s="411"/>
      <c r="D57" s="411"/>
      <c r="E57" s="411"/>
      <c r="F57" s="651"/>
      <c r="G57" s="411"/>
      <c r="H57" s="411"/>
    </row>
    <row r="58" spans="1:8" x14ac:dyDescent="0.2">
      <c r="A58" s="1649" t="s">
        <v>3995</v>
      </c>
      <c r="B58" s="1649"/>
      <c r="C58" s="1649"/>
      <c r="D58" s="1649"/>
      <c r="E58" s="1649"/>
      <c r="F58" s="1649"/>
      <c r="G58" s="1649"/>
      <c r="H58" s="1649"/>
    </row>
    <row r="59" spans="1:8" ht="14.25" x14ac:dyDescent="0.2">
      <c r="A59" s="688"/>
      <c r="B59" s="689"/>
      <c r="C59" s="689"/>
      <c r="D59" s="689"/>
    </row>
    <row r="60" spans="1:8" x14ac:dyDescent="0.2">
      <c r="A60" s="1650" t="s">
        <v>3996</v>
      </c>
      <c r="B60" s="1650"/>
      <c r="C60" s="1650"/>
      <c r="D60" s="1650"/>
      <c r="E60" s="1650"/>
      <c r="F60" s="1650"/>
      <c r="G60" s="1650"/>
      <c r="H60" s="1650"/>
    </row>
    <row r="61" spans="1:8" x14ac:dyDescent="0.2">
      <c r="A61" s="1650"/>
      <c r="B61" s="1650"/>
      <c r="C61" s="1650"/>
      <c r="D61" s="1650"/>
      <c r="E61" s="1650"/>
      <c r="F61" s="1650"/>
      <c r="G61" s="1650"/>
      <c r="H61" s="1650"/>
    </row>
    <row r="62" spans="1:8" x14ac:dyDescent="0.2">
      <c r="A62" s="1650"/>
      <c r="B62" s="1650"/>
      <c r="C62" s="1650"/>
      <c r="D62" s="1650"/>
      <c r="E62" s="1650"/>
      <c r="F62" s="1650"/>
      <c r="G62" s="1650"/>
      <c r="H62" s="1650"/>
    </row>
    <row r="63" spans="1:8" ht="12.75" customHeight="1" x14ac:dyDescent="0.2">
      <c r="A63" s="1650" t="s">
        <v>3997</v>
      </c>
      <c r="B63" s="1650"/>
      <c r="C63" s="1650"/>
      <c r="D63" s="1650"/>
      <c r="E63" s="1650"/>
      <c r="F63" s="1650"/>
      <c r="G63" s="1650"/>
      <c r="H63" s="1650"/>
    </row>
    <row r="64" spans="1:8" x14ac:dyDescent="0.2">
      <c r="A64" s="1650"/>
      <c r="B64" s="1650"/>
      <c r="C64" s="1650"/>
      <c r="D64" s="1650"/>
      <c r="E64" s="1650"/>
      <c r="F64" s="1650"/>
      <c r="G64" s="1650"/>
      <c r="H64" s="1650"/>
    </row>
    <row r="65" spans="1:8" x14ac:dyDescent="0.2">
      <c r="A65" s="1650"/>
      <c r="B65" s="1650"/>
      <c r="C65" s="1650"/>
      <c r="D65" s="1650"/>
      <c r="E65" s="1650"/>
      <c r="F65" s="1650"/>
      <c r="G65" s="1650"/>
      <c r="H65" s="1650"/>
    </row>
    <row r="66" spans="1:8" x14ac:dyDescent="0.2">
      <c r="A66" s="668"/>
      <c r="B66" s="668"/>
      <c r="C66" s="668"/>
      <c r="D66" s="668"/>
      <c r="E66" s="668"/>
      <c r="F66" s="677"/>
      <c r="G66" s="668"/>
      <c r="H66" s="668"/>
    </row>
    <row r="67" spans="1:8" s="525" customFormat="1" x14ac:dyDescent="0.2">
      <c r="A67" s="411"/>
      <c r="B67" s="1651" t="s">
        <v>3998</v>
      </c>
      <c r="C67" s="1651"/>
      <c r="D67" s="1651"/>
      <c r="E67" s="1651"/>
      <c r="F67" s="1651"/>
      <c r="G67" s="1651"/>
      <c r="H67" s="411"/>
    </row>
    <row r="68" spans="1:8" s="525" customFormat="1" x14ac:dyDescent="0.2">
      <c r="A68" s="411"/>
      <c r="B68" s="1651" t="s">
        <v>3999</v>
      </c>
      <c r="C68" s="1651"/>
      <c r="D68" s="1651"/>
      <c r="E68" s="1651"/>
      <c r="F68" s="1651"/>
      <c r="G68" s="1651"/>
      <c r="H68" s="411"/>
    </row>
    <row r="69" spans="1:8" x14ac:dyDescent="0.2">
      <c r="B69" s="1648" t="s">
        <v>4018</v>
      </c>
      <c r="C69" s="1648"/>
      <c r="D69" s="1648"/>
      <c r="E69" s="1648"/>
      <c r="F69" s="1648"/>
      <c r="G69" s="1648"/>
    </row>
    <row r="70" spans="1:8" x14ac:dyDescent="0.2">
      <c r="B70" s="1642" t="s">
        <v>3</v>
      </c>
      <c r="C70" s="1642"/>
      <c r="D70" s="1642"/>
      <c r="E70" s="1642"/>
      <c r="F70" s="1642"/>
      <c r="G70" s="1642"/>
    </row>
    <row r="71" spans="1:8" x14ac:dyDescent="0.2">
      <c r="B71" s="1416"/>
      <c r="C71" s="1416"/>
      <c r="D71" s="1416"/>
      <c r="E71" s="1416"/>
      <c r="F71" s="1416"/>
      <c r="G71" s="1416"/>
    </row>
    <row r="72" spans="1:8" ht="13.5" thickBot="1" x14ac:dyDescent="0.25">
      <c r="B72" s="1643" t="s">
        <v>4000</v>
      </c>
      <c r="C72" s="1643"/>
      <c r="D72" s="1644" t="s">
        <v>678</v>
      </c>
      <c r="E72" s="1644"/>
      <c r="F72" s="673"/>
      <c r="G72" s="669" t="s">
        <v>677</v>
      </c>
    </row>
    <row r="73" spans="1:8" x14ac:dyDescent="0.2">
      <c r="B73" s="1652" t="s">
        <v>3624</v>
      </c>
      <c r="C73" s="1652"/>
      <c r="D73" s="1653">
        <v>158456901.22</v>
      </c>
      <c r="E73" s="1653"/>
      <c r="F73" s="676"/>
      <c r="G73" s="670">
        <f>D73/D85</f>
        <v>0.5411841364972696</v>
      </c>
      <c r="H73" s="690"/>
    </row>
    <row r="74" spans="1:8" x14ac:dyDescent="0.2">
      <c r="B74" s="1652" t="s">
        <v>3633</v>
      </c>
      <c r="C74" s="1652"/>
      <c r="D74" s="1654">
        <v>39016912</v>
      </c>
      <c r="E74" s="1654"/>
      <c r="F74" s="676"/>
      <c r="G74" s="670">
        <f>D74/D85</f>
        <v>0.13325600631425727</v>
      </c>
    </row>
    <row r="75" spans="1:8" x14ac:dyDescent="0.2">
      <c r="B75" s="1656" t="s">
        <v>3620</v>
      </c>
      <c r="C75" s="1656"/>
      <c r="D75" s="1654">
        <v>22689500.870000001</v>
      </c>
      <c r="E75" s="1654"/>
      <c r="F75" s="676"/>
      <c r="G75" s="671">
        <f>D75/D85</f>
        <v>7.7492351808878812E-2</v>
      </c>
    </row>
    <row r="76" spans="1:8" x14ac:dyDescent="0.2">
      <c r="B76" s="1656" t="s">
        <v>496</v>
      </c>
      <c r="C76" s="1656"/>
      <c r="D76" s="1654">
        <v>22094697.16</v>
      </c>
      <c r="E76" s="1654"/>
      <c r="F76" s="676"/>
      <c r="G76" s="671">
        <f>D76/D85</f>
        <v>7.5460895118110882E-2</v>
      </c>
    </row>
    <row r="77" spans="1:8" x14ac:dyDescent="0.2">
      <c r="B77" s="1652" t="s">
        <v>3625</v>
      </c>
      <c r="C77" s="1652"/>
      <c r="D77" s="1654">
        <v>19899468.940000001</v>
      </c>
      <c r="E77" s="1654"/>
      <c r="F77" s="676"/>
      <c r="G77" s="670">
        <f>D77/D85</f>
        <v>6.7963445152169052E-2</v>
      </c>
    </row>
    <row r="78" spans="1:8" x14ac:dyDescent="0.2">
      <c r="B78" s="1652" t="s">
        <v>3623</v>
      </c>
      <c r="C78" s="1652"/>
      <c r="D78" s="1654">
        <v>10788121.949999999</v>
      </c>
      <c r="E78" s="1654"/>
      <c r="F78" s="676"/>
      <c r="G78" s="670">
        <f>D78/D85</f>
        <v>3.6845100573007349E-2</v>
      </c>
    </row>
    <row r="79" spans="1:8" x14ac:dyDescent="0.2">
      <c r="B79" s="1652" t="s">
        <v>4001</v>
      </c>
      <c r="C79" s="1652"/>
      <c r="D79" s="1654">
        <v>9357084.75</v>
      </c>
      <c r="E79" s="1654"/>
      <c r="F79" s="676"/>
      <c r="G79" s="670">
        <f>D79/D85</f>
        <v>3.1957622492754946E-2</v>
      </c>
    </row>
    <row r="80" spans="1:8" x14ac:dyDescent="0.2">
      <c r="B80" s="1652" t="s">
        <v>4002</v>
      </c>
      <c r="C80" s="1652"/>
      <c r="D80" s="1654">
        <v>3373663.45</v>
      </c>
      <c r="E80" s="1654"/>
      <c r="F80" s="676"/>
      <c r="G80" s="670">
        <f>D80/D85</f>
        <v>1.1522206524067793E-2</v>
      </c>
    </row>
    <row r="81" spans="1:8" x14ac:dyDescent="0.2">
      <c r="B81" s="1652" t="s">
        <v>3631</v>
      </c>
      <c r="C81" s="1652"/>
      <c r="D81" s="1654">
        <v>3086546.17</v>
      </c>
      <c r="E81" s="1654"/>
      <c r="F81" s="676"/>
      <c r="G81" s="670">
        <f>D81/D85</f>
        <v>1.0541603495396215E-2</v>
      </c>
    </row>
    <row r="82" spans="1:8" x14ac:dyDescent="0.2">
      <c r="B82" s="1656" t="s">
        <v>4003</v>
      </c>
      <c r="C82" s="1656"/>
      <c r="D82" s="1654">
        <v>2049098.97</v>
      </c>
      <c r="E82" s="1654"/>
      <c r="F82" s="676"/>
      <c r="G82" s="671">
        <f>D82/D85</f>
        <v>6.9983689453654878E-3</v>
      </c>
    </row>
    <row r="83" spans="1:8" x14ac:dyDescent="0.2">
      <c r="B83" s="1656" t="s">
        <v>4004</v>
      </c>
      <c r="C83" s="1656"/>
      <c r="D83" s="1654">
        <v>1754452.71</v>
      </c>
      <c r="E83" s="1654"/>
      <c r="F83" s="676"/>
      <c r="G83" s="671">
        <f>D83/D85</f>
        <v>5.9920518928260067E-3</v>
      </c>
    </row>
    <row r="84" spans="1:8" x14ac:dyDescent="0.2">
      <c r="B84" s="1657" t="s">
        <v>535</v>
      </c>
      <c r="C84" s="1657"/>
      <c r="D84" s="1658">
        <v>230200</v>
      </c>
      <c r="E84" s="1658"/>
      <c r="F84" s="1366"/>
      <c r="G84" s="671">
        <f>D84/D85</f>
        <v>7.8621118589656766E-4</v>
      </c>
    </row>
    <row r="85" spans="1:8" ht="13.5" thickBot="1" x14ac:dyDescent="0.25">
      <c r="B85" s="1659" t="s">
        <v>133</v>
      </c>
      <c r="C85" s="1659"/>
      <c r="D85" s="1660">
        <f>SUM(D73:D84)</f>
        <v>292796648.19</v>
      </c>
      <c r="E85" s="1660"/>
      <c r="F85" s="682"/>
      <c r="G85" s="672">
        <f>SUM(G73:G84)</f>
        <v>1</v>
      </c>
    </row>
    <row r="88" spans="1:8" x14ac:dyDescent="0.2">
      <c r="A88" s="647" t="s">
        <v>371</v>
      </c>
      <c r="B88" s="421"/>
      <c r="C88" s="421"/>
      <c r="D88"/>
    </row>
    <row r="89" spans="1:8" s="685" customFormat="1" x14ac:dyDescent="0.2">
      <c r="A89" s="647" t="s">
        <v>5110</v>
      </c>
      <c r="B89" s="1463"/>
      <c r="C89" s="1463"/>
      <c r="D89" s="1384"/>
    </row>
    <row r="90" spans="1:8" x14ac:dyDescent="0.2">
      <c r="A90" s="269"/>
      <c r="B90" s="421"/>
      <c r="C90" s="421"/>
      <c r="D90"/>
    </row>
    <row r="91" spans="1:8" ht="41.25" customHeight="1" x14ac:dyDescent="0.2">
      <c r="A91" s="1623" t="s">
        <v>338</v>
      </c>
      <c r="B91" s="1623"/>
      <c r="C91" s="1623"/>
      <c r="D91" s="1623"/>
      <c r="E91" s="1623"/>
      <c r="F91" s="1623"/>
      <c r="G91" s="1623"/>
      <c r="H91" s="1623"/>
    </row>
    <row r="92" spans="1:8" x14ac:dyDescent="0.2">
      <c r="A92" s="269"/>
      <c r="B92" s="421"/>
      <c r="C92" s="421"/>
      <c r="D92"/>
    </row>
    <row r="93" spans="1:8" x14ac:dyDescent="0.2">
      <c r="A93" s="1616" t="s">
        <v>5110</v>
      </c>
      <c r="B93" s="1616"/>
      <c r="C93" s="1616"/>
      <c r="D93" s="1616"/>
      <c r="E93" s="1616"/>
      <c r="F93" s="1616"/>
      <c r="G93" s="1616"/>
      <c r="H93" s="1616"/>
    </row>
    <row r="94" spans="1:8" x14ac:dyDescent="0.2">
      <c r="A94" s="1662" t="s">
        <v>256</v>
      </c>
      <c r="B94" s="1662"/>
      <c r="C94" s="1662"/>
      <c r="D94" s="1662"/>
      <c r="E94" s="1662"/>
      <c r="F94" s="1662"/>
      <c r="G94" s="1662"/>
      <c r="H94" s="1662"/>
    </row>
    <row r="95" spans="1:8" x14ac:dyDescent="0.2">
      <c r="A95" s="1616" t="s">
        <v>3</v>
      </c>
      <c r="B95" s="1616"/>
      <c r="C95" s="1616"/>
      <c r="D95" s="1616"/>
      <c r="E95" s="1616"/>
      <c r="F95" s="1616"/>
      <c r="G95" s="1616"/>
      <c r="H95" s="1616"/>
    </row>
    <row r="96" spans="1:8" x14ac:dyDescent="0.2">
      <c r="A96" s="144"/>
      <c r="B96" s="421"/>
      <c r="C96" s="421"/>
      <c r="D96"/>
    </row>
    <row r="97" spans="1:8" ht="13.5" thickBot="1" x14ac:dyDescent="0.25">
      <c r="A97" s="1466" t="s">
        <v>267</v>
      </c>
      <c r="B97" s="1466"/>
      <c r="C97" s="1466"/>
      <c r="D97" s="1466"/>
      <c r="E97" s="1467"/>
      <c r="F97" s="1467"/>
      <c r="G97" s="1467">
        <v>2018</v>
      </c>
      <c r="H97" s="1467">
        <v>2017</v>
      </c>
    </row>
    <row r="98" spans="1:8" ht="15.75" customHeight="1" x14ac:dyDescent="0.2">
      <c r="A98" s="1661" t="s">
        <v>5173</v>
      </c>
      <c r="B98" s="1661"/>
      <c r="C98" s="1661"/>
      <c r="D98" s="1661"/>
      <c r="E98" s="1661"/>
      <c r="F98" s="622"/>
      <c r="G98" s="622">
        <v>241988195.81</v>
      </c>
      <c r="H98" s="622">
        <v>0</v>
      </c>
    </row>
    <row r="99" spans="1:8" ht="15.75" customHeight="1" x14ac:dyDescent="0.2">
      <c r="A99" s="1614" t="s">
        <v>5174</v>
      </c>
      <c r="B99" s="1614"/>
      <c r="C99" s="1614"/>
      <c r="D99" s="1614"/>
      <c r="E99" s="1614"/>
      <c r="F99" s="622"/>
      <c r="G99" s="622">
        <v>140369067.18000001</v>
      </c>
      <c r="H99" s="622">
        <v>0</v>
      </c>
    </row>
    <row r="100" spans="1:8" ht="15.75" customHeight="1" x14ac:dyDescent="0.2">
      <c r="A100" s="1614" t="s">
        <v>5175</v>
      </c>
      <c r="B100" s="1614"/>
      <c r="C100" s="1614"/>
      <c r="D100" s="1614"/>
      <c r="E100" s="1614"/>
      <c r="F100" s="622"/>
      <c r="G100" s="622">
        <v>48109031.039999999</v>
      </c>
      <c r="H100" s="622">
        <v>0</v>
      </c>
    </row>
    <row r="101" spans="1:8" ht="15.75" customHeight="1" x14ac:dyDescent="0.2">
      <c r="A101" s="1614" t="s">
        <v>5176</v>
      </c>
      <c r="B101" s="1614"/>
      <c r="C101" s="1614"/>
      <c r="D101" s="1614"/>
      <c r="E101" s="1614"/>
      <c r="F101" s="622"/>
      <c r="G101" s="622">
        <v>37875307.200000003</v>
      </c>
      <c r="H101" s="622">
        <v>0</v>
      </c>
    </row>
    <row r="102" spans="1:8" ht="15.75" customHeight="1" x14ac:dyDescent="0.2">
      <c r="A102" s="1614" t="s">
        <v>5177</v>
      </c>
      <c r="B102" s="1614"/>
      <c r="C102" s="1614"/>
      <c r="D102" s="1614"/>
      <c r="E102" s="1614"/>
      <c r="F102" s="622"/>
      <c r="G102" s="622">
        <v>34945839.600000001</v>
      </c>
      <c r="H102" s="622">
        <v>0</v>
      </c>
    </row>
    <row r="103" spans="1:8" ht="15.75" customHeight="1" x14ac:dyDescent="0.2">
      <c r="A103" s="1614" t="s">
        <v>5178</v>
      </c>
      <c r="B103" s="1614"/>
      <c r="C103" s="1614"/>
      <c r="D103" s="1614"/>
      <c r="E103" s="1614"/>
      <c r="F103" s="622"/>
      <c r="G103" s="622">
        <v>41115024.450000003</v>
      </c>
      <c r="H103" s="622">
        <v>0</v>
      </c>
    </row>
    <row r="104" spans="1:8" ht="15.75" customHeight="1" x14ac:dyDescent="0.2">
      <c r="A104" s="1614" t="s">
        <v>5179</v>
      </c>
      <c r="B104" s="1614"/>
      <c r="C104" s="1614"/>
      <c r="D104" s="1614"/>
      <c r="E104" s="1614"/>
      <c r="F104" s="622"/>
      <c r="G104" s="622">
        <v>11485267.279999999</v>
      </c>
      <c r="H104" s="622">
        <v>0</v>
      </c>
    </row>
    <row r="105" spans="1:8" ht="15.75" customHeight="1" x14ac:dyDescent="0.2">
      <c r="A105" s="1614" t="s">
        <v>3613</v>
      </c>
      <c r="B105" s="1614"/>
      <c r="C105" s="1614"/>
      <c r="D105" s="1614"/>
      <c r="E105" s="1614"/>
      <c r="F105" s="622"/>
      <c r="G105" s="622">
        <v>2500000000</v>
      </c>
      <c r="H105" s="622">
        <v>0</v>
      </c>
    </row>
    <row r="106" spans="1:8" ht="15.75" customHeight="1" x14ac:dyDescent="0.2">
      <c r="A106" s="1614" t="s">
        <v>339</v>
      </c>
      <c r="B106" s="1614"/>
      <c r="C106" s="1614"/>
      <c r="D106" s="1614"/>
      <c r="E106" s="1614"/>
      <c r="F106" s="622"/>
      <c r="G106" s="622">
        <v>283825528.32999998</v>
      </c>
      <c r="H106" s="622">
        <v>0</v>
      </c>
    </row>
    <row r="107" spans="1:8" ht="13.5" thickBot="1" x14ac:dyDescent="0.25">
      <c r="A107" s="176" t="s">
        <v>261</v>
      </c>
      <c r="B107" s="1464"/>
      <c r="C107" s="1464"/>
      <c r="D107" s="1464"/>
      <c r="E107" s="1464"/>
      <c r="F107" s="1468" t="s">
        <v>3589</v>
      </c>
      <c r="G107" s="1465">
        <f>SUM(G98:G106)</f>
        <v>3339713260.8899999</v>
      </c>
      <c r="H107" s="1465">
        <f>SUM(H98:H106)</f>
        <v>0</v>
      </c>
    </row>
    <row r="108" spans="1:8" x14ac:dyDescent="0.2">
      <c r="A108" s="123" t="s">
        <v>51</v>
      </c>
      <c r="B108" s="421"/>
      <c r="C108" s="421"/>
      <c r="D108"/>
    </row>
    <row r="109" spans="1:8" x14ac:dyDescent="0.2">
      <c r="A109" s="421" t="s">
        <v>5047</v>
      </c>
      <c r="B109" s="421"/>
      <c r="C109" s="421"/>
      <c r="D109" s="421"/>
      <c r="E109" s="421"/>
      <c r="F109" s="421"/>
      <c r="G109" s="421"/>
      <c r="H109" s="421"/>
    </row>
  </sheetData>
  <mergeCells count="53">
    <mergeCell ref="A91:H91"/>
    <mergeCell ref="A98:E98"/>
    <mergeCell ref="A99:E99"/>
    <mergeCell ref="A100:E100"/>
    <mergeCell ref="A101:E101"/>
    <mergeCell ref="A93:H93"/>
    <mergeCell ref="A94:H94"/>
    <mergeCell ref="A95:H95"/>
    <mergeCell ref="A102:E102"/>
    <mergeCell ref="A103:E103"/>
    <mergeCell ref="A104:E104"/>
    <mergeCell ref="A105:E105"/>
    <mergeCell ref="A106:E106"/>
    <mergeCell ref="D83:E83"/>
    <mergeCell ref="B84:C84"/>
    <mergeCell ref="D84:E84"/>
    <mergeCell ref="B85:C85"/>
    <mergeCell ref="D85:E85"/>
    <mergeCell ref="B83:C83"/>
    <mergeCell ref="B81:C81"/>
    <mergeCell ref="B82:C82"/>
    <mergeCell ref="B78:C78"/>
    <mergeCell ref="B79:C79"/>
    <mergeCell ref="B80:C80"/>
    <mergeCell ref="D82:E82"/>
    <mergeCell ref="D81:E81"/>
    <mergeCell ref="D80:E80"/>
    <mergeCell ref="D79:E79"/>
    <mergeCell ref="D78:E78"/>
    <mergeCell ref="B77:C77"/>
    <mergeCell ref="B73:C73"/>
    <mergeCell ref="D73:E73"/>
    <mergeCell ref="B74:C74"/>
    <mergeCell ref="D74:E74"/>
    <mergeCell ref="D77:E77"/>
    <mergeCell ref="D76:E76"/>
    <mergeCell ref="D75:E75"/>
    <mergeCell ref="B75:C75"/>
    <mergeCell ref="B76:C76"/>
    <mergeCell ref="B70:G70"/>
    <mergeCell ref="B72:C72"/>
    <mergeCell ref="D72:E72"/>
    <mergeCell ref="A4:H4"/>
    <mergeCell ref="A5:H5"/>
    <mergeCell ref="A6:H6"/>
    <mergeCell ref="A33:E33"/>
    <mergeCell ref="B69:G69"/>
    <mergeCell ref="A58:H58"/>
    <mergeCell ref="A60:H62"/>
    <mergeCell ref="A63:H65"/>
    <mergeCell ref="B67:G67"/>
    <mergeCell ref="B68:G68"/>
    <mergeCell ref="A56:H56"/>
  </mergeCells>
  <phoneticPr fontId="22" type="noConversion"/>
  <pageMargins left="1.1023622047244095" right="0.70866141732283472" top="0.86614173228346458" bottom="0.86614173228346458" header="0.31496062992125984" footer="0.31496062992125984"/>
  <pageSetup scale="85" orientation="portrait" r:id="rId1"/>
  <headerFoot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37"/>
  <sheetViews>
    <sheetView workbookViewId="0">
      <selection activeCell="F30" sqref="F30"/>
    </sheetView>
  </sheetViews>
  <sheetFormatPr baseColWidth="10" defaultColWidth="9.140625" defaultRowHeight="12.75" x14ac:dyDescent="0.2"/>
  <cols>
    <col min="1" max="1" width="48" customWidth="1"/>
    <col min="2" max="2" width="3.42578125" bestFit="1" customWidth="1"/>
    <col min="3" max="4" width="20" customWidth="1"/>
    <col min="5" max="1024" width="9.140625" customWidth="1"/>
  </cols>
  <sheetData>
    <row r="1" spans="1:4" ht="15" x14ac:dyDescent="0.25">
      <c r="A1" s="154" t="s">
        <v>5035</v>
      </c>
    </row>
    <row r="2" spans="1:4" ht="15" x14ac:dyDescent="0.25">
      <c r="A2" s="155" t="s">
        <v>5111</v>
      </c>
    </row>
    <row r="3" spans="1:4" x14ac:dyDescent="0.2">
      <c r="A3" s="161"/>
      <c r="B3" s="161"/>
      <c r="C3" s="161"/>
      <c r="D3" s="161"/>
    </row>
    <row r="4" spans="1:4" ht="158.25" customHeight="1" x14ac:dyDescent="0.2">
      <c r="A4" s="1663" t="s">
        <v>5159</v>
      </c>
      <c r="B4" s="1619"/>
      <c r="C4" s="1619"/>
      <c r="D4" s="1619"/>
    </row>
    <row r="5" spans="1:4" x14ac:dyDescent="0.2">
      <c r="A5" s="162"/>
      <c r="B5" s="162"/>
      <c r="C5" s="162"/>
      <c r="D5" s="162"/>
    </row>
    <row r="6" spans="1:4" x14ac:dyDescent="0.2">
      <c r="A6" s="1620" t="s">
        <v>287</v>
      </c>
      <c r="B6" s="1620"/>
      <c r="C6" s="1620"/>
      <c r="D6" s="1620"/>
    </row>
    <row r="7" spans="1:4" x14ac:dyDescent="0.2">
      <c r="A7" s="1620" t="s">
        <v>288</v>
      </c>
      <c r="B7" s="1620"/>
      <c r="C7" s="1620"/>
      <c r="D7" s="1620"/>
    </row>
    <row r="8" spans="1:4" s="620" customFormat="1" x14ac:dyDescent="0.2">
      <c r="A8" s="1635" t="s">
        <v>379</v>
      </c>
      <c r="B8" s="1635"/>
      <c r="C8" s="1635"/>
      <c r="D8" s="1635"/>
    </row>
    <row r="9" spans="1:4" x14ac:dyDescent="0.2">
      <c r="A9" s="1620" t="s">
        <v>3</v>
      </c>
      <c r="B9" s="1620"/>
      <c r="C9" s="1620"/>
      <c r="D9" s="1620"/>
    </row>
    <row r="10" spans="1:4" ht="13.5" thickBot="1" x14ac:dyDescent="0.25">
      <c r="A10" s="181"/>
      <c r="D10" s="181"/>
    </row>
    <row r="11" spans="1:4" ht="13.5" thickBot="1" x14ac:dyDescent="0.25">
      <c r="A11" s="1151" t="s">
        <v>289</v>
      </c>
      <c r="B11" s="1155" t="s">
        <v>3589</v>
      </c>
      <c r="C11" s="1151">
        <v>2018</v>
      </c>
      <c r="D11" s="1151">
        <v>2017</v>
      </c>
    </row>
    <row r="12" spans="1:4" x14ac:dyDescent="0.2">
      <c r="A12" s="270" t="s">
        <v>3601</v>
      </c>
      <c r="B12" s="271" t="s">
        <v>362</v>
      </c>
      <c r="C12" s="622">
        <v>5410925682.46</v>
      </c>
      <c r="D12" s="622">
        <v>95231399.989999995</v>
      </c>
    </row>
    <row r="13" spans="1:4" ht="13.5" thickBot="1" x14ac:dyDescent="0.25">
      <c r="A13" s="242" t="s">
        <v>4130</v>
      </c>
      <c r="B13" s="651" t="s">
        <v>3592</v>
      </c>
      <c r="C13" s="622">
        <v>1949002620.2</v>
      </c>
      <c r="D13" s="622">
        <v>5445708902.2600002</v>
      </c>
    </row>
    <row r="14" spans="1:4" ht="13.5" thickBot="1" x14ac:dyDescent="0.25">
      <c r="A14" s="694" t="s">
        <v>261</v>
      </c>
      <c r="B14" s="694"/>
      <c r="C14" s="625">
        <v>7359928302.6599998</v>
      </c>
      <c r="D14" s="625">
        <f>SUM(D12:D13)</f>
        <v>5540940302.25</v>
      </c>
    </row>
    <row r="15" spans="1:4" x14ac:dyDescent="0.2">
      <c r="A15" s="628"/>
      <c r="B15" s="628"/>
      <c r="C15" s="698"/>
      <c r="D15" s="698"/>
    </row>
    <row r="16" spans="1:4" x14ac:dyDescent="0.2">
      <c r="A16" s="159" t="s">
        <v>216</v>
      </c>
    </row>
    <row r="17" spans="1:4" ht="41.25" customHeight="1" x14ac:dyDescent="0.2">
      <c r="A17" s="1664" t="s">
        <v>5048</v>
      </c>
      <c r="B17" s="1664"/>
      <c r="C17" s="1664"/>
      <c r="D17" s="1664"/>
    </row>
    <row r="18" spans="1:4" x14ac:dyDescent="0.2">
      <c r="A18" s="169"/>
      <c r="B18" s="129"/>
      <c r="C18" s="129"/>
      <c r="D18" s="129"/>
    </row>
    <row r="19" spans="1:4" ht="27.75" customHeight="1" x14ac:dyDescent="0.2">
      <c r="A19" s="1622" t="s">
        <v>5180</v>
      </c>
      <c r="B19" s="1622"/>
      <c r="C19" s="1622"/>
      <c r="D19" s="1622"/>
    </row>
    <row r="20" spans="1:4" x14ac:dyDescent="0.2">
      <c r="A20" s="675"/>
      <c r="B20" s="675"/>
      <c r="C20" s="675"/>
      <c r="D20" s="675"/>
    </row>
    <row r="21" spans="1:4" ht="26.25" customHeight="1" x14ac:dyDescent="0.2">
      <c r="A21" s="1622" t="s">
        <v>4131</v>
      </c>
      <c r="B21" s="1622"/>
      <c r="C21" s="1622"/>
      <c r="D21" s="1622"/>
    </row>
    <row r="24" spans="1:4" ht="15" x14ac:dyDescent="0.25">
      <c r="A24" s="695" t="s">
        <v>378</v>
      </c>
      <c r="B24" s="695"/>
      <c r="C24" s="620"/>
      <c r="D24" s="620"/>
    </row>
    <row r="25" spans="1:4" ht="15" x14ac:dyDescent="0.25">
      <c r="A25" s="696" t="s">
        <v>381</v>
      </c>
      <c r="B25" s="696"/>
      <c r="C25" s="620"/>
      <c r="D25" s="620"/>
    </row>
    <row r="26" spans="1:4" ht="15" x14ac:dyDescent="0.25">
      <c r="A26" s="696"/>
      <c r="B26" s="696"/>
      <c r="C26" s="620"/>
      <c r="D26" s="620"/>
    </row>
    <row r="27" spans="1:4" x14ac:dyDescent="0.2">
      <c r="A27" s="1665" t="s">
        <v>382</v>
      </c>
      <c r="B27" s="1665"/>
      <c r="C27" s="1665"/>
      <c r="D27" s="1665"/>
    </row>
    <row r="28" spans="1:4" ht="15" x14ac:dyDescent="0.25">
      <c r="A28" s="696"/>
      <c r="B28" s="696"/>
      <c r="C28" s="620"/>
      <c r="D28" s="620"/>
    </row>
    <row r="29" spans="1:4" x14ac:dyDescent="0.2">
      <c r="A29" s="1617" t="s">
        <v>381</v>
      </c>
      <c r="B29" s="1617"/>
      <c r="C29" s="1617"/>
      <c r="D29" s="1617"/>
    </row>
    <row r="30" spans="1:4" x14ac:dyDescent="0.2">
      <c r="A30" s="1635" t="s">
        <v>256</v>
      </c>
      <c r="B30" s="1635"/>
      <c r="C30" s="1635"/>
      <c r="D30" s="1635"/>
    </row>
    <row r="31" spans="1:4" x14ac:dyDescent="0.2">
      <c r="A31" s="1617" t="s">
        <v>3</v>
      </c>
      <c r="B31" s="1617"/>
      <c r="C31" s="1617"/>
      <c r="D31" s="1617"/>
    </row>
    <row r="32" spans="1:4" ht="13.5" thickBot="1" x14ac:dyDescent="0.25">
      <c r="A32" s="653"/>
      <c r="B32" s="653"/>
      <c r="C32" s="652"/>
      <c r="D32" s="652"/>
    </row>
    <row r="33" spans="1:4" ht="13.5" thickBot="1" x14ac:dyDescent="0.25">
      <c r="A33" s="624" t="s">
        <v>267</v>
      </c>
      <c r="B33" s="624"/>
      <c r="C33" s="624">
        <v>2018</v>
      </c>
      <c r="D33" s="624">
        <v>2017</v>
      </c>
    </row>
    <row r="34" spans="1:4" ht="13.5" thickBot="1" x14ac:dyDescent="0.25">
      <c r="A34" s="697" t="s">
        <v>383</v>
      </c>
      <c r="B34" s="697"/>
      <c r="C34" s="635">
        <v>131227110</v>
      </c>
      <c r="D34" s="635">
        <v>124658240</v>
      </c>
    </row>
    <row r="35" spans="1:4" ht="13.5" thickBot="1" x14ac:dyDescent="0.25">
      <c r="A35" s="654" t="s">
        <v>261</v>
      </c>
      <c r="B35" s="654"/>
      <c r="C35" s="625">
        <f>SUM(C34:C34)</f>
        <v>131227110</v>
      </c>
      <c r="D35" s="625">
        <f>SUM(D34:D34)</f>
        <v>124658240</v>
      </c>
    </row>
    <row r="36" spans="1:4" x14ac:dyDescent="0.2">
      <c r="A36" s="620"/>
      <c r="B36" s="620"/>
      <c r="C36" s="620"/>
      <c r="D36" s="620"/>
    </row>
    <row r="37" spans="1:4" x14ac:dyDescent="0.2">
      <c r="A37" s="620"/>
      <c r="B37" s="620"/>
      <c r="C37" s="620"/>
      <c r="D37" s="620"/>
    </row>
  </sheetData>
  <mergeCells count="12">
    <mergeCell ref="A31:D31"/>
    <mergeCell ref="A21:D21"/>
    <mergeCell ref="A17:D17"/>
    <mergeCell ref="A19:D19"/>
    <mergeCell ref="A27:D27"/>
    <mergeCell ref="A29:D29"/>
    <mergeCell ref="A30:D30"/>
    <mergeCell ref="A4:D4"/>
    <mergeCell ref="A6:D6"/>
    <mergeCell ref="A7:D7"/>
    <mergeCell ref="A8:D8"/>
    <mergeCell ref="A9:D9"/>
  </mergeCells>
  <pageMargins left="1.1811023622047245" right="1.1811023622047245" top="1.1811023622047245" bottom="1.1811023622047245" header="0.51181102362204722" footer="0.51181102362204722"/>
  <pageSetup scale="85" firstPageNumber="0" orientation="portrait" r:id="rId1"/>
  <headerFooter>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L56"/>
  <sheetViews>
    <sheetView zoomScale="90" zoomScaleNormal="90" zoomScalePageLayoutView="90" workbookViewId="0">
      <selection activeCell="H17" sqref="H17"/>
    </sheetView>
  </sheetViews>
  <sheetFormatPr baseColWidth="10" defaultColWidth="9.140625" defaultRowHeight="14.25" x14ac:dyDescent="0.2"/>
  <cols>
    <col min="1" max="1" width="55.7109375" style="699" customWidth="1"/>
    <col min="2" max="2" width="3.28515625" style="699" customWidth="1"/>
    <col min="3" max="4" width="17.42578125" style="699" customWidth="1"/>
    <col min="5" max="1026" width="10.7109375" style="699" customWidth="1"/>
    <col min="1027" max="16384" width="9.140625" style="620"/>
  </cols>
  <sheetData>
    <row r="1" spans="1:4" ht="15" x14ac:dyDescent="0.25">
      <c r="A1" s="695" t="s">
        <v>380</v>
      </c>
      <c r="B1" s="695"/>
    </row>
    <row r="2" spans="1:4" ht="15" x14ac:dyDescent="0.25">
      <c r="A2" s="696" t="s">
        <v>5258</v>
      </c>
      <c r="B2" s="696"/>
    </row>
    <row r="3" spans="1:4" ht="15" x14ac:dyDescent="0.25">
      <c r="A3" s="696"/>
      <c r="B3" s="696"/>
    </row>
    <row r="4" spans="1:4" x14ac:dyDescent="0.2">
      <c r="A4" s="1665" t="s">
        <v>385</v>
      </c>
      <c r="B4" s="1665"/>
      <c r="C4" s="1665"/>
      <c r="D4" s="1665"/>
    </row>
    <row r="5" spans="1:4" ht="15" x14ac:dyDescent="0.25">
      <c r="A5" s="696"/>
      <c r="B5" s="696"/>
    </row>
    <row r="6" spans="1:4" x14ac:dyDescent="0.2">
      <c r="A6" s="1617" t="s">
        <v>5112</v>
      </c>
      <c r="B6" s="1617"/>
      <c r="C6" s="1617"/>
      <c r="D6" s="1617"/>
    </row>
    <row r="7" spans="1:4" x14ac:dyDescent="0.2">
      <c r="A7" s="1617" t="s">
        <v>256</v>
      </c>
      <c r="B7" s="1617"/>
      <c r="C7" s="1617"/>
      <c r="D7" s="1617"/>
    </row>
    <row r="8" spans="1:4" x14ac:dyDescent="0.2">
      <c r="A8" s="1617" t="s">
        <v>3</v>
      </c>
      <c r="B8" s="1617"/>
      <c r="C8" s="1617"/>
      <c r="D8" s="1617"/>
    </row>
    <row r="9" spans="1:4" ht="15" thickBot="1" x14ac:dyDescent="0.25">
      <c r="A9" s="653"/>
      <c r="B9" s="653"/>
    </row>
    <row r="10" spans="1:4" ht="15" thickBot="1" x14ac:dyDescent="0.25">
      <c r="A10" s="624" t="s">
        <v>267</v>
      </c>
      <c r="B10" s="624"/>
      <c r="C10" s="624">
        <v>2018</v>
      </c>
      <c r="D10" s="624">
        <v>2017</v>
      </c>
    </row>
    <row r="11" spans="1:4" x14ac:dyDescent="0.2">
      <c r="A11" s="700" t="s">
        <v>386</v>
      </c>
      <c r="B11" s="700"/>
      <c r="C11" s="622">
        <v>16033283.65</v>
      </c>
      <c r="D11" s="622">
        <v>28361501.449999999</v>
      </c>
    </row>
    <row r="12" spans="1:4" x14ac:dyDescent="0.2">
      <c r="A12" s="700" t="s">
        <v>387</v>
      </c>
      <c r="B12" s="700"/>
      <c r="C12" s="622">
        <v>6054981.6299999999</v>
      </c>
      <c r="D12" s="622">
        <v>6004976.6299999999</v>
      </c>
    </row>
    <row r="13" spans="1:4" x14ac:dyDescent="0.2">
      <c r="A13" s="700" t="s">
        <v>388</v>
      </c>
      <c r="B13" s="700"/>
      <c r="C13" s="622">
        <v>533968.15</v>
      </c>
      <c r="D13" s="622">
        <v>104960.25</v>
      </c>
    </row>
    <row r="14" spans="1:4" x14ac:dyDescent="0.2">
      <c r="A14" s="700" t="s">
        <v>389</v>
      </c>
      <c r="B14" s="700"/>
      <c r="C14" s="622">
        <v>25429.55</v>
      </c>
      <c r="D14" s="622">
        <v>0</v>
      </c>
    </row>
    <row r="15" spans="1:4" x14ac:dyDescent="0.2">
      <c r="A15" s="700" t="s">
        <v>390</v>
      </c>
      <c r="B15" s="700"/>
      <c r="C15" s="622">
        <v>206021898.56</v>
      </c>
      <c r="D15" s="622">
        <v>243097652.41999999</v>
      </c>
    </row>
    <row r="16" spans="1:4" x14ac:dyDescent="0.2">
      <c r="A16" s="700" t="s">
        <v>391</v>
      </c>
      <c r="B16" s="700"/>
      <c r="C16" s="622">
        <v>70709810.870000005</v>
      </c>
      <c r="D16" s="622">
        <v>53807121.799999997</v>
      </c>
    </row>
    <row r="17" spans="1:4" x14ac:dyDescent="0.2">
      <c r="A17" s="700" t="s">
        <v>392</v>
      </c>
      <c r="B17" s="700"/>
      <c r="C17" s="622">
        <v>0</v>
      </c>
      <c r="D17" s="622">
        <v>69994156.25</v>
      </c>
    </row>
    <row r="18" spans="1:4" x14ac:dyDescent="0.2">
      <c r="A18" s="700" t="s">
        <v>393</v>
      </c>
      <c r="B18" s="700"/>
      <c r="C18" s="622">
        <v>43763966.740000002</v>
      </c>
      <c r="D18" s="622">
        <v>34817686.740000002</v>
      </c>
    </row>
    <row r="19" spans="1:4" x14ac:dyDescent="0.2">
      <c r="A19" s="700" t="s">
        <v>394</v>
      </c>
      <c r="B19" s="700"/>
      <c r="C19" s="622">
        <v>2912408</v>
      </c>
      <c r="D19" s="622">
        <v>3097168</v>
      </c>
    </row>
    <row r="20" spans="1:4" x14ac:dyDescent="0.2">
      <c r="A20" s="700" t="s">
        <v>395</v>
      </c>
      <c r="B20" s="700"/>
      <c r="C20" s="622">
        <v>325529.90000000002</v>
      </c>
      <c r="D20" s="622">
        <v>389439.43</v>
      </c>
    </row>
    <row r="21" spans="1:4" x14ac:dyDescent="0.2">
      <c r="A21" s="700" t="s">
        <v>396</v>
      </c>
      <c r="B21" s="700"/>
      <c r="C21" s="622">
        <v>821433.6</v>
      </c>
      <c r="D21" s="622">
        <v>0</v>
      </c>
    </row>
    <row r="22" spans="1:4" x14ac:dyDescent="0.2">
      <c r="A22" s="700" t="s">
        <v>397</v>
      </c>
      <c r="B22" s="700"/>
      <c r="C22" s="622">
        <v>5620172</v>
      </c>
      <c r="D22" s="622">
        <v>5620172</v>
      </c>
    </row>
    <row r="23" spans="1:4" x14ac:dyDescent="0.2">
      <c r="A23" s="700" t="s">
        <v>398</v>
      </c>
      <c r="B23" s="700"/>
      <c r="C23" s="622">
        <v>61057.67</v>
      </c>
      <c r="D23" s="622">
        <v>61057.67</v>
      </c>
    </row>
    <row r="24" spans="1:4" x14ac:dyDescent="0.2">
      <c r="A24" s="700" t="s">
        <v>399</v>
      </c>
      <c r="B24" s="700"/>
      <c r="C24" s="622">
        <v>4058884.88</v>
      </c>
      <c r="D24" s="622">
        <v>6069869.8799999999</v>
      </c>
    </row>
    <row r="25" spans="1:4" x14ac:dyDescent="0.2">
      <c r="A25" s="700" t="s">
        <v>400</v>
      </c>
      <c r="B25" s="700"/>
      <c r="C25" s="622">
        <v>3278212.71</v>
      </c>
      <c r="D25" s="622">
        <v>9012793</v>
      </c>
    </row>
    <row r="26" spans="1:4" x14ac:dyDescent="0.2">
      <c r="A26" s="700" t="s">
        <v>401</v>
      </c>
      <c r="B26" s="700"/>
      <c r="C26" s="622">
        <v>40</v>
      </c>
      <c r="D26" s="622">
        <v>0</v>
      </c>
    </row>
    <row r="27" spans="1:4" x14ac:dyDescent="0.2">
      <c r="A27" s="700" t="s">
        <v>402</v>
      </c>
      <c r="B27" s="700"/>
      <c r="C27" s="622">
        <v>15891423.380000001</v>
      </c>
      <c r="D27" s="622">
        <v>21101209.609999999</v>
      </c>
    </row>
    <row r="28" spans="1:4" x14ac:dyDescent="0.2">
      <c r="A28" s="700" t="s">
        <v>403</v>
      </c>
      <c r="B28" s="700"/>
      <c r="C28" s="622">
        <v>0</v>
      </c>
      <c r="D28" s="622">
        <v>678471.9</v>
      </c>
    </row>
    <row r="29" spans="1:4" x14ac:dyDescent="0.2">
      <c r="A29" s="700" t="s">
        <v>5113</v>
      </c>
      <c r="B29" s="700"/>
      <c r="C29" s="622">
        <v>206023.54</v>
      </c>
      <c r="D29" s="622">
        <v>0</v>
      </c>
    </row>
    <row r="30" spans="1:4" x14ac:dyDescent="0.2">
      <c r="A30" s="654" t="s">
        <v>261</v>
      </c>
      <c r="B30" s="654"/>
      <c r="C30" s="625">
        <f>SUM(C11:C29)</f>
        <v>376318524.82999998</v>
      </c>
      <c r="D30" s="625">
        <f>SUM(D11:D29)</f>
        <v>482218237.03000003</v>
      </c>
    </row>
    <row r="32" spans="1:4" ht="15" x14ac:dyDescent="0.25">
      <c r="A32" s="695" t="s">
        <v>384</v>
      </c>
      <c r="B32" s="695"/>
      <c r="C32" s="620"/>
      <c r="D32" s="620"/>
    </row>
    <row r="33" spans="1:4" ht="15" x14ac:dyDescent="0.25">
      <c r="A33" s="696" t="s">
        <v>405</v>
      </c>
      <c r="B33" s="696"/>
      <c r="C33" s="620"/>
      <c r="D33" s="620"/>
    </row>
    <row r="34" spans="1:4" ht="15" x14ac:dyDescent="0.25">
      <c r="A34" s="696"/>
      <c r="B34" s="696"/>
      <c r="C34" s="620"/>
      <c r="D34" s="620"/>
    </row>
    <row r="35" spans="1:4" ht="29.25" customHeight="1" x14ac:dyDescent="0.2">
      <c r="A35" s="1666" t="s">
        <v>406</v>
      </c>
      <c r="B35" s="1666"/>
      <c r="C35" s="1666"/>
      <c r="D35" s="1666"/>
    </row>
    <row r="36" spans="1:4" ht="15" x14ac:dyDescent="0.25">
      <c r="A36" s="696"/>
      <c r="B36" s="696"/>
      <c r="C36" s="620"/>
      <c r="D36" s="620"/>
    </row>
    <row r="37" spans="1:4" x14ac:dyDescent="0.2">
      <c r="A37" s="1617" t="s">
        <v>405</v>
      </c>
      <c r="B37" s="1617"/>
      <c r="C37" s="1617"/>
      <c r="D37" s="1617"/>
    </row>
    <row r="38" spans="1:4" x14ac:dyDescent="0.2">
      <c r="A38" s="1617" t="s">
        <v>256</v>
      </c>
      <c r="B38" s="1617"/>
      <c r="C38" s="1617"/>
      <c r="D38" s="1617"/>
    </row>
    <row r="39" spans="1:4" x14ac:dyDescent="0.2">
      <c r="A39" s="1617" t="s">
        <v>3</v>
      </c>
      <c r="B39" s="1617"/>
      <c r="C39" s="1617"/>
      <c r="D39" s="1617"/>
    </row>
    <row r="40" spans="1:4" ht="15" thickBot="1" x14ac:dyDescent="0.25">
      <c r="A40" s="653"/>
      <c r="B40" s="653"/>
      <c r="C40" s="620"/>
      <c r="D40" s="620"/>
    </row>
    <row r="41" spans="1:4" ht="15" thickBot="1" x14ac:dyDescent="0.25">
      <c r="A41" s="624" t="s">
        <v>267</v>
      </c>
      <c r="B41" s="624"/>
      <c r="C41" s="624">
        <v>2018</v>
      </c>
      <c r="D41" s="624">
        <v>2017</v>
      </c>
    </row>
    <row r="42" spans="1:4" x14ac:dyDescent="0.2">
      <c r="A42" s="632" t="s">
        <v>407</v>
      </c>
      <c r="B42" s="632"/>
      <c r="C42" s="701">
        <v>993114498.34000003</v>
      </c>
      <c r="D42" s="701">
        <v>858700431.28999996</v>
      </c>
    </row>
    <row r="43" spans="1:4" x14ac:dyDescent="0.2">
      <c r="A43" s="632" t="s">
        <v>408</v>
      </c>
      <c r="B43" s="632"/>
      <c r="C43" s="701">
        <v>345158501.75999999</v>
      </c>
      <c r="D43" s="701">
        <v>311608559.56</v>
      </c>
    </row>
    <row r="44" spans="1:4" x14ac:dyDescent="0.2">
      <c r="A44" s="632" t="s">
        <v>409</v>
      </c>
      <c r="B44" s="632"/>
      <c r="C44" s="701">
        <v>226074208.40000001</v>
      </c>
      <c r="D44" s="701">
        <v>214586315.90000001</v>
      </c>
    </row>
    <row r="45" spans="1:4" x14ac:dyDescent="0.2">
      <c r="A45" s="632" t="s">
        <v>410</v>
      </c>
      <c r="B45" s="632"/>
      <c r="C45" s="701">
        <v>316166309.23000002</v>
      </c>
      <c r="D45" s="701">
        <v>135311729.09</v>
      </c>
    </row>
    <row r="46" spans="1:4" x14ac:dyDescent="0.2">
      <c r="A46" s="632" t="s">
        <v>411</v>
      </c>
      <c r="B46" s="632"/>
      <c r="C46" s="701">
        <v>755553577.63</v>
      </c>
      <c r="D46" s="701">
        <v>699435591.89999998</v>
      </c>
    </row>
    <row r="47" spans="1:4" x14ac:dyDescent="0.2">
      <c r="A47" s="632" t="s">
        <v>412</v>
      </c>
      <c r="B47" s="632"/>
      <c r="C47" s="701">
        <v>2925902520.5599999</v>
      </c>
      <c r="D47" s="701">
        <v>2796241863.3099999</v>
      </c>
    </row>
    <row r="48" spans="1:4" x14ac:dyDescent="0.2">
      <c r="A48" s="632" t="s">
        <v>413</v>
      </c>
      <c r="B48" s="632"/>
      <c r="C48" s="701">
        <v>16263771.99</v>
      </c>
      <c r="D48" s="701">
        <v>16334981.789999999</v>
      </c>
    </row>
    <row r="49" spans="1:4" x14ac:dyDescent="0.2">
      <c r="A49" s="632" t="s">
        <v>414</v>
      </c>
      <c r="B49" s="632"/>
      <c r="C49" s="701">
        <v>15205549.800000001</v>
      </c>
      <c r="D49" s="701">
        <v>18537322.800000001</v>
      </c>
    </row>
    <row r="50" spans="1:4" x14ac:dyDescent="0.2">
      <c r="A50" s="632" t="s">
        <v>415</v>
      </c>
      <c r="B50" s="632"/>
      <c r="C50" s="701">
        <v>369282528.44999999</v>
      </c>
      <c r="D50" s="701">
        <v>332562645</v>
      </c>
    </row>
    <row r="51" spans="1:4" x14ac:dyDescent="0.2">
      <c r="A51" s="632" t="s">
        <v>416</v>
      </c>
      <c r="B51" s="632"/>
      <c r="C51" s="701">
        <v>59638893.200000003</v>
      </c>
      <c r="D51" s="701">
        <v>57347955.799999997</v>
      </c>
    </row>
    <row r="52" spans="1:4" x14ac:dyDescent="0.2">
      <c r="A52" s="632" t="s">
        <v>4132</v>
      </c>
      <c r="B52" s="632"/>
      <c r="C52" s="701">
        <v>9197620.25</v>
      </c>
      <c r="D52" s="701">
        <v>8633349.6500000004</v>
      </c>
    </row>
    <row r="53" spans="1:4" x14ac:dyDescent="0.2">
      <c r="A53" s="632" t="s">
        <v>417</v>
      </c>
      <c r="B53" s="632"/>
      <c r="C53" s="701">
        <v>654467123.77999997</v>
      </c>
      <c r="D53" s="701">
        <v>608363176.47000003</v>
      </c>
    </row>
    <row r="54" spans="1:4" ht="15" thickBot="1" x14ac:dyDescent="0.25">
      <c r="A54" s="632" t="s">
        <v>418</v>
      </c>
      <c r="B54" s="632"/>
      <c r="C54" s="701">
        <v>200000</v>
      </c>
      <c r="D54" s="701">
        <v>0</v>
      </c>
    </row>
    <row r="55" spans="1:4" ht="15" thickBot="1" x14ac:dyDescent="0.25">
      <c r="A55" s="654" t="s">
        <v>261</v>
      </c>
      <c r="B55" s="654"/>
      <c r="C55" s="625">
        <f>SUM(C42:C54)</f>
        <v>6686225103.3899994</v>
      </c>
      <c r="D55" s="625">
        <f>SUM(D42:D54)</f>
        <v>6057663922.5599995</v>
      </c>
    </row>
    <row r="56" spans="1:4" x14ac:dyDescent="0.2">
      <c r="A56" s="702"/>
      <c r="B56" s="702"/>
      <c r="C56" s="620"/>
      <c r="D56" s="620"/>
    </row>
  </sheetData>
  <mergeCells count="8">
    <mergeCell ref="A37:D37"/>
    <mergeCell ref="A38:D38"/>
    <mergeCell ref="A39:D39"/>
    <mergeCell ref="A4:D4"/>
    <mergeCell ref="A6:D6"/>
    <mergeCell ref="A7:D7"/>
    <mergeCell ref="A8:D8"/>
    <mergeCell ref="A35:D35"/>
  </mergeCells>
  <pageMargins left="1.1811023622047245" right="0.98425196850393704" top="0.78740157480314965" bottom="0.78740157480314965" header="0.51181102362204722" footer="0.51181102362204722"/>
  <pageSetup scale="80" firstPageNumber="0" orientation="portrait" r:id="rId1"/>
  <headerFooter>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45"/>
  <sheetViews>
    <sheetView zoomScale="90" zoomScaleNormal="90" zoomScalePageLayoutView="90" workbookViewId="0">
      <selection activeCell="G36" sqref="G36"/>
    </sheetView>
  </sheetViews>
  <sheetFormatPr baseColWidth="10" defaultColWidth="9.140625" defaultRowHeight="12.75" x14ac:dyDescent="0.2"/>
  <cols>
    <col min="1" max="1" width="55.7109375" style="619" customWidth="1"/>
    <col min="2" max="2" width="3.42578125" style="619" customWidth="1"/>
    <col min="3" max="4" width="18.42578125" style="619" bestFit="1" customWidth="1"/>
    <col min="5" max="1025" width="10.7109375" style="619" customWidth="1"/>
    <col min="1026" max="16384" width="9.140625" style="619"/>
  </cols>
  <sheetData>
    <row r="1" spans="1:4" ht="15" x14ac:dyDescent="0.2">
      <c r="A1" s="1426" t="s">
        <v>404</v>
      </c>
      <c r="B1" s="1426"/>
    </row>
    <row r="2" spans="1:4" ht="15" x14ac:dyDescent="0.2">
      <c r="A2" s="1427" t="s">
        <v>420</v>
      </c>
      <c r="B2" s="1427"/>
    </row>
    <row r="3" spans="1:4" ht="15" x14ac:dyDescent="0.2">
      <c r="A3" s="1427"/>
      <c r="B3" s="1427"/>
    </row>
    <row r="4" spans="1:4" x14ac:dyDescent="0.2">
      <c r="A4" s="1428" t="s">
        <v>421</v>
      </c>
      <c r="B4" s="1428"/>
      <c r="C4" s="1428"/>
      <c r="D4" s="1428"/>
    </row>
    <row r="5" spans="1:4" ht="15" x14ac:dyDescent="0.2">
      <c r="A5" s="1427"/>
      <c r="B5" s="1427"/>
    </row>
    <row r="6" spans="1:4" x14ac:dyDescent="0.2">
      <c r="A6" s="1662" t="s">
        <v>420</v>
      </c>
      <c r="B6" s="1662"/>
      <c r="C6" s="1662"/>
      <c r="D6" s="1662"/>
    </row>
    <row r="7" spans="1:4" x14ac:dyDescent="0.2">
      <c r="A7" s="1662" t="s">
        <v>256</v>
      </c>
      <c r="B7" s="1662"/>
      <c r="C7" s="1662"/>
      <c r="D7" s="1662"/>
    </row>
    <row r="8" spans="1:4" x14ac:dyDescent="0.2">
      <c r="A8" s="1662" t="s">
        <v>3</v>
      </c>
      <c r="B8" s="1662"/>
      <c r="C8" s="1662"/>
      <c r="D8" s="1662"/>
    </row>
    <row r="10" spans="1:4" ht="13.5" thickBot="1" x14ac:dyDescent="0.25">
      <c r="A10" s="621" t="s">
        <v>267</v>
      </c>
      <c r="B10" s="621"/>
      <c r="C10" s="621">
        <v>2018</v>
      </c>
      <c r="D10" s="621">
        <v>2017</v>
      </c>
    </row>
    <row r="11" spans="1:4" x14ac:dyDescent="0.2">
      <c r="A11" s="714" t="s">
        <v>4133</v>
      </c>
      <c r="B11" s="714" t="s">
        <v>3589</v>
      </c>
      <c r="C11" s="622">
        <v>225156253.53999999</v>
      </c>
      <c r="D11" s="622">
        <v>208240881.44999999</v>
      </c>
    </row>
    <row r="12" spans="1:4" x14ac:dyDescent="0.2">
      <c r="A12" s="714" t="s">
        <v>422</v>
      </c>
      <c r="B12" s="714"/>
      <c r="C12" s="622">
        <v>5827659167.8999996</v>
      </c>
      <c r="D12" s="622">
        <v>5481351064.6000004</v>
      </c>
    </row>
    <row r="13" spans="1:4" x14ac:dyDescent="0.2">
      <c r="A13" s="714" t="s">
        <v>423</v>
      </c>
      <c r="B13" s="714"/>
      <c r="C13" s="622">
        <v>1158969752.6800001</v>
      </c>
      <c r="D13" s="622">
        <v>1102283592.4000001</v>
      </c>
    </row>
    <row r="14" spans="1:4" x14ac:dyDescent="0.2">
      <c r="A14" s="714" t="s">
        <v>424</v>
      </c>
      <c r="B14" s="714"/>
      <c r="C14" s="622">
        <v>62752915.649999999</v>
      </c>
      <c r="D14" s="622">
        <v>59693628.590000004</v>
      </c>
    </row>
    <row r="15" spans="1:4" x14ac:dyDescent="0.2">
      <c r="A15" s="714" t="s">
        <v>425</v>
      </c>
      <c r="B15" s="714"/>
      <c r="C15" s="622">
        <v>316491081.99000001</v>
      </c>
      <c r="D15" s="622">
        <v>301083734.41000003</v>
      </c>
    </row>
    <row r="16" spans="1:4" x14ac:dyDescent="0.2">
      <c r="A16" s="714" t="s">
        <v>426</v>
      </c>
      <c r="B16" s="714"/>
      <c r="C16" s="622">
        <v>379610453.60000002</v>
      </c>
      <c r="D16" s="622">
        <v>343122642.88999999</v>
      </c>
    </row>
    <row r="17" spans="1:4" x14ac:dyDescent="0.2">
      <c r="A17" s="714" t="s">
        <v>427</v>
      </c>
      <c r="B17" s="714"/>
      <c r="C17" s="622">
        <v>413115189.5</v>
      </c>
      <c r="D17" s="622">
        <v>402922161.50999999</v>
      </c>
    </row>
    <row r="18" spans="1:4" x14ac:dyDescent="0.2">
      <c r="A18" s="714" t="s">
        <v>428</v>
      </c>
      <c r="B18" s="714"/>
      <c r="C18" s="622">
        <v>188272485.40000001</v>
      </c>
      <c r="D18" s="622">
        <v>179080135.22999999</v>
      </c>
    </row>
    <row r="19" spans="1:4" x14ac:dyDescent="0.2">
      <c r="A19" s="714" t="s">
        <v>429</v>
      </c>
      <c r="B19" s="714"/>
      <c r="C19" s="622">
        <v>1500569115.73</v>
      </c>
      <c r="D19" s="622">
        <v>1360495276.3099999</v>
      </c>
    </row>
    <row r="20" spans="1:4" x14ac:dyDescent="0.2">
      <c r="A20" s="714" t="s">
        <v>430</v>
      </c>
      <c r="B20" s="714"/>
      <c r="C20" s="622">
        <v>307395090.94999999</v>
      </c>
      <c r="D20" s="622">
        <v>280817103.93000001</v>
      </c>
    </row>
    <row r="21" spans="1:4" x14ac:dyDescent="0.2">
      <c r="A21" s="714" t="s">
        <v>431</v>
      </c>
      <c r="B21" s="714"/>
      <c r="C21" s="622">
        <v>638891932.63</v>
      </c>
      <c r="D21" s="622">
        <v>590453234.36000001</v>
      </c>
    </row>
    <row r="22" spans="1:4" ht="13.5" thickBot="1" x14ac:dyDescent="0.25">
      <c r="A22" s="1003" t="s">
        <v>432</v>
      </c>
      <c r="B22" s="1003"/>
      <c r="C22" s="622">
        <v>376544717.50999999</v>
      </c>
      <c r="D22" s="622">
        <v>358160017.29000002</v>
      </c>
    </row>
    <row r="23" spans="1:4" ht="13.5" thickBot="1" x14ac:dyDescent="0.25">
      <c r="A23" s="1429" t="s">
        <v>261</v>
      </c>
      <c r="B23" s="1429"/>
      <c r="C23" s="623">
        <f>SUM(C11:C22)</f>
        <v>11395428157.08</v>
      </c>
      <c r="D23" s="623">
        <f>SUM(D11:D22)</f>
        <v>10667703472.970003</v>
      </c>
    </row>
    <row r="24" spans="1:4" x14ac:dyDescent="0.2">
      <c r="A24" s="1430" t="s">
        <v>51</v>
      </c>
      <c r="B24" s="1430"/>
    </row>
    <row r="25" spans="1:4" ht="28.5" customHeight="1" x14ac:dyDescent="0.2">
      <c r="A25" s="1629" t="s">
        <v>433</v>
      </c>
      <c r="B25" s="1629"/>
      <c r="C25" s="1629"/>
      <c r="D25" s="1629"/>
    </row>
    <row r="28" spans="1:4" ht="15" x14ac:dyDescent="0.2">
      <c r="A28" s="1426" t="s">
        <v>419</v>
      </c>
      <c r="B28" s="1426"/>
    </row>
    <row r="29" spans="1:4" ht="15" x14ac:dyDescent="0.2">
      <c r="A29" s="1427" t="s">
        <v>435</v>
      </c>
      <c r="B29" s="1427"/>
    </row>
    <row r="30" spans="1:4" ht="15" x14ac:dyDescent="0.2">
      <c r="A30" s="1427"/>
      <c r="B30" s="1427"/>
    </row>
    <row r="31" spans="1:4" ht="30" customHeight="1" x14ac:dyDescent="0.2">
      <c r="A31" s="1667" t="s">
        <v>436</v>
      </c>
      <c r="B31" s="1667"/>
      <c r="C31" s="1667"/>
      <c r="D31" s="1667"/>
    </row>
    <row r="32" spans="1:4" ht="15" x14ac:dyDescent="0.2">
      <c r="A32" s="1427"/>
      <c r="B32" s="1427"/>
    </row>
    <row r="33" spans="1:4" x14ac:dyDescent="0.2">
      <c r="A33" s="1662" t="s">
        <v>435</v>
      </c>
      <c r="B33" s="1662"/>
      <c r="C33" s="1662"/>
      <c r="D33" s="1662"/>
    </row>
    <row r="34" spans="1:4" x14ac:dyDescent="0.2">
      <c r="A34" s="1662" t="s">
        <v>256</v>
      </c>
      <c r="B34" s="1662"/>
      <c r="C34" s="1662"/>
      <c r="D34" s="1662"/>
    </row>
    <row r="35" spans="1:4" x14ac:dyDescent="0.2">
      <c r="A35" s="1662" t="s">
        <v>437</v>
      </c>
      <c r="B35" s="1662"/>
      <c r="C35" s="1662"/>
      <c r="D35" s="1662"/>
    </row>
    <row r="36" spans="1:4" ht="13.5" thickBot="1" x14ac:dyDescent="0.25">
      <c r="A36" s="1431"/>
      <c r="B36" s="1431"/>
      <c r="C36" s="1432"/>
      <c r="D36" s="1432"/>
    </row>
    <row r="37" spans="1:4" ht="13.5" thickBot="1" x14ac:dyDescent="0.25">
      <c r="A37" s="621" t="s">
        <v>218</v>
      </c>
      <c r="B37" s="621"/>
      <c r="C37" s="621">
        <v>2018</v>
      </c>
      <c r="D37" s="621">
        <v>2017</v>
      </c>
    </row>
    <row r="38" spans="1:4" x14ac:dyDescent="0.2">
      <c r="A38" s="700" t="s">
        <v>438</v>
      </c>
      <c r="B38" s="700"/>
      <c r="C38" s="622">
        <v>182800.54</v>
      </c>
      <c r="D38" s="622">
        <v>83171.179999999993</v>
      </c>
    </row>
    <row r="39" spans="1:4" x14ac:dyDescent="0.2">
      <c r="A39" s="700" t="s">
        <v>4134</v>
      </c>
      <c r="B39" s="700" t="s">
        <v>3589</v>
      </c>
      <c r="C39" s="622">
        <v>1965143808</v>
      </c>
      <c r="D39" s="622">
        <v>2355591825</v>
      </c>
    </row>
    <row r="40" spans="1:4" ht="13.5" thickBot="1" x14ac:dyDescent="0.25">
      <c r="A40" s="700" t="s">
        <v>4135</v>
      </c>
      <c r="B40" s="700" t="s">
        <v>362</v>
      </c>
      <c r="C40" s="622">
        <v>4000000</v>
      </c>
      <c r="D40" s="622">
        <v>99260302</v>
      </c>
    </row>
    <row r="41" spans="1:4" ht="13.5" thickBot="1" x14ac:dyDescent="0.25">
      <c r="A41" s="1429" t="s">
        <v>261</v>
      </c>
      <c r="B41" s="1429"/>
      <c r="C41" s="623">
        <f>SUM(C38:C40)</f>
        <v>1969326608.54</v>
      </c>
      <c r="D41" s="623">
        <f>SUM(D38:D40)</f>
        <v>2454935298.1799998</v>
      </c>
    </row>
    <row r="42" spans="1:4" x14ac:dyDescent="0.2">
      <c r="A42" s="1430" t="s">
        <v>51</v>
      </c>
      <c r="B42" s="1430"/>
    </row>
    <row r="43" spans="1:4" ht="41.25" customHeight="1" x14ac:dyDescent="0.2">
      <c r="A43" s="1629" t="s">
        <v>439</v>
      </c>
      <c r="B43" s="1629"/>
      <c r="C43" s="1629"/>
      <c r="D43" s="1629"/>
    </row>
    <row r="45" spans="1:4" ht="29.25" customHeight="1" x14ac:dyDescent="0.2">
      <c r="A45" s="1629" t="s">
        <v>4136</v>
      </c>
      <c r="B45" s="1629"/>
      <c r="C45" s="1629"/>
      <c r="D45" s="1629"/>
    </row>
  </sheetData>
  <mergeCells count="10">
    <mergeCell ref="A33:D33"/>
    <mergeCell ref="A34:D34"/>
    <mergeCell ref="A35:D35"/>
    <mergeCell ref="A43:D43"/>
    <mergeCell ref="A45:D45"/>
    <mergeCell ref="A6:D6"/>
    <mergeCell ref="A7:D7"/>
    <mergeCell ref="A8:D8"/>
    <mergeCell ref="A25:D25"/>
    <mergeCell ref="A31:D31"/>
  </mergeCells>
  <pageMargins left="1.1811023622047245" right="0.98425196850393704" top="0.98425196850393704" bottom="0.98425196850393704" header="0.51181102362204722" footer="0.51181102362204722"/>
  <pageSetup scale="80" firstPageNumber="0" orientation="portrait" r:id="rId1"/>
  <headerFoot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50"/>
  <sheetViews>
    <sheetView zoomScale="90" zoomScaleNormal="90" zoomScalePageLayoutView="90" workbookViewId="0">
      <selection activeCell="A5" sqref="A5"/>
    </sheetView>
  </sheetViews>
  <sheetFormatPr baseColWidth="10" defaultColWidth="9.140625" defaultRowHeight="12.75" x14ac:dyDescent="0.2"/>
  <cols>
    <col min="1" max="1" width="63.28515625" customWidth="1"/>
    <col min="2" max="2" width="3.140625" customWidth="1"/>
    <col min="3" max="4" width="19.85546875" customWidth="1"/>
    <col min="5" max="1024" width="10.7109375" customWidth="1"/>
    <col min="1025" max="1027" width="9.140625" customWidth="1"/>
  </cols>
  <sheetData>
    <row r="1" spans="1:4" s="620" customFormat="1" ht="15" x14ac:dyDescent="0.25">
      <c r="A1" s="695" t="s">
        <v>434</v>
      </c>
      <c r="B1" s="695"/>
      <c r="C1" s="695"/>
    </row>
    <row r="2" spans="1:4" s="620" customFormat="1" ht="15" x14ac:dyDescent="0.25">
      <c r="A2" s="696" t="s">
        <v>5114</v>
      </c>
      <c r="B2" s="696"/>
      <c r="C2" s="696"/>
    </row>
    <row r="3" spans="1:4" s="620" customFormat="1" ht="15" x14ac:dyDescent="0.25">
      <c r="A3" s="696"/>
      <c r="B3" s="696"/>
      <c r="C3" s="696"/>
    </row>
    <row r="4" spans="1:4" s="620" customFormat="1" ht="36.75" customHeight="1" x14ac:dyDescent="0.2">
      <c r="A4" s="1629" t="s">
        <v>441</v>
      </c>
      <c r="B4" s="1629"/>
      <c r="C4" s="1629"/>
      <c r="D4" s="1629"/>
    </row>
    <row r="5" spans="1:4" s="620" customFormat="1" x14ac:dyDescent="0.2">
      <c r="A5" s="705"/>
      <c r="B5" s="1386"/>
      <c r="C5" s="705"/>
      <c r="D5" s="705"/>
    </row>
    <row r="6" spans="1:4" s="620" customFormat="1" ht="28.5" customHeight="1" x14ac:dyDescent="0.2">
      <c r="A6" s="1629" t="s">
        <v>442</v>
      </c>
      <c r="B6" s="1629"/>
      <c r="C6" s="1629"/>
      <c r="D6" s="1629"/>
    </row>
    <row r="7" spans="1:4" s="620" customFormat="1" x14ac:dyDescent="0.2">
      <c r="A7" s="705"/>
      <c r="B7" s="1386"/>
      <c r="C7" s="705"/>
      <c r="D7" s="705"/>
    </row>
    <row r="8" spans="1:4" s="620" customFormat="1" ht="28.5" customHeight="1" x14ac:dyDescent="0.2">
      <c r="A8" s="1629" t="s">
        <v>443</v>
      </c>
      <c r="B8" s="1629"/>
      <c r="C8" s="1629"/>
      <c r="D8" s="1629"/>
    </row>
    <row r="9" spans="1:4" s="620" customFormat="1" ht="15" x14ac:dyDescent="0.25">
      <c r="A9" s="696"/>
      <c r="B9" s="696"/>
      <c r="C9" s="696"/>
    </row>
    <row r="10" spans="1:4" s="620" customFormat="1" x14ac:dyDescent="0.2">
      <c r="A10" s="1617" t="s">
        <v>5114</v>
      </c>
      <c r="B10" s="1617"/>
      <c r="C10" s="1617"/>
      <c r="D10" s="1617"/>
    </row>
    <row r="11" spans="1:4" s="620" customFormat="1" x14ac:dyDescent="0.2">
      <c r="A11" s="1617" t="s">
        <v>256</v>
      </c>
      <c r="B11" s="1617"/>
      <c r="C11" s="1617"/>
      <c r="D11" s="1617"/>
    </row>
    <row r="12" spans="1:4" s="620" customFormat="1" x14ac:dyDescent="0.2">
      <c r="A12" s="1617" t="s">
        <v>3</v>
      </c>
      <c r="B12" s="1617"/>
      <c r="C12" s="1617"/>
      <c r="D12" s="1617"/>
    </row>
    <row r="13" spans="1:4" s="620" customFormat="1" ht="13.5" thickBot="1" x14ac:dyDescent="0.25">
      <c r="A13" s="653"/>
      <c r="B13" s="653"/>
      <c r="C13" s="653"/>
      <c r="D13" s="652"/>
    </row>
    <row r="14" spans="1:4" s="620" customFormat="1" ht="13.5" thickBot="1" x14ac:dyDescent="0.25">
      <c r="A14" s="624" t="s">
        <v>267</v>
      </c>
      <c r="B14" s="624"/>
      <c r="C14" s="624">
        <v>2018</v>
      </c>
      <c r="D14" s="624">
        <v>2017</v>
      </c>
    </row>
    <row r="15" spans="1:4" s="620" customFormat="1" x14ac:dyDescent="0.2">
      <c r="A15" s="697" t="s">
        <v>444</v>
      </c>
      <c r="B15" s="697"/>
      <c r="C15" s="635">
        <v>64805393.460000001</v>
      </c>
      <c r="D15" s="635">
        <v>63510758.350000001</v>
      </c>
    </row>
    <row r="16" spans="1:4" s="620" customFormat="1" x14ac:dyDescent="0.2">
      <c r="A16" s="706" t="s">
        <v>445</v>
      </c>
      <c r="B16" s="706"/>
      <c r="C16" s="707"/>
      <c r="D16" s="707"/>
    </row>
    <row r="17" spans="1:4" s="620" customFormat="1" x14ac:dyDescent="0.2">
      <c r="A17" s="697" t="s">
        <v>446</v>
      </c>
      <c r="B17" s="697"/>
      <c r="C17" s="635">
        <v>89992162.219999999</v>
      </c>
      <c r="D17" s="635">
        <v>80762435.280000001</v>
      </c>
    </row>
    <row r="18" spans="1:4" s="620" customFormat="1" x14ac:dyDescent="0.2">
      <c r="A18" s="697" t="s">
        <v>447</v>
      </c>
      <c r="B18" s="697"/>
      <c r="C18" s="635">
        <v>22843959.859999999</v>
      </c>
      <c r="D18" s="635">
        <v>19433483.460000001</v>
      </c>
    </row>
    <row r="19" spans="1:4" s="620" customFormat="1" x14ac:dyDescent="0.2">
      <c r="A19" s="697" t="s">
        <v>448</v>
      </c>
      <c r="B19" s="697"/>
      <c r="C19" s="635">
        <v>32820757.399999999</v>
      </c>
      <c r="D19" s="635">
        <v>28025513.550000001</v>
      </c>
    </row>
    <row r="20" spans="1:4" s="620" customFormat="1" x14ac:dyDescent="0.2">
      <c r="A20" s="697" t="s">
        <v>449</v>
      </c>
      <c r="B20" s="697"/>
      <c r="C20" s="635">
        <v>22137792</v>
      </c>
      <c r="D20" s="635">
        <v>20112695.899999999</v>
      </c>
    </row>
    <row r="21" spans="1:4" s="620" customFormat="1" x14ac:dyDescent="0.2">
      <c r="A21" s="697" t="s">
        <v>450</v>
      </c>
      <c r="B21" s="697"/>
      <c r="C21" s="635">
        <v>45320265.009999998</v>
      </c>
      <c r="D21" s="635">
        <v>0</v>
      </c>
    </row>
    <row r="22" spans="1:4" s="620" customFormat="1" x14ac:dyDescent="0.2">
      <c r="A22" s="697" t="s">
        <v>451</v>
      </c>
      <c r="B22" s="697"/>
      <c r="C22" s="635">
        <v>66617172.579999998</v>
      </c>
      <c r="D22" s="635">
        <v>0</v>
      </c>
    </row>
    <row r="23" spans="1:4" s="620" customFormat="1" x14ac:dyDescent="0.2">
      <c r="A23" s="697" t="s">
        <v>452</v>
      </c>
      <c r="B23" s="697"/>
      <c r="C23" s="635">
        <v>40612037.539999999</v>
      </c>
      <c r="D23" s="635">
        <v>0</v>
      </c>
    </row>
    <row r="24" spans="1:4" s="620" customFormat="1" x14ac:dyDescent="0.2">
      <c r="A24" s="697" t="s">
        <v>453</v>
      </c>
      <c r="B24" s="697"/>
      <c r="C24" s="635">
        <v>124334998.08</v>
      </c>
      <c r="D24" s="635">
        <v>0</v>
      </c>
    </row>
    <row r="25" spans="1:4" s="620" customFormat="1" ht="13.5" thickBot="1" x14ac:dyDescent="0.25">
      <c r="A25" s="697" t="s">
        <v>454</v>
      </c>
      <c r="B25" s="697"/>
      <c r="C25" s="635">
        <v>35562632.920000002</v>
      </c>
      <c r="D25" s="635">
        <v>0</v>
      </c>
    </row>
    <row r="26" spans="1:4" s="620" customFormat="1" ht="13.5" thickBot="1" x14ac:dyDescent="0.25">
      <c r="A26" s="654" t="s">
        <v>261</v>
      </c>
      <c r="B26" s="654"/>
      <c r="C26" s="708">
        <f>SUM(C15:C25)</f>
        <v>545047171.07000005</v>
      </c>
      <c r="D26" s="708">
        <f>SUM(D15:D25)</f>
        <v>211844886.54000002</v>
      </c>
    </row>
    <row r="27" spans="1:4" s="620" customFormat="1" x14ac:dyDescent="0.2"/>
    <row r="28" spans="1:4" ht="15" x14ac:dyDescent="0.25">
      <c r="A28" s="154" t="s">
        <v>440</v>
      </c>
      <c r="B28" s="1387"/>
    </row>
    <row r="29" spans="1:4" ht="15" x14ac:dyDescent="0.25">
      <c r="A29" s="155" t="s">
        <v>5115</v>
      </c>
      <c r="B29" s="155"/>
    </row>
    <row r="30" spans="1:4" ht="15" x14ac:dyDescent="0.25">
      <c r="A30" s="155"/>
      <c r="B30" s="155"/>
    </row>
    <row r="31" spans="1:4" x14ac:dyDescent="0.2">
      <c r="A31" s="1618" t="s">
        <v>5115</v>
      </c>
      <c r="B31" s="1618"/>
      <c r="C31" s="1618"/>
      <c r="D31" s="1618"/>
    </row>
    <row r="32" spans="1:4" s="620" customFormat="1" x14ac:dyDescent="0.2">
      <c r="A32" s="1617" t="s">
        <v>256</v>
      </c>
      <c r="B32" s="1617"/>
      <c r="C32" s="1617"/>
      <c r="D32" s="1617"/>
    </row>
    <row r="33" spans="1:4" x14ac:dyDescent="0.2">
      <c r="A33" s="1618" t="s">
        <v>3</v>
      </c>
      <c r="B33" s="1618"/>
      <c r="C33" s="1618"/>
      <c r="D33" s="1618"/>
    </row>
    <row r="34" spans="1:4" ht="13.5" thickBot="1" x14ac:dyDescent="0.25">
      <c r="A34" s="130"/>
      <c r="B34" s="130"/>
      <c r="C34" s="180"/>
      <c r="D34" s="180"/>
    </row>
    <row r="35" spans="1:4" s="620" customFormat="1" ht="13.5" thickBot="1" x14ac:dyDescent="0.25">
      <c r="A35" s="624" t="s">
        <v>267</v>
      </c>
      <c r="B35" s="1423"/>
      <c r="C35" s="624">
        <v>2018</v>
      </c>
      <c r="D35" s="624">
        <v>2017</v>
      </c>
    </row>
    <row r="36" spans="1:4" s="620" customFormat="1" x14ac:dyDescent="0.2">
      <c r="A36" s="697" t="s">
        <v>444</v>
      </c>
      <c r="B36" s="1424" t="s">
        <v>3589</v>
      </c>
      <c r="C36" s="635">
        <v>0</v>
      </c>
      <c r="D36" s="635">
        <v>136155183.16</v>
      </c>
    </row>
    <row r="37" spans="1:4" s="620" customFormat="1" x14ac:dyDescent="0.2">
      <c r="A37" s="706" t="s">
        <v>445</v>
      </c>
      <c r="B37" s="1425"/>
      <c r="C37" s="635"/>
      <c r="D37" s="635"/>
    </row>
    <row r="38" spans="1:4" s="620" customFormat="1" x14ac:dyDescent="0.2">
      <c r="A38" s="697" t="s">
        <v>446</v>
      </c>
      <c r="B38" s="1424" t="s">
        <v>362</v>
      </c>
      <c r="C38" s="635">
        <v>16765143145.09</v>
      </c>
      <c r="D38" s="635">
        <v>16940387792.17</v>
      </c>
    </row>
    <row r="39" spans="1:4" s="620" customFormat="1" x14ac:dyDescent="0.2">
      <c r="A39" s="697" t="s">
        <v>447</v>
      </c>
      <c r="B39" s="1424" t="s">
        <v>3592</v>
      </c>
      <c r="C39" s="635">
        <v>1688287967.9000001</v>
      </c>
      <c r="D39" s="635">
        <v>1732758814.53</v>
      </c>
    </row>
    <row r="40" spans="1:4" s="620" customFormat="1" x14ac:dyDescent="0.2">
      <c r="A40" s="697" t="s">
        <v>448</v>
      </c>
      <c r="B40" s="1424" t="s">
        <v>3604</v>
      </c>
      <c r="C40" s="635">
        <v>2211469050.5</v>
      </c>
      <c r="D40" s="635">
        <v>2283669769.6500001</v>
      </c>
    </row>
    <row r="41" spans="1:4" s="620" customFormat="1" x14ac:dyDescent="0.2">
      <c r="A41" s="697" t="s">
        <v>449</v>
      </c>
      <c r="B41" s="1424" t="s">
        <v>3593</v>
      </c>
      <c r="C41" s="635">
        <v>3459585572.79</v>
      </c>
      <c r="D41" s="635">
        <v>3502824328.71</v>
      </c>
    </row>
    <row r="42" spans="1:4" s="620" customFormat="1" x14ac:dyDescent="0.2">
      <c r="A42" s="697" t="s">
        <v>450</v>
      </c>
      <c r="B42" s="1424" t="s">
        <v>4087</v>
      </c>
      <c r="C42" s="635">
        <v>7354288324.8100004</v>
      </c>
      <c r="D42" s="635">
        <v>0</v>
      </c>
    </row>
    <row r="43" spans="1:4" s="620" customFormat="1" x14ac:dyDescent="0.2">
      <c r="A43" s="697" t="s">
        <v>451</v>
      </c>
      <c r="B43" s="1424" t="s">
        <v>4091</v>
      </c>
      <c r="C43" s="635">
        <v>8338459238.8999996</v>
      </c>
      <c r="D43" s="635">
        <v>0</v>
      </c>
    </row>
    <row r="44" spans="1:4" s="620" customFormat="1" x14ac:dyDescent="0.2">
      <c r="A44" s="697" t="s">
        <v>452</v>
      </c>
      <c r="B44" s="1424" t="s">
        <v>4111</v>
      </c>
      <c r="C44" s="635">
        <v>4418369304.4700003</v>
      </c>
      <c r="D44" s="635">
        <v>0</v>
      </c>
    </row>
    <row r="45" spans="1:4" s="620" customFormat="1" x14ac:dyDescent="0.2">
      <c r="A45" s="697" t="s">
        <v>453</v>
      </c>
      <c r="B45" s="1424" t="s">
        <v>4101</v>
      </c>
      <c r="C45" s="635">
        <v>21756941391.400002</v>
      </c>
      <c r="D45" s="635">
        <v>0</v>
      </c>
    </row>
    <row r="46" spans="1:4" s="620" customFormat="1" ht="13.5" thickBot="1" x14ac:dyDescent="0.25">
      <c r="A46" s="697" t="s">
        <v>454</v>
      </c>
      <c r="B46" s="1424" t="s">
        <v>4078</v>
      </c>
      <c r="C46" s="635">
        <v>4365036789.4200001</v>
      </c>
      <c r="D46" s="635">
        <v>0</v>
      </c>
    </row>
    <row r="47" spans="1:4" s="620" customFormat="1" ht="13.5" thickBot="1" x14ac:dyDescent="0.25">
      <c r="A47" s="654" t="s">
        <v>261</v>
      </c>
      <c r="B47" s="1423"/>
      <c r="C47" s="625">
        <f>SUM(C36:C46)</f>
        <v>70357580785.280014</v>
      </c>
      <c r="D47" s="625">
        <f>SUM(D36:D46)</f>
        <v>24595795888.220001</v>
      </c>
    </row>
    <row r="48" spans="1:4" x14ac:dyDescent="0.2">
      <c r="A48" s="709" t="s">
        <v>51</v>
      </c>
      <c r="B48" s="709"/>
    </row>
    <row r="49" spans="1:4" ht="213.75" customHeight="1" x14ac:dyDescent="0.2">
      <c r="A49" s="1668" t="s">
        <v>5150</v>
      </c>
      <c r="B49" s="1668"/>
      <c r="C49" s="1668"/>
      <c r="D49" s="1668"/>
    </row>
    <row r="50" spans="1:4" x14ac:dyDescent="0.2">
      <c r="A50" s="710"/>
      <c r="B50" s="710"/>
      <c r="C50" s="710"/>
      <c r="D50" s="710"/>
    </row>
  </sheetData>
  <mergeCells count="10">
    <mergeCell ref="A4:D4"/>
    <mergeCell ref="A6:D6"/>
    <mergeCell ref="A8:D8"/>
    <mergeCell ref="A10:D10"/>
    <mergeCell ref="A11:D11"/>
    <mergeCell ref="A31:D31"/>
    <mergeCell ref="A32:D32"/>
    <mergeCell ref="A33:D33"/>
    <mergeCell ref="A49:D49"/>
    <mergeCell ref="A12:D12"/>
  </mergeCells>
  <pageMargins left="0.98425196850393704" right="0.78740157480314965" top="0.59055118110236227" bottom="0.59055118110236227" header="0.51181102362204722" footer="0.31496062992125984"/>
  <pageSetup scale="80" firstPageNumber="0" orientation="portrait" r:id="rId1"/>
  <headerFooter>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51"/>
  <sheetViews>
    <sheetView workbookViewId="0">
      <selection activeCell="A4" sqref="A4"/>
    </sheetView>
  </sheetViews>
  <sheetFormatPr baseColWidth="10" defaultColWidth="9.140625" defaultRowHeight="12.75" x14ac:dyDescent="0.2"/>
  <cols>
    <col min="1" max="1" width="74.85546875" customWidth="1"/>
    <col min="2" max="2" width="3.140625" customWidth="1"/>
    <col min="3" max="4" width="18.7109375" customWidth="1"/>
    <col min="5" max="1026" width="10.7109375" customWidth="1"/>
  </cols>
  <sheetData>
    <row r="1" spans="1:4" ht="255.75" customHeight="1" x14ac:dyDescent="0.2">
      <c r="A1" s="1770" t="s">
        <v>5257</v>
      </c>
      <c r="B1" s="1770"/>
      <c r="C1" s="1771"/>
      <c r="D1" s="1771"/>
    </row>
    <row r="2" spans="1:4" x14ac:dyDescent="0.2">
      <c r="A2" s="411"/>
      <c r="B2" s="411"/>
      <c r="C2" s="411"/>
      <c r="D2" s="411"/>
    </row>
    <row r="3" spans="1:4" x14ac:dyDescent="0.2">
      <c r="A3" s="1470" t="s">
        <v>455</v>
      </c>
      <c r="B3" s="1470"/>
      <c r="C3" s="411"/>
      <c r="D3" s="411"/>
    </row>
    <row r="4" spans="1:4" x14ac:dyDescent="0.2">
      <c r="A4" s="1470" t="s">
        <v>5129</v>
      </c>
      <c r="B4" s="1470"/>
      <c r="C4" s="411"/>
      <c r="D4" s="411"/>
    </row>
    <row r="5" spans="1:4" x14ac:dyDescent="0.2">
      <c r="A5" s="703"/>
      <c r="B5" s="703"/>
      <c r="C5" s="678"/>
      <c r="D5" s="678"/>
    </row>
    <row r="6" spans="1:4" x14ac:dyDescent="0.2">
      <c r="A6" s="1670" t="s">
        <v>5129</v>
      </c>
      <c r="B6" s="1670"/>
      <c r="C6" s="1670"/>
      <c r="D6" s="1670"/>
    </row>
    <row r="7" spans="1:4" x14ac:dyDescent="0.2">
      <c r="A7" s="1670" t="s">
        <v>256</v>
      </c>
      <c r="B7" s="1670"/>
      <c r="C7" s="1670"/>
      <c r="D7" s="1670"/>
    </row>
    <row r="8" spans="1:4" x14ac:dyDescent="0.2">
      <c r="A8" s="1670" t="s">
        <v>3</v>
      </c>
      <c r="B8" s="1670"/>
      <c r="C8" s="1670"/>
      <c r="D8" s="1670"/>
    </row>
    <row r="9" spans="1:4" ht="6" customHeight="1" thickBot="1" x14ac:dyDescent="0.25">
      <c r="A9" s="1471"/>
      <c r="B9" s="1471"/>
      <c r="C9" s="678"/>
      <c r="D9" s="678"/>
    </row>
    <row r="10" spans="1:4" ht="13.5" thickBot="1" x14ac:dyDescent="0.25">
      <c r="A10" s="1472" t="s">
        <v>267</v>
      </c>
      <c r="B10" s="1472"/>
      <c r="C10" s="1472">
        <v>2018</v>
      </c>
      <c r="D10" s="1472">
        <v>2017</v>
      </c>
    </row>
    <row r="11" spans="1:4" ht="13.5" thickBot="1" x14ac:dyDescent="0.25">
      <c r="A11" s="1473" t="s">
        <v>5130</v>
      </c>
      <c r="B11" s="1473"/>
      <c r="C11" s="1474">
        <v>816574141.44000006</v>
      </c>
      <c r="D11" s="1474">
        <v>688683426.27999997</v>
      </c>
    </row>
    <row r="12" spans="1:4" ht="13.5" thickBot="1" x14ac:dyDescent="0.25">
      <c r="A12" s="1475" t="s">
        <v>261</v>
      </c>
      <c r="B12" s="1469" t="s">
        <v>3589</v>
      </c>
      <c r="C12" s="1476">
        <f>SUM(C11:C11)</f>
        <v>816574141.44000006</v>
      </c>
      <c r="D12" s="1476">
        <f>SUM(D11:D11)</f>
        <v>688683426.27999997</v>
      </c>
    </row>
    <row r="13" spans="1:4" x14ac:dyDescent="0.2">
      <c r="A13" s="1477" t="s">
        <v>51</v>
      </c>
      <c r="B13" s="1477"/>
      <c r="C13" s="1478"/>
      <c r="D13" s="1478"/>
    </row>
    <row r="14" spans="1:4" ht="26.25" customHeight="1" x14ac:dyDescent="0.2">
      <c r="A14" s="1669" t="s">
        <v>5181</v>
      </c>
      <c r="B14" s="1669"/>
      <c r="C14" s="1669"/>
      <c r="D14" s="1669"/>
    </row>
    <row r="15" spans="1:4" x14ac:dyDescent="0.2">
      <c r="A15" s="678"/>
      <c r="B15" s="678"/>
      <c r="C15" s="678"/>
      <c r="D15" s="678"/>
    </row>
    <row r="16" spans="1:4" x14ac:dyDescent="0.2">
      <c r="A16" s="1470" t="s">
        <v>456</v>
      </c>
      <c r="B16" s="1470"/>
      <c r="C16" s="411"/>
      <c r="D16" s="411"/>
    </row>
    <row r="17" spans="1:4" x14ac:dyDescent="0.2">
      <c r="A17" s="1470" t="s">
        <v>5133</v>
      </c>
      <c r="B17" s="1470"/>
      <c r="C17" s="685"/>
      <c r="D17" s="685"/>
    </row>
    <row r="18" spans="1:4" x14ac:dyDescent="0.2">
      <c r="A18" s="1479"/>
      <c r="B18" s="1479"/>
      <c r="C18" s="411"/>
      <c r="D18" s="411"/>
    </row>
    <row r="19" spans="1:4" x14ac:dyDescent="0.2">
      <c r="A19" s="1670" t="s">
        <v>5131</v>
      </c>
      <c r="B19" s="1670"/>
      <c r="C19" s="1670"/>
      <c r="D19" s="1670"/>
    </row>
    <row r="20" spans="1:4" x14ac:dyDescent="0.2">
      <c r="A20" s="1670" t="s">
        <v>256</v>
      </c>
      <c r="B20" s="1670"/>
      <c r="C20" s="1670"/>
      <c r="D20" s="1670"/>
    </row>
    <row r="21" spans="1:4" x14ac:dyDescent="0.2">
      <c r="A21" s="1670" t="s">
        <v>3</v>
      </c>
      <c r="B21" s="1670"/>
      <c r="C21" s="1670"/>
      <c r="D21" s="1670"/>
    </row>
    <row r="22" spans="1:4" ht="3.75" customHeight="1" thickBot="1" x14ac:dyDescent="0.25">
      <c r="A22" s="1471"/>
      <c r="B22" s="1471"/>
      <c r="C22" s="678"/>
      <c r="D22" s="678"/>
    </row>
    <row r="23" spans="1:4" ht="13.5" thickBot="1" x14ac:dyDescent="0.25">
      <c r="A23" s="1472" t="s">
        <v>267</v>
      </c>
      <c r="B23" s="1472"/>
      <c r="C23" s="1472">
        <v>2018</v>
      </c>
      <c r="D23" s="1472">
        <v>2017</v>
      </c>
    </row>
    <row r="24" spans="1:4" ht="13.5" thickBot="1" x14ac:dyDescent="0.25">
      <c r="A24" s="1480" t="s">
        <v>5134</v>
      </c>
      <c r="B24" s="1480"/>
      <c r="C24" s="1481">
        <v>-60462445.020000003</v>
      </c>
      <c r="D24" s="1481">
        <v>-53523043.740000002</v>
      </c>
    </row>
    <row r="25" spans="1:4" ht="13.5" thickBot="1" x14ac:dyDescent="0.25">
      <c r="A25" s="1475" t="s">
        <v>261</v>
      </c>
      <c r="B25" s="1475"/>
      <c r="C25" s="1769">
        <f>SUM(C24:C24)</f>
        <v>-60462445.020000003</v>
      </c>
      <c r="D25" s="1769">
        <f>SUM(D24:D24)</f>
        <v>-53523043.740000002</v>
      </c>
    </row>
    <row r="26" spans="1:4" x14ac:dyDescent="0.2">
      <c r="A26" s="411"/>
      <c r="B26" s="411"/>
      <c r="C26" s="411"/>
      <c r="D26" s="411"/>
    </row>
    <row r="27" spans="1:4" x14ac:dyDescent="0.2">
      <c r="A27" s="1470" t="s">
        <v>457</v>
      </c>
      <c r="B27" s="1470"/>
      <c r="C27" s="411"/>
      <c r="D27" s="411"/>
    </row>
    <row r="28" spans="1:4" x14ac:dyDescent="0.2">
      <c r="A28" s="1470" t="s">
        <v>5131</v>
      </c>
      <c r="B28" s="1470"/>
      <c r="C28" s="685"/>
      <c r="D28" s="685"/>
    </row>
    <row r="29" spans="1:4" x14ac:dyDescent="0.2">
      <c r="A29" s="1479"/>
      <c r="B29" s="1479"/>
      <c r="C29" s="411"/>
      <c r="D29" s="411"/>
    </row>
    <row r="30" spans="1:4" x14ac:dyDescent="0.2">
      <c r="A30" s="1670" t="s">
        <v>5131</v>
      </c>
      <c r="B30" s="1670"/>
      <c r="C30" s="1670"/>
      <c r="D30" s="1670"/>
    </row>
    <row r="31" spans="1:4" x14ac:dyDescent="0.2">
      <c r="A31" s="1670" t="s">
        <v>256</v>
      </c>
      <c r="B31" s="1670"/>
      <c r="C31" s="1670"/>
      <c r="D31" s="1670"/>
    </row>
    <row r="32" spans="1:4" x14ac:dyDescent="0.2">
      <c r="A32" s="1670" t="s">
        <v>3</v>
      </c>
      <c r="B32" s="1670"/>
      <c r="C32" s="1670"/>
      <c r="D32" s="1670"/>
    </row>
    <row r="33" spans="1:4" ht="5.25" customHeight="1" thickBot="1" x14ac:dyDescent="0.25">
      <c r="A33" s="1471"/>
      <c r="B33" s="1471"/>
      <c r="C33" s="678"/>
      <c r="D33" s="678"/>
    </row>
    <row r="34" spans="1:4" ht="13.5" thickBot="1" x14ac:dyDescent="0.25">
      <c r="A34" s="1472" t="s">
        <v>267</v>
      </c>
      <c r="B34" s="1472"/>
      <c r="C34" s="1472">
        <v>2018</v>
      </c>
      <c r="D34" s="1472">
        <v>2017</v>
      </c>
    </row>
    <row r="35" spans="1:4" ht="13.5" thickBot="1" x14ac:dyDescent="0.25">
      <c r="A35" s="1480" t="s">
        <v>5132</v>
      </c>
      <c r="B35" s="1480"/>
      <c r="C35" s="1481">
        <v>-1676489072.5999999</v>
      </c>
      <c r="D35" s="1481">
        <v>-3572539639.6399999</v>
      </c>
    </row>
    <row r="36" spans="1:4" ht="13.5" thickBot="1" x14ac:dyDescent="0.25">
      <c r="A36" s="1475" t="s">
        <v>261</v>
      </c>
      <c r="B36" s="1469" t="s">
        <v>3589</v>
      </c>
      <c r="C36" s="1769">
        <f>SUM(C35:C35)</f>
        <v>-1676489072.5999999</v>
      </c>
      <c r="D36" s="1769">
        <f>SUM(D35:D35)</f>
        <v>-3572539639.6399999</v>
      </c>
    </row>
    <row r="37" spans="1:4" x14ac:dyDescent="0.2">
      <c r="A37" s="1477" t="s">
        <v>51</v>
      </c>
      <c r="B37" s="1477"/>
      <c r="C37" s="1478"/>
      <c r="D37" s="1478"/>
    </row>
    <row r="38" spans="1:4" ht="39" customHeight="1" x14ac:dyDescent="0.2">
      <c r="A38" s="1669" t="s">
        <v>5183</v>
      </c>
      <c r="B38" s="1669"/>
      <c r="C38" s="1669"/>
      <c r="D38" s="1669"/>
    </row>
    <row r="39" spans="1:4" x14ac:dyDescent="0.2">
      <c r="A39" s="411"/>
      <c r="B39" s="411"/>
      <c r="C39" s="411"/>
      <c r="D39" s="411"/>
    </row>
    <row r="40" spans="1:4" x14ac:dyDescent="0.2">
      <c r="A40" s="1470" t="s">
        <v>458</v>
      </c>
      <c r="B40" s="1470"/>
      <c r="C40" s="411"/>
      <c r="D40" s="411"/>
    </row>
    <row r="41" spans="1:4" x14ac:dyDescent="0.2">
      <c r="A41" s="1470" t="s">
        <v>5135</v>
      </c>
      <c r="B41" s="1470"/>
      <c r="C41" s="685"/>
      <c r="D41" s="685"/>
    </row>
    <row r="42" spans="1:4" x14ac:dyDescent="0.2">
      <c r="A42" s="1479"/>
      <c r="B42" s="1479"/>
      <c r="C42" s="411"/>
      <c r="D42" s="411"/>
    </row>
    <row r="43" spans="1:4" x14ac:dyDescent="0.2">
      <c r="A43" s="1670" t="s">
        <v>5136</v>
      </c>
      <c r="B43" s="1670"/>
      <c r="C43" s="1670"/>
      <c r="D43" s="1670"/>
    </row>
    <row r="44" spans="1:4" x14ac:dyDescent="0.2">
      <c r="A44" s="1670" t="s">
        <v>256</v>
      </c>
      <c r="B44" s="1670"/>
      <c r="C44" s="1670"/>
      <c r="D44" s="1670"/>
    </row>
    <row r="45" spans="1:4" x14ac:dyDescent="0.2">
      <c r="A45" s="1670" t="s">
        <v>3</v>
      </c>
      <c r="B45" s="1670"/>
      <c r="C45" s="1670"/>
      <c r="D45" s="1670"/>
    </row>
    <row r="46" spans="1:4" ht="4.5" customHeight="1" thickBot="1" x14ac:dyDescent="0.25">
      <c r="A46" s="1471"/>
      <c r="B46" s="1471"/>
      <c r="C46" s="678"/>
      <c r="D46" s="678"/>
    </row>
    <row r="47" spans="1:4" ht="13.5" thickBot="1" x14ac:dyDescent="0.25">
      <c r="A47" s="1472" t="s">
        <v>267</v>
      </c>
      <c r="B47" s="1472"/>
      <c r="C47" s="1472">
        <v>2018</v>
      </c>
      <c r="D47" s="1472">
        <v>2017</v>
      </c>
    </row>
    <row r="48" spans="1:4" ht="13.5" thickBot="1" x14ac:dyDescent="0.25">
      <c r="A48" s="1480" t="s">
        <v>5137</v>
      </c>
      <c r="B48" s="1480"/>
      <c r="C48" s="1481">
        <v>-12199000</v>
      </c>
      <c r="D48" s="1481">
        <v>-7499000</v>
      </c>
    </row>
    <row r="49" spans="1:4" ht="13.5" thickBot="1" x14ac:dyDescent="0.25">
      <c r="A49" s="1475" t="s">
        <v>261</v>
      </c>
      <c r="B49" s="1469" t="s">
        <v>3589</v>
      </c>
      <c r="C49" s="1769">
        <f>SUM(C48:C48)</f>
        <v>-12199000</v>
      </c>
      <c r="D49" s="1769">
        <f>SUM(D48:D48)</f>
        <v>-7499000</v>
      </c>
    </row>
    <row r="50" spans="1:4" x14ac:dyDescent="0.2">
      <c r="A50" s="1477" t="s">
        <v>51</v>
      </c>
      <c r="B50" s="1477"/>
      <c r="C50" s="1478"/>
      <c r="D50" s="1478"/>
    </row>
    <row r="51" spans="1:4" x14ac:dyDescent="0.2">
      <c r="A51" s="1669" t="s">
        <v>5182</v>
      </c>
      <c r="B51" s="1669"/>
      <c r="C51" s="1669"/>
      <c r="D51" s="1669"/>
    </row>
  </sheetData>
  <mergeCells count="16">
    <mergeCell ref="A1:D1"/>
    <mergeCell ref="A14:D14"/>
    <mergeCell ref="A38:D38"/>
    <mergeCell ref="A51:D51"/>
    <mergeCell ref="A45:D45"/>
    <mergeCell ref="A20:D20"/>
    <mergeCell ref="A21:D21"/>
    <mergeCell ref="A6:D6"/>
    <mergeCell ref="A7:D7"/>
    <mergeCell ref="A8:D8"/>
    <mergeCell ref="A19:D19"/>
    <mergeCell ref="A44:D44"/>
    <mergeCell ref="A30:D30"/>
    <mergeCell ref="A31:D31"/>
    <mergeCell ref="A32:D32"/>
    <mergeCell ref="A43:D43"/>
  </mergeCells>
  <pageMargins left="0.78740157480314965" right="0.78740157480314965" top="0.59055118110236227" bottom="0.55118110236220474" header="0.31496062992125984" footer="0.51181102362204722"/>
  <pageSetup scale="78"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J1:Q56"/>
  <sheetViews>
    <sheetView workbookViewId="0">
      <selection activeCell="N33" sqref="N33"/>
    </sheetView>
  </sheetViews>
  <sheetFormatPr baseColWidth="10" defaultColWidth="10.85546875" defaultRowHeight="12.75" x14ac:dyDescent="0.2"/>
  <cols>
    <col min="1" max="9" width="10.85546875" style="133"/>
    <col min="10" max="17" width="8.85546875" style="133" customWidth="1"/>
    <col min="18" max="16384" width="10.85546875" style="133"/>
  </cols>
  <sheetData>
    <row r="1" spans="10:17" x14ac:dyDescent="0.2">
      <c r="J1" s="1763" t="s">
        <v>1</v>
      </c>
      <c r="K1" s="1763"/>
      <c r="L1" s="1763"/>
      <c r="M1" s="1763"/>
      <c r="N1" s="1763"/>
      <c r="O1" s="1763"/>
      <c r="P1" s="1763"/>
      <c r="Q1" s="1763"/>
    </row>
    <row r="2" spans="10:17" x14ac:dyDescent="0.2">
      <c r="J2" s="1763" t="s">
        <v>5248</v>
      </c>
      <c r="K2" s="1763"/>
      <c r="L2" s="1763"/>
      <c r="M2" s="1763"/>
      <c r="N2" s="1763"/>
      <c r="O2" s="1763"/>
      <c r="P2" s="1763"/>
      <c r="Q2" s="1763"/>
    </row>
    <row r="3" spans="10:17" x14ac:dyDescent="0.2">
      <c r="J3" s="1763" t="s">
        <v>5249</v>
      </c>
      <c r="K3" s="1763"/>
      <c r="L3" s="1763"/>
      <c r="M3" s="1763"/>
      <c r="N3" s="1763"/>
      <c r="O3" s="1763"/>
      <c r="P3" s="1763"/>
      <c r="Q3" s="1763"/>
    </row>
    <row r="19" spans="10:17" ht="18" x14ac:dyDescent="0.25">
      <c r="J19" s="1589" t="s">
        <v>5145</v>
      </c>
      <c r="K19" s="1589"/>
      <c r="L19" s="1589"/>
      <c r="M19" s="1589"/>
      <c r="N19" s="1589"/>
      <c r="O19" s="1589"/>
      <c r="P19" s="1589"/>
      <c r="Q19" s="1589"/>
    </row>
    <row r="21" spans="10:17" s="521" customFormat="1" ht="15" x14ac:dyDescent="0.2">
      <c r="J21" s="1764" t="s">
        <v>5146</v>
      </c>
      <c r="K21" s="1764"/>
      <c r="L21" s="1764"/>
      <c r="M21" s="1764"/>
      <c r="N21" s="1764"/>
      <c r="O21" s="1764"/>
      <c r="P21" s="1764"/>
      <c r="Q21" s="1764"/>
    </row>
    <row r="22" spans="10:17" s="521" customFormat="1" ht="15" x14ac:dyDescent="0.2">
      <c r="J22" s="1764"/>
      <c r="K22" s="1764"/>
      <c r="L22" s="1764"/>
      <c r="M22" s="1764"/>
      <c r="N22" s="1764"/>
      <c r="O22" s="1764"/>
      <c r="P22" s="1764"/>
      <c r="Q22" s="1764"/>
    </row>
    <row r="23" spans="10:17" s="521" customFormat="1" ht="15" x14ac:dyDescent="0.2">
      <c r="J23" s="1764"/>
      <c r="K23" s="1764"/>
      <c r="L23" s="1764"/>
      <c r="M23" s="1764"/>
      <c r="N23" s="1764"/>
      <c r="O23" s="1764"/>
      <c r="P23" s="1764"/>
      <c r="Q23" s="1764"/>
    </row>
    <row r="24" spans="10:17" s="521" customFormat="1" ht="15" x14ac:dyDescent="0.2">
      <c r="J24" s="1764"/>
      <c r="K24" s="1764"/>
      <c r="L24" s="1764"/>
      <c r="M24" s="1764"/>
      <c r="N24" s="1764"/>
      <c r="O24" s="1764"/>
      <c r="P24" s="1764"/>
      <c r="Q24" s="1764"/>
    </row>
    <row r="25" spans="10:17" s="521" customFormat="1" ht="15" x14ac:dyDescent="0.2">
      <c r="J25" s="1764"/>
      <c r="K25" s="1764"/>
      <c r="L25" s="1764"/>
      <c r="M25" s="1764"/>
      <c r="N25" s="1764"/>
      <c r="O25" s="1764"/>
      <c r="P25" s="1764"/>
      <c r="Q25" s="1764"/>
    </row>
    <row r="26" spans="10:17" s="521" customFormat="1" ht="15" x14ac:dyDescent="0.2">
      <c r="J26" s="1764"/>
      <c r="K26" s="1764"/>
      <c r="L26" s="1764"/>
      <c r="M26" s="1764"/>
      <c r="N26" s="1764"/>
      <c r="O26" s="1764"/>
      <c r="P26" s="1764"/>
      <c r="Q26" s="1764"/>
    </row>
    <row r="27" spans="10:17" s="521" customFormat="1" ht="15" x14ac:dyDescent="0.2"/>
    <row r="28" spans="10:17" s="521" customFormat="1" ht="15" x14ac:dyDescent="0.2"/>
    <row r="29" spans="10:17" s="521" customFormat="1" ht="15" x14ac:dyDescent="0.2"/>
    <row r="30" spans="10:17" s="521" customFormat="1" ht="15" x14ac:dyDescent="0.2"/>
    <row r="31" spans="10:17" s="521" customFormat="1" ht="15" x14ac:dyDescent="0.2"/>
    <row r="32" spans="10:17" s="521" customFormat="1" ht="15" x14ac:dyDescent="0.2"/>
    <row r="33" spans="10:17" s="521" customFormat="1" ht="15" x14ac:dyDescent="0.2"/>
    <row r="34" spans="10:17" s="521" customFormat="1" ht="32.1" customHeight="1" x14ac:dyDescent="0.2">
      <c r="J34" s="1765" t="s">
        <v>5250</v>
      </c>
      <c r="K34" s="1766"/>
      <c r="L34" s="1766"/>
      <c r="M34" s="1766"/>
      <c r="N34" s="1766"/>
      <c r="O34" s="1766"/>
      <c r="P34" s="1766"/>
      <c r="Q34" s="1766"/>
    </row>
    <row r="35" spans="10:17" ht="15" x14ac:dyDescent="0.2">
      <c r="J35" s="1388"/>
      <c r="K35" s="1388"/>
      <c r="L35" s="1388"/>
      <c r="M35" s="1388"/>
      <c r="N35" s="1388"/>
      <c r="O35" s="1388"/>
      <c r="P35" s="1388"/>
      <c r="Q35" s="1388"/>
    </row>
    <row r="36" spans="10:17" ht="15" x14ac:dyDescent="0.2">
      <c r="J36" s="1388"/>
      <c r="K36" s="1388"/>
      <c r="L36" s="1388"/>
      <c r="M36" s="1388"/>
      <c r="N36" s="1388"/>
      <c r="O36" s="1388"/>
      <c r="P36" s="1388"/>
      <c r="Q36" s="1388"/>
    </row>
    <row r="37" spans="10:17" ht="15" x14ac:dyDescent="0.2">
      <c r="J37" s="1388"/>
      <c r="K37" s="1388"/>
      <c r="L37" s="1388"/>
      <c r="M37" s="1388"/>
      <c r="N37" s="1388"/>
      <c r="O37" s="1388"/>
      <c r="P37" s="1388"/>
      <c r="Q37" s="1388"/>
    </row>
    <row r="56" spans="10:17" x14ac:dyDescent="0.2">
      <c r="J56" s="1762">
        <v>5</v>
      </c>
      <c r="K56" s="1762"/>
      <c r="L56" s="1762"/>
      <c r="M56" s="1762"/>
      <c r="N56" s="1762"/>
      <c r="O56" s="1762"/>
      <c r="P56" s="1762"/>
      <c r="Q56" s="1762"/>
    </row>
  </sheetData>
  <mergeCells count="7">
    <mergeCell ref="J56:Q56"/>
    <mergeCell ref="J19:Q19"/>
    <mergeCell ref="J21:Q26"/>
    <mergeCell ref="J34:Q34"/>
    <mergeCell ref="J1:Q1"/>
    <mergeCell ref="J2:Q2"/>
    <mergeCell ref="J3:Q3"/>
  </mergeCells>
  <phoneticPr fontId="22" type="noConversion"/>
  <pageMargins left="1.2598425196850394" right="0.78740157480314965" top="0.74803149606299213" bottom="0.74803149606299213" header="0.31496062992125984" footer="0.31496062992125984"/>
  <pageSetup scale="9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54"/>
  <sheetViews>
    <sheetView topLeftCell="A4" zoomScale="90" zoomScaleNormal="90" zoomScalePageLayoutView="90" workbookViewId="0">
      <selection activeCell="H52" sqref="H52"/>
    </sheetView>
  </sheetViews>
  <sheetFormatPr baseColWidth="10" defaultColWidth="9.140625" defaultRowHeight="12.75" x14ac:dyDescent="0.2"/>
  <cols>
    <col min="1" max="1" width="53.42578125" customWidth="1"/>
    <col min="2" max="2" width="4" customWidth="1"/>
    <col min="3" max="4" width="20.42578125" customWidth="1"/>
    <col min="5" max="1026" width="10.7109375" customWidth="1"/>
  </cols>
  <sheetData>
    <row r="1" spans="1:4" ht="15" x14ac:dyDescent="0.25">
      <c r="A1" s="154" t="s">
        <v>461</v>
      </c>
      <c r="B1" s="1381"/>
    </row>
    <row r="2" spans="1:4" ht="15" x14ac:dyDescent="0.25">
      <c r="A2" s="155" t="s">
        <v>129</v>
      </c>
      <c r="B2" s="155"/>
    </row>
    <row r="3" spans="1:4" ht="15" x14ac:dyDescent="0.25">
      <c r="A3" s="696"/>
      <c r="B3" s="696"/>
      <c r="C3" s="620"/>
      <c r="D3" s="620"/>
    </row>
    <row r="4" spans="1:4" ht="27" customHeight="1" x14ac:dyDescent="0.2">
      <c r="A4" s="1671" t="s">
        <v>459</v>
      </c>
      <c r="B4" s="1671"/>
      <c r="C4" s="1671"/>
      <c r="D4" s="1671"/>
    </row>
    <row r="5" spans="1:4" x14ac:dyDescent="0.2">
      <c r="A5" s="632"/>
      <c r="B5" s="632"/>
      <c r="C5" s="632"/>
      <c r="D5" s="632"/>
    </row>
    <row r="6" spans="1:4" x14ac:dyDescent="0.2">
      <c r="A6" s="1617" t="s">
        <v>129</v>
      </c>
      <c r="B6" s="1617"/>
      <c r="C6" s="1617"/>
      <c r="D6" s="1617"/>
    </row>
    <row r="7" spans="1:4" x14ac:dyDescent="0.2">
      <c r="A7" s="1617" t="s">
        <v>256</v>
      </c>
      <c r="B7" s="1617"/>
      <c r="C7" s="1617"/>
      <c r="D7" s="1617"/>
    </row>
    <row r="8" spans="1:4" x14ac:dyDescent="0.2">
      <c r="A8" s="1617" t="s">
        <v>3</v>
      </c>
      <c r="B8" s="1617"/>
      <c r="C8" s="1617"/>
      <c r="D8" s="1617"/>
    </row>
    <row r="9" spans="1:4" ht="13.5" thickBot="1" x14ac:dyDescent="0.25">
      <c r="A9" s="653"/>
      <c r="B9" s="653"/>
      <c r="C9" s="620"/>
      <c r="D9" s="620"/>
    </row>
    <row r="10" spans="1:4" ht="13.5" thickBot="1" x14ac:dyDescent="0.25">
      <c r="A10" s="624" t="s">
        <v>267</v>
      </c>
      <c r="B10" s="624"/>
      <c r="C10" s="624">
        <v>2018</v>
      </c>
      <c r="D10" s="624">
        <v>2017</v>
      </c>
    </row>
    <row r="11" spans="1:4" ht="13.5" thickBot="1" x14ac:dyDescent="0.25">
      <c r="A11" s="632" t="s">
        <v>460</v>
      </c>
      <c r="B11" s="632"/>
      <c r="C11" s="622">
        <v>109294912599.8</v>
      </c>
      <c r="D11" s="622">
        <v>89526356830.960007</v>
      </c>
    </row>
    <row r="12" spans="1:4" ht="13.5" thickBot="1" x14ac:dyDescent="0.25">
      <c r="A12" s="654" t="s">
        <v>261</v>
      </c>
      <c r="B12" s="654"/>
      <c r="C12" s="625">
        <f>SUM(C11:C11)</f>
        <v>109294912599.8</v>
      </c>
      <c r="D12" s="625">
        <f>SUM(D11:D11)</f>
        <v>89526356830.960007</v>
      </c>
    </row>
    <row r="13" spans="1:4" x14ac:dyDescent="0.2">
      <c r="A13" s="620"/>
      <c r="B13" s="620"/>
      <c r="C13" s="620"/>
      <c r="D13" s="620"/>
    </row>
    <row r="14" spans="1:4" x14ac:dyDescent="0.2">
      <c r="A14" s="620"/>
      <c r="B14" s="620"/>
      <c r="C14" s="620"/>
      <c r="D14" s="620"/>
    </row>
    <row r="15" spans="1:4" ht="15" x14ac:dyDescent="0.25">
      <c r="A15" s="1381" t="s">
        <v>463</v>
      </c>
      <c r="B15" s="1381"/>
    </row>
    <row r="16" spans="1:4" ht="15" x14ac:dyDescent="0.25">
      <c r="A16" s="155" t="s">
        <v>5138</v>
      </c>
      <c r="B16" s="155"/>
    </row>
    <row r="17" spans="1:4" ht="15" x14ac:dyDescent="0.25">
      <c r="A17" s="155"/>
      <c r="B17" s="155"/>
    </row>
    <row r="18" spans="1:4" x14ac:dyDescent="0.2">
      <c r="A18" s="1617" t="s">
        <v>5138</v>
      </c>
      <c r="B18" s="1617"/>
      <c r="C18" s="1617"/>
      <c r="D18" s="1617"/>
    </row>
    <row r="19" spans="1:4" x14ac:dyDescent="0.2">
      <c r="A19" s="1617" t="s">
        <v>256</v>
      </c>
      <c r="B19" s="1617"/>
      <c r="C19" s="1617"/>
      <c r="D19" s="1617"/>
    </row>
    <row r="20" spans="1:4" x14ac:dyDescent="0.2">
      <c r="A20" s="1617" t="s">
        <v>3</v>
      </c>
      <c r="B20" s="1617"/>
      <c r="C20" s="1617"/>
      <c r="D20" s="1617"/>
    </row>
    <row r="21" spans="1:4" ht="13.5" thickBot="1" x14ac:dyDescent="0.25">
      <c r="A21" s="653"/>
      <c r="B21" s="653"/>
      <c r="C21" s="620"/>
      <c r="D21" s="620"/>
    </row>
    <row r="22" spans="1:4" ht="13.5" thickBot="1" x14ac:dyDescent="0.25">
      <c r="A22" s="624" t="s">
        <v>267</v>
      </c>
      <c r="B22" s="624"/>
      <c r="C22" s="624">
        <v>2018</v>
      </c>
      <c r="D22" s="624">
        <v>2017</v>
      </c>
    </row>
    <row r="23" spans="1:4" ht="13.5" thickBot="1" x14ac:dyDescent="0.25">
      <c r="A23" s="714" t="s">
        <v>5139</v>
      </c>
      <c r="B23" s="714"/>
      <c r="C23" s="715">
        <v>329543454.81999999</v>
      </c>
      <c r="D23" s="715">
        <v>357275275.47000003</v>
      </c>
    </row>
    <row r="24" spans="1:4" ht="13.5" thickBot="1" x14ac:dyDescent="0.25">
      <c r="A24" s="654" t="s">
        <v>261</v>
      </c>
      <c r="B24" s="654"/>
      <c r="C24" s="625">
        <f>SUM(C23:C23)</f>
        <v>329543454.81999999</v>
      </c>
      <c r="D24" s="625">
        <f>SUM(D23:D23)</f>
        <v>357275275.47000003</v>
      </c>
    </row>
    <row r="25" spans="1:4" x14ac:dyDescent="0.2">
      <c r="A25" s="620"/>
      <c r="B25" s="620"/>
      <c r="C25" s="620"/>
      <c r="D25" s="620"/>
    </row>
    <row r="26" spans="1:4" x14ac:dyDescent="0.2">
      <c r="A26" s="620"/>
      <c r="B26" s="620"/>
      <c r="C26" s="620"/>
      <c r="D26" s="620"/>
    </row>
    <row r="27" spans="1:4" ht="15" x14ac:dyDescent="0.25">
      <c r="A27" s="154" t="s">
        <v>4139</v>
      </c>
      <c r="B27" s="1381"/>
    </row>
    <row r="28" spans="1:4" ht="15" x14ac:dyDescent="0.25">
      <c r="A28" s="155" t="s">
        <v>131</v>
      </c>
      <c r="B28" s="155"/>
    </row>
    <row r="29" spans="1:4" ht="15" x14ac:dyDescent="0.25">
      <c r="A29" s="155"/>
      <c r="B29" s="155"/>
    </row>
    <row r="30" spans="1:4" ht="26.25" customHeight="1" x14ac:dyDescent="0.2">
      <c r="A30" s="1614" t="s">
        <v>462</v>
      </c>
      <c r="B30" s="1614"/>
      <c r="C30" s="1614"/>
      <c r="D30" s="1614"/>
    </row>
    <row r="31" spans="1:4" x14ac:dyDescent="0.2">
      <c r="A31" s="163"/>
      <c r="B31" s="163"/>
      <c r="C31" s="163"/>
      <c r="D31" s="163"/>
    </row>
    <row r="32" spans="1:4" x14ac:dyDescent="0.2">
      <c r="A32" s="1617" t="s">
        <v>131</v>
      </c>
      <c r="B32" s="1617"/>
      <c r="C32" s="1617"/>
      <c r="D32" s="1617"/>
    </row>
    <row r="33" spans="1:4" x14ac:dyDescent="0.2">
      <c r="A33" s="1617" t="s">
        <v>256</v>
      </c>
      <c r="B33" s="1617"/>
      <c r="C33" s="1617"/>
      <c r="D33" s="1617"/>
    </row>
    <row r="34" spans="1:4" x14ac:dyDescent="0.2">
      <c r="A34" s="1617" t="s">
        <v>3</v>
      </c>
      <c r="B34" s="1617"/>
      <c r="C34" s="1617"/>
      <c r="D34" s="1617"/>
    </row>
    <row r="35" spans="1:4" ht="13.5" thickBot="1" x14ac:dyDescent="0.25">
      <c r="A35" s="653"/>
      <c r="B35" s="653"/>
      <c r="C35" s="620"/>
      <c r="D35" s="620"/>
    </row>
    <row r="36" spans="1:4" ht="13.5" thickBot="1" x14ac:dyDescent="0.25">
      <c r="A36" s="624" t="s">
        <v>267</v>
      </c>
      <c r="B36" s="624"/>
      <c r="C36" s="624">
        <v>2018</v>
      </c>
      <c r="D36" s="624">
        <v>2017</v>
      </c>
    </row>
    <row r="37" spans="1:4" ht="13.5" thickBot="1" x14ac:dyDescent="0.25">
      <c r="A37" s="714" t="s">
        <v>45</v>
      </c>
      <c r="B37" s="714"/>
      <c r="C37" s="715">
        <v>119900710</v>
      </c>
      <c r="D37" s="715">
        <v>113331840</v>
      </c>
    </row>
    <row r="38" spans="1:4" ht="13.5" thickBot="1" x14ac:dyDescent="0.25">
      <c r="A38" s="654" t="s">
        <v>261</v>
      </c>
      <c r="B38" s="654"/>
      <c r="C38" s="625">
        <f>SUM(C37:C37)</f>
        <v>119900710</v>
      </c>
      <c r="D38" s="625">
        <f>SUM(D37:D37)</f>
        <v>113331840</v>
      </c>
    </row>
    <row r="39" spans="1:4" x14ac:dyDescent="0.2">
      <c r="A39" s="620"/>
      <c r="B39" s="620"/>
      <c r="C39" s="620"/>
      <c r="D39" s="620"/>
    </row>
    <row r="40" spans="1:4" x14ac:dyDescent="0.2">
      <c r="A40" s="620"/>
      <c r="B40" s="620"/>
      <c r="C40" s="620"/>
      <c r="D40" s="620"/>
    </row>
    <row r="41" spans="1:4" ht="15" x14ac:dyDescent="0.25">
      <c r="A41" s="154" t="s">
        <v>5140</v>
      </c>
    </row>
    <row r="42" spans="1:4" ht="15" x14ac:dyDescent="0.25">
      <c r="A42" s="1398" t="s">
        <v>5155</v>
      </c>
    </row>
    <row r="43" spans="1:4" ht="15" x14ac:dyDescent="0.25">
      <c r="A43" s="155"/>
    </row>
    <row r="44" spans="1:4" x14ac:dyDescent="0.2">
      <c r="A44" s="1614" t="s">
        <v>4138</v>
      </c>
      <c r="B44" s="1614"/>
      <c r="C44" s="1614"/>
      <c r="D44" s="1614"/>
    </row>
    <row r="45" spans="1:4" x14ac:dyDescent="0.2">
      <c r="A45" s="163"/>
      <c r="B45" s="163"/>
      <c r="C45" s="163"/>
    </row>
    <row r="46" spans="1:4" x14ac:dyDescent="0.2">
      <c r="A46" s="1617" t="s">
        <v>3567</v>
      </c>
      <c r="B46" s="1617"/>
      <c r="C46" s="1617"/>
    </row>
    <row r="47" spans="1:4" x14ac:dyDescent="0.2">
      <c r="A47" s="1617" t="s">
        <v>256</v>
      </c>
      <c r="B47" s="1617"/>
      <c r="C47" s="1617"/>
    </row>
    <row r="48" spans="1:4" x14ac:dyDescent="0.2">
      <c r="A48" s="1617" t="s">
        <v>3</v>
      </c>
      <c r="B48" s="1617"/>
      <c r="C48" s="1617"/>
    </row>
    <row r="49" spans="1:4" ht="13.5" thickBot="1" x14ac:dyDescent="0.25">
      <c r="A49" s="653"/>
      <c r="B49" s="620"/>
      <c r="C49" s="620"/>
    </row>
    <row r="50" spans="1:4" ht="13.5" thickBot="1" x14ac:dyDescent="0.25">
      <c r="A50" s="624" t="s">
        <v>267</v>
      </c>
      <c r="B50" s="624"/>
      <c r="C50" s="624">
        <v>2018</v>
      </c>
      <c r="D50" s="624">
        <v>2017</v>
      </c>
    </row>
    <row r="51" spans="1:4" ht="13.5" thickBot="1" x14ac:dyDescent="0.25">
      <c r="A51" s="714" t="s">
        <v>3563</v>
      </c>
      <c r="B51" s="714"/>
      <c r="C51" s="715">
        <v>90128523502.059998</v>
      </c>
      <c r="D51" s="715">
        <v>73961591031.179993</v>
      </c>
    </row>
    <row r="52" spans="1:4" ht="13.5" thickBot="1" x14ac:dyDescent="0.25">
      <c r="A52" s="654" t="s">
        <v>261</v>
      </c>
      <c r="B52" s="654" t="s">
        <v>3589</v>
      </c>
      <c r="C52" s="625">
        <f>SUM(C51:C51)</f>
        <v>90128523502.059998</v>
      </c>
      <c r="D52" s="625">
        <f>SUM(D51:D51)</f>
        <v>73961591031.179993</v>
      </c>
    </row>
    <row r="53" spans="1:4" x14ac:dyDescent="0.2">
      <c r="A53" s="1493" t="s">
        <v>51</v>
      </c>
      <c r="B53" s="620"/>
      <c r="C53" s="620"/>
      <c r="D53" s="620"/>
    </row>
    <row r="54" spans="1:4" ht="24.75" customHeight="1" x14ac:dyDescent="0.2">
      <c r="A54" s="1655" t="s">
        <v>5226</v>
      </c>
      <c r="B54" s="1655"/>
      <c r="C54" s="1655"/>
      <c r="D54" s="1655"/>
    </row>
  </sheetData>
  <mergeCells count="16">
    <mergeCell ref="A54:D54"/>
    <mergeCell ref="A4:D4"/>
    <mergeCell ref="A6:D6"/>
    <mergeCell ref="A7:D7"/>
    <mergeCell ref="A8:D8"/>
    <mergeCell ref="A30:D30"/>
    <mergeCell ref="A18:D18"/>
    <mergeCell ref="A19:D19"/>
    <mergeCell ref="A20:D20"/>
    <mergeCell ref="A32:D32"/>
    <mergeCell ref="A33:D33"/>
    <mergeCell ref="A34:D34"/>
    <mergeCell ref="A47:C47"/>
    <mergeCell ref="A48:C48"/>
    <mergeCell ref="A46:C46"/>
    <mergeCell ref="A44:D44"/>
  </mergeCells>
  <pageMargins left="1.1811023622047245" right="0.98425196850393704" top="0.98425196850393704" bottom="0.59055118110236227" header="0.51181102362204722" footer="0.51181102362204722"/>
  <pageSetup scale="80" firstPageNumber="0"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39"/>
  <sheetViews>
    <sheetView zoomScale="90" zoomScaleNormal="90" zoomScalePageLayoutView="90" workbookViewId="0">
      <selection activeCell="A35" sqref="A35"/>
    </sheetView>
  </sheetViews>
  <sheetFormatPr baseColWidth="10" defaultColWidth="9.140625" defaultRowHeight="12.75" x14ac:dyDescent="0.2"/>
  <cols>
    <col min="1" max="1" width="58" style="620" customWidth="1"/>
    <col min="2" max="2" width="3.5703125" style="620" customWidth="1"/>
    <col min="3" max="4" width="21.42578125" style="620" customWidth="1"/>
    <col min="5" max="5" width="31.140625" style="620" customWidth="1"/>
    <col min="6" max="1026" width="10.7109375" style="620" customWidth="1"/>
    <col min="1027" max="16384" width="9.140625" style="620"/>
  </cols>
  <sheetData>
    <row r="1" spans="1:4" ht="15" x14ac:dyDescent="0.25">
      <c r="A1" s="154" t="s">
        <v>5141</v>
      </c>
      <c r="B1" s="1381"/>
      <c r="C1" s="160"/>
      <c r="D1"/>
    </row>
    <row r="2" spans="1:4" ht="15" x14ac:dyDescent="0.25">
      <c r="A2" s="1672" t="s">
        <v>91</v>
      </c>
      <c r="B2" s="1672"/>
      <c r="C2" s="1672"/>
      <c r="D2"/>
    </row>
    <row r="3" spans="1:4" ht="15" x14ac:dyDescent="0.25">
      <c r="A3" s="155"/>
      <c r="B3" s="155"/>
      <c r="C3" s="160"/>
      <c r="D3"/>
    </row>
    <row r="4" spans="1:4" ht="78.75" customHeight="1" x14ac:dyDescent="0.2">
      <c r="A4" s="1614" t="s">
        <v>4137</v>
      </c>
      <c r="B4" s="1614"/>
      <c r="C4" s="1614"/>
      <c r="D4" s="1614"/>
    </row>
    <row r="5" spans="1:4" ht="15" x14ac:dyDescent="0.2">
      <c r="A5" s="182"/>
      <c r="B5" s="182"/>
      <c r="C5" s="183"/>
      <c r="D5"/>
    </row>
    <row r="6" spans="1:4" x14ac:dyDescent="0.2">
      <c r="A6" s="1618" t="s">
        <v>5227</v>
      </c>
      <c r="B6" s="1618"/>
      <c r="C6" s="1618"/>
      <c r="D6" s="1618"/>
    </row>
    <row r="7" spans="1:4" x14ac:dyDescent="0.2">
      <c r="A7" s="1617" t="s">
        <v>256</v>
      </c>
      <c r="B7" s="1617"/>
      <c r="C7" s="1617"/>
      <c r="D7" s="1617"/>
    </row>
    <row r="8" spans="1:4" x14ac:dyDescent="0.2">
      <c r="A8" s="1618" t="s">
        <v>3</v>
      </c>
      <c r="B8" s="1618"/>
      <c r="C8" s="1618"/>
      <c r="D8" s="1618"/>
    </row>
    <row r="9" spans="1:4" ht="13.5" thickBot="1" x14ac:dyDescent="0.25">
      <c r="A9" s="130"/>
      <c r="B9" s="130"/>
      <c r="C9" s="180"/>
      <c r="D9"/>
    </row>
    <row r="10" spans="1:4" ht="15.75" thickBot="1" x14ac:dyDescent="0.25">
      <c r="A10" s="711" t="s">
        <v>218</v>
      </c>
      <c r="B10" s="711"/>
      <c r="C10" s="711">
        <v>2018</v>
      </c>
      <c r="D10" s="711">
        <v>2017</v>
      </c>
    </row>
    <row r="11" spans="1:4" ht="15" thickBot="1" x14ac:dyDescent="0.25">
      <c r="A11" s="1494" t="s">
        <v>5188</v>
      </c>
      <c r="B11" s="1494"/>
      <c r="C11" s="1495">
        <v>12384129128.93</v>
      </c>
      <c r="D11" s="1495">
        <v>13014639376.93</v>
      </c>
    </row>
    <row r="12" spans="1:4" ht="15.75" thickBot="1" x14ac:dyDescent="0.25">
      <c r="A12" s="712" t="s">
        <v>133</v>
      </c>
      <c r="B12" s="1385"/>
      <c r="C12" s="713">
        <f>SUM(C11:C11)</f>
        <v>12384129128.93</v>
      </c>
      <c r="D12" s="713">
        <f>SUM(D11:D11)</f>
        <v>13014639376.93</v>
      </c>
    </row>
    <row r="13" spans="1:4" x14ac:dyDescent="0.2">
      <c r="A13"/>
      <c r="B13"/>
      <c r="C13"/>
      <c r="D13"/>
    </row>
    <row r="14" spans="1:4" ht="15" customHeight="1" x14ac:dyDescent="0.25">
      <c r="A14" s="695" t="s">
        <v>5142</v>
      </c>
      <c r="B14" s="695"/>
    </row>
    <row r="15" spans="1:4" ht="15" customHeight="1" x14ac:dyDescent="0.25">
      <c r="A15" s="696" t="s">
        <v>49</v>
      </c>
      <c r="B15" s="696"/>
    </row>
    <row r="16" spans="1:4" ht="12.75" customHeight="1" x14ac:dyDescent="0.25">
      <c r="A16" s="696"/>
      <c r="B16" s="696"/>
    </row>
    <row r="17" spans="1:4" ht="26.25" customHeight="1" x14ac:dyDescent="0.2">
      <c r="A17" s="1671" t="s">
        <v>464</v>
      </c>
      <c r="B17" s="1671"/>
      <c r="C17" s="1671"/>
      <c r="D17" s="1671"/>
    </row>
    <row r="18" spans="1:4" ht="12.75" customHeight="1" x14ac:dyDescent="0.2">
      <c r="A18" s="632"/>
      <c r="B18" s="632"/>
      <c r="C18" s="632"/>
      <c r="D18" s="632"/>
    </row>
    <row r="19" spans="1:4" ht="15" customHeight="1" x14ac:dyDescent="0.2">
      <c r="A19" s="1617" t="s">
        <v>49</v>
      </c>
      <c r="B19" s="1617"/>
      <c r="C19" s="1617"/>
      <c r="D19" s="1617"/>
    </row>
    <row r="20" spans="1:4" ht="15" customHeight="1" x14ac:dyDescent="0.2">
      <c r="A20" s="1617" t="s">
        <v>256</v>
      </c>
      <c r="B20" s="1617"/>
      <c r="C20" s="1617"/>
      <c r="D20" s="1617"/>
    </row>
    <row r="21" spans="1:4" ht="15" customHeight="1" x14ac:dyDescent="0.2">
      <c r="A21" s="1617" t="s">
        <v>3</v>
      </c>
      <c r="B21" s="1617"/>
      <c r="C21" s="1617"/>
      <c r="D21" s="1617"/>
    </row>
    <row r="22" spans="1:4" ht="15" customHeight="1" x14ac:dyDescent="0.2">
      <c r="A22" s="653"/>
      <c r="B22" s="653"/>
    </row>
    <row r="23" spans="1:4" ht="15" customHeight="1" thickBot="1" x14ac:dyDescent="0.25">
      <c r="A23" s="624" t="s">
        <v>267</v>
      </c>
      <c r="B23" s="624"/>
      <c r="C23" s="624">
        <v>2018</v>
      </c>
      <c r="D23" s="624">
        <v>2017</v>
      </c>
    </row>
    <row r="24" spans="1:4" ht="15" customHeight="1" x14ac:dyDescent="0.2">
      <c r="A24" s="714" t="s">
        <v>5239</v>
      </c>
      <c r="B24" s="714" t="s">
        <v>3589</v>
      </c>
      <c r="C24" s="622">
        <v>1155311185.95</v>
      </c>
      <c r="D24" s="622">
        <v>710125004.54999995</v>
      </c>
    </row>
    <row r="25" spans="1:4" ht="15" customHeight="1" x14ac:dyDescent="0.2">
      <c r="A25" s="714" t="s">
        <v>465</v>
      </c>
      <c r="B25" s="714" t="s">
        <v>362</v>
      </c>
      <c r="C25" s="622">
        <v>3000321102.8299999</v>
      </c>
      <c r="D25" s="622">
        <v>1909483741.72</v>
      </c>
    </row>
    <row r="26" spans="1:4" ht="15" customHeight="1" x14ac:dyDescent="0.2">
      <c r="A26" s="714" t="s">
        <v>466</v>
      </c>
      <c r="B26" s="714"/>
      <c r="C26" s="622">
        <v>5486400</v>
      </c>
      <c r="D26" s="622">
        <v>12498406.85</v>
      </c>
    </row>
    <row r="27" spans="1:4" ht="15" customHeight="1" x14ac:dyDescent="0.2">
      <c r="A27" s="714" t="s">
        <v>467</v>
      </c>
      <c r="B27" s="714"/>
      <c r="C27" s="622">
        <v>7495357.5499999998</v>
      </c>
      <c r="D27" s="622">
        <v>8409236.8499999996</v>
      </c>
    </row>
    <row r="28" spans="1:4" ht="15" customHeight="1" x14ac:dyDescent="0.2">
      <c r="A28" s="714" t="s">
        <v>468</v>
      </c>
      <c r="B28" s="714"/>
      <c r="C28" s="622">
        <v>11947325.15</v>
      </c>
      <c r="D28" s="622">
        <v>21659159.670000002</v>
      </c>
    </row>
    <row r="29" spans="1:4" ht="15" customHeight="1" x14ac:dyDescent="0.2">
      <c r="A29" s="714" t="s">
        <v>469</v>
      </c>
      <c r="B29" s="714"/>
      <c r="C29" s="622">
        <v>58429099.520000003</v>
      </c>
      <c r="D29" s="622">
        <v>61703883.539999999</v>
      </c>
    </row>
    <row r="30" spans="1:4" ht="15" customHeight="1" x14ac:dyDescent="0.2">
      <c r="A30" s="714" t="s">
        <v>470</v>
      </c>
      <c r="B30" s="714"/>
      <c r="C30" s="622">
        <v>1015081142.6</v>
      </c>
      <c r="D30" s="622">
        <v>1128540380.4100001</v>
      </c>
    </row>
    <row r="31" spans="1:4" ht="15" customHeight="1" x14ac:dyDescent="0.2">
      <c r="A31" s="654" t="s">
        <v>261</v>
      </c>
      <c r="B31" s="654"/>
      <c r="C31" s="625">
        <f>SUM(C24:C30)</f>
        <v>5254071613.6000004</v>
      </c>
      <c r="D31" s="625">
        <f>SUM(D24:D30)</f>
        <v>3852419813.5900002</v>
      </c>
    </row>
    <row r="32" spans="1:4" ht="15" customHeight="1" x14ac:dyDescent="0.2">
      <c r="A32" s="640"/>
      <c r="B32" s="640"/>
      <c r="C32" s="698"/>
      <c r="D32" s="698"/>
    </row>
    <row r="33" spans="1:4" x14ac:dyDescent="0.2">
      <c r="A33" s="703" t="s">
        <v>51</v>
      </c>
      <c r="B33" s="703"/>
    </row>
    <row r="34" spans="1:4" s="1383" customFormat="1" ht="92.25" customHeight="1" x14ac:dyDescent="0.2">
      <c r="A34" s="1629" t="s">
        <v>5240</v>
      </c>
      <c r="B34" s="1629"/>
      <c r="C34" s="1629"/>
      <c r="D34" s="1629"/>
    </row>
    <row r="36" spans="1:4" ht="15" x14ac:dyDescent="0.25">
      <c r="A36" s="695" t="s">
        <v>5143</v>
      </c>
      <c r="B36" s="695"/>
    </row>
    <row r="37" spans="1:4" ht="15" x14ac:dyDescent="0.25">
      <c r="A37" s="696" t="s">
        <v>4140</v>
      </c>
      <c r="B37" s="696"/>
    </row>
    <row r="39" spans="1:4" ht="167.25" customHeight="1" x14ac:dyDescent="0.2">
      <c r="A39" s="1599" t="s">
        <v>5153</v>
      </c>
      <c r="B39" s="1599"/>
      <c r="C39" s="1673"/>
      <c r="D39" s="1673"/>
    </row>
  </sheetData>
  <mergeCells count="11">
    <mergeCell ref="A2:C2"/>
    <mergeCell ref="A4:D4"/>
    <mergeCell ref="A39:D39"/>
    <mergeCell ref="A17:D17"/>
    <mergeCell ref="A19:D19"/>
    <mergeCell ref="A20:D20"/>
    <mergeCell ref="A21:D21"/>
    <mergeCell ref="A34:D34"/>
    <mergeCell ref="A6:D6"/>
    <mergeCell ref="A7:D7"/>
    <mergeCell ref="A8:D8"/>
  </mergeCells>
  <pageMargins left="1.1811023622047245" right="0.78740157480314965" top="0.78740157480314965" bottom="0.78740157480314965" header="0.51181102362204722" footer="0.51181102362204722"/>
  <pageSetup scale="80" firstPageNumber="0" orientation="portrait" r:id="rId1"/>
  <headerFooter>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78"/>
  <sheetViews>
    <sheetView zoomScale="90" zoomScaleNormal="90" zoomScalePageLayoutView="90" workbookViewId="0">
      <selection activeCell="G5" sqref="G5"/>
    </sheetView>
  </sheetViews>
  <sheetFormatPr baseColWidth="10" defaultColWidth="9.140625" defaultRowHeight="14.25" x14ac:dyDescent="0.2"/>
  <cols>
    <col min="1" max="1" width="54.42578125" style="51" customWidth="1"/>
    <col min="2" max="2" width="19.42578125" style="51" bestFit="1" customWidth="1"/>
    <col min="3" max="3" width="13.140625" style="51" bestFit="1" customWidth="1"/>
    <col min="4" max="4" width="0.85546875" style="51" customWidth="1"/>
    <col min="5" max="5" width="18.7109375" style="51" bestFit="1" customWidth="1"/>
    <col min="6" max="6" width="11.42578125" style="51" customWidth="1"/>
    <col min="7" max="7" width="42" style="51" customWidth="1"/>
    <col min="8" max="1025" width="11.42578125" style="51" customWidth="1"/>
  </cols>
  <sheetData>
    <row r="1" spans="1:7" x14ac:dyDescent="0.2">
      <c r="A1" s="184" t="s">
        <v>5144</v>
      </c>
      <c r="B1" s="116"/>
      <c r="C1" s="116"/>
      <c r="D1" s="116"/>
      <c r="E1" s="116"/>
    </row>
    <row r="2" spans="1:7" x14ac:dyDescent="0.2">
      <c r="A2" s="159" t="s">
        <v>471</v>
      </c>
      <c r="B2" s="116"/>
      <c r="C2" s="116"/>
      <c r="D2" s="116"/>
      <c r="E2" s="116"/>
    </row>
    <row r="3" spans="1:7" x14ac:dyDescent="0.2">
      <c r="A3" s="116"/>
      <c r="B3" s="185"/>
      <c r="C3" s="186"/>
      <c r="D3" s="116"/>
      <c r="E3" s="116"/>
    </row>
    <row r="4" spans="1:7" ht="162.75" customHeight="1" x14ac:dyDescent="0.2">
      <c r="A4" s="1619" t="s">
        <v>5231</v>
      </c>
      <c r="B4" s="1619"/>
      <c r="C4" s="1619"/>
      <c r="D4" s="1619"/>
      <c r="E4" s="1619"/>
    </row>
    <row r="5" spans="1:7" x14ac:dyDescent="0.2">
      <c r="A5" s="116"/>
      <c r="B5" s="185"/>
      <c r="C5" s="186"/>
      <c r="D5" s="116"/>
      <c r="E5" s="116"/>
    </row>
    <row r="6" spans="1:7" x14ac:dyDescent="0.2">
      <c r="A6" s="1674" t="s">
        <v>472</v>
      </c>
      <c r="B6" s="1674"/>
      <c r="C6" s="1674"/>
      <c r="D6" s="1674"/>
      <c r="E6" s="1674"/>
    </row>
    <row r="7" spans="1:7" x14ac:dyDescent="0.2">
      <c r="A7" s="1674" t="s">
        <v>5065</v>
      </c>
      <c r="B7" s="1674"/>
      <c r="C7" s="1674"/>
      <c r="D7" s="1674"/>
      <c r="E7" s="1674"/>
    </row>
    <row r="8" spans="1:7" x14ac:dyDescent="0.2">
      <c r="A8" s="1674" t="s">
        <v>4142</v>
      </c>
      <c r="B8" s="1674"/>
      <c r="C8" s="1674"/>
      <c r="D8" s="1674"/>
      <c r="E8" s="1674"/>
    </row>
    <row r="9" spans="1:7" x14ac:dyDescent="0.2">
      <c r="A9" s="1674" t="s">
        <v>473</v>
      </c>
      <c r="B9" s="1674"/>
      <c r="C9" s="1674"/>
      <c r="D9" s="1674"/>
      <c r="E9" s="1674"/>
    </row>
    <row r="10" spans="1:7" x14ac:dyDescent="0.2">
      <c r="A10" s="1674" t="s">
        <v>4144</v>
      </c>
      <c r="B10" s="1674"/>
      <c r="C10" s="1674"/>
      <c r="D10" s="1674"/>
      <c r="E10" s="1674"/>
    </row>
    <row r="11" spans="1:7" x14ac:dyDescent="0.2">
      <c r="A11" s="1674" t="s">
        <v>3</v>
      </c>
      <c r="B11" s="1674"/>
      <c r="C11" s="1674"/>
      <c r="D11" s="1674"/>
      <c r="E11" s="1674"/>
    </row>
    <row r="12" spans="1:7" x14ac:dyDescent="0.2">
      <c r="A12" s="187"/>
      <c r="B12" s="187"/>
      <c r="C12" s="188"/>
      <c r="D12" s="187"/>
      <c r="E12" s="187"/>
    </row>
    <row r="13" spans="1:7" x14ac:dyDescent="0.2">
      <c r="A13" s="116"/>
      <c r="B13" s="189">
        <v>2018</v>
      </c>
      <c r="C13" s="188"/>
      <c r="D13" s="116"/>
      <c r="E13" s="189">
        <v>2017</v>
      </c>
    </row>
    <row r="14" spans="1:7" x14ac:dyDescent="0.2">
      <c r="A14" s="116"/>
      <c r="B14" s="116"/>
      <c r="C14" s="188"/>
      <c r="D14" s="116"/>
      <c r="E14" s="116"/>
    </row>
    <row r="15" spans="1:7" x14ac:dyDescent="0.2">
      <c r="A15" s="190" t="s">
        <v>64</v>
      </c>
      <c r="B15" s="191"/>
      <c r="C15" s="119" t="s">
        <v>65</v>
      </c>
      <c r="D15" s="192"/>
      <c r="E15" s="116"/>
    </row>
    <row r="16" spans="1:7" x14ac:dyDescent="0.2">
      <c r="A16" s="193" t="s">
        <v>66</v>
      </c>
      <c r="B16" s="192">
        <v>185445730.63</v>
      </c>
      <c r="C16" s="194">
        <f>B16/B29</f>
        <v>1.0926465987760264E-3</v>
      </c>
      <c r="D16" s="117"/>
      <c r="E16" s="195">
        <v>202232564.13</v>
      </c>
      <c r="G16" s="56"/>
    </row>
    <row r="17" spans="1:7" x14ac:dyDescent="0.2">
      <c r="A17" s="193" t="s">
        <v>67</v>
      </c>
      <c r="B17" s="192">
        <v>100106555.45999999</v>
      </c>
      <c r="C17" s="194">
        <f>B17/B29</f>
        <v>5.8982801581336497E-4</v>
      </c>
      <c r="D17" s="117"/>
      <c r="E17" s="195">
        <v>85964119.409999996</v>
      </c>
      <c r="G17" s="56"/>
    </row>
    <row r="18" spans="1:7" x14ac:dyDescent="0.2">
      <c r="A18" s="193" t="s">
        <v>69</v>
      </c>
      <c r="B18" s="192">
        <v>2463658990.25</v>
      </c>
      <c r="C18" s="194">
        <f>B18/B29</f>
        <v>1.4515883472192299E-2</v>
      </c>
      <c r="D18" s="195"/>
      <c r="E18" s="195">
        <v>2025557916.0799999</v>
      </c>
      <c r="G18" s="56"/>
    </row>
    <row r="19" spans="1:7" x14ac:dyDescent="0.2">
      <c r="A19" s="193" t="s">
        <v>70</v>
      </c>
      <c r="B19" s="192">
        <v>4423603968.5900002</v>
      </c>
      <c r="C19" s="194">
        <f>B19/B29</f>
        <v>2.6063883024924597E-2</v>
      </c>
      <c r="D19" s="195"/>
      <c r="E19" s="195">
        <v>3956685454.0799999</v>
      </c>
      <c r="G19" s="56"/>
    </row>
    <row r="20" spans="1:7" x14ac:dyDescent="0.2">
      <c r="A20" s="193" t="s">
        <v>71</v>
      </c>
      <c r="B20" s="192">
        <v>3975388336.3499999</v>
      </c>
      <c r="C20" s="194">
        <f>B20/B29</f>
        <v>2.3422995664393171E-2</v>
      </c>
      <c r="D20" s="117"/>
      <c r="E20" s="195">
        <v>3041828810.7600002</v>
      </c>
      <c r="G20" s="56"/>
    </row>
    <row r="21" spans="1:7" x14ac:dyDescent="0.2">
      <c r="A21" s="193" t="s">
        <v>72</v>
      </c>
      <c r="B21" s="192">
        <v>181302691.5</v>
      </c>
      <c r="C21" s="194">
        <f>B21/B29</f>
        <v>1.0682358043155032E-3</v>
      </c>
      <c r="D21" s="117"/>
      <c r="E21" s="195">
        <v>138173872</v>
      </c>
      <c r="G21" s="56"/>
    </row>
    <row r="22" spans="1:7" x14ac:dyDescent="0.2">
      <c r="A22" s="193" t="s">
        <v>73</v>
      </c>
      <c r="B22" s="192">
        <v>289244410.24000001</v>
      </c>
      <c r="C22" s="194">
        <f>B22/B29</f>
        <v>1.7042286171272301E-3</v>
      </c>
      <c r="D22" s="117"/>
      <c r="E22" s="195">
        <v>359151329.70999998</v>
      </c>
      <c r="G22" s="56"/>
    </row>
    <row r="23" spans="1:7" x14ac:dyDescent="0.2">
      <c r="A23" s="193" t="s">
        <v>74</v>
      </c>
      <c r="B23" s="192">
        <v>154110918612.39999</v>
      </c>
      <c r="C23" s="194">
        <f>B23/B29</f>
        <v>0.9080218265690676</v>
      </c>
      <c r="D23" s="196"/>
      <c r="E23" s="195">
        <v>146720438957.32999</v>
      </c>
      <c r="G23" s="56"/>
    </row>
    <row r="24" spans="1:7" x14ac:dyDescent="0.2">
      <c r="A24" s="193" t="s">
        <v>75</v>
      </c>
      <c r="B24" s="192">
        <v>145339961.12</v>
      </c>
      <c r="C24" s="194">
        <f>B24/B29</f>
        <v>8.5634332828537834E-4</v>
      </c>
      <c r="D24" s="196"/>
      <c r="E24" s="195">
        <v>108133641.25</v>
      </c>
      <c r="G24" s="56"/>
    </row>
    <row r="25" spans="1:7" x14ac:dyDescent="0.2">
      <c r="A25" s="193" t="s">
        <v>76</v>
      </c>
      <c r="B25" s="192">
        <v>59857954.049999997</v>
      </c>
      <c r="C25" s="194">
        <f>B25/B29</f>
        <v>3.5268317949533685E-4</v>
      </c>
      <c r="D25" s="117"/>
      <c r="E25" s="195">
        <v>24158622.98</v>
      </c>
      <c r="G25" s="56"/>
    </row>
    <row r="26" spans="1:7" x14ac:dyDescent="0.2">
      <c r="A26" s="193" t="s">
        <v>77</v>
      </c>
      <c r="B26" s="192">
        <v>646299605.91999996</v>
      </c>
      <c r="C26" s="194">
        <f>B26/B29</f>
        <v>3.8079985114768356E-3</v>
      </c>
      <c r="D26" s="117"/>
      <c r="E26" s="195">
        <v>1222786997.47</v>
      </c>
      <c r="G26" s="56"/>
    </row>
    <row r="27" spans="1:7" x14ac:dyDescent="0.2">
      <c r="A27" s="193" t="s">
        <v>78</v>
      </c>
      <c r="B27" s="192">
        <v>3140434694.6599998</v>
      </c>
      <c r="C27" s="194">
        <f>B27/B29</f>
        <v>1.8503447214132707E-2</v>
      </c>
      <c r="D27" s="117"/>
      <c r="E27" s="195">
        <v>78741171.760000005</v>
      </c>
      <c r="G27" s="56"/>
    </row>
    <row r="28" spans="1:7" x14ac:dyDescent="0.2">
      <c r="A28" s="193"/>
      <c r="B28" s="198"/>
      <c r="C28" s="199"/>
      <c r="D28" s="200"/>
      <c r="E28" s="196"/>
    </row>
    <row r="29" spans="1:7" x14ac:dyDescent="0.2">
      <c r="A29" s="190" t="s">
        <v>80</v>
      </c>
      <c r="B29" s="201">
        <f>SUM(B16:B27)</f>
        <v>169721601511.16998</v>
      </c>
      <c r="C29" s="202">
        <f>SUM(C16:C27)</f>
        <v>1</v>
      </c>
      <c r="D29" s="195"/>
      <c r="E29" s="201">
        <f>SUM(E16:E28)</f>
        <v>157963853456.96002</v>
      </c>
    </row>
    <row r="30" spans="1:7" x14ac:dyDescent="0.2">
      <c r="A30" s="193"/>
      <c r="B30" s="203"/>
      <c r="C30" s="204"/>
      <c r="D30" s="195"/>
      <c r="E30" s="196"/>
    </row>
    <row r="31" spans="1:7" x14ac:dyDescent="0.2">
      <c r="A31" s="190" t="s">
        <v>474</v>
      </c>
      <c r="B31" s="195"/>
      <c r="C31" s="204"/>
      <c r="D31" s="195"/>
      <c r="E31" s="205"/>
    </row>
    <row r="32" spans="1:7" x14ac:dyDescent="0.2">
      <c r="A32" s="193" t="s">
        <v>82</v>
      </c>
      <c r="B32" s="195">
        <v>107264386578.50999</v>
      </c>
      <c r="C32" s="204">
        <f>B32/B41</f>
        <v>0.68037025745591539</v>
      </c>
      <c r="D32" s="117"/>
      <c r="E32" s="195">
        <v>101345331615.13</v>
      </c>
    </row>
    <row r="33" spans="1:5" x14ac:dyDescent="0.2">
      <c r="A33" s="193" t="s">
        <v>83</v>
      </c>
      <c r="B33" s="195">
        <v>9168111754.9899998</v>
      </c>
      <c r="C33" s="204">
        <f>B33/B41</f>
        <v>5.8152670742787349E-2</v>
      </c>
      <c r="D33" s="117"/>
      <c r="E33" s="195">
        <v>8123705869.4899998</v>
      </c>
    </row>
    <row r="34" spans="1:5" x14ac:dyDescent="0.2">
      <c r="A34" s="193" t="s">
        <v>84</v>
      </c>
      <c r="B34" s="195">
        <v>2789604003.5</v>
      </c>
      <c r="C34" s="204">
        <f>B34/B41</f>
        <v>1.7694256729582573E-2</v>
      </c>
      <c r="D34" s="117"/>
      <c r="E34" s="195">
        <v>2412534718.8299999</v>
      </c>
    </row>
    <row r="35" spans="1:5" x14ac:dyDescent="0.2">
      <c r="A35" s="193" t="s">
        <v>85</v>
      </c>
      <c r="B35" s="195">
        <v>2216570362.5500002</v>
      </c>
      <c r="C35" s="204">
        <f>B35/B41</f>
        <v>1.4059545729406474E-2</v>
      </c>
      <c r="D35" s="117"/>
      <c r="E35" s="195">
        <v>1188293945.1600001</v>
      </c>
    </row>
    <row r="36" spans="1:5" x14ac:dyDescent="0.2">
      <c r="A36" s="193" t="s">
        <v>86</v>
      </c>
      <c r="B36" s="195">
        <v>2622814.65</v>
      </c>
      <c r="C36" s="204">
        <f>B36/B41</f>
        <v>1.6636323905824313E-5</v>
      </c>
      <c r="D36" s="117"/>
      <c r="E36" s="195">
        <v>6456352.0999999996</v>
      </c>
    </row>
    <row r="37" spans="1:5" x14ac:dyDescent="0.2">
      <c r="A37" s="193" t="s">
        <v>475</v>
      </c>
      <c r="B37" s="195">
        <v>14733582805.549999</v>
      </c>
      <c r="C37" s="204">
        <f>B37/B41</f>
        <v>9.3454051679333697E-2</v>
      </c>
      <c r="D37" s="117"/>
      <c r="E37" s="195">
        <v>10847673463.030001</v>
      </c>
    </row>
    <row r="38" spans="1:5" x14ac:dyDescent="0.2">
      <c r="A38" s="193" t="s">
        <v>87</v>
      </c>
      <c r="B38" s="195">
        <v>21143251710.650002</v>
      </c>
      <c r="C38" s="204">
        <f>B38/B41</f>
        <v>0.13411011863943473</v>
      </c>
      <c r="D38" s="117"/>
      <c r="E38" s="195">
        <v>21120416456.540001</v>
      </c>
    </row>
    <row r="39" spans="1:5" x14ac:dyDescent="0.2">
      <c r="A39" s="193" t="s">
        <v>88</v>
      </c>
      <c r="B39" s="197">
        <v>337771889.24000001</v>
      </c>
      <c r="C39" s="204">
        <f>B39/B41</f>
        <v>2.1424626996340954E-3</v>
      </c>
      <c r="D39" s="117"/>
      <c r="E39" s="197">
        <v>186255765.28999999</v>
      </c>
    </row>
    <row r="40" spans="1:5" x14ac:dyDescent="0.2">
      <c r="A40" s="193"/>
      <c r="B40" s="203"/>
      <c r="C40" s="199"/>
      <c r="D40" s="200"/>
      <c r="E40" s="196"/>
    </row>
    <row r="41" spans="1:5" x14ac:dyDescent="0.2">
      <c r="A41" s="190" t="s">
        <v>168</v>
      </c>
      <c r="B41" s="206">
        <f>SUM(B32:B40)</f>
        <v>157655901919.63998</v>
      </c>
      <c r="C41" s="202">
        <f>SUM(C32:C40)</f>
        <v>1</v>
      </c>
      <c r="D41" s="195"/>
      <c r="E41" s="201">
        <f>SUM(E32:E40)</f>
        <v>145230668185.57004</v>
      </c>
    </row>
    <row r="42" spans="1:5" ht="15" thickTop="1" x14ac:dyDescent="0.2">
      <c r="A42" s="726"/>
      <c r="B42" s="203"/>
      <c r="C42" s="204"/>
      <c r="D42" s="195"/>
      <c r="E42" s="203"/>
    </row>
    <row r="43" spans="1:5" ht="26.25" thickBot="1" x14ac:dyDescent="0.25">
      <c r="A43" s="725" t="s">
        <v>4145</v>
      </c>
      <c r="B43" s="207">
        <f>SUM(B29-B41)</f>
        <v>12065699591.529999</v>
      </c>
      <c r="C43" s="202"/>
      <c r="D43" s="195"/>
      <c r="E43" s="207">
        <f>+E29-E41</f>
        <v>12733185271.389984</v>
      </c>
    </row>
    <row r="44" spans="1:5" ht="15" thickTop="1" x14ac:dyDescent="0.2">
      <c r="A44" s="116"/>
      <c r="B44" s="203"/>
      <c r="C44" s="195"/>
      <c r="D44" s="195"/>
      <c r="E44" s="116"/>
    </row>
    <row r="45" spans="1:5" x14ac:dyDescent="0.2">
      <c r="A45" s="116"/>
      <c r="B45" s="203"/>
      <c r="C45" s="195"/>
      <c r="D45" s="195"/>
      <c r="E45" s="1496" t="s">
        <v>5162</v>
      </c>
    </row>
    <row r="46" spans="1:5" x14ac:dyDescent="0.2">
      <c r="A46" s="116"/>
      <c r="B46" s="116"/>
      <c r="C46" s="116"/>
      <c r="D46" s="116"/>
      <c r="E46" s="116"/>
    </row>
    <row r="47" spans="1:5" x14ac:dyDescent="0.2">
      <c r="A47" s="116"/>
      <c r="B47" s="116"/>
      <c r="C47" s="116"/>
      <c r="D47" s="116"/>
      <c r="E47" s="116"/>
    </row>
    <row r="48" spans="1:5" x14ac:dyDescent="0.2">
      <c r="A48" s="1675" t="s">
        <v>476</v>
      </c>
      <c r="B48" s="1675"/>
      <c r="C48" s="1675"/>
      <c r="D48" s="1675"/>
      <c r="E48" s="1675"/>
    </row>
    <row r="49" spans="1:5" x14ac:dyDescent="0.2">
      <c r="A49" s="1674" t="s">
        <v>5228</v>
      </c>
      <c r="B49" s="1674"/>
      <c r="C49" s="1674"/>
      <c r="D49" s="1674"/>
      <c r="E49" s="1674"/>
    </row>
    <row r="50" spans="1:5" x14ac:dyDescent="0.2">
      <c r="A50" s="1674" t="s">
        <v>4143</v>
      </c>
      <c r="B50" s="1674"/>
      <c r="C50" s="1674"/>
      <c r="D50" s="1674"/>
      <c r="E50" s="1674"/>
    </row>
    <row r="51" spans="1:5" x14ac:dyDescent="0.2">
      <c r="A51" s="1674" t="s">
        <v>477</v>
      </c>
      <c r="B51" s="1674"/>
      <c r="C51" s="1674"/>
      <c r="D51" s="1674"/>
      <c r="E51" s="1674"/>
    </row>
    <row r="52" spans="1:5" x14ac:dyDescent="0.2">
      <c r="A52" s="1674" t="s">
        <v>4144</v>
      </c>
      <c r="B52" s="1674"/>
      <c r="C52" s="1674"/>
      <c r="D52" s="1674"/>
      <c r="E52" s="1674"/>
    </row>
    <row r="53" spans="1:5" x14ac:dyDescent="0.2">
      <c r="A53" s="1674" t="s">
        <v>3</v>
      </c>
      <c r="B53" s="1674"/>
      <c r="C53" s="1674"/>
      <c r="D53" s="1674"/>
      <c r="E53" s="1674"/>
    </row>
    <row r="54" spans="1:5" x14ac:dyDescent="0.2">
      <c r="A54" s="187"/>
      <c r="B54" s="187"/>
      <c r="C54" s="188"/>
      <c r="D54" s="187"/>
      <c r="E54" s="187"/>
    </row>
    <row r="55" spans="1:5" x14ac:dyDescent="0.2">
      <c r="A55" s="116"/>
      <c r="B55" s="189">
        <v>2018</v>
      </c>
      <c r="C55" s="188"/>
      <c r="D55" s="116"/>
      <c r="E55" s="189">
        <v>2017</v>
      </c>
    </row>
    <row r="56" spans="1:5" x14ac:dyDescent="0.2">
      <c r="A56" s="116"/>
      <c r="B56" s="116"/>
      <c r="C56" s="188"/>
      <c r="D56" s="116"/>
      <c r="E56" s="116"/>
    </row>
    <row r="57" spans="1:5" x14ac:dyDescent="0.2">
      <c r="A57" s="190" t="s">
        <v>478</v>
      </c>
      <c r="B57" s="191"/>
      <c r="C57" s="119" t="s">
        <v>65</v>
      </c>
      <c r="D57" s="192"/>
      <c r="E57" s="116"/>
    </row>
    <row r="58" spans="1:5" x14ac:dyDescent="0.2">
      <c r="A58" s="193"/>
      <c r="B58" s="192"/>
      <c r="C58" s="209"/>
      <c r="D58" s="208"/>
      <c r="E58" s="116"/>
    </row>
    <row r="59" spans="1:5" x14ac:dyDescent="0.2">
      <c r="A59" s="193" t="s">
        <v>67</v>
      </c>
      <c r="B59" s="210">
        <v>20748424.140000001</v>
      </c>
      <c r="C59" s="194">
        <f>+B59/B63</f>
        <v>6.4290395176726023E-2</v>
      </c>
      <c r="D59" s="117"/>
      <c r="E59" s="210">
        <v>78583730.640000001</v>
      </c>
    </row>
    <row r="60" spans="1:5" x14ac:dyDescent="0.2">
      <c r="A60" s="190"/>
      <c r="B60" s="210"/>
      <c r="C60" s="194"/>
      <c r="D60" s="117"/>
      <c r="E60" s="210"/>
    </row>
    <row r="61" spans="1:5" x14ac:dyDescent="0.2">
      <c r="A61" s="193" t="s">
        <v>71</v>
      </c>
      <c r="B61" s="195">
        <v>301981341.06</v>
      </c>
      <c r="C61" s="194">
        <f>+B61/B63</f>
        <v>0.93570960482327403</v>
      </c>
      <c r="D61" s="117"/>
      <c r="E61" s="195">
        <v>207213270.41</v>
      </c>
    </row>
    <row r="62" spans="1:5" x14ac:dyDescent="0.2">
      <c r="A62" s="193"/>
      <c r="B62" s="198"/>
      <c r="C62" s="199"/>
      <c r="D62" s="200"/>
      <c r="E62" s="198"/>
    </row>
    <row r="63" spans="1:5" x14ac:dyDescent="0.2">
      <c r="A63" s="190" t="s">
        <v>479</v>
      </c>
      <c r="B63" s="201">
        <f>SUM(B59:B61)</f>
        <v>322729765.19999999</v>
      </c>
      <c r="C63" s="202">
        <f>SUM(C59:C61)</f>
        <v>1</v>
      </c>
      <c r="D63" s="195"/>
      <c r="E63" s="201">
        <f>SUM(E59:E61)</f>
        <v>285797001.05000001</v>
      </c>
    </row>
    <row r="64" spans="1:5" x14ac:dyDescent="0.2">
      <c r="A64" s="193"/>
      <c r="B64" s="203"/>
      <c r="C64" s="204"/>
      <c r="D64" s="195"/>
      <c r="E64" s="196"/>
    </row>
    <row r="65" spans="1:1025" x14ac:dyDescent="0.2">
      <c r="A65" s="190" t="s">
        <v>480</v>
      </c>
      <c r="B65" s="195"/>
      <c r="C65" s="204"/>
      <c r="D65" s="195"/>
      <c r="E65" s="205"/>
    </row>
    <row r="66" spans="1:1025" x14ac:dyDescent="0.2">
      <c r="A66" s="193"/>
      <c r="B66" s="195"/>
      <c r="C66" s="204"/>
      <c r="D66" s="117"/>
      <c r="E66" s="195"/>
    </row>
    <row r="67" spans="1:1025" x14ac:dyDescent="0.2">
      <c r="A67" s="193" t="s">
        <v>89</v>
      </c>
      <c r="B67" s="195">
        <f>22165.99+4278061.81</f>
        <v>4300227.8</v>
      </c>
      <c r="C67" s="204">
        <f>+B67/B69</f>
        <v>1</v>
      </c>
      <c r="D67" s="117"/>
      <c r="E67" s="195">
        <v>4342895.51</v>
      </c>
    </row>
    <row r="68" spans="1:1025" x14ac:dyDescent="0.2">
      <c r="A68" s="193"/>
      <c r="B68" s="203"/>
      <c r="C68" s="199"/>
      <c r="D68" s="200"/>
      <c r="E68" s="196"/>
    </row>
    <row r="69" spans="1:1025" x14ac:dyDescent="0.2">
      <c r="A69" s="190" t="s">
        <v>481</v>
      </c>
      <c r="B69" s="206">
        <f>SUM(B66:B68)</f>
        <v>4300227.8</v>
      </c>
      <c r="C69" s="202">
        <f>SUM(C66:C68)</f>
        <v>1</v>
      </c>
      <c r="D69" s="195"/>
      <c r="E69" s="201">
        <f>SUM(E66:E68)</f>
        <v>4342895.51</v>
      </c>
    </row>
    <row r="70" spans="1:1025" ht="15" thickTop="1" x14ac:dyDescent="0.2">
      <c r="A70" s="726"/>
      <c r="B70" s="203"/>
      <c r="C70" s="204"/>
      <c r="D70" s="195"/>
      <c r="E70" s="203"/>
    </row>
    <row r="71" spans="1:1025" ht="26.25" thickBot="1" x14ac:dyDescent="0.25">
      <c r="A71" s="725" t="s">
        <v>4146</v>
      </c>
      <c r="B71" s="207">
        <f>SUM(B63-B69)</f>
        <v>318429537.39999998</v>
      </c>
      <c r="C71" s="202"/>
      <c r="D71" s="195"/>
      <c r="E71" s="207">
        <f>+E63-E69</f>
        <v>281454105.54000002</v>
      </c>
    </row>
    <row r="72" spans="1:1025" ht="15" thickTop="1" x14ac:dyDescent="0.2">
      <c r="A72" s="190"/>
      <c r="B72" s="211"/>
      <c r="C72" s="202"/>
      <c r="D72" s="195"/>
      <c r="E72" s="211"/>
    </row>
    <row r="73" spans="1:1025" x14ac:dyDescent="0.2">
      <c r="A73" s="190"/>
      <c r="B73" s="211"/>
      <c r="C73" s="202"/>
      <c r="D73" s="195"/>
      <c r="E73" s="211"/>
    </row>
    <row r="74" spans="1:1025" x14ac:dyDescent="0.2">
      <c r="A74" s="190" t="s">
        <v>5230</v>
      </c>
      <c r="B74" s="211"/>
      <c r="C74" s="202"/>
      <c r="D74" s="195"/>
      <c r="E74" s="211"/>
    </row>
    <row r="75" spans="1:1025" ht="15" thickBot="1" x14ac:dyDescent="0.25">
      <c r="A75" s="719"/>
      <c r="B75" s="719"/>
      <c r="E75" s="719"/>
    </row>
    <row r="76" spans="1:1025" s="723" customFormat="1" ht="42.75" customHeight="1" thickTop="1" thickBot="1" x14ac:dyDescent="0.25">
      <c r="A76" s="724" t="s">
        <v>5229</v>
      </c>
      <c r="B76" s="720">
        <f>+B43+B71</f>
        <v>12384129128.929998</v>
      </c>
      <c r="C76" s="721"/>
      <c r="D76" s="721"/>
      <c r="E76" s="720">
        <f>+E43+E71</f>
        <v>13014639376.929985</v>
      </c>
      <c r="F76" s="722"/>
      <c r="G76" s="722"/>
      <c r="H76" s="722"/>
      <c r="I76" s="722"/>
      <c r="J76" s="722"/>
      <c r="K76" s="722"/>
      <c r="L76" s="722"/>
      <c r="M76" s="722"/>
      <c r="N76" s="722"/>
      <c r="O76" s="722"/>
      <c r="P76" s="722"/>
      <c r="Q76" s="722"/>
      <c r="R76" s="722"/>
      <c r="S76" s="722"/>
      <c r="T76" s="722"/>
      <c r="U76" s="722"/>
      <c r="V76" s="722"/>
      <c r="W76" s="722"/>
      <c r="X76" s="722"/>
      <c r="Y76" s="722"/>
      <c r="Z76" s="722"/>
      <c r="AA76" s="722"/>
      <c r="AB76" s="722"/>
      <c r="AC76" s="722"/>
      <c r="AD76" s="722"/>
      <c r="AE76" s="722"/>
      <c r="AF76" s="722"/>
      <c r="AG76" s="722"/>
      <c r="AH76" s="722"/>
      <c r="AI76" s="722"/>
      <c r="AJ76" s="722"/>
      <c r="AK76" s="722"/>
      <c r="AL76" s="722"/>
      <c r="AM76" s="722"/>
      <c r="AN76" s="722"/>
      <c r="AO76" s="722"/>
      <c r="AP76" s="722"/>
      <c r="AQ76" s="722"/>
      <c r="AR76" s="722"/>
      <c r="AS76" s="722"/>
      <c r="AT76" s="722"/>
      <c r="AU76" s="722"/>
      <c r="AV76" s="722"/>
      <c r="AW76" s="722"/>
      <c r="AX76" s="722"/>
      <c r="AY76" s="722"/>
      <c r="AZ76" s="722"/>
      <c r="BA76" s="722"/>
      <c r="BB76" s="722"/>
      <c r="BC76" s="722"/>
      <c r="BD76" s="722"/>
      <c r="BE76" s="722"/>
      <c r="BF76" s="722"/>
      <c r="BG76" s="722"/>
      <c r="BH76" s="722"/>
      <c r="BI76" s="722"/>
      <c r="BJ76" s="722"/>
      <c r="BK76" s="722"/>
      <c r="BL76" s="722"/>
      <c r="BM76" s="722"/>
      <c r="BN76" s="722"/>
      <c r="BO76" s="722"/>
      <c r="BP76" s="722"/>
      <c r="BQ76" s="722"/>
      <c r="BR76" s="722"/>
      <c r="BS76" s="722"/>
      <c r="BT76" s="722"/>
      <c r="BU76" s="722"/>
      <c r="BV76" s="722"/>
      <c r="BW76" s="722"/>
      <c r="BX76" s="722"/>
      <c r="BY76" s="722"/>
      <c r="BZ76" s="722"/>
      <c r="CA76" s="722"/>
      <c r="CB76" s="722"/>
      <c r="CC76" s="722"/>
      <c r="CD76" s="722"/>
      <c r="CE76" s="722"/>
      <c r="CF76" s="722"/>
      <c r="CG76" s="722"/>
      <c r="CH76" s="722"/>
      <c r="CI76" s="722"/>
      <c r="CJ76" s="722"/>
      <c r="CK76" s="722"/>
      <c r="CL76" s="722"/>
      <c r="CM76" s="722"/>
      <c r="CN76" s="722"/>
      <c r="CO76" s="722"/>
      <c r="CP76" s="722"/>
      <c r="CQ76" s="722"/>
      <c r="CR76" s="722"/>
      <c r="CS76" s="722"/>
      <c r="CT76" s="722"/>
      <c r="CU76" s="722"/>
      <c r="CV76" s="722"/>
      <c r="CW76" s="722"/>
      <c r="CX76" s="722"/>
      <c r="CY76" s="722"/>
      <c r="CZ76" s="722"/>
      <c r="DA76" s="722"/>
      <c r="DB76" s="722"/>
      <c r="DC76" s="722"/>
      <c r="DD76" s="722"/>
      <c r="DE76" s="722"/>
      <c r="DF76" s="722"/>
      <c r="DG76" s="722"/>
      <c r="DH76" s="722"/>
      <c r="DI76" s="722"/>
      <c r="DJ76" s="722"/>
      <c r="DK76" s="722"/>
      <c r="DL76" s="722"/>
      <c r="DM76" s="722"/>
      <c r="DN76" s="722"/>
      <c r="DO76" s="722"/>
      <c r="DP76" s="722"/>
      <c r="DQ76" s="722"/>
      <c r="DR76" s="722"/>
      <c r="DS76" s="722"/>
      <c r="DT76" s="722"/>
      <c r="DU76" s="722"/>
      <c r="DV76" s="722"/>
      <c r="DW76" s="722"/>
      <c r="DX76" s="722"/>
      <c r="DY76" s="722"/>
      <c r="DZ76" s="722"/>
      <c r="EA76" s="722"/>
      <c r="EB76" s="722"/>
      <c r="EC76" s="722"/>
      <c r="ED76" s="722"/>
      <c r="EE76" s="722"/>
      <c r="EF76" s="722"/>
      <c r="EG76" s="722"/>
      <c r="EH76" s="722"/>
      <c r="EI76" s="722"/>
      <c r="EJ76" s="722"/>
      <c r="EK76" s="722"/>
      <c r="EL76" s="722"/>
      <c r="EM76" s="722"/>
      <c r="EN76" s="722"/>
      <c r="EO76" s="722"/>
      <c r="EP76" s="722"/>
      <c r="EQ76" s="722"/>
      <c r="ER76" s="722"/>
      <c r="ES76" s="722"/>
      <c r="ET76" s="722"/>
      <c r="EU76" s="722"/>
      <c r="EV76" s="722"/>
      <c r="EW76" s="722"/>
      <c r="EX76" s="722"/>
      <c r="EY76" s="722"/>
      <c r="EZ76" s="722"/>
      <c r="FA76" s="722"/>
      <c r="FB76" s="722"/>
      <c r="FC76" s="722"/>
      <c r="FD76" s="722"/>
      <c r="FE76" s="722"/>
      <c r="FF76" s="722"/>
      <c r="FG76" s="722"/>
      <c r="FH76" s="722"/>
      <c r="FI76" s="722"/>
      <c r="FJ76" s="722"/>
      <c r="FK76" s="722"/>
      <c r="FL76" s="722"/>
      <c r="FM76" s="722"/>
      <c r="FN76" s="722"/>
      <c r="FO76" s="722"/>
      <c r="FP76" s="722"/>
      <c r="FQ76" s="722"/>
      <c r="FR76" s="722"/>
      <c r="FS76" s="722"/>
      <c r="FT76" s="722"/>
      <c r="FU76" s="722"/>
      <c r="FV76" s="722"/>
      <c r="FW76" s="722"/>
      <c r="FX76" s="722"/>
      <c r="FY76" s="722"/>
      <c r="FZ76" s="722"/>
      <c r="GA76" s="722"/>
      <c r="GB76" s="722"/>
      <c r="GC76" s="722"/>
      <c r="GD76" s="722"/>
      <c r="GE76" s="722"/>
      <c r="GF76" s="722"/>
      <c r="GG76" s="722"/>
      <c r="GH76" s="722"/>
      <c r="GI76" s="722"/>
      <c r="GJ76" s="722"/>
      <c r="GK76" s="722"/>
      <c r="GL76" s="722"/>
      <c r="GM76" s="722"/>
      <c r="GN76" s="722"/>
      <c r="GO76" s="722"/>
      <c r="GP76" s="722"/>
      <c r="GQ76" s="722"/>
      <c r="GR76" s="722"/>
      <c r="GS76" s="722"/>
      <c r="GT76" s="722"/>
      <c r="GU76" s="722"/>
      <c r="GV76" s="722"/>
      <c r="GW76" s="722"/>
      <c r="GX76" s="722"/>
      <c r="GY76" s="722"/>
      <c r="GZ76" s="722"/>
      <c r="HA76" s="722"/>
      <c r="HB76" s="722"/>
      <c r="HC76" s="722"/>
      <c r="HD76" s="722"/>
      <c r="HE76" s="722"/>
      <c r="HF76" s="722"/>
      <c r="HG76" s="722"/>
      <c r="HH76" s="722"/>
      <c r="HI76" s="722"/>
      <c r="HJ76" s="722"/>
      <c r="HK76" s="722"/>
      <c r="HL76" s="722"/>
      <c r="HM76" s="722"/>
      <c r="HN76" s="722"/>
      <c r="HO76" s="722"/>
      <c r="HP76" s="722"/>
      <c r="HQ76" s="722"/>
      <c r="HR76" s="722"/>
      <c r="HS76" s="722"/>
      <c r="HT76" s="722"/>
      <c r="HU76" s="722"/>
      <c r="HV76" s="722"/>
      <c r="HW76" s="722"/>
      <c r="HX76" s="722"/>
      <c r="HY76" s="722"/>
      <c r="HZ76" s="722"/>
      <c r="IA76" s="722"/>
      <c r="IB76" s="722"/>
      <c r="IC76" s="722"/>
      <c r="ID76" s="722"/>
      <c r="IE76" s="722"/>
      <c r="IF76" s="722"/>
      <c r="IG76" s="722"/>
      <c r="IH76" s="722"/>
      <c r="II76" s="722"/>
      <c r="IJ76" s="722"/>
      <c r="IK76" s="722"/>
      <c r="IL76" s="722"/>
      <c r="IM76" s="722"/>
      <c r="IN76" s="722"/>
      <c r="IO76" s="722"/>
      <c r="IP76" s="722"/>
      <c r="IQ76" s="722"/>
      <c r="IR76" s="722"/>
      <c r="IS76" s="722"/>
      <c r="IT76" s="722"/>
      <c r="IU76" s="722"/>
      <c r="IV76" s="722"/>
      <c r="IW76" s="722"/>
      <c r="IX76" s="722"/>
      <c r="IY76" s="722"/>
      <c r="IZ76" s="722"/>
      <c r="JA76" s="722"/>
      <c r="JB76" s="722"/>
      <c r="JC76" s="722"/>
      <c r="JD76" s="722"/>
      <c r="JE76" s="722"/>
      <c r="JF76" s="722"/>
      <c r="JG76" s="722"/>
      <c r="JH76" s="722"/>
      <c r="JI76" s="722"/>
      <c r="JJ76" s="722"/>
      <c r="JK76" s="722"/>
      <c r="JL76" s="722"/>
      <c r="JM76" s="722"/>
      <c r="JN76" s="722"/>
      <c r="JO76" s="722"/>
      <c r="JP76" s="722"/>
      <c r="JQ76" s="722"/>
      <c r="JR76" s="722"/>
      <c r="JS76" s="722"/>
      <c r="JT76" s="722"/>
      <c r="JU76" s="722"/>
      <c r="JV76" s="722"/>
      <c r="JW76" s="722"/>
      <c r="JX76" s="722"/>
      <c r="JY76" s="722"/>
      <c r="JZ76" s="722"/>
      <c r="KA76" s="722"/>
      <c r="KB76" s="722"/>
      <c r="KC76" s="722"/>
      <c r="KD76" s="722"/>
      <c r="KE76" s="722"/>
      <c r="KF76" s="722"/>
      <c r="KG76" s="722"/>
      <c r="KH76" s="722"/>
      <c r="KI76" s="722"/>
      <c r="KJ76" s="722"/>
      <c r="KK76" s="722"/>
      <c r="KL76" s="722"/>
      <c r="KM76" s="722"/>
      <c r="KN76" s="722"/>
      <c r="KO76" s="722"/>
      <c r="KP76" s="722"/>
      <c r="KQ76" s="722"/>
      <c r="KR76" s="722"/>
      <c r="KS76" s="722"/>
      <c r="KT76" s="722"/>
      <c r="KU76" s="722"/>
      <c r="KV76" s="722"/>
      <c r="KW76" s="722"/>
      <c r="KX76" s="722"/>
      <c r="KY76" s="722"/>
      <c r="KZ76" s="722"/>
      <c r="LA76" s="722"/>
      <c r="LB76" s="722"/>
      <c r="LC76" s="722"/>
      <c r="LD76" s="722"/>
      <c r="LE76" s="722"/>
      <c r="LF76" s="722"/>
      <c r="LG76" s="722"/>
      <c r="LH76" s="722"/>
      <c r="LI76" s="722"/>
      <c r="LJ76" s="722"/>
      <c r="LK76" s="722"/>
      <c r="LL76" s="722"/>
      <c r="LM76" s="722"/>
      <c r="LN76" s="722"/>
      <c r="LO76" s="722"/>
      <c r="LP76" s="722"/>
      <c r="LQ76" s="722"/>
      <c r="LR76" s="722"/>
      <c r="LS76" s="722"/>
      <c r="LT76" s="722"/>
      <c r="LU76" s="722"/>
      <c r="LV76" s="722"/>
      <c r="LW76" s="722"/>
      <c r="LX76" s="722"/>
      <c r="LY76" s="722"/>
      <c r="LZ76" s="722"/>
      <c r="MA76" s="722"/>
      <c r="MB76" s="722"/>
      <c r="MC76" s="722"/>
      <c r="MD76" s="722"/>
      <c r="ME76" s="722"/>
      <c r="MF76" s="722"/>
      <c r="MG76" s="722"/>
      <c r="MH76" s="722"/>
      <c r="MI76" s="722"/>
      <c r="MJ76" s="722"/>
      <c r="MK76" s="722"/>
      <c r="ML76" s="722"/>
      <c r="MM76" s="722"/>
      <c r="MN76" s="722"/>
      <c r="MO76" s="722"/>
      <c r="MP76" s="722"/>
      <c r="MQ76" s="722"/>
      <c r="MR76" s="722"/>
      <c r="MS76" s="722"/>
      <c r="MT76" s="722"/>
      <c r="MU76" s="722"/>
      <c r="MV76" s="722"/>
      <c r="MW76" s="722"/>
      <c r="MX76" s="722"/>
      <c r="MY76" s="722"/>
      <c r="MZ76" s="722"/>
      <c r="NA76" s="722"/>
      <c r="NB76" s="722"/>
      <c r="NC76" s="722"/>
      <c r="ND76" s="722"/>
      <c r="NE76" s="722"/>
      <c r="NF76" s="722"/>
      <c r="NG76" s="722"/>
      <c r="NH76" s="722"/>
      <c r="NI76" s="722"/>
      <c r="NJ76" s="722"/>
      <c r="NK76" s="722"/>
      <c r="NL76" s="722"/>
      <c r="NM76" s="722"/>
      <c r="NN76" s="722"/>
      <c r="NO76" s="722"/>
      <c r="NP76" s="722"/>
      <c r="NQ76" s="722"/>
      <c r="NR76" s="722"/>
      <c r="NS76" s="722"/>
      <c r="NT76" s="722"/>
      <c r="NU76" s="722"/>
      <c r="NV76" s="722"/>
      <c r="NW76" s="722"/>
      <c r="NX76" s="722"/>
      <c r="NY76" s="722"/>
      <c r="NZ76" s="722"/>
      <c r="OA76" s="722"/>
      <c r="OB76" s="722"/>
      <c r="OC76" s="722"/>
      <c r="OD76" s="722"/>
      <c r="OE76" s="722"/>
      <c r="OF76" s="722"/>
      <c r="OG76" s="722"/>
      <c r="OH76" s="722"/>
      <c r="OI76" s="722"/>
      <c r="OJ76" s="722"/>
      <c r="OK76" s="722"/>
      <c r="OL76" s="722"/>
      <c r="OM76" s="722"/>
      <c r="ON76" s="722"/>
      <c r="OO76" s="722"/>
      <c r="OP76" s="722"/>
      <c r="OQ76" s="722"/>
      <c r="OR76" s="722"/>
      <c r="OS76" s="722"/>
      <c r="OT76" s="722"/>
      <c r="OU76" s="722"/>
      <c r="OV76" s="722"/>
      <c r="OW76" s="722"/>
      <c r="OX76" s="722"/>
      <c r="OY76" s="722"/>
      <c r="OZ76" s="722"/>
      <c r="PA76" s="722"/>
      <c r="PB76" s="722"/>
      <c r="PC76" s="722"/>
      <c r="PD76" s="722"/>
      <c r="PE76" s="722"/>
      <c r="PF76" s="722"/>
      <c r="PG76" s="722"/>
      <c r="PH76" s="722"/>
      <c r="PI76" s="722"/>
      <c r="PJ76" s="722"/>
      <c r="PK76" s="722"/>
      <c r="PL76" s="722"/>
      <c r="PM76" s="722"/>
      <c r="PN76" s="722"/>
      <c r="PO76" s="722"/>
      <c r="PP76" s="722"/>
      <c r="PQ76" s="722"/>
      <c r="PR76" s="722"/>
      <c r="PS76" s="722"/>
      <c r="PT76" s="722"/>
      <c r="PU76" s="722"/>
      <c r="PV76" s="722"/>
      <c r="PW76" s="722"/>
      <c r="PX76" s="722"/>
      <c r="PY76" s="722"/>
      <c r="PZ76" s="722"/>
      <c r="QA76" s="722"/>
      <c r="QB76" s="722"/>
      <c r="QC76" s="722"/>
      <c r="QD76" s="722"/>
      <c r="QE76" s="722"/>
      <c r="QF76" s="722"/>
      <c r="QG76" s="722"/>
      <c r="QH76" s="722"/>
      <c r="QI76" s="722"/>
      <c r="QJ76" s="722"/>
      <c r="QK76" s="722"/>
      <c r="QL76" s="722"/>
      <c r="QM76" s="722"/>
      <c r="QN76" s="722"/>
      <c r="QO76" s="722"/>
      <c r="QP76" s="722"/>
      <c r="QQ76" s="722"/>
      <c r="QR76" s="722"/>
      <c r="QS76" s="722"/>
      <c r="QT76" s="722"/>
      <c r="QU76" s="722"/>
      <c r="QV76" s="722"/>
      <c r="QW76" s="722"/>
      <c r="QX76" s="722"/>
      <c r="QY76" s="722"/>
      <c r="QZ76" s="722"/>
      <c r="RA76" s="722"/>
      <c r="RB76" s="722"/>
      <c r="RC76" s="722"/>
      <c r="RD76" s="722"/>
      <c r="RE76" s="722"/>
      <c r="RF76" s="722"/>
      <c r="RG76" s="722"/>
      <c r="RH76" s="722"/>
      <c r="RI76" s="722"/>
      <c r="RJ76" s="722"/>
      <c r="RK76" s="722"/>
      <c r="RL76" s="722"/>
      <c r="RM76" s="722"/>
      <c r="RN76" s="722"/>
      <c r="RO76" s="722"/>
      <c r="RP76" s="722"/>
      <c r="RQ76" s="722"/>
      <c r="RR76" s="722"/>
      <c r="RS76" s="722"/>
      <c r="RT76" s="722"/>
      <c r="RU76" s="722"/>
      <c r="RV76" s="722"/>
      <c r="RW76" s="722"/>
      <c r="RX76" s="722"/>
      <c r="RY76" s="722"/>
      <c r="RZ76" s="722"/>
      <c r="SA76" s="722"/>
      <c r="SB76" s="722"/>
      <c r="SC76" s="722"/>
      <c r="SD76" s="722"/>
      <c r="SE76" s="722"/>
      <c r="SF76" s="722"/>
      <c r="SG76" s="722"/>
      <c r="SH76" s="722"/>
      <c r="SI76" s="722"/>
      <c r="SJ76" s="722"/>
      <c r="SK76" s="722"/>
      <c r="SL76" s="722"/>
      <c r="SM76" s="722"/>
      <c r="SN76" s="722"/>
      <c r="SO76" s="722"/>
      <c r="SP76" s="722"/>
      <c r="SQ76" s="722"/>
      <c r="SR76" s="722"/>
      <c r="SS76" s="722"/>
      <c r="ST76" s="722"/>
      <c r="SU76" s="722"/>
      <c r="SV76" s="722"/>
      <c r="SW76" s="722"/>
      <c r="SX76" s="722"/>
      <c r="SY76" s="722"/>
      <c r="SZ76" s="722"/>
      <c r="TA76" s="722"/>
      <c r="TB76" s="722"/>
      <c r="TC76" s="722"/>
      <c r="TD76" s="722"/>
      <c r="TE76" s="722"/>
      <c r="TF76" s="722"/>
      <c r="TG76" s="722"/>
      <c r="TH76" s="722"/>
      <c r="TI76" s="722"/>
      <c r="TJ76" s="722"/>
      <c r="TK76" s="722"/>
      <c r="TL76" s="722"/>
      <c r="TM76" s="722"/>
      <c r="TN76" s="722"/>
      <c r="TO76" s="722"/>
      <c r="TP76" s="722"/>
      <c r="TQ76" s="722"/>
      <c r="TR76" s="722"/>
      <c r="TS76" s="722"/>
      <c r="TT76" s="722"/>
      <c r="TU76" s="722"/>
      <c r="TV76" s="722"/>
      <c r="TW76" s="722"/>
      <c r="TX76" s="722"/>
      <c r="TY76" s="722"/>
      <c r="TZ76" s="722"/>
      <c r="UA76" s="722"/>
      <c r="UB76" s="722"/>
      <c r="UC76" s="722"/>
      <c r="UD76" s="722"/>
      <c r="UE76" s="722"/>
      <c r="UF76" s="722"/>
      <c r="UG76" s="722"/>
      <c r="UH76" s="722"/>
      <c r="UI76" s="722"/>
      <c r="UJ76" s="722"/>
      <c r="UK76" s="722"/>
      <c r="UL76" s="722"/>
      <c r="UM76" s="722"/>
      <c r="UN76" s="722"/>
      <c r="UO76" s="722"/>
      <c r="UP76" s="722"/>
      <c r="UQ76" s="722"/>
      <c r="UR76" s="722"/>
      <c r="US76" s="722"/>
      <c r="UT76" s="722"/>
      <c r="UU76" s="722"/>
      <c r="UV76" s="722"/>
      <c r="UW76" s="722"/>
      <c r="UX76" s="722"/>
      <c r="UY76" s="722"/>
      <c r="UZ76" s="722"/>
      <c r="VA76" s="722"/>
      <c r="VB76" s="722"/>
      <c r="VC76" s="722"/>
      <c r="VD76" s="722"/>
      <c r="VE76" s="722"/>
      <c r="VF76" s="722"/>
      <c r="VG76" s="722"/>
      <c r="VH76" s="722"/>
      <c r="VI76" s="722"/>
      <c r="VJ76" s="722"/>
      <c r="VK76" s="722"/>
      <c r="VL76" s="722"/>
      <c r="VM76" s="722"/>
      <c r="VN76" s="722"/>
      <c r="VO76" s="722"/>
      <c r="VP76" s="722"/>
      <c r="VQ76" s="722"/>
      <c r="VR76" s="722"/>
      <c r="VS76" s="722"/>
      <c r="VT76" s="722"/>
      <c r="VU76" s="722"/>
      <c r="VV76" s="722"/>
      <c r="VW76" s="722"/>
      <c r="VX76" s="722"/>
      <c r="VY76" s="722"/>
      <c r="VZ76" s="722"/>
      <c r="WA76" s="722"/>
      <c r="WB76" s="722"/>
      <c r="WC76" s="722"/>
      <c r="WD76" s="722"/>
      <c r="WE76" s="722"/>
      <c r="WF76" s="722"/>
      <c r="WG76" s="722"/>
      <c r="WH76" s="722"/>
      <c r="WI76" s="722"/>
      <c r="WJ76" s="722"/>
      <c r="WK76" s="722"/>
      <c r="WL76" s="722"/>
      <c r="WM76" s="722"/>
      <c r="WN76" s="722"/>
      <c r="WO76" s="722"/>
      <c r="WP76" s="722"/>
      <c r="WQ76" s="722"/>
      <c r="WR76" s="722"/>
      <c r="WS76" s="722"/>
      <c r="WT76" s="722"/>
      <c r="WU76" s="722"/>
      <c r="WV76" s="722"/>
      <c r="WW76" s="722"/>
      <c r="WX76" s="722"/>
      <c r="WY76" s="722"/>
      <c r="WZ76" s="722"/>
      <c r="XA76" s="722"/>
      <c r="XB76" s="722"/>
      <c r="XC76" s="722"/>
      <c r="XD76" s="722"/>
      <c r="XE76" s="722"/>
      <c r="XF76" s="722"/>
      <c r="XG76" s="722"/>
      <c r="XH76" s="722"/>
      <c r="XI76" s="722"/>
      <c r="XJ76" s="722"/>
      <c r="XK76" s="722"/>
      <c r="XL76" s="722"/>
      <c r="XM76" s="722"/>
      <c r="XN76" s="722"/>
      <c r="XO76" s="722"/>
      <c r="XP76" s="722"/>
      <c r="XQ76" s="722"/>
      <c r="XR76" s="722"/>
      <c r="XS76" s="722"/>
      <c r="XT76" s="722"/>
      <c r="XU76" s="722"/>
      <c r="XV76" s="722"/>
      <c r="XW76" s="722"/>
      <c r="XX76" s="722"/>
      <c r="XY76" s="722"/>
      <c r="XZ76" s="722"/>
      <c r="YA76" s="722"/>
      <c r="YB76" s="722"/>
      <c r="YC76" s="722"/>
      <c r="YD76" s="722"/>
      <c r="YE76" s="722"/>
      <c r="YF76" s="722"/>
      <c r="YG76" s="722"/>
      <c r="YH76" s="722"/>
      <c r="YI76" s="722"/>
      <c r="YJ76" s="722"/>
      <c r="YK76" s="722"/>
      <c r="YL76" s="722"/>
      <c r="YM76" s="722"/>
      <c r="YN76" s="722"/>
      <c r="YO76" s="722"/>
      <c r="YP76" s="722"/>
      <c r="YQ76" s="722"/>
      <c r="YR76" s="722"/>
      <c r="YS76" s="722"/>
      <c r="YT76" s="722"/>
      <c r="YU76" s="722"/>
      <c r="YV76" s="722"/>
      <c r="YW76" s="722"/>
      <c r="YX76" s="722"/>
      <c r="YY76" s="722"/>
      <c r="YZ76" s="722"/>
      <c r="ZA76" s="722"/>
      <c r="ZB76" s="722"/>
      <c r="ZC76" s="722"/>
      <c r="ZD76" s="722"/>
      <c r="ZE76" s="722"/>
      <c r="ZF76" s="722"/>
      <c r="ZG76" s="722"/>
      <c r="ZH76" s="722"/>
      <c r="ZI76" s="722"/>
      <c r="ZJ76" s="722"/>
      <c r="ZK76" s="722"/>
      <c r="ZL76" s="722"/>
      <c r="ZM76" s="722"/>
      <c r="ZN76" s="722"/>
      <c r="ZO76" s="722"/>
      <c r="ZP76" s="722"/>
      <c r="ZQ76" s="722"/>
      <c r="ZR76" s="722"/>
      <c r="ZS76" s="722"/>
      <c r="ZT76" s="722"/>
      <c r="ZU76" s="722"/>
      <c r="ZV76" s="722"/>
      <c r="ZW76" s="722"/>
      <c r="ZX76" s="722"/>
      <c r="ZY76" s="722"/>
      <c r="ZZ76" s="722"/>
      <c r="AAA76" s="722"/>
      <c r="AAB76" s="722"/>
      <c r="AAC76" s="722"/>
      <c r="AAD76" s="722"/>
      <c r="AAE76" s="722"/>
      <c r="AAF76" s="722"/>
      <c r="AAG76" s="722"/>
      <c r="AAH76" s="722"/>
      <c r="AAI76" s="722"/>
      <c r="AAJ76" s="722"/>
      <c r="AAK76" s="722"/>
      <c r="AAL76" s="722"/>
      <c r="AAM76" s="722"/>
      <c r="AAN76" s="722"/>
      <c r="AAO76" s="722"/>
      <c r="AAP76" s="722"/>
      <c r="AAQ76" s="722"/>
      <c r="AAR76" s="722"/>
      <c r="AAS76" s="722"/>
      <c r="AAT76" s="722"/>
      <c r="AAU76" s="722"/>
      <c r="AAV76" s="722"/>
      <c r="AAW76" s="722"/>
      <c r="AAX76" s="722"/>
      <c r="AAY76" s="722"/>
      <c r="AAZ76" s="722"/>
      <c r="ABA76" s="722"/>
      <c r="ABB76" s="722"/>
      <c r="ABC76" s="722"/>
      <c r="ABD76" s="722"/>
      <c r="ABE76" s="722"/>
      <c r="ABF76" s="722"/>
      <c r="ABG76" s="722"/>
      <c r="ABH76" s="722"/>
      <c r="ABI76" s="722"/>
      <c r="ABJ76" s="722"/>
      <c r="ABK76" s="722"/>
      <c r="ABL76" s="722"/>
      <c r="ABM76" s="722"/>
      <c r="ABN76" s="722"/>
      <c r="ABO76" s="722"/>
      <c r="ABP76" s="722"/>
      <c r="ABQ76" s="722"/>
      <c r="ABR76" s="722"/>
      <c r="ABS76" s="722"/>
      <c r="ABT76" s="722"/>
      <c r="ABU76" s="722"/>
      <c r="ABV76" s="722"/>
      <c r="ABW76" s="722"/>
      <c r="ABX76" s="722"/>
      <c r="ABY76" s="722"/>
      <c r="ABZ76" s="722"/>
      <c r="ACA76" s="722"/>
      <c r="ACB76" s="722"/>
      <c r="ACC76" s="722"/>
      <c r="ACD76" s="722"/>
      <c r="ACE76" s="722"/>
      <c r="ACF76" s="722"/>
      <c r="ACG76" s="722"/>
      <c r="ACH76" s="722"/>
      <c r="ACI76" s="722"/>
      <c r="ACJ76" s="722"/>
      <c r="ACK76" s="722"/>
      <c r="ACL76" s="722"/>
      <c r="ACM76" s="722"/>
      <c r="ACN76" s="722"/>
      <c r="ACO76" s="722"/>
      <c r="ACP76" s="722"/>
      <c r="ACQ76" s="722"/>
      <c r="ACR76" s="722"/>
      <c r="ACS76" s="722"/>
      <c r="ACT76" s="722"/>
      <c r="ACU76" s="722"/>
      <c r="ACV76" s="722"/>
      <c r="ACW76" s="722"/>
      <c r="ACX76" s="722"/>
      <c r="ACY76" s="722"/>
      <c r="ACZ76" s="722"/>
      <c r="ADA76" s="722"/>
      <c r="ADB76" s="722"/>
      <c r="ADC76" s="722"/>
      <c r="ADD76" s="722"/>
      <c r="ADE76" s="722"/>
      <c r="ADF76" s="722"/>
      <c r="ADG76" s="722"/>
      <c r="ADH76" s="722"/>
      <c r="ADI76" s="722"/>
      <c r="ADJ76" s="722"/>
      <c r="ADK76" s="722"/>
      <c r="ADL76" s="722"/>
      <c r="ADM76" s="722"/>
      <c r="ADN76" s="722"/>
      <c r="ADO76" s="722"/>
      <c r="ADP76" s="722"/>
      <c r="ADQ76" s="722"/>
      <c r="ADR76" s="722"/>
      <c r="ADS76" s="722"/>
      <c r="ADT76" s="722"/>
      <c r="ADU76" s="722"/>
      <c r="ADV76" s="722"/>
      <c r="ADW76" s="722"/>
      <c r="ADX76" s="722"/>
      <c r="ADY76" s="722"/>
      <c r="ADZ76" s="722"/>
      <c r="AEA76" s="722"/>
      <c r="AEB76" s="722"/>
      <c r="AEC76" s="722"/>
      <c r="AED76" s="722"/>
      <c r="AEE76" s="722"/>
      <c r="AEF76" s="722"/>
      <c r="AEG76" s="722"/>
      <c r="AEH76" s="722"/>
      <c r="AEI76" s="722"/>
      <c r="AEJ76" s="722"/>
      <c r="AEK76" s="722"/>
      <c r="AEL76" s="722"/>
      <c r="AEM76" s="722"/>
      <c r="AEN76" s="722"/>
      <c r="AEO76" s="722"/>
      <c r="AEP76" s="722"/>
      <c r="AEQ76" s="722"/>
      <c r="AER76" s="722"/>
      <c r="AES76" s="722"/>
      <c r="AET76" s="722"/>
      <c r="AEU76" s="722"/>
      <c r="AEV76" s="722"/>
      <c r="AEW76" s="722"/>
      <c r="AEX76" s="722"/>
      <c r="AEY76" s="722"/>
      <c r="AEZ76" s="722"/>
      <c r="AFA76" s="722"/>
      <c r="AFB76" s="722"/>
      <c r="AFC76" s="722"/>
      <c r="AFD76" s="722"/>
      <c r="AFE76" s="722"/>
      <c r="AFF76" s="722"/>
      <c r="AFG76" s="722"/>
      <c r="AFH76" s="722"/>
      <c r="AFI76" s="722"/>
      <c r="AFJ76" s="722"/>
      <c r="AFK76" s="722"/>
      <c r="AFL76" s="722"/>
      <c r="AFM76" s="722"/>
      <c r="AFN76" s="722"/>
      <c r="AFO76" s="722"/>
      <c r="AFP76" s="722"/>
      <c r="AFQ76" s="722"/>
      <c r="AFR76" s="722"/>
      <c r="AFS76" s="722"/>
      <c r="AFT76" s="722"/>
      <c r="AFU76" s="722"/>
      <c r="AFV76" s="722"/>
      <c r="AFW76" s="722"/>
      <c r="AFX76" s="722"/>
      <c r="AFY76" s="722"/>
      <c r="AFZ76" s="722"/>
      <c r="AGA76" s="722"/>
      <c r="AGB76" s="722"/>
      <c r="AGC76" s="722"/>
      <c r="AGD76" s="722"/>
      <c r="AGE76" s="722"/>
      <c r="AGF76" s="722"/>
      <c r="AGG76" s="722"/>
      <c r="AGH76" s="722"/>
      <c r="AGI76" s="722"/>
      <c r="AGJ76" s="722"/>
      <c r="AGK76" s="722"/>
      <c r="AGL76" s="722"/>
      <c r="AGM76" s="722"/>
      <c r="AGN76" s="722"/>
      <c r="AGO76" s="722"/>
      <c r="AGP76" s="722"/>
      <c r="AGQ76" s="722"/>
      <c r="AGR76" s="722"/>
      <c r="AGS76" s="722"/>
      <c r="AGT76" s="722"/>
      <c r="AGU76" s="722"/>
      <c r="AGV76" s="722"/>
      <c r="AGW76" s="722"/>
      <c r="AGX76" s="722"/>
      <c r="AGY76" s="722"/>
      <c r="AGZ76" s="722"/>
      <c r="AHA76" s="722"/>
      <c r="AHB76" s="722"/>
      <c r="AHC76" s="722"/>
      <c r="AHD76" s="722"/>
      <c r="AHE76" s="722"/>
      <c r="AHF76" s="722"/>
      <c r="AHG76" s="722"/>
      <c r="AHH76" s="722"/>
      <c r="AHI76" s="722"/>
      <c r="AHJ76" s="722"/>
      <c r="AHK76" s="722"/>
      <c r="AHL76" s="722"/>
      <c r="AHM76" s="722"/>
      <c r="AHN76" s="722"/>
      <c r="AHO76" s="722"/>
      <c r="AHP76" s="722"/>
      <c r="AHQ76" s="722"/>
      <c r="AHR76" s="722"/>
      <c r="AHS76" s="722"/>
      <c r="AHT76" s="722"/>
      <c r="AHU76" s="722"/>
      <c r="AHV76" s="722"/>
      <c r="AHW76" s="722"/>
      <c r="AHX76" s="722"/>
      <c r="AHY76" s="722"/>
      <c r="AHZ76" s="722"/>
      <c r="AIA76" s="722"/>
      <c r="AIB76" s="722"/>
      <c r="AIC76" s="722"/>
      <c r="AID76" s="722"/>
      <c r="AIE76" s="722"/>
      <c r="AIF76" s="722"/>
      <c r="AIG76" s="722"/>
      <c r="AIH76" s="722"/>
      <c r="AII76" s="722"/>
      <c r="AIJ76" s="722"/>
      <c r="AIK76" s="722"/>
      <c r="AIL76" s="722"/>
      <c r="AIM76" s="722"/>
      <c r="AIN76" s="722"/>
      <c r="AIO76" s="722"/>
      <c r="AIP76" s="722"/>
      <c r="AIQ76" s="722"/>
      <c r="AIR76" s="722"/>
      <c r="AIS76" s="722"/>
      <c r="AIT76" s="722"/>
      <c r="AIU76" s="722"/>
      <c r="AIV76" s="722"/>
      <c r="AIW76" s="722"/>
      <c r="AIX76" s="722"/>
      <c r="AIY76" s="722"/>
      <c r="AIZ76" s="722"/>
      <c r="AJA76" s="722"/>
      <c r="AJB76" s="722"/>
      <c r="AJC76" s="722"/>
      <c r="AJD76" s="722"/>
      <c r="AJE76" s="722"/>
      <c r="AJF76" s="722"/>
      <c r="AJG76" s="722"/>
      <c r="AJH76" s="722"/>
      <c r="AJI76" s="722"/>
      <c r="AJJ76" s="722"/>
      <c r="AJK76" s="722"/>
      <c r="AJL76" s="722"/>
      <c r="AJM76" s="722"/>
      <c r="AJN76" s="722"/>
      <c r="AJO76" s="722"/>
      <c r="AJP76" s="722"/>
      <c r="AJQ76" s="722"/>
      <c r="AJR76" s="722"/>
      <c r="AJS76" s="722"/>
      <c r="AJT76" s="722"/>
      <c r="AJU76" s="722"/>
      <c r="AJV76" s="722"/>
      <c r="AJW76" s="722"/>
      <c r="AJX76" s="722"/>
      <c r="AJY76" s="722"/>
      <c r="AJZ76" s="722"/>
      <c r="AKA76" s="722"/>
      <c r="AKB76" s="722"/>
      <c r="AKC76" s="722"/>
      <c r="AKD76" s="722"/>
      <c r="AKE76" s="722"/>
      <c r="AKF76" s="722"/>
      <c r="AKG76" s="722"/>
      <c r="AKH76" s="722"/>
      <c r="AKI76" s="722"/>
      <c r="AKJ76" s="722"/>
      <c r="AKK76" s="722"/>
      <c r="AKL76" s="722"/>
      <c r="AKM76" s="722"/>
      <c r="AKN76" s="722"/>
      <c r="AKO76" s="722"/>
      <c r="AKP76" s="722"/>
      <c r="AKQ76" s="722"/>
      <c r="AKR76" s="722"/>
      <c r="AKS76" s="722"/>
      <c r="AKT76" s="722"/>
      <c r="AKU76" s="722"/>
      <c r="AKV76" s="722"/>
      <c r="AKW76" s="722"/>
      <c r="AKX76" s="722"/>
      <c r="AKY76" s="722"/>
      <c r="AKZ76" s="722"/>
      <c r="ALA76" s="722"/>
      <c r="ALB76" s="722"/>
      <c r="ALC76" s="722"/>
      <c r="ALD76" s="722"/>
      <c r="ALE76" s="722"/>
      <c r="ALF76" s="722"/>
      <c r="ALG76" s="722"/>
      <c r="ALH76" s="722"/>
      <c r="ALI76" s="722"/>
      <c r="ALJ76" s="722"/>
      <c r="ALK76" s="722"/>
      <c r="ALL76" s="722"/>
      <c r="ALM76" s="722"/>
      <c r="ALN76" s="722"/>
      <c r="ALO76" s="722"/>
      <c r="ALP76" s="722"/>
      <c r="ALQ76" s="722"/>
      <c r="ALR76" s="722"/>
      <c r="ALS76" s="722"/>
      <c r="ALT76" s="722"/>
      <c r="ALU76" s="722"/>
      <c r="ALV76" s="722"/>
      <c r="ALW76" s="722"/>
      <c r="ALX76" s="722"/>
      <c r="ALY76" s="722"/>
      <c r="ALZ76" s="722"/>
      <c r="AMA76" s="722"/>
      <c r="AMB76" s="722"/>
      <c r="AMC76" s="722"/>
      <c r="AMD76" s="722"/>
      <c r="AME76" s="722"/>
      <c r="AMF76" s="722"/>
      <c r="AMG76" s="722"/>
      <c r="AMH76" s="722"/>
      <c r="AMI76" s="722"/>
      <c r="AMJ76" s="722"/>
      <c r="AMK76" s="722"/>
    </row>
    <row r="77" spans="1:1025" ht="15" thickTop="1" x14ac:dyDescent="0.2">
      <c r="A77" s="116"/>
    </row>
    <row r="78" spans="1:1025" ht="15" x14ac:dyDescent="0.2">
      <c r="E78" s="1497" t="s">
        <v>5163</v>
      </c>
    </row>
  </sheetData>
  <mergeCells count="13">
    <mergeCell ref="A52:E52"/>
    <mergeCell ref="A53:E53"/>
    <mergeCell ref="A10:E10"/>
    <mergeCell ref="A11:E11"/>
    <mergeCell ref="A48:E48"/>
    <mergeCell ref="A49:E49"/>
    <mergeCell ref="A51:E51"/>
    <mergeCell ref="A50:E50"/>
    <mergeCell ref="A4:E4"/>
    <mergeCell ref="A6:E6"/>
    <mergeCell ref="A7:E7"/>
    <mergeCell ref="A9:E9"/>
    <mergeCell ref="A8:E8"/>
  </mergeCells>
  <pageMargins left="0.98425196850393704" right="0.78740157480314965" top="0.98425196850393704" bottom="0.98425196850393704" header="0.51181102362204722" footer="0.31496062992125984"/>
  <pageSetup scale="80" firstPageNumber="0" orientation="portrait" r:id="rId1"/>
  <headerFooter>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E38" sqref="E38"/>
    </sheetView>
  </sheetViews>
  <sheetFormatPr baseColWidth="10" defaultColWidth="9.140625" defaultRowHeight="12.75" x14ac:dyDescent="0.2"/>
  <cols>
    <col min="1" max="1025" width="10.7109375" customWidth="1"/>
  </cols>
  <sheetData/>
  <phoneticPr fontId="22" type="noConversion"/>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
  <sheetViews>
    <sheetView zoomScale="90" zoomScaleNormal="90" zoomScalePageLayoutView="90" workbookViewId="0">
      <selection activeCell="D30" sqref="D30"/>
    </sheetView>
  </sheetViews>
  <sheetFormatPr baseColWidth="10" defaultColWidth="9.140625" defaultRowHeight="12.75" x14ac:dyDescent="0.2"/>
  <cols>
    <col min="1" max="1025" width="10.7109375" customWidth="1"/>
  </cols>
  <sheetData/>
  <phoneticPr fontId="22" type="noConversion"/>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206"/>
  <sheetViews>
    <sheetView workbookViewId="0">
      <selection activeCell="E7" sqref="E7"/>
    </sheetView>
  </sheetViews>
  <sheetFormatPr baseColWidth="10" defaultColWidth="9.140625" defaultRowHeight="14.25" x14ac:dyDescent="0.2"/>
  <cols>
    <col min="1" max="1" width="24.140625" style="212" customWidth="1"/>
    <col min="2" max="2" width="0.28515625" style="212" customWidth="1"/>
    <col min="3" max="3" width="4.85546875" style="212" bestFit="1" customWidth="1"/>
    <col min="4" max="4" width="0.42578125" style="212" customWidth="1"/>
    <col min="5" max="5" width="18" style="212" bestFit="1" customWidth="1"/>
    <col min="6" max="6" width="0.28515625" style="212" customWidth="1"/>
    <col min="7" max="7" width="17.42578125" style="212" bestFit="1" customWidth="1"/>
    <col min="8" max="8" width="0.42578125" style="263" customWidth="1"/>
    <col min="9" max="9" width="17.42578125" style="212" bestFit="1" customWidth="1"/>
    <col min="10" max="10" width="0.28515625" style="212" customWidth="1"/>
    <col min="11" max="11" width="17.42578125" style="212" bestFit="1" customWidth="1"/>
    <col min="12" max="12" width="0.28515625" style="212" customWidth="1"/>
    <col min="13" max="13" width="17.42578125" style="212" bestFit="1" customWidth="1"/>
    <col min="14" max="14" width="0.28515625" style="212" customWidth="1"/>
    <col min="15" max="15" width="15.85546875" style="212" bestFit="1" customWidth="1"/>
    <col min="16" max="16" width="0.42578125" style="212" customWidth="1"/>
    <col min="17" max="17" width="9" style="213" bestFit="1" customWidth="1"/>
    <col min="18" max="18" width="8.7109375" style="214" customWidth="1"/>
    <col min="19" max="256" width="11.28515625" style="212" customWidth="1"/>
    <col min="257" max="257" width="31.42578125" style="212" customWidth="1"/>
    <col min="258" max="258" width="1.42578125" style="212" customWidth="1"/>
    <col min="259" max="259" width="7.7109375" style="212" customWidth="1"/>
    <col min="260" max="260" width="1.42578125" style="212" customWidth="1"/>
    <col min="261" max="261" width="18" style="212" customWidth="1"/>
    <col min="262" max="262" width="1.42578125" style="212" customWidth="1"/>
    <col min="263" max="263" width="17.28515625" style="212" customWidth="1"/>
    <col min="264" max="264" width="1.42578125" style="212" customWidth="1"/>
    <col min="265" max="265" width="18" style="212" customWidth="1"/>
    <col min="266" max="266" width="1.42578125" style="212" customWidth="1"/>
    <col min="267" max="267" width="17.28515625" style="212" customWidth="1"/>
    <col min="268" max="268" width="1.42578125" style="212" customWidth="1"/>
    <col min="269" max="269" width="16.28515625" style="212" customWidth="1"/>
    <col min="270" max="270" width="1.42578125" style="212" customWidth="1"/>
    <col min="271" max="271" width="17" style="212" customWidth="1"/>
    <col min="272" max="272" width="1.42578125" style="212" customWidth="1"/>
    <col min="273" max="273" width="8.85546875" style="212" customWidth="1"/>
    <col min="274" max="274" width="8.7109375" style="212" customWidth="1"/>
    <col min="275" max="512" width="11.28515625" style="212" customWidth="1"/>
    <col min="513" max="513" width="31.42578125" style="212" customWidth="1"/>
    <col min="514" max="514" width="1.42578125" style="212" customWidth="1"/>
    <col min="515" max="515" width="7.7109375" style="212" customWidth="1"/>
    <col min="516" max="516" width="1.42578125" style="212" customWidth="1"/>
    <col min="517" max="517" width="18" style="212" customWidth="1"/>
    <col min="518" max="518" width="1.42578125" style="212" customWidth="1"/>
    <col min="519" max="519" width="17.28515625" style="212" customWidth="1"/>
    <col min="520" max="520" width="1.42578125" style="212" customWidth="1"/>
    <col min="521" max="521" width="18" style="212" customWidth="1"/>
    <col min="522" max="522" width="1.42578125" style="212" customWidth="1"/>
    <col min="523" max="523" width="17.28515625" style="212" customWidth="1"/>
    <col min="524" max="524" width="1.42578125" style="212" customWidth="1"/>
    <col min="525" max="525" width="16.28515625" style="212" customWidth="1"/>
    <col min="526" max="526" width="1.42578125" style="212" customWidth="1"/>
    <col min="527" max="527" width="17" style="212" customWidth="1"/>
    <col min="528" max="528" width="1.42578125" style="212" customWidth="1"/>
    <col min="529" max="529" width="8.85546875" style="212" customWidth="1"/>
    <col min="530" max="530" width="8.7109375" style="212" customWidth="1"/>
    <col min="531" max="768" width="11.28515625" style="212" customWidth="1"/>
    <col min="769" max="769" width="31.42578125" style="212" customWidth="1"/>
    <col min="770" max="770" width="1.42578125" style="212" customWidth="1"/>
    <col min="771" max="771" width="7.7109375" style="212" customWidth="1"/>
    <col min="772" max="772" width="1.42578125" style="212" customWidth="1"/>
    <col min="773" max="773" width="18" style="212" customWidth="1"/>
    <col min="774" max="774" width="1.42578125" style="212" customWidth="1"/>
    <col min="775" max="775" width="17.28515625" style="212" customWidth="1"/>
    <col min="776" max="776" width="1.42578125" style="212" customWidth="1"/>
    <col min="777" max="777" width="18" style="212" customWidth="1"/>
    <col min="778" max="778" width="1.42578125" style="212" customWidth="1"/>
    <col min="779" max="779" width="17.28515625" style="212" customWidth="1"/>
    <col min="780" max="780" width="1.42578125" style="212" customWidth="1"/>
    <col min="781" max="781" width="16.28515625" style="212" customWidth="1"/>
    <col min="782" max="782" width="1.42578125" style="212" customWidth="1"/>
    <col min="783" max="783" width="17" style="212" customWidth="1"/>
    <col min="784" max="784" width="1.42578125" style="212" customWidth="1"/>
    <col min="785" max="785" width="8.85546875" style="212" customWidth="1"/>
    <col min="786" max="786" width="8.7109375" style="212" customWidth="1"/>
    <col min="787" max="1025" width="11.28515625" style="212" customWidth="1"/>
    <col min="1026" max="16384" width="9.140625" style="3"/>
  </cols>
  <sheetData>
    <row r="1" spans="1:18" s="47" customFormat="1" ht="15" x14ac:dyDescent="0.2">
      <c r="A1" s="1595" t="s">
        <v>1</v>
      </c>
      <c r="B1" s="1595"/>
      <c r="C1" s="1595"/>
      <c r="D1" s="1595"/>
      <c r="E1" s="1595"/>
      <c r="F1" s="1595"/>
      <c r="G1" s="1595"/>
      <c r="H1" s="1595"/>
      <c r="I1" s="1595"/>
      <c r="J1" s="1595"/>
      <c r="K1" s="1595"/>
      <c r="L1" s="1595"/>
      <c r="M1" s="1595"/>
      <c r="N1" s="1595"/>
      <c r="O1" s="1595"/>
      <c r="P1" s="1595"/>
      <c r="Q1" s="1595"/>
      <c r="R1" s="215"/>
    </row>
    <row r="2" spans="1:18" ht="15" x14ac:dyDescent="0.2">
      <c r="A2" s="1595" t="s">
        <v>482</v>
      </c>
      <c r="B2" s="1595"/>
      <c r="C2" s="1595"/>
      <c r="D2" s="1595"/>
      <c r="E2" s="1595"/>
      <c r="F2" s="1595"/>
      <c r="G2" s="1595"/>
      <c r="H2" s="1595"/>
      <c r="I2" s="1595"/>
      <c r="J2" s="1595"/>
      <c r="K2" s="1595"/>
      <c r="L2" s="1595"/>
      <c r="M2" s="1595"/>
      <c r="N2" s="1595"/>
      <c r="O2" s="1595"/>
      <c r="P2" s="1595"/>
      <c r="Q2" s="1595"/>
      <c r="R2" s="215"/>
    </row>
    <row r="3" spans="1:18" ht="15" x14ac:dyDescent="0.2">
      <c r="A3" s="1595" t="s">
        <v>256</v>
      </c>
      <c r="B3" s="1595"/>
      <c r="C3" s="1595"/>
      <c r="D3" s="1595"/>
      <c r="E3" s="1595"/>
      <c r="F3" s="1595"/>
      <c r="G3" s="1595"/>
      <c r="H3" s="1595"/>
      <c r="I3" s="1595"/>
      <c r="J3" s="1595"/>
      <c r="K3" s="1595"/>
      <c r="L3" s="1595"/>
      <c r="M3" s="1595"/>
      <c r="N3" s="1595"/>
      <c r="O3" s="1595"/>
      <c r="P3" s="1595"/>
      <c r="Q3" s="1595"/>
      <c r="R3" s="215"/>
    </row>
    <row r="4" spans="1:18" ht="15" x14ac:dyDescent="0.2">
      <c r="A4" s="1595" t="s">
        <v>3</v>
      </c>
      <c r="B4" s="1595"/>
      <c r="C4" s="1595"/>
      <c r="D4" s="1595"/>
      <c r="E4" s="1595"/>
      <c r="F4" s="1595"/>
      <c r="G4" s="1595"/>
      <c r="H4" s="1595"/>
      <c r="I4" s="1595"/>
      <c r="J4" s="1595"/>
      <c r="K4" s="1595"/>
      <c r="L4" s="1595"/>
      <c r="M4" s="1595"/>
      <c r="N4" s="1595"/>
      <c r="O4" s="1595"/>
      <c r="P4" s="1595"/>
      <c r="Q4" s="1595"/>
      <c r="R4" s="215"/>
    </row>
    <row r="5" spans="1:18" ht="15" x14ac:dyDescent="0.2">
      <c r="A5" s="217"/>
      <c r="B5" s="217"/>
      <c r="C5" s="217"/>
      <c r="D5" s="217"/>
      <c r="E5" s="217"/>
      <c r="F5" s="217"/>
      <c r="G5" s="217"/>
      <c r="H5" s="1394"/>
      <c r="I5" s="217"/>
      <c r="J5" s="217"/>
      <c r="K5" s="217"/>
      <c r="L5" s="217"/>
      <c r="M5" s="217"/>
      <c r="N5" s="217"/>
      <c r="O5" s="217"/>
      <c r="P5" s="217"/>
      <c r="Q5" s="216"/>
      <c r="R5" s="215"/>
    </row>
    <row r="6" spans="1:18" ht="15.75" thickBot="1" x14ac:dyDescent="0.25">
      <c r="B6" s="297"/>
      <c r="C6" s="298" t="s">
        <v>483</v>
      </c>
      <c r="D6" s="299"/>
      <c r="E6" s="1676">
        <v>2018</v>
      </c>
      <c r="F6" s="1676"/>
      <c r="G6" s="1677"/>
      <c r="H6" s="1394"/>
      <c r="I6" s="1676">
        <v>2017</v>
      </c>
      <c r="J6" s="1676"/>
      <c r="K6" s="1677"/>
      <c r="L6" s="72"/>
      <c r="M6" s="298" t="s">
        <v>484</v>
      </c>
      <c r="N6" s="300"/>
      <c r="O6" s="298" t="s">
        <v>485</v>
      </c>
      <c r="P6" s="300"/>
      <c r="Q6" s="301" t="s">
        <v>486</v>
      </c>
    </row>
    <row r="7" spans="1:18" ht="15" x14ac:dyDescent="0.2">
      <c r="B7" s="297"/>
      <c r="C7" s="219"/>
      <c r="D7" s="219"/>
      <c r="E7" s="221"/>
      <c r="F7" s="221"/>
      <c r="G7" s="410"/>
      <c r="H7" s="222"/>
      <c r="I7" s="221"/>
      <c r="J7" s="221"/>
      <c r="K7" s="222"/>
      <c r="L7" s="223"/>
      <c r="M7" s="147"/>
      <c r="N7" s="147"/>
      <c r="O7" s="147"/>
      <c r="P7" s="147"/>
      <c r="Q7" s="224"/>
    </row>
    <row r="8" spans="1:18" s="47" customFormat="1" ht="15" x14ac:dyDescent="0.2">
      <c r="A8" s="52" t="s">
        <v>487</v>
      </c>
      <c r="B8" s="302"/>
      <c r="C8" s="225"/>
      <c r="D8" s="225"/>
      <c r="E8" s="225"/>
      <c r="F8" s="225"/>
      <c r="G8" s="388"/>
      <c r="H8" s="222"/>
      <c r="I8" s="404"/>
      <c r="J8" s="386"/>
      <c r="K8" s="222"/>
      <c r="L8" s="223"/>
      <c r="M8" s="218"/>
      <c r="N8" s="218"/>
      <c r="O8" s="218"/>
      <c r="P8" s="218"/>
      <c r="Q8" s="224"/>
      <c r="R8" s="215"/>
    </row>
    <row r="9" spans="1:18" ht="15" x14ac:dyDescent="0.2">
      <c r="A9" s="52" t="s">
        <v>3540</v>
      </c>
      <c r="B9" s="302"/>
      <c r="C9" s="226"/>
      <c r="D9" s="225"/>
      <c r="E9" s="225"/>
      <c r="F9" s="225"/>
      <c r="G9" s="389"/>
      <c r="H9" s="220"/>
      <c r="I9" s="404"/>
      <c r="J9" s="386"/>
      <c r="K9" s="220"/>
      <c r="L9" s="223"/>
      <c r="M9" s="227"/>
      <c r="N9" s="218"/>
      <c r="O9" s="218"/>
      <c r="P9" s="218"/>
      <c r="Q9" s="224"/>
      <c r="R9" s="215"/>
    </row>
    <row r="10" spans="1:18" ht="15" x14ac:dyDescent="0.2">
      <c r="A10" s="56" t="s">
        <v>123</v>
      </c>
      <c r="B10" s="304"/>
      <c r="C10" s="229">
        <v>3</v>
      </c>
      <c r="D10" s="228"/>
      <c r="E10" s="228"/>
      <c r="F10" s="228"/>
      <c r="G10" s="389">
        <v>1334151335.96</v>
      </c>
      <c r="H10" s="220"/>
      <c r="I10" s="405"/>
      <c r="J10" s="255"/>
      <c r="K10" s="275">
        <v>1328175726.24</v>
      </c>
      <c r="L10" s="223"/>
      <c r="M10" s="227">
        <f>IF(G10&gt;=K10,(G10-K10),0)</f>
        <v>5975609.7200000286</v>
      </c>
      <c r="N10" s="147"/>
      <c r="O10" s="227">
        <f>IF(G10&lt;=K10,(K10-G10),0)</f>
        <v>0</v>
      </c>
      <c r="P10" s="147"/>
      <c r="Q10" s="224">
        <f>IF(M10,(M10/K10),IF(O10,-(O10/K10),0))</f>
        <v>4.4991107742321755E-3</v>
      </c>
    </row>
    <row r="11" spans="1:18" ht="15" x14ac:dyDescent="0.2">
      <c r="A11" s="56" t="s">
        <v>8</v>
      </c>
      <c r="B11" s="304"/>
      <c r="C11" s="229">
        <v>4</v>
      </c>
      <c r="D11" s="228"/>
      <c r="E11" s="228"/>
      <c r="F11" s="228"/>
      <c r="G11" s="389">
        <v>10821801719.85</v>
      </c>
      <c r="H11" s="220"/>
      <c r="I11" s="405"/>
      <c r="J11" s="255"/>
      <c r="K11" s="275">
        <v>2970592718.5599999</v>
      </c>
      <c r="L11" s="223"/>
      <c r="M11" s="227">
        <f>IF(G11&gt;=K11,(G11-K11),0)</f>
        <v>7851209001.2900009</v>
      </c>
      <c r="N11" s="230"/>
      <c r="O11" s="227">
        <f>IF(G11&lt;=K11,(K11-G11),0)</f>
        <v>0</v>
      </c>
      <c r="P11" s="230"/>
      <c r="Q11" s="224">
        <f>IF(M11,(M11/K11),IF(O11,-(O11/K11),0))</f>
        <v>2.6429772591295815</v>
      </c>
      <c r="R11" s="215"/>
    </row>
    <row r="12" spans="1:18" ht="15" x14ac:dyDescent="0.2">
      <c r="A12" s="56" t="s">
        <v>5096</v>
      </c>
      <c r="B12" s="304"/>
      <c r="C12" s="229">
        <v>5</v>
      </c>
      <c r="D12" s="228"/>
      <c r="E12" s="228"/>
      <c r="F12" s="228"/>
      <c r="G12" s="389">
        <v>93924290582.320007</v>
      </c>
      <c r="H12" s="220"/>
      <c r="I12" s="405"/>
      <c r="J12" s="255"/>
      <c r="K12" s="275">
        <v>87163639111.580002</v>
      </c>
      <c r="L12" s="223"/>
      <c r="M12" s="227">
        <f>IF(G12&gt;=K12,(G12-K12),0)</f>
        <v>6760651470.7400055</v>
      </c>
      <c r="N12" s="218"/>
      <c r="O12" s="227">
        <f>IF(G12&lt;=K12,(K12-G12),0)</f>
        <v>0</v>
      </c>
      <c r="P12" s="218"/>
      <c r="Q12" s="224">
        <f>IF(M12,(M12/K12),IF(O12,-(O12/K12),0))</f>
        <v>7.7562749096392755E-2</v>
      </c>
      <c r="R12" s="215"/>
    </row>
    <row r="13" spans="1:18" ht="28.5" x14ac:dyDescent="0.2">
      <c r="A13" s="56" t="s">
        <v>5104</v>
      </c>
      <c r="B13" s="304"/>
      <c r="C13" s="229"/>
      <c r="D13" s="228"/>
      <c r="E13" s="223">
        <v>6908063990.1199999</v>
      </c>
      <c r="F13" s="228"/>
      <c r="G13" s="389"/>
      <c r="H13" s="220"/>
      <c r="I13" s="407">
        <v>7616645521.9200001</v>
      </c>
      <c r="J13" s="255"/>
      <c r="K13" s="220"/>
      <c r="L13" s="223"/>
      <c r="M13" s="227">
        <f>+IF((E13-I13)&gt;0,(E13-I13),0)</f>
        <v>0</v>
      </c>
      <c r="N13" s="218"/>
      <c r="O13" s="227">
        <f>+IF((E13-I13)&lt;0,(I13-E13),0)</f>
        <v>708581531.80000019</v>
      </c>
      <c r="P13" s="218"/>
      <c r="Q13" s="224">
        <f>-+O13/I13</f>
        <v>-9.3030656311990395E-2</v>
      </c>
      <c r="R13" s="215"/>
    </row>
    <row r="14" spans="1:18" ht="42.75" x14ac:dyDescent="0.2">
      <c r="A14" s="56" t="s">
        <v>488</v>
      </c>
      <c r="B14" s="304"/>
      <c r="C14" s="229"/>
      <c r="D14" s="228"/>
      <c r="E14" s="1433">
        <v>-1676489072.5999999</v>
      </c>
      <c r="F14" s="228"/>
      <c r="G14" s="389"/>
      <c r="H14" s="220"/>
      <c r="I14" s="1433">
        <v>-3572539639.6399999</v>
      </c>
      <c r="J14" s="255"/>
      <c r="K14" s="220"/>
      <c r="L14" s="223"/>
      <c r="M14" s="1486">
        <f>-+IF((E14-I14)*-1&gt;0,(E14-I14),0)</f>
        <v>0</v>
      </c>
      <c r="N14" s="1486"/>
      <c r="O14" s="1486">
        <f>+IF((E14-I14)*-1&lt;0,(E14-I14),0)</f>
        <v>1896050567.04</v>
      </c>
      <c r="P14" s="1486"/>
      <c r="Q14" s="224">
        <f>+O14/I14</f>
        <v>-0.53072904944199928</v>
      </c>
      <c r="R14" s="215"/>
    </row>
    <row r="15" spans="1:18" ht="28.5" x14ac:dyDescent="0.2">
      <c r="A15" s="56" t="s">
        <v>5116</v>
      </c>
      <c r="B15" s="304"/>
      <c r="C15" s="229">
        <v>6</v>
      </c>
      <c r="D15" s="228"/>
      <c r="E15" s="223"/>
      <c r="F15" s="228"/>
      <c r="G15" s="390">
        <f>+E13+E14</f>
        <v>5231574917.5200005</v>
      </c>
      <c r="H15" s="385"/>
      <c r="I15" s="406"/>
      <c r="J15" s="255"/>
      <c r="K15" s="385">
        <f>+I13+I14</f>
        <v>4044105882.2800002</v>
      </c>
      <c r="L15" s="223"/>
      <c r="M15" s="227">
        <f>IF(G15&gt;=K15,(G15-K15),0)</f>
        <v>1187469035.2400002</v>
      </c>
      <c r="N15" s="218"/>
      <c r="O15" s="227">
        <f>IF(G15&lt;=K15,(K15-G15),0)</f>
        <v>0</v>
      </c>
      <c r="P15" s="218"/>
      <c r="Q15" s="224">
        <f>+M15/K15</f>
        <v>0.29362956109609195</v>
      </c>
      <c r="R15" s="215"/>
    </row>
    <row r="16" spans="1:18" ht="28.5" x14ac:dyDescent="0.2">
      <c r="A16" s="56" t="s">
        <v>5117</v>
      </c>
      <c r="B16" s="304"/>
      <c r="C16" s="229"/>
      <c r="D16" s="228"/>
      <c r="E16" s="223">
        <v>816574141.44000006</v>
      </c>
      <c r="F16" s="228"/>
      <c r="G16" s="389"/>
      <c r="H16" s="220"/>
      <c r="I16" s="407">
        <v>688683426.27999997</v>
      </c>
      <c r="J16" s="255"/>
      <c r="K16" s="220"/>
      <c r="L16" s="223"/>
      <c r="M16" s="227">
        <f>+IF((E16-I16)&gt;0,(E16-I16),0)</f>
        <v>127890715.16000009</v>
      </c>
      <c r="N16" s="218"/>
      <c r="O16" s="227">
        <f>+IF((E16-I16)&lt;0,(E16-I16),0)</f>
        <v>0</v>
      </c>
      <c r="P16" s="218"/>
      <c r="Q16" s="224">
        <f>+M16/I16</f>
        <v>0.18570319871180288</v>
      </c>
      <c r="R16" s="215"/>
    </row>
    <row r="17" spans="1:18" ht="42.75" x14ac:dyDescent="0.2">
      <c r="A17" s="56" t="s">
        <v>3541</v>
      </c>
      <c r="B17" s="304"/>
      <c r="C17" s="229"/>
      <c r="D17" s="228"/>
      <c r="E17" s="231">
        <v>-60462445.020000003</v>
      </c>
      <c r="F17" s="228"/>
      <c r="G17" s="389"/>
      <c r="H17" s="220"/>
      <c r="I17" s="231">
        <v>-53523043.740000002</v>
      </c>
      <c r="J17" s="255"/>
      <c r="K17" s="220"/>
      <c r="L17" s="223"/>
      <c r="M17" s="1486">
        <f>-+IF((E17-I17)*-1&gt;0,(E17-I17),0)</f>
        <v>6939401.2800000012</v>
      </c>
      <c r="N17" s="1486"/>
      <c r="O17" s="1486">
        <f>+IF((E17-I17)*-1&lt;0,(E17-I17),0)</f>
        <v>0</v>
      </c>
      <c r="P17" s="1486"/>
      <c r="Q17" s="1389">
        <f>+-M17/I17</f>
        <v>0.12965259064319426</v>
      </c>
      <c r="R17" s="215"/>
    </row>
    <row r="18" spans="1:18" ht="28.5" x14ac:dyDescent="0.2">
      <c r="A18" s="56" t="s">
        <v>5118</v>
      </c>
      <c r="B18" s="304"/>
      <c r="C18" s="229">
        <v>7</v>
      </c>
      <c r="D18" s="228"/>
      <c r="E18" s="223"/>
      <c r="F18" s="228"/>
      <c r="G18" s="390">
        <f>+E16+E17</f>
        <v>756111696.42000008</v>
      </c>
      <c r="H18" s="385"/>
      <c r="I18" s="406"/>
      <c r="J18" s="255"/>
      <c r="K18" s="385">
        <f>+I16+I17</f>
        <v>635160382.53999996</v>
      </c>
      <c r="L18" s="223"/>
      <c r="M18" s="227">
        <f>IF(G18&gt;=K18,(G18-K18),0)</f>
        <v>120951313.88000011</v>
      </c>
      <c r="N18" s="218"/>
      <c r="O18" s="227">
        <f>IF(G18&lt;=K18,(K18-G18),0)</f>
        <v>0</v>
      </c>
      <c r="P18" s="218"/>
      <c r="Q18" s="224">
        <f>IF(M18,(M18/K18),IF(O18,-(O18/K18),0))</f>
        <v>0.19042641387096126</v>
      </c>
      <c r="R18" s="215"/>
    </row>
    <row r="19" spans="1:18" ht="28.5" x14ac:dyDescent="0.2">
      <c r="A19" s="56" t="s">
        <v>5119</v>
      </c>
      <c r="B19" s="304"/>
      <c r="C19" s="229">
        <v>8</v>
      </c>
      <c r="D19" s="228"/>
      <c r="E19" s="223"/>
      <c r="F19" s="228"/>
      <c r="G19" s="389">
        <v>1057160652.38</v>
      </c>
      <c r="H19" s="220"/>
      <c r="I19" s="406"/>
      <c r="J19" s="255"/>
      <c r="K19" s="275">
        <v>860482415.60000002</v>
      </c>
      <c r="L19" s="223"/>
      <c r="M19" s="227">
        <f>IF(G19&gt;=K19,(G19-K19),0)</f>
        <v>196678236.77999997</v>
      </c>
      <c r="N19" s="218"/>
      <c r="O19" s="227">
        <f>IF(G19&lt;=K19,(K19-G19),0)</f>
        <v>0</v>
      </c>
      <c r="P19" s="218"/>
      <c r="Q19" s="224">
        <f>IF(M19,(M19/K19),IF(O19,-(O19/K19),0))</f>
        <v>0.22856740964643596</v>
      </c>
      <c r="R19" s="215"/>
    </row>
    <row r="20" spans="1:18" ht="15" x14ac:dyDescent="0.2">
      <c r="A20" s="56" t="s">
        <v>489</v>
      </c>
      <c r="B20" s="304"/>
      <c r="C20" s="229"/>
      <c r="D20" s="228"/>
      <c r="E20" s="223">
        <v>642803332.88999999</v>
      </c>
      <c r="F20" s="228"/>
      <c r="G20" s="391"/>
      <c r="H20" s="242"/>
      <c r="I20" s="407">
        <v>698049304.98000002</v>
      </c>
      <c r="J20" s="255"/>
      <c r="K20" s="242"/>
      <c r="L20" s="223"/>
      <c r="M20" s="227">
        <f>+IF((E20-I20)&gt;0,(E20-I20),0)</f>
        <v>0</v>
      </c>
      <c r="N20" s="218"/>
      <c r="O20" s="227">
        <f>+IF((E20-I20)&lt;0,(I20-E20),0)</f>
        <v>55245972.090000033</v>
      </c>
      <c r="P20" s="218"/>
      <c r="Q20" s="224">
        <f>-+O20/I20</f>
        <v>-7.9143366658867884E-2</v>
      </c>
      <c r="R20" s="215"/>
    </row>
    <row r="21" spans="1:18" ht="42.75" x14ac:dyDescent="0.2">
      <c r="A21" s="56" t="s">
        <v>490</v>
      </c>
      <c r="B21" s="304"/>
      <c r="C21" s="229"/>
      <c r="D21" s="228"/>
      <c r="E21" s="1433">
        <v>-12199000</v>
      </c>
      <c r="F21" s="228"/>
      <c r="G21" s="389"/>
      <c r="H21" s="220"/>
      <c r="I21" s="1433">
        <v>-7499000</v>
      </c>
      <c r="J21" s="255"/>
      <c r="K21" s="220"/>
      <c r="L21" s="223"/>
      <c r="M21" s="232">
        <f>-+IF((E21-I21)*-1&gt;0,(E21-I21),0)</f>
        <v>4700000</v>
      </c>
      <c r="N21" s="232"/>
      <c r="O21" s="232">
        <f>+IF((E21-I21)*-1&lt;0,(E21-I21),0)</f>
        <v>0</v>
      </c>
      <c r="P21" s="232"/>
      <c r="Q21" s="1389">
        <f>+-M21/I21</f>
        <v>0.62675023336444857</v>
      </c>
      <c r="R21" s="215"/>
    </row>
    <row r="22" spans="1:18" ht="28.5" x14ac:dyDescent="0.2">
      <c r="A22" s="56" t="s">
        <v>491</v>
      </c>
      <c r="B22" s="304"/>
      <c r="C22" s="229">
        <v>9</v>
      </c>
      <c r="D22" s="228"/>
      <c r="E22" s="223"/>
      <c r="F22" s="228"/>
      <c r="G22" s="390">
        <f>+E20+E21</f>
        <v>630604332.88999999</v>
      </c>
      <c r="H22" s="385"/>
      <c r="I22" s="406"/>
      <c r="J22" s="255"/>
      <c r="K22" s="293">
        <f>+I20+I21</f>
        <v>690550304.98000002</v>
      </c>
      <c r="L22" s="223"/>
      <c r="M22" s="233">
        <f>IF(G22&gt;=K22,(G22-K22),0)</f>
        <v>0</v>
      </c>
      <c r="N22" s="234"/>
      <c r="O22" s="233">
        <f>IF(G22&lt;=K22,(K22-G22),0)</f>
        <v>59945972.090000033</v>
      </c>
      <c r="P22" s="234"/>
      <c r="Q22" s="224">
        <f>IF(M22,(M22/K22),IF(O22,-(O22/K22),0))</f>
        <v>-8.6808986481783118E-2</v>
      </c>
      <c r="R22" s="215"/>
    </row>
    <row r="23" spans="1:18" ht="28.5" x14ac:dyDescent="0.2">
      <c r="A23" s="56" t="s">
        <v>5120</v>
      </c>
      <c r="B23" s="304"/>
      <c r="C23" s="229">
        <v>10</v>
      </c>
      <c r="D23" s="228"/>
      <c r="E23" s="228"/>
      <c r="F23" s="228"/>
      <c r="G23" s="392">
        <v>945314139.32000005</v>
      </c>
      <c r="H23" s="220"/>
      <c r="I23" s="405"/>
      <c r="J23" s="255"/>
      <c r="K23" s="243">
        <v>697661122.15999997</v>
      </c>
      <c r="L23" s="223"/>
      <c r="M23" s="233">
        <f>IF(G23&gt;=K23,(G23-K23),0)</f>
        <v>247653017.16000009</v>
      </c>
      <c r="N23" s="234"/>
      <c r="O23" s="233">
        <f>IF(G23&lt;=K23,(K23-G23),0)</f>
        <v>0</v>
      </c>
      <c r="P23" s="234"/>
      <c r="Q23" s="224">
        <f>IF(M23,(M23/K23),IF(O23,-(O23/K23),0))</f>
        <v>0.35497608981456746</v>
      </c>
      <c r="R23" s="215"/>
    </row>
    <row r="24" spans="1:18" ht="15" x14ac:dyDescent="0.2">
      <c r="A24" s="305" t="s">
        <v>3542</v>
      </c>
      <c r="B24" s="304"/>
      <c r="C24" s="229"/>
      <c r="D24" s="228"/>
      <c r="E24" s="228"/>
      <c r="F24" s="235"/>
      <c r="G24" s="393">
        <f>SUM(G10:G23)</f>
        <v>114701009376.66002</v>
      </c>
      <c r="H24" s="220"/>
      <c r="I24" s="405"/>
      <c r="J24" s="235"/>
      <c r="K24" s="236">
        <f>SUM(K10:K23)</f>
        <v>98390367663.940002</v>
      </c>
      <c r="L24" s="223"/>
      <c r="M24" s="236">
        <f>+G24-K24</f>
        <v>16310641712.720016</v>
      </c>
      <c r="N24" s="233"/>
      <c r="O24" s="236">
        <v>0</v>
      </c>
      <c r="P24" s="233"/>
      <c r="Q24" s="233"/>
      <c r="R24" s="215"/>
    </row>
    <row r="25" spans="1:18" ht="15" x14ac:dyDescent="0.2">
      <c r="A25" s="56"/>
      <c r="B25" s="304"/>
      <c r="C25" s="229"/>
      <c r="D25" s="228"/>
      <c r="E25" s="228"/>
      <c r="F25" s="228"/>
      <c r="G25" s="389"/>
      <c r="H25" s="220"/>
      <c r="I25" s="405"/>
      <c r="J25" s="255"/>
      <c r="K25" s="220"/>
      <c r="L25" s="237"/>
      <c r="M25" s="233"/>
      <c r="N25" s="233"/>
      <c r="O25" s="233"/>
      <c r="P25" s="233"/>
      <c r="Q25" s="233"/>
      <c r="R25" s="215"/>
    </row>
    <row r="26" spans="1:18" ht="15" x14ac:dyDescent="0.2">
      <c r="A26" s="52" t="s">
        <v>3543</v>
      </c>
      <c r="B26" s="304"/>
      <c r="C26" s="229"/>
      <c r="D26" s="228"/>
      <c r="E26" s="228"/>
      <c r="F26" s="228"/>
      <c r="G26" s="389" t="s">
        <v>0</v>
      </c>
      <c r="H26" s="220"/>
      <c r="I26" s="405"/>
      <c r="J26" s="255"/>
      <c r="K26" s="220" t="s">
        <v>0</v>
      </c>
      <c r="L26" s="237"/>
      <c r="M26" s="227"/>
      <c r="N26" s="218"/>
      <c r="O26" s="227"/>
      <c r="P26" s="218"/>
      <c r="Q26" s="224"/>
      <c r="R26" s="215"/>
    </row>
    <row r="27" spans="1:18" ht="15" x14ac:dyDescent="0.2">
      <c r="A27" s="56"/>
      <c r="B27" s="304"/>
      <c r="C27" s="229"/>
      <c r="D27" s="228"/>
      <c r="E27" s="228"/>
      <c r="F27" s="228"/>
      <c r="G27" s="389"/>
      <c r="H27" s="220"/>
      <c r="I27" s="405"/>
      <c r="J27" s="255"/>
      <c r="K27" s="220"/>
      <c r="L27" s="237"/>
      <c r="M27" s="227"/>
      <c r="N27" s="218"/>
      <c r="O27" s="227"/>
      <c r="P27" s="218"/>
      <c r="Q27" s="224"/>
      <c r="R27" s="215"/>
    </row>
    <row r="28" spans="1:18" ht="28.5" x14ac:dyDescent="0.2">
      <c r="A28" s="306" t="s">
        <v>514</v>
      </c>
      <c r="B28" s="304"/>
      <c r="C28" s="229"/>
      <c r="D28" s="228"/>
      <c r="E28" s="275">
        <v>6688944156.46</v>
      </c>
      <c r="F28" s="228"/>
      <c r="G28" s="391"/>
      <c r="H28" s="242"/>
      <c r="I28" s="407">
        <v>5559899754.7299995</v>
      </c>
      <c r="J28" s="255"/>
      <c r="K28" s="242"/>
      <c r="L28" s="237"/>
      <c r="M28" s="227">
        <f t="shared" ref="M28:M35" si="0">+E28-I28</f>
        <v>1129044401.7300005</v>
      </c>
      <c r="N28" s="218"/>
      <c r="O28" s="227">
        <v>0</v>
      </c>
      <c r="P28" s="147"/>
      <c r="Q28" s="224">
        <f t="shared" ref="Q28:Q35" si="1">+M28/I28</f>
        <v>0.20306920116131288</v>
      </c>
      <c r="R28" s="215"/>
    </row>
    <row r="29" spans="1:18" ht="15" x14ac:dyDescent="0.2">
      <c r="A29" s="306" t="s">
        <v>492</v>
      </c>
      <c r="B29" s="304"/>
      <c r="C29" s="229"/>
      <c r="D29" s="228"/>
      <c r="E29" s="275">
        <v>659522214.89999998</v>
      </c>
      <c r="F29" s="228"/>
      <c r="G29" s="391"/>
      <c r="H29" s="242"/>
      <c r="I29" s="407">
        <v>515202298.08999997</v>
      </c>
      <c r="J29" s="255"/>
      <c r="K29" s="242"/>
      <c r="L29" s="237"/>
      <c r="M29" s="227">
        <f t="shared" si="0"/>
        <v>144319916.81</v>
      </c>
      <c r="N29" s="218"/>
      <c r="O29" s="227">
        <v>0</v>
      </c>
      <c r="P29" s="218"/>
      <c r="Q29" s="224">
        <f t="shared" si="1"/>
        <v>0.28012281262143934</v>
      </c>
      <c r="R29" s="215"/>
    </row>
    <row r="30" spans="1:18" ht="15" x14ac:dyDescent="0.2">
      <c r="A30" s="306" t="s">
        <v>493</v>
      </c>
      <c r="B30" s="304"/>
      <c r="C30" s="229"/>
      <c r="D30" s="228"/>
      <c r="E30" s="275">
        <v>39105961066.25</v>
      </c>
      <c r="F30" s="228"/>
      <c r="G30" s="391"/>
      <c r="H30" s="242"/>
      <c r="I30" s="407">
        <v>35581539299.32</v>
      </c>
      <c r="J30" s="255"/>
      <c r="K30" s="242"/>
      <c r="L30" s="237"/>
      <c r="M30" s="227">
        <f t="shared" si="0"/>
        <v>3524421766.9300003</v>
      </c>
      <c r="N30" s="218"/>
      <c r="O30" s="227">
        <v>0</v>
      </c>
      <c r="P30" s="147"/>
      <c r="Q30" s="224">
        <f t="shared" si="1"/>
        <v>9.9051975724876964E-2</v>
      </c>
      <c r="R30" s="215"/>
    </row>
    <row r="31" spans="1:18" ht="15" x14ac:dyDescent="0.2">
      <c r="A31" s="306" t="s">
        <v>494</v>
      </c>
      <c r="B31" s="304"/>
      <c r="C31" s="229"/>
      <c r="D31" s="228"/>
      <c r="E31" s="275">
        <v>18525599184.119999</v>
      </c>
      <c r="F31" s="228"/>
      <c r="G31" s="391"/>
      <c r="H31" s="242"/>
      <c r="I31" s="407">
        <v>16078434240.91</v>
      </c>
      <c r="J31" s="255"/>
      <c r="K31" s="242"/>
      <c r="L31" s="237"/>
      <c r="M31" s="227">
        <f t="shared" si="0"/>
        <v>2447164943.2099991</v>
      </c>
      <c r="N31" s="218"/>
      <c r="O31" s="227">
        <v>0</v>
      </c>
      <c r="P31" s="147"/>
      <c r="Q31" s="224">
        <f t="shared" si="1"/>
        <v>0.15220169492520783</v>
      </c>
      <c r="R31" s="215"/>
    </row>
    <row r="32" spans="1:18" ht="15" x14ac:dyDescent="0.2">
      <c r="A32" s="306" t="s">
        <v>495</v>
      </c>
      <c r="B32" s="304"/>
      <c r="C32" s="229"/>
      <c r="D32" s="228"/>
      <c r="E32" s="275">
        <v>6280885323.8800001</v>
      </c>
      <c r="F32" s="228"/>
      <c r="G32" s="391"/>
      <c r="H32" s="242"/>
      <c r="I32" s="407">
        <v>5711779371.8900003</v>
      </c>
      <c r="J32" s="255"/>
      <c r="K32" s="242"/>
      <c r="L32" s="237"/>
      <c r="M32" s="227">
        <f t="shared" si="0"/>
        <v>569105951.98999977</v>
      </c>
      <c r="N32" s="218"/>
      <c r="O32" s="227">
        <v>0</v>
      </c>
      <c r="P32" s="147"/>
      <c r="Q32" s="224">
        <f t="shared" si="1"/>
        <v>9.9637243481567703E-2</v>
      </c>
      <c r="R32" s="215"/>
    </row>
    <row r="33" spans="1:18" ht="15" x14ac:dyDescent="0.2">
      <c r="A33" s="306" t="s">
        <v>496</v>
      </c>
      <c r="B33" s="304"/>
      <c r="C33" s="229"/>
      <c r="D33" s="228"/>
      <c r="E33" s="275">
        <v>6469856256.9399996</v>
      </c>
      <c r="F33" s="228"/>
      <c r="G33" s="391"/>
      <c r="H33" s="242"/>
      <c r="I33" s="407">
        <v>5600316897.6300001</v>
      </c>
      <c r="J33" s="255"/>
      <c r="K33" s="242"/>
      <c r="L33" s="237"/>
      <c r="M33" s="227">
        <f t="shared" si="0"/>
        <v>869539359.30999947</v>
      </c>
      <c r="N33" s="218"/>
      <c r="O33" s="227">
        <v>0</v>
      </c>
      <c r="P33" s="147"/>
      <c r="Q33" s="224">
        <f t="shared" si="1"/>
        <v>0.15526609925912943</v>
      </c>
      <c r="R33" s="215"/>
    </row>
    <row r="34" spans="1:18" ht="28.5" x14ac:dyDescent="0.2">
      <c r="A34" s="306" t="s">
        <v>497</v>
      </c>
      <c r="B34" s="304"/>
      <c r="C34" s="229"/>
      <c r="D34" s="228"/>
      <c r="E34" s="275">
        <v>2634893047.6199999</v>
      </c>
      <c r="F34" s="228"/>
      <c r="G34" s="391"/>
      <c r="H34" s="242"/>
      <c r="I34" s="407">
        <v>2194754790</v>
      </c>
      <c r="J34" s="255"/>
      <c r="K34" s="242"/>
      <c r="L34" s="237"/>
      <c r="M34" s="227">
        <f t="shared" si="0"/>
        <v>440138257.61999989</v>
      </c>
      <c r="N34" s="218"/>
      <c r="O34" s="227">
        <v>0</v>
      </c>
      <c r="P34" s="147"/>
      <c r="Q34" s="224">
        <f t="shared" si="1"/>
        <v>0.20054097142214228</v>
      </c>
      <c r="R34" s="215"/>
    </row>
    <row r="35" spans="1:18" ht="15" x14ac:dyDescent="0.2">
      <c r="A35" s="306" t="s">
        <v>498</v>
      </c>
      <c r="B35" s="304"/>
      <c r="C35" s="229"/>
      <c r="D35" s="228"/>
      <c r="E35" s="275">
        <v>2125131440.7</v>
      </c>
      <c r="F35" s="228"/>
      <c r="G35" s="391"/>
      <c r="H35" s="242"/>
      <c r="I35" s="407">
        <v>2078184710.8199999</v>
      </c>
      <c r="J35" s="255"/>
      <c r="K35" s="242"/>
      <c r="L35" s="237"/>
      <c r="M35" s="227">
        <f t="shared" si="0"/>
        <v>46946729.880000114</v>
      </c>
      <c r="N35" s="218"/>
      <c r="O35" s="227">
        <v>0</v>
      </c>
      <c r="P35" s="147"/>
      <c r="Q35" s="224">
        <f t="shared" si="1"/>
        <v>2.2590258524939347E-2</v>
      </c>
      <c r="R35" s="215"/>
    </row>
    <row r="36" spans="1:18" ht="15" x14ac:dyDescent="0.2">
      <c r="A36" s="306" t="s">
        <v>499</v>
      </c>
      <c r="B36" s="304"/>
      <c r="C36" s="229"/>
      <c r="D36" s="228"/>
      <c r="E36" s="275">
        <v>0</v>
      </c>
      <c r="F36" s="228"/>
      <c r="G36" s="391"/>
      <c r="H36" s="242"/>
      <c r="I36" s="407">
        <v>0</v>
      </c>
      <c r="J36" s="255"/>
      <c r="K36" s="242"/>
      <c r="L36" s="237"/>
      <c r="M36" s="227">
        <v>0</v>
      </c>
      <c r="N36" s="218"/>
      <c r="O36" s="227">
        <f>+I36-E36</f>
        <v>0</v>
      </c>
      <c r="P36" s="147"/>
      <c r="Q36" s="224">
        <v>0</v>
      </c>
      <c r="R36" s="215"/>
    </row>
    <row r="37" spans="1:18" ht="15" x14ac:dyDescent="0.2">
      <c r="A37" s="306" t="s">
        <v>500</v>
      </c>
      <c r="B37" s="304"/>
      <c r="C37" s="229"/>
      <c r="D37" s="228"/>
      <c r="E37" s="275">
        <v>381344332.55000001</v>
      </c>
      <c r="F37" s="228"/>
      <c r="G37" s="391"/>
      <c r="H37" s="242"/>
      <c r="I37" s="407">
        <v>372343752.55000001</v>
      </c>
      <c r="J37" s="255"/>
      <c r="K37" s="242"/>
      <c r="L37" s="237"/>
      <c r="M37" s="227">
        <f>+E37-I37</f>
        <v>9000580</v>
      </c>
      <c r="N37" s="218"/>
      <c r="O37" s="227">
        <v>0</v>
      </c>
      <c r="P37" s="147"/>
      <c r="Q37" s="224">
        <f>+M37/I37</f>
        <v>2.4172770291859165E-2</v>
      </c>
      <c r="R37" s="215"/>
    </row>
    <row r="38" spans="1:18" ht="15" x14ac:dyDescent="0.2">
      <c r="A38" s="306" t="s">
        <v>501</v>
      </c>
      <c r="B38" s="304"/>
      <c r="C38" s="229"/>
      <c r="D38" s="228"/>
      <c r="E38" s="275">
        <v>985884632.39999998</v>
      </c>
      <c r="F38" s="228"/>
      <c r="G38" s="391"/>
      <c r="H38" s="242"/>
      <c r="I38" s="407">
        <v>818956833.20000005</v>
      </c>
      <c r="J38" s="255"/>
      <c r="K38" s="242"/>
      <c r="L38" s="237"/>
      <c r="M38" s="227">
        <f>+E38-I38</f>
        <v>166927799.19999993</v>
      </c>
      <c r="N38" s="218"/>
      <c r="O38" s="227">
        <v>0</v>
      </c>
      <c r="P38" s="147"/>
      <c r="Q38" s="224">
        <f>+M38/I38</f>
        <v>0.20382978984099148</v>
      </c>
      <c r="R38" s="215"/>
    </row>
    <row r="39" spans="1:18" ht="15" x14ac:dyDescent="0.2">
      <c r="A39" s="306" t="s">
        <v>502</v>
      </c>
      <c r="B39" s="304"/>
      <c r="C39" s="229"/>
      <c r="D39" s="228"/>
      <c r="E39" s="275">
        <v>167972754.90000001</v>
      </c>
      <c r="F39" s="228"/>
      <c r="G39" s="391"/>
      <c r="H39" s="242"/>
      <c r="I39" s="407">
        <v>159365996.94999999</v>
      </c>
      <c r="J39" s="255"/>
      <c r="K39" s="242"/>
      <c r="L39" s="237"/>
      <c r="M39" s="227">
        <f>+E39-I39</f>
        <v>8606757.9500000179</v>
      </c>
      <c r="N39" s="218"/>
      <c r="O39" s="227">
        <v>0</v>
      </c>
      <c r="P39" s="147"/>
      <c r="Q39" s="224">
        <f>+M39/I39</f>
        <v>5.4006237934810714E-2</v>
      </c>
      <c r="R39" s="215"/>
    </row>
    <row r="40" spans="1:18" ht="15" x14ac:dyDescent="0.2">
      <c r="A40" s="306" t="s">
        <v>503</v>
      </c>
      <c r="B40" s="304"/>
      <c r="C40" s="229"/>
      <c r="D40" s="228"/>
      <c r="E40" s="275">
        <v>515435442.81999999</v>
      </c>
      <c r="F40" s="228"/>
      <c r="G40" s="391"/>
      <c r="H40" s="242"/>
      <c r="I40" s="407">
        <v>525839805.70999998</v>
      </c>
      <c r="J40" s="255"/>
      <c r="K40" s="242"/>
      <c r="L40" s="237"/>
      <c r="M40" s="227">
        <v>0</v>
      </c>
      <c r="N40" s="218"/>
      <c r="O40" s="227">
        <f>+I40-E40</f>
        <v>10404362.889999986</v>
      </c>
      <c r="P40" s="147"/>
      <c r="Q40" s="224">
        <f>+-O40/I40</f>
        <v>-1.9786183504977902E-2</v>
      </c>
      <c r="R40" s="215"/>
    </row>
    <row r="41" spans="1:18" ht="15" x14ac:dyDescent="0.2">
      <c r="A41" s="306" t="s">
        <v>504</v>
      </c>
      <c r="B41" s="304"/>
      <c r="C41" s="229"/>
      <c r="D41" s="228"/>
      <c r="E41" s="275">
        <v>288504935.98000002</v>
      </c>
      <c r="F41" s="228"/>
      <c r="G41" s="391"/>
      <c r="H41" s="242"/>
      <c r="I41" s="407">
        <v>300562503.68000001</v>
      </c>
      <c r="J41" s="255"/>
      <c r="K41" s="242"/>
      <c r="L41" s="237"/>
      <c r="M41" s="227">
        <v>0</v>
      </c>
      <c r="N41" s="218"/>
      <c r="O41" s="227">
        <f>+I41-E41</f>
        <v>12057567.699999988</v>
      </c>
      <c r="P41" s="147"/>
      <c r="Q41" s="224">
        <f>+-O41/I41</f>
        <v>-4.0116673079211913E-2</v>
      </c>
      <c r="R41" s="215"/>
    </row>
    <row r="42" spans="1:18" ht="15" x14ac:dyDescent="0.2">
      <c r="A42" s="306" t="s">
        <v>505</v>
      </c>
      <c r="B42" s="304"/>
      <c r="C42" s="229"/>
      <c r="D42" s="228"/>
      <c r="E42" s="275">
        <v>2019390760.98</v>
      </c>
      <c r="F42" s="228"/>
      <c r="G42" s="391"/>
      <c r="H42" s="242"/>
      <c r="I42" s="407">
        <v>1639240816.6400001</v>
      </c>
      <c r="J42" s="255"/>
      <c r="K42" s="242"/>
      <c r="L42" s="237"/>
      <c r="M42" s="227">
        <f>+E42-I42</f>
        <v>380149944.33999991</v>
      </c>
      <c r="N42" s="218"/>
      <c r="O42" s="227">
        <v>0</v>
      </c>
      <c r="P42" s="147"/>
      <c r="Q42" s="224">
        <f>+M42/I42</f>
        <v>0.23190609975122775</v>
      </c>
      <c r="R42" s="215"/>
    </row>
    <row r="43" spans="1:18" ht="15" x14ac:dyDescent="0.2">
      <c r="A43" s="306" t="s">
        <v>506</v>
      </c>
      <c r="B43" s="304"/>
      <c r="C43" s="229"/>
      <c r="D43" s="228"/>
      <c r="E43" s="275">
        <v>321754950</v>
      </c>
      <c r="F43" s="228"/>
      <c r="G43" s="391"/>
      <c r="H43" s="242"/>
      <c r="I43" s="407">
        <v>340004900</v>
      </c>
      <c r="J43" s="255"/>
      <c r="K43" s="242"/>
      <c r="L43" s="237"/>
      <c r="M43" s="227">
        <v>0</v>
      </c>
      <c r="N43" s="218"/>
      <c r="O43" s="227">
        <f>+I43-E43</f>
        <v>18249950</v>
      </c>
      <c r="P43" s="147"/>
      <c r="Q43" s="224">
        <f>+-O43/I43</f>
        <v>-5.3675549970015141E-2</v>
      </c>
      <c r="R43" s="215"/>
    </row>
    <row r="44" spans="1:18" ht="15" x14ac:dyDescent="0.2">
      <c r="A44" s="306" t="s">
        <v>507</v>
      </c>
      <c r="B44" s="304"/>
      <c r="C44" s="229"/>
      <c r="D44" s="228"/>
      <c r="E44" s="275">
        <v>22064582992.389999</v>
      </c>
      <c r="F44" s="228"/>
      <c r="G44" s="391"/>
      <c r="H44" s="242"/>
      <c r="I44" s="407">
        <v>20337140150.18</v>
      </c>
      <c r="J44" s="255"/>
      <c r="K44" s="242"/>
      <c r="L44" s="237"/>
      <c r="M44" s="227">
        <f>+E44-I44</f>
        <v>1727442842.2099991</v>
      </c>
      <c r="N44" s="218"/>
      <c r="O44" s="227">
        <v>0</v>
      </c>
      <c r="P44" s="147"/>
      <c r="Q44" s="224">
        <f>+M44/I44</f>
        <v>8.4940302788576186E-2</v>
      </c>
      <c r="R44" s="215"/>
    </row>
    <row r="45" spans="1:18" ht="15" x14ac:dyDescent="0.2">
      <c r="A45" s="306" t="s">
        <v>508</v>
      </c>
      <c r="B45" s="304"/>
      <c r="C45" s="229"/>
      <c r="D45" s="228"/>
      <c r="E45" s="275">
        <v>151037284.94</v>
      </c>
      <c r="F45" s="228"/>
      <c r="G45" s="391"/>
      <c r="H45" s="242"/>
      <c r="I45" s="407">
        <v>107169614.94</v>
      </c>
      <c r="J45" s="255"/>
      <c r="K45" s="242"/>
      <c r="L45" s="237"/>
      <c r="M45" s="227">
        <f>+E45-I45</f>
        <v>43867670</v>
      </c>
      <c r="N45" s="218"/>
      <c r="O45" s="227">
        <v>0</v>
      </c>
      <c r="P45" s="147"/>
      <c r="Q45" s="224">
        <f>+M45/I45</f>
        <v>0.40932936098127964</v>
      </c>
      <c r="R45" s="215"/>
    </row>
    <row r="46" spans="1:18" ht="15" x14ac:dyDescent="0.2">
      <c r="A46" s="306" t="s">
        <v>509</v>
      </c>
      <c r="B46" s="304"/>
      <c r="C46" s="229"/>
      <c r="D46" s="228"/>
      <c r="E46" s="275">
        <v>686930686.69000006</v>
      </c>
      <c r="F46" s="228"/>
      <c r="G46" s="391"/>
      <c r="H46" s="242"/>
      <c r="I46" s="407">
        <v>676110667.73000002</v>
      </c>
      <c r="J46" s="255"/>
      <c r="K46" s="242"/>
      <c r="L46" s="237"/>
      <c r="M46" s="227">
        <f>+E46-I46</f>
        <v>10820018.960000038</v>
      </c>
      <c r="N46" s="218"/>
      <c r="O46" s="227">
        <v>0</v>
      </c>
      <c r="P46" s="147"/>
      <c r="Q46" s="224">
        <f>+-O46/I46</f>
        <v>0</v>
      </c>
      <c r="R46" s="215"/>
    </row>
    <row r="47" spans="1:18" ht="15" x14ac:dyDescent="0.2">
      <c r="A47" s="306" t="s">
        <v>510</v>
      </c>
      <c r="B47" s="304"/>
      <c r="C47" s="229"/>
      <c r="D47" s="228"/>
      <c r="E47" s="275">
        <v>24214074.690000001</v>
      </c>
      <c r="F47" s="228"/>
      <c r="G47" s="391"/>
      <c r="H47" s="242"/>
      <c r="I47" s="407">
        <v>23291366.09</v>
      </c>
      <c r="J47" s="255"/>
      <c r="K47" s="242"/>
      <c r="L47" s="237"/>
      <c r="M47" s="227">
        <f>+E47-I47</f>
        <v>922708.60000000149</v>
      </c>
      <c r="N47" s="218"/>
      <c r="O47" s="227">
        <v>0</v>
      </c>
      <c r="P47" s="147"/>
      <c r="Q47" s="224">
        <f>+M47/I47</f>
        <v>3.9615907303786724E-2</v>
      </c>
      <c r="R47" s="215"/>
    </row>
    <row r="48" spans="1:18" ht="15" x14ac:dyDescent="0.2">
      <c r="A48" s="306" t="s">
        <v>511</v>
      </c>
      <c r="B48" s="304"/>
      <c r="C48" s="229"/>
      <c r="D48" s="228"/>
      <c r="E48" s="285">
        <v>7668272215.6599998</v>
      </c>
      <c r="F48" s="228"/>
      <c r="G48" s="391"/>
      <c r="H48" s="242"/>
      <c r="I48" s="294">
        <v>6147107258.8400002</v>
      </c>
      <c r="J48" s="255"/>
      <c r="K48" s="242"/>
      <c r="L48" s="237"/>
      <c r="M48" s="238">
        <f>+E48-I48</f>
        <v>1521164956.8199997</v>
      </c>
      <c r="N48" s="218"/>
      <c r="O48" s="238">
        <v>0</v>
      </c>
      <c r="P48" s="147"/>
      <c r="Q48" s="239">
        <f>+M48/I48</f>
        <v>0.24746029193364907</v>
      </c>
      <c r="R48" s="215"/>
    </row>
    <row r="49" spans="1:1025" ht="30" x14ac:dyDescent="0.2">
      <c r="A49" s="308" t="s">
        <v>512</v>
      </c>
      <c r="B49" s="307"/>
      <c r="C49" s="284"/>
      <c r="D49" s="283"/>
      <c r="E49" s="223">
        <f>SUM(E28:E48)</f>
        <v>117766117754.87</v>
      </c>
      <c r="F49" s="283"/>
      <c r="G49" s="389"/>
      <c r="H49" s="220"/>
      <c r="I49" s="406">
        <f>SUM(I28:I48)</f>
        <v>104767245029.90001</v>
      </c>
      <c r="J49" s="387"/>
      <c r="K49" s="220"/>
      <c r="L49" s="241"/>
      <c r="M49" s="227">
        <f>+IF((E49-I49)&gt;0,(E49-I49),0)</f>
        <v>12998872724.969986</v>
      </c>
      <c r="N49" s="218"/>
      <c r="O49" s="227">
        <f>+IF((E49-I49)&lt;0,(E49-I49),0)</f>
        <v>0</v>
      </c>
      <c r="P49" s="218"/>
      <c r="Q49" s="224">
        <f>+M49/I49</f>
        <v>0.12407382403975763</v>
      </c>
      <c r="R49" s="215"/>
    </row>
    <row r="50" spans="1:1025" ht="28.5" x14ac:dyDescent="0.2">
      <c r="A50" s="306" t="s">
        <v>513</v>
      </c>
      <c r="B50" s="304"/>
      <c r="C50" s="229"/>
      <c r="D50" s="228"/>
      <c r="E50" s="1433">
        <v>-63348177033.360001</v>
      </c>
      <c r="F50" s="228"/>
      <c r="G50" s="391"/>
      <c r="H50" s="220"/>
      <c r="I50" s="1433">
        <v>-55479559327.209999</v>
      </c>
      <c r="J50" s="255"/>
      <c r="K50" s="242"/>
      <c r="L50" s="241"/>
      <c r="M50" s="1487">
        <f>-+IF((E50-I50)*-1&gt;0,(E50-I50),0)</f>
        <v>7868617706.1500015</v>
      </c>
      <c r="N50" s="1486"/>
      <c r="O50" s="1487">
        <f>+IF((E50-I50)*-1&lt;0,(E50-I50),0)</f>
        <v>0</v>
      </c>
      <c r="P50" s="1486"/>
      <c r="Q50" s="1390">
        <f>-M50/I50</f>
        <v>0.14182913133361588</v>
      </c>
      <c r="R50" s="215"/>
    </row>
    <row r="51" spans="1:1025" s="96" customFormat="1" ht="30" x14ac:dyDescent="0.2">
      <c r="A51" s="308" t="s">
        <v>514</v>
      </c>
      <c r="B51" s="304"/>
      <c r="C51" s="229">
        <v>11</v>
      </c>
      <c r="D51" s="228"/>
      <c r="E51" s="228"/>
      <c r="F51" s="228"/>
      <c r="G51" s="394">
        <f>E49+E50</f>
        <v>54417940721.509995</v>
      </c>
      <c r="H51" s="286"/>
      <c r="I51" s="405"/>
      <c r="J51" s="255"/>
      <c r="K51" s="286">
        <f>I49+I50</f>
        <v>49287685702.69001</v>
      </c>
      <c r="L51" s="1488"/>
      <c r="M51" s="248">
        <f>IF(G51&gt;=K51,(G51-K51),0)</f>
        <v>5130255018.8199844</v>
      </c>
      <c r="N51" s="287"/>
      <c r="O51" s="248">
        <f>IF(G51&lt;=K51,(K51-G51),0)</f>
        <v>0</v>
      </c>
      <c r="P51" s="287"/>
      <c r="Q51" s="249">
        <f>IF(M51,(M51/K51),IF(O51,-(O51/K51),0))</f>
        <v>0.10408796732243378</v>
      </c>
      <c r="R51" s="28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c r="HN51" s="78"/>
      <c r="HO51" s="78"/>
      <c r="HP51" s="78"/>
      <c r="HQ51" s="78"/>
      <c r="HR51" s="78"/>
      <c r="HS51" s="78"/>
      <c r="HT51" s="78"/>
      <c r="HU51" s="78"/>
      <c r="HV51" s="78"/>
      <c r="HW51" s="78"/>
      <c r="HX51" s="78"/>
      <c r="HY51" s="78"/>
      <c r="HZ51" s="78"/>
      <c r="IA51" s="78"/>
      <c r="IB51" s="78"/>
      <c r="IC51" s="78"/>
      <c r="ID51" s="78"/>
      <c r="IE51" s="78"/>
      <c r="IF51" s="78"/>
      <c r="IG51" s="78"/>
      <c r="IH51" s="78"/>
      <c r="II51" s="78"/>
      <c r="IJ51" s="78"/>
      <c r="IK51" s="78"/>
      <c r="IL51" s="78"/>
      <c r="IM51" s="78"/>
      <c r="IN51" s="78"/>
      <c r="IO51" s="78"/>
      <c r="IP51" s="78"/>
      <c r="IQ51" s="78"/>
      <c r="IR51" s="78"/>
      <c r="IS51" s="78"/>
      <c r="IT51" s="78"/>
      <c r="IU51" s="78"/>
      <c r="IV51" s="78"/>
      <c r="IW51" s="78"/>
      <c r="IX51" s="78"/>
      <c r="IY51" s="78"/>
      <c r="IZ51" s="78"/>
      <c r="JA51" s="78"/>
      <c r="JB51" s="78"/>
      <c r="JC51" s="78"/>
      <c r="JD51" s="78"/>
      <c r="JE51" s="78"/>
      <c r="JF51" s="78"/>
      <c r="JG51" s="78"/>
      <c r="JH51" s="78"/>
      <c r="JI51" s="78"/>
      <c r="JJ51" s="78"/>
      <c r="JK51" s="78"/>
      <c r="JL51" s="78"/>
      <c r="JM51" s="78"/>
      <c r="JN51" s="78"/>
      <c r="JO51" s="78"/>
      <c r="JP51" s="78"/>
      <c r="JQ51" s="78"/>
      <c r="JR51" s="78"/>
      <c r="JS51" s="78"/>
      <c r="JT51" s="78"/>
      <c r="JU51" s="78"/>
      <c r="JV51" s="78"/>
      <c r="JW51" s="78"/>
      <c r="JX51" s="78"/>
      <c r="JY51" s="78"/>
      <c r="JZ51" s="78"/>
      <c r="KA51" s="78"/>
      <c r="KB51" s="78"/>
      <c r="KC51" s="78"/>
      <c r="KD51" s="78"/>
      <c r="KE51" s="78"/>
      <c r="KF51" s="78"/>
      <c r="KG51" s="78"/>
      <c r="KH51" s="78"/>
      <c r="KI51" s="78"/>
      <c r="KJ51" s="78"/>
      <c r="KK51" s="78"/>
      <c r="KL51" s="78"/>
      <c r="KM51" s="78"/>
      <c r="KN51" s="78"/>
      <c r="KO51" s="78"/>
      <c r="KP51" s="78"/>
      <c r="KQ51" s="78"/>
      <c r="KR51" s="78"/>
      <c r="KS51" s="78"/>
      <c r="KT51" s="78"/>
      <c r="KU51" s="78"/>
      <c r="KV51" s="78"/>
      <c r="KW51" s="78"/>
      <c r="KX51" s="78"/>
      <c r="KY51" s="78"/>
      <c r="KZ51" s="78"/>
      <c r="LA51" s="78"/>
      <c r="LB51" s="78"/>
      <c r="LC51" s="78"/>
      <c r="LD51" s="78"/>
      <c r="LE51" s="78"/>
      <c r="LF51" s="78"/>
      <c r="LG51" s="78"/>
      <c r="LH51" s="78"/>
      <c r="LI51" s="78"/>
      <c r="LJ51" s="78"/>
      <c r="LK51" s="78"/>
      <c r="LL51" s="78"/>
      <c r="LM51" s="78"/>
      <c r="LN51" s="78"/>
      <c r="LO51" s="78"/>
      <c r="LP51" s="78"/>
      <c r="LQ51" s="78"/>
      <c r="LR51" s="78"/>
      <c r="LS51" s="78"/>
      <c r="LT51" s="78"/>
      <c r="LU51" s="78"/>
      <c r="LV51" s="78"/>
      <c r="LW51" s="78"/>
      <c r="LX51" s="78"/>
      <c r="LY51" s="78"/>
      <c r="LZ51" s="78"/>
      <c r="MA51" s="78"/>
      <c r="MB51" s="78"/>
      <c r="MC51" s="78"/>
      <c r="MD51" s="78"/>
      <c r="ME51" s="78"/>
      <c r="MF51" s="78"/>
      <c r="MG51" s="78"/>
      <c r="MH51" s="78"/>
      <c r="MI51" s="78"/>
      <c r="MJ51" s="78"/>
      <c r="MK51" s="78"/>
      <c r="ML51" s="78"/>
      <c r="MM51" s="78"/>
      <c r="MN51" s="78"/>
      <c r="MO51" s="78"/>
      <c r="MP51" s="78"/>
      <c r="MQ51" s="78"/>
      <c r="MR51" s="78"/>
      <c r="MS51" s="78"/>
      <c r="MT51" s="78"/>
      <c r="MU51" s="78"/>
      <c r="MV51" s="78"/>
      <c r="MW51" s="78"/>
      <c r="MX51" s="78"/>
      <c r="MY51" s="78"/>
      <c r="MZ51" s="78"/>
      <c r="NA51" s="78"/>
      <c r="NB51" s="78"/>
      <c r="NC51" s="78"/>
      <c r="ND51" s="78"/>
      <c r="NE51" s="78"/>
      <c r="NF51" s="78"/>
      <c r="NG51" s="78"/>
      <c r="NH51" s="78"/>
      <c r="NI51" s="78"/>
      <c r="NJ51" s="78"/>
      <c r="NK51" s="78"/>
      <c r="NL51" s="78"/>
      <c r="NM51" s="78"/>
      <c r="NN51" s="78"/>
      <c r="NO51" s="78"/>
      <c r="NP51" s="78"/>
      <c r="NQ51" s="78"/>
      <c r="NR51" s="78"/>
      <c r="NS51" s="78"/>
      <c r="NT51" s="78"/>
      <c r="NU51" s="78"/>
      <c r="NV51" s="78"/>
      <c r="NW51" s="78"/>
      <c r="NX51" s="78"/>
      <c r="NY51" s="78"/>
      <c r="NZ51" s="78"/>
      <c r="OA51" s="78"/>
      <c r="OB51" s="78"/>
      <c r="OC51" s="78"/>
      <c r="OD51" s="78"/>
      <c r="OE51" s="78"/>
      <c r="OF51" s="78"/>
      <c r="OG51" s="78"/>
      <c r="OH51" s="78"/>
      <c r="OI51" s="78"/>
      <c r="OJ51" s="78"/>
      <c r="OK51" s="78"/>
      <c r="OL51" s="78"/>
      <c r="OM51" s="78"/>
      <c r="ON51" s="78"/>
      <c r="OO51" s="78"/>
      <c r="OP51" s="78"/>
      <c r="OQ51" s="78"/>
      <c r="OR51" s="78"/>
      <c r="OS51" s="78"/>
      <c r="OT51" s="78"/>
      <c r="OU51" s="78"/>
      <c r="OV51" s="78"/>
      <c r="OW51" s="78"/>
      <c r="OX51" s="78"/>
      <c r="OY51" s="78"/>
      <c r="OZ51" s="78"/>
      <c r="PA51" s="78"/>
      <c r="PB51" s="78"/>
      <c r="PC51" s="78"/>
      <c r="PD51" s="78"/>
      <c r="PE51" s="78"/>
      <c r="PF51" s="78"/>
      <c r="PG51" s="78"/>
      <c r="PH51" s="78"/>
      <c r="PI51" s="78"/>
      <c r="PJ51" s="78"/>
      <c r="PK51" s="78"/>
      <c r="PL51" s="78"/>
      <c r="PM51" s="78"/>
      <c r="PN51" s="78"/>
      <c r="PO51" s="78"/>
      <c r="PP51" s="78"/>
      <c r="PQ51" s="78"/>
      <c r="PR51" s="78"/>
      <c r="PS51" s="78"/>
      <c r="PT51" s="78"/>
      <c r="PU51" s="78"/>
      <c r="PV51" s="78"/>
      <c r="PW51" s="78"/>
      <c r="PX51" s="78"/>
      <c r="PY51" s="78"/>
      <c r="PZ51" s="78"/>
      <c r="QA51" s="78"/>
      <c r="QB51" s="78"/>
      <c r="QC51" s="78"/>
      <c r="QD51" s="78"/>
      <c r="QE51" s="78"/>
      <c r="QF51" s="78"/>
      <c r="QG51" s="78"/>
      <c r="QH51" s="78"/>
      <c r="QI51" s="78"/>
      <c r="QJ51" s="78"/>
      <c r="QK51" s="78"/>
      <c r="QL51" s="78"/>
      <c r="QM51" s="78"/>
      <c r="QN51" s="78"/>
      <c r="QO51" s="78"/>
      <c r="QP51" s="78"/>
      <c r="QQ51" s="78"/>
      <c r="QR51" s="78"/>
      <c r="QS51" s="78"/>
      <c r="QT51" s="78"/>
      <c r="QU51" s="78"/>
      <c r="QV51" s="78"/>
      <c r="QW51" s="78"/>
      <c r="QX51" s="78"/>
      <c r="QY51" s="78"/>
      <c r="QZ51" s="78"/>
      <c r="RA51" s="78"/>
      <c r="RB51" s="78"/>
      <c r="RC51" s="78"/>
      <c r="RD51" s="78"/>
      <c r="RE51" s="78"/>
      <c r="RF51" s="78"/>
      <c r="RG51" s="78"/>
      <c r="RH51" s="78"/>
      <c r="RI51" s="78"/>
      <c r="RJ51" s="78"/>
      <c r="RK51" s="78"/>
      <c r="RL51" s="78"/>
      <c r="RM51" s="78"/>
      <c r="RN51" s="78"/>
      <c r="RO51" s="78"/>
      <c r="RP51" s="78"/>
      <c r="RQ51" s="78"/>
      <c r="RR51" s="78"/>
      <c r="RS51" s="78"/>
      <c r="RT51" s="78"/>
      <c r="RU51" s="78"/>
      <c r="RV51" s="78"/>
      <c r="RW51" s="78"/>
      <c r="RX51" s="78"/>
      <c r="RY51" s="78"/>
      <c r="RZ51" s="78"/>
      <c r="SA51" s="78"/>
      <c r="SB51" s="78"/>
      <c r="SC51" s="78"/>
      <c r="SD51" s="78"/>
      <c r="SE51" s="78"/>
      <c r="SF51" s="78"/>
      <c r="SG51" s="78"/>
      <c r="SH51" s="78"/>
      <c r="SI51" s="78"/>
      <c r="SJ51" s="78"/>
      <c r="SK51" s="78"/>
      <c r="SL51" s="78"/>
      <c r="SM51" s="78"/>
      <c r="SN51" s="78"/>
      <c r="SO51" s="78"/>
      <c r="SP51" s="78"/>
      <c r="SQ51" s="78"/>
      <c r="SR51" s="78"/>
      <c r="SS51" s="78"/>
      <c r="ST51" s="78"/>
      <c r="SU51" s="78"/>
      <c r="SV51" s="78"/>
      <c r="SW51" s="78"/>
      <c r="SX51" s="78"/>
      <c r="SY51" s="78"/>
      <c r="SZ51" s="78"/>
      <c r="TA51" s="78"/>
      <c r="TB51" s="78"/>
      <c r="TC51" s="78"/>
      <c r="TD51" s="78"/>
      <c r="TE51" s="78"/>
      <c r="TF51" s="78"/>
      <c r="TG51" s="78"/>
      <c r="TH51" s="78"/>
      <c r="TI51" s="78"/>
      <c r="TJ51" s="78"/>
      <c r="TK51" s="78"/>
      <c r="TL51" s="78"/>
      <c r="TM51" s="78"/>
      <c r="TN51" s="78"/>
      <c r="TO51" s="78"/>
      <c r="TP51" s="78"/>
      <c r="TQ51" s="78"/>
      <c r="TR51" s="78"/>
      <c r="TS51" s="78"/>
      <c r="TT51" s="78"/>
      <c r="TU51" s="78"/>
      <c r="TV51" s="78"/>
      <c r="TW51" s="78"/>
      <c r="TX51" s="78"/>
      <c r="TY51" s="78"/>
      <c r="TZ51" s="78"/>
      <c r="UA51" s="78"/>
      <c r="UB51" s="78"/>
      <c r="UC51" s="78"/>
      <c r="UD51" s="78"/>
      <c r="UE51" s="78"/>
      <c r="UF51" s="78"/>
      <c r="UG51" s="78"/>
      <c r="UH51" s="78"/>
      <c r="UI51" s="78"/>
      <c r="UJ51" s="78"/>
      <c r="UK51" s="78"/>
      <c r="UL51" s="78"/>
      <c r="UM51" s="78"/>
      <c r="UN51" s="78"/>
      <c r="UO51" s="78"/>
      <c r="UP51" s="78"/>
      <c r="UQ51" s="78"/>
      <c r="UR51" s="78"/>
      <c r="US51" s="78"/>
      <c r="UT51" s="78"/>
      <c r="UU51" s="78"/>
      <c r="UV51" s="78"/>
      <c r="UW51" s="78"/>
      <c r="UX51" s="78"/>
      <c r="UY51" s="78"/>
      <c r="UZ51" s="78"/>
      <c r="VA51" s="78"/>
      <c r="VB51" s="78"/>
      <c r="VC51" s="78"/>
      <c r="VD51" s="78"/>
      <c r="VE51" s="78"/>
      <c r="VF51" s="78"/>
      <c r="VG51" s="78"/>
      <c r="VH51" s="78"/>
      <c r="VI51" s="78"/>
      <c r="VJ51" s="78"/>
      <c r="VK51" s="78"/>
      <c r="VL51" s="78"/>
      <c r="VM51" s="78"/>
      <c r="VN51" s="78"/>
      <c r="VO51" s="78"/>
      <c r="VP51" s="78"/>
      <c r="VQ51" s="78"/>
      <c r="VR51" s="78"/>
      <c r="VS51" s="78"/>
      <c r="VT51" s="78"/>
      <c r="VU51" s="78"/>
      <c r="VV51" s="78"/>
      <c r="VW51" s="78"/>
      <c r="VX51" s="78"/>
      <c r="VY51" s="78"/>
      <c r="VZ51" s="78"/>
      <c r="WA51" s="78"/>
      <c r="WB51" s="78"/>
      <c r="WC51" s="78"/>
      <c r="WD51" s="78"/>
      <c r="WE51" s="78"/>
      <c r="WF51" s="78"/>
      <c r="WG51" s="78"/>
      <c r="WH51" s="78"/>
      <c r="WI51" s="78"/>
      <c r="WJ51" s="78"/>
      <c r="WK51" s="78"/>
      <c r="WL51" s="78"/>
      <c r="WM51" s="78"/>
      <c r="WN51" s="78"/>
      <c r="WO51" s="78"/>
      <c r="WP51" s="78"/>
      <c r="WQ51" s="78"/>
      <c r="WR51" s="78"/>
      <c r="WS51" s="78"/>
      <c r="WT51" s="78"/>
      <c r="WU51" s="78"/>
      <c r="WV51" s="78"/>
      <c r="WW51" s="78"/>
      <c r="WX51" s="78"/>
      <c r="WY51" s="78"/>
      <c r="WZ51" s="78"/>
      <c r="XA51" s="78"/>
      <c r="XB51" s="78"/>
      <c r="XC51" s="78"/>
      <c r="XD51" s="78"/>
      <c r="XE51" s="78"/>
      <c r="XF51" s="78"/>
      <c r="XG51" s="78"/>
      <c r="XH51" s="78"/>
      <c r="XI51" s="78"/>
      <c r="XJ51" s="78"/>
      <c r="XK51" s="78"/>
      <c r="XL51" s="78"/>
      <c r="XM51" s="78"/>
      <c r="XN51" s="78"/>
      <c r="XO51" s="78"/>
      <c r="XP51" s="78"/>
      <c r="XQ51" s="78"/>
      <c r="XR51" s="78"/>
      <c r="XS51" s="78"/>
      <c r="XT51" s="78"/>
      <c r="XU51" s="78"/>
      <c r="XV51" s="78"/>
      <c r="XW51" s="78"/>
      <c r="XX51" s="78"/>
      <c r="XY51" s="78"/>
      <c r="XZ51" s="78"/>
      <c r="YA51" s="78"/>
      <c r="YB51" s="78"/>
      <c r="YC51" s="78"/>
      <c r="YD51" s="78"/>
      <c r="YE51" s="78"/>
      <c r="YF51" s="78"/>
      <c r="YG51" s="78"/>
      <c r="YH51" s="78"/>
      <c r="YI51" s="78"/>
      <c r="YJ51" s="78"/>
      <c r="YK51" s="78"/>
      <c r="YL51" s="78"/>
      <c r="YM51" s="78"/>
      <c r="YN51" s="78"/>
      <c r="YO51" s="78"/>
      <c r="YP51" s="78"/>
      <c r="YQ51" s="78"/>
      <c r="YR51" s="78"/>
      <c r="YS51" s="78"/>
      <c r="YT51" s="78"/>
      <c r="YU51" s="78"/>
      <c r="YV51" s="78"/>
      <c r="YW51" s="78"/>
      <c r="YX51" s="78"/>
      <c r="YY51" s="78"/>
      <c r="YZ51" s="78"/>
      <c r="ZA51" s="78"/>
      <c r="ZB51" s="78"/>
      <c r="ZC51" s="78"/>
      <c r="ZD51" s="78"/>
      <c r="ZE51" s="78"/>
      <c r="ZF51" s="78"/>
      <c r="ZG51" s="78"/>
      <c r="ZH51" s="78"/>
      <c r="ZI51" s="78"/>
      <c r="ZJ51" s="78"/>
      <c r="ZK51" s="78"/>
      <c r="ZL51" s="78"/>
      <c r="ZM51" s="78"/>
      <c r="ZN51" s="78"/>
      <c r="ZO51" s="78"/>
      <c r="ZP51" s="78"/>
      <c r="ZQ51" s="78"/>
      <c r="ZR51" s="78"/>
      <c r="ZS51" s="78"/>
      <c r="ZT51" s="78"/>
      <c r="ZU51" s="78"/>
      <c r="ZV51" s="78"/>
      <c r="ZW51" s="78"/>
      <c r="ZX51" s="78"/>
      <c r="ZY51" s="78"/>
      <c r="ZZ51" s="78"/>
      <c r="AAA51" s="78"/>
      <c r="AAB51" s="78"/>
      <c r="AAC51" s="78"/>
      <c r="AAD51" s="78"/>
      <c r="AAE51" s="78"/>
      <c r="AAF51" s="78"/>
      <c r="AAG51" s="78"/>
      <c r="AAH51" s="78"/>
      <c r="AAI51" s="78"/>
      <c r="AAJ51" s="78"/>
      <c r="AAK51" s="78"/>
      <c r="AAL51" s="78"/>
      <c r="AAM51" s="78"/>
      <c r="AAN51" s="78"/>
      <c r="AAO51" s="78"/>
      <c r="AAP51" s="78"/>
      <c r="AAQ51" s="78"/>
      <c r="AAR51" s="78"/>
      <c r="AAS51" s="78"/>
      <c r="AAT51" s="78"/>
      <c r="AAU51" s="78"/>
      <c r="AAV51" s="78"/>
      <c r="AAW51" s="78"/>
      <c r="AAX51" s="78"/>
      <c r="AAY51" s="78"/>
      <c r="AAZ51" s="78"/>
      <c r="ABA51" s="78"/>
      <c r="ABB51" s="78"/>
      <c r="ABC51" s="78"/>
      <c r="ABD51" s="78"/>
      <c r="ABE51" s="78"/>
      <c r="ABF51" s="78"/>
      <c r="ABG51" s="78"/>
      <c r="ABH51" s="78"/>
      <c r="ABI51" s="78"/>
      <c r="ABJ51" s="78"/>
      <c r="ABK51" s="78"/>
      <c r="ABL51" s="78"/>
      <c r="ABM51" s="78"/>
      <c r="ABN51" s="78"/>
      <c r="ABO51" s="78"/>
      <c r="ABP51" s="78"/>
      <c r="ABQ51" s="78"/>
      <c r="ABR51" s="78"/>
      <c r="ABS51" s="78"/>
      <c r="ABT51" s="78"/>
      <c r="ABU51" s="78"/>
      <c r="ABV51" s="78"/>
      <c r="ABW51" s="78"/>
      <c r="ABX51" s="78"/>
      <c r="ABY51" s="78"/>
      <c r="ABZ51" s="78"/>
      <c r="ACA51" s="78"/>
      <c r="ACB51" s="78"/>
      <c r="ACC51" s="78"/>
      <c r="ACD51" s="78"/>
      <c r="ACE51" s="78"/>
      <c r="ACF51" s="78"/>
      <c r="ACG51" s="78"/>
      <c r="ACH51" s="78"/>
      <c r="ACI51" s="78"/>
      <c r="ACJ51" s="78"/>
      <c r="ACK51" s="78"/>
      <c r="ACL51" s="78"/>
      <c r="ACM51" s="78"/>
      <c r="ACN51" s="78"/>
      <c r="ACO51" s="78"/>
      <c r="ACP51" s="78"/>
      <c r="ACQ51" s="78"/>
      <c r="ACR51" s="78"/>
      <c r="ACS51" s="78"/>
      <c r="ACT51" s="78"/>
      <c r="ACU51" s="78"/>
      <c r="ACV51" s="78"/>
      <c r="ACW51" s="78"/>
      <c r="ACX51" s="78"/>
      <c r="ACY51" s="78"/>
      <c r="ACZ51" s="78"/>
      <c r="ADA51" s="78"/>
      <c r="ADB51" s="78"/>
      <c r="ADC51" s="78"/>
      <c r="ADD51" s="78"/>
      <c r="ADE51" s="78"/>
      <c r="ADF51" s="78"/>
      <c r="ADG51" s="78"/>
      <c r="ADH51" s="78"/>
      <c r="ADI51" s="78"/>
      <c r="ADJ51" s="78"/>
      <c r="ADK51" s="78"/>
      <c r="ADL51" s="78"/>
      <c r="ADM51" s="78"/>
      <c r="ADN51" s="78"/>
      <c r="ADO51" s="78"/>
      <c r="ADP51" s="78"/>
      <c r="ADQ51" s="78"/>
      <c r="ADR51" s="78"/>
      <c r="ADS51" s="78"/>
      <c r="ADT51" s="78"/>
      <c r="ADU51" s="78"/>
      <c r="ADV51" s="78"/>
      <c r="ADW51" s="78"/>
      <c r="ADX51" s="78"/>
      <c r="ADY51" s="78"/>
      <c r="ADZ51" s="78"/>
      <c r="AEA51" s="78"/>
      <c r="AEB51" s="78"/>
      <c r="AEC51" s="78"/>
      <c r="AED51" s="78"/>
      <c r="AEE51" s="78"/>
      <c r="AEF51" s="78"/>
      <c r="AEG51" s="78"/>
      <c r="AEH51" s="78"/>
      <c r="AEI51" s="78"/>
      <c r="AEJ51" s="78"/>
      <c r="AEK51" s="78"/>
      <c r="AEL51" s="78"/>
      <c r="AEM51" s="78"/>
      <c r="AEN51" s="78"/>
      <c r="AEO51" s="78"/>
      <c r="AEP51" s="78"/>
      <c r="AEQ51" s="78"/>
      <c r="AER51" s="78"/>
      <c r="AES51" s="78"/>
      <c r="AET51" s="78"/>
      <c r="AEU51" s="78"/>
      <c r="AEV51" s="78"/>
      <c r="AEW51" s="78"/>
      <c r="AEX51" s="78"/>
      <c r="AEY51" s="78"/>
      <c r="AEZ51" s="78"/>
      <c r="AFA51" s="78"/>
      <c r="AFB51" s="78"/>
      <c r="AFC51" s="78"/>
      <c r="AFD51" s="78"/>
      <c r="AFE51" s="78"/>
      <c r="AFF51" s="78"/>
      <c r="AFG51" s="78"/>
      <c r="AFH51" s="78"/>
      <c r="AFI51" s="78"/>
      <c r="AFJ51" s="78"/>
      <c r="AFK51" s="78"/>
      <c r="AFL51" s="78"/>
      <c r="AFM51" s="78"/>
      <c r="AFN51" s="78"/>
      <c r="AFO51" s="78"/>
      <c r="AFP51" s="78"/>
      <c r="AFQ51" s="78"/>
      <c r="AFR51" s="78"/>
      <c r="AFS51" s="78"/>
      <c r="AFT51" s="78"/>
      <c r="AFU51" s="78"/>
      <c r="AFV51" s="78"/>
      <c r="AFW51" s="78"/>
      <c r="AFX51" s="78"/>
      <c r="AFY51" s="78"/>
      <c r="AFZ51" s="78"/>
      <c r="AGA51" s="78"/>
      <c r="AGB51" s="78"/>
      <c r="AGC51" s="78"/>
      <c r="AGD51" s="78"/>
      <c r="AGE51" s="78"/>
      <c r="AGF51" s="78"/>
      <c r="AGG51" s="78"/>
      <c r="AGH51" s="78"/>
      <c r="AGI51" s="78"/>
      <c r="AGJ51" s="78"/>
      <c r="AGK51" s="78"/>
      <c r="AGL51" s="78"/>
      <c r="AGM51" s="78"/>
      <c r="AGN51" s="78"/>
      <c r="AGO51" s="78"/>
      <c r="AGP51" s="78"/>
      <c r="AGQ51" s="78"/>
      <c r="AGR51" s="78"/>
      <c r="AGS51" s="78"/>
      <c r="AGT51" s="78"/>
      <c r="AGU51" s="78"/>
      <c r="AGV51" s="78"/>
      <c r="AGW51" s="78"/>
      <c r="AGX51" s="78"/>
      <c r="AGY51" s="78"/>
      <c r="AGZ51" s="78"/>
      <c r="AHA51" s="78"/>
      <c r="AHB51" s="78"/>
      <c r="AHC51" s="78"/>
      <c r="AHD51" s="78"/>
      <c r="AHE51" s="78"/>
      <c r="AHF51" s="78"/>
      <c r="AHG51" s="78"/>
      <c r="AHH51" s="78"/>
      <c r="AHI51" s="78"/>
      <c r="AHJ51" s="78"/>
      <c r="AHK51" s="78"/>
      <c r="AHL51" s="78"/>
      <c r="AHM51" s="78"/>
      <c r="AHN51" s="78"/>
      <c r="AHO51" s="78"/>
      <c r="AHP51" s="78"/>
      <c r="AHQ51" s="78"/>
      <c r="AHR51" s="78"/>
      <c r="AHS51" s="78"/>
      <c r="AHT51" s="78"/>
      <c r="AHU51" s="78"/>
      <c r="AHV51" s="78"/>
      <c r="AHW51" s="78"/>
      <c r="AHX51" s="78"/>
      <c r="AHY51" s="78"/>
      <c r="AHZ51" s="78"/>
      <c r="AIA51" s="78"/>
      <c r="AIB51" s="78"/>
      <c r="AIC51" s="78"/>
      <c r="AID51" s="78"/>
      <c r="AIE51" s="78"/>
      <c r="AIF51" s="78"/>
      <c r="AIG51" s="78"/>
      <c r="AIH51" s="78"/>
      <c r="AII51" s="78"/>
      <c r="AIJ51" s="78"/>
      <c r="AIK51" s="78"/>
      <c r="AIL51" s="78"/>
      <c r="AIM51" s="78"/>
      <c r="AIN51" s="78"/>
      <c r="AIO51" s="78"/>
      <c r="AIP51" s="78"/>
      <c r="AIQ51" s="78"/>
      <c r="AIR51" s="78"/>
      <c r="AIS51" s="78"/>
      <c r="AIT51" s="78"/>
      <c r="AIU51" s="78"/>
      <c r="AIV51" s="78"/>
      <c r="AIW51" s="78"/>
      <c r="AIX51" s="78"/>
      <c r="AIY51" s="78"/>
      <c r="AIZ51" s="78"/>
      <c r="AJA51" s="78"/>
      <c r="AJB51" s="78"/>
      <c r="AJC51" s="78"/>
      <c r="AJD51" s="78"/>
      <c r="AJE51" s="78"/>
      <c r="AJF51" s="78"/>
      <c r="AJG51" s="78"/>
      <c r="AJH51" s="78"/>
      <c r="AJI51" s="78"/>
      <c r="AJJ51" s="78"/>
      <c r="AJK51" s="78"/>
      <c r="AJL51" s="78"/>
      <c r="AJM51" s="78"/>
      <c r="AJN51" s="78"/>
      <c r="AJO51" s="78"/>
      <c r="AJP51" s="78"/>
      <c r="AJQ51" s="78"/>
      <c r="AJR51" s="78"/>
      <c r="AJS51" s="78"/>
      <c r="AJT51" s="78"/>
      <c r="AJU51" s="78"/>
      <c r="AJV51" s="78"/>
      <c r="AJW51" s="78"/>
      <c r="AJX51" s="78"/>
      <c r="AJY51" s="78"/>
      <c r="AJZ51" s="78"/>
      <c r="AKA51" s="78"/>
      <c r="AKB51" s="78"/>
      <c r="AKC51" s="78"/>
      <c r="AKD51" s="78"/>
      <c r="AKE51" s="78"/>
      <c r="AKF51" s="78"/>
      <c r="AKG51" s="78"/>
      <c r="AKH51" s="78"/>
      <c r="AKI51" s="78"/>
      <c r="AKJ51" s="78"/>
      <c r="AKK51" s="78"/>
      <c r="AKL51" s="78"/>
      <c r="AKM51" s="78"/>
      <c r="AKN51" s="78"/>
      <c r="AKO51" s="78"/>
      <c r="AKP51" s="78"/>
      <c r="AKQ51" s="78"/>
      <c r="AKR51" s="78"/>
      <c r="AKS51" s="78"/>
      <c r="AKT51" s="78"/>
      <c r="AKU51" s="78"/>
      <c r="AKV51" s="78"/>
      <c r="AKW51" s="78"/>
      <c r="AKX51" s="78"/>
      <c r="AKY51" s="78"/>
      <c r="AKZ51" s="78"/>
      <c r="ALA51" s="78"/>
      <c r="ALB51" s="78"/>
      <c r="ALC51" s="78"/>
      <c r="ALD51" s="78"/>
      <c r="ALE51" s="78"/>
      <c r="ALF51" s="78"/>
      <c r="ALG51" s="78"/>
      <c r="ALH51" s="78"/>
      <c r="ALI51" s="78"/>
      <c r="ALJ51" s="78"/>
      <c r="ALK51" s="78"/>
      <c r="ALL51" s="78"/>
      <c r="ALM51" s="78"/>
      <c r="ALN51" s="78"/>
      <c r="ALO51" s="78"/>
      <c r="ALP51" s="78"/>
      <c r="ALQ51" s="78"/>
      <c r="ALR51" s="78"/>
      <c r="ALS51" s="78"/>
      <c r="ALT51" s="78"/>
      <c r="ALU51" s="78"/>
      <c r="ALV51" s="78"/>
      <c r="ALW51" s="78"/>
      <c r="ALX51" s="78"/>
      <c r="ALY51" s="78"/>
      <c r="ALZ51" s="78"/>
      <c r="AMA51" s="78"/>
      <c r="AMB51" s="78"/>
      <c r="AMC51" s="78"/>
      <c r="AMD51" s="78"/>
      <c r="AME51" s="78"/>
      <c r="AMF51" s="78"/>
      <c r="AMG51" s="78"/>
      <c r="AMH51" s="78"/>
      <c r="AMI51" s="78"/>
      <c r="AMJ51" s="78"/>
      <c r="AMK51" s="78"/>
    </row>
    <row r="52" spans="1:1025" ht="15" x14ac:dyDescent="0.2">
      <c r="A52" s="306" t="s">
        <v>515</v>
      </c>
      <c r="B52" s="304"/>
      <c r="C52" s="229"/>
      <c r="D52" s="228"/>
      <c r="E52" s="275">
        <v>3440513226.3299999</v>
      </c>
      <c r="F52" s="228"/>
      <c r="G52" s="391"/>
      <c r="H52" s="242"/>
      <c r="I52" s="407">
        <v>3105859646.1300001</v>
      </c>
      <c r="J52" s="228"/>
      <c r="K52" s="242"/>
      <c r="L52" s="243"/>
      <c r="M52" s="227">
        <f>+IF((E52-I52)&gt;0,(E52-I52),0)</f>
        <v>334653580.19999981</v>
      </c>
      <c r="N52" s="218"/>
      <c r="O52" s="227">
        <f>+IF((E52-I52)&lt;0,(E52-I52),0)</f>
        <v>0</v>
      </c>
      <c r="P52" s="218"/>
      <c r="Q52" s="224">
        <f>+M52/I52</f>
        <v>0.107749099550261</v>
      </c>
      <c r="R52" s="215"/>
    </row>
    <row r="53" spans="1:1025" ht="28.5" x14ac:dyDescent="0.2">
      <c r="A53" s="306" t="s">
        <v>513</v>
      </c>
      <c r="B53" s="304"/>
      <c r="C53" s="229"/>
      <c r="D53" s="228"/>
      <c r="E53" s="1433">
        <v>-2261408416.79</v>
      </c>
      <c r="F53" s="228"/>
      <c r="G53" s="391"/>
      <c r="H53" s="242"/>
      <c r="I53" s="1433">
        <v>-1997009295.3499999</v>
      </c>
      <c r="J53" s="228"/>
      <c r="K53" s="242"/>
      <c r="L53" s="230"/>
      <c r="M53" s="1487">
        <f>-+IF((E53-I53)*-1&gt;0,(E53-I53),0)</f>
        <v>264399121.44000006</v>
      </c>
      <c r="N53" s="1486"/>
      <c r="O53" s="1487">
        <f>+IF((E53-I53)*-1&lt;0,(E53-I53),0)</f>
        <v>0</v>
      </c>
      <c r="P53" s="1486"/>
      <c r="Q53" s="1390">
        <f>-M53/I53</f>
        <v>0.13239754169179313</v>
      </c>
      <c r="R53" s="215"/>
    </row>
    <row r="54" spans="1:1025" s="96" customFormat="1" ht="15" x14ac:dyDescent="0.2">
      <c r="A54" s="308" t="s">
        <v>516</v>
      </c>
      <c r="B54" s="304"/>
      <c r="C54" s="229">
        <v>11</v>
      </c>
      <c r="D54" s="228"/>
      <c r="E54" s="228"/>
      <c r="F54" s="228"/>
      <c r="G54" s="394">
        <f>+E52+E53</f>
        <v>1179104809.54</v>
      </c>
      <c r="H54" s="286"/>
      <c r="I54" s="405"/>
      <c r="J54" s="228"/>
      <c r="K54" s="286">
        <f>+I52+I53</f>
        <v>1108850350.7800002</v>
      </c>
      <c r="L54" s="289"/>
      <c r="M54" s="248">
        <f>IF(G54&gt;=K54,(G54-K54),0)</f>
        <v>70254458.759999752</v>
      </c>
      <c r="N54" s="287"/>
      <c r="O54" s="248">
        <f>IF(G54&lt;=K54,(K54-G54),0)</f>
        <v>0</v>
      </c>
      <c r="P54" s="287"/>
      <c r="Q54" s="249">
        <f>IF(M54,(M54/K54),IF(O54,-(O54/K54),0))</f>
        <v>6.3357926261718323E-2</v>
      </c>
      <c r="R54" s="28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c r="HN54" s="78"/>
      <c r="HO54" s="78"/>
      <c r="HP54" s="78"/>
      <c r="HQ54" s="78"/>
      <c r="HR54" s="78"/>
      <c r="HS54" s="78"/>
      <c r="HT54" s="78"/>
      <c r="HU54" s="78"/>
      <c r="HV54" s="78"/>
      <c r="HW54" s="78"/>
      <c r="HX54" s="78"/>
      <c r="HY54" s="78"/>
      <c r="HZ54" s="78"/>
      <c r="IA54" s="78"/>
      <c r="IB54" s="78"/>
      <c r="IC54" s="78"/>
      <c r="ID54" s="78"/>
      <c r="IE54" s="78"/>
      <c r="IF54" s="78"/>
      <c r="IG54" s="78"/>
      <c r="IH54" s="78"/>
      <c r="II54" s="78"/>
      <c r="IJ54" s="78"/>
      <c r="IK54" s="78"/>
      <c r="IL54" s="78"/>
      <c r="IM54" s="78"/>
      <c r="IN54" s="78"/>
      <c r="IO54" s="78"/>
      <c r="IP54" s="78"/>
      <c r="IQ54" s="78"/>
      <c r="IR54" s="78"/>
      <c r="IS54" s="78"/>
      <c r="IT54" s="78"/>
      <c r="IU54" s="78"/>
      <c r="IV54" s="78"/>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c r="SI54" s="78"/>
      <c r="SJ54" s="78"/>
      <c r="SK54" s="78"/>
      <c r="SL54" s="78"/>
      <c r="SM54" s="78"/>
      <c r="SN54" s="78"/>
      <c r="SO54" s="78"/>
      <c r="SP54" s="78"/>
      <c r="SQ54" s="78"/>
      <c r="SR54" s="78"/>
      <c r="SS54" s="78"/>
      <c r="ST54" s="78"/>
      <c r="SU54" s="78"/>
      <c r="SV54" s="78"/>
      <c r="SW54" s="78"/>
      <c r="SX54" s="78"/>
      <c r="SY54" s="78"/>
      <c r="SZ54" s="78"/>
      <c r="TA54" s="78"/>
      <c r="TB54" s="78"/>
      <c r="TC54" s="78"/>
      <c r="TD54" s="78"/>
      <c r="TE54" s="78"/>
      <c r="TF54" s="78"/>
      <c r="TG54" s="78"/>
      <c r="TH54" s="78"/>
      <c r="TI54" s="78"/>
      <c r="TJ54" s="78"/>
      <c r="TK54" s="78"/>
      <c r="TL54" s="78"/>
      <c r="TM54" s="78"/>
      <c r="TN54" s="78"/>
      <c r="TO54" s="78"/>
      <c r="TP54" s="78"/>
      <c r="TQ54" s="78"/>
      <c r="TR54" s="78"/>
      <c r="TS54" s="78"/>
      <c r="TT54" s="78"/>
      <c r="TU54" s="78"/>
      <c r="TV54" s="78"/>
      <c r="TW54" s="78"/>
      <c r="TX54" s="78"/>
      <c r="TY54" s="78"/>
      <c r="TZ54" s="78"/>
      <c r="UA54" s="78"/>
      <c r="UB54" s="78"/>
      <c r="UC54" s="78"/>
      <c r="UD54" s="78"/>
      <c r="UE54" s="78"/>
      <c r="UF54" s="78"/>
      <c r="UG54" s="78"/>
      <c r="UH54" s="78"/>
      <c r="UI54" s="78"/>
      <c r="UJ54" s="78"/>
      <c r="UK54" s="78"/>
      <c r="UL54" s="78"/>
      <c r="UM54" s="78"/>
      <c r="UN54" s="78"/>
      <c r="UO54" s="78"/>
      <c r="UP54" s="78"/>
      <c r="UQ54" s="78"/>
      <c r="UR54" s="78"/>
      <c r="US54" s="78"/>
      <c r="UT54" s="78"/>
      <c r="UU54" s="78"/>
      <c r="UV54" s="78"/>
      <c r="UW54" s="78"/>
      <c r="UX54" s="78"/>
      <c r="UY54" s="78"/>
      <c r="UZ54" s="78"/>
      <c r="VA54" s="78"/>
      <c r="VB54" s="78"/>
      <c r="VC54" s="78"/>
      <c r="VD54" s="78"/>
      <c r="VE54" s="78"/>
      <c r="VF54" s="78"/>
      <c r="VG54" s="78"/>
      <c r="VH54" s="78"/>
      <c r="VI54" s="78"/>
      <c r="VJ54" s="78"/>
      <c r="VK54" s="78"/>
      <c r="VL54" s="78"/>
      <c r="VM54" s="78"/>
      <c r="VN54" s="78"/>
      <c r="VO54" s="78"/>
      <c r="VP54" s="78"/>
      <c r="VQ54" s="78"/>
      <c r="VR54" s="78"/>
      <c r="VS54" s="78"/>
      <c r="VT54" s="78"/>
      <c r="VU54" s="78"/>
      <c r="VV54" s="78"/>
      <c r="VW54" s="78"/>
      <c r="VX54" s="78"/>
      <c r="VY54" s="78"/>
      <c r="VZ54" s="78"/>
      <c r="WA54" s="78"/>
      <c r="WB54" s="78"/>
      <c r="WC54" s="78"/>
      <c r="WD54" s="78"/>
      <c r="WE54" s="78"/>
      <c r="WF54" s="78"/>
      <c r="WG54" s="78"/>
      <c r="WH54" s="78"/>
      <c r="WI54" s="78"/>
      <c r="WJ54" s="78"/>
      <c r="WK54" s="78"/>
      <c r="WL54" s="78"/>
      <c r="WM54" s="78"/>
      <c r="WN54" s="78"/>
      <c r="WO54" s="78"/>
      <c r="WP54" s="78"/>
      <c r="WQ54" s="78"/>
      <c r="WR54" s="78"/>
      <c r="WS54" s="78"/>
      <c r="WT54" s="78"/>
      <c r="WU54" s="78"/>
      <c r="WV54" s="78"/>
      <c r="WW54" s="78"/>
      <c r="WX54" s="78"/>
      <c r="WY54" s="78"/>
      <c r="WZ54" s="78"/>
      <c r="XA54" s="78"/>
      <c r="XB54" s="78"/>
      <c r="XC54" s="78"/>
      <c r="XD54" s="78"/>
      <c r="XE54" s="78"/>
      <c r="XF54" s="78"/>
      <c r="XG54" s="78"/>
      <c r="XH54" s="78"/>
      <c r="XI54" s="78"/>
      <c r="XJ54" s="78"/>
      <c r="XK54" s="78"/>
      <c r="XL54" s="78"/>
      <c r="XM54" s="78"/>
      <c r="XN54" s="78"/>
      <c r="XO54" s="78"/>
      <c r="XP54" s="78"/>
      <c r="XQ54" s="78"/>
      <c r="XR54" s="78"/>
      <c r="XS54" s="78"/>
      <c r="XT54" s="78"/>
      <c r="XU54" s="78"/>
      <c r="XV54" s="78"/>
      <c r="XW54" s="78"/>
      <c r="XX54" s="78"/>
      <c r="XY54" s="78"/>
      <c r="XZ54" s="78"/>
      <c r="YA54" s="78"/>
      <c r="YB54" s="78"/>
      <c r="YC54" s="78"/>
      <c r="YD54" s="78"/>
      <c r="YE54" s="78"/>
      <c r="YF54" s="78"/>
      <c r="YG54" s="78"/>
      <c r="YH54" s="78"/>
      <c r="YI54" s="78"/>
      <c r="YJ54" s="78"/>
      <c r="YK54" s="78"/>
      <c r="YL54" s="78"/>
      <c r="YM54" s="78"/>
      <c r="YN54" s="78"/>
      <c r="YO54" s="78"/>
      <c r="YP54" s="78"/>
      <c r="YQ54" s="78"/>
      <c r="YR54" s="78"/>
      <c r="YS54" s="78"/>
      <c r="YT54" s="78"/>
      <c r="YU54" s="78"/>
      <c r="YV54" s="78"/>
      <c r="YW54" s="78"/>
      <c r="YX54" s="78"/>
      <c r="YY54" s="78"/>
      <c r="YZ54" s="78"/>
      <c r="ZA54" s="78"/>
      <c r="ZB54" s="78"/>
      <c r="ZC54" s="78"/>
      <c r="ZD54" s="78"/>
      <c r="ZE54" s="78"/>
      <c r="ZF54" s="78"/>
      <c r="ZG54" s="78"/>
      <c r="ZH54" s="78"/>
      <c r="ZI54" s="78"/>
      <c r="ZJ54" s="78"/>
      <c r="ZK54" s="78"/>
      <c r="ZL54" s="78"/>
      <c r="ZM54" s="78"/>
      <c r="ZN54" s="78"/>
      <c r="ZO54" s="78"/>
      <c r="ZP54" s="78"/>
      <c r="ZQ54" s="78"/>
      <c r="ZR54" s="78"/>
      <c r="ZS54" s="78"/>
      <c r="ZT54" s="78"/>
      <c r="ZU54" s="78"/>
      <c r="ZV54" s="78"/>
      <c r="ZW54" s="78"/>
      <c r="ZX54" s="78"/>
      <c r="ZY54" s="78"/>
      <c r="ZZ54" s="78"/>
      <c r="AAA54" s="78"/>
      <c r="AAB54" s="78"/>
      <c r="AAC54" s="78"/>
      <c r="AAD54" s="78"/>
      <c r="AAE54" s="78"/>
      <c r="AAF54" s="78"/>
      <c r="AAG54" s="78"/>
      <c r="AAH54" s="78"/>
      <c r="AAI54" s="78"/>
      <c r="AAJ54" s="78"/>
      <c r="AAK54" s="78"/>
      <c r="AAL54" s="78"/>
      <c r="AAM54" s="78"/>
      <c r="AAN54" s="78"/>
      <c r="AAO54" s="78"/>
      <c r="AAP54" s="78"/>
      <c r="AAQ54" s="78"/>
      <c r="AAR54" s="78"/>
      <c r="AAS54" s="78"/>
      <c r="AAT54" s="78"/>
      <c r="AAU54" s="78"/>
      <c r="AAV54" s="78"/>
      <c r="AAW54" s="78"/>
      <c r="AAX54" s="78"/>
      <c r="AAY54" s="78"/>
      <c r="AAZ54" s="78"/>
      <c r="ABA54" s="78"/>
      <c r="ABB54" s="78"/>
      <c r="ABC54" s="78"/>
      <c r="ABD54" s="78"/>
      <c r="ABE54" s="78"/>
      <c r="ABF54" s="78"/>
      <c r="ABG54" s="78"/>
      <c r="ABH54" s="78"/>
      <c r="ABI54" s="78"/>
      <c r="ABJ54" s="78"/>
      <c r="ABK54" s="78"/>
      <c r="ABL54" s="78"/>
      <c r="ABM54" s="78"/>
      <c r="ABN54" s="78"/>
      <c r="ABO54" s="78"/>
      <c r="ABP54" s="78"/>
      <c r="ABQ54" s="78"/>
      <c r="ABR54" s="78"/>
      <c r="ABS54" s="78"/>
      <c r="ABT54" s="78"/>
      <c r="ABU54" s="78"/>
      <c r="ABV54" s="78"/>
      <c r="ABW54" s="78"/>
      <c r="ABX54" s="78"/>
      <c r="ABY54" s="78"/>
      <c r="ABZ54" s="78"/>
      <c r="ACA54" s="78"/>
      <c r="ACB54" s="78"/>
      <c r="ACC54" s="78"/>
      <c r="ACD54" s="78"/>
      <c r="ACE54" s="78"/>
      <c r="ACF54" s="78"/>
      <c r="ACG54" s="78"/>
      <c r="ACH54" s="78"/>
      <c r="ACI54" s="78"/>
      <c r="ACJ54" s="78"/>
      <c r="ACK54" s="78"/>
      <c r="ACL54" s="78"/>
      <c r="ACM54" s="78"/>
      <c r="ACN54" s="78"/>
      <c r="ACO54" s="78"/>
      <c r="ACP54" s="78"/>
      <c r="ACQ54" s="78"/>
      <c r="ACR54" s="78"/>
      <c r="ACS54" s="78"/>
      <c r="ACT54" s="78"/>
      <c r="ACU54" s="78"/>
      <c r="ACV54" s="78"/>
      <c r="ACW54" s="78"/>
      <c r="ACX54" s="78"/>
      <c r="ACY54" s="78"/>
      <c r="ACZ54" s="78"/>
      <c r="ADA54" s="78"/>
      <c r="ADB54" s="78"/>
      <c r="ADC54" s="78"/>
      <c r="ADD54" s="78"/>
      <c r="ADE54" s="78"/>
      <c r="ADF54" s="78"/>
      <c r="ADG54" s="78"/>
      <c r="ADH54" s="78"/>
      <c r="ADI54" s="78"/>
      <c r="ADJ54" s="78"/>
      <c r="ADK54" s="78"/>
      <c r="ADL54" s="78"/>
      <c r="ADM54" s="78"/>
      <c r="ADN54" s="78"/>
      <c r="ADO54" s="78"/>
      <c r="ADP54" s="78"/>
      <c r="ADQ54" s="78"/>
      <c r="ADR54" s="78"/>
      <c r="ADS54" s="78"/>
      <c r="ADT54" s="78"/>
      <c r="ADU54" s="78"/>
      <c r="ADV54" s="78"/>
      <c r="ADW54" s="78"/>
      <c r="ADX54" s="78"/>
      <c r="ADY54" s="78"/>
      <c r="ADZ54" s="78"/>
      <c r="AEA54" s="78"/>
      <c r="AEB54" s="78"/>
      <c r="AEC54" s="78"/>
      <c r="AED54" s="78"/>
      <c r="AEE54" s="78"/>
      <c r="AEF54" s="78"/>
      <c r="AEG54" s="78"/>
      <c r="AEH54" s="78"/>
      <c r="AEI54" s="78"/>
      <c r="AEJ54" s="78"/>
      <c r="AEK54" s="78"/>
      <c r="AEL54" s="78"/>
      <c r="AEM54" s="78"/>
      <c r="AEN54" s="78"/>
      <c r="AEO54" s="78"/>
      <c r="AEP54" s="78"/>
      <c r="AEQ54" s="78"/>
      <c r="AER54" s="78"/>
      <c r="AES54" s="78"/>
      <c r="AET54" s="78"/>
      <c r="AEU54" s="78"/>
      <c r="AEV54" s="78"/>
      <c r="AEW54" s="78"/>
      <c r="AEX54" s="78"/>
      <c r="AEY54" s="78"/>
      <c r="AEZ54" s="78"/>
      <c r="AFA54" s="78"/>
      <c r="AFB54" s="78"/>
      <c r="AFC54" s="78"/>
      <c r="AFD54" s="78"/>
      <c r="AFE54" s="78"/>
      <c r="AFF54" s="78"/>
      <c r="AFG54" s="78"/>
      <c r="AFH54" s="78"/>
      <c r="AFI54" s="78"/>
      <c r="AFJ54" s="78"/>
      <c r="AFK54" s="78"/>
      <c r="AFL54" s="78"/>
      <c r="AFM54" s="78"/>
      <c r="AFN54" s="78"/>
      <c r="AFO54" s="78"/>
      <c r="AFP54" s="78"/>
      <c r="AFQ54" s="78"/>
      <c r="AFR54" s="78"/>
      <c r="AFS54" s="78"/>
      <c r="AFT54" s="78"/>
      <c r="AFU54" s="78"/>
      <c r="AFV54" s="78"/>
      <c r="AFW54" s="78"/>
      <c r="AFX54" s="78"/>
      <c r="AFY54" s="78"/>
      <c r="AFZ54" s="78"/>
      <c r="AGA54" s="78"/>
      <c r="AGB54" s="78"/>
      <c r="AGC54" s="78"/>
      <c r="AGD54" s="78"/>
      <c r="AGE54" s="78"/>
      <c r="AGF54" s="78"/>
      <c r="AGG54" s="78"/>
      <c r="AGH54" s="78"/>
      <c r="AGI54" s="78"/>
      <c r="AGJ54" s="78"/>
      <c r="AGK54" s="78"/>
      <c r="AGL54" s="78"/>
      <c r="AGM54" s="78"/>
      <c r="AGN54" s="78"/>
      <c r="AGO54" s="78"/>
      <c r="AGP54" s="78"/>
      <c r="AGQ54" s="78"/>
      <c r="AGR54" s="78"/>
      <c r="AGS54" s="78"/>
      <c r="AGT54" s="78"/>
      <c r="AGU54" s="78"/>
      <c r="AGV54" s="78"/>
      <c r="AGW54" s="78"/>
      <c r="AGX54" s="78"/>
      <c r="AGY54" s="78"/>
      <c r="AGZ54" s="78"/>
      <c r="AHA54" s="78"/>
      <c r="AHB54" s="78"/>
      <c r="AHC54" s="78"/>
      <c r="AHD54" s="78"/>
      <c r="AHE54" s="78"/>
      <c r="AHF54" s="78"/>
      <c r="AHG54" s="78"/>
      <c r="AHH54" s="78"/>
      <c r="AHI54" s="78"/>
      <c r="AHJ54" s="78"/>
      <c r="AHK54" s="78"/>
      <c r="AHL54" s="78"/>
      <c r="AHM54" s="78"/>
      <c r="AHN54" s="78"/>
      <c r="AHO54" s="78"/>
      <c r="AHP54" s="78"/>
      <c r="AHQ54" s="78"/>
      <c r="AHR54" s="78"/>
      <c r="AHS54" s="78"/>
      <c r="AHT54" s="78"/>
      <c r="AHU54" s="78"/>
      <c r="AHV54" s="78"/>
      <c r="AHW54" s="78"/>
      <c r="AHX54" s="78"/>
      <c r="AHY54" s="78"/>
      <c r="AHZ54" s="78"/>
      <c r="AIA54" s="78"/>
      <c r="AIB54" s="78"/>
      <c r="AIC54" s="78"/>
      <c r="AID54" s="78"/>
      <c r="AIE54" s="78"/>
      <c r="AIF54" s="78"/>
      <c r="AIG54" s="78"/>
      <c r="AIH54" s="78"/>
      <c r="AII54" s="78"/>
      <c r="AIJ54" s="78"/>
      <c r="AIK54" s="78"/>
      <c r="AIL54" s="78"/>
      <c r="AIM54" s="78"/>
      <c r="AIN54" s="78"/>
      <c r="AIO54" s="78"/>
      <c r="AIP54" s="78"/>
      <c r="AIQ54" s="78"/>
      <c r="AIR54" s="78"/>
      <c r="AIS54" s="78"/>
      <c r="AIT54" s="78"/>
      <c r="AIU54" s="78"/>
      <c r="AIV54" s="78"/>
      <c r="AIW54" s="78"/>
      <c r="AIX54" s="78"/>
      <c r="AIY54" s="78"/>
      <c r="AIZ54" s="78"/>
      <c r="AJA54" s="78"/>
      <c r="AJB54" s="78"/>
      <c r="AJC54" s="78"/>
      <c r="AJD54" s="78"/>
      <c r="AJE54" s="78"/>
      <c r="AJF54" s="78"/>
      <c r="AJG54" s="78"/>
      <c r="AJH54" s="78"/>
      <c r="AJI54" s="78"/>
      <c r="AJJ54" s="78"/>
      <c r="AJK54" s="78"/>
      <c r="AJL54" s="78"/>
      <c r="AJM54" s="78"/>
      <c r="AJN54" s="78"/>
      <c r="AJO54" s="78"/>
      <c r="AJP54" s="78"/>
      <c r="AJQ54" s="78"/>
      <c r="AJR54" s="78"/>
      <c r="AJS54" s="78"/>
      <c r="AJT54" s="78"/>
      <c r="AJU54" s="78"/>
      <c r="AJV54" s="78"/>
      <c r="AJW54" s="78"/>
      <c r="AJX54" s="78"/>
      <c r="AJY54" s="78"/>
      <c r="AJZ54" s="78"/>
      <c r="AKA54" s="78"/>
      <c r="AKB54" s="78"/>
      <c r="AKC54" s="78"/>
      <c r="AKD54" s="78"/>
      <c r="AKE54" s="78"/>
      <c r="AKF54" s="78"/>
      <c r="AKG54" s="78"/>
      <c r="AKH54" s="78"/>
      <c r="AKI54" s="78"/>
      <c r="AKJ54" s="78"/>
      <c r="AKK54" s="78"/>
      <c r="AKL54" s="78"/>
      <c r="AKM54" s="78"/>
      <c r="AKN54" s="78"/>
      <c r="AKO54" s="78"/>
      <c r="AKP54" s="78"/>
      <c r="AKQ54" s="78"/>
      <c r="AKR54" s="78"/>
      <c r="AKS54" s="78"/>
      <c r="AKT54" s="78"/>
      <c r="AKU54" s="78"/>
      <c r="AKV54" s="78"/>
      <c r="AKW54" s="78"/>
      <c r="AKX54" s="78"/>
      <c r="AKY54" s="78"/>
      <c r="AKZ54" s="78"/>
      <c r="ALA54" s="78"/>
      <c r="ALB54" s="78"/>
      <c r="ALC54" s="78"/>
      <c r="ALD54" s="78"/>
      <c r="ALE54" s="78"/>
      <c r="ALF54" s="78"/>
      <c r="ALG54" s="78"/>
      <c r="ALH54" s="78"/>
      <c r="ALI54" s="78"/>
      <c r="ALJ54" s="78"/>
      <c r="ALK54" s="78"/>
      <c r="ALL54" s="78"/>
      <c r="ALM54" s="78"/>
      <c r="ALN54" s="78"/>
      <c r="ALO54" s="78"/>
      <c r="ALP54" s="78"/>
      <c r="ALQ54" s="78"/>
      <c r="ALR54" s="78"/>
      <c r="ALS54" s="78"/>
      <c r="ALT54" s="78"/>
      <c r="ALU54" s="78"/>
      <c r="ALV54" s="78"/>
      <c r="ALW54" s="78"/>
      <c r="ALX54" s="78"/>
      <c r="ALY54" s="78"/>
      <c r="ALZ54" s="78"/>
      <c r="AMA54" s="78"/>
      <c r="AMB54" s="78"/>
      <c r="AMC54" s="78"/>
      <c r="AMD54" s="78"/>
      <c r="AME54" s="78"/>
      <c r="AMF54" s="78"/>
      <c r="AMG54" s="78"/>
      <c r="AMH54" s="78"/>
      <c r="AMI54" s="78"/>
      <c r="AMJ54" s="78"/>
      <c r="AMK54" s="78"/>
    </row>
    <row r="55" spans="1:1025" s="96" customFormat="1" ht="15" x14ac:dyDescent="0.2">
      <c r="A55" s="308"/>
      <c r="B55" s="304"/>
      <c r="C55" s="229"/>
      <c r="D55" s="228"/>
      <c r="E55" s="228"/>
      <c r="F55" s="228"/>
      <c r="G55" s="394"/>
      <c r="H55" s="286"/>
      <c r="I55" s="405"/>
      <c r="J55" s="228"/>
      <c r="K55" s="286"/>
      <c r="L55" s="289"/>
      <c r="M55" s="248"/>
      <c r="N55" s="287"/>
      <c r="O55" s="248"/>
      <c r="P55" s="287"/>
      <c r="Q55" s="249"/>
      <c r="R55" s="28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c r="ALZ55" s="78"/>
      <c r="AMA55" s="78"/>
      <c r="AMB55" s="78"/>
      <c r="AMC55" s="78"/>
      <c r="AMD55" s="78"/>
      <c r="AME55" s="78"/>
      <c r="AMF55" s="78"/>
      <c r="AMG55" s="78"/>
      <c r="AMH55" s="78"/>
      <c r="AMI55" s="78"/>
      <c r="AMJ55" s="78"/>
      <c r="AMK55" s="78"/>
    </row>
    <row r="56" spans="1:1025" ht="15" x14ac:dyDescent="0.2">
      <c r="A56" s="306" t="s">
        <v>517</v>
      </c>
      <c r="B56" s="304"/>
      <c r="C56" s="229"/>
      <c r="D56" s="228"/>
      <c r="E56" s="275">
        <v>104573809366.02</v>
      </c>
      <c r="F56" s="228"/>
      <c r="G56" s="391"/>
      <c r="H56" s="242"/>
      <c r="I56" s="407">
        <v>54076672685.940002</v>
      </c>
      <c r="J56" s="228"/>
      <c r="K56" s="147"/>
      <c r="L56" s="230"/>
      <c r="M56" s="227">
        <f>+IF((E56-I56)&gt;0,(E56-I56),0)</f>
        <v>50497136680.080002</v>
      </c>
      <c r="N56" s="218"/>
      <c r="O56" s="227">
        <f>+IF((E56-I56)&lt;0,(E56-I56),0)</f>
        <v>0</v>
      </c>
      <c r="P56" s="218"/>
      <c r="Q56" s="224">
        <f>+M56/I56</f>
        <v>0.93380628230126506</v>
      </c>
      <c r="R56" s="215"/>
    </row>
    <row r="57" spans="1:1025" ht="28.5" x14ac:dyDescent="0.2">
      <c r="A57" s="306" t="s">
        <v>518</v>
      </c>
      <c r="B57" s="304"/>
      <c r="C57" s="229"/>
      <c r="D57" s="228"/>
      <c r="E57" s="1433">
        <v>-8666996354.3500004</v>
      </c>
      <c r="F57" s="228"/>
      <c r="G57" s="391"/>
      <c r="H57" s="242"/>
      <c r="I57" s="1433">
        <v>-7444024196.4200001</v>
      </c>
      <c r="J57" s="228"/>
      <c r="K57" s="147"/>
      <c r="L57" s="230"/>
      <c r="M57" s="1487">
        <f>-+IF((E57-I57)*-1&gt;0,(E57-I57),0)</f>
        <v>1222972157.9300003</v>
      </c>
      <c r="N57" s="1486"/>
      <c r="O57" s="1487">
        <f>+IF((E57-I57)*-1&lt;0,(E57-I57),0)</f>
        <v>0</v>
      </c>
      <c r="P57" s="1486"/>
      <c r="Q57" s="1390">
        <f>-M57/I57</f>
        <v>0.16428911643223235</v>
      </c>
      <c r="R57" s="215"/>
    </row>
    <row r="58" spans="1:1025" s="96" customFormat="1" ht="15" x14ac:dyDescent="0.2">
      <c r="A58" s="308" t="s">
        <v>519</v>
      </c>
      <c r="B58" s="304"/>
      <c r="C58" s="229">
        <v>11</v>
      </c>
      <c r="D58" s="228"/>
      <c r="E58" s="228"/>
      <c r="F58" s="228"/>
      <c r="G58" s="395">
        <f>+E56+E57</f>
        <v>95906813011.669998</v>
      </c>
      <c r="H58" s="286"/>
      <c r="I58" s="405"/>
      <c r="J58" s="228"/>
      <c r="K58" s="286">
        <f>(I56+I57)</f>
        <v>46632648489.520004</v>
      </c>
      <c r="L58" s="290"/>
      <c r="M58" s="248">
        <f>IF(G58&gt;=K58,(G58-K58),0)</f>
        <v>49274164522.149994</v>
      </c>
      <c r="N58" s="287"/>
      <c r="O58" s="248">
        <f>IF(G58&lt;=K58,(K58-G58),0)</f>
        <v>0</v>
      </c>
      <c r="P58" s="287"/>
      <c r="Q58" s="249">
        <f>IF(M58,(M58/K58),IF(O58,-(O58/K58),0))</f>
        <v>1.0566452071282983</v>
      </c>
      <c r="R58" s="28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c r="HN58" s="78"/>
      <c r="HO58" s="78"/>
      <c r="HP58" s="78"/>
      <c r="HQ58" s="78"/>
      <c r="HR58" s="78"/>
      <c r="HS58" s="78"/>
      <c r="HT58" s="78"/>
      <c r="HU58" s="78"/>
      <c r="HV58" s="78"/>
      <c r="HW58" s="78"/>
      <c r="HX58" s="78"/>
      <c r="HY58" s="78"/>
      <c r="HZ58" s="78"/>
      <c r="IA58" s="78"/>
      <c r="IB58" s="78"/>
      <c r="IC58" s="78"/>
      <c r="ID58" s="78"/>
      <c r="IE58" s="78"/>
      <c r="IF58" s="78"/>
      <c r="IG58" s="78"/>
      <c r="IH58" s="78"/>
      <c r="II58" s="78"/>
      <c r="IJ58" s="78"/>
      <c r="IK58" s="78"/>
      <c r="IL58" s="78"/>
      <c r="IM58" s="78"/>
      <c r="IN58" s="78"/>
      <c r="IO58" s="78"/>
      <c r="IP58" s="78"/>
      <c r="IQ58" s="78"/>
      <c r="IR58" s="78"/>
      <c r="IS58" s="78"/>
      <c r="IT58" s="78"/>
      <c r="IU58" s="78"/>
      <c r="IV58" s="78"/>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c r="SI58" s="78"/>
      <c r="SJ58" s="78"/>
      <c r="SK58" s="78"/>
      <c r="SL58" s="78"/>
      <c r="SM58" s="78"/>
      <c r="SN58" s="78"/>
      <c r="SO58" s="78"/>
      <c r="SP58" s="78"/>
      <c r="SQ58" s="78"/>
      <c r="SR58" s="78"/>
      <c r="SS58" s="78"/>
      <c r="ST58" s="78"/>
      <c r="SU58" s="78"/>
      <c r="SV58" s="78"/>
      <c r="SW58" s="78"/>
      <c r="SX58" s="78"/>
      <c r="SY58" s="78"/>
      <c r="SZ58" s="78"/>
      <c r="TA58" s="78"/>
      <c r="TB58" s="78"/>
      <c r="TC58" s="78"/>
      <c r="TD58" s="78"/>
      <c r="TE58" s="78"/>
      <c r="TF58" s="78"/>
      <c r="TG58" s="78"/>
      <c r="TH58" s="78"/>
      <c r="TI58" s="78"/>
      <c r="TJ58" s="78"/>
      <c r="TK58" s="78"/>
      <c r="TL58" s="78"/>
      <c r="TM58" s="78"/>
      <c r="TN58" s="78"/>
      <c r="TO58" s="78"/>
      <c r="TP58" s="78"/>
      <c r="TQ58" s="78"/>
      <c r="TR58" s="78"/>
      <c r="TS58" s="78"/>
      <c r="TT58" s="78"/>
      <c r="TU58" s="78"/>
      <c r="TV58" s="78"/>
      <c r="TW58" s="78"/>
      <c r="TX58" s="78"/>
      <c r="TY58" s="78"/>
      <c r="TZ58" s="78"/>
      <c r="UA58" s="78"/>
      <c r="UB58" s="78"/>
      <c r="UC58" s="78"/>
      <c r="UD58" s="78"/>
      <c r="UE58" s="78"/>
      <c r="UF58" s="78"/>
      <c r="UG58" s="78"/>
      <c r="UH58" s="78"/>
      <c r="UI58" s="78"/>
      <c r="UJ58" s="78"/>
      <c r="UK58" s="78"/>
      <c r="UL58" s="78"/>
      <c r="UM58" s="78"/>
      <c r="UN58" s="78"/>
      <c r="UO58" s="78"/>
      <c r="UP58" s="78"/>
      <c r="UQ58" s="78"/>
      <c r="UR58" s="78"/>
      <c r="US58" s="78"/>
      <c r="UT58" s="78"/>
      <c r="UU58" s="78"/>
      <c r="UV58" s="78"/>
      <c r="UW58" s="78"/>
      <c r="UX58" s="78"/>
      <c r="UY58" s="78"/>
      <c r="UZ58" s="78"/>
      <c r="VA58" s="78"/>
      <c r="VB58" s="78"/>
      <c r="VC58" s="78"/>
      <c r="VD58" s="78"/>
      <c r="VE58" s="78"/>
      <c r="VF58" s="78"/>
      <c r="VG58" s="78"/>
      <c r="VH58" s="78"/>
      <c r="VI58" s="78"/>
      <c r="VJ58" s="78"/>
      <c r="VK58" s="78"/>
      <c r="VL58" s="78"/>
      <c r="VM58" s="78"/>
      <c r="VN58" s="78"/>
      <c r="VO58" s="78"/>
      <c r="VP58" s="78"/>
      <c r="VQ58" s="78"/>
      <c r="VR58" s="78"/>
      <c r="VS58" s="78"/>
      <c r="VT58" s="78"/>
      <c r="VU58" s="78"/>
      <c r="VV58" s="78"/>
      <c r="VW58" s="78"/>
      <c r="VX58" s="78"/>
      <c r="VY58" s="78"/>
      <c r="VZ58" s="78"/>
      <c r="WA58" s="78"/>
      <c r="WB58" s="78"/>
      <c r="WC58" s="78"/>
      <c r="WD58" s="78"/>
      <c r="WE58" s="78"/>
      <c r="WF58" s="78"/>
      <c r="WG58" s="78"/>
      <c r="WH58" s="78"/>
      <c r="WI58" s="78"/>
      <c r="WJ58" s="78"/>
      <c r="WK58" s="78"/>
      <c r="WL58" s="78"/>
      <c r="WM58" s="78"/>
      <c r="WN58" s="78"/>
      <c r="WO58" s="78"/>
      <c r="WP58" s="78"/>
      <c r="WQ58" s="78"/>
      <c r="WR58" s="78"/>
      <c r="WS58" s="78"/>
      <c r="WT58" s="78"/>
      <c r="WU58" s="78"/>
      <c r="WV58" s="78"/>
      <c r="WW58" s="78"/>
      <c r="WX58" s="78"/>
      <c r="WY58" s="78"/>
      <c r="WZ58" s="78"/>
      <c r="XA58" s="78"/>
      <c r="XB58" s="78"/>
      <c r="XC58" s="78"/>
      <c r="XD58" s="78"/>
      <c r="XE58" s="78"/>
      <c r="XF58" s="78"/>
      <c r="XG58" s="78"/>
      <c r="XH58" s="78"/>
      <c r="XI58" s="78"/>
      <c r="XJ58" s="78"/>
      <c r="XK58" s="78"/>
      <c r="XL58" s="78"/>
      <c r="XM58" s="78"/>
      <c r="XN58" s="78"/>
      <c r="XO58" s="78"/>
      <c r="XP58" s="78"/>
      <c r="XQ58" s="78"/>
      <c r="XR58" s="78"/>
      <c r="XS58" s="78"/>
      <c r="XT58" s="78"/>
      <c r="XU58" s="78"/>
      <c r="XV58" s="78"/>
      <c r="XW58" s="78"/>
      <c r="XX58" s="78"/>
      <c r="XY58" s="78"/>
      <c r="XZ58" s="78"/>
      <c r="YA58" s="78"/>
      <c r="YB58" s="78"/>
      <c r="YC58" s="78"/>
      <c r="YD58" s="78"/>
      <c r="YE58" s="78"/>
      <c r="YF58" s="78"/>
      <c r="YG58" s="78"/>
      <c r="YH58" s="78"/>
      <c r="YI58" s="78"/>
      <c r="YJ58" s="78"/>
      <c r="YK58" s="78"/>
      <c r="YL58" s="78"/>
      <c r="YM58" s="78"/>
      <c r="YN58" s="78"/>
      <c r="YO58" s="78"/>
      <c r="YP58" s="78"/>
      <c r="YQ58" s="78"/>
      <c r="YR58" s="78"/>
      <c r="YS58" s="78"/>
      <c r="YT58" s="78"/>
      <c r="YU58" s="78"/>
      <c r="YV58" s="78"/>
      <c r="YW58" s="78"/>
      <c r="YX58" s="78"/>
      <c r="YY58" s="78"/>
      <c r="YZ58" s="78"/>
      <c r="ZA58" s="78"/>
      <c r="ZB58" s="78"/>
      <c r="ZC58" s="78"/>
      <c r="ZD58" s="78"/>
      <c r="ZE58" s="78"/>
      <c r="ZF58" s="78"/>
      <c r="ZG58" s="78"/>
      <c r="ZH58" s="78"/>
      <c r="ZI58" s="78"/>
      <c r="ZJ58" s="78"/>
      <c r="ZK58" s="78"/>
      <c r="ZL58" s="78"/>
      <c r="ZM58" s="78"/>
      <c r="ZN58" s="78"/>
      <c r="ZO58" s="78"/>
      <c r="ZP58" s="78"/>
      <c r="ZQ58" s="78"/>
      <c r="ZR58" s="78"/>
      <c r="ZS58" s="78"/>
      <c r="ZT58" s="78"/>
      <c r="ZU58" s="78"/>
      <c r="ZV58" s="78"/>
      <c r="ZW58" s="78"/>
      <c r="ZX58" s="78"/>
      <c r="ZY58" s="78"/>
      <c r="ZZ58" s="78"/>
      <c r="AAA58" s="78"/>
      <c r="AAB58" s="78"/>
      <c r="AAC58" s="78"/>
      <c r="AAD58" s="78"/>
      <c r="AAE58" s="78"/>
      <c r="AAF58" s="78"/>
      <c r="AAG58" s="78"/>
      <c r="AAH58" s="78"/>
      <c r="AAI58" s="78"/>
      <c r="AAJ58" s="78"/>
      <c r="AAK58" s="78"/>
      <c r="AAL58" s="78"/>
      <c r="AAM58" s="78"/>
      <c r="AAN58" s="78"/>
      <c r="AAO58" s="78"/>
      <c r="AAP58" s="78"/>
      <c r="AAQ58" s="78"/>
      <c r="AAR58" s="78"/>
      <c r="AAS58" s="78"/>
      <c r="AAT58" s="78"/>
      <c r="AAU58" s="78"/>
      <c r="AAV58" s="78"/>
      <c r="AAW58" s="78"/>
      <c r="AAX58" s="78"/>
      <c r="AAY58" s="78"/>
      <c r="AAZ58" s="78"/>
      <c r="ABA58" s="78"/>
      <c r="ABB58" s="78"/>
      <c r="ABC58" s="78"/>
      <c r="ABD58" s="78"/>
      <c r="ABE58" s="78"/>
      <c r="ABF58" s="78"/>
      <c r="ABG58" s="78"/>
      <c r="ABH58" s="78"/>
      <c r="ABI58" s="78"/>
      <c r="ABJ58" s="78"/>
      <c r="ABK58" s="78"/>
      <c r="ABL58" s="78"/>
      <c r="ABM58" s="78"/>
      <c r="ABN58" s="78"/>
      <c r="ABO58" s="78"/>
      <c r="ABP58" s="78"/>
      <c r="ABQ58" s="78"/>
      <c r="ABR58" s="78"/>
      <c r="ABS58" s="78"/>
      <c r="ABT58" s="78"/>
      <c r="ABU58" s="78"/>
      <c r="ABV58" s="78"/>
      <c r="ABW58" s="78"/>
      <c r="ABX58" s="78"/>
      <c r="ABY58" s="78"/>
      <c r="ABZ58" s="78"/>
      <c r="ACA58" s="78"/>
      <c r="ACB58" s="78"/>
      <c r="ACC58" s="78"/>
      <c r="ACD58" s="78"/>
      <c r="ACE58" s="78"/>
      <c r="ACF58" s="78"/>
      <c r="ACG58" s="78"/>
      <c r="ACH58" s="78"/>
      <c r="ACI58" s="78"/>
      <c r="ACJ58" s="78"/>
      <c r="ACK58" s="78"/>
      <c r="ACL58" s="78"/>
      <c r="ACM58" s="78"/>
      <c r="ACN58" s="78"/>
      <c r="ACO58" s="78"/>
      <c r="ACP58" s="78"/>
      <c r="ACQ58" s="78"/>
      <c r="ACR58" s="78"/>
      <c r="ACS58" s="78"/>
      <c r="ACT58" s="78"/>
      <c r="ACU58" s="78"/>
      <c r="ACV58" s="78"/>
      <c r="ACW58" s="78"/>
      <c r="ACX58" s="78"/>
      <c r="ACY58" s="78"/>
      <c r="ACZ58" s="78"/>
      <c r="ADA58" s="78"/>
      <c r="ADB58" s="78"/>
      <c r="ADC58" s="78"/>
      <c r="ADD58" s="78"/>
      <c r="ADE58" s="78"/>
      <c r="ADF58" s="78"/>
      <c r="ADG58" s="78"/>
      <c r="ADH58" s="78"/>
      <c r="ADI58" s="78"/>
      <c r="ADJ58" s="78"/>
      <c r="ADK58" s="78"/>
      <c r="ADL58" s="78"/>
      <c r="ADM58" s="78"/>
      <c r="ADN58" s="78"/>
      <c r="ADO58" s="78"/>
      <c r="ADP58" s="78"/>
      <c r="ADQ58" s="78"/>
      <c r="ADR58" s="78"/>
      <c r="ADS58" s="78"/>
      <c r="ADT58" s="78"/>
      <c r="ADU58" s="78"/>
      <c r="ADV58" s="78"/>
      <c r="ADW58" s="78"/>
      <c r="ADX58" s="78"/>
      <c r="ADY58" s="78"/>
      <c r="ADZ58" s="78"/>
      <c r="AEA58" s="78"/>
      <c r="AEB58" s="78"/>
      <c r="AEC58" s="78"/>
      <c r="AED58" s="78"/>
      <c r="AEE58" s="78"/>
      <c r="AEF58" s="78"/>
      <c r="AEG58" s="78"/>
      <c r="AEH58" s="78"/>
      <c r="AEI58" s="78"/>
      <c r="AEJ58" s="78"/>
      <c r="AEK58" s="78"/>
      <c r="AEL58" s="78"/>
      <c r="AEM58" s="78"/>
      <c r="AEN58" s="78"/>
      <c r="AEO58" s="78"/>
      <c r="AEP58" s="78"/>
      <c r="AEQ58" s="78"/>
      <c r="AER58" s="78"/>
      <c r="AES58" s="78"/>
      <c r="AET58" s="78"/>
      <c r="AEU58" s="78"/>
      <c r="AEV58" s="78"/>
      <c r="AEW58" s="78"/>
      <c r="AEX58" s="78"/>
      <c r="AEY58" s="78"/>
      <c r="AEZ58" s="78"/>
      <c r="AFA58" s="78"/>
      <c r="AFB58" s="78"/>
      <c r="AFC58" s="78"/>
      <c r="AFD58" s="78"/>
      <c r="AFE58" s="78"/>
      <c r="AFF58" s="78"/>
      <c r="AFG58" s="78"/>
      <c r="AFH58" s="78"/>
      <c r="AFI58" s="78"/>
      <c r="AFJ58" s="78"/>
      <c r="AFK58" s="78"/>
      <c r="AFL58" s="78"/>
      <c r="AFM58" s="78"/>
      <c r="AFN58" s="78"/>
      <c r="AFO58" s="78"/>
      <c r="AFP58" s="78"/>
      <c r="AFQ58" s="78"/>
      <c r="AFR58" s="78"/>
      <c r="AFS58" s="78"/>
      <c r="AFT58" s="78"/>
      <c r="AFU58" s="78"/>
      <c r="AFV58" s="78"/>
      <c r="AFW58" s="78"/>
      <c r="AFX58" s="78"/>
      <c r="AFY58" s="78"/>
      <c r="AFZ58" s="78"/>
      <c r="AGA58" s="78"/>
      <c r="AGB58" s="78"/>
      <c r="AGC58" s="78"/>
      <c r="AGD58" s="78"/>
      <c r="AGE58" s="78"/>
      <c r="AGF58" s="78"/>
      <c r="AGG58" s="78"/>
      <c r="AGH58" s="78"/>
      <c r="AGI58" s="78"/>
      <c r="AGJ58" s="78"/>
      <c r="AGK58" s="78"/>
      <c r="AGL58" s="78"/>
      <c r="AGM58" s="78"/>
      <c r="AGN58" s="78"/>
      <c r="AGO58" s="78"/>
      <c r="AGP58" s="78"/>
      <c r="AGQ58" s="78"/>
      <c r="AGR58" s="78"/>
      <c r="AGS58" s="78"/>
      <c r="AGT58" s="78"/>
      <c r="AGU58" s="78"/>
      <c r="AGV58" s="78"/>
      <c r="AGW58" s="78"/>
      <c r="AGX58" s="78"/>
      <c r="AGY58" s="78"/>
      <c r="AGZ58" s="78"/>
      <c r="AHA58" s="78"/>
      <c r="AHB58" s="78"/>
      <c r="AHC58" s="78"/>
      <c r="AHD58" s="78"/>
      <c r="AHE58" s="78"/>
      <c r="AHF58" s="78"/>
      <c r="AHG58" s="78"/>
      <c r="AHH58" s="78"/>
      <c r="AHI58" s="78"/>
      <c r="AHJ58" s="78"/>
      <c r="AHK58" s="78"/>
      <c r="AHL58" s="78"/>
      <c r="AHM58" s="78"/>
      <c r="AHN58" s="78"/>
      <c r="AHO58" s="78"/>
      <c r="AHP58" s="78"/>
      <c r="AHQ58" s="78"/>
      <c r="AHR58" s="78"/>
      <c r="AHS58" s="78"/>
      <c r="AHT58" s="78"/>
      <c r="AHU58" s="78"/>
      <c r="AHV58" s="78"/>
      <c r="AHW58" s="78"/>
      <c r="AHX58" s="78"/>
      <c r="AHY58" s="78"/>
      <c r="AHZ58" s="78"/>
      <c r="AIA58" s="78"/>
      <c r="AIB58" s="78"/>
      <c r="AIC58" s="78"/>
      <c r="AID58" s="78"/>
      <c r="AIE58" s="78"/>
      <c r="AIF58" s="78"/>
      <c r="AIG58" s="78"/>
      <c r="AIH58" s="78"/>
      <c r="AII58" s="78"/>
      <c r="AIJ58" s="78"/>
      <c r="AIK58" s="78"/>
      <c r="AIL58" s="78"/>
      <c r="AIM58" s="78"/>
      <c r="AIN58" s="78"/>
      <c r="AIO58" s="78"/>
      <c r="AIP58" s="78"/>
      <c r="AIQ58" s="78"/>
      <c r="AIR58" s="78"/>
      <c r="AIS58" s="78"/>
      <c r="AIT58" s="78"/>
      <c r="AIU58" s="78"/>
      <c r="AIV58" s="78"/>
      <c r="AIW58" s="78"/>
      <c r="AIX58" s="78"/>
      <c r="AIY58" s="78"/>
      <c r="AIZ58" s="78"/>
      <c r="AJA58" s="78"/>
      <c r="AJB58" s="78"/>
      <c r="AJC58" s="78"/>
      <c r="AJD58" s="78"/>
      <c r="AJE58" s="78"/>
      <c r="AJF58" s="78"/>
      <c r="AJG58" s="78"/>
      <c r="AJH58" s="78"/>
      <c r="AJI58" s="78"/>
      <c r="AJJ58" s="78"/>
      <c r="AJK58" s="78"/>
      <c r="AJL58" s="78"/>
      <c r="AJM58" s="78"/>
      <c r="AJN58" s="78"/>
      <c r="AJO58" s="78"/>
      <c r="AJP58" s="78"/>
      <c r="AJQ58" s="78"/>
      <c r="AJR58" s="78"/>
      <c r="AJS58" s="78"/>
      <c r="AJT58" s="78"/>
      <c r="AJU58" s="78"/>
      <c r="AJV58" s="78"/>
      <c r="AJW58" s="78"/>
      <c r="AJX58" s="78"/>
      <c r="AJY58" s="78"/>
      <c r="AJZ58" s="78"/>
      <c r="AKA58" s="78"/>
      <c r="AKB58" s="78"/>
      <c r="AKC58" s="78"/>
      <c r="AKD58" s="78"/>
      <c r="AKE58" s="78"/>
      <c r="AKF58" s="78"/>
      <c r="AKG58" s="78"/>
      <c r="AKH58" s="78"/>
      <c r="AKI58" s="78"/>
      <c r="AKJ58" s="78"/>
      <c r="AKK58" s="78"/>
      <c r="AKL58" s="78"/>
      <c r="AKM58" s="78"/>
      <c r="AKN58" s="78"/>
      <c r="AKO58" s="78"/>
      <c r="AKP58" s="78"/>
      <c r="AKQ58" s="78"/>
      <c r="AKR58" s="78"/>
      <c r="AKS58" s="78"/>
      <c r="AKT58" s="78"/>
      <c r="AKU58" s="78"/>
      <c r="AKV58" s="78"/>
      <c r="AKW58" s="78"/>
      <c r="AKX58" s="78"/>
      <c r="AKY58" s="78"/>
      <c r="AKZ58" s="78"/>
      <c r="ALA58" s="78"/>
      <c r="ALB58" s="78"/>
      <c r="ALC58" s="78"/>
      <c r="ALD58" s="78"/>
      <c r="ALE58" s="78"/>
      <c r="ALF58" s="78"/>
      <c r="ALG58" s="78"/>
      <c r="ALH58" s="78"/>
      <c r="ALI58" s="78"/>
      <c r="ALJ58" s="78"/>
      <c r="ALK58" s="78"/>
      <c r="ALL58" s="78"/>
      <c r="ALM58" s="78"/>
      <c r="ALN58" s="78"/>
      <c r="ALO58" s="78"/>
      <c r="ALP58" s="78"/>
      <c r="ALQ58" s="78"/>
      <c r="ALR58" s="78"/>
      <c r="ALS58" s="78"/>
      <c r="ALT58" s="78"/>
      <c r="ALU58" s="78"/>
      <c r="ALV58" s="78"/>
      <c r="ALW58" s="78"/>
      <c r="ALX58" s="78"/>
      <c r="ALY58" s="78"/>
      <c r="ALZ58" s="78"/>
      <c r="AMA58" s="78"/>
      <c r="AMB58" s="78"/>
      <c r="AMC58" s="78"/>
      <c r="AMD58" s="78"/>
      <c r="AME58" s="78"/>
      <c r="AMF58" s="78"/>
      <c r="AMG58" s="78"/>
      <c r="AMH58" s="78"/>
      <c r="AMI58" s="78"/>
      <c r="AMJ58" s="78"/>
      <c r="AMK58" s="78"/>
    </row>
    <row r="59" spans="1:1025" s="96" customFormat="1" ht="15" x14ac:dyDescent="0.2">
      <c r="A59" s="308" t="s">
        <v>16</v>
      </c>
      <c r="B59" s="304"/>
      <c r="C59" s="229">
        <v>11</v>
      </c>
      <c r="D59" s="228"/>
      <c r="E59" s="228"/>
      <c r="F59" s="228"/>
      <c r="G59" s="395">
        <v>8933886046.4899998</v>
      </c>
      <c r="H59" s="286"/>
      <c r="I59" s="405"/>
      <c r="J59" s="228"/>
      <c r="K59" s="295">
        <v>8663706166.5100002</v>
      </c>
      <c r="L59" s="290"/>
      <c r="M59" s="248">
        <f>IF(G59&gt;=K59,(G59-K59),0)</f>
        <v>270179879.97999954</v>
      </c>
      <c r="N59" s="287"/>
      <c r="O59" s="248">
        <f>IF(G59&lt;=K59,(K59-G59),0)</f>
        <v>0</v>
      </c>
      <c r="P59" s="287"/>
      <c r="Q59" s="249">
        <f>IF(M59,(M59/K59),IF(O59,-(O59/K59),0))</f>
        <v>3.1185254299642997E-2</v>
      </c>
      <c r="R59" s="28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c r="HN59" s="78"/>
      <c r="HO59" s="78"/>
      <c r="HP59" s="78"/>
      <c r="HQ59" s="78"/>
      <c r="HR59" s="78"/>
      <c r="HS59" s="78"/>
      <c r="HT59" s="78"/>
      <c r="HU59" s="78"/>
      <c r="HV59" s="78"/>
      <c r="HW59" s="78"/>
      <c r="HX59" s="78"/>
      <c r="HY59" s="78"/>
      <c r="HZ59" s="78"/>
      <c r="IA59" s="78"/>
      <c r="IB59" s="78"/>
      <c r="IC59" s="78"/>
      <c r="ID59" s="78"/>
      <c r="IE59" s="78"/>
      <c r="IF59" s="78"/>
      <c r="IG59" s="78"/>
      <c r="IH59" s="78"/>
      <c r="II59" s="78"/>
      <c r="IJ59" s="78"/>
      <c r="IK59" s="78"/>
      <c r="IL59" s="78"/>
      <c r="IM59" s="78"/>
      <c r="IN59" s="78"/>
      <c r="IO59" s="78"/>
      <c r="IP59" s="78"/>
      <c r="IQ59" s="78"/>
      <c r="IR59" s="78"/>
      <c r="IS59" s="78"/>
      <c r="IT59" s="78"/>
      <c r="IU59" s="78"/>
      <c r="IV59" s="78"/>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c r="SI59" s="78"/>
      <c r="SJ59" s="78"/>
      <c r="SK59" s="78"/>
      <c r="SL59" s="78"/>
      <c r="SM59" s="78"/>
      <c r="SN59" s="78"/>
      <c r="SO59" s="78"/>
      <c r="SP59" s="78"/>
      <c r="SQ59" s="78"/>
      <c r="SR59" s="78"/>
      <c r="SS59" s="78"/>
      <c r="ST59" s="78"/>
      <c r="SU59" s="78"/>
      <c r="SV59" s="78"/>
      <c r="SW59" s="78"/>
      <c r="SX59" s="78"/>
      <c r="SY59" s="78"/>
      <c r="SZ59" s="78"/>
      <c r="TA59" s="78"/>
      <c r="TB59" s="78"/>
      <c r="TC59" s="78"/>
      <c r="TD59" s="78"/>
      <c r="TE59" s="78"/>
      <c r="TF59" s="78"/>
      <c r="TG59" s="78"/>
      <c r="TH59" s="78"/>
      <c r="TI59" s="78"/>
      <c r="TJ59" s="78"/>
      <c r="TK59" s="78"/>
      <c r="TL59" s="78"/>
      <c r="TM59" s="78"/>
      <c r="TN59" s="78"/>
      <c r="TO59" s="78"/>
      <c r="TP59" s="78"/>
      <c r="TQ59" s="78"/>
      <c r="TR59" s="78"/>
      <c r="TS59" s="78"/>
      <c r="TT59" s="78"/>
      <c r="TU59" s="78"/>
      <c r="TV59" s="78"/>
      <c r="TW59" s="78"/>
      <c r="TX59" s="78"/>
      <c r="TY59" s="78"/>
      <c r="TZ59" s="78"/>
      <c r="UA59" s="78"/>
      <c r="UB59" s="78"/>
      <c r="UC59" s="78"/>
      <c r="UD59" s="78"/>
      <c r="UE59" s="78"/>
      <c r="UF59" s="78"/>
      <c r="UG59" s="78"/>
      <c r="UH59" s="78"/>
      <c r="UI59" s="78"/>
      <c r="UJ59" s="78"/>
      <c r="UK59" s="78"/>
      <c r="UL59" s="78"/>
      <c r="UM59" s="78"/>
      <c r="UN59" s="78"/>
      <c r="UO59" s="78"/>
      <c r="UP59" s="78"/>
      <c r="UQ59" s="78"/>
      <c r="UR59" s="78"/>
      <c r="US59" s="78"/>
      <c r="UT59" s="78"/>
      <c r="UU59" s="78"/>
      <c r="UV59" s="78"/>
      <c r="UW59" s="78"/>
      <c r="UX59" s="78"/>
      <c r="UY59" s="78"/>
      <c r="UZ59" s="78"/>
      <c r="VA59" s="78"/>
      <c r="VB59" s="78"/>
      <c r="VC59" s="78"/>
      <c r="VD59" s="78"/>
      <c r="VE59" s="78"/>
      <c r="VF59" s="78"/>
      <c r="VG59" s="78"/>
      <c r="VH59" s="78"/>
      <c r="VI59" s="78"/>
      <c r="VJ59" s="78"/>
      <c r="VK59" s="78"/>
      <c r="VL59" s="78"/>
      <c r="VM59" s="78"/>
      <c r="VN59" s="78"/>
      <c r="VO59" s="78"/>
      <c r="VP59" s="78"/>
      <c r="VQ59" s="78"/>
      <c r="VR59" s="78"/>
      <c r="VS59" s="78"/>
      <c r="VT59" s="78"/>
      <c r="VU59" s="78"/>
      <c r="VV59" s="78"/>
      <c r="VW59" s="78"/>
      <c r="VX59" s="78"/>
      <c r="VY59" s="78"/>
      <c r="VZ59" s="78"/>
      <c r="WA59" s="78"/>
      <c r="WB59" s="78"/>
      <c r="WC59" s="78"/>
      <c r="WD59" s="78"/>
      <c r="WE59" s="78"/>
      <c r="WF59" s="78"/>
      <c r="WG59" s="78"/>
      <c r="WH59" s="78"/>
      <c r="WI59" s="78"/>
      <c r="WJ59" s="78"/>
      <c r="WK59" s="78"/>
      <c r="WL59" s="78"/>
      <c r="WM59" s="78"/>
      <c r="WN59" s="78"/>
      <c r="WO59" s="78"/>
      <c r="WP59" s="78"/>
      <c r="WQ59" s="78"/>
      <c r="WR59" s="78"/>
      <c r="WS59" s="78"/>
      <c r="WT59" s="78"/>
      <c r="WU59" s="78"/>
      <c r="WV59" s="78"/>
      <c r="WW59" s="78"/>
      <c r="WX59" s="78"/>
      <c r="WY59" s="78"/>
      <c r="WZ59" s="78"/>
      <c r="XA59" s="78"/>
      <c r="XB59" s="78"/>
      <c r="XC59" s="78"/>
      <c r="XD59" s="78"/>
      <c r="XE59" s="78"/>
      <c r="XF59" s="78"/>
      <c r="XG59" s="78"/>
      <c r="XH59" s="78"/>
      <c r="XI59" s="78"/>
      <c r="XJ59" s="78"/>
      <c r="XK59" s="78"/>
      <c r="XL59" s="78"/>
      <c r="XM59" s="78"/>
      <c r="XN59" s="78"/>
      <c r="XO59" s="78"/>
      <c r="XP59" s="78"/>
      <c r="XQ59" s="78"/>
      <c r="XR59" s="78"/>
      <c r="XS59" s="78"/>
      <c r="XT59" s="78"/>
      <c r="XU59" s="78"/>
      <c r="XV59" s="78"/>
      <c r="XW59" s="78"/>
      <c r="XX59" s="78"/>
      <c r="XY59" s="78"/>
      <c r="XZ59" s="78"/>
      <c r="YA59" s="78"/>
      <c r="YB59" s="78"/>
      <c r="YC59" s="78"/>
      <c r="YD59" s="78"/>
      <c r="YE59" s="78"/>
      <c r="YF59" s="78"/>
      <c r="YG59" s="78"/>
      <c r="YH59" s="78"/>
      <c r="YI59" s="78"/>
      <c r="YJ59" s="78"/>
      <c r="YK59" s="78"/>
      <c r="YL59" s="78"/>
      <c r="YM59" s="78"/>
      <c r="YN59" s="78"/>
      <c r="YO59" s="78"/>
      <c r="YP59" s="78"/>
      <c r="YQ59" s="78"/>
      <c r="YR59" s="78"/>
      <c r="YS59" s="78"/>
      <c r="YT59" s="78"/>
      <c r="YU59" s="78"/>
      <c r="YV59" s="78"/>
      <c r="YW59" s="78"/>
      <c r="YX59" s="78"/>
      <c r="YY59" s="78"/>
      <c r="YZ59" s="78"/>
      <c r="ZA59" s="78"/>
      <c r="ZB59" s="78"/>
      <c r="ZC59" s="78"/>
      <c r="ZD59" s="78"/>
      <c r="ZE59" s="78"/>
      <c r="ZF59" s="78"/>
      <c r="ZG59" s="78"/>
      <c r="ZH59" s="78"/>
      <c r="ZI59" s="78"/>
      <c r="ZJ59" s="78"/>
      <c r="ZK59" s="78"/>
      <c r="ZL59" s="78"/>
      <c r="ZM59" s="78"/>
      <c r="ZN59" s="78"/>
      <c r="ZO59" s="78"/>
      <c r="ZP59" s="78"/>
      <c r="ZQ59" s="78"/>
      <c r="ZR59" s="78"/>
      <c r="ZS59" s="78"/>
      <c r="ZT59" s="78"/>
      <c r="ZU59" s="78"/>
      <c r="ZV59" s="78"/>
      <c r="ZW59" s="78"/>
      <c r="ZX59" s="78"/>
      <c r="ZY59" s="78"/>
      <c r="ZZ59" s="78"/>
      <c r="AAA59" s="78"/>
      <c r="AAB59" s="78"/>
      <c r="AAC59" s="78"/>
      <c r="AAD59" s="78"/>
      <c r="AAE59" s="78"/>
      <c r="AAF59" s="78"/>
      <c r="AAG59" s="78"/>
      <c r="AAH59" s="78"/>
      <c r="AAI59" s="78"/>
      <c r="AAJ59" s="78"/>
      <c r="AAK59" s="78"/>
      <c r="AAL59" s="78"/>
      <c r="AAM59" s="78"/>
      <c r="AAN59" s="78"/>
      <c r="AAO59" s="78"/>
      <c r="AAP59" s="78"/>
      <c r="AAQ59" s="78"/>
      <c r="AAR59" s="78"/>
      <c r="AAS59" s="78"/>
      <c r="AAT59" s="78"/>
      <c r="AAU59" s="78"/>
      <c r="AAV59" s="78"/>
      <c r="AAW59" s="78"/>
      <c r="AAX59" s="78"/>
      <c r="AAY59" s="78"/>
      <c r="AAZ59" s="78"/>
      <c r="ABA59" s="78"/>
      <c r="ABB59" s="78"/>
      <c r="ABC59" s="78"/>
      <c r="ABD59" s="78"/>
      <c r="ABE59" s="78"/>
      <c r="ABF59" s="78"/>
      <c r="ABG59" s="78"/>
      <c r="ABH59" s="78"/>
      <c r="ABI59" s="78"/>
      <c r="ABJ59" s="78"/>
      <c r="ABK59" s="78"/>
      <c r="ABL59" s="78"/>
      <c r="ABM59" s="78"/>
      <c r="ABN59" s="78"/>
      <c r="ABO59" s="78"/>
      <c r="ABP59" s="78"/>
      <c r="ABQ59" s="78"/>
      <c r="ABR59" s="78"/>
      <c r="ABS59" s="78"/>
      <c r="ABT59" s="78"/>
      <c r="ABU59" s="78"/>
      <c r="ABV59" s="78"/>
      <c r="ABW59" s="78"/>
      <c r="ABX59" s="78"/>
      <c r="ABY59" s="78"/>
      <c r="ABZ59" s="78"/>
      <c r="ACA59" s="78"/>
      <c r="ACB59" s="78"/>
      <c r="ACC59" s="78"/>
      <c r="ACD59" s="78"/>
      <c r="ACE59" s="78"/>
      <c r="ACF59" s="78"/>
      <c r="ACG59" s="78"/>
      <c r="ACH59" s="78"/>
      <c r="ACI59" s="78"/>
      <c r="ACJ59" s="78"/>
      <c r="ACK59" s="78"/>
      <c r="ACL59" s="78"/>
      <c r="ACM59" s="78"/>
      <c r="ACN59" s="78"/>
      <c r="ACO59" s="78"/>
      <c r="ACP59" s="78"/>
      <c r="ACQ59" s="78"/>
      <c r="ACR59" s="78"/>
      <c r="ACS59" s="78"/>
      <c r="ACT59" s="78"/>
      <c r="ACU59" s="78"/>
      <c r="ACV59" s="78"/>
      <c r="ACW59" s="78"/>
      <c r="ACX59" s="78"/>
      <c r="ACY59" s="78"/>
      <c r="ACZ59" s="78"/>
      <c r="ADA59" s="78"/>
      <c r="ADB59" s="78"/>
      <c r="ADC59" s="78"/>
      <c r="ADD59" s="78"/>
      <c r="ADE59" s="78"/>
      <c r="ADF59" s="78"/>
      <c r="ADG59" s="78"/>
      <c r="ADH59" s="78"/>
      <c r="ADI59" s="78"/>
      <c r="ADJ59" s="78"/>
      <c r="ADK59" s="78"/>
      <c r="ADL59" s="78"/>
      <c r="ADM59" s="78"/>
      <c r="ADN59" s="78"/>
      <c r="ADO59" s="78"/>
      <c r="ADP59" s="78"/>
      <c r="ADQ59" s="78"/>
      <c r="ADR59" s="78"/>
      <c r="ADS59" s="78"/>
      <c r="ADT59" s="78"/>
      <c r="ADU59" s="78"/>
      <c r="ADV59" s="78"/>
      <c r="ADW59" s="78"/>
      <c r="ADX59" s="78"/>
      <c r="ADY59" s="78"/>
      <c r="ADZ59" s="78"/>
      <c r="AEA59" s="78"/>
      <c r="AEB59" s="78"/>
      <c r="AEC59" s="78"/>
      <c r="AED59" s="78"/>
      <c r="AEE59" s="78"/>
      <c r="AEF59" s="78"/>
      <c r="AEG59" s="78"/>
      <c r="AEH59" s="78"/>
      <c r="AEI59" s="78"/>
      <c r="AEJ59" s="78"/>
      <c r="AEK59" s="78"/>
      <c r="AEL59" s="78"/>
      <c r="AEM59" s="78"/>
      <c r="AEN59" s="78"/>
      <c r="AEO59" s="78"/>
      <c r="AEP59" s="78"/>
      <c r="AEQ59" s="78"/>
      <c r="AER59" s="78"/>
      <c r="AES59" s="78"/>
      <c r="AET59" s="78"/>
      <c r="AEU59" s="78"/>
      <c r="AEV59" s="78"/>
      <c r="AEW59" s="78"/>
      <c r="AEX59" s="78"/>
      <c r="AEY59" s="78"/>
      <c r="AEZ59" s="78"/>
      <c r="AFA59" s="78"/>
      <c r="AFB59" s="78"/>
      <c r="AFC59" s="78"/>
      <c r="AFD59" s="78"/>
      <c r="AFE59" s="78"/>
      <c r="AFF59" s="78"/>
      <c r="AFG59" s="78"/>
      <c r="AFH59" s="78"/>
      <c r="AFI59" s="78"/>
      <c r="AFJ59" s="78"/>
      <c r="AFK59" s="78"/>
      <c r="AFL59" s="78"/>
      <c r="AFM59" s="78"/>
      <c r="AFN59" s="78"/>
      <c r="AFO59" s="78"/>
      <c r="AFP59" s="78"/>
      <c r="AFQ59" s="78"/>
      <c r="AFR59" s="78"/>
      <c r="AFS59" s="78"/>
      <c r="AFT59" s="78"/>
      <c r="AFU59" s="78"/>
      <c r="AFV59" s="78"/>
      <c r="AFW59" s="78"/>
      <c r="AFX59" s="78"/>
      <c r="AFY59" s="78"/>
      <c r="AFZ59" s="78"/>
      <c r="AGA59" s="78"/>
      <c r="AGB59" s="78"/>
      <c r="AGC59" s="78"/>
      <c r="AGD59" s="78"/>
      <c r="AGE59" s="78"/>
      <c r="AGF59" s="78"/>
      <c r="AGG59" s="78"/>
      <c r="AGH59" s="78"/>
      <c r="AGI59" s="78"/>
      <c r="AGJ59" s="78"/>
      <c r="AGK59" s="78"/>
      <c r="AGL59" s="78"/>
      <c r="AGM59" s="78"/>
      <c r="AGN59" s="78"/>
      <c r="AGO59" s="78"/>
      <c r="AGP59" s="78"/>
      <c r="AGQ59" s="78"/>
      <c r="AGR59" s="78"/>
      <c r="AGS59" s="78"/>
      <c r="AGT59" s="78"/>
      <c r="AGU59" s="78"/>
      <c r="AGV59" s="78"/>
      <c r="AGW59" s="78"/>
      <c r="AGX59" s="78"/>
      <c r="AGY59" s="78"/>
      <c r="AGZ59" s="78"/>
      <c r="AHA59" s="78"/>
      <c r="AHB59" s="78"/>
      <c r="AHC59" s="78"/>
      <c r="AHD59" s="78"/>
      <c r="AHE59" s="78"/>
      <c r="AHF59" s="78"/>
      <c r="AHG59" s="78"/>
      <c r="AHH59" s="78"/>
      <c r="AHI59" s="78"/>
      <c r="AHJ59" s="78"/>
      <c r="AHK59" s="78"/>
      <c r="AHL59" s="78"/>
      <c r="AHM59" s="78"/>
      <c r="AHN59" s="78"/>
      <c r="AHO59" s="78"/>
      <c r="AHP59" s="78"/>
      <c r="AHQ59" s="78"/>
      <c r="AHR59" s="78"/>
      <c r="AHS59" s="78"/>
      <c r="AHT59" s="78"/>
      <c r="AHU59" s="78"/>
      <c r="AHV59" s="78"/>
      <c r="AHW59" s="78"/>
      <c r="AHX59" s="78"/>
      <c r="AHY59" s="78"/>
      <c r="AHZ59" s="78"/>
      <c r="AIA59" s="78"/>
      <c r="AIB59" s="78"/>
      <c r="AIC59" s="78"/>
      <c r="AID59" s="78"/>
      <c r="AIE59" s="78"/>
      <c r="AIF59" s="78"/>
      <c r="AIG59" s="78"/>
      <c r="AIH59" s="78"/>
      <c r="AII59" s="78"/>
      <c r="AIJ59" s="78"/>
      <c r="AIK59" s="78"/>
      <c r="AIL59" s="78"/>
      <c r="AIM59" s="78"/>
      <c r="AIN59" s="78"/>
      <c r="AIO59" s="78"/>
      <c r="AIP59" s="78"/>
      <c r="AIQ59" s="78"/>
      <c r="AIR59" s="78"/>
      <c r="AIS59" s="78"/>
      <c r="AIT59" s="78"/>
      <c r="AIU59" s="78"/>
      <c r="AIV59" s="78"/>
      <c r="AIW59" s="78"/>
      <c r="AIX59" s="78"/>
      <c r="AIY59" s="78"/>
      <c r="AIZ59" s="78"/>
      <c r="AJA59" s="78"/>
      <c r="AJB59" s="78"/>
      <c r="AJC59" s="78"/>
      <c r="AJD59" s="78"/>
      <c r="AJE59" s="78"/>
      <c r="AJF59" s="78"/>
      <c r="AJG59" s="78"/>
      <c r="AJH59" s="78"/>
      <c r="AJI59" s="78"/>
      <c r="AJJ59" s="78"/>
      <c r="AJK59" s="78"/>
      <c r="AJL59" s="78"/>
      <c r="AJM59" s="78"/>
      <c r="AJN59" s="78"/>
      <c r="AJO59" s="78"/>
      <c r="AJP59" s="78"/>
      <c r="AJQ59" s="78"/>
      <c r="AJR59" s="78"/>
      <c r="AJS59" s="78"/>
      <c r="AJT59" s="78"/>
      <c r="AJU59" s="78"/>
      <c r="AJV59" s="78"/>
      <c r="AJW59" s="78"/>
      <c r="AJX59" s="78"/>
      <c r="AJY59" s="78"/>
      <c r="AJZ59" s="78"/>
      <c r="AKA59" s="78"/>
      <c r="AKB59" s="78"/>
      <c r="AKC59" s="78"/>
      <c r="AKD59" s="78"/>
      <c r="AKE59" s="78"/>
      <c r="AKF59" s="78"/>
      <c r="AKG59" s="78"/>
      <c r="AKH59" s="78"/>
      <c r="AKI59" s="78"/>
      <c r="AKJ59" s="78"/>
      <c r="AKK59" s="78"/>
      <c r="AKL59" s="78"/>
      <c r="AKM59" s="78"/>
      <c r="AKN59" s="78"/>
      <c r="AKO59" s="78"/>
      <c r="AKP59" s="78"/>
      <c r="AKQ59" s="78"/>
      <c r="AKR59" s="78"/>
      <c r="AKS59" s="78"/>
      <c r="AKT59" s="78"/>
      <c r="AKU59" s="78"/>
      <c r="AKV59" s="78"/>
      <c r="AKW59" s="78"/>
      <c r="AKX59" s="78"/>
      <c r="AKY59" s="78"/>
      <c r="AKZ59" s="78"/>
      <c r="ALA59" s="78"/>
      <c r="ALB59" s="78"/>
      <c r="ALC59" s="78"/>
      <c r="ALD59" s="78"/>
      <c r="ALE59" s="78"/>
      <c r="ALF59" s="78"/>
      <c r="ALG59" s="78"/>
      <c r="ALH59" s="78"/>
      <c r="ALI59" s="78"/>
      <c r="ALJ59" s="78"/>
      <c r="ALK59" s="78"/>
      <c r="ALL59" s="78"/>
      <c r="ALM59" s="78"/>
      <c r="ALN59" s="78"/>
      <c r="ALO59" s="78"/>
      <c r="ALP59" s="78"/>
      <c r="ALQ59" s="78"/>
      <c r="ALR59" s="78"/>
      <c r="ALS59" s="78"/>
      <c r="ALT59" s="78"/>
      <c r="ALU59" s="78"/>
      <c r="ALV59" s="78"/>
      <c r="ALW59" s="78"/>
      <c r="ALX59" s="78"/>
      <c r="ALY59" s="78"/>
      <c r="ALZ59" s="78"/>
      <c r="AMA59" s="78"/>
      <c r="AMB59" s="78"/>
      <c r="AMC59" s="78"/>
      <c r="AMD59" s="78"/>
      <c r="AME59" s="78"/>
      <c r="AMF59" s="78"/>
      <c r="AMG59" s="78"/>
      <c r="AMH59" s="78"/>
      <c r="AMI59" s="78"/>
      <c r="AMJ59" s="78"/>
      <c r="AMK59" s="78"/>
    </row>
    <row r="60" spans="1:1025" s="96" customFormat="1" ht="30" x14ac:dyDescent="0.2">
      <c r="A60" s="308" t="s">
        <v>17</v>
      </c>
      <c r="B60" s="304"/>
      <c r="C60" s="229">
        <v>11</v>
      </c>
      <c r="D60" s="228"/>
      <c r="E60" s="228"/>
      <c r="F60" s="228"/>
      <c r="G60" s="395">
        <v>16453307259.65</v>
      </c>
      <c r="H60" s="286"/>
      <c r="I60" s="405"/>
      <c r="J60" s="228"/>
      <c r="K60" s="295">
        <v>8441850950.5500002</v>
      </c>
      <c r="L60" s="290"/>
      <c r="M60" s="248">
        <f>IF(G60&gt;=K60,(G60-K60),0)</f>
        <v>8011456309.0999994</v>
      </c>
      <c r="N60" s="287"/>
      <c r="O60" s="248">
        <f>IF(G60&lt;=K60,(K60-G60),0)</f>
        <v>0</v>
      </c>
      <c r="P60" s="287"/>
      <c r="Q60" s="249">
        <f>IF(M60,(M60/K60),IF(O60,-(O60/K60),0))</f>
        <v>0.94901655525889617</v>
      </c>
      <c r="R60" s="291"/>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c r="IC60" s="78"/>
      <c r="ID60" s="78"/>
      <c r="IE60" s="78"/>
      <c r="IF60" s="78"/>
      <c r="IG60" s="78"/>
      <c r="IH60" s="78"/>
      <c r="II60" s="78"/>
      <c r="IJ60" s="78"/>
      <c r="IK60" s="78"/>
      <c r="IL60" s="78"/>
      <c r="IM60" s="78"/>
      <c r="IN60" s="78"/>
      <c r="IO60" s="78"/>
      <c r="IP60" s="78"/>
      <c r="IQ60" s="78"/>
      <c r="IR60" s="78"/>
      <c r="IS60" s="78"/>
      <c r="IT60" s="78"/>
      <c r="IU60" s="78"/>
      <c r="IV60" s="78"/>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c r="SI60" s="78"/>
      <c r="SJ60" s="78"/>
      <c r="SK60" s="78"/>
      <c r="SL60" s="78"/>
      <c r="SM60" s="78"/>
      <c r="SN60" s="78"/>
      <c r="SO60" s="78"/>
      <c r="SP60" s="78"/>
      <c r="SQ60" s="78"/>
      <c r="SR60" s="78"/>
      <c r="SS60" s="78"/>
      <c r="ST60" s="78"/>
      <c r="SU60" s="78"/>
      <c r="SV60" s="78"/>
      <c r="SW60" s="78"/>
      <c r="SX60" s="78"/>
      <c r="SY60" s="78"/>
      <c r="SZ60" s="78"/>
      <c r="TA60" s="78"/>
      <c r="TB60" s="78"/>
      <c r="TC60" s="78"/>
      <c r="TD60" s="78"/>
      <c r="TE60" s="78"/>
      <c r="TF60" s="78"/>
      <c r="TG60" s="78"/>
      <c r="TH60" s="78"/>
      <c r="TI60" s="78"/>
      <c r="TJ60" s="78"/>
      <c r="TK60" s="78"/>
      <c r="TL60" s="78"/>
      <c r="TM60" s="78"/>
      <c r="TN60" s="78"/>
      <c r="TO60" s="78"/>
      <c r="TP60" s="78"/>
      <c r="TQ60" s="78"/>
      <c r="TR60" s="78"/>
      <c r="TS60" s="78"/>
      <c r="TT60" s="78"/>
      <c r="TU60" s="78"/>
      <c r="TV60" s="78"/>
      <c r="TW60" s="78"/>
      <c r="TX60" s="78"/>
      <c r="TY60" s="78"/>
      <c r="TZ60" s="78"/>
      <c r="UA60" s="78"/>
      <c r="UB60" s="78"/>
      <c r="UC60" s="78"/>
      <c r="UD60" s="78"/>
      <c r="UE60" s="78"/>
      <c r="UF60" s="78"/>
      <c r="UG60" s="78"/>
      <c r="UH60" s="78"/>
      <c r="UI60" s="78"/>
      <c r="UJ60" s="78"/>
      <c r="UK60" s="78"/>
      <c r="UL60" s="78"/>
      <c r="UM60" s="78"/>
      <c r="UN60" s="78"/>
      <c r="UO60" s="78"/>
      <c r="UP60" s="78"/>
      <c r="UQ60" s="78"/>
      <c r="UR60" s="78"/>
      <c r="US60" s="78"/>
      <c r="UT60" s="78"/>
      <c r="UU60" s="78"/>
      <c r="UV60" s="78"/>
      <c r="UW60" s="78"/>
      <c r="UX60" s="78"/>
      <c r="UY60" s="78"/>
      <c r="UZ60" s="78"/>
      <c r="VA60" s="78"/>
      <c r="VB60" s="78"/>
      <c r="VC60" s="78"/>
      <c r="VD60" s="78"/>
      <c r="VE60" s="78"/>
      <c r="VF60" s="78"/>
      <c r="VG60" s="78"/>
      <c r="VH60" s="78"/>
      <c r="VI60" s="78"/>
      <c r="VJ60" s="78"/>
      <c r="VK60" s="78"/>
      <c r="VL60" s="78"/>
      <c r="VM60" s="78"/>
      <c r="VN60" s="78"/>
      <c r="VO60" s="78"/>
      <c r="VP60" s="78"/>
      <c r="VQ60" s="78"/>
      <c r="VR60" s="78"/>
      <c r="VS60" s="78"/>
      <c r="VT60" s="78"/>
      <c r="VU60" s="78"/>
      <c r="VV60" s="78"/>
      <c r="VW60" s="78"/>
      <c r="VX60" s="78"/>
      <c r="VY60" s="78"/>
      <c r="VZ60" s="78"/>
      <c r="WA60" s="78"/>
      <c r="WB60" s="78"/>
      <c r="WC60" s="78"/>
      <c r="WD60" s="78"/>
      <c r="WE60" s="78"/>
      <c r="WF60" s="78"/>
      <c r="WG60" s="78"/>
      <c r="WH60" s="78"/>
      <c r="WI60" s="78"/>
      <c r="WJ60" s="78"/>
      <c r="WK60" s="78"/>
      <c r="WL60" s="78"/>
      <c r="WM60" s="78"/>
      <c r="WN60" s="78"/>
      <c r="WO60" s="78"/>
      <c r="WP60" s="78"/>
      <c r="WQ60" s="78"/>
      <c r="WR60" s="78"/>
      <c r="WS60" s="78"/>
      <c r="WT60" s="78"/>
      <c r="WU60" s="78"/>
      <c r="WV60" s="78"/>
      <c r="WW60" s="78"/>
      <c r="WX60" s="78"/>
      <c r="WY60" s="78"/>
      <c r="WZ60" s="78"/>
      <c r="XA60" s="78"/>
      <c r="XB60" s="78"/>
      <c r="XC60" s="78"/>
      <c r="XD60" s="78"/>
      <c r="XE60" s="78"/>
      <c r="XF60" s="78"/>
      <c r="XG60" s="78"/>
      <c r="XH60" s="78"/>
      <c r="XI60" s="78"/>
      <c r="XJ60" s="78"/>
      <c r="XK60" s="78"/>
      <c r="XL60" s="78"/>
      <c r="XM60" s="78"/>
      <c r="XN60" s="78"/>
      <c r="XO60" s="78"/>
      <c r="XP60" s="78"/>
      <c r="XQ60" s="78"/>
      <c r="XR60" s="78"/>
      <c r="XS60" s="78"/>
      <c r="XT60" s="78"/>
      <c r="XU60" s="78"/>
      <c r="XV60" s="78"/>
      <c r="XW60" s="78"/>
      <c r="XX60" s="78"/>
      <c r="XY60" s="78"/>
      <c r="XZ60" s="78"/>
      <c r="YA60" s="78"/>
      <c r="YB60" s="78"/>
      <c r="YC60" s="78"/>
      <c r="YD60" s="78"/>
      <c r="YE60" s="78"/>
      <c r="YF60" s="78"/>
      <c r="YG60" s="78"/>
      <c r="YH60" s="78"/>
      <c r="YI60" s="78"/>
      <c r="YJ60" s="78"/>
      <c r="YK60" s="78"/>
      <c r="YL60" s="78"/>
      <c r="YM60" s="78"/>
      <c r="YN60" s="78"/>
      <c r="YO60" s="78"/>
      <c r="YP60" s="78"/>
      <c r="YQ60" s="78"/>
      <c r="YR60" s="78"/>
      <c r="YS60" s="78"/>
      <c r="YT60" s="78"/>
      <c r="YU60" s="78"/>
      <c r="YV60" s="78"/>
      <c r="YW60" s="78"/>
      <c r="YX60" s="78"/>
      <c r="YY60" s="78"/>
      <c r="YZ60" s="78"/>
      <c r="ZA60" s="78"/>
      <c r="ZB60" s="78"/>
      <c r="ZC60" s="78"/>
      <c r="ZD60" s="78"/>
      <c r="ZE60" s="78"/>
      <c r="ZF60" s="78"/>
      <c r="ZG60" s="78"/>
      <c r="ZH60" s="78"/>
      <c r="ZI60" s="78"/>
      <c r="ZJ60" s="78"/>
      <c r="ZK60" s="78"/>
      <c r="ZL60" s="78"/>
      <c r="ZM60" s="78"/>
      <c r="ZN60" s="78"/>
      <c r="ZO60" s="78"/>
      <c r="ZP60" s="78"/>
      <c r="ZQ60" s="78"/>
      <c r="ZR60" s="78"/>
      <c r="ZS60" s="78"/>
      <c r="ZT60" s="78"/>
      <c r="ZU60" s="78"/>
      <c r="ZV60" s="78"/>
      <c r="ZW60" s="78"/>
      <c r="ZX60" s="78"/>
      <c r="ZY60" s="78"/>
      <c r="ZZ60" s="78"/>
      <c r="AAA60" s="78"/>
      <c r="AAB60" s="78"/>
      <c r="AAC60" s="78"/>
      <c r="AAD60" s="78"/>
      <c r="AAE60" s="78"/>
      <c r="AAF60" s="78"/>
      <c r="AAG60" s="78"/>
      <c r="AAH60" s="78"/>
      <c r="AAI60" s="78"/>
      <c r="AAJ60" s="78"/>
      <c r="AAK60" s="78"/>
      <c r="AAL60" s="78"/>
      <c r="AAM60" s="78"/>
      <c r="AAN60" s="78"/>
      <c r="AAO60" s="78"/>
      <c r="AAP60" s="78"/>
      <c r="AAQ60" s="78"/>
      <c r="AAR60" s="78"/>
      <c r="AAS60" s="78"/>
      <c r="AAT60" s="78"/>
      <c r="AAU60" s="78"/>
      <c r="AAV60" s="78"/>
      <c r="AAW60" s="78"/>
      <c r="AAX60" s="78"/>
      <c r="AAY60" s="78"/>
      <c r="AAZ60" s="78"/>
      <c r="ABA60" s="78"/>
      <c r="ABB60" s="78"/>
      <c r="ABC60" s="78"/>
      <c r="ABD60" s="78"/>
      <c r="ABE60" s="78"/>
      <c r="ABF60" s="78"/>
      <c r="ABG60" s="78"/>
      <c r="ABH60" s="78"/>
      <c r="ABI60" s="78"/>
      <c r="ABJ60" s="78"/>
      <c r="ABK60" s="78"/>
      <c r="ABL60" s="78"/>
      <c r="ABM60" s="78"/>
      <c r="ABN60" s="78"/>
      <c r="ABO60" s="78"/>
      <c r="ABP60" s="78"/>
      <c r="ABQ60" s="78"/>
      <c r="ABR60" s="78"/>
      <c r="ABS60" s="78"/>
      <c r="ABT60" s="78"/>
      <c r="ABU60" s="78"/>
      <c r="ABV60" s="78"/>
      <c r="ABW60" s="78"/>
      <c r="ABX60" s="78"/>
      <c r="ABY60" s="78"/>
      <c r="ABZ60" s="78"/>
      <c r="ACA60" s="78"/>
      <c r="ACB60" s="78"/>
      <c r="ACC60" s="78"/>
      <c r="ACD60" s="78"/>
      <c r="ACE60" s="78"/>
      <c r="ACF60" s="78"/>
      <c r="ACG60" s="78"/>
      <c r="ACH60" s="78"/>
      <c r="ACI60" s="78"/>
      <c r="ACJ60" s="78"/>
      <c r="ACK60" s="78"/>
      <c r="ACL60" s="78"/>
      <c r="ACM60" s="78"/>
      <c r="ACN60" s="78"/>
      <c r="ACO60" s="78"/>
      <c r="ACP60" s="78"/>
      <c r="ACQ60" s="78"/>
      <c r="ACR60" s="78"/>
      <c r="ACS60" s="78"/>
      <c r="ACT60" s="78"/>
      <c r="ACU60" s="78"/>
      <c r="ACV60" s="78"/>
      <c r="ACW60" s="78"/>
      <c r="ACX60" s="78"/>
      <c r="ACY60" s="78"/>
      <c r="ACZ60" s="78"/>
      <c r="ADA60" s="78"/>
      <c r="ADB60" s="78"/>
      <c r="ADC60" s="78"/>
      <c r="ADD60" s="78"/>
      <c r="ADE60" s="78"/>
      <c r="ADF60" s="78"/>
      <c r="ADG60" s="78"/>
      <c r="ADH60" s="78"/>
      <c r="ADI60" s="78"/>
      <c r="ADJ60" s="78"/>
      <c r="ADK60" s="78"/>
      <c r="ADL60" s="78"/>
      <c r="ADM60" s="78"/>
      <c r="ADN60" s="78"/>
      <c r="ADO60" s="78"/>
      <c r="ADP60" s="78"/>
      <c r="ADQ60" s="78"/>
      <c r="ADR60" s="78"/>
      <c r="ADS60" s="78"/>
      <c r="ADT60" s="78"/>
      <c r="ADU60" s="78"/>
      <c r="ADV60" s="78"/>
      <c r="ADW60" s="78"/>
      <c r="ADX60" s="78"/>
      <c r="ADY60" s="78"/>
      <c r="ADZ60" s="78"/>
      <c r="AEA60" s="78"/>
      <c r="AEB60" s="78"/>
      <c r="AEC60" s="78"/>
      <c r="AED60" s="78"/>
      <c r="AEE60" s="78"/>
      <c r="AEF60" s="78"/>
      <c r="AEG60" s="78"/>
      <c r="AEH60" s="78"/>
      <c r="AEI60" s="78"/>
      <c r="AEJ60" s="78"/>
      <c r="AEK60" s="78"/>
      <c r="AEL60" s="78"/>
      <c r="AEM60" s="78"/>
      <c r="AEN60" s="78"/>
      <c r="AEO60" s="78"/>
      <c r="AEP60" s="78"/>
      <c r="AEQ60" s="78"/>
      <c r="AER60" s="78"/>
      <c r="AES60" s="78"/>
      <c r="AET60" s="78"/>
      <c r="AEU60" s="78"/>
      <c r="AEV60" s="78"/>
      <c r="AEW60" s="78"/>
      <c r="AEX60" s="78"/>
      <c r="AEY60" s="78"/>
      <c r="AEZ60" s="78"/>
      <c r="AFA60" s="78"/>
      <c r="AFB60" s="78"/>
      <c r="AFC60" s="78"/>
      <c r="AFD60" s="78"/>
      <c r="AFE60" s="78"/>
      <c r="AFF60" s="78"/>
      <c r="AFG60" s="78"/>
      <c r="AFH60" s="78"/>
      <c r="AFI60" s="78"/>
      <c r="AFJ60" s="78"/>
      <c r="AFK60" s="78"/>
      <c r="AFL60" s="78"/>
      <c r="AFM60" s="78"/>
      <c r="AFN60" s="78"/>
      <c r="AFO60" s="78"/>
      <c r="AFP60" s="78"/>
      <c r="AFQ60" s="78"/>
      <c r="AFR60" s="78"/>
      <c r="AFS60" s="78"/>
      <c r="AFT60" s="78"/>
      <c r="AFU60" s="78"/>
      <c r="AFV60" s="78"/>
      <c r="AFW60" s="78"/>
      <c r="AFX60" s="78"/>
      <c r="AFY60" s="78"/>
      <c r="AFZ60" s="78"/>
      <c r="AGA60" s="78"/>
      <c r="AGB60" s="78"/>
      <c r="AGC60" s="78"/>
      <c r="AGD60" s="78"/>
      <c r="AGE60" s="78"/>
      <c r="AGF60" s="78"/>
      <c r="AGG60" s="78"/>
      <c r="AGH60" s="78"/>
      <c r="AGI60" s="78"/>
      <c r="AGJ60" s="78"/>
      <c r="AGK60" s="78"/>
      <c r="AGL60" s="78"/>
      <c r="AGM60" s="78"/>
      <c r="AGN60" s="78"/>
      <c r="AGO60" s="78"/>
      <c r="AGP60" s="78"/>
      <c r="AGQ60" s="78"/>
      <c r="AGR60" s="78"/>
      <c r="AGS60" s="78"/>
      <c r="AGT60" s="78"/>
      <c r="AGU60" s="78"/>
      <c r="AGV60" s="78"/>
      <c r="AGW60" s="78"/>
      <c r="AGX60" s="78"/>
      <c r="AGY60" s="78"/>
      <c r="AGZ60" s="78"/>
      <c r="AHA60" s="78"/>
      <c r="AHB60" s="78"/>
      <c r="AHC60" s="78"/>
      <c r="AHD60" s="78"/>
      <c r="AHE60" s="78"/>
      <c r="AHF60" s="78"/>
      <c r="AHG60" s="78"/>
      <c r="AHH60" s="78"/>
      <c r="AHI60" s="78"/>
      <c r="AHJ60" s="78"/>
      <c r="AHK60" s="78"/>
      <c r="AHL60" s="78"/>
      <c r="AHM60" s="78"/>
      <c r="AHN60" s="78"/>
      <c r="AHO60" s="78"/>
      <c r="AHP60" s="78"/>
      <c r="AHQ60" s="78"/>
      <c r="AHR60" s="78"/>
      <c r="AHS60" s="78"/>
      <c r="AHT60" s="78"/>
      <c r="AHU60" s="78"/>
      <c r="AHV60" s="78"/>
      <c r="AHW60" s="78"/>
      <c r="AHX60" s="78"/>
      <c r="AHY60" s="78"/>
      <c r="AHZ60" s="78"/>
      <c r="AIA60" s="78"/>
      <c r="AIB60" s="78"/>
      <c r="AIC60" s="78"/>
      <c r="AID60" s="78"/>
      <c r="AIE60" s="78"/>
      <c r="AIF60" s="78"/>
      <c r="AIG60" s="78"/>
      <c r="AIH60" s="78"/>
      <c r="AII60" s="78"/>
      <c r="AIJ60" s="78"/>
      <c r="AIK60" s="78"/>
      <c r="AIL60" s="78"/>
      <c r="AIM60" s="78"/>
      <c r="AIN60" s="78"/>
      <c r="AIO60" s="78"/>
      <c r="AIP60" s="78"/>
      <c r="AIQ60" s="78"/>
      <c r="AIR60" s="78"/>
      <c r="AIS60" s="78"/>
      <c r="AIT60" s="78"/>
      <c r="AIU60" s="78"/>
      <c r="AIV60" s="78"/>
      <c r="AIW60" s="78"/>
      <c r="AIX60" s="78"/>
      <c r="AIY60" s="78"/>
      <c r="AIZ60" s="78"/>
      <c r="AJA60" s="78"/>
      <c r="AJB60" s="78"/>
      <c r="AJC60" s="78"/>
      <c r="AJD60" s="78"/>
      <c r="AJE60" s="78"/>
      <c r="AJF60" s="78"/>
      <c r="AJG60" s="78"/>
      <c r="AJH60" s="78"/>
      <c r="AJI60" s="78"/>
      <c r="AJJ60" s="78"/>
      <c r="AJK60" s="78"/>
      <c r="AJL60" s="78"/>
      <c r="AJM60" s="78"/>
      <c r="AJN60" s="78"/>
      <c r="AJO60" s="78"/>
      <c r="AJP60" s="78"/>
      <c r="AJQ60" s="78"/>
      <c r="AJR60" s="78"/>
      <c r="AJS60" s="78"/>
      <c r="AJT60" s="78"/>
      <c r="AJU60" s="78"/>
      <c r="AJV60" s="78"/>
      <c r="AJW60" s="78"/>
      <c r="AJX60" s="78"/>
      <c r="AJY60" s="78"/>
      <c r="AJZ60" s="78"/>
      <c r="AKA60" s="78"/>
      <c r="AKB60" s="78"/>
      <c r="AKC60" s="78"/>
      <c r="AKD60" s="78"/>
      <c r="AKE60" s="78"/>
      <c r="AKF60" s="78"/>
      <c r="AKG60" s="78"/>
      <c r="AKH60" s="78"/>
      <c r="AKI60" s="78"/>
      <c r="AKJ60" s="78"/>
      <c r="AKK60" s="78"/>
      <c r="AKL60" s="78"/>
      <c r="AKM60" s="78"/>
      <c r="AKN60" s="78"/>
      <c r="AKO60" s="78"/>
      <c r="AKP60" s="78"/>
      <c r="AKQ60" s="78"/>
      <c r="AKR60" s="78"/>
      <c r="AKS60" s="78"/>
      <c r="AKT60" s="78"/>
      <c r="AKU60" s="78"/>
      <c r="AKV60" s="78"/>
      <c r="AKW60" s="78"/>
      <c r="AKX60" s="78"/>
      <c r="AKY60" s="78"/>
      <c r="AKZ60" s="78"/>
      <c r="ALA60" s="78"/>
      <c r="ALB60" s="78"/>
      <c r="ALC60" s="78"/>
      <c r="ALD60" s="78"/>
      <c r="ALE60" s="78"/>
      <c r="ALF60" s="78"/>
      <c r="ALG60" s="78"/>
      <c r="ALH60" s="78"/>
      <c r="ALI60" s="78"/>
      <c r="ALJ60" s="78"/>
      <c r="ALK60" s="78"/>
      <c r="ALL60" s="78"/>
      <c r="ALM60" s="78"/>
      <c r="ALN60" s="78"/>
      <c r="ALO60" s="78"/>
      <c r="ALP60" s="78"/>
      <c r="ALQ60" s="78"/>
      <c r="ALR60" s="78"/>
      <c r="ALS60" s="78"/>
      <c r="ALT60" s="78"/>
      <c r="ALU60" s="78"/>
      <c r="ALV60" s="78"/>
      <c r="ALW60" s="78"/>
      <c r="ALX60" s="78"/>
      <c r="ALY60" s="78"/>
      <c r="ALZ60" s="78"/>
      <c r="AMA60" s="78"/>
      <c r="AMB60" s="78"/>
      <c r="AMC60" s="78"/>
      <c r="AMD60" s="78"/>
      <c r="AME60" s="78"/>
      <c r="AMF60" s="78"/>
      <c r="AMG60" s="78"/>
      <c r="AMH60" s="78"/>
      <c r="AMI60" s="78"/>
      <c r="AMJ60" s="78"/>
      <c r="AMK60" s="78"/>
    </row>
    <row r="61" spans="1:1025" s="96" customFormat="1" ht="30" x14ac:dyDescent="0.2">
      <c r="A61" s="308" t="s">
        <v>5099</v>
      </c>
      <c r="B61" s="304"/>
      <c r="C61" s="229">
        <v>12</v>
      </c>
      <c r="D61" s="228"/>
      <c r="E61" s="228"/>
      <c r="F61" s="228"/>
      <c r="G61" s="395">
        <v>3339713260.8899999</v>
      </c>
      <c r="H61" s="286"/>
      <c r="I61" s="405"/>
      <c r="J61" s="228"/>
      <c r="K61" s="286">
        <v>0</v>
      </c>
      <c r="L61" s="290"/>
      <c r="M61" s="248">
        <f>IF(G61&gt;=K61,(G61-K61),0)</f>
        <v>3339713260.8899999</v>
      </c>
      <c r="N61" s="287"/>
      <c r="O61" s="248">
        <f>IF(G61&lt;=K61,(K61-G61),0)</f>
        <v>0</v>
      </c>
      <c r="P61" s="287"/>
      <c r="Q61" s="249">
        <f>+M61/G61</f>
        <v>1</v>
      </c>
      <c r="R61" s="292"/>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c r="HN61" s="78"/>
      <c r="HO61" s="78"/>
      <c r="HP61" s="78"/>
      <c r="HQ61" s="78"/>
      <c r="HR61" s="78"/>
      <c r="HS61" s="78"/>
      <c r="HT61" s="78"/>
      <c r="HU61" s="78"/>
      <c r="HV61" s="78"/>
      <c r="HW61" s="78"/>
      <c r="HX61" s="78"/>
      <c r="HY61" s="78"/>
      <c r="HZ61" s="78"/>
      <c r="IA61" s="78"/>
      <c r="IB61" s="78"/>
      <c r="IC61" s="78"/>
      <c r="ID61" s="78"/>
      <c r="IE61" s="78"/>
      <c r="IF61" s="78"/>
      <c r="IG61" s="78"/>
      <c r="IH61" s="78"/>
      <c r="II61" s="78"/>
      <c r="IJ61" s="78"/>
      <c r="IK61" s="78"/>
      <c r="IL61" s="78"/>
      <c r="IM61" s="78"/>
      <c r="IN61" s="78"/>
      <c r="IO61" s="78"/>
      <c r="IP61" s="78"/>
      <c r="IQ61" s="78"/>
      <c r="IR61" s="78"/>
      <c r="IS61" s="78"/>
      <c r="IT61" s="78"/>
      <c r="IU61" s="78"/>
      <c r="IV61" s="78"/>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c r="SI61" s="78"/>
      <c r="SJ61" s="78"/>
      <c r="SK61" s="78"/>
      <c r="SL61" s="78"/>
      <c r="SM61" s="78"/>
      <c r="SN61" s="78"/>
      <c r="SO61" s="78"/>
      <c r="SP61" s="78"/>
      <c r="SQ61" s="78"/>
      <c r="SR61" s="78"/>
      <c r="SS61" s="78"/>
      <c r="ST61" s="78"/>
      <c r="SU61" s="78"/>
      <c r="SV61" s="78"/>
      <c r="SW61" s="78"/>
      <c r="SX61" s="78"/>
      <c r="SY61" s="78"/>
      <c r="SZ61" s="78"/>
      <c r="TA61" s="78"/>
      <c r="TB61" s="78"/>
      <c r="TC61" s="78"/>
      <c r="TD61" s="78"/>
      <c r="TE61" s="78"/>
      <c r="TF61" s="78"/>
      <c r="TG61" s="78"/>
      <c r="TH61" s="78"/>
      <c r="TI61" s="78"/>
      <c r="TJ61" s="78"/>
      <c r="TK61" s="78"/>
      <c r="TL61" s="78"/>
      <c r="TM61" s="78"/>
      <c r="TN61" s="78"/>
      <c r="TO61" s="78"/>
      <c r="TP61" s="78"/>
      <c r="TQ61" s="78"/>
      <c r="TR61" s="78"/>
      <c r="TS61" s="78"/>
      <c r="TT61" s="78"/>
      <c r="TU61" s="78"/>
      <c r="TV61" s="78"/>
      <c r="TW61" s="78"/>
      <c r="TX61" s="78"/>
      <c r="TY61" s="78"/>
      <c r="TZ61" s="78"/>
      <c r="UA61" s="78"/>
      <c r="UB61" s="78"/>
      <c r="UC61" s="78"/>
      <c r="UD61" s="78"/>
      <c r="UE61" s="78"/>
      <c r="UF61" s="78"/>
      <c r="UG61" s="78"/>
      <c r="UH61" s="78"/>
      <c r="UI61" s="78"/>
      <c r="UJ61" s="78"/>
      <c r="UK61" s="78"/>
      <c r="UL61" s="78"/>
      <c r="UM61" s="78"/>
      <c r="UN61" s="78"/>
      <c r="UO61" s="78"/>
      <c r="UP61" s="78"/>
      <c r="UQ61" s="78"/>
      <c r="UR61" s="78"/>
      <c r="US61" s="78"/>
      <c r="UT61" s="78"/>
      <c r="UU61" s="78"/>
      <c r="UV61" s="78"/>
      <c r="UW61" s="78"/>
      <c r="UX61" s="78"/>
      <c r="UY61" s="78"/>
      <c r="UZ61" s="78"/>
      <c r="VA61" s="78"/>
      <c r="VB61" s="78"/>
      <c r="VC61" s="78"/>
      <c r="VD61" s="78"/>
      <c r="VE61" s="78"/>
      <c r="VF61" s="78"/>
      <c r="VG61" s="78"/>
      <c r="VH61" s="78"/>
      <c r="VI61" s="78"/>
      <c r="VJ61" s="78"/>
      <c r="VK61" s="78"/>
      <c r="VL61" s="78"/>
      <c r="VM61" s="78"/>
      <c r="VN61" s="78"/>
      <c r="VO61" s="78"/>
      <c r="VP61" s="78"/>
      <c r="VQ61" s="78"/>
      <c r="VR61" s="78"/>
      <c r="VS61" s="78"/>
      <c r="VT61" s="78"/>
      <c r="VU61" s="78"/>
      <c r="VV61" s="78"/>
      <c r="VW61" s="78"/>
      <c r="VX61" s="78"/>
      <c r="VY61" s="78"/>
      <c r="VZ61" s="78"/>
      <c r="WA61" s="78"/>
      <c r="WB61" s="78"/>
      <c r="WC61" s="78"/>
      <c r="WD61" s="78"/>
      <c r="WE61" s="78"/>
      <c r="WF61" s="78"/>
      <c r="WG61" s="78"/>
      <c r="WH61" s="78"/>
      <c r="WI61" s="78"/>
      <c r="WJ61" s="78"/>
      <c r="WK61" s="78"/>
      <c r="WL61" s="78"/>
      <c r="WM61" s="78"/>
      <c r="WN61" s="78"/>
      <c r="WO61" s="78"/>
      <c r="WP61" s="78"/>
      <c r="WQ61" s="78"/>
      <c r="WR61" s="78"/>
      <c r="WS61" s="78"/>
      <c r="WT61" s="78"/>
      <c r="WU61" s="78"/>
      <c r="WV61" s="78"/>
      <c r="WW61" s="78"/>
      <c r="WX61" s="78"/>
      <c r="WY61" s="78"/>
      <c r="WZ61" s="78"/>
      <c r="XA61" s="78"/>
      <c r="XB61" s="78"/>
      <c r="XC61" s="78"/>
      <c r="XD61" s="78"/>
      <c r="XE61" s="78"/>
      <c r="XF61" s="78"/>
      <c r="XG61" s="78"/>
      <c r="XH61" s="78"/>
      <c r="XI61" s="78"/>
      <c r="XJ61" s="78"/>
      <c r="XK61" s="78"/>
      <c r="XL61" s="78"/>
      <c r="XM61" s="78"/>
      <c r="XN61" s="78"/>
      <c r="XO61" s="78"/>
      <c r="XP61" s="78"/>
      <c r="XQ61" s="78"/>
      <c r="XR61" s="78"/>
      <c r="XS61" s="78"/>
      <c r="XT61" s="78"/>
      <c r="XU61" s="78"/>
      <c r="XV61" s="78"/>
      <c r="XW61" s="78"/>
      <c r="XX61" s="78"/>
      <c r="XY61" s="78"/>
      <c r="XZ61" s="78"/>
      <c r="YA61" s="78"/>
      <c r="YB61" s="78"/>
      <c r="YC61" s="78"/>
      <c r="YD61" s="78"/>
      <c r="YE61" s="78"/>
      <c r="YF61" s="78"/>
      <c r="YG61" s="78"/>
      <c r="YH61" s="78"/>
      <c r="YI61" s="78"/>
      <c r="YJ61" s="78"/>
      <c r="YK61" s="78"/>
      <c r="YL61" s="78"/>
      <c r="YM61" s="78"/>
      <c r="YN61" s="78"/>
      <c r="YO61" s="78"/>
      <c r="YP61" s="78"/>
      <c r="YQ61" s="78"/>
      <c r="YR61" s="78"/>
      <c r="YS61" s="78"/>
      <c r="YT61" s="78"/>
      <c r="YU61" s="78"/>
      <c r="YV61" s="78"/>
      <c r="YW61" s="78"/>
      <c r="YX61" s="78"/>
      <c r="YY61" s="78"/>
      <c r="YZ61" s="78"/>
      <c r="ZA61" s="78"/>
      <c r="ZB61" s="78"/>
      <c r="ZC61" s="78"/>
      <c r="ZD61" s="78"/>
      <c r="ZE61" s="78"/>
      <c r="ZF61" s="78"/>
      <c r="ZG61" s="78"/>
      <c r="ZH61" s="78"/>
      <c r="ZI61" s="78"/>
      <c r="ZJ61" s="78"/>
      <c r="ZK61" s="78"/>
      <c r="ZL61" s="78"/>
      <c r="ZM61" s="78"/>
      <c r="ZN61" s="78"/>
      <c r="ZO61" s="78"/>
      <c r="ZP61" s="78"/>
      <c r="ZQ61" s="78"/>
      <c r="ZR61" s="78"/>
      <c r="ZS61" s="78"/>
      <c r="ZT61" s="78"/>
      <c r="ZU61" s="78"/>
      <c r="ZV61" s="78"/>
      <c r="ZW61" s="78"/>
      <c r="ZX61" s="78"/>
      <c r="ZY61" s="78"/>
      <c r="ZZ61" s="78"/>
      <c r="AAA61" s="78"/>
      <c r="AAB61" s="78"/>
      <c r="AAC61" s="78"/>
      <c r="AAD61" s="78"/>
      <c r="AAE61" s="78"/>
      <c r="AAF61" s="78"/>
      <c r="AAG61" s="78"/>
      <c r="AAH61" s="78"/>
      <c r="AAI61" s="78"/>
      <c r="AAJ61" s="78"/>
      <c r="AAK61" s="78"/>
      <c r="AAL61" s="78"/>
      <c r="AAM61" s="78"/>
      <c r="AAN61" s="78"/>
      <c r="AAO61" s="78"/>
      <c r="AAP61" s="78"/>
      <c r="AAQ61" s="78"/>
      <c r="AAR61" s="78"/>
      <c r="AAS61" s="78"/>
      <c r="AAT61" s="78"/>
      <c r="AAU61" s="78"/>
      <c r="AAV61" s="78"/>
      <c r="AAW61" s="78"/>
      <c r="AAX61" s="78"/>
      <c r="AAY61" s="78"/>
      <c r="AAZ61" s="78"/>
      <c r="ABA61" s="78"/>
      <c r="ABB61" s="78"/>
      <c r="ABC61" s="78"/>
      <c r="ABD61" s="78"/>
      <c r="ABE61" s="78"/>
      <c r="ABF61" s="78"/>
      <c r="ABG61" s="78"/>
      <c r="ABH61" s="78"/>
      <c r="ABI61" s="78"/>
      <c r="ABJ61" s="78"/>
      <c r="ABK61" s="78"/>
      <c r="ABL61" s="78"/>
      <c r="ABM61" s="78"/>
      <c r="ABN61" s="78"/>
      <c r="ABO61" s="78"/>
      <c r="ABP61" s="78"/>
      <c r="ABQ61" s="78"/>
      <c r="ABR61" s="78"/>
      <c r="ABS61" s="78"/>
      <c r="ABT61" s="78"/>
      <c r="ABU61" s="78"/>
      <c r="ABV61" s="78"/>
      <c r="ABW61" s="78"/>
      <c r="ABX61" s="78"/>
      <c r="ABY61" s="78"/>
      <c r="ABZ61" s="78"/>
      <c r="ACA61" s="78"/>
      <c r="ACB61" s="78"/>
      <c r="ACC61" s="78"/>
      <c r="ACD61" s="78"/>
      <c r="ACE61" s="78"/>
      <c r="ACF61" s="78"/>
      <c r="ACG61" s="78"/>
      <c r="ACH61" s="78"/>
      <c r="ACI61" s="78"/>
      <c r="ACJ61" s="78"/>
      <c r="ACK61" s="78"/>
      <c r="ACL61" s="78"/>
      <c r="ACM61" s="78"/>
      <c r="ACN61" s="78"/>
      <c r="ACO61" s="78"/>
      <c r="ACP61" s="78"/>
      <c r="ACQ61" s="78"/>
      <c r="ACR61" s="78"/>
      <c r="ACS61" s="78"/>
      <c r="ACT61" s="78"/>
      <c r="ACU61" s="78"/>
      <c r="ACV61" s="78"/>
      <c r="ACW61" s="78"/>
      <c r="ACX61" s="78"/>
      <c r="ACY61" s="78"/>
      <c r="ACZ61" s="78"/>
      <c r="ADA61" s="78"/>
      <c r="ADB61" s="78"/>
      <c r="ADC61" s="78"/>
      <c r="ADD61" s="78"/>
      <c r="ADE61" s="78"/>
      <c r="ADF61" s="78"/>
      <c r="ADG61" s="78"/>
      <c r="ADH61" s="78"/>
      <c r="ADI61" s="78"/>
      <c r="ADJ61" s="78"/>
      <c r="ADK61" s="78"/>
      <c r="ADL61" s="78"/>
      <c r="ADM61" s="78"/>
      <c r="ADN61" s="78"/>
      <c r="ADO61" s="78"/>
      <c r="ADP61" s="78"/>
      <c r="ADQ61" s="78"/>
      <c r="ADR61" s="78"/>
      <c r="ADS61" s="78"/>
      <c r="ADT61" s="78"/>
      <c r="ADU61" s="78"/>
      <c r="ADV61" s="78"/>
      <c r="ADW61" s="78"/>
      <c r="ADX61" s="78"/>
      <c r="ADY61" s="78"/>
      <c r="ADZ61" s="78"/>
      <c r="AEA61" s="78"/>
      <c r="AEB61" s="78"/>
      <c r="AEC61" s="78"/>
      <c r="AED61" s="78"/>
      <c r="AEE61" s="78"/>
      <c r="AEF61" s="78"/>
      <c r="AEG61" s="78"/>
      <c r="AEH61" s="78"/>
      <c r="AEI61" s="78"/>
      <c r="AEJ61" s="78"/>
      <c r="AEK61" s="78"/>
      <c r="AEL61" s="78"/>
      <c r="AEM61" s="78"/>
      <c r="AEN61" s="78"/>
      <c r="AEO61" s="78"/>
      <c r="AEP61" s="78"/>
      <c r="AEQ61" s="78"/>
      <c r="AER61" s="78"/>
      <c r="AES61" s="78"/>
      <c r="AET61" s="78"/>
      <c r="AEU61" s="78"/>
      <c r="AEV61" s="78"/>
      <c r="AEW61" s="78"/>
      <c r="AEX61" s="78"/>
      <c r="AEY61" s="78"/>
      <c r="AEZ61" s="78"/>
      <c r="AFA61" s="78"/>
      <c r="AFB61" s="78"/>
      <c r="AFC61" s="78"/>
      <c r="AFD61" s="78"/>
      <c r="AFE61" s="78"/>
      <c r="AFF61" s="78"/>
      <c r="AFG61" s="78"/>
      <c r="AFH61" s="78"/>
      <c r="AFI61" s="78"/>
      <c r="AFJ61" s="78"/>
      <c r="AFK61" s="78"/>
      <c r="AFL61" s="78"/>
      <c r="AFM61" s="78"/>
      <c r="AFN61" s="78"/>
      <c r="AFO61" s="78"/>
      <c r="AFP61" s="78"/>
      <c r="AFQ61" s="78"/>
      <c r="AFR61" s="78"/>
      <c r="AFS61" s="78"/>
      <c r="AFT61" s="78"/>
      <c r="AFU61" s="78"/>
      <c r="AFV61" s="78"/>
      <c r="AFW61" s="78"/>
      <c r="AFX61" s="78"/>
      <c r="AFY61" s="78"/>
      <c r="AFZ61" s="78"/>
      <c r="AGA61" s="78"/>
      <c r="AGB61" s="78"/>
      <c r="AGC61" s="78"/>
      <c r="AGD61" s="78"/>
      <c r="AGE61" s="78"/>
      <c r="AGF61" s="78"/>
      <c r="AGG61" s="78"/>
      <c r="AGH61" s="78"/>
      <c r="AGI61" s="78"/>
      <c r="AGJ61" s="78"/>
      <c r="AGK61" s="78"/>
      <c r="AGL61" s="78"/>
      <c r="AGM61" s="78"/>
      <c r="AGN61" s="78"/>
      <c r="AGO61" s="78"/>
      <c r="AGP61" s="78"/>
      <c r="AGQ61" s="78"/>
      <c r="AGR61" s="78"/>
      <c r="AGS61" s="78"/>
      <c r="AGT61" s="78"/>
      <c r="AGU61" s="78"/>
      <c r="AGV61" s="78"/>
      <c r="AGW61" s="78"/>
      <c r="AGX61" s="78"/>
      <c r="AGY61" s="78"/>
      <c r="AGZ61" s="78"/>
      <c r="AHA61" s="78"/>
      <c r="AHB61" s="78"/>
      <c r="AHC61" s="78"/>
      <c r="AHD61" s="78"/>
      <c r="AHE61" s="78"/>
      <c r="AHF61" s="78"/>
      <c r="AHG61" s="78"/>
      <c r="AHH61" s="78"/>
      <c r="AHI61" s="78"/>
      <c r="AHJ61" s="78"/>
      <c r="AHK61" s="78"/>
      <c r="AHL61" s="78"/>
      <c r="AHM61" s="78"/>
      <c r="AHN61" s="78"/>
      <c r="AHO61" s="78"/>
      <c r="AHP61" s="78"/>
      <c r="AHQ61" s="78"/>
      <c r="AHR61" s="78"/>
      <c r="AHS61" s="78"/>
      <c r="AHT61" s="78"/>
      <c r="AHU61" s="78"/>
      <c r="AHV61" s="78"/>
      <c r="AHW61" s="78"/>
      <c r="AHX61" s="78"/>
      <c r="AHY61" s="78"/>
      <c r="AHZ61" s="78"/>
      <c r="AIA61" s="78"/>
      <c r="AIB61" s="78"/>
      <c r="AIC61" s="78"/>
      <c r="AID61" s="78"/>
      <c r="AIE61" s="78"/>
      <c r="AIF61" s="78"/>
      <c r="AIG61" s="78"/>
      <c r="AIH61" s="78"/>
      <c r="AII61" s="78"/>
      <c r="AIJ61" s="78"/>
      <c r="AIK61" s="78"/>
      <c r="AIL61" s="78"/>
      <c r="AIM61" s="78"/>
      <c r="AIN61" s="78"/>
      <c r="AIO61" s="78"/>
      <c r="AIP61" s="78"/>
      <c r="AIQ61" s="78"/>
      <c r="AIR61" s="78"/>
      <c r="AIS61" s="78"/>
      <c r="AIT61" s="78"/>
      <c r="AIU61" s="78"/>
      <c r="AIV61" s="78"/>
      <c r="AIW61" s="78"/>
      <c r="AIX61" s="78"/>
      <c r="AIY61" s="78"/>
      <c r="AIZ61" s="78"/>
      <c r="AJA61" s="78"/>
      <c r="AJB61" s="78"/>
      <c r="AJC61" s="78"/>
      <c r="AJD61" s="78"/>
      <c r="AJE61" s="78"/>
      <c r="AJF61" s="78"/>
      <c r="AJG61" s="78"/>
      <c r="AJH61" s="78"/>
      <c r="AJI61" s="78"/>
      <c r="AJJ61" s="78"/>
      <c r="AJK61" s="78"/>
      <c r="AJL61" s="78"/>
      <c r="AJM61" s="78"/>
      <c r="AJN61" s="78"/>
      <c r="AJO61" s="78"/>
      <c r="AJP61" s="78"/>
      <c r="AJQ61" s="78"/>
      <c r="AJR61" s="78"/>
      <c r="AJS61" s="78"/>
      <c r="AJT61" s="78"/>
      <c r="AJU61" s="78"/>
      <c r="AJV61" s="78"/>
      <c r="AJW61" s="78"/>
      <c r="AJX61" s="78"/>
      <c r="AJY61" s="78"/>
      <c r="AJZ61" s="78"/>
      <c r="AKA61" s="78"/>
      <c r="AKB61" s="78"/>
      <c r="AKC61" s="78"/>
      <c r="AKD61" s="78"/>
      <c r="AKE61" s="78"/>
      <c r="AKF61" s="78"/>
      <c r="AKG61" s="78"/>
      <c r="AKH61" s="78"/>
      <c r="AKI61" s="78"/>
      <c r="AKJ61" s="78"/>
      <c r="AKK61" s="78"/>
      <c r="AKL61" s="78"/>
      <c r="AKM61" s="78"/>
      <c r="AKN61" s="78"/>
      <c r="AKO61" s="78"/>
      <c r="AKP61" s="78"/>
      <c r="AKQ61" s="78"/>
      <c r="AKR61" s="78"/>
      <c r="AKS61" s="78"/>
      <c r="AKT61" s="78"/>
      <c r="AKU61" s="78"/>
      <c r="AKV61" s="78"/>
      <c r="AKW61" s="78"/>
      <c r="AKX61" s="78"/>
      <c r="AKY61" s="78"/>
      <c r="AKZ61" s="78"/>
      <c r="ALA61" s="78"/>
      <c r="ALB61" s="78"/>
      <c r="ALC61" s="78"/>
      <c r="ALD61" s="78"/>
      <c r="ALE61" s="78"/>
      <c r="ALF61" s="78"/>
      <c r="ALG61" s="78"/>
      <c r="ALH61" s="78"/>
      <c r="ALI61" s="78"/>
      <c r="ALJ61" s="78"/>
      <c r="ALK61" s="78"/>
      <c r="ALL61" s="78"/>
      <c r="ALM61" s="78"/>
      <c r="ALN61" s="78"/>
      <c r="ALO61" s="78"/>
      <c r="ALP61" s="78"/>
      <c r="ALQ61" s="78"/>
      <c r="ALR61" s="78"/>
      <c r="ALS61" s="78"/>
      <c r="ALT61" s="78"/>
      <c r="ALU61" s="78"/>
      <c r="ALV61" s="78"/>
      <c r="ALW61" s="78"/>
      <c r="ALX61" s="78"/>
      <c r="ALY61" s="78"/>
      <c r="ALZ61" s="78"/>
      <c r="AMA61" s="78"/>
      <c r="AMB61" s="78"/>
      <c r="AMC61" s="78"/>
      <c r="AMD61" s="78"/>
      <c r="AME61" s="78"/>
      <c r="AMF61" s="78"/>
      <c r="AMG61" s="78"/>
      <c r="AMH61" s="78"/>
      <c r="AMI61" s="78"/>
      <c r="AMJ61" s="78"/>
      <c r="AMK61" s="78"/>
    </row>
    <row r="62" spans="1:1025" s="96" customFormat="1" ht="30" x14ac:dyDescent="0.2">
      <c r="A62" s="309" t="s">
        <v>5100</v>
      </c>
      <c r="B62" s="304"/>
      <c r="C62" s="229">
        <v>13</v>
      </c>
      <c r="D62" s="228"/>
      <c r="E62" s="228"/>
      <c r="F62" s="228"/>
      <c r="G62" s="395">
        <v>7359928302.6599998</v>
      </c>
      <c r="H62" s="286"/>
      <c r="I62" s="405"/>
      <c r="J62" s="228"/>
      <c r="K62" s="295">
        <v>5540940302.25</v>
      </c>
      <c r="L62" s="290"/>
      <c r="M62" s="248">
        <f>IF(G62&gt;=K62,(G62-K62),0)</f>
        <v>1818988000.4099998</v>
      </c>
      <c r="N62" s="287"/>
      <c r="O62" s="248">
        <f>IF(G62&lt;=K62,(K62-G62),0)</f>
        <v>0</v>
      </c>
      <c r="P62" s="287"/>
      <c r="Q62" s="249">
        <f>+M62/G62</f>
        <v>0.24714751633553109</v>
      </c>
      <c r="R62" s="292"/>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c r="IC62" s="78"/>
      <c r="ID62" s="78"/>
      <c r="IE62" s="78"/>
      <c r="IF62" s="78"/>
      <c r="IG62" s="78"/>
      <c r="IH62" s="78"/>
      <c r="II62" s="78"/>
      <c r="IJ62" s="78"/>
      <c r="IK62" s="78"/>
      <c r="IL62" s="78"/>
      <c r="IM62" s="78"/>
      <c r="IN62" s="78"/>
      <c r="IO62" s="78"/>
      <c r="IP62" s="78"/>
      <c r="IQ62" s="78"/>
      <c r="IR62" s="78"/>
      <c r="IS62" s="78"/>
      <c r="IT62" s="78"/>
      <c r="IU62" s="78"/>
      <c r="IV62" s="78"/>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c r="SI62" s="78"/>
      <c r="SJ62" s="78"/>
      <c r="SK62" s="78"/>
      <c r="SL62" s="78"/>
      <c r="SM62" s="78"/>
      <c r="SN62" s="78"/>
      <c r="SO62" s="78"/>
      <c r="SP62" s="78"/>
      <c r="SQ62" s="78"/>
      <c r="SR62" s="78"/>
      <c r="SS62" s="78"/>
      <c r="ST62" s="78"/>
      <c r="SU62" s="78"/>
      <c r="SV62" s="78"/>
      <c r="SW62" s="78"/>
      <c r="SX62" s="78"/>
      <c r="SY62" s="78"/>
      <c r="SZ62" s="78"/>
      <c r="TA62" s="78"/>
      <c r="TB62" s="78"/>
      <c r="TC62" s="78"/>
      <c r="TD62" s="78"/>
      <c r="TE62" s="78"/>
      <c r="TF62" s="78"/>
      <c r="TG62" s="78"/>
      <c r="TH62" s="78"/>
      <c r="TI62" s="78"/>
      <c r="TJ62" s="78"/>
      <c r="TK62" s="78"/>
      <c r="TL62" s="78"/>
      <c r="TM62" s="78"/>
      <c r="TN62" s="78"/>
      <c r="TO62" s="78"/>
      <c r="TP62" s="78"/>
      <c r="TQ62" s="78"/>
      <c r="TR62" s="78"/>
      <c r="TS62" s="78"/>
      <c r="TT62" s="78"/>
      <c r="TU62" s="78"/>
      <c r="TV62" s="78"/>
      <c r="TW62" s="78"/>
      <c r="TX62" s="78"/>
      <c r="TY62" s="78"/>
      <c r="TZ62" s="78"/>
      <c r="UA62" s="78"/>
      <c r="UB62" s="78"/>
      <c r="UC62" s="78"/>
      <c r="UD62" s="78"/>
      <c r="UE62" s="78"/>
      <c r="UF62" s="78"/>
      <c r="UG62" s="78"/>
      <c r="UH62" s="78"/>
      <c r="UI62" s="78"/>
      <c r="UJ62" s="78"/>
      <c r="UK62" s="78"/>
      <c r="UL62" s="78"/>
      <c r="UM62" s="78"/>
      <c r="UN62" s="78"/>
      <c r="UO62" s="78"/>
      <c r="UP62" s="78"/>
      <c r="UQ62" s="78"/>
      <c r="UR62" s="78"/>
      <c r="US62" s="78"/>
      <c r="UT62" s="78"/>
      <c r="UU62" s="78"/>
      <c r="UV62" s="78"/>
      <c r="UW62" s="78"/>
      <c r="UX62" s="78"/>
      <c r="UY62" s="78"/>
      <c r="UZ62" s="78"/>
      <c r="VA62" s="78"/>
      <c r="VB62" s="78"/>
      <c r="VC62" s="78"/>
      <c r="VD62" s="78"/>
      <c r="VE62" s="78"/>
      <c r="VF62" s="78"/>
      <c r="VG62" s="78"/>
      <c r="VH62" s="78"/>
      <c r="VI62" s="78"/>
      <c r="VJ62" s="78"/>
      <c r="VK62" s="78"/>
      <c r="VL62" s="78"/>
      <c r="VM62" s="78"/>
      <c r="VN62" s="78"/>
      <c r="VO62" s="78"/>
      <c r="VP62" s="78"/>
      <c r="VQ62" s="78"/>
      <c r="VR62" s="78"/>
      <c r="VS62" s="78"/>
      <c r="VT62" s="78"/>
      <c r="VU62" s="78"/>
      <c r="VV62" s="78"/>
      <c r="VW62" s="78"/>
      <c r="VX62" s="78"/>
      <c r="VY62" s="78"/>
      <c r="VZ62" s="78"/>
      <c r="WA62" s="78"/>
      <c r="WB62" s="78"/>
      <c r="WC62" s="78"/>
      <c r="WD62" s="78"/>
      <c r="WE62" s="78"/>
      <c r="WF62" s="78"/>
      <c r="WG62" s="78"/>
      <c r="WH62" s="78"/>
      <c r="WI62" s="78"/>
      <c r="WJ62" s="78"/>
      <c r="WK62" s="78"/>
      <c r="WL62" s="78"/>
      <c r="WM62" s="78"/>
      <c r="WN62" s="78"/>
      <c r="WO62" s="78"/>
      <c r="WP62" s="78"/>
      <c r="WQ62" s="78"/>
      <c r="WR62" s="78"/>
      <c r="WS62" s="78"/>
      <c r="WT62" s="78"/>
      <c r="WU62" s="78"/>
      <c r="WV62" s="78"/>
      <c r="WW62" s="78"/>
      <c r="WX62" s="78"/>
      <c r="WY62" s="78"/>
      <c r="WZ62" s="78"/>
      <c r="XA62" s="78"/>
      <c r="XB62" s="78"/>
      <c r="XC62" s="78"/>
      <c r="XD62" s="78"/>
      <c r="XE62" s="78"/>
      <c r="XF62" s="78"/>
      <c r="XG62" s="78"/>
      <c r="XH62" s="78"/>
      <c r="XI62" s="78"/>
      <c r="XJ62" s="78"/>
      <c r="XK62" s="78"/>
      <c r="XL62" s="78"/>
      <c r="XM62" s="78"/>
      <c r="XN62" s="78"/>
      <c r="XO62" s="78"/>
      <c r="XP62" s="78"/>
      <c r="XQ62" s="78"/>
      <c r="XR62" s="78"/>
      <c r="XS62" s="78"/>
      <c r="XT62" s="78"/>
      <c r="XU62" s="78"/>
      <c r="XV62" s="78"/>
      <c r="XW62" s="78"/>
      <c r="XX62" s="78"/>
      <c r="XY62" s="78"/>
      <c r="XZ62" s="78"/>
      <c r="YA62" s="78"/>
      <c r="YB62" s="78"/>
      <c r="YC62" s="78"/>
      <c r="YD62" s="78"/>
      <c r="YE62" s="78"/>
      <c r="YF62" s="78"/>
      <c r="YG62" s="78"/>
      <c r="YH62" s="78"/>
      <c r="YI62" s="78"/>
      <c r="YJ62" s="78"/>
      <c r="YK62" s="78"/>
      <c r="YL62" s="78"/>
      <c r="YM62" s="78"/>
      <c r="YN62" s="78"/>
      <c r="YO62" s="78"/>
      <c r="YP62" s="78"/>
      <c r="YQ62" s="78"/>
      <c r="YR62" s="78"/>
      <c r="YS62" s="78"/>
      <c r="YT62" s="78"/>
      <c r="YU62" s="78"/>
      <c r="YV62" s="78"/>
      <c r="YW62" s="78"/>
      <c r="YX62" s="78"/>
      <c r="YY62" s="78"/>
      <c r="YZ62" s="78"/>
      <c r="ZA62" s="78"/>
      <c r="ZB62" s="78"/>
      <c r="ZC62" s="78"/>
      <c r="ZD62" s="78"/>
      <c r="ZE62" s="78"/>
      <c r="ZF62" s="78"/>
      <c r="ZG62" s="78"/>
      <c r="ZH62" s="78"/>
      <c r="ZI62" s="78"/>
      <c r="ZJ62" s="78"/>
      <c r="ZK62" s="78"/>
      <c r="ZL62" s="78"/>
      <c r="ZM62" s="78"/>
      <c r="ZN62" s="78"/>
      <c r="ZO62" s="78"/>
      <c r="ZP62" s="78"/>
      <c r="ZQ62" s="78"/>
      <c r="ZR62" s="78"/>
      <c r="ZS62" s="78"/>
      <c r="ZT62" s="78"/>
      <c r="ZU62" s="78"/>
      <c r="ZV62" s="78"/>
      <c r="ZW62" s="78"/>
      <c r="ZX62" s="78"/>
      <c r="ZY62" s="78"/>
      <c r="ZZ62" s="78"/>
      <c r="AAA62" s="78"/>
      <c r="AAB62" s="78"/>
      <c r="AAC62" s="78"/>
      <c r="AAD62" s="78"/>
      <c r="AAE62" s="78"/>
      <c r="AAF62" s="78"/>
      <c r="AAG62" s="78"/>
      <c r="AAH62" s="78"/>
      <c r="AAI62" s="78"/>
      <c r="AAJ62" s="78"/>
      <c r="AAK62" s="78"/>
      <c r="AAL62" s="78"/>
      <c r="AAM62" s="78"/>
      <c r="AAN62" s="78"/>
      <c r="AAO62" s="78"/>
      <c r="AAP62" s="78"/>
      <c r="AAQ62" s="78"/>
      <c r="AAR62" s="78"/>
      <c r="AAS62" s="78"/>
      <c r="AAT62" s="78"/>
      <c r="AAU62" s="78"/>
      <c r="AAV62" s="78"/>
      <c r="AAW62" s="78"/>
      <c r="AAX62" s="78"/>
      <c r="AAY62" s="78"/>
      <c r="AAZ62" s="78"/>
      <c r="ABA62" s="78"/>
      <c r="ABB62" s="78"/>
      <c r="ABC62" s="78"/>
      <c r="ABD62" s="78"/>
      <c r="ABE62" s="78"/>
      <c r="ABF62" s="78"/>
      <c r="ABG62" s="78"/>
      <c r="ABH62" s="78"/>
      <c r="ABI62" s="78"/>
      <c r="ABJ62" s="78"/>
      <c r="ABK62" s="78"/>
      <c r="ABL62" s="78"/>
      <c r="ABM62" s="78"/>
      <c r="ABN62" s="78"/>
      <c r="ABO62" s="78"/>
      <c r="ABP62" s="78"/>
      <c r="ABQ62" s="78"/>
      <c r="ABR62" s="78"/>
      <c r="ABS62" s="78"/>
      <c r="ABT62" s="78"/>
      <c r="ABU62" s="78"/>
      <c r="ABV62" s="78"/>
      <c r="ABW62" s="78"/>
      <c r="ABX62" s="78"/>
      <c r="ABY62" s="78"/>
      <c r="ABZ62" s="78"/>
      <c r="ACA62" s="78"/>
      <c r="ACB62" s="78"/>
      <c r="ACC62" s="78"/>
      <c r="ACD62" s="78"/>
      <c r="ACE62" s="78"/>
      <c r="ACF62" s="78"/>
      <c r="ACG62" s="78"/>
      <c r="ACH62" s="78"/>
      <c r="ACI62" s="78"/>
      <c r="ACJ62" s="78"/>
      <c r="ACK62" s="78"/>
      <c r="ACL62" s="78"/>
      <c r="ACM62" s="78"/>
      <c r="ACN62" s="78"/>
      <c r="ACO62" s="78"/>
      <c r="ACP62" s="78"/>
      <c r="ACQ62" s="78"/>
      <c r="ACR62" s="78"/>
      <c r="ACS62" s="78"/>
      <c r="ACT62" s="78"/>
      <c r="ACU62" s="78"/>
      <c r="ACV62" s="78"/>
      <c r="ACW62" s="78"/>
      <c r="ACX62" s="78"/>
      <c r="ACY62" s="78"/>
      <c r="ACZ62" s="78"/>
      <c r="ADA62" s="78"/>
      <c r="ADB62" s="78"/>
      <c r="ADC62" s="78"/>
      <c r="ADD62" s="78"/>
      <c r="ADE62" s="78"/>
      <c r="ADF62" s="78"/>
      <c r="ADG62" s="78"/>
      <c r="ADH62" s="78"/>
      <c r="ADI62" s="78"/>
      <c r="ADJ62" s="78"/>
      <c r="ADK62" s="78"/>
      <c r="ADL62" s="78"/>
      <c r="ADM62" s="78"/>
      <c r="ADN62" s="78"/>
      <c r="ADO62" s="78"/>
      <c r="ADP62" s="78"/>
      <c r="ADQ62" s="78"/>
      <c r="ADR62" s="78"/>
      <c r="ADS62" s="78"/>
      <c r="ADT62" s="78"/>
      <c r="ADU62" s="78"/>
      <c r="ADV62" s="78"/>
      <c r="ADW62" s="78"/>
      <c r="ADX62" s="78"/>
      <c r="ADY62" s="78"/>
      <c r="ADZ62" s="78"/>
      <c r="AEA62" s="78"/>
      <c r="AEB62" s="78"/>
      <c r="AEC62" s="78"/>
      <c r="AED62" s="78"/>
      <c r="AEE62" s="78"/>
      <c r="AEF62" s="78"/>
      <c r="AEG62" s="78"/>
      <c r="AEH62" s="78"/>
      <c r="AEI62" s="78"/>
      <c r="AEJ62" s="78"/>
      <c r="AEK62" s="78"/>
      <c r="AEL62" s="78"/>
      <c r="AEM62" s="78"/>
      <c r="AEN62" s="78"/>
      <c r="AEO62" s="78"/>
      <c r="AEP62" s="78"/>
      <c r="AEQ62" s="78"/>
      <c r="AER62" s="78"/>
      <c r="AES62" s="78"/>
      <c r="AET62" s="78"/>
      <c r="AEU62" s="78"/>
      <c r="AEV62" s="78"/>
      <c r="AEW62" s="78"/>
      <c r="AEX62" s="78"/>
      <c r="AEY62" s="78"/>
      <c r="AEZ62" s="78"/>
      <c r="AFA62" s="78"/>
      <c r="AFB62" s="78"/>
      <c r="AFC62" s="78"/>
      <c r="AFD62" s="78"/>
      <c r="AFE62" s="78"/>
      <c r="AFF62" s="78"/>
      <c r="AFG62" s="78"/>
      <c r="AFH62" s="78"/>
      <c r="AFI62" s="78"/>
      <c r="AFJ62" s="78"/>
      <c r="AFK62" s="78"/>
      <c r="AFL62" s="78"/>
      <c r="AFM62" s="78"/>
      <c r="AFN62" s="78"/>
      <c r="AFO62" s="78"/>
      <c r="AFP62" s="78"/>
      <c r="AFQ62" s="78"/>
      <c r="AFR62" s="78"/>
      <c r="AFS62" s="78"/>
      <c r="AFT62" s="78"/>
      <c r="AFU62" s="78"/>
      <c r="AFV62" s="78"/>
      <c r="AFW62" s="78"/>
      <c r="AFX62" s="78"/>
      <c r="AFY62" s="78"/>
      <c r="AFZ62" s="78"/>
      <c r="AGA62" s="78"/>
      <c r="AGB62" s="78"/>
      <c r="AGC62" s="78"/>
      <c r="AGD62" s="78"/>
      <c r="AGE62" s="78"/>
      <c r="AGF62" s="78"/>
      <c r="AGG62" s="78"/>
      <c r="AGH62" s="78"/>
      <c r="AGI62" s="78"/>
      <c r="AGJ62" s="78"/>
      <c r="AGK62" s="78"/>
      <c r="AGL62" s="78"/>
      <c r="AGM62" s="78"/>
      <c r="AGN62" s="78"/>
      <c r="AGO62" s="78"/>
      <c r="AGP62" s="78"/>
      <c r="AGQ62" s="78"/>
      <c r="AGR62" s="78"/>
      <c r="AGS62" s="78"/>
      <c r="AGT62" s="78"/>
      <c r="AGU62" s="78"/>
      <c r="AGV62" s="78"/>
      <c r="AGW62" s="78"/>
      <c r="AGX62" s="78"/>
      <c r="AGY62" s="78"/>
      <c r="AGZ62" s="78"/>
      <c r="AHA62" s="78"/>
      <c r="AHB62" s="78"/>
      <c r="AHC62" s="78"/>
      <c r="AHD62" s="78"/>
      <c r="AHE62" s="78"/>
      <c r="AHF62" s="78"/>
      <c r="AHG62" s="78"/>
      <c r="AHH62" s="78"/>
      <c r="AHI62" s="78"/>
      <c r="AHJ62" s="78"/>
      <c r="AHK62" s="78"/>
      <c r="AHL62" s="78"/>
      <c r="AHM62" s="78"/>
      <c r="AHN62" s="78"/>
      <c r="AHO62" s="78"/>
      <c r="AHP62" s="78"/>
      <c r="AHQ62" s="78"/>
      <c r="AHR62" s="78"/>
      <c r="AHS62" s="78"/>
      <c r="AHT62" s="78"/>
      <c r="AHU62" s="78"/>
      <c r="AHV62" s="78"/>
      <c r="AHW62" s="78"/>
      <c r="AHX62" s="78"/>
      <c r="AHY62" s="78"/>
      <c r="AHZ62" s="78"/>
      <c r="AIA62" s="78"/>
      <c r="AIB62" s="78"/>
      <c r="AIC62" s="78"/>
      <c r="AID62" s="78"/>
      <c r="AIE62" s="78"/>
      <c r="AIF62" s="78"/>
      <c r="AIG62" s="78"/>
      <c r="AIH62" s="78"/>
      <c r="AII62" s="78"/>
      <c r="AIJ62" s="78"/>
      <c r="AIK62" s="78"/>
      <c r="AIL62" s="78"/>
      <c r="AIM62" s="78"/>
      <c r="AIN62" s="78"/>
      <c r="AIO62" s="78"/>
      <c r="AIP62" s="78"/>
      <c r="AIQ62" s="78"/>
      <c r="AIR62" s="78"/>
      <c r="AIS62" s="78"/>
      <c r="AIT62" s="78"/>
      <c r="AIU62" s="78"/>
      <c r="AIV62" s="78"/>
      <c r="AIW62" s="78"/>
      <c r="AIX62" s="78"/>
      <c r="AIY62" s="78"/>
      <c r="AIZ62" s="78"/>
      <c r="AJA62" s="78"/>
      <c r="AJB62" s="78"/>
      <c r="AJC62" s="78"/>
      <c r="AJD62" s="78"/>
      <c r="AJE62" s="78"/>
      <c r="AJF62" s="78"/>
      <c r="AJG62" s="78"/>
      <c r="AJH62" s="78"/>
      <c r="AJI62" s="78"/>
      <c r="AJJ62" s="78"/>
      <c r="AJK62" s="78"/>
      <c r="AJL62" s="78"/>
      <c r="AJM62" s="78"/>
      <c r="AJN62" s="78"/>
      <c r="AJO62" s="78"/>
      <c r="AJP62" s="78"/>
      <c r="AJQ62" s="78"/>
      <c r="AJR62" s="78"/>
      <c r="AJS62" s="78"/>
      <c r="AJT62" s="78"/>
      <c r="AJU62" s="78"/>
      <c r="AJV62" s="78"/>
      <c r="AJW62" s="78"/>
      <c r="AJX62" s="78"/>
      <c r="AJY62" s="78"/>
      <c r="AJZ62" s="78"/>
      <c r="AKA62" s="78"/>
      <c r="AKB62" s="78"/>
      <c r="AKC62" s="78"/>
      <c r="AKD62" s="78"/>
      <c r="AKE62" s="78"/>
      <c r="AKF62" s="78"/>
      <c r="AKG62" s="78"/>
      <c r="AKH62" s="78"/>
      <c r="AKI62" s="78"/>
      <c r="AKJ62" s="78"/>
      <c r="AKK62" s="78"/>
      <c r="AKL62" s="78"/>
      <c r="AKM62" s="78"/>
      <c r="AKN62" s="78"/>
      <c r="AKO62" s="78"/>
      <c r="AKP62" s="78"/>
      <c r="AKQ62" s="78"/>
      <c r="AKR62" s="78"/>
      <c r="AKS62" s="78"/>
      <c r="AKT62" s="78"/>
      <c r="AKU62" s="78"/>
      <c r="AKV62" s="78"/>
      <c r="AKW62" s="78"/>
      <c r="AKX62" s="78"/>
      <c r="AKY62" s="78"/>
      <c r="AKZ62" s="78"/>
      <c r="ALA62" s="78"/>
      <c r="ALB62" s="78"/>
      <c r="ALC62" s="78"/>
      <c r="ALD62" s="78"/>
      <c r="ALE62" s="78"/>
      <c r="ALF62" s="78"/>
      <c r="ALG62" s="78"/>
      <c r="ALH62" s="78"/>
      <c r="ALI62" s="78"/>
      <c r="ALJ62" s="78"/>
      <c r="ALK62" s="78"/>
      <c r="ALL62" s="78"/>
      <c r="ALM62" s="78"/>
      <c r="ALN62" s="78"/>
      <c r="ALO62" s="78"/>
      <c r="ALP62" s="78"/>
      <c r="ALQ62" s="78"/>
      <c r="ALR62" s="78"/>
      <c r="ALS62" s="78"/>
      <c r="ALT62" s="78"/>
      <c r="ALU62" s="78"/>
      <c r="ALV62" s="78"/>
      <c r="ALW62" s="78"/>
      <c r="ALX62" s="78"/>
      <c r="ALY62" s="78"/>
      <c r="ALZ62" s="78"/>
      <c r="AMA62" s="78"/>
      <c r="AMB62" s="78"/>
      <c r="AMC62" s="78"/>
      <c r="AMD62" s="78"/>
      <c r="AME62" s="78"/>
      <c r="AMF62" s="78"/>
      <c r="AMG62" s="78"/>
      <c r="AMH62" s="78"/>
      <c r="AMI62" s="78"/>
      <c r="AMJ62" s="78"/>
      <c r="AMK62" s="78"/>
    </row>
    <row r="63" spans="1:1025" ht="30" x14ac:dyDescent="0.2">
      <c r="A63" s="305" t="s">
        <v>3544</v>
      </c>
      <c r="B63" s="304"/>
      <c r="C63" s="229"/>
      <c r="D63" s="228"/>
      <c r="E63" s="228"/>
      <c r="F63" s="228"/>
      <c r="G63" s="393">
        <f>+G51+G60+G54+G58+G59+G62+G61</f>
        <v>187590693412.41</v>
      </c>
      <c r="H63" s="286"/>
      <c r="I63" s="405"/>
      <c r="J63" s="228"/>
      <c r="K63" s="236">
        <f>+K51+K60+K54+K58+K59+K62+K61</f>
        <v>119675681962.3</v>
      </c>
      <c r="L63" s="223"/>
      <c r="M63" s="236">
        <f>+G63-K63</f>
        <v>67915011450.110001</v>
      </c>
      <c r="N63" s="245"/>
      <c r="O63" s="236">
        <v>0</v>
      </c>
      <c r="P63" s="245"/>
      <c r="Q63" s="224"/>
      <c r="R63" s="244"/>
    </row>
    <row r="64" spans="1:1025" s="47" customFormat="1" ht="15" x14ac:dyDescent="0.2">
      <c r="A64" s="308"/>
      <c r="B64" s="303"/>
      <c r="C64" s="1489"/>
      <c r="D64" s="141"/>
      <c r="E64" s="141"/>
      <c r="F64" s="141"/>
      <c r="G64" s="396"/>
      <c r="H64" s="245"/>
      <c r="I64" s="408"/>
      <c r="J64" s="246"/>
      <c r="K64" s="246"/>
      <c r="L64" s="246"/>
      <c r="M64" s="246"/>
      <c r="N64" s="246"/>
      <c r="O64" s="246"/>
      <c r="P64" s="246"/>
      <c r="Q64" s="224"/>
      <c r="R64" s="215"/>
    </row>
    <row r="65" spans="1:18" ht="15" x14ac:dyDescent="0.2">
      <c r="A65" s="52" t="s">
        <v>3545</v>
      </c>
      <c r="B65" s="304"/>
      <c r="C65" s="229"/>
      <c r="D65" s="228"/>
      <c r="E65" s="223"/>
      <c r="F65" s="228"/>
      <c r="G65" s="394"/>
      <c r="H65" s="286"/>
      <c r="I65" s="406"/>
      <c r="J65" s="228"/>
      <c r="K65" s="247"/>
      <c r="L65" s="237"/>
      <c r="M65" s="227"/>
      <c r="N65" s="218"/>
      <c r="O65" s="227"/>
      <c r="P65" s="218"/>
      <c r="Q65" s="224"/>
      <c r="R65" s="215"/>
    </row>
    <row r="66" spans="1:18" ht="15" x14ac:dyDescent="0.2">
      <c r="A66" s="56" t="s">
        <v>20</v>
      </c>
      <c r="B66" s="304"/>
      <c r="C66" s="229">
        <v>11</v>
      </c>
      <c r="D66" s="228"/>
      <c r="E66" s="223"/>
      <c r="F66" s="228"/>
      <c r="G66" s="397">
        <v>15089040</v>
      </c>
      <c r="H66" s="220"/>
      <c r="I66" s="406"/>
      <c r="J66" s="228"/>
      <c r="K66" s="275">
        <v>15089040</v>
      </c>
      <c r="L66" s="223"/>
      <c r="M66" s="233">
        <f>IF(G66&gt;=K66,(G66-K66),0)</f>
        <v>0</v>
      </c>
      <c r="N66" s="234"/>
      <c r="O66" s="233">
        <f>IF(G66&lt;=K66,(K66-G66),0)</f>
        <v>0</v>
      </c>
      <c r="P66" s="234"/>
      <c r="Q66" s="224">
        <f>IF(M66,(M66/K66),IF(O66,-(O66/K66),0))</f>
        <v>0</v>
      </c>
      <c r="R66" s="215"/>
    </row>
    <row r="67" spans="1:18" ht="15" x14ac:dyDescent="0.2">
      <c r="A67" s="56" t="s">
        <v>21</v>
      </c>
      <c r="B67" s="304"/>
      <c r="C67" s="229">
        <v>11</v>
      </c>
      <c r="D67" s="228"/>
      <c r="E67" s="223"/>
      <c r="F67" s="228"/>
      <c r="G67" s="397">
        <v>83583636.549999997</v>
      </c>
      <c r="H67" s="220"/>
      <c r="I67" s="406"/>
      <c r="J67" s="228"/>
      <c r="K67" s="275">
        <v>76670476.049999997</v>
      </c>
      <c r="L67" s="230"/>
      <c r="M67" s="233">
        <f>IF(G67&gt;=K67,(G67-K67),0)</f>
        <v>6913160.5</v>
      </c>
      <c r="N67" s="234"/>
      <c r="O67" s="233">
        <f>IF(G67&lt;=K67,(K67-G67),0)</f>
        <v>0</v>
      </c>
      <c r="P67" s="234"/>
      <c r="Q67" s="224">
        <f>IF(M67,(M67/K67),IF(O67,-(O67/K67),0))</f>
        <v>9.0167178504169471E-2</v>
      </c>
      <c r="R67" s="215"/>
    </row>
    <row r="68" spans="1:18" ht="15" x14ac:dyDescent="0.2">
      <c r="A68" s="56" t="s">
        <v>22</v>
      </c>
      <c r="B68" s="304"/>
      <c r="C68" s="229">
        <v>14</v>
      </c>
      <c r="D68" s="228"/>
      <c r="E68" s="223"/>
      <c r="F68" s="228"/>
      <c r="G68" s="397">
        <v>131227110</v>
      </c>
      <c r="H68" s="220"/>
      <c r="I68" s="406"/>
      <c r="J68" s="228"/>
      <c r="K68" s="275">
        <v>124658240</v>
      </c>
      <c r="L68" s="230"/>
      <c r="M68" s="233">
        <f>IF(G68&gt;=K68,(G68-K68),0)</f>
        <v>6568870</v>
      </c>
      <c r="N68" s="234"/>
      <c r="O68" s="233">
        <f>IF(G68&lt;=K68,(K68-G68),0)</f>
        <v>0</v>
      </c>
      <c r="P68" s="234"/>
      <c r="Q68" s="224">
        <f>IF(M68,(M68/K68),IF(O68,-(O68/K68),0))</f>
        <v>5.2695032434277908E-2</v>
      </c>
      <c r="R68" s="215"/>
    </row>
    <row r="69" spans="1:18" ht="15" x14ac:dyDescent="0.2">
      <c r="A69" s="56" t="s">
        <v>520</v>
      </c>
      <c r="B69" s="304"/>
      <c r="C69" s="229"/>
      <c r="D69" s="228"/>
      <c r="E69" s="275">
        <v>2871967058.0100002</v>
      </c>
      <c r="F69" s="228">
        <v>2816956592.5100002</v>
      </c>
      <c r="G69" s="389"/>
      <c r="H69" s="220"/>
      <c r="I69" s="407">
        <v>2816956592.5100002</v>
      </c>
      <c r="J69" s="228"/>
      <c r="K69" s="223"/>
      <c r="L69" s="247"/>
      <c r="M69" s="227">
        <f>+IF((E69-I69)&gt;0,(E69-I69),0)</f>
        <v>55010465.5</v>
      </c>
      <c r="N69" s="218"/>
      <c r="O69" s="227">
        <f>+IF((E69-I69)&lt;0,(E69-I69),0)</f>
        <v>0</v>
      </c>
      <c r="P69" s="218"/>
      <c r="Q69" s="224">
        <f>+M69/I69</f>
        <v>1.9528332685802546E-2</v>
      </c>
      <c r="R69" s="215"/>
    </row>
    <row r="70" spans="1:18" ht="28.5" x14ac:dyDescent="0.2">
      <c r="A70" s="56" t="s">
        <v>521</v>
      </c>
      <c r="B70" s="304"/>
      <c r="C70" s="229"/>
      <c r="D70" s="228"/>
      <c r="E70" s="1433">
        <v>-2759727907.71</v>
      </c>
      <c r="F70" s="228"/>
      <c r="G70" s="389"/>
      <c r="H70" s="220"/>
      <c r="I70" s="1433">
        <v>-2644116086.8600001</v>
      </c>
      <c r="J70" s="228"/>
      <c r="K70" s="223"/>
      <c r="L70" s="247"/>
      <c r="M70" s="1486">
        <f>-+IF((E70-I70)*-1&gt;0,(E70-I70),0)</f>
        <v>115611820.8499999</v>
      </c>
      <c r="N70" s="1486"/>
      <c r="O70" s="1486">
        <f>+IF((E70-I70)*-1&lt;0,(E70-I70),0)</f>
        <v>0</v>
      </c>
      <c r="P70" s="1486"/>
      <c r="Q70" s="1389">
        <f>-M70/I70</f>
        <v>4.3724184964697918E-2</v>
      </c>
      <c r="R70" s="215"/>
    </row>
    <row r="71" spans="1:18" ht="28.5" x14ac:dyDescent="0.2">
      <c r="A71" s="56" t="s">
        <v>522</v>
      </c>
      <c r="B71" s="304"/>
      <c r="C71" s="229">
        <v>11</v>
      </c>
      <c r="D71" s="228"/>
      <c r="E71" s="223"/>
      <c r="F71" s="228"/>
      <c r="G71" s="390">
        <f>+E69+E70</f>
        <v>112239150.30000019</v>
      </c>
      <c r="H71" s="385"/>
      <c r="I71" s="406"/>
      <c r="J71" s="228"/>
      <c r="K71" s="275">
        <f>I69+I70</f>
        <v>172840505.6500001</v>
      </c>
      <c r="L71" s="247"/>
      <c r="M71" s="233">
        <f>IF(G71&gt;=K71,(G71-K71),0)</f>
        <v>0</v>
      </c>
      <c r="N71" s="234"/>
      <c r="O71" s="233">
        <f>IF(G71&lt;=K71,(K71-G71),0)</f>
        <v>60601355.349999905</v>
      </c>
      <c r="P71" s="234"/>
      <c r="Q71" s="224">
        <f>IF(M71,(M71/K71),IF(O71,-(O71/K71),0))</f>
        <v>-0.35062009985504733</v>
      </c>
      <c r="R71" s="215"/>
    </row>
    <row r="72" spans="1:18" ht="42.75" x14ac:dyDescent="0.2">
      <c r="A72" s="56" t="s">
        <v>24</v>
      </c>
      <c r="B72" s="304"/>
      <c r="C72" s="229">
        <v>11</v>
      </c>
      <c r="D72" s="228"/>
      <c r="E72" s="223"/>
      <c r="F72" s="228"/>
      <c r="G72" s="398">
        <v>20517643.699999999</v>
      </c>
      <c r="H72" s="243"/>
      <c r="I72" s="406"/>
      <c r="J72" s="228"/>
      <c r="K72" s="230">
        <v>43169915</v>
      </c>
      <c r="L72" s="247"/>
      <c r="M72" s="233">
        <f>IF(G72&gt;=K72,(G72-K72),0)</f>
        <v>0</v>
      </c>
      <c r="N72" s="234"/>
      <c r="O72" s="233">
        <f>IF(G72&lt;=K72,(K72-G72),0)</f>
        <v>22652271.300000001</v>
      </c>
      <c r="P72" s="234"/>
      <c r="Q72" s="224">
        <f>IF(M72,(M72/K72),IF(O72,-(O72/K72),0))</f>
        <v>-0.52472355574478202</v>
      </c>
      <c r="R72" s="215"/>
    </row>
    <row r="73" spans="1:18" ht="15" x14ac:dyDescent="0.2">
      <c r="A73" s="305" t="s">
        <v>3546</v>
      </c>
      <c r="B73" s="304"/>
      <c r="C73" s="229"/>
      <c r="D73" s="228"/>
      <c r="E73" s="228"/>
      <c r="F73" s="228"/>
      <c r="G73" s="393">
        <f>SUM(G66:G72)</f>
        <v>362656580.55000019</v>
      </c>
      <c r="H73" s="286"/>
      <c r="I73" s="405"/>
      <c r="J73" s="228"/>
      <c r="K73" s="236">
        <f>SUM(K66:K72)</f>
        <v>432428176.70000011</v>
      </c>
      <c r="L73" s="247"/>
      <c r="M73" s="236">
        <v>0</v>
      </c>
      <c r="N73" s="234"/>
      <c r="O73" s="236">
        <f>+K73-G73</f>
        <v>69771596.149999917</v>
      </c>
      <c r="P73" s="234"/>
      <c r="Q73" s="249"/>
      <c r="R73" s="215"/>
    </row>
    <row r="74" spans="1:18" ht="15.75" thickBot="1" x14ac:dyDescent="0.25">
      <c r="A74" s="310"/>
      <c r="B74" s="304"/>
      <c r="C74" s="229"/>
      <c r="D74" s="228"/>
      <c r="E74" s="228"/>
      <c r="F74" s="228"/>
      <c r="G74" s="399"/>
      <c r="H74" s="220"/>
      <c r="I74" s="405"/>
      <c r="J74" s="228"/>
      <c r="K74" s="250"/>
      <c r="L74" s="230"/>
      <c r="M74" s="233"/>
      <c r="N74" s="234"/>
      <c r="O74" s="233"/>
      <c r="P74" s="234"/>
      <c r="Q74" s="224"/>
      <c r="R74" s="215"/>
    </row>
    <row r="75" spans="1:18" ht="15.75" thickTop="1" x14ac:dyDescent="0.2">
      <c r="A75" s="311" t="s">
        <v>523</v>
      </c>
      <c r="B75" s="304"/>
      <c r="C75" s="229"/>
      <c r="D75" s="228"/>
      <c r="E75" s="228"/>
      <c r="F75" s="228"/>
      <c r="G75" s="400">
        <f>+G24+G63+G73</f>
        <v>302654359369.62</v>
      </c>
      <c r="H75" s="286"/>
      <c r="I75" s="405"/>
      <c r="J75" s="228"/>
      <c r="K75" s="251">
        <f>+K24+K63+K73</f>
        <v>218498477802.94</v>
      </c>
      <c r="L75" s="252"/>
      <c r="M75" s="251">
        <f>+G75-K75</f>
        <v>84155881566.679993</v>
      </c>
      <c r="N75" s="234"/>
      <c r="O75" s="251">
        <v>0</v>
      </c>
      <c r="P75" s="234"/>
      <c r="Q75" s="249"/>
      <c r="R75" s="215"/>
    </row>
    <row r="76" spans="1:18" ht="15" x14ac:dyDescent="0.2">
      <c r="A76" s="52"/>
      <c r="B76" s="304"/>
      <c r="C76" s="229"/>
      <c r="D76" s="228"/>
      <c r="E76" s="228"/>
      <c r="F76" s="228"/>
      <c r="G76" s="396"/>
      <c r="H76" s="245"/>
      <c r="I76" s="405"/>
      <c r="J76" s="228"/>
      <c r="K76" s="246"/>
      <c r="L76" s="246"/>
      <c r="M76" s="233"/>
      <c r="N76" s="234"/>
      <c r="O76" s="233"/>
      <c r="P76" s="234"/>
      <c r="Q76" s="224"/>
    </row>
    <row r="77" spans="1:18" s="47" customFormat="1" ht="15" x14ac:dyDescent="0.2">
      <c r="A77" s="381" t="s">
        <v>27</v>
      </c>
      <c r="B77" s="382"/>
      <c r="C77" s="383"/>
      <c r="D77" s="384"/>
      <c r="E77" s="384"/>
      <c r="F77" s="225"/>
      <c r="G77" s="389"/>
      <c r="H77" s="220"/>
      <c r="I77" s="404"/>
      <c r="J77" s="225"/>
      <c r="K77" s="223"/>
      <c r="L77" s="237"/>
      <c r="M77" s="227"/>
      <c r="N77" s="218"/>
      <c r="O77" s="227"/>
      <c r="P77" s="218"/>
      <c r="Q77" s="224"/>
      <c r="R77" s="215"/>
    </row>
    <row r="78" spans="1:18" ht="15" x14ac:dyDescent="0.2">
      <c r="A78" s="56"/>
      <c r="B78" s="304"/>
      <c r="C78" s="229"/>
      <c r="D78" s="228"/>
      <c r="E78" s="228"/>
      <c r="F78" s="228"/>
      <c r="G78" s="389"/>
      <c r="H78" s="220"/>
      <c r="I78" s="405"/>
      <c r="J78" s="228"/>
      <c r="K78" s="223"/>
      <c r="L78" s="223"/>
      <c r="M78" s="227"/>
      <c r="N78" s="218"/>
      <c r="O78" s="227"/>
      <c r="P78" s="218"/>
      <c r="Q78" s="224"/>
      <c r="R78" s="215"/>
    </row>
    <row r="79" spans="1:18" ht="15" x14ac:dyDescent="0.2">
      <c r="A79" s="52" t="s">
        <v>29</v>
      </c>
      <c r="B79" s="304"/>
      <c r="C79" s="229"/>
      <c r="D79" s="228"/>
      <c r="E79" s="228"/>
      <c r="F79" s="228"/>
      <c r="G79" s="389"/>
      <c r="H79" s="220"/>
      <c r="I79" s="405"/>
      <c r="J79" s="228"/>
      <c r="K79" s="223"/>
      <c r="L79" s="223"/>
      <c r="M79" s="227"/>
      <c r="N79" s="218"/>
      <c r="O79" s="227"/>
      <c r="P79" s="218"/>
      <c r="Q79" s="224"/>
      <c r="R79" s="215"/>
    </row>
    <row r="80" spans="1:18" ht="28.5" x14ac:dyDescent="0.2">
      <c r="A80" s="56" t="s">
        <v>5101</v>
      </c>
      <c r="B80" s="304"/>
      <c r="C80" s="229">
        <v>15</v>
      </c>
      <c r="D80" s="228"/>
      <c r="E80" s="228"/>
      <c r="F80" s="228"/>
      <c r="G80" s="397">
        <v>376318524.82999998</v>
      </c>
      <c r="H80" s="220"/>
      <c r="I80" s="405"/>
      <c r="J80" s="228"/>
      <c r="K80" s="275">
        <v>482218237.02999997</v>
      </c>
      <c r="L80" s="223"/>
      <c r="M80" s="233">
        <f>IF(G80&gt;=K80,(G80-K80),0)</f>
        <v>0</v>
      </c>
      <c r="N80" s="234"/>
      <c r="O80" s="233">
        <f>IF(G80&lt;=K80,(K80-G80),0)</f>
        <v>105899712.19999999</v>
      </c>
      <c r="P80" s="234"/>
      <c r="Q80" s="224">
        <f>IF(M80,(M80/K80),IF(O80,-(O80/K80),0))</f>
        <v>-0.21960951301269785</v>
      </c>
      <c r="R80" s="215"/>
    </row>
    <row r="81" spans="1:1025" ht="28.5" x14ac:dyDescent="0.2">
      <c r="A81" s="56" t="s">
        <v>524</v>
      </c>
      <c r="B81" s="304"/>
      <c r="C81" s="229">
        <v>16</v>
      </c>
      <c r="D81" s="228"/>
      <c r="E81" s="228"/>
      <c r="F81" s="228"/>
      <c r="G81" s="397">
        <v>6686225103.3900003</v>
      </c>
      <c r="H81" s="220"/>
      <c r="I81" s="405"/>
      <c r="J81" s="228"/>
      <c r="K81" s="275">
        <v>6057663922.5600004</v>
      </c>
      <c r="L81" s="223"/>
      <c r="M81" s="233">
        <f>IF(G81&gt;=K81,(G81-K81),0)</f>
        <v>628561180.82999992</v>
      </c>
      <c r="N81" s="234"/>
      <c r="O81" s="233">
        <f>IF(G81&lt;=K81,(K81-G81),0)</f>
        <v>0</v>
      </c>
      <c r="P81" s="234"/>
      <c r="Q81" s="224">
        <f>IF(M81,(M81/K81),IF(O81,-(O81/K81),0))</f>
        <v>0.10376296685742294</v>
      </c>
      <c r="R81" s="215"/>
    </row>
    <row r="82" spans="1:1025" ht="15" x14ac:dyDescent="0.2">
      <c r="A82" s="56" t="s">
        <v>525</v>
      </c>
      <c r="B82" s="304"/>
      <c r="C82" s="229">
        <v>17</v>
      </c>
      <c r="D82" s="228"/>
      <c r="E82" s="228"/>
      <c r="F82" s="228"/>
      <c r="G82" s="397">
        <v>11395428157.08</v>
      </c>
      <c r="H82" s="220"/>
      <c r="I82" s="405"/>
      <c r="J82" s="228"/>
      <c r="K82" s="275">
        <v>10667703472.969999</v>
      </c>
      <c r="L82" s="223"/>
      <c r="M82" s="233">
        <f>IF(G82&gt;=K82,(G82-K82),0)</f>
        <v>727724684.11000061</v>
      </c>
      <c r="N82" s="234"/>
      <c r="O82" s="233">
        <f>IF(G82&lt;=K82,(K82-G82),0)</f>
        <v>0</v>
      </c>
      <c r="P82" s="234"/>
      <c r="Q82" s="224">
        <f>IF(M82,(M82/K82),IF(O82,-(O82/K82),0))</f>
        <v>6.8217558348328794E-2</v>
      </c>
    </row>
    <row r="83" spans="1:1025" ht="15" x14ac:dyDescent="0.2">
      <c r="A83" s="56" t="s">
        <v>32</v>
      </c>
      <c r="B83" s="304"/>
      <c r="C83" s="229">
        <v>18</v>
      </c>
      <c r="D83" s="228"/>
      <c r="E83" s="228"/>
      <c r="F83" s="228"/>
      <c r="G83" s="397">
        <v>1969326608.54</v>
      </c>
      <c r="H83" s="220"/>
      <c r="I83" s="405"/>
      <c r="J83" s="228"/>
      <c r="K83" s="275">
        <v>2454935298.1799998</v>
      </c>
      <c r="L83" s="220"/>
      <c r="M83" s="233">
        <f>IF(G83&gt;=K83,(G83-K83),0)</f>
        <v>0</v>
      </c>
      <c r="N83" s="234"/>
      <c r="O83" s="233">
        <f>IF(G83&lt;=K83,(K83-G83),0)</f>
        <v>485608689.63999987</v>
      </c>
      <c r="P83" s="234"/>
      <c r="Q83" s="224">
        <f>IF(M83,(M83/K83),IF(O83,-(O83/K83),0))</f>
        <v>-0.19780916018438963</v>
      </c>
    </row>
    <row r="84" spans="1:1025" ht="28.5" x14ac:dyDescent="0.2">
      <c r="A84" s="56" t="s">
        <v>5102</v>
      </c>
      <c r="B84" s="304"/>
      <c r="C84" s="229">
        <v>19</v>
      </c>
      <c r="D84" s="228"/>
      <c r="E84" s="228"/>
      <c r="F84" s="228"/>
      <c r="G84" s="296">
        <v>545047171.07000005</v>
      </c>
      <c r="H84" s="220"/>
      <c r="I84" s="405"/>
      <c r="J84" s="228"/>
      <c r="K84" s="285">
        <v>211844886.53999999</v>
      </c>
      <c r="L84" s="220"/>
      <c r="M84" s="238">
        <f>+G84-K84</f>
        <v>333202284.53000009</v>
      </c>
      <c r="N84" s="234"/>
      <c r="O84" s="238">
        <v>0</v>
      </c>
      <c r="P84" s="234"/>
      <c r="Q84" s="224">
        <v>0</v>
      </c>
    </row>
    <row r="85" spans="1:1025" ht="15" x14ac:dyDescent="0.2">
      <c r="A85" s="305" t="s">
        <v>5121</v>
      </c>
      <c r="B85" s="304"/>
      <c r="C85" s="229"/>
      <c r="D85" s="228"/>
      <c r="E85" s="228"/>
      <c r="F85" s="228"/>
      <c r="G85" s="401">
        <f>SUM(G80:G84)</f>
        <v>20972345564.91</v>
      </c>
      <c r="H85" s="220"/>
      <c r="I85" s="405"/>
      <c r="J85" s="228"/>
      <c r="K85" s="253">
        <f>SUM(K80:K84)</f>
        <v>19874365817.279999</v>
      </c>
      <c r="L85" s="223"/>
      <c r="M85" s="253">
        <f>+G85-K85</f>
        <v>1097979747.6300011</v>
      </c>
      <c r="N85" s="234"/>
      <c r="O85" s="253">
        <v>0</v>
      </c>
      <c r="P85" s="234"/>
      <c r="Q85" s="249"/>
    </row>
    <row r="86" spans="1:1025" ht="15" x14ac:dyDescent="0.2">
      <c r="A86" s="52"/>
      <c r="B86" s="304"/>
      <c r="C86" s="229"/>
      <c r="D86" s="228"/>
      <c r="E86" s="228"/>
      <c r="F86" s="228"/>
      <c r="G86" s="389"/>
      <c r="H86" s="220"/>
      <c r="I86" s="405"/>
      <c r="J86" s="228"/>
      <c r="K86" s="223"/>
      <c r="L86" s="223"/>
      <c r="M86" s="233"/>
      <c r="N86" s="233"/>
      <c r="O86" s="233"/>
      <c r="P86" s="233"/>
      <c r="Q86" s="254"/>
    </row>
    <row r="87" spans="1:1025" s="47" customFormat="1" ht="15" x14ac:dyDescent="0.2">
      <c r="A87" s="52" t="s">
        <v>5122</v>
      </c>
      <c r="B87" s="304"/>
      <c r="C87" s="229"/>
      <c r="D87" s="228"/>
      <c r="E87" s="228"/>
      <c r="F87" s="228"/>
      <c r="G87" s="389"/>
      <c r="H87" s="220"/>
      <c r="I87" s="405"/>
      <c r="J87" s="228"/>
      <c r="K87" s="223"/>
      <c r="L87" s="246"/>
      <c r="M87" s="233"/>
      <c r="N87" s="233"/>
      <c r="O87" s="233"/>
      <c r="P87" s="233"/>
      <c r="Q87" s="254"/>
      <c r="R87" s="215"/>
    </row>
    <row r="88" spans="1:1025" ht="28.5" x14ac:dyDescent="0.2">
      <c r="A88" s="56" t="s">
        <v>5103</v>
      </c>
      <c r="B88" s="304"/>
      <c r="C88" s="229">
        <v>20</v>
      </c>
      <c r="D88" s="228"/>
      <c r="E88" s="228"/>
      <c r="F88" s="228"/>
      <c r="G88" s="397">
        <v>70357580785.279999</v>
      </c>
      <c r="H88" s="220"/>
      <c r="I88" s="405"/>
      <c r="J88" s="228"/>
      <c r="K88" s="275">
        <v>24595795888.220001</v>
      </c>
      <c r="L88" s="223"/>
      <c r="M88" s="275">
        <f>IF(G88&gt;=K88,(G88-K88),0)</f>
        <v>45761784897.059998</v>
      </c>
      <c r="N88" s="234"/>
      <c r="O88" s="275">
        <f>IF(G88&lt;=K88,(K88-G88),0)</f>
        <v>0</v>
      </c>
      <c r="P88" s="234"/>
      <c r="Q88" s="224">
        <f>IF(M88,(M88/K88),IF(O88,-(O88/K88),0))</f>
        <v>1.8605531248117615</v>
      </c>
      <c r="R88" s="215"/>
    </row>
    <row r="89" spans="1:1025" ht="30" x14ac:dyDescent="0.2">
      <c r="A89" s="305" t="s">
        <v>5123</v>
      </c>
      <c r="B89" s="304"/>
      <c r="C89" s="229"/>
      <c r="D89" s="228"/>
      <c r="E89" s="228"/>
      <c r="F89" s="228"/>
      <c r="G89" s="393">
        <f>SUM(G88)</f>
        <v>70357580785.279999</v>
      </c>
      <c r="H89" s="286"/>
      <c r="I89" s="405"/>
      <c r="J89" s="228"/>
      <c r="K89" s="236">
        <f>SUM(K88)</f>
        <v>24595795888.220001</v>
      </c>
      <c r="L89" s="223"/>
      <c r="M89" s="236">
        <f>+G89-K89</f>
        <v>45761784897.059998</v>
      </c>
      <c r="N89" s="234"/>
      <c r="O89" s="236">
        <v>0</v>
      </c>
      <c r="P89" s="234"/>
      <c r="Q89" s="249"/>
      <c r="R89" s="215"/>
    </row>
    <row r="90" spans="1:1025" ht="15.75" thickBot="1" x14ac:dyDescent="0.25">
      <c r="A90" s="312"/>
      <c r="B90" s="304"/>
      <c r="C90" s="229"/>
      <c r="D90" s="228"/>
      <c r="E90" s="228"/>
      <c r="F90" s="228"/>
      <c r="G90" s="399"/>
      <c r="H90" s="286"/>
      <c r="I90" s="405"/>
      <c r="J90" s="228"/>
      <c r="K90" s="250"/>
      <c r="L90" s="223"/>
      <c r="M90" s="250"/>
      <c r="N90" s="233"/>
      <c r="O90" s="250"/>
      <c r="P90" s="233"/>
      <c r="Q90" s="254"/>
      <c r="R90" s="215"/>
    </row>
    <row r="91" spans="1:1025" ht="15.75" thickTop="1" x14ac:dyDescent="0.2">
      <c r="A91" s="309" t="s">
        <v>5124</v>
      </c>
      <c r="B91" s="304"/>
      <c r="C91" s="229"/>
      <c r="D91" s="228"/>
      <c r="E91" s="228"/>
      <c r="F91" s="228"/>
      <c r="G91" s="400">
        <f>+G85+G89</f>
        <v>91329926350.190002</v>
      </c>
      <c r="H91" s="286"/>
      <c r="I91" s="405"/>
      <c r="J91" s="228"/>
      <c r="K91" s="251">
        <f>+K85+K89</f>
        <v>44470161705.5</v>
      </c>
      <c r="L91" s="223"/>
      <c r="M91" s="251">
        <f>+G91-K91</f>
        <v>46859764644.690002</v>
      </c>
      <c r="N91" s="234"/>
      <c r="O91" s="251">
        <v>0</v>
      </c>
      <c r="P91" s="234"/>
      <c r="Q91" s="249"/>
      <c r="R91" s="215"/>
    </row>
    <row r="92" spans="1:1025" ht="15" x14ac:dyDescent="0.2">
      <c r="A92" s="56"/>
      <c r="B92" s="302"/>
      <c r="C92" s="226"/>
      <c r="D92" s="225"/>
      <c r="E92" s="225"/>
      <c r="F92" s="225"/>
      <c r="G92" s="246"/>
      <c r="H92" s="286"/>
      <c r="I92" s="225"/>
      <c r="J92" s="225"/>
      <c r="K92" s="246"/>
      <c r="L92" s="220"/>
      <c r="M92" s="233"/>
      <c r="N92" s="233"/>
      <c r="O92" s="233"/>
      <c r="P92" s="233"/>
      <c r="Q92" s="254"/>
      <c r="R92" s="215"/>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row>
    <row r="93" spans="1:1025" ht="15" x14ac:dyDescent="0.2">
      <c r="A93" s="56"/>
      <c r="B93" s="302"/>
      <c r="C93" s="226"/>
      <c r="D93" s="225"/>
      <c r="E93" s="225"/>
      <c r="F93" s="225"/>
      <c r="G93" s="246"/>
      <c r="H93" s="286"/>
      <c r="I93" s="225"/>
      <c r="J93" s="225"/>
      <c r="K93" s="246"/>
      <c r="L93" s="220"/>
      <c r="M93" s="233"/>
      <c r="N93" s="233"/>
      <c r="O93" s="233"/>
      <c r="P93" s="233"/>
      <c r="Q93" s="254"/>
      <c r="R93" s="215"/>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row>
    <row r="94" spans="1:1025" ht="15" x14ac:dyDescent="0.2">
      <c r="A94" s="56"/>
      <c r="B94" s="302"/>
      <c r="C94" s="226"/>
      <c r="D94" s="225"/>
      <c r="E94" s="225"/>
      <c r="F94" s="225"/>
      <c r="G94" s="246"/>
      <c r="H94" s="286"/>
      <c r="I94" s="225"/>
      <c r="J94" s="225"/>
      <c r="K94" s="246"/>
      <c r="L94" s="220"/>
      <c r="M94" s="233"/>
      <c r="N94" s="233"/>
      <c r="O94" s="233"/>
      <c r="P94" s="233"/>
      <c r="Q94" s="254"/>
      <c r="R94" s="215"/>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row>
    <row r="95" spans="1:1025" ht="15" x14ac:dyDescent="0.2">
      <c r="A95" s="56"/>
      <c r="B95" s="302"/>
      <c r="C95" s="226"/>
      <c r="D95" s="225"/>
      <c r="E95" s="225"/>
      <c r="F95" s="225"/>
      <c r="G95" s="246"/>
      <c r="H95" s="286"/>
      <c r="I95" s="225"/>
      <c r="J95" s="225"/>
      <c r="K95" s="246"/>
      <c r="L95" s="220"/>
      <c r="M95" s="233"/>
      <c r="N95" s="233"/>
      <c r="O95" s="233"/>
      <c r="P95" s="233"/>
      <c r="Q95" s="254"/>
      <c r="R95" s="215"/>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row>
    <row r="96" spans="1:1025" ht="15" x14ac:dyDescent="0.2">
      <c r="A96" s="56"/>
      <c r="B96" s="302"/>
      <c r="C96" s="226"/>
      <c r="D96" s="225"/>
      <c r="E96" s="225"/>
      <c r="F96" s="225"/>
      <c r="G96" s="246"/>
      <c r="H96" s="286"/>
      <c r="I96" s="225"/>
      <c r="J96" s="225"/>
      <c r="K96" s="246"/>
      <c r="L96" s="220"/>
      <c r="M96" s="233"/>
      <c r="N96" s="233"/>
      <c r="O96" s="233"/>
      <c r="P96" s="233"/>
      <c r="Q96" s="254"/>
      <c r="R96" s="215"/>
    </row>
    <row r="97" spans="1:1025" ht="15" x14ac:dyDescent="0.2">
      <c r="A97" s="56"/>
      <c r="B97" s="302"/>
      <c r="C97" s="226"/>
      <c r="D97" s="225"/>
      <c r="E97" s="225"/>
      <c r="F97" s="225"/>
      <c r="G97" s="246"/>
      <c r="H97" s="286"/>
      <c r="I97" s="225"/>
      <c r="J97" s="225"/>
      <c r="K97" s="246"/>
      <c r="L97" s="220"/>
      <c r="M97" s="233"/>
      <c r="N97" s="233"/>
      <c r="O97" s="233"/>
      <c r="P97" s="233"/>
      <c r="Q97" s="254"/>
      <c r="R97" s="215"/>
    </row>
    <row r="98" spans="1:1025" ht="15" x14ac:dyDescent="0.2">
      <c r="A98" s="52" t="s">
        <v>37</v>
      </c>
      <c r="B98" s="304"/>
      <c r="C98" s="229"/>
      <c r="D98" s="228"/>
      <c r="E98" s="228"/>
      <c r="F98" s="228"/>
      <c r="G98" s="220"/>
      <c r="H98" s="286"/>
      <c r="I98" s="228"/>
      <c r="J98" s="228"/>
      <c r="K98" s="220"/>
      <c r="L98" s="223"/>
      <c r="M98" s="233"/>
      <c r="N98" s="233"/>
      <c r="O98" s="233"/>
      <c r="P98" s="233"/>
      <c r="Q98" s="254"/>
      <c r="R98" s="215"/>
    </row>
    <row r="99" spans="1:1025" ht="15" x14ac:dyDescent="0.2">
      <c r="A99" s="306"/>
      <c r="B99" s="304"/>
      <c r="C99" s="229"/>
      <c r="D99" s="228"/>
      <c r="E99" s="228"/>
      <c r="F99" s="228"/>
      <c r="G99" s="220"/>
      <c r="H99" s="286"/>
      <c r="I99" s="228"/>
      <c r="J99" s="228"/>
      <c r="K99" s="220"/>
      <c r="L99" s="223"/>
      <c r="M99" s="227"/>
      <c r="N99" s="227"/>
      <c r="O99" s="227"/>
      <c r="P99" s="227"/>
      <c r="Q99" s="254"/>
      <c r="R99" s="215"/>
    </row>
    <row r="100" spans="1:1025" ht="15" x14ac:dyDescent="0.2">
      <c r="A100" s="52" t="s">
        <v>5152</v>
      </c>
      <c r="B100" s="313"/>
      <c r="C100" s="229"/>
      <c r="D100" s="240"/>
      <c r="E100" s="223"/>
      <c r="F100" s="240"/>
      <c r="G100" s="389"/>
      <c r="H100" s="286"/>
      <c r="I100" s="406"/>
      <c r="J100" s="240"/>
      <c r="K100" s="223"/>
      <c r="L100" s="237"/>
      <c r="M100" s="227"/>
      <c r="N100" s="227"/>
      <c r="O100" s="227"/>
      <c r="P100" s="227"/>
      <c r="Q100" s="254"/>
    </row>
    <row r="101" spans="1:1025" s="47" customFormat="1" ht="28.5" x14ac:dyDescent="0.2">
      <c r="A101" s="56" t="s">
        <v>39</v>
      </c>
      <c r="B101" s="304"/>
      <c r="C101" s="229">
        <v>21</v>
      </c>
      <c r="D101" s="228"/>
      <c r="E101" s="275">
        <v>816574141.44000006</v>
      </c>
      <c r="F101" s="228"/>
      <c r="G101" s="391"/>
      <c r="H101" s="286"/>
      <c r="I101" s="407">
        <v>688683426.27999997</v>
      </c>
      <c r="J101" s="228"/>
      <c r="K101" s="380"/>
      <c r="L101" s="257"/>
      <c r="M101" s="233">
        <f>IF(E101&gt;=I101,(E101-I101),0)</f>
        <v>127890715.16000009</v>
      </c>
      <c r="N101" s="234"/>
      <c r="O101" s="233">
        <f>IF(E101&lt;=I101,(E101-I101),0)</f>
        <v>0</v>
      </c>
      <c r="P101" s="234"/>
      <c r="Q101" s="224">
        <f>+M101/I101</f>
        <v>0.18570319871180288</v>
      </c>
      <c r="R101" s="215"/>
    </row>
    <row r="102" spans="1:1025" ht="42.75" x14ac:dyDescent="0.2">
      <c r="A102" s="306" t="s">
        <v>526</v>
      </c>
      <c r="B102" s="304"/>
      <c r="C102" s="229"/>
      <c r="D102" s="228"/>
      <c r="E102" s="1391">
        <v>-60462445.020000003</v>
      </c>
      <c r="F102" s="228"/>
      <c r="G102" s="391"/>
      <c r="H102" s="220"/>
      <c r="I102" s="1392">
        <v>-53523043.740000002</v>
      </c>
      <c r="J102" s="228"/>
      <c r="K102" s="147"/>
      <c r="L102" s="257"/>
      <c r="M102" s="1391">
        <f>IF(E102&lt;=I102,-(E102-I102),0)</f>
        <v>6939401.2800000012</v>
      </c>
      <c r="N102" s="234"/>
      <c r="O102" s="1391">
        <f>IF(E102&gt;=I102,(E102-I102),0)</f>
        <v>0</v>
      </c>
      <c r="P102" s="234"/>
      <c r="Q102" s="224">
        <v>0.27760000000000001</v>
      </c>
      <c r="R102" s="215"/>
    </row>
    <row r="103" spans="1:1025" ht="28.5" x14ac:dyDescent="0.2">
      <c r="A103" s="306" t="s">
        <v>527</v>
      </c>
      <c r="B103" s="304"/>
      <c r="C103" s="229">
        <v>22</v>
      </c>
      <c r="D103" s="228"/>
      <c r="E103" s="223"/>
      <c r="F103" s="228"/>
      <c r="G103" s="390">
        <f>SUM(E101:E102)</f>
        <v>756111696.42000008</v>
      </c>
      <c r="H103" s="385"/>
      <c r="I103" s="406"/>
      <c r="J103" s="228"/>
      <c r="K103" s="168">
        <f>SUM(I101:I102)</f>
        <v>635160382.53999996</v>
      </c>
      <c r="L103" s="237"/>
      <c r="M103" s="233">
        <f>IF(G103&gt;=K103,(G103-K103),0)</f>
        <v>120951313.88000011</v>
      </c>
      <c r="N103" s="234"/>
      <c r="O103" s="233">
        <f>IF(G103&lt;=K103,(K103-G103),0)</f>
        <v>0</v>
      </c>
      <c r="P103" s="234"/>
      <c r="Q103" s="224">
        <f>IF(M103,(M103/K103),IF(O103,-(O103/K103),0))</f>
        <v>0.19042641387096126</v>
      </c>
      <c r="R103" s="215"/>
    </row>
    <row r="104" spans="1:1025" ht="42.75" x14ac:dyDescent="0.2">
      <c r="A104" s="306" t="s">
        <v>528</v>
      </c>
      <c r="B104" s="304"/>
      <c r="C104" s="229">
        <v>23</v>
      </c>
      <c r="D104" s="228"/>
      <c r="E104" s="223"/>
      <c r="F104" s="228"/>
      <c r="G104" s="402">
        <v>-1676489072.5999999</v>
      </c>
      <c r="H104" s="220"/>
      <c r="I104" s="406"/>
      <c r="J104" s="228"/>
      <c r="K104" s="231">
        <v>-3572539639.6399999</v>
      </c>
      <c r="L104" s="223"/>
      <c r="M104" s="233">
        <f>IF(G104&lt;=K104,-(G104-K104),0)</f>
        <v>0</v>
      </c>
      <c r="N104" s="234"/>
      <c r="O104" s="233">
        <f>IF(G104&gt;=K104,-(K104-G104),0)</f>
        <v>1896050567.04</v>
      </c>
      <c r="P104" s="234"/>
      <c r="Q104" s="224">
        <f>IF(M104,(M104/K104),IF(O104,(O104/K104),0))</f>
        <v>-0.53072904944199928</v>
      </c>
      <c r="R104" s="215"/>
    </row>
    <row r="105" spans="1:1025" ht="42.75" x14ac:dyDescent="0.2">
      <c r="A105" s="56" t="s">
        <v>529</v>
      </c>
      <c r="B105" s="304"/>
      <c r="C105" s="229">
        <v>24</v>
      </c>
      <c r="D105" s="228"/>
      <c r="E105" s="223"/>
      <c r="F105" s="228"/>
      <c r="G105" s="402">
        <v>-12199000</v>
      </c>
      <c r="H105" s="220"/>
      <c r="I105" s="406"/>
      <c r="J105" s="228"/>
      <c r="K105" s="231">
        <v>-7499000</v>
      </c>
      <c r="L105" s="237"/>
      <c r="M105" s="233">
        <f>IF(G105&lt;=K105,-(G105-K105),0)</f>
        <v>4700000</v>
      </c>
      <c r="N105" s="234"/>
      <c r="O105" s="233">
        <f>IF(G105&gt;=K105,-(K105-G105),0)</f>
        <v>0</v>
      </c>
      <c r="P105" s="234"/>
      <c r="Q105" s="224">
        <f>+-M105/K105</f>
        <v>0.62675023336444857</v>
      </c>
    </row>
    <row r="106" spans="1:1025" ht="15" x14ac:dyDescent="0.2">
      <c r="A106" s="306" t="s">
        <v>43</v>
      </c>
      <c r="B106" s="314"/>
      <c r="C106" s="1399">
        <v>25</v>
      </c>
      <c r="D106" s="255"/>
      <c r="E106" s="255"/>
      <c r="F106" s="255"/>
      <c r="G106" s="397">
        <v>109294912599.8</v>
      </c>
      <c r="H106" s="220"/>
      <c r="I106" s="405"/>
      <c r="J106" s="255"/>
      <c r="K106" s="275">
        <v>89526356830.960007</v>
      </c>
      <c r="L106" s="258"/>
      <c r="M106" s="233">
        <f>IF(G106&gt;=K106,(G106-K106),0)</f>
        <v>19768555768.839996</v>
      </c>
      <c r="N106" s="234"/>
      <c r="O106" s="233">
        <f>IF(G106&lt;=K106,(K106-G106),0)</f>
        <v>0</v>
      </c>
      <c r="P106" s="234"/>
      <c r="Q106" s="224">
        <f>IF(M106,(M106/K106),IF(O106,-(O106/K106),0))</f>
        <v>0.22081269101753098</v>
      </c>
      <c r="R106" s="215"/>
    </row>
    <row r="107" spans="1:1025" ht="15" x14ac:dyDescent="0.2">
      <c r="A107" s="306" t="s">
        <v>530</v>
      </c>
      <c r="B107" s="314"/>
      <c r="C107" s="1399">
        <v>26</v>
      </c>
      <c r="D107" s="255"/>
      <c r="E107" s="255"/>
      <c r="F107" s="255"/>
      <c r="G107" s="397">
        <v>329543454.81999999</v>
      </c>
      <c r="H107" s="220"/>
      <c r="I107" s="405"/>
      <c r="J107" s="255"/>
      <c r="K107" s="275">
        <v>357275275.47000003</v>
      </c>
      <c r="L107" s="258"/>
      <c r="M107" s="233">
        <f>IF(G107&gt;=K107,(G107-K107),0)</f>
        <v>0</v>
      </c>
      <c r="N107" s="234"/>
      <c r="O107" s="233">
        <f>IF(G107&lt;=K107,(K107-G107),0)</f>
        <v>27731820.650000036</v>
      </c>
      <c r="P107" s="234"/>
      <c r="Q107" s="224">
        <f>IF(M107,(M107/K107),IF(O107,-(O107/K107),0))</f>
        <v>-7.7620318432386579E-2</v>
      </c>
      <c r="R107" s="215"/>
    </row>
    <row r="108" spans="1:1025" ht="15" x14ac:dyDescent="0.2">
      <c r="A108" s="306" t="s">
        <v>45</v>
      </c>
      <c r="B108" s="314"/>
      <c r="C108" s="1399">
        <v>27</v>
      </c>
      <c r="D108" s="255"/>
      <c r="E108" s="255"/>
      <c r="F108" s="255"/>
      <c r="G108" s="397">
        <v>119900710</v>
      </c>
      <c r="H108" s="220"/>
      <c r="I108" s="405"/>
      <c r="J108" s="255"/>
      <c r="K108" s="275">
        <v>113331840</v>
      </c>
      <c r="L108" s="256"/>
      <c r="M108" s="233">
        <f>IF(G108&gt;=K108,(G108-K108),0)</f>
        <v>6568870</v>
      </c>
      <c r="N108" s="234"/>
      <c r="O108" s="233">
        <f>IF(G108&lt;=K108,(K108-G108),0)</f>
        <v>0</v>
      </c>
      <c r="P108" s="234"/>
      <c r="Q108" s="224">
        <f>IF(M108,(M108/K108),IF(O108,-(O108/K108),0))</f>
        <v>5.7961381373495748E-2</v>
      </c>
      <c r="R108" s="215"/>
    </row>
    <row r="109" spans="1:1025" s="86" customFormat="1" ht="28.5" x14ac:dyDescent="0.2">
      <c r="A109" s="276" t="s">
        <v>5151</v>
      </c>
      <c r="B109" s="314"/>
      <c r="C109" s="1399">
        <v>28</v>
      </c>
      <c r="D109" s="255"/>
      <c r="E109" s="255"/>
      <c r="F109" s="255"/>
      <c r="G109" s="275">
        <v>90128523502.059998</v>
      </c>
      <c r="H109" s="220"/>
      <c r="I109" s="255"/>
      <c r="J109" s="255"/>
      <c r="K109" s="275">
        <v>73961591031.179993</v>
      </c>
      <c r="L109" s="256"/>
      <c r="M109" s="233">
        <f>IF(G109&gt;=K109,(G109-K109),0)</f>
        <v>16166932470.880005</v>
      </c>
      <c r="N109" s="234"/>
      <c r="O109" s="233">
        <f>IF(G109&lt;=K109,(K109-G109),0)</f>
        <v>0</v>
      </c>
      <c r="P109" s="234"/>
      <c r="Q109" s="224">
        <v>1</v>
      </c>
      <c r="R109" s="1482"/>
      <c r="S109" s="263"/>
      <c r="T109" s="263"/>
      <c r="U109" s="263"/>
      <c r="V109" s="263"/>
      <c r="W109" s="263"/>
      <c r="X109" s="263"/>
      <c r="Y109" s="263"/>
      <c r="Z109" s="263"/>
      <c r="AA109" s="263"/>
      <c r="AB109" s="263"/>
      <c r="AC109" s="263"/>
      <c r="AD109" s="263"/>
      <c r="AE109" s="263"/>
      <c r="AF109" s="263"/>
      <c r="AG109" s="263"/>
      <c r="AH109" s="263"/>
      <c r="AI109" s="263"/>
      <c r="AJ109" s="263"/>
      <c r="AK109" s="263"/>
      <c r="AL109" s="263"/>
      <c r="AM109" s="263"/>
      <c r="AN109" s="263"/>
      <c r="AO109" s="263"/>
      <c r="AP109" s="263"/>
      <c r="AQ109" s="263"/>
      <c r="AR109" s="263"/>
      <c r="AS109" s="263"/>
      <c r="AT109" s="263"/>
      <c r="AU109" s="263"/>
      <c r="AV109" s="263"/>
      <c r="AW109" s="263"/>
      <c r="AX109" s="263"/>
      <c r="AY109" s="263"/>
      <c r="AZ109" s="263"/>
      <c r="BA109" s="263"/>
      <c r="BB109" s="263"/>
      <c r="BC109" s="263"/>
      <c r="BD109" s="263"/>
      <c r="BE109" s="263"/>
      <c r="BF109" s="263"/>
      <c r="BG109" s="263"/>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c r="DM109" s="263"/>
      <c r="DN109" s="263"/>
      <c r="DO109" s="263"/>
      <c r="DP109" s="263"/>
      <c r="DQ109" s="263"/>
      <c r="DR109" s="263"/>
      <c r="DS109" s="263"/>
      <c r="DT109" s="263"/>
      <c r="DU109" s="263"/>
      <c r="DV109" s="263"/>
      <c r="DW109" s="263"/>
      <c r="DX109" s="263"/>
      <c r="DY109" s="263"/>
      <c r="DZ109" s="263"/>
      <c r="EA109" s="263"/>
      <c r="EB109" s="263"/>
      <c r="EC109" s="263"/>
      <c r="ED109" s="263"/>
      <c r="EE109" s="263"/>
      <c r="EF109" s="263"/>
      <c r="EG109" s="263"/>
      <c r="EH109" s="263"/>
      <c r="EI109" s="263"/>
      <c r="EJ109" s="263"/>
      <c r="EK109" s="263"/>
      <c r="EL109" s="263"/>
      <c r="EM109" s="263"/>
      <c r="EN109" s="263"/>
      <c r="EO109" s="263"/>
      <c r="EP109" s="263"/>
      <c r="EQ109" s="263"/>
      <c r="ER109" s="263"/>
      <c r="ES109" s="263"/>
      <c r="ET109" s="263"/>
      <c r="EU109" s="263"/>
      <c r="EV109" s="263"/>
      <c r="EW109" s="263"/>
      <c r="EX109" s="263"/>
      <c r="EY109" s="263"/>
      <c r="EZ109" s="263"/>
      <c r="FA109" s="263"/>
      <c r="FB109" s="263"/>
      <c r="FC109" s="263"/>
      <c r="FD109" s="263"/>
      <c r="FE109" s="263"/>
      <c r="FF109" s="263"/>
      <c r="FG109" s="263"/>
      <c r="FH109" s="263"/>
      <c r="FI109" s="263"/>
      <c r="FJ109" s="263"/>
      <c r="FK109" s="263"/>
      <c r="FL109" s="263"/>
      <c r="FM109" s="263"/>
      <c r="FN109" s="263"/>
      <c r="FO109" s="263"/>
      <c r="FP109" s="263"/>
      <c r="FQ109" s="263"/>
      <c r="FR109" s="263"/>
      <c r="FS109" s="263"/>
      <c r="FT109" s="263"/>
      <c r="FU109" s="263"/>
      <c r="FV109" s="263"/>
      <c r="FW109" s="263"/>
      <c r="FX109" s="263"/>
      <c r="FY109" s="263"/>
      <c r="FZ109" s="263"/>
      <c r="GA109" s="263"/>
      <c r="GB109" s="263"/>
      <c r="GC109" s="263"/>
      <c r="GD109" s="263"/>
      <c r="GE109" s="263"/>
      <c r="GF109" s="263"/>
      <c r="GG109" s="263"/>
      <c r="GH109" s="263"/>
      <c r="GI109" s="263"/>
      <c r="GJ109" s="263"/>
      <c r="GK109" s="263"/>
      <c r="GL109" s="263"/>
      <c r="GM109" s="263"/>
      <c r="GN109" s="263"/>
      <c r="GO109" s="263"/>
      <c r="GP109" s="263"/>
      <c r="GQ109" s="263"/>
      <c r="GR109" s="263"/>
      <c r="GS109" s="263"/>
      <c r="GT109" s="263"/>
      <c r="GU109" s="263"/>
      <c r="GV109" s="263"/>
      <c r="GW109" s="263"/>
      <c r="GX109" s="263"/>
      <c r="GY109" s="263"/>
      <c r="GZ109" s="263"/>
      <c r="HA109" s="263"/>
      <c r="HB109" s="263"/>
      <c r="HC109" s="263"/>
      <c r="HD109" s="263"/>
      <c r="HE109" s="263"/>
      <c r="HF109" s="263"/>
      <c r="HG109" s="263"/>
      <c r="HH109" s="263"/>
      <c r="HI109" s="263"/>
      <c r="HJ109" s="263"/>
      <c r="HK109" s="263"/>
      <c r="HL109" s="263"/>
      <c r="HM109" s="263"/>
      <c r="HN109" s="263"/>
      <c r="HO109" s="263"/>
      <c r="HP109" s="263"/>
      <c r="HQ109" s="263"/>
      <c r="HR109" s="263"/>
      <c r="HS109" s="263"/>
      <c r="HT109" s="263"/>
      <c r="HU109" s="263"/>
      <c r="HV109" s="263"/>
      <c r="HW109" s="263"/>
      <c r="HX109" s="263"/>
      <c r="HY109" s="263"/>
      <c r="HZ109" s="263"/>
      <c r="IA109" s="263"/>
      <c r="IB109" s="263"/>
      <c r="IC109" s="263"/>
      <c r="ID109" s="263"/>
      <c r="IE109" s="263"/>
      <c r="IF109" s="263"/>
      <c r="IG109" s="263"/>
      <c r="IH109" s="263"/>
      <c r="II109" s="263"/>
      <c r="IJ109" s="263"/>
      <c r="IK109" s="263"/>
      <c r="IL109" s="263"/>
      <c r="IM109" s="263"/>
      <c r="IN109" s="263"/>
      <c r="IO109" s="263"/>
      <c r="IP109" s="263"/>
      <c r="IQ109" s="263"/>
      <c r="IR109" s="263"/>
      <c r="IS109" s="263"/>
      <c r="IT109" s="263"/>
      <c r="IU109" s="263"/>
      <c r="IV109" s="263"/>
      <c r="IW109" s="263"/>
      <c r="IX109" s="263"/>
      <c r="IY109" s="263"/>
      <c r="IZ109" s="263"/>
      <c r="JA109" s="263"/>
      <c r="JB109" s="263"/>
      <c r="JC109" s="263"/>
      <c r="JD109" s="263"/>
      <c r="JE109" s="263"/>
      <c r="JF109" s="263"/>
      <c r="JG109" s="263"/>
      <c r="JH109" s="263"/>
      <c r="JI109" s="263"/>
      <c r="JJ109" s="263"/>
      <c r="JK109" s="263"/>
      <c r="JL109" s="263"/>
      <c r="JM109" s="263"/>
      <c r="JN109" s="263"/>
      <c r="JO109" s="263"/>
      <c r="JP109" s="263"/>
      <c r="JQ109" s="263"/>
      <c r="JR109" s="263"/>
      <c r="JS109" s="263"/>
      <c r="JT109" s="263"/>
      <c r="JU109" s="263"/>
      <c r="JV109" s="263"/>
      <c r="JW109" s="263"/>
      <c r="JX109" s="263"/>
      <c r="JY109" s="263"/>
      <c r="JZ109" s="263"/>
      <c r="KA109" s="263"/>
      <c r="KB109" s="263"/>
      <c r="KC109" s="263"/>
      <c r="KD109" s="263"/>
      <c r="KE109" s="263"/>
      <c r="KF109" s="263"/>
      <c r="KG109" s="263"/>
      <c r="KH109" s="263"/>
      <c r="KI109" s="263"/>
      <c r="KJ109" s="263"/>
      <c r="KK109" s="263"/>
      <c r="KL109" s="263"/>
      <c r="KM109" s="263"/>
      <c r="KN109" s="263"/>
      <c r="KO109" s="263"/>
      <c r="KP109" s="263"/>
      <c r="KQ109" s="263"/>
      <c r="KR109" s="263"/>
      <c r="KS109" s="263"/>
      <c r="KT109" s="263"/>
      <c r="KU109" s="263"/>
      <c r="KV109" s="263"/>
      <c r="KW109" s="263"/>
      <c r="KX109" s="263"/>
      <c r="KY109" s="263"/>
      <c r="KZ109" s="263"/>
      <c r="LA109" s="263"/>
      <c r="LB109" s="263"/>
      <c r="LC109" s="263"/>
      <c r="LD109" s="263"/>
      <c r="LE109" s="263"/>
      <c r="LF109" s="263"/>
      <c r="LG109" s="263"/>
      <c r="LH109" s="263"/>
      <c r="LI109" s="263"/>
      <c r="LJ109" s="263"/>
      <c r="LK109" s="263"/>
      <c r="LL109" s="263"/>
      <c r="LM109" s="263"/>
      <c r="LN109" s="263"/>
      <c r="LO109" s="263"/>
      <c r="LP109" s="263"/>
      <c r="LQ109" s="263"/>
      <c r="LR109" s="263"/>
      <c r="LS109" s="263"/>
      <c r="LT109" s="263"/>
      <c r="LU109" s="263"/>
      <c r="LV109" s="263"/>
      <c r="LW109" s="263"/>
      <c r="LX109" s="263"/>
      <c r="LY109" s="263"/>
      <c r="LZ109" s="263"/>
      <c r="MA109" s="263"/>
      <c r="MB109" s="263"/>
      <c r="MC109" s="263"/>
      <c r="MD109" s="263"/>
      <c r="ME109" s="263"/>
      <c r="MF109" s="263"/>
      <c r="MG109" s="263"/>
      <c r="MH109" s="263"/>
      <c r="MI109" s="263"/>
      <c r="MJ109" s="263"/>
      <c r="MK109" s="263"/>
      <c r="ML109" s="263"/>
      <c r="MM109" s="263"/>
      <c r="MN109" s="263"/>
      <c r="MO109" s="263"/>
      <c r="MP109" s="263"/>
      <c r="MQ109" s="263"/>
      <c r="MR109" s="263"/>
      <c r="MS109" s="263"/>
      <c r="MT109" s="263"/>
      <c r="MU109" s="263"/>
      <c r="MV109" s="263"/>
      <c r="MW109" s="263"/>
      <c r="MX109" s="263"/>
      <c r="MY109" s="263"/>
      <c r="MZ109" s="263"/>
      <c r="NA109" s="263"/>
      <c r="NB109" s="263"/>
      <c r="NC109" s="263"/>
      <c r="ND109" s="263"/>
      <c r="NE109" s="263"/>
      <c r="NF109" s="263"/>
      <c r="NG109" s="263"/>
      <c r="NH109" s="263"/>
      <c r="NI109" s="263"/>
      <c r="NJ109" s="263"/>
      <c r="NK109" s="263"/>
      <c r="NL109" s="263"/>
      <c r="NM109" s="263"/>
      <c r="NN109" s="263"/>
      <c r="NO109" s="263"/>
      <c r="NP109" s="263"/>
      <c r="NQ109" s="263"/>
      <c r="NR109" s="263"/>
      <c r="NS109" s="263"/>
      <c r="NT109" s="263"/>
      <c r="NU109" s="263"/>
      <c r="NV109" s="263"/>
      <c r="NW109" s="263"/>
      <c r="NX109" s="263"/>
      <c r="NY109" s="263"/>
      <c r="NZ109" s="263"/>
      <c r="OA109" s="263"/>
      <c r="OB109" s="263"/>
      <c r="OC109" s="263"/>
      <c r="OD109" s="263"/>
      <c r="OE109" s="263"/>
      <c r="OF109" s="263"/>
      <c r="OG109" s="263"/>
      <c r="OH109" s="263"/>
      <c r="OI109" s="263"/>
      <c r="OJ109" s="263"/>
      <c r="OK109" s="263"/>
      <c r="OL109" s="263"/>
      <c r="OM109" s="263"/>
      <c r="ON109" s="263"/>
      <c r="OO109" s="263"/>
      <c r="OP109" s="263"/>
      <c r="OQ109" s="263"/>
      <c r="OR109" s="263"/>
      <c r="OS109" s="263"/>
      <c r="OT109" s="263"/>
      <c r="OU109" s="263"/>
      <c r="OV109" s="263"/>
      <c r="OW109" s="263"/>
      <c r="OX109" s="263"/>
      <c r="OY109" s="263"/>
      <c r="OZ109" s="263"/>
      <c r="PA109" s="263"/>
      <c r="PB109" s="263"/>
      <c r="PC109" s="263"/>
      <c r="PD109" s="263"/>
      <c r="PE109" s="263"/>
      <c r="PF109" s="263"/>
      <c r="PG109" s="263"/>
      <c r="PH109" s="263"/>
      <c r="PI109" s="263"/>
      <c r="PJ109" s="263"/>
      <c r="PK109" s="263"/>
      <c r="PL109" s="263"/>
      <c r="PM109" s="263"/>
      <c r="PN109" s="263"/>
      <c r="PO109" s="263"/>
      <c r="PP109" s="263"/>
      <c r="PQ109" s="263"/>
      <c r="PR109" s="263"/>
      <c r="PS109" s="263"/>
      <c r="PT109" s="263"/>
      <c r="PU109" s="263"/>
      <c r="PV109" s="263"/>
      <c r="PW109" s="263"/>
      <c r="PX109" s="263"/>
      <c r="PY109" s="263"/>
      <c r="PZ109" s="263"/>
      <c r="QA109" s="263"/>
      <c r="QB109" s="263"/>
      <c r="QC109" s="263"/>
      <c r="QD109" s="263"/>
      <c r="QE109" s="263"/>
      <c r="QF109" s="263"/>
      <c r="QG109" s="263"/>
      <c r="QH109" s="263"/>
      <c r="QI109" s="263"/>
      <c r="QJ109" s="263"/>
      <c r="QK109" s="263"/>
      <c r="QL109" s="263"/>
      <c r="QM109" s="263"/>
      <c r="QN109" s="263"/>
      <c r="QO109" s="263"/>
      <c r="QP109" s="263"/>
      <c r="QQ109" s="263"/>
      <c r="QR109" s="263"/>
      <c r="QS109" s="263"/>
      <c r="QT109" s="263"/>
      <c r="QU109" s="263"/>
      <c r="QV109" s="263"/>
      <c r="QW109" s="263"/>
      <c r="QX109" s="263"/>
      <c r="QY109" s="263"/>
      <c r="QZ109" s="263"/>
      <c r="RA109" s="263"/>
      <c r="RB109" s="263"/>
      <c r="RC109" s="263"/>
      <c r="RD109" s="263"/>
      <c r="RE109" s="263"/>
      <c r="RF109" s="263"/>
      <c r="RG109" s="263"/>
      <c r="RH109" s="263"/>
      <c r="RI109" s="263"/>
      <c r="RJ109" s="263"/>
      <c r="RK109" s="263"/>
      <c r="RL109" s="263"/>
      <c r="RM109" s="263"/>
      <c r="RN109" s="263"/>
      <c r="RO109" s="263"/>
      <c r="RP109" s="263"/>
      <c r="RQ109" s="263"/>
      <c r="RR109" s="263"/>
      <c r="RS109" s="263"/>
      <c r="RT109" s="263"/>
      <c r="RU109" s="263"/>
      <c r="RV109" s="263"/>
      <c r="RW109" s="263"/>
      <c r="RX109" s="263"/>
      <c r="RY109" s="263"/>
      <c r="RZ109" s="263"/>
      <c r="SA109" s="263"/>
      <c r="SB109" s="263"/>
      <c r="SC109" s="263"/>
      <c r="SD109" s="263"/>
      <c r="SE109" s="263"/>
      <c r="SF109" s="263"/>
      <c r="SG109" s="263"/>
      <c r="SH109" s="263"/>
      <c r="SI109" s="263"/>
      <c r="SJ109" s="263"/>
      <c r="SK109" s="263"/>
      <c r="SL109" s="263"/>
      <c r="SM109" s="263"/>
      <c r="SN109" s="263"/>
      <c r="SO109" s="263"/>
      <c r="SP109" s="263"/>
      <c r="SQ109" s="263"/>
      <c r="SR109" s="263"/>
      <c r="SS109" s="263"/>
      <c r="ST109" s="263"/>
      <c r="SU109" s="263"/>
      <c r="SV109" s="263"/>
      <c r="SW109" s="263"/>
      <c r="SX109" s="263"/>
      <c r="SY109" s="263"/>
      <c r="SZ109" s="263"/>
      <c r="TA109" s="263"/>
      <c r="TB109" s="263"/>
      <c r="TC109" s="263"/>
      <c r="TD109" s="263"/>
      <c r="TE109" s="263"/>
      <c r="TF109" s="263"/>
      <c r="TG109" s="263"/>
      <c r="TH109" s="263"/>
      <c r="TI109" s="263"/>
      <c r="TJ109" s="263"/>
      <c r="TK109" s="263"/>
      <c r="TL109" s="263"/>
      <c r="TM109" s="263"/>
      <c r="TN109" s="263"/>
      <c r="TO109" s="263"/>
      <c r="TP109" s="263"/>
      <c r="TQ109" s="263"/>
      <c r="TR109" s="263"/>
      <c r="TS109" s="263"/>
      <c r="TT109" s="263"/>
      <c r="TU109" s="263"/>
      <c r="TV109" s="263"/>
      <c r="TW109" s="263"/>
      <c r="TX109" s="263"/>
      <c r="TY109" s="263"/>
      <c r="TZ109" s="263"/>
      <c r="UA109" s="263"/>
      <c r="UB109" s="263"/>
      <c r="UC109" s="263"/>
      <c r="UD109" s="263"/>
      <c r="UE109" s="263"/>
      <c r="UF109" s="263"/>
      <c r="UG109" s="263"/>
      <c r="UH109" s="263"/>
      <c r="UI109" s="263"/>
      <c r="UJ109" s="263"/>
      <c r="UK109" s="263"/>
      <c r="UL109" s="263"/>
      <c r="UM109" s="263"/>
      <c r="UN109" s="263"/>
      <c r="UO109" s="263"/>
      <c r="UP109" s="263"/>
      <c r="UQ109" s="263"/>
      <c r="UR109" s="263"/>
      <c r="US109" s="263"/>
      <c r="UT109" s="263"/>
      <c r="UU109" s="263"/>
      <c r="UV109" s="263"/>
      <c r="UW109" s="263"/>
      <c r="UX109" s="263"/>
      <c r="UY109" s="263"/>
      <c r="UZ109" s="263"/>
      <c r="VA109" s="263"/>
      <c r="VB109" s="263"/>
      <c r="VC109" s="263"/>
      <c r="VD109" s="263"/>
      <c r="VE109" s="263"/>
      <c r="VF109" s="263"/>
      <c r="VG109" s="263"/>
      <c r="VH109" s="263"/>
      <c r="VI109" s="263"/>
      <c r="VJ109" s="263"/>
      <c r="VK109" s="263"/>
      <c r="VL109" s="263"/>
      <c r="VM109" s="263"/>
      <c r="VN109" s="263"/>
      <c r="VO109" s="263"/>
      <c r="VP109" s="263"/>
      <c r="VQ109" s="263"/>
      <c r="VR109" s="263"/>
      <c r="VS109" s="263"/>
      <c r="VT109" s="263"/>
      <c r="VU109" s="263"/>
      <c r="VV109" s="263"/>
      <c r="VW109" s="263"/>
      <c r="VX109" s="263"/>
      <c r="VY109" s="263"/>
      <c r="VZ109" s="263"/>
      <c r="WA109" s="263"/>
      <c r="WB109" s="263"/>
      <c r="WC109" s="263"/>
      <c r="WD109" s="263"/>
      <c r="WE109" s="263"/>
      <c r="WF109" s="263"/>
      <c r="WG109" s="263"/>
      <c r="WH109" s="263"/>
      <c r="WI109" s="263"/>
      <c r="WJ109" s="263"/>
      <c r="WK109" s="263"/>
      <c r="WL109" s="263"/>
      <c r="WM109" s="263"/>
      <c r="WN109" s="263"/>
      <c r="WO109" s="263"/>
      <c r="WP109" s="263"/>
      <c r="WQ109" s="263"/>
      <c r="WR109" s="263"/>
      <c r="WS109" s="263"/>
      <c r="WT109" s="263"/>
      <c r="WU109" s="263"/>
      <c r="WV109" s="263"/>
      <c r="WW109" s="263"/>
      <c r="WX109" s="263"/>
      <c r="WY109" s="263"/>
      <c r="WZ109" s="263"/>
      <c r="XA109" s="263"/>
      <c r="XB109" s="263"/>
      <c r="XC109" s="263"/>
      <c r="XD109" s="263"/>
      <c r="XE109" s="263"/>
      <c r="XF109" s="263"/>
      <c r="XG109" s="263"/>
      <c r="XH109" s="263"/>
      <c r="XI109" s="263"/>
      <c r="XJ109" s="263"/>
      <c r="XK109" s="263"/>
      <c r="XL109" s="263"/>
      <c r="XM109" s="263"/>
      <c r="XN109" s="263"/>
      <c r="XO109" s="263"/>
      <c r="XP109" s="263"/>
      <c r="XQ109" s="263"/>
      <c r="XR109" s="263"/>
      <c r="XS109" s="263"/>
      <c r="XT109" s="263"/>
      <c r="XU109" s="263"/>
      <c r="XV109" s="263"/>
      <c r="XW109" s="263"/>
      <c r="XX109" s="263"/>
      <c r="XY109" s="263"/>
      <c r="XZ109" s="263"/>
      <c r="YA109" s="263"/>
      <c r="YB109" s="263"/>
      <c r="YC109" s="263"/>
      <c r="YD109" s="263"/>
      <c r="YE109" s="263"/>
      <c r="YF109" s="263"/>
      <c r="YG109" s="263"/>
      <c r="YH109" s="263"/>
      <c r="YI109" s="263"/>
      <c r="YJ109" s="263"/>
      <c r="YK109" s="263"/>
      <c r="YL109" s="263"/>
      <c r="YM109" s="263"/>
      <c r="YN109" s="263"/>
      <c r="YO109" s="263"/>
      <c r="YP109" s="263"/>
      <c r="YQ109" s="263"/>
      <c r="YR109" s="263"/>
      <c r="YS109" s="263"/>
      <c r="YT109" s="263"/>
      <c r="YU109" s="263"/>
      <c r="YV109" s="263"/>
      <c r="YW109" s="263"/>
      <c r="YX109" s="263"/>
      <c r="YY109" s="263"/>
      <c r="YZ109" s="263"/>
      <c r="ZA109" s="263"/>
      <c r="ZB109" s="263"/>
      <c r="ZC109" s="263"/>
      <c r="ZD109" s="263"/>
      <c r="ZE109" s="263"/>
      <c r="ZF109" s="263"/>
      <c r="ZG109" s="263"/>
      <c r="ZH109" s="263"/>
      <c r="ZI109" s="263"/>
      <c r="ZJ109" s="263"/>
      <c r="ZK109" s="263"/>
      <c r="ZL109" s="263"/>
      <c r="ZM109" s="263"/>
      <c r="ZN109" s="263"/>
      <c r="ZO109" s="263"/>
      <c r="ZP109" s="263"/>
      <c r="ZQ109" s="263"/>
      <c r="ZR109" s="263"/>
      <c r="ZS109" s="263"/>
      <c r="ZT109" s="263"/>
      <c r="ZU109" s="263"/>
      <c r="ZV109" s="263"/>
      <c r="ZW109" s="263"/>
      <c r="ZX109" s="263"/>
      <c r="ZY109" s="263"/>
      <c r="ZZ109" s="263"/>
      <c r="AAA109" s="263"/>
      <c r="AAB109" s="263"/>
      <c r="AAC109" s="263"/>
      <c r="AAD109" s="263"/>
      <c r="AAE109" s="263"/>
      <c r="AAF109" s="263"/>
      <c r="AAG109" s="263"/>
      <c r="AAH109" s="263"/>
      <c r="AAI109" s="263"/>
      <c r="AAJ109" s="263"/>
      <c r="AAK109" s="263"/>
      <c r="AAL109" s="263"/>
      <c r="AAM109" s="263"/>
      <c r="AAN109" s="263"/>
      <c r="AAO109" s="263"/>
      <c r="AAP109" s="263"/>
      <c r="AAQ109" s="263"/>
      <c r="AAR109" s="263"/>
      <c r="AAS109" s="263"/>
      <c r="AAT109" s="263"/>
      <c r="AAU109" s="263"/>
      <c r="AAV109" s="263"/>
      <c r="AAW109" s="263"/>
      <c r="AAX109" s="263"/>
      <c r="AAY109" s="263"/>
      <c r="AAZ109" s="263"/>
      <c r="ABA109" s="263"/>
      <c r="ABB109" s="263"/>
      <c r="ABC109" s="263"/>
      <c r="ABD109" s="263"/>
      <c r="ABE109" s="263"/>
      <c r="ABF109" s="263"/>
      <c r="ABG109" s="263"/>
      <c r="ABH109" s="263"/>
      <c r="ABI109" s="263"/>
      <c r="ABJ109" s="263"/>
      <c r="ABK109" s="263"/>
      <c r="ABL109" s="263"/>
      <c r="ABM109" s="263"/>
      <c r="ABN109" s="263"/>
      <c r="ABO109" s="263"/>
      <c r="ABP109" s="263"/>
      <c r="ABQ109" s="263"/>
      <c r="ABR109" s="263"/>
      <c r="ABS109" s="263"/>
      <c r="ABT109" s="263"/>
      <c r="ABU109" s="263"/>
      <c r="ABV109" s="263"/>
      <c r="ABW109" s="263"/>
      <c r="ABX109" s="263"/>
      <c r="ABY109" s="263"/>
      <c r="ABZ109" s="263"/>
      <c r="ACA109" s="263"/>
      <c r="ACB109" s="263"/>
      <c r="ACC109" s="263"/>
      <c r="ACD109" s="263"/>
      <c r="ACE109" s="263"/>
      <c r="ACF109" s="263"/>
      <c r="ACG109" s="263"/>
      <c r="ACH109" s="263"/>
      <c r="ACI109" s="263"/>
      <c r="ACJ109" s="263"/>
      <c r="ACK109" s="263"/>
      <c r="ACL109" s="263"/>
      <c r="ACM109" s="263"/>
      <c r="ACN109" s="263"/>
      <c r="ACO109" s="263"/>
      <c r="ACP109" s="263"/>
      <c r="ACQ109" s="263"/>
      <c r="ACR109" s="263"/>
      <c r="ACS109" s="263"/>
      <c r="ACT109" s="263"/>
      <c r="ACU109" s="263"/>
      <c r="ACV109" s="263"/>
      <c r="ACW109" s="263"/>
      <c r="ACX109" s="263"/>
      <c r="ACY109" s="263"/>
      <c r="ACZ109" s="263"/>
      <c r="ADA109" s="263"/>
      <c r="ADB109" s="263"/>
      <c r="ADC109" s="263"/>
      <c r="ADD109" s="263"/>
      <c r="ADE109" s="263"/>
      <c r="ADF109" s="263"/>
      <c r="ADG109" s="263"/>
      <c r="ADH109" s="263"/>
      <c r="ADI109" s="263"/>
      <c r="ADJ109" s="263"/>
      <c r="ADK109" s="263"/>
      <c r="ADL109" s="263"/>
      <c r="ADM109" s="263"/>
      <c r="ADN109" s="263"/>
      <c r="ADO109" s="263"/>
      <c r="ADP109" s="263"/>
      <c r="ADQ109" s="263"/>
      <c r="ADR109" s="263"/>
      <c r="ADS109" s="263"/>
      <c r="ADT109" s="263"/>
      <c r="ADU109" s="263"/>
      <c r="ADV109" s="263"/>
      <c r="ADW109" s="263"/>
      <c r="ADX109" s="263"/>
      <c r="ADY109" s="263"/>
      <c r="ADZ109" s="263"/>
      <c r="AEA109" s="263"/>
      <c r="AEB109" s="263"/>
      <c r="AEC109" s="263"/>
      <c r="AED109" s="263"/>
      <c r="AEE109" s="263"/>
      <c r="AEF109" s="263"/>
      <c r="AEG109" s="263"/>
      <c r="AEH109" s="263"/>
      <c r="AEI109" s="263"/>
      <c r="AEJ109" s="263"/>
      <c r="AEK109" s="263"/>
      <c r="AEL109" s="263"/>
      <c r="AEM109" s="263"/>
      <c r="AEN109" s="263"/>
      <c r="AEO109" s="263"/>
      <c r="AEP109" s="263"/>
      <c r="AEQ109" s="263"/>
      <c r="AER109" s="263"/>
      <c r="AES109" s="263"/>
      <c r="AET109" s="263"/>
      <c r="AEU109" s="263"/>
      <c r="AEV109" s="263"/>
      <c r="AEW109" s="263"/>
      <c r="AEX109" s="263"/>
      <c r="AEY109" s="263"/>
      <c r="AEZ109" s="263"/>
      <c r="AFA109" s="263"/>
      <c r="AFB109" s="263"/>
      <c r="AFC109" s="263"/>
      <c r="AFD109" s="263"/>
      <c r="AFE109" s="263"/>
      <c r="AFF109" s="263"/>
      <c r="AFG109" s="263"/>
      <c r="AFH109" s="263"/>
      <c r="AFI109" s="263"/>
      <c r="AFJ109" s="263"/>
      <c r="AFK109" s="263"/>
      <c r="AFL109" s="263"/>
      <c r="AFM109" s="263"/>
      <c r="AFN109" s="263"/>
      <c r="AFO109" s="263"/>
      <c r="AFP109" s="263"/>
      <c r="AFQ109" s="263"/>
      <c r="AFR109" s="263"/>
      <c r="AFS109" s="263"/>
      <c r="AFT109" s="263"/>
      <c r="AFU109" s="263"/>
      <c r="AFV109" s="263"/>
      <c r="AFW109" s="263"/>
      <c r="AFX109" s="263"/>
      <c r="AFY109" s="263"/>
      <c r="AFZ109" s="263"/>
      <c r="AGA109" s="263"/>
      <c r="AGB109" s="263"/>
      <c r="AGC109" s="263"/>
      <c r="AGD109" s="263"/>
      <c r="AGE109" s="263"/>
      <c r="AGF109" s="263"/>
      <c r="AGG109" s="263"/>
      <c r="AGH109" s="263"/>
      <c r="AGI109" s="263"/>
      <c r="AGJ109" s="263"/>
      <c r="AGK109" s="263"/>
      <c r="AGL109" s="263"/>
      <c r="AGM109" s="263"/>
      <c r="AGN109" s="263"/>
      <c r="AGO109" s="263"/>
      <c r="AGP109" s="263"/>
      <c r="AGQ109" s="263"/>
      <c r="AGR109" s="263"/>
      <c r="AGS109" s="263"/>
      <c r="AGT109" s="263"/>
      <c r="AGU109" s="263"/>
      <c r="AGV109" s="263"/>
      <c r="AGW109" s="263"/>
      <c r="AGX109" s="263"/>
      <c r="AGY109" s="263"/>
      <c r="AGZ109" s="263"/>
      <c r="AHA109" s="263"/>
      <c r="AHB109" s="263"/>
      <c r="AHC109" s="263"/>
      <c r="AHD109" s="263"/>
      <c r="AHE109" s="263"/>
      <c r="AHF109" s="263"/>
      <c r="AHG109" s="263"/>
      <c r="AHH109" s="263"/>
      <c r="AHI109" s="263"/>
      <c r="AHJ109" s="263"/>
      <c r="AHK109" s="263"/>
      <c r="AHL109" s="263"/>
      <c r="AHM109" s="263"/>
      <c r="AHN109" s="263"/>
      <c r="AHO109" s="263"/>
      <c r="AHP109" s="263"/>
      <c r="AHQ109" s="263"/>
      <c r="AHR109" s="263"/>
      <c r="AHS109" s="263"/>
      <c r="AHT109" s="263"/>
      <c r="AHU109" s="263"/>
      <c r="AHV109" s="263"/>
      <c r="AHW109" s="263"/>
      <c r="AHX109" s="263"/>
      <c r="AHY109" s="263"/>
      <c r="AHZ109" s="263"/>
      <c r="AIA109" s="263"/>
      <c r="AIB109" s="263"/>
      <c r="AIC109" s="263"/>
      <c r="AID109" s="263"/>
      <c r="AIE109" s="263"/>
      <c r="AIF109" s="263"/>
      <c r="AIG109" s="263"/>
      <c r="AIH109" s="263"/>
      <c r="AII109" s="263"/>
      <c r="AIJ109" s="263"/>
      <c r="AIK109" s="263"/>
      <c r="AIL109" s="263"/>
      <c r="AIM109" s="263"/>
      <c r="AIN109" s="263"/>
      <c r="AIO109" s="263"/>
      <c r="AIP109" s="263"/>
      <c r="AIQ109" s="263"/>
      <c r="AIR109" s="263"/>
      <c r="AIS109" s="263"/>
      <c r="AIT109" s="263"/>
      <c r="AIU109" s="263"/>
      <c r="AIV109" s="263"/>
      <c r="AIW109" s="263"/>
      <c r="AIX109" s="263"/>
      <c r="AIY109" s="263"/>
      <c r="AIZ109" s="263"/>
      <c r="AJA109" s="263"/>
      <c r="AJB109" s="263"/>
      <c r="AJC109" s="263"/>
      <c r="AJD109" s="263"/>
      <c r="AJE109" s="263"/>
      <c r="AJF109" s="263"/>
      <c r="AJG109" s="263"/>
      <c r="AJH109" s="263"/>
      <c r="AJI109" s="263"/>
      <c r="AJJ109" s="263"/>
      <c r="AJK109" s="263"/>
      <c r="AJL109" s="263"/>
      <c r="AJM109" s="263"/>
      <c r="AJN109" s="263"/>
      <c r="AJO109" s="263"/>
      <c r="AJP109" s="263"/>
      <c r="AJQ109" s="263"/>
      <c r="AJR109" s="263"/>
      <c r="AJS109" s="263"/>
      <c r="AJT109" s="263"/>
      <c r="AJU109" s="263"/>
      <c r="AJV109" s="263"/>
      <c r="AJW109" s="263"/>
      <c r="AJX109" s="263"/>
      <c r="AJY109" s="263"/>
      <c r="AJZ109" s="263"/>
      <c r="AKA109" s="263"/>
      <c r="AKB109" s="263"/>
      <c r="AKC109" s="263"/>
      <c r="AKD109" s="263"/>
      <c r="AKE109" s="263"/>
      <c r="AKF109" s="263"/>
      <c r="AKG109" s="263"/>
      <c r="AKH109" s="263"/>
      <c r="AKI109" s="263"/>
      <c r="AKJ109" s="263"/>
      <c r="AKK109" s="263"/>
      <c r="AKL109" s="263"/>
      <c r="AKM109" s="263"/>
      <c r="AKN109" s="263"/>
      <c r="AKO109" s="263"/>
      <c r="AKP109" s="263"/>
      <c r="AKQ109" s="263"/>
      <c r="AKR109" s="263"/>
      <c r="AKS109" s="263"/>
      <c r="AKT109" s="263"/>
      <c r="AKU109" s="263"/>
      <c r="AKV109" s="263"/>
      <c r="AKW109" s="263"/>
      <c r="AKX109" s="263"/>
      <c r="AKY109" s="263"/>
      <c r="AKZ109" s="263"/>
      <c r="ALA109" s="263"/>
      <c r="ALB109" s="263"/>
      <c r="ALC109" s="263"/>
      <c r="ALD109" s="263"/>
      <c r="ALE109" s="263"/>
      <c r="ALF109" s="263"/>
      <c r="ALG109" s="263"/>
      <c r="ALH109" s="263"/>
      <c r="ALI109" s="263"/>
      <c r="ALJ109" s="263"/>
      <c r="ALK109" s="263"/>
      <c r="ALL109" s="263"/>
      <c r="ALM109" s="263"/>
      <c r="ALN109" s="263"/>
      <c r="ALO109" s="263"/>
      <c r="ALP109" s="263"/>
      <c r="ALQ109" s="263"/>
      <c r="ALR109" s="263"/>
      <c r="ALS109" s="263"/>
      <c r="ALT109" s="263"/>
      <c r="ALU109" s="263"/>
      <c r="ALV109" s="263"/>
      <c r="ALW109" s="263"/>
      <c r="ALX109" s="263"/>
      <c r="ALY109" s="263"/>
      <c r="ALZ109" s="263"/>
      <c r="AMA109" s="263"/>
      <c r="AMB109" s="263"/>
      <c r="AMC109" s="263"/>
      <c r="AMD109" s="263"/>
      <c r="AME109" s="263"/>
      <c r="AMF109" s="263"/>
      <c r="AMG109" s="263"/>
      <c r="AMH109" s="263"/>
      <c r="AMI109" s="263"/>
      <c r="AMJ109" s="263"/>
      <c r="AMK109" s="263"/>
    </row>
    <row r="110" spans="1:1025" ht="15" x14ac:dyDescent="0.2">
      <c r="A110" s="1484" t="s">
        <v>5154</v>
      </c>
      <c r="B110" s="314"/>
      <c r="C110" s="1399">
        <v>29</v>
      </c>
      <c r="D110" s="255"/>
      <c r="E110" s="255"/>
      <c r="F110" s="255"/>
      <c r="G110" s="1485">
        <v>12384129128.93</v>
      </c>
      <c r="H110" s="220"/>
      <c r="I110" s="405"/>
      <c r="J110" s="255"/>
      <c r="K110" s="1483">
        <v>13014639376.93</v>
      </c>
      <c r="L110" s="256"/>
      <c r="M110" s="238">
        <f>IF(G110&gt;=K110,(G110-K110),0)</f>
        <v>0</v>
      </c>
      <c r="N110" s="234"/>
      <c r="O110" s="238">
        <f>IF(G110&lt;=K110,(K110-G110),0)</f>
        <v>630510248</v>
      </c>
      <c r="P110" s="234"/>
      <c r="Q110" s="224">
        <v>1</v>
      </c>
      <c r="R110" s="215"/>
    </row>
    <row r="111" spans="1:1025" ht="15" x14ac:dyDescent="0.2">
      <c r="A111" s="315" t="s">
        <v>47</v>
      </c>
      <c r="B111" s="316"/>
      <c r="C111" s="261"/>
      <c r="D111" s="260"/>
      <c r="E111" s="260"/>
      <c r="F111" s="260"/>
      <c r="G111" s="401">
        <f>SUM(G103:G110)</f>
        <v>211324433019.42999</v>
      </c>
      <c r="H111" s="286"/>
      <c r="I111" s="409"/>
      <c r="J111" s="260"/>
      <c r="K111" s="253">
        <f>SUM(K103:K110)</f>
        <v>174028316097.44</v>
      </c>
      <c r="L111" s="257"/>
      <c r="M111" s="253">
        <f>+G111-K111</f>
        <v>37296116921.98999</v>
      </c>
      <c r="N111" s="234"/>
      <c r="O111" s="253">
        <v>0</v>
      </c>
      <c r="P111" s="234"/>
      <c r="Q111" s="249"/>
      <c r="R111" s="215"/>
    </row>
    <row r="112" spans="1:1025" ht="15.75" thickBot="1" x14ac:dyDescent="0.25">
      <c r="A112" s="317"/>
      <c r="B112" s="316"/>
      <c r="C112" s="261"/>
      <c r="D112" s="260"/>
      <c r="E112" s="260"/>
      <c r="F112" s="260"/>
      <c r="G112" s="403"/>
      <c r="H112" s="258"/>
      <c r="I112" s="409"/>
      <c r="J112" s="260"/>
      <c r="K112" s="262"/>
      <c r="L112" s="259"/>
      <c r="M112" s="262"/>
      <c r="N112" s="233"/>
      <c r="O112" s="262"/>
      <c r="P112" s="233"/>
      <c r="Q112" s="254"/>
      <c r="R112" s="215"/>
    </row>
    <row r="113" spans="1:1025" ht="30.75" thickTop="1" x14ac:dyDescent="0.2">
      <c r="A113" s="315" t="s">
        <v>48</v>
      </c>
      <c r="B113" s="316"/>
      <c r="C113" s="261"/>
      <c r="D113" s="260"/>
      <c r="E113" s="260"/>
      <c r="F113" s="260"/>
      <c r="G113" s="401">
        <f>+G91+G111</f>
        <v>302654359369.62</v>
      </c>
      <c r="H113" s="286"/>
      <c r="I113" s="409"/>
      <c r="J113" s="260"/>
      <c r="K113" s="253">
        <f>+K91+K111</f>
        <v>218498477802.94</v>
      </c>
      <c r="L113" s="257"/>
      <c r="M113" s="253">
        <f>+G113-K113</f>
        <v>84155881566.679993</v>
      </c>
      <c r="N113" s="234"/>
      <c r="O113" s="253">
        <v>0</v>
      </c>
      <c r="P113" s="234"/>
      <c r="Q113" s="249"/>
      <c r="R113" s="215"/>
    </row>
    <row r="114" spans="1:1025" ht="15" x14ac:dyDescent="0.2">
      <c r="A114" s="318"/>
      <c r="B114" s="316"/>
      <c r="C114" s="261"/>
      <c r="D114" s="260"/>
      <c r="E114" s="260"/>
      <c r="F114" s="260"/>
      <c r="G114" s="394"/>
      <c r="H114" s="286"/>
      <c r="I114" s="409"/>
      <c r="J114" s="260"/>
      <c r="K114" s="247"/>
      <c r="L114" s="259"/>
      <c r="M114" s="247"/>
      <c r="N114" s="233"/>
      <c r="O114" s="247"/>
      <c r="P114" s="233"/>
      <c r="Q114" s="249"/>
    </row>
    <row r="115" spans="1:1025" ht="15" x14ac:dyDescent="0.2">
      <c r="A115" s="305" t="s">
        <v>49</v>
      </c>
      <c r="B115" s="304"/>
      <c r="C115" s="229">
        <v>30</v>
      </c>
      <c r="D115" s="228"/>
      <c r="E115" s="228"/>
      <c r="F115" s="228"/>
      <c r="G115" s="393">
        <v>5254071613.6000004</v>
      </c>
      <c r="H115" s="286"/>
      <c r="I115" s="405"/>
      <c r="J115" s="228"/>
      <c r="K115" s="236">
        <v>3852419813.5900002</v>
      </c>
      <c r="L115" s="259"/>
      <c r="M115" s="236">
        <f>IF(G115&gt;=K115,(G115-K115),0)</f>
        <v>1401651800.0100002</v>
      </c>
      <c r="N115" s="234"/>
      <c r="O115" s="236">
        <f>IF(G115&lt;=K115,(K115-G115),0)</f>
        <v>0</v>
      </c>
      <c r="P115" s="234"/>
      <c r="Q115" s="249">
        <f>IF(M115,(M115/K115),IF(O115,-(O115/K115),0))</f>
        <v>0.36383672284766555</v>
      </c>
    </row>
    <row r="116" spans="1:1025" ht="12.95" customHeight="1" x14ac:dyDescent="0.2">
      <c r="A116" s="56"/>
      <c r="C116" s="226"/>
      <c r="D116" s="218"/>
      <c r="E116" s="218"/>
      <c r="F116" s="218"/>
      <c r="G116" s="223"/>
      <c r="H116" s="220"/>
      <c r="I116" s="223"/>
      <c r="J116" s="223"/>
      <c r="K116" s="247"/>
      <c r="L116" s="246"/>
      <c r="M116" s="234"/>
      <c r="N116" s="234"/>
      <c r="O116" s="234"/>
      <c r="P116" s="234"/>
      <c r="Q116" s="249"/>
    </row>
    <row r="117" spans="1:1025" s="86" customFormat="1" x14ac:dyDescent="0.2">
      <c r="A117" s="263"/>
      <c r="B117" s="263"/>
      <c r="C117" s="287"/>
      <c r="D117" s="234"/>
      <c r="E117" s="234"/>
      <c r="F117" s="234"/>
      <c r="G117" s="233"/>
      <c r="H117" s="234"/>
      <c r="I117" s="234"/>
      <c r="J117" s="234"/>
      <c r="K117" s="233"/>
      <c r="L117" s="234"/>
      <c r="M117" s="234"/>
      <c r="N117" s="234"/>
      <c r="O117" s="234"/>
      <c r="P117" s="234"/>
      <c r="Q117" s="249"/>
      <c r="R117" s="244"/>
      <c r="S117" s="263"/>
      <c r="T117" s="263"/>
      <c r="U117" s="263"/>
      <c r="V117" s="263"/>
      <c r="W117" s="263"/>
      <c r="X117" s="263"/>
      <c r="Y117" s="263"/>
      <c r="Z117" s="263"/>
      <c r="AA117" s="263"/>
      <c r="AB117" s="263"/>
      <c r="AC117" s="263"/>
      <c r="AD117" s="263"/>
      <c r="AE117" s="263"/>
      <c r="AF117" s="263"/>
      <c r="AG117" s="263"/>
      <c r="AH117" s="263"/>
      <c r="AI117" s="263"/>
      <c r="AJ117" s="263"/>
      <c r="AK117" s="263"/>
      <c r="AL117" s="263"/>
      <c r="AM117" s="263"/>
      <c r="AN117" s="263"/>
      <c r="AO117" s="263"/>
      <c r="AP117" s="263"/>
      <c r="AQ117" s="263"/>
      <c r="AR117" s="263"/>
      <c r="AS117" s="263"/>
      <c r="AT117" s="263"/>
      <c r="AU117" s="263"/>
      <c r="AV117" s="263"/>
      <c r="AW117" s="263"/>
      <c r="AX117" s="263"/>
      <c r="AY117" s="263"/>
      <c r="AZ117" s="263"/>
      <c r="BA117" s="263"/>
      <c r="BB117" s="263"/>
      <c r="BC117" s="263"/>
      <c r="BD117" s="263"/>
      <c r="BE117" s="263"/>
      <c r="BF117" s="263"/>
      <c r="BG117" s="263"/>
      <c r="BH117" s="263"/>
      <c r="BI117" s="263"/>
      <c r="BJ117" s="263"/>
      <c r="BK117" s="263"/>
      <c r="BL117" s="263"/>
      <c r="BM117" s="263"/>
      <c r="BN117" s="263"/>
      <c r="BO117" s="263"/>
      <c r="BP117" s="263"/>
      <c r="BQ117" s="263"/>
      <c r="BR117" s="263"/>
      <c r="BS117" s="263"/>
      <c r="BT117" s="263"/>
      <c r="BU117" s="263"/>
      <c r="BV117" s="263"/>
      <c r="BW117" s="263"/>
      <c r="BX117" s="263"/>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c r="DM117" s="263"/>
      <c r="DN117" s="263"/>
      <c r="DO117" s="263"/>
      <c r="DP117" s="263"/>
      <c r="DQ117" s="263"/>
      <c r="DR117" s="263"/>
      <c r="DS117" s="263"/>
      <c r="DT117" s="263"/>
      <c r="DU117" s="263"/>
      <c r="DV117" s="263"/>
      <c r="DW117" s="263"/>
      <c r="DX117" s="263"/>
      <c r="DY117" s="263"/>
      <c r="DZ117" s="263"/>
      <c r="EA117" s="263"/>
      <c r="EB117" s="263"/>
      <c r="EC117" s="263"/>
      <c r="ED117" s="263"/>
      <c r="EE117" s="263"/>
      <c r="EF117" s="263"/>
      <c r="EG117" s="263"/>
      <c r="EH117" s="263"/>
      <c r="EI117" s="263"/>
      <c r="EJ117" s="263"/>
      <c r="EK117" s="263"/>
      <c r="EL117" s="263"/>
      <c r="EM117" s="263"/>
      <c r="EN117" s="263"/>
      <c r="EO117" s="263"/>
      <c r="EP117" s="263"/>
      <c r="EQ117" s="263"/>
      <c r="ER117" s="263"/>
      <c r="ES117" s="263"/>
      <c r="ET117" s="263"/>
      <c r="EU117" s="263"/>
      <c r="EV117" s="263"/>
      <c r="EW117" s="263"/>
      <c r="EX117" s="263"/>
      <c r="EY117" s="263"/>
      <c r="EZ117" s="263"/>
      <c r="FA117" s="263"/>
      <c r="FB117" s="263"/>
      <c r="FC117" s="263"/>
      <c r="FD117" s="263"/>
      <c r="FE117" s="263"/>
      <c r="FF117" s="263"/>
      <c r="FG117" s="263"/>
      <c r="FH117" s="263"/>
      <c r="FI117" s="263"/>
      <c r="FJ117" s="263"/>
      <c r="FK117" s="263"/>
      <c r="FL117" s="263"/>
      <c r="FM117" s="263"/>
      <c r="FN117" s="263"/>
      <c r="FO117" s="263"/>
      <c r="FP117" s="263"/>
      <c r="FQ117" s="263"/>
      <c r="FR117" s="263"/>
      <c r="FS117" s="263"/>
      <c r="FT117" s="263"/>
      <c r="FU117" s="263"/>
      <c r="FV117" s="263"/>
      <c r="FW117" s="263"/>
      <c r="FX117" s="263"/>
      <c r="FY117" s="263"/>
      <c r="FZ117" s="263"/>
      <c r="GA117" s="263"/>
      <c r="GB117" s="263"/>
      <c r="GC117" s="263"/>
      <c r="GD117" s="263"/>
      <c r="GE117" s="263"/>
      <c r="GF117" s="263"/>
      <c r="GG117" s="263"/>
      <c r="GH117" s="263"/>
      <c r="GI117" s="263"/>
      <c r="GJ117" s="263"/>
      <c r="GK117" s="263"/>
      <c r="GL117" s="263"/>
      <c r="GM117" s="263"/>
      <c r="GN117" s="263"/>
      <c r="GO117" s="263"/>
      <c r="GP117" s="263"/>
      <c r="GQ117" s="263"/>
      <c r="GR117" s="263"/>
      <c r="GS117" s="263"/>
      <c r="GT117" s="263"/>
      <c r="GU117" s="263"/>
      <c r="GV117" s="263"/>
      <c r="GW117" s="263"/>
      <c r="GX117" s="263"/>
      <c r="GY117" s="263"/>
      <c r="GZ117" s="263"/>
      <c r="HA117" s="263"/>
      <c r="HB117" s="263"/>
      <c r="HC117" s="263"/>
      <c r="HD117" s="263"/>
      <c r="HE117" s="263"/>
      <c r="HF117" s="263"/>
      <c r="HG117" s="263"/>
      <c r="HH117" s="263"/>
      <c r="HI117" s="263"/>
      <c r="HJ117" s="263"/>
      <c r="HK117" s="263"/>
      <c r="HL117" s="263"/>
      <c r="HM117" s="263"/>
      <c r="HN117" s="263"/>
      <c r="HO117" s="263"/>
      <c r="HP117" s="263"/>
      <c r="HQ117" s="263"/>
      <c r="HR117" s="263"/>
      <c r="HS117" s="263"/>
      <c r="HT117" s="263"/>
      <c r="HU117" s="263"/>
      <c r="HV117" s="263"/>
      <c r="HW117" s="263"/>
      <c r="HX117" s="263"/>
      <c r="HY117" s="263"/>
      <c r="HZ117" s="263"/>
      <c r="IA117" s="263"/>
      <c r="IB117" s="263"/>
      <c r="IC117" s="263"/>
      <c r="ID117" s="263"/>
      <c r="IE117" s="263"/>
      <c r="IF117" s="263"/>
      <c r="IG117" s="263"/>
      <c r="IH117" s="263"/>
      <c r="II117" s="263"/>
      <c r="IJ117" s="263"/>
      <c r="IK117" s="263"/>
      <c r="IL117" s="263"/>
      <c r="IM117" s="263"/>
      <c r="IN117" s="263"/>
      <c r="IO117" s="263"/>
      <c r="IP117" s="263"/>
      <c r="IQ117" s="263"/>
      <c r="IR117" s="263"/>
      <c r="IS117" s="263"/>
      <c r="IT117" s="263"/>
      <c r="IU117" s="263"/>
      <c r="IV117" s="263"/>
      <c r="IW117" s="263"/>
      <c r="IX117" s="263"/>
      <c r="IY117" s="263"/>
      <c r="IZ117" s="263"/>
      <c r="JA117" s="263"/>
      <c r="JB117" s="263"/>
      <c r="JC117" s="263"/>
      <c r="JD117" s="263"/>
      <c r="JE117" s="263"/>
      <c r="JF117" s="263"/>
      <c r="JG117" s="263"/>
      <c r="JH117" s="263"/>
      <c r="JI117" s="263"/>
      <c r="JJ117" s="263"/>
      <c r="JK117" s="263"/>
      <c r="JL117" s="263"/>
      <c r="JM117" s="263"/>
      <c r="JN117" s="263"/>
      <c r="JO117" s="263"/>
      <c r="JP117" s="263"/>
      <c r="JQ117" s="263"/>
      <c r="JR117" s="263"/>
      <c r="JS117" s="263"/>
      <c r="JT117" s="263"/>
      <c r="JU117" s="263"/>
      <c r="JV117" s="263"/>
      <c r="JW117" s="263"/>
      <c r="JX117" s="263"/>
      <c r="JY117" s="263"/>
      <c r="JZ117" s="263"/>
      <c r="KA117" s="263"/>
      <c r="KB117" s="263"/>
      <c r="KC117" s="263"/>
      <c r="KD117" s="263"/>
      <c r="KE117" s="263"/>
      <c r="KF117" s="263"/>
      <c r="KG117" s="263"/>
      <c r="KH117" s="263"/>
      <c r="KI117" s="263"/>
      <c r="KJ117" s="263"/>
      <c r="KK117" s="263"/>
      <c r="KL117" s="263"/>
      <c r="KM117" s="263"/>
      <c r="KN117" s="263"/>
      <c r="KO117" s="263"/>
      <c r="KP117" s="263"/>
      <c r="KQ117" s="263"/>
      <c r="KR117" s="263"/>
      <c r="KS117" s="263"/>
      <c r="KT117" s="263"/>
      <c r="KU117" s="263"/>
      <c r="KV117" s="263"/>
      <c r="KW117" s="263"/>
      <c r="KX117" s="263"/>
      <c r="KY117" s="263"/>
      <c r="KZ117" s="263"/>
      <c r="LA117" s="263"/>
      <c r="LB117" s="263"/>
      <c r="LC117" s="263"/>
      <c r="LD117" s="263"/>
      <c r="LE117" s="263"/>
      <c r="LF117" s="263"/>
      <c r="LG117" s="263"/>
      <c r="LH117" s="263"/>
      <c r="LI117" s="263"/>
      <c r="LJ117" s="263"/>
      <c r="LK117" s="263"/>
      <c r="LL117" s="263"/>
      <c r="LM117" s="263"/>
      <c r="LN117" s="263"/>
      <c r="LO117" s="263"/>
      <c r="LP117" s="263"/>
      <c r="LQ117" s="263"/>
      <c r="LR117" s="263"/>
      <c r="LS117" s="263"/>
      <c r="LT117" s="263"/>
      <c r="LU117" s="263"/>
      <c r="LV117" s="263"/>
      <c r="LW117" s="263"/>
      <c r="LX117" s="263"/>
      <c r="LY117" s="263"/>
      <c r="LZ117" s="263"/>
      <c r="MA117" s="263"/>
      <c r="MB117" s="263"/>
      <c r="MC117" s="263"/>
      <c r="MD117" s="263"/>
      <c r="ME117" s="263"/>
      <c r="MF117" s="263"/>
      <c r="MG117" s="263"/>
      <c r="MH117" s="263"/>
      <c r="MI117" s="263"/>
      <c r="MJ117" s="263"/>
      <c r="MK117" s="263"/>
      <c r="ML117" s="263"/>
      <c r="MM117" s="263"/>
      <c r="MN117" s="263"/>
      <c r="MO117" s="263"/>
      <c r="MP117" s="263"/>
      <c r="MQ117" s="263"/>
      <c r="MR117" s="263"/>
      <c r="MS117" s="263"/>
      <c r="MT117" s="263"/>
      <c r="MU117" s="263"/>
      <c r="MV117" s="263"/>
      <c r="MW117" s="263"/>
      <c r="MX117" s="263"/>
      <c r="MY117" s="263"/>
      <c r="MZ117" s="263"/>
      <c r="NA117" s="263"/>
      <c r="NB117" s="263"/>
      <c r="NC117" s="263"/>
      <c r="ND117" s="263"/>
      <c r="NE117" s="263"/>
      <c r="NF117" s="263"/>
      <c r="NG117" s="263"/>
      <c r="NH117" s="263"/>
      <c r="NI117" s="263"/>
      <c r="NJ117" s="263"/>
      <c r="NK117" s="263"/>
      <c r="NL117" s="263"/>
      <c r="NM117" s="263"/>
      <c r="NN117" s="263"/>
      <c r="NO117" s="263"/>
      <c r="NP117" s="263"/>
      <c r="NQ117" s="263"/>
      <c r="NR117" s="263"/>
      <c r="NS117" s="263"/>
      <c r="NT117" s="263"/>
      <c r="NU117" s="263"/>
      <c r="NV117" s="263"/>
      <c r="NW117" s="263"/>
      <c r="NX117" s="263"/>
      <c r="NY117" s="263"/>
      <c r="NZ117" s="263"/>
      <c r="OA117" s="263"/>
      <c r="OB117" s="263"/>
      <c r="OC117" s="263"/>
      <c r="OD117" s="263"/>
      <c r="OE117" s="263"/>
      <c r="OF117" s="263"/>
      <c r="OG117" s="263"/>
      <c r="OH117" s="263"/>
      <c r="OI117" s="263"/>
      <c r="OJ117" s="263"/>
      <c r="OK117" s="263"/>
      <c r="OL117" s="263"/>
      <c r="OM117" s="263"/>
      <c r="ON117" s="263"/>
      <c r="OO117" s="263"/>
      <c r="OP117" s="263"/>
      <c r="OQ117" s="263"/>
      <c r="OR117" s="263"/>
      <c r="OS117" s="263"/>
      <c r="OT117" s="263"/>
      <c r="OU117" s="263"/>
      <c r="OV117" s="263"/>
      <c r="OW117" s="263"/>
      <c r="OX117" s="263"/>
      <c r="OY117" s="263"/>
      <c r="OZ117" s="263"/>
      <c r="PA117" s="263"/>
      <c r="PB117" s="263"/>
      <c r="PC117" s="263"/>
      <c r="PD117" s="263"/>
      <c r="PE117" s="263"/>
      <c r="PF117" s="263"/>
      <c r="PG117" s="263"/>
      <c r="PH117" s="263"/>
      <c r="PI117" s="263"/>
      <c r="PJ117" s="263"/>
      <c r="PK117" s="263"/>
      <c r="PL117" s="263"/>
      <c r="PM117" s="263"/>
      <c r="PN117" s="263"/>
      <c r="PO117" s="263"/>
      <c r="PP117" s="263"/>
      <c r="PQ117" s="263"/>
      <c r="PR117" s="263"/>
      <c r="PS117" s="263"/>
      <c r="PT117" s="263"/>
      <c r="PU117" s="263"/>
      <c r="PV117" s="263"/>
      <c r="PW117" s="263"/>
      <c r="PX117" s="263"/>
      <c r="PY117" s="263"/>
      <c r="PZ117" s="263"/>
      <c r="QA117" s="263"/>
      <c r="QB117" s="263"/>
      <c r="QC117" s="263"/>
      <c r="QD117" s="263"/>
      <c r="QE117" s="263"/>
      <c r="QF117" s="263"/>
      <c r="QG117" s="263"/>
      <c r="QH117" s="263"/>
      <c r="QI117" s="263"/>
      <c r="QJ117" s="263"/>
      <c r="QK117" s="263"/>
      <c r="QL117" s="263"/>
      <c r="QM117" s="263"/>
      <c r="QN117" s="263"/>
      <c r="QO117" s="263"/>
      <c r="QP117" s="263"/>
      <c r="QQ117" s="263"/>
      <c r="QR117" s="263"/>
      <c r="QS117" s="263"/>
      <c r="QT117" s="263"/>
      <c r="QU117" s="263"/>
      <c r="QV117" s="263"/>
      <c r="QW117" s="263"/>
      <c r="QX117" s="263"/>
      <c r="QY117" s="263"/>
      <c r="QZ117" s="263"/>
      <c r="RA117" s="263"/>
      <c r="RB117" s="263"/>
      <c r="RC117" s="263"/>
      <c r="RD117" s="263"/>
      <c r="RE117" s="263"/>
      <c r="RF117" s="263"/>
      <c r="RG117" s="263"/>
      <c r="RH117" s="263"/>
      <c r="RI117" s="263"/>
      <c r="RJ117" s="263"/>
      <c r="RK117" s="263"/>
      <c r="RL117" s="263"/>
      <c r="RM117" s="263"/>
      <c r="RN117" s="263"/>
      <c r="RO117" s="263"/>
      <c r="RP117" s="263"/>
      <c r="RQ117" s="263"/>
      <c r="RR117" s="263"/>
      <c r="RS117" s="263"/>
      <c r="RT117" s="263"/>
      <c r="RU117" s="263"/>
      <c r="RV117" s="263"/>
      <c r="RW117" s="263"/>
      <c r="RX117" s="263"/>
      <c r="RY117" s="263"/>
      <c r="RZ117" s="263"/>
      <c r="SA117" s="263"/>
      <c r="SB117" s="263"/>
      <c r="SC117" s="263"/>
      <c r="SD117" s="263"/>
      <c r="SE117" s="263"/>
      <c r="SF117" s="263"/>
      <c r="SG117" s="263"/>
      <c r="SH117" s="263"/>
      <c r="SI117" s="263"/>
      <c r="SJ117" s="263"/>
      <c r="SK117" s="263"/>
      <c r="SL117" s="263"/>
      <c r="SM117" s="263"/>
      <c r="SN117" s="263"/>
      <c r="SO117" s="263"/>
      <c r="SP117" s="263"/>
      <c r="SQ117" s="263"/>
      <c r="SR117" s="263"/>
      <c r="SS117" s="263"/>
      <c r="ST117" s="263"/>
      <c r="SU117" s="263"/>
      <c r="SV117" s="263"/>
      <c r="SW117" s="263"/>
      <c r="SX117" s="263"/>
      <c r="SY117" s="263"/>
      <c r="SZ117" s="263"/>
      <c r="TA117" s="263"/>
      <c r="TB117" s="263"/>
      <c r="TC117" s="263"/>
      <c r="TD117" s="263"/>
      <c r="TE117" s="263"/>
      <c r="TF117" s="263"/>
      <c r="TG117" s="263"/>
      <c r="TH117" s="263"/>
      <c r="TI117" s="263"/>
      <c r="TJ117" s="263"/>
      <c r="TK117" s="263"/>
      <c r="TL117" s="263"/>
      <c r="TM117" s="263"/>
      <c r="TN117" s="263"/>
      <c r="TO117" s="263"/>
      <c r="TP117" s="263"/>
      <c r="TQ117" s="263"/>
      <c r="TR117" s="263"/>
      <c r="TS117" s="263"/>
      <c r="TT117" s="263"/>
      <c r="TU117" s="263"/>
      <c r="TV117" s="263"/>
      <c r="TW117" s="263"/>
      <c r="TX117" s="263"/>
      <c r="TY117" s="263"/>
      <c r="TZ117" s="263"/>
      <c r="UA117" s="263"/>
      <c r="UB117" s="263"/>
      <c r="UC117" s="263"/>
      <c r="UD117" s="263"/>
      <c r="UE117" s="263"/>
      <c r="UF117" s="263"/>
      <c r="UG117" s="263"/>
      <c r="UH117" s="263"/>
      <c r="UI117" s="263"/>
      <c r="UJ117" s="263"/>
      <c r="UK117" s="263"/>
      <c r="UL117" s="263"/>
      <c r="UM117" s="263"/>
      <c r="UN117" s="263"/>
      <c r="UO117" s="263"/>
      <c r="UP117" s="263"/>
      <c r="UQ117" s="263"/>
      <c r="UR117" s="263"/>
      <c r="US117" s="263"/>
      <c r="UT117" s="263"/>
      <c r="UU117" s="263"/>
      <c r="UV117" s="263"/>
      <c r="UW117" s="263"/>
      <c r="UX117" s="263"/>
      <c r="UY117" s="263"/>
      <c r="UZ117" s="263"/>
      <c r="VA117" s="263"/>
      <c r="VB117" s="263"/>
      <c r="VC117" s="263"/>
      <c r="VD117" s="263"/>
      <c r="VE117" s="263"/>
      <c r="VF117" s="263"/>
      <c r="VG117" s="263"/>
      <c r="VH117" s="263"/>
      <c r="VI117" s="263"/>
      <c r="VJ117" s="263"/>
      <c r="VK117" s="263"/>
      <c r="VL117" s="263"/>
      <c r="VM117" s="263"/>
      <c r="VN117" s="263"/>
      <c r="VO117" s="263"/>
      <c r="VP117" s="263"/>
      <c r="VQ117" s="263"/>
      <c r="VR117" s="263"/>
      <c r="VS117" s="263"/>
      <c r="VT117" s="263"/>
      <c r="VU117" s="263"/>
      <c r="VV117" s="263"/>
      <c r="VW117" s="263"/>
      <c r="VX117" s="263"/>
      <c r="VY117" s="263"/>
      <c r="VZ117" s="263"/>
      <c r="WA117" s="263"/>
      <c r="WB117" s="263"/>
      <c r="WC117" s="263"/>
      <c r="WD117" s="263"/>
      <c r="WE117" s="263"/>
      <c r="WF117" s="263"/>
      <c r="WG117" s="263"/>
      <c r="WH117" s="263"/>
      <c r="WI117" s="263"/>
      <c r="WJ117" s="263"/>
      <c r="WK117" s="263"/>
      <c r="WL117" s="263"/>
      <c r="WM117" s="263"/>
      <c r="WN117" s="263"/>
      <c r="WO117" s="263"/>
      <c r="WP117" s="263"/>
      <c r="WQ117" s="263"/>
      <c r="WR117" s="263"/>
      <c r="WS117" s="263"/>
      <c r="WT117" s="263"/>
      <c r="WU117" s="263"/>
      <c r="WV117" s="263"/>
      <c r="WW117" s="263"/>
      <c r="WX117" s="263"/>
      <c r="WY117" s="263"/>
      <c r="WZ117" s="263"/>
      <c r="XA117" s="263"/>
      <c r="XB117" s="263"/>
      <c r="XC117" s="263"/>
      <c r="XD117" s="263"/>
      <c r="XE117" s="263"/>
      <c r="XF117" s="263"/>
      <c r="XG117" s="263"/>
      <c r="XH117" s="263"/>
      <c r="XI117" s="263"/>
      <c r="XJ117" s="263"/>
      <c r="XK117" s="263"/>
      <c r="XL117" s="263"/>
      <c r="XM117" s="263"/>
      <c r="XN117" s="263"/>
      <c r="XO117" s="263"/>
      <c r="XP117" s="263"/>
      <c r="XQ117" s="263"/>
      <c r="XR117" s="263"/>
      <c r="XS117" s="263"/>
      <c r="XT117" s="263"/>
      <c r="XU117" s="263"/>
      <c r="XV117" s="263"/>
      <c r="XW117" s="263"/>
      <c r="XX117" s="263"/>
      <c r="XY117" s="263"/>
      <c r="XZ117" s="263"/>
      <c r="YA117" s="263"/>
      <c r="YB117" s="263"/>
      <c r="YC117" s="263"/>
      <c r="YD117" s="263"/>
      <c r="YE117" s="263"/>
      <c r="YF117" s="263"/>
      <c r="YG117" s="263"/>
      <c r="YH117" s="263"/>
      <c r="YI117" s="263"/>
      <c r="YJ117" s="263"/>
      <c r="YK117" s="263"/>
      <c r="YL117" s="263"/>
      <c r="YM117" s="263"/>
      <c r="YN117" s="263"/>
      <c r="YO117" s="263"/>
      <c r="YP117" s="263"/>
      <c r="YQ117" s="263"/>
      <c r="YR117" s="263"/>
      <c r="YS117" s="263"/>
      <c r="YT117" s="263"/>
      <c r="YU117" s="263"/>
      <c r="YV117" s="263"/>
      <c r="YW117" s="263"/>
      <c r="YX117" s="263"/>
      <c r="YY117" s="263"/>
      <c r="YZ117" s="263"/>
      <c r="ZA117" s="263"/>
      <c r="ZB117" s="263"/>
      <c r="ZC117" s="263"/>
      <c r="ZD117" s="263"/>
      <c r="ZE117" s="263"/>
      <c r="ZF117" s="263"/>
      <c r="ZG117" s="263"/>
      <c r="ZH117" s="263"/>
      <c r="ZI117" s="263"/>
      <c r="ZJ117" s="263"/>
      <c r="ZK117" s="263"/>
      <c r="ZL117" s="263"/>
      <c r="ZM117" s="263"/>
      <c r="ZN117" s="263"/>
      <c r="ZO117" s="263"/>
      <c r="ZP117" s="263"/>
      <c r="ZQ117" s="263"/>
      <c r="ZR117" s="263"/>
      <c r="ZS117" s="263"/>
      <c r="ZT117" s="263"/>
      <c r="ZU117" s="263"/>
      <c r="ZV117" s="263"/>
      <c r="ZW117" s="263"/>
      <c r="ZX117" s="263"/>
      <c r="ZY117" s="263"/>
      <c r="ZZ117" s="263"/>
      <c r="AAA117" s="263"/>
      <c r="AAB117" s="263"/>
      <c r="AAC117" s="263"/>
      <c r="AAD117" s="263"/>
      <c r="AAE117" s="263"/>
      <c r="AAF117" s="263"/>
      <c r="AAG117" s="263"/>
      <c r="AAH117" s="263"/>
      <c r="AAI117" s="263"/>
      <c r="AAJ117" s="263"/>
      <c r="AAK117" s="263"/>
      <c r="AAL117" s="263"/>
      <c r="AAM117" s="263"/>
      <c r="AAN117" s="263"/>
      <c r="AAO117" s="263"/>
      <c r="AAP117" s="263"/>
      <c r="AAQ117" s="263"/>
      <c r="AAR117" s="263"/>
      <c r="AAS117" s="263"/>
      <c r="AAT117" s="263"/>
      <c r="AAU117" s="263"/>
      <c r="AAV117" s="263"/>
      <c r="AAW117" s="263"/>
      <c r="AAX117" s="263"/>
      <c r="AAY117" s="263"/>
      <c r="AAZ117" s="263"/>
      <c r="ABA117" s="263"/>
      <c r="ABB117" s="263"/>
      <c r="ABC117" s="263"/>
      <c r="ABD117" s="263"/>
      <c r="ABE117" s="263"/>
      <c r="ABF117" s="263"/>
      <c r="ABG117" s="263"/>
      <c r="ABH117" s="263"/>
      <c r="ABI117" s="263"/>
      <c r="ABJ117" s="263"/>
      <c r="ABK117" s="263"/>
      <c r="ABL117" s="263"/>
      <c r="ABM117" s="263"/>
      <c r="ABN117" s="263"/>
      <c r="ABO117" s="263"/>
      <c r="ABP117" s="263"/>
      <c r="ABQ117" s="263"/>
      <c r="ABR117" s="263"/>
      <c r="ABS117" s="263"/>
      <c r="ABT117" s="263"/>
      <c r="ABU117" s="263"/>
      <c r="ABV117" s="263"/>
      <c r="ABW117" s="263"/>
      <c r="ABX117" s="263"/>
      <c r="ABY117" s="263"/>
      <c r="ABZ117" s="263"/>
      <c r="ACA117" s="263"/>
      <c r="ACB117" s="263"/>
      <c r="ACC117" s="263"/>
      <c r="ACD117" s="263"/>
      <c r="ACE117" s="263"/>
      <c r="ACF117" s="263"/>
      <c r="ACG117" s="263"/>
      <c r="ACH117" s="263"/>
      <c r="ACI117" s="263"/>
      <c r="ACJ117" s="263"/>
      <c r="ACK117" s="263"/>
      <c r="ACL117" s="263"/>
      <c r="ACM117" s="263"/>
      <c r="ACN117" s="263"/>
      <c r="ACO117" s="263"/>
      <c r="ACP117" s="263"/>
      <c r="ACQ117" s="263"/>
      <c r="ACR117" s="263"/>
      <c r="ACS117" s="263"/>
      <c r="ACT117" s="263"/>
      <c r="ACU117" s="263"/>
      <c r="ACV117" s="263"/>
      <c r="ACW117" s="263"/>
      <c r="ACX117" s="263"/>
      <c r="ACY117" s="263"/>
      <c r="ACZ117" s="263"/>
      <c r="ADA117" s="263"/>
      <c r="ADB117" s="263"/>
      <c r="ADC117" s="263"/>
      <c r="ADD117" s="263"/>
      <c r="ADE117" s="263"/>
      <c r="ADF117" s="263"/>
      <c r="ADG117" s="263"/>
      <c r="ADH117" s="263"/>
      <c r="ADI117" s="263"/>
      <c r="ADJ117" s="263"/>
      <c r="ADK117" s="263"/>
      <c r="ADL117" s="263"/>
      <c r="ADM117" s="263"/>
      <c r="ADN117" s="263"/>
      <c r="ADO117" s="263"/>
      <c r="ADP117" s="263"/>
      <c r="ADQ117" s="263"/>
      <c r="ADR117" s="263"/>
      <c r="ADS117" s="263"/>
      <c r="ADT117" s="263"/>
      <c r="ADU117" s="263"/>
      <c r="ADV117" s="263"/>
      <c r="ADW117" s="263"/>
      <c r="ADX117" s="263"/>
      <c r="ADY117" s="263"/>
      <c r="ADZ117" s="263"/>
      <c r="AEA117" s="263"/>
      <c r="AEB117" s="263"/>
      <c r="AEC117" s="263"/>
      <c r="AED117" s="263"/>
      <c r="AEE117" s="263"/>
      <c r="AEF117" s="263"/>
      <c r="AEG117" s="263"/>
      <c r="AEH117" s="263"/>
      <c r="AEI117" s="263"/>
      <c r="AEJ117" s="263"/>
      <c r="AEK117" s="263"/>
      <c r="AEL117" s="263"/>
      <c r="AEM117" s="263"/>
      <c r="AEN117" s="263"/>
      <c r="AEO117" s="263"/>
      <c r="AEP117" s="263"/>
      <c r="AEQ117" s="263"/>
      <c r="AER117" s="263"/>
      <c r="AES117" s="263"/>
      <c r="AET117" s="263"/>
      <c r="AEU117" s="263"/>
      <c r="AEV117" s="263"/>
      <c r="AEW117" s="263"/>
      <c r="AEX117" s="263"/>
      <c r="AEY117" s="263"/>
      <c r="AEZ117" s="263"/>
      <c r="AFA117" s="263"/>
      <c r="AFB117" s="263"/>
      <c r="AFC117" s="263"/>
      <c r="AFD117" s="263"/>
      <c r="AFE117" s="263"/>
      <c r="AFF117" s="263"/>
      <c r="AFG117" s="263"/>
      <c r="AFH117" s="263"/>
      <c r="AFI117" s="263"/>
      <c r="AFJ117" s="263"/>
      <c r="AFK117" s="263"/>
      <c r="AFL117" s="263"/>
      <c r="AFM117" s="263"/>
      <c r="AFN117" s="263"/>
      <c r="AFO117" s="263"/>
      <c r="AFP117" s="263"/>
      <c r="AFQ117" s="263"/>
      <c r="AFR117" s="263"/>
      <c r="AFS117" s="263"/>
      <c r="AFT117" s="263"/>
      <c r="AFU117" s="263"/>
      <c r="AFV117" s="263"/>
      <c r="AFW117" s="263"/>
      <c r="AFX117" s="263"/>
      <c r="AFY117" s="263"/>
      <c r="AFZ117" s="263"/>
      <c r="AGA117" s="263"/>
      <c r="AGB117" s="263"/>
      <c r="AGC117" s="263"/>
      <c r="AGD117" s="263"/>
      <c r="AGE117" s="263"/>
      <c r="AGF117" s="263"/>
      <c r="AGG117" s="263"/>
      <c r="AGH117" s="263"/>
      <c r="AGI117" s="263"/>
      <c r="AGJ117" s="263"/>
      <c r="AGK117" s="263"/>
      <c r="AGL117" s="263"/>
      <c r="AGM117" s="263"/>
      <c r="AGN117" s="263"/>
      <c r="AGO117" s="263"/>
      <c r="AGP117" s="263"/>
      <c r="AGQ117" s="263"/>
      <c r="AGR117" s="263"/>
      <c r="AGS117" s="263"/>
      <c r="AGT117" s="263"/>
      <c r="AGU117" s="263"/>
      <c r="AGV117" s="263"/>
      <c r="AGW117" s="263"/>
      <c r="AGX117" s="263"/>
      <c r="AGY117" s="263"/>
      <c r="AGZ117" s="263"/>
      <c r="AHA117" s="263"/>
      <c r="AHB117" s="263"/>
      <c r="AHC117" s="263"/>
      <c r="AHD117" s="263"/>
      <c r="AHE117" s="263"/>
      <c r="AHF117" s="263"/>
      <c r="AHG117" s="263"/>
      <c r="AHH117" s="263"/>
      <c r="AHI117" s="263"/>
      <c r="AHJ117" s="263"/>
      <c r="AHK117" s="263"/>
      <c r="AHL117" s="263"/>
      <c r="AHM117" s="263"/>
      <c r="AHN117" s="263"/>
      <c r="AHO117" s="263"/>
      <c r="AHP117" s="263"/>
      <c r="AHQ117" s="263"/>
      <c r="AHR117" s="263"/>
      <c r="AHS117" s="263"/>
      <c r="AHT117" s="263"/>
      <c r="AHU117" s="263"/>
      <c r="AHV117" s="263"/>
      <c r="AHW117" s="263"/>
      <c r="AHX117" s="263"/>
      <c r="AHY117" s="263"/>
      <c r="AHZ117" s="263"/>
      <c r="AIA117" s="263"/>
      <c r="AIB117" s="263"/>
      <c r="AIC117" s="263"/>
      <c r="AID117" s="263"/>
      <c r="AIE117" s="263"/>
      <c r="AIF117" s="263"/>
      <c r="AIG117" s="263"/>
      <c r="AIH117" s="263"/>
      <c r="AII117" s="263"/>
      <c r="AIJ117" s="263"/>
      <c r="AIK117" s="263"/>
      <c r="AIL117" s="263"/>
      <c r="AIM117" s="263"/>
      <c r="AIN117" s="263"/>
      <c r="AIO117" s="263"/>
      <c r="AIP117" s="263"/>
      <c r="AIQ117" s="263"/>
      <c r="AIR117" s="263"/>
      <c r="AIS117" s="263"/>
      <c r="AIT117" s="263"/>
      <c r="AIU117" s="263"/>
      <c r="AIV117" s="263"/>
      <c r="AIW117" s="263"/>
      <c r="AIX117" s="263"/>
      <c r="AIY117" s="263"/>
      <c r="AIZ117" s="263"/>
      <c r="AJA117" s="263"/>
      <c r="AJB117" s="263"/>
      <c r="AJC117" s="263"/>
      <c r="AJD117" s="263"/>
      <c r="AJE117" s="263"/>
      <c r="AJF117" s="263"/>
      <c r="AJG117" s="263"/>
      <c r="AJH117" s="263"/>
      <c r="AJI117" s="263"/>
      <c r="AJJ117" s="263"/>
      <c r="AJK117" s="263"/>
      <c r="AJL117" s="263"/>
      <c r="AJM117" s="263"/>
      <c r="AJN117" s="263"/>
      <c r="AJO117" s="263"/>
      <c r="AJP117" s="263"/>
      <c r="AJQ117" s="263"/>
      <c r="AJR117" s="263"/>
      <c r="AJS117" s="263"/>
      <c r="AJT117" s="263"/>
      <c r="AJU117" s="263"/>
      <c r="AJV117" s="263"/>
      <c r="AJW117" s="263"/>
      <c r="AJX117" s="263"/>
      <c r="AJY117" s="263"/>
      <c r="AJZ117" s="263"/>
      <c r="AKA117" s="263"/>
      <c r="AKB117" s="263"/>
      <c r="AKC117" s="263"/>
      <c r="AKD117" s="263"/>
      <c r="AKE117" s="263"/>
      <c r="AKF117" s="263"/>
      <c r="AKG117" s="263"/>
      <c r="AKH117" s="263"/>
      <c r="AKI117" s="263"/>
      <c r="AKJ117" s="263"/>
      <c r="AKK117" s="263"/>
      <c r="AKL117" s="263"/>
      <c r="AKM117" s="263"/>
      <c r="AKN117" s="263"/>
      <c r="AKO117" s="263"/>
      <c r="AKP117" s="263"/>
      <c r="AKQ117" s="263"/>
      <c r="AKR117" s="263"/>
      <c r="AKS117" s="263"/>
      <c r="AKT117" s="263"/>
      <c r="AKU117" s="263"/>
      <c r="AKV117" s="263"/>
      <c r="AKW117" s="263"/>
      <c r="AKX117" s="263"/>
      <c r="AKY117" s="263"/>
      <c r="AKZ117" s="263"/>
      <c r="ALA117" s="263"/>
      <c r="ALB117" s="263"/>
      <c r="ALC117" s="263"/>
      <c r="ALD117" s="263"/>
      <c r="ALE117" s="263"/>
      <c r="ALF117" s="263"/>
      <c r="ALG117" s="263"/>
      <c r="ALH117" s="263"/>
      <c r="ALI117" s="263"/>
      <c r="ALJ117" s="263"/>
      <c r="ALK117" s="263"/>
      <c r="ALL117" s="263"/>
      <c r="ALM117" s="263"/>
      <c r="ALN117" s="263"/>
      <c r="ALO117" s="263"/>
      <c r="ALP117" s="263"/>
      <c r="ALQ117" s="263"/>
      <c r="ALR117" s="263"/>
      <c r="ALS117" s="263"/>
      <c r="ALT117" s="263"/>
      <c r="ALU117" s="263"/>
      <c r="ALV117" s="263"/>
      <c r="ALW117" s="263"/>
      <c r="ALX117" s="263"/>
      <c r="ALY117" s="263"/>
      <c r="ALZ117" s="263"/>
      <c r="AMA117" s="263"/>
      <c r="AMB117" s="263"/>
      <c r="AMC117" s="263"/>
      <c r="AMD117" s="263"/>
      <c r="AME117" s="263"/>
      <c r="AMF117" s="263"/>
      <c r="AMG117" s="263"/>
      <c r="AMH117" s="263"/>
      <c r="AMI117" s="263"/>
      <c r="AMJ117" s="263"/>
      <c r="AMK117" s="263"/>
    </row>
    <row r="118" spans="1:1025" s="86" customFormat="1" x14ac:dyDescent="0.2">
      <c r="A118" s="263"/>
      <c r="B118" s="263"/>
      <c r="C118" s="234"/>
      <c r="D118" s="234"/>
      <c r="E118" s="234"/>
      <c r="F118" s="234"/>
      <c r="G118" s="234"/>
      <c r="H118" s="234"/>
      <c r="I118" s="234"/>
      <c r="J118" s="234"/>
      <c r="K118" s="234"/>
      <c r="L118" s="234"/>
      <c r="M118" s="234"/>
      <c r="N118" s="234"/>
      <c r="O118" s="234"/>
      <c r="P118" s="234"/>
      <c r="Q118" s="249"/>
      <c r="R118" s="244"/>
      <c r="S118" s="263"/>
      <c r="T118" s="263"/>
      <c r="U118" s="263"/>
      <c r="V118" s="263"/>
      <c r="W118" s="263"/>
      <c r="X118" s="263"/>
      <c r="Y118" s="263"/>
      <c r="Z118" s="263"/>
      <c r="AA118" s="263"/>
      <c r="AB118" s="263"/>
      <c r="AC118" s="263"/>
      <c r="AD118" s="263"/>
      <c r="AE118" s="263"/>
      <c r="AF118" s="263"/>
      <c r="AG118" s="263"/>
      <c r="AH118" s="263"/>
      <c r="AI118" s="263"/>
      <c r="AJ118" s="263"/>
      <c r="AK118" s="263"/>
      <c r="AL118" s="263"/>
      <c r="AM118" s="263"/>
      <c r="AN118" s="263"/>
      <c r="AO118" s="263"/>
      <c r="AP118" s="263"/>
      <c r="AQ118" s="263"/>
      <c r="AR118" s="263"/>
      <c r="AS118" s="263"/>
      <c r="AT118" s="263"/>
      <c r="AU118" s="263"/>
      <c r="AV118" s="263"/>
      <c r="AW118" s="263"/>
      <c r="AX118" s="263"/>
      <c r="AY118" s="263"/>
      <c r="AZ118" s="263"/>
      <c r="BA118" s="263"/>
      <c r="BB118" s="263"/>
      <c r="BC118" s="263"/>
      <c r="BD118" s="263"/>
      <c r="BE118" s="263"/>
      <c r="BF118" s="263"/>
      <c r="BG118" s="263"/>
      <c r="BH118" s="263"/>
      <c r="BI118" s="263"/>
      <c r="BJ118" s="263"/>
      <c r="BK118" s="263"/>
      <c r="BL118" s="263"/>
      <c r="BM118" s="263"/>
      <c r="BN118" s="263"/>
      <c r="BO118" s="263"/>
      <c r="BP118" s="263"/>
      <c r="BQ118" s="263"/>
      <c r="BR118" s="263"/>
      <c r="BS118" s="263"/>
      <c r="BT118" s="263"/>
      <c r="BU118" s="263"/>
      <c r="BV118" s="263"/>
      <c r="BW118" s="263"/>
      <c r="BX118" s="263"/>
      <c r="BY118" s="263"/>
      <c r="BZ118" s="263"/>
      <c r="CA118" s="263"/>
      <c r="CB118" s="263"/>
      <c r="CC118" s="263"/>
      <c r="CD118" s="263"/>
      <c r="CE118" s="263"/>
      <c r="CF118" s="263"/>
      <c r="CG118" s="263"/>
      <c r="CH118" s="263"/>
      <c r="CI118" s="263"/>
      <c r="CJ118" s="263"/>
      <c r="CK118" s="263"/>
      <c r="CL118" s="263"/>
      <c r="CM118" s="263"/>
      <c r="CN118" s="263"/>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c r="DM118" s="263"/>
      <c r="DN118" s="263"/>
      <c r="DO118" s="263"/>
      <c r="DP118" s="263"/>
      <c r="DQ118" s="263"/>
      <c r="DR118" s="263"/>
      <c r="DS118" s="263"/>
      <c r="DT118" s="263"/>
      <c r="DU118" s="263"/>
      <c r="DV118" s="263"/>
      <c r="DW118" s="263"/>
      <c r="DX118" s="263"/>
      <c r="DY118" s="263"/>
      <c r="DZ118" s="263"/>
      <c r="EA118" s="263"/>
      <c r="EB118" s="263"/>
      <c r="EC118" s="263"/>
      <c r="ED118" s="263"/>
      <c r="EE118" s="263"/>
      <c r="EF118" s="263"/>
      <c r="EG118" s="263"/>
      <c r="EH118" s="263"/>
      <c r="EI118" s="263"/>
      <c r="EJ118" s="263"/>
      <c r="EK118" s="263"/>
      <c r="EL118" s="263"/>
      <c r="EM118" s="263"/>
      <c r="EN118" s="263"/>
      <c r="EO118" s="263"/>
      <c r="EP118" s="263"/>
      <c r="EQ118" s="263"/>
      <c r="ER118" s="263"/>
      <c r="ES118" s="263"/>
      <c r="ET118" s="263"/>
      <c r="EU118" s="263"/>
      <c r="EV118" s="263"/>
      <c r="EW118" s="263"/>
      <c r="EX118" s="263"/>
      <c r="EY118" s="263"/>
      <c r="EZ118" s="263"/>
      <c r="FA118" s="263"/>
      <c r="FB118" s="263"/>
      <c r="FC118" s="263"/>
      <c r="FD118" s="263"/>
      <c r="FE118" s="263"/>
      <c r="FF118" s="263"/>
      <c r="FG118" s="263"/>
      <c r="FH118" s="263"/>
      <c r="FI118" s="263"/>
      <c r="FJ118" s="263"/>
      <c r="FK118" s="263"/>
      <c r="FL118" s="263"/>
      <c r="FM118" s="263"/>
      <c r="FN118" s="263"/>
      <c r="FO118" s="263"/>
      <c r="FP118" s="263"/>
      <c r="FQ118" s="263"/>
      <c r="FR118" s="263"/>
      <c r="FS118" s="263"/>
      <c r="FT118" s="263"/>
      <c r="FU118" s="263"/>
      <c r="FV118" s="263"/>
      <c r="FW118" s="263"/>
      <c r="FX118" s="263"/>
      <c r="FY118" s="263"/>
      <c r="FZ118" s="263"/>
      <c r="GA118" s="263"/>
      <c r="GB118" s="263"/>
      <c r="GC118" s="263"/>
      <c r="GD118" s="263"/>
      <c r="GE118" s="263"/>
      <c r="GF118" s="263"/>
      <c r="GG118" s="263"/>
      <c r="GH118" s="263"/>
      <c r="GI118" s="263"/>
      <c r="GJ118" s="263"/>
      <c r="GK118" s="263"/>
      <c r="GL118" s="263"/>
      <c r="GM118" s="263"/>
      <c r="GN118" s="263"/>
      <c r="GO118" s="263"/>
      <c r="GP118" s="263"/>
      <c r="GQ118" s="263"/>
      <c r="GR118" s="263"/>
      <c r="GS118" s="263"/>
      <c r="GT118" s="263"/>
      <c r="GU118" s="263"/>
      <c r="GV118" s="263"/>
      <c r="GW118" s="263"/>
      <c r="GX118" s="263"/>
      <c r="GY118" s="263"/>
      <c r="GZ118" s="263"/>
      <c r="HA118" s="263"/>
      <c r="HB118" s="263"/>
      <c r="HC118" s="263"/>
      <c r="HD118" s="263"/>
      <c r="HE118" s="263"/>
      <c r="HF118" s="263"/>
      <c r="HG118" s="263"/>
      <c r="HH118" s="263"/>
      <c r="HI118" s="263"/>
      <c r="HJ118" s="263"/>
      <c r="HK118" s="263"/>
      <c r="HL118" s="263"/>
      <c r="HM118" s="263"/>
      <c r="HN118" s="263"/>
      <c r="HO118" s="263"/>
      <c r="HP118" s="263"/>
      <c r="HQ118" s="263"/>
      <c r="HR118" s="263"/>
      <c r="HS118" s="263"/>
      <c r="HT118" s="263"/>
      <c r="HU118" s="263"/>
      <c r="HV118" s="263"/>
      <c r="HW118" s="263"/>
      <c r="HX118" s="263"/>
      <c r="HY118" s="263"/>
      <c r="HZ118" s="263"/>
      <c r="IA118" s="263"/>
      <c r="IB118" s="263"/>
      <c r="IC118" s="263"/>
      <c r="ID118" s="263"/>
      <c r="IE118" s="263"/>
      <c r="IF118" s="263"/>
      <c r="IG118" s="263"/>
      <c r="IH118" s="263"/>
      <c r="II118" s="263"/>
      <c r="IJ118" s="263"/>
      <c r="IK118" s="263"/>
      <c r="IL118" s="263"/>
      <c r="IM118" s="263"/>
      <c r="IN118" s="263"/>
      <c r="IO118" s="263"/>
      <c r="IP118" s="263"/>
      <c r="IQ118" s="263"/>
      <c r="IR118" s="263"/>
      <c r="IS118" s="263"/>
      <c r="IT118" s="263"/>
      <c r="IU118" s="263"/>
      <c r="IV118" s="263"/>
      <c r="IW118" s="263"/>
      <c r="IX118" s="263"/>
      <c r="IY118" s="263"/>
      <c r="IZ118" s="263"/>
      <c r="JA118" s="263"/>
      <c r="JB118" s="263"/>
      <c r="JC118" s="263"/>
      <c r="JD118" s="263"/>
      <c r="JE118" s="263"/>
      <c r="JF118" s="263"/>
      <c r="JG118" s="263"/>
      <c r="JH118" s="263"/>
      <c r="JI118" s="263"/>
      <c r="JJ118" s="263"/>
      <c r="JK118" s="263"/>
      <c r="JL118" s="263"/>
      <c r="JM118" s="263"/>
      <c r="JN118" s="263"/>
      <c r="JO118" s="263"/>
      <c r="JP118" s="263"/>
      <c r="JQ118" s="263"/>
      <c r="JR118" s="263"/>
      <c r="JS118" s="263"/>
      <c r="JT118" s="263"/>
      <c r="JU118" s="263"/>
      <c r="JV118" s="263"/>
      <c r="JW118" s="263"/>
      <c r="JX118" s="263"/>
      <c r="JY118" s="263"/>
      <c r="JZ118" s="263"/>
      <c r="KA118" s="263"/>
      <c r="KB118" s="263"/>
      <c r="KC118" s="263"/>
      <c r="KD118" s="263"/>
      <c r="KE118" s="263"/>
      <c r="KF118" s="263"/>
      <c r="KG118" s="263"/>
      <c r="KH118" s="263"/>
      <c r="KI118" s="263"/>
      <c r="KJ118" s="263"/>
      <c r="KK118" s="263"/>
      <c r="KL118" s="263"/>
      <c r="KM118" s="263"/>
      <c r="KN118" s="263"/>
      <c r="KO118" s="263"/>
      <c r="KP118" s="263"/>
      <c r="KQ118" s="263"/>
      <c r="KR118" s="263"/>
      <c r="KS118" s="263"/>
      <c r="KT118" s="263"/>
      <c r="KU118" s="263"/>
      <c r="KV118" s="263"/>
      <c r="KW118" s="263"/>
      <c r="KX118" s="263"/>
      <c r="KY118" s="263"/>
      <c r="KZ118" s="263"/>
      <c r="LA118" s="263"/>
      <c r="LB118" s="263"/>
      <c r="LC118" s="263"/>
      <c r="LD118" s="263"/>
      <c r="LE118" s="263"/>
      <c r="LF118" s="263"/>
      <c r="LG118" s="263"/>
      <c r="LH118" s="263"/>
      <c r="LI118" s="263"/>
      <c r="LJ118" s="263"/>
      <c r="LK118" s="263"/>
      <c r="LL118" s="263"/>
      <c r="LM118" s="263"/>
      <c r="LN118" s="263"/>
      <c r="LO118" s="263"/>
      <c r="LP118" s="263"/>
      <c r="LQ118" s="263"/>
      <c r="LR118" s="263"/>
      <c r="LS118" s="263"/>
      <c r="LT118" s="263"/>
      <c r="LU118" s="263"/>
      <c r="LV118" s="263"/>
      <c r="LW118" s="263"/>
      <c r="LX118" s="263"/>
      <c r="LY118" s="263"/>
      <c r="LZ118" s="263"/>
      <c r="MA118" s="263"/>
      <c r="MB118" s="263"/>
      <c r="MC118" s="263"/>
      <c r="MD118" s="263"/>
      <c r="ME118" s="263"/>
      <c r="MF118" s="263"/>
      <c r="MG118" s="263"/>
      <c r="MH118" s="263"/>
      <c r="MI118" s="263"/>
      <c r="MJ118" s="263"/>
      <c r="MK118" s="263"/>
      <c r="ML118" s="263"/>
      <c r="MM118" s="263"/>
      <c r="MN118" s="263"/>
      <c r="MO118" s="263"/>
      <c r="MP118" s="263"/>
      <c r="MQ118" s="263"/>
      <c r="MR118" s="263"/>
      <c r="MS118" s="263"/>
      <c r="MT118" s="263"/>
      <c r="MU118" s="263"/>
      <c r="MV118" s="263"/>
      <c r="MW118" s="263"/>
      <c r="MX118" s="263"/>
      <c r="MY118" s="263"/>
      <c r="MZ118" s="263"/>
      <c r="NA118" s="263"/>
      <c r="NB118" s="263"/>
      <c r="NC118" s="263"/>
      <c r="ND118" s="263"/>
      <c r="NE118" s="263"/>
      <c r="NF118" s="263"/>
      <c r="NG118" s="263"/>
      <c r="NH118" s="263"/>
      <c r="NI118" s="263"/>
      <c r="NJ118" s="263"/>
      <c r="NK118" s="263"/>
      <c r="NL118" s="263"/>
      <c r="NM118" s="263"/>
      <c r="NN118" s="263"/>
      <c r="NO118" s="263"/>
      <c r="NP118" s="263"/>
      <c r="NQ118" s="263"/>
      <c r="NR118" s="263"/>
      <c r="NS118" s="263"/>
      <c r="NT118" s="263"/>
      <c r="NU118" s="263"/>
      <c r="NV118" s="263"/>
      <c r="NW118" s="263"/>
      <c r="NX118" s="263"/>
      <c r="NY118" s="263"/>
      <c r="NZ118" s="263"/>
      <c r="OA118" s="263"/>
      <c r="OB118" s="263"/>
      <c r="OC118" s="263"/>
      <c r="OD118" s="263"/>
      <c r="OE118" s="263"/>
      <c r="OF118" s="263"/>
      <c r="OG118" s="263"/>
      <c r="OH118" s="263"/>
      <c r="OI118" s="263"/>
      <c r="OJ118" s="263"/>
      <c r="OK118" s="263"/>
      <c r="OL118" s="263"/>
      <c r="OM118" s="263"/>
      <c r="ON118" s="263"/>
      <c r="OO118" s="263"/>
      <c r="OP118" s="263"/>
      <c r="OQ118" s="263"/>
      <c r="OR118" s="263"/>
      <c r="OS118" s="263"/>
      <c r="OT118" s="263"/>
      <c r="OU118" s="263"/>
      <c r="OV118" s="263"/>
      <c r="OW118" s="263"/>
      <c r="OX118" s="263"/>
      <c r="OY118" s="263"/>
      <c r="OZ118" s="263"/>
      <c r="PA118" s="263"/>
      <c r="PB118" s="263"/>
      <c r="PC118" s="263"/>
      <c r="PD118" s="263"/>
      <c r="PE118" s="263"/>
      <c r="PF118" s="263"/>
      <c r="PG118" s="263"/>
      <c r="PH118" s="263"/>
      <c r="PI118" s="263"/>
      <c r="PJ118" s="263"/>
      <c r="PK118" s="263"/>
      <c r="PL118" s="263"/>
      <c r="PM118" s="263"/>
      <c r="PN118" s="263"/>
      <c r="PO118" s="263"/>
      <c r="PP118" s="263"/>
      <c r="PQ118" s="263"/>
      <c r="PR118" s="263"/>
      <c r="PS118" s="263"/>
      <c r="PT118" s="263"/>
      <c r="PU118" s="263"/>
      <c r="PV118" s="263"/>
      <c r="PW118" s="263"/>
      <c r="PX118" s="263"/>
      <c r="PY118" s="263"/>
      <c r="PZ118" s="263"/>
      <c r="QA118" s="263"/>
      <c r="QB118" s="263"/>
      <c r="QC118" s="263"/>
      <c r="QD118" s="263"/>
      <c r="QE118" s="263"/>
      <c r="QF118" s="263"/>
      <c r="QG118" s="263"/>
      <c r="QH118" s="263"/>
      <c r="QI118" s="263"/>
      <c r="QJ118" s="263"/>
      <c r="QK118" s="263"/>
      <c r="QL118" s="263"/>
      <c r="QM118" s="263"/>
      <c r="QN118" s="263"/>
      <c r="QO118" s="263"/>
      <c r="QP118" s="263"/>
      <c r="QQ118" s="263"/>
      <c r="QR118" s="263"/>
      <c r="QS118" s="263"/>
      <c r="QT118" s="263"/>
      <c r="QU118" s="263"/>
      <c r="QV118" s="263"/>
      <c r="QW118" s="263"/>
      <c r="QX118" s="263"/>
      <c r="QY118" s="263"/>
      <c r="QZ118" s="263"/>
      <c r="RA118" s="263"/>
      <c r="RB118" s="263"/>
      <c r="RC118" s="263"/>
      <c r="RD118" s="263"/>
      <c r="RE118" s="263"/>
      <c r="RF118" s="263"/>
      <c r="RG118" s="263"/>
      <c r="RH118" s="263"/>
      <c r="RI118" s="263"/>
      <c r="RJ118" s="263"/>
      <c r="RK118" s="263"/>
      <c r="RL118" s="263"/>
      <c r="RM118" s="263"/>
      <c r="RN118" s="263"/>
      <c r="RO118" s="263"/>
      <c r="RP118" s="263"/>
      <c r="RQ118" s="263"/>
      <c r="RR118" s="263"/>
      <c r="RS118" s="263"/>
      <c r="RT118" s="263"/>
      <c r="RU118" s="263"/>
      <c r="RV118" s="263"/>
      <c r="RW118" s="263"/>
      <c r="RX118" s="263"/>
      <c r="RY118" s="263"/>
      <c r="RZ118" s="263"/>
      <c r="SA118" s="263"/>
      <c r="SB118" s="263"/>
      <c r="SC118" s="263"/>
      <c r="SD118" s="263"/>
      <c r="SE118" s="263"/>
      <c r="SF118" s="263"/>
      <c r="SG118" s="263"/>
      <c r="SH118" s="263"/>
      <c r="SI118" s="263"/>
      <c r="SJ118" s="263"/>
      <c r="SK118" s="263"/>
      <c r="SL118" s="263"/>
      <c r="SM118" s="263"/>
      <c r="SN118" s="263"/>
      <c r="SO118" s="263"/>
      <c r="SP118" s="263"/>
      <c r="SQ118" s="263"/>
      <c r="SR118" s="263"/>
      <c r="SS118" s="263"/>
      <c r="ST118" s="263"/>
      <c r="SU118" s="263"/>
      <c r="SV118" s="263"/>
      <c r="SW118" s="263"/>
      <c r="SX118" s="263"/>
      <c r="SY118" s="263"/>
      <c r="SZ118" s="263"/>
      <c r="TA118" s="263"/>
      <c r="TB118" s="263"/>
      <c r="TC118" s="263"/>
      <c r="TD118" s="263"/>
      <c r="TE118" s="263"/>
      <c r="TF118" s="263"/>
      <c r="TG118" s="263"/>
      <c r="TH118" s="263"/>
      <c r="TI118" s="263"/>
      <c r="TJ118" s="263"/>
      <c r="TK118" s="263"/>
      <c r="TL118" s="263"/>
      <c r="TM118" s="263"/>
      <c r="TN118" s="263"/>
      <c r="TO118" s="263"/>
      <c r="TP118" s="263"/>
      <c r="TQ118" s="263"/>
      <c r="TR118" s="263"/>
      <c r="TS118" s="263"/>
      <c r="TT118" s="263"/>
      <c r="TU118" s="263"/>
      <c r="TV118" s="263"/>
      <c r="TW118" s="263"/>
      <c r="TX118" s="263"/>
      <c r="TY118" s="263"/>
      <c r="TZ118" s="263"/>
      <c r="UA118" s="263"/>
      <c r="UB118" s="263"/>
      <c r="UC118" s="263"/>
      <c r="UD118" s="263"/>
      <c r="UE118" s="263"/>
      <c r="UF118" s="263"/>
      <c r="UG118" s="263"/>
      <c r="UH118" s="263"/>
      <c r="UI118" s="263"/>
      <c r="UJ118" s="263"/>
      <c r="UK118" s="263"/>
      <c r="UL118" s="263"/>
      <c r="UM118" s="263"/>
      <c r="UN118" s="263"/>
      <c r="UO118" s="263"/>
      <c r="UP118" s="263"/>
      <c r="UQ118" s="263"/>
      <c r="UR118" s="263"/>
      <c r="US118" s="263"/>
      <c r="UT118" s="263"/>
      <c r="UU118" s="263"/>
      <c r="UV118" s="263"/>
      <c r="UW118" s="263"/>
      <c r="UX118" s="263"/>
      <c r="UY118" s="263"/>
      <c r="UZ118" s="263"/>
      <c r="VA118" s="263"/>
      <c r="VB118" s="263"/>
      <c r="VC118" s="263"/>
      <c r="VD118" s="263"/>
      <c r="VE118" s="263"/>
      <c r="VF118" s="263"/>
      <c r="VG118" s="263"/>
      <c r="VH118" s="263"/>
      <c r="VI118" s="263"/>
      <c r="VJ118" s="263"/>
      <c r="VK118" s="263"/>
      <c r="VL118" s="263"/>
      <c r="VM118" s="263"/>
      <c r="VN118" s="263"/>
      <c r="VO118" s="263"/>
      <c r="VP118" s="263"/>
      <c r="VQ118" s="263"/>
      <c r="VR118" s="263"/>
      <c r="VS118" s="263"/>
      <c r="VT118" s="263"/>
      <c r="VU118" s="263"/>
      <c r="VV118" s="263"/>
      <c r="VW118" s="263"/>
      <c r="VX118" s="263"/>
      <c r="VY118" s="263"/>
      <c r="VZ118" s="263"/>
      <c r="WA118" s="263"/>
      <c r="WB118" s="263"/>
      <c r="WC118" s="263"/>
      <c r="WD118" s="263"/>
      <c r="WE118" s="263"/>
      <c r="WF118" s="263"/>
      <c r="WG118" s="263"/>
      <c r="WH118" s="263"/>
      <c r="WI118" s="263"/>
      <c r="WJ118" s="263"/>
      <c r="WK118" s="263"/>
      <c r="WL118" s="263"/>
      <c r="WM118" s="263"/>
      <c r="WN118" s="263"/>
      <c r="WO118" s="263"/>
      <c r="WP118" s="263"/>
      <c r="WQ118" s="263"/>
      <c r="WR118" s="263"/>
      <c r="WS118" s="263"/>
      <c r="WT118" s="263"/>
      <c r="WU118" s="263"/>
      <c r="WV118" s="263"/>
      <c r="WW118" s="263"/>
      <c r="WX118" s="263"/>
      <c r="WY118" s="263"/>
      <c r="WZ118" s="263"/>
      <c r="XA118" s="263"/>
      <c r="XB118" s="263"/>
      <c r="XC118" s="263"/>
      <c r="XD118" s="263"/>
      <c r="XE118" s="263"/>
      <c r="XF118" s="263"/>
      <c r="XG118" s="263"/>
      <c r="XH118" s="263"/>
      <c r="XI118" s="263"/>
      <c r="XJ118" s="263"/>
      <c r="XK118" s="263"/>
      <c r="XL118" s="263"/>
      <c r="XM118" s="263"/>
      <c r="XN118" s="263"/>
      <c r="XO118" s="263"/>
      <c r="XP118" s="263"/>
      <c r="XQ118" s="263"/>
      <c r="XR118" s="263"/>
      <c r="XS118" s="263"/>
      <c r="XT118" s="263"/>
      <c r="XU118" s="263"/>
      <c r="XV118" s="263"/>
      <c r="XW118" s="263"/>
      <c r="XX118" s="263"/>
      <c r="XY118" s="263"/>
      <c r="XZ118" s="263"/>
      <c r="YA118" s="263"/>
      <c r="YB118" s="263"/>
      <c r="YC118" s="263"/>
      <c r="YD118" s="263"/>
      <c r="YE118" s="263"/>
      <c r="YF118" s="263"/>
      <c r="YG118" s="263"/>
      <c r="YH118" s="263"/>
      <c r="YI118" s="263"/>
      <c r="YJ118" s="263"/>
      <c r="YK118" s="263"/>
      <c r="YL118" s="263"/>
      <c r="YM118" s="263"/>
      <c r="YN118" s="263"/>
      <c r="YO118" s="263"/>
      <c r="YP118" s="263"/>
      <c r="YQ118" s="263"/>
      <c r="YR118" s="263"/>
      <c r="YS118" s="263"/>
      <c r="YT118" s="263"/>
      <c r="YU118" s="263"/>
      <c r="YV118" s="263"/>
      <c r="YW118" s="263"/>
      <c r="YX118" s="263"/>
      <c r="YY118" s="263"/>
      <c r="YZ118" s="263"/>
      <c r="ZA118" s="263"/>
      <c r="ZB118" s="263"/>
      <c r="ZC118" s="263"/>
      <c r="ZD118" s="263"/>
      <c r="ZE118" s="263"/>
      <c r="ZF118" s="263"/>
      <c r="ZG118" s="263"/>
      <c r="ZH118" s="263"/>
      <c r="ZI118" s="263"/>
      <c r="ZJ118" s="263"/>
      <c r="ZK118" s="263"/>
      <c r="ZL118" s="263"/>
      <c r="ZM118" s="263"/>
      <c r="ZN118" s="263"/>
      <c r="ZO118" s="263"/>
      <c r="ZP118" s="263"/>
      <c r="ZQ118" s="263"/>
      <c r="ZR118" s="263"/>
      <c r="ZS118" s="263"/>
      <c r="ZT118" s="263"/>
      <c r="ZU118" s="263"/>
      <c r="ZV118" s="263"/>
      <c r="ZW118" s="263"/>
      <c r="ZX118" s="263"/>
      <c r="ZY118" s="263"/>
      <c r="ZZ118" s="263"/>
      <c r="AAA118" s="263"/>
      <c r="AAB118" s="263"/>
      <c r="AAC118" s="263"/>
      <c r="AAD118" s="263"/>
      <c r="AAE118" s="263"/>
      <c r="AAF118" s="263"/>
      <c r="AAG118" s="263"/>
      <c r="AAH118" s="263"/>
      <c r="AAI118" s="263"/>
      <c r="AAJ118" s="263"/>
      <c r="AAK118" s="263"/>
      <c r="AAL118" s="263"/>
      <c r="AAM118" s="263"/>
      <c r="AAN118" s="263"/>
      <c r="AAO118" s="263"/>
      <c r="AAP118" s="263"/>
      <c r="AAQ118" s="263"/>
      <c r="AAR118" s="263"/>
      <c r="AAS118" s="263"/>
      <c r="AAT118" s="263"/>
      <c r="AAU118" s="263"/>
      <c r="AAV118" s="263"/>
      <c r="AAW118" s="263"/>
      <c r="AAX118" s="263"/>
      <c r="AAY118" s="263"/>
      <c r="AAZ118" s="263"/>
      <c r="ABA118" s="263"/>
      <c r="ABB118" s="263"/>
      <c r="ABC118" s="263"/>
      <c r="ABD118" s="263"/>
      <c r="ABE118" s="263"/>
      <c r="ABF118" s="263"/>
      <c r="ABG118" s="263"/>
      <c r="ABH118" s="263"/>
      <c r="ABI118" s="263"/>
      <c r="ABJ118" s="263"/>
      <c r="ABK118" s="263"/>
      <c r="ABL118" s="263"/>
      <c r="ABM118" s="263"/>
      <c r="ABN118" s="263"/>
      <c r="ABO118" s="263"/>
      <c r="ABP118" s="263"/>
      <c r="ABQ118" s="263"/>
      <c r="ABR118" s="263"/>
      <c r="ABS118" s="263"/>
      <c r="ABT118" s="263"/>
      <c r="ABU118" s="263"/>
      <c r="ABV118" s="263"/>
      <c r="ABW118" s="263"/>
      <c r="ABX118" s="263"/>
      <c r="ABY118" s="263"/>
      <c r="ABZ118" s="263"/>
      <c r="ACA118" s="263"/>
      <c r="ACB118" s="263"/>
      <c r="ACC118" s="263"/>
      <c r="ACD118" s="263"/>
      <c r="ACE118" s="263"/>
      <c r="ACF118" s="263"/>
      <c r="ACG118" s="263"/>
      <c r="ACH118" s="263"/>
      <c r="ACI118" s="263"/>
      <c r="ACJ118" s="263"/>
      <c r="ACK118" s="263"/>
      <c r="ACL118" s="263"/>
      <c r="ACM118" s="263"/>
      <c r="ACN118" s="263"/>
      <c r="ACO118" s="263"/>
      <c r="ACP118" s="263"/>
      <c r="ACQ118" s="263"/>
      <c r="ACR118" s="263"/>
      <c r="ACS118" s="263"/>
      <c r="ACT118" s="263"/>
      <c r="ACU118" s="263"/>
      <c r="ACV118" s="263"/>
      <c r="ACW118" s="263"/>
      <c r="ACX118" s="263"/>
      <c r="ACY118" s="263"/>
      <c r="ACZ118" s="263"/>
      <c r="ADA118" s="263"/>
      <c r="ADB118" s="263"/>
      <c r="ADC118" s="263"/>
      <c r="ADD118" s="263"/>
      <c r="ADE118" s="263"/>
      <c r="ADF118" s="263"/>
      <c r="ADG118" s="263"/>
      <c r="ADH118" s="263"/>
      <c r="ADI118" s="263"/>
      <c r="ADJ118" s="263"/>
      <c r="ADK118" s="263"/>
      <c r="ADL118" s="263"/>
      <c r="ADM118" s="263"/>
      <c r="ADN118" s="263"/>
      <c r="ADO118" s="263"/>
      <c r="ADP118" s="263"/>
      <c r="ADQ118" s="263"/>
      <c r="ADR118" s="263"/>
      <c r="ADS118" s="263"/>
      <c r="ADT118" s="263"/>
      <c r="ADU118" s="263"/>
      <c r="ADV118" s="263"/>
      <c r="ADW118" s="263"/>
      <c r="ADX118" s="263"/>
      <c r="ADY118" s="263"/>
      <c r="ADZ118" s="263"/>
      <c r="AEA118" s="263"/>
      <c r="AEB118" s="263"/>
      <c r="AEC118" s="263"/>
      <c r="AED118" s="263"/>
      <c r="AEE118" s="263"/>
      <c r="AEF118" s="263"/>
      <c r="AEG118" s="263"/>
      <c r="AEH118" s="263"/>
      <c r="AEI118" s="263"/>
      <c r="AEJ118" s="263"/>
      <c r="AEK118" s="263"/>
      <c r="AEL118" s="263"/>
      <c r="AEM118" s="263"/>
      <c r="AEN118" s="263"/>
      <c r="AEO118" s="263"/>
      <c r="AEP118" s="263"/>
      <c r="AEQ118" s="263"/>
      <c r="AER118" s="263"/>
      <c r="AES118" s="263"/>
      <c r="AET118" s="263"/>
      <c r="AEU118" s="263"/>
      <c r="AEV118" s="263"/>
      <c r="AEW118" s="263"/>
      <c r="AEX118" s="263"/>
      <c r="AEY118" s="263"/>
      <c r="AEZ118" s="263"/>
      <c r="AFA118" s="263"/>
      <c r="AFB118" s="263"/>
      <c r="AFC118" s="263"/>
      <c r="AFD118" s="263"/>
      <c r="AFE118" s="263"/>
      <c r="AFF118" s="263"/>
      <c r="AFG118" s="263"/>
      <c r="AFH118" s="263"/>
      <c r="AFI118" s="263"/>
      <c r="AFJ118" s="263"/>
      <c r="AFK118" s="263"/>
      <c r="AFL118" s="263"/>
      <c r="AFM118" s="263"/>
      <c r="AFN118" s="263"/>
      <c r="AFO118" s="263"/>
      <c r="AFP118" s="263"/>
      <c r="AFQ118" s="263"/>
      <c r="AFR118" s="263"/>
      <c r="AFS118" s="263"/>
      <c r="AFT118" s="263"/>
      <c r="AFU118" s="263"/>
      <c r="AFV118" s="263"/>
      <c r="AFW118" s="263"/>
      <c r="AFX118" s="263"/>
      <c r="AFY118" s="263"/>
      <c r="AFZ118" s="263"/>
      <c r="AGA118" s="263"/>
      <c r="AGB118" s="263"/>
      <c r="AGC118" s="263"/>
      <c r="AGD118" s="263"/>
      <c r="AGE118" s="263"/>
      <c r="AGF118" s="263"/>
      <c r="AGG118" s="263"/>
      <c r="AGH118" s="263"/>
      <c r="AGI118" s="263"/>
      <c r="AGJ118" s="263"/>
      <c r="AGK118" s="263"/>
      <c r="AGL118" s="263"/>
      <c r="AGM118" s="263"/>
      <c r="AGN118" s="263"/>
      <c r="AGO118" s="263"/>
      <c r="AGP118" s="263"/>
      <c r="AGQ118" s="263"/>
      <c r="AGR118" s="263"/>
      <c r="AGS118" s="263"/>
      <c r="AGT118" s="263"/>
      <c r="AGU118" s="263"/>
      <c r="AGV118" s="263"/>
      <c r="AGW118" s="263"/>
      <c r="AGX118" s="263"/>
      <c r="AGY118" s="263"/>
      <c r="AGZ118" s="263"/>
      <c r="AHA118" s="263"/>
      <c r="AHB118" s="263"/>
      <c r="AHC118" s="263"/>
      <c r="AHD118" s="263"/>
      <c r="AHE118" s="263"/>
      <c r="AHF118" s="263"/>
      <c r="AHG118" s="263"/>
      <c r="AHH118" s="263"/>
      <c r="AHI118" s="263"/>
      <c r="AHJ118" s="263"/>
      <c r="AHK118" s="263"/>
      <c r="AHL118" s="263"/>
      <c r="AHM118" s="263"/>
      <c r="AHN118" s="263"/>
      <c r="AHO118" s="263"/>
      <c r="AHP118" s="263"/>
      <c r="AHQ118" s="263"/>
      <c r="AHR118" s="263"/>
      <c r="AHS118" s="263"/>
      <c r="AHT118" s="263"/>
      <c r="AHU118" s="263"/>
      <c r="AHV118" s="263"/>
      <c r="AHW118" s="263"/>
      <c r="AHX118" s="263"/>
      <c r="AHY118" s="263"/>
      <c r="AHZ118" s="263"/>
      <c r="AIA118" s="263"/>
      <c r="AIB118" s="263"/>
      <c r="AIC118" s="263"/>
      <c r="AID118" s="263"/>
      <c r="AIE118" s="263"/>
      <c r="AIF118" s="263"/>
      <c r="AIG118" s="263"/>
      <c r="AIH118" s="263"/>
      <c r="AII118" s="263"/>
      <c r="AIJ118" s="263"/>
      <c r="AIK118" s="263"/>
      <c r="AIL118" s="263"/>
      <c r="AIM118" s="263"/>
      <c r="AIN118" s="263"/>
      <c r="AIO118" s="263"/>
      <c r="AIP118" s="263"/>
      <c r="AIQ118" s="263"/>
      <c r="AIR118" s="263"/>
      <c r="AIS118" s="263"/>
      <c r="AIT118" s="263"/>
      <c r="AIU118" s="263"/>
      <c r="AIV118" s="263"/>
      <c r="AIW118" s="263"/>
      <c r="AIX118" s="263"/>
      <c r="AIY118" s="263"/>
      <c r="AIZ118" s="263"/>
      <c r="AJA118" s="263"/>
      <c r="AJB118" s="263"/>
      <c r="AJC118" s="263"/>
      <c r="AJD118" s="263"/>
      <c r="AJE118" s="263"/>
      <c r="AJF118" s="263"/>
      <c r="AJG118" s="263"/>
      <c r="AJH118" s="263"/>
      <c r="AJI118" s="263"/>
      <c r="AJJ118" s="263"/>
      <c r="AJK118" s="263"/>
      <c r="AJL118" s="263"/>
      <c r="AJM118" s="263"/>
      <c r="AJN118" s="263"/>
      <c r="AJO118" s="263"/>
      <c r="AJP118" s="263"/>
      <c r="AJQ118" s="263"/>
      <c r="AJR118" s="263"/>
      <c r="AJS118" s="263"/>
      <c r="AJT118" s="263"/>
      <c r="AJU118" s="263"/>
      <c r="AJV118" s="263"/>
      <c r="AJW118" s="263"/>
      <c r="AJX118" s="263"/>
      <c r="AJY118" s="263"/>
      <c r="AJZ118" s="263"/>
      <c r="AKA118" s="263"/>
      <c r="AKB118" s="263"/>
      <c r="AKC118" s="263"/>
      <c r="AKD118" s="263"/>
      <c r="AKE118" s="263"/>
      <c r="AKF118" s="263"/>
      <c r="AKG118" s="263"/>
      <c r="AKH118" s="263"/>
      <c r="AKI118" s="263"/>
      <c r="AKJ118" s="263"/>
      <c r="AKK118" s="263"/>
      <c r="AKL118" s="263"/>
      <c r="AKM118" s="263"/>
      <c r="AKN118" s="263"/>
      <c r="AKO118" s="263"/>
      <c r="AKP118" s="263"/>
      <c r="AKQ118" s="263"/>
      <c r="AKR118" s="263"/>
      <c r="AKS118" s="263"/>
      <c r="AKT118" s="263"/>
      <c r="AKU118" s="263"/>
      <c r="AKV118" s="263"/>
      <c r="AKW118" s="263"/>
      <c r="AKX118" s="263"/>
      <c r="AKY118" s="263"/>
      <c r="AKZ118" s="263"/>
      <c r="ALA118" s="263"/>
      <c r="ALB118" s="263"/>
      <c r="ALC118" s="263"/>
      <c r="ALD118" s="263"/>
      <c r="ALE118" s="263"/>
      <c r="ALF118" s="263"/>
      <c r="ALG118" s="263"/>
      <c r="ALH118" s="263"/>
      <c r="ALI118" s="263"/>
      <c r="ALJ118" s="263"/>
      <c r="ALK118" s="263"/>
      <c r="ALL118" s="263"/>
      <c r="ALM118" s="263"/>
      <c r="ALN118" s="263"/>
      <c r="ALO118" s="263"/>
      <c r="ALP118" s="263"/>
      <c r="ALQ118" s="263"/>
      <c r="ALR118" s="263"/>
      <c r="ALS118" s="263"/>
      <c r="ALT118" s="263"/>
      <c r="ALU118" s="263"/>
      <c r="ALV118" s="263"/>
      <c r="ALW118" s="263"/>
      <c r="ALX118" s="263"/>
      <c r="ALY118" s="263"/>
      <c r="ALZ118" s="263"/>
      <c r="AMA118" s="263"/>
      <c r="AMB118" s="263"/>
      <c r="AMC118" s="263"/>
      <c r="AMD118" s="263"/>
      <c r="AME118" s="263"/>
      <c r="AMF118" s="263"/>
      <c r="AMG118" s="263"/>
      <c r="AMH118" s="263"/>
      <c r="AMI118" s="263"/>
      <c r="AMJ118" s="263"/>
      <c r="AMK118" s="263"/>
    </row>
    <row r="119" spans="1:1025" s="86" customFormat="1" x14ac:dyDescent="0.2">
      <c r="A119" s="263"/>
      <c r="B119" s="263"/>
      <c r="C119" s="234"/>
      <c r="D119" s="234"/>
      <c r="E119" s="234"/>
      <c r="F119" s="234"/>
      <c r="G119" s="234"/>
      <c r="H119" s="234"/>
      <c r="I119" s="234"/>
      <c r="J119" s="234"/>
      <c r="K119" s="234"/>
      <c r="L119" s="234"/>
      <c r="M119" s="234"/>
      <c r="N119" s="234"/>
      <c r="O119" s="234"/>
      <c r="P119" s="234"/>
      <c r="Q119" s="249"/>
      <c r="R119" s="244"/>
      <c r="S119" s="263"/>
      <c r="T119" s="263"/>
      <c r="U119" s="263"/>
      <c r="V119" s="263"/>
      <c r="W119" s="263"/>
      <c r="X119" s="263"/>
      <c r="Y119" s="263"/>
      <c r="Z119" s="263"/>
      <c r="AA119" s="263"/>
      <c r="AB119" s="263"/>
      <c r="AC119" s="263"/>
      <c r="AD119" s="263"/>
      <c r="AE119" s="263"/>
      <c r="AF119" s="263"/>
      <c r="AG119" s="263"/>
      <c r="AH119" s="263"/>
      <c r="AI119" s="263"/>
      <c r="AJ119" s="263"/>
      <c r="AK119" s="263"/>
      <c r="AL119" s="263"/>
      <c r="AM119" s="263"/>
      <c r="AN119" s="263"/>
      <c r="AO119" s="263"/>
      <c r="AP119" s="263"/>
      <c r="AQ119" s="263"/>
      <c r="AR119" s="263"/>
      <c r="AS119" s="263"/>
      <c r="AT119" s="263"/>
      <c r="AU119" s="263"/>
      <c r="AV119" s="263"/>
      <c r="AW119" s="263"/>
      <c r="AX119" s="263"/>
      <c r="AY119" s="263"/>
      <c r="AZ119" s="263"/>
      <c r="BA119" s="263"/>
      <c r="BB119" s="263"/>
      <c r="BC119" s="263"/>
      <c r="BD119" s="263"/>
      <c r="BE119" s="263"/>
      <c r="BF119" s="263"/>
      <c r="BG119" s="263"/>
      <c r="BH119" s="263"/>
      <c r="BI119" s="263"/>
      <c r="BJ119" s="263"/>
      <c r="BK119" s="263"/>
      <c r="BL119" s="263"/>
      <c r="BM119" s="263"/>
      <c r="BN119" s="263"/>
      <c r="BO119" s="263"/>
      <c r="BP119" s="263"/>
      <c r="BQ119" s="263"/>
      <c r="BR119" s="263"/>
      <c r="BS119" s="263"/>
      <c r="BT119" s="263"/>
      <c r="BU119" s="263"/>
      <c r="BV119" s="263"/>
      <c r="BW119" s="263"/>
      <c r="BX119" s="263"/>
      <c r="BY119" s="263"/>
      <c r="BZ119" s="263"/>
      <c r="CA119" s="263"/>
      <c r="CB119" s="263"/>
      <c r="CC119" s="263"/>
      <c r="CD119" s="263"/>
      <c r="CE119" s="263"/>
      <c r="CF119" s="263"/>
      <c r="CG119" s="263"/>
      <c r="CH119" s="263"/>
      <c r="CI119" s="263"/>
      <c r="CJ119" s="263"/>
      <c r="CK119" s="263"/>
      <c r="CL119" s="263"/>
      <c r="CM119" s="263"/>
      <c r="CN119" s="263"/>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c r="DM119" s="263"/>
      <c r="DN119" s="263"/>
      <c r="DO119" s="263"/>
      <c r="DP119" s="263"/>
      <c r="DQ119" s="263"/>
      <c r="DR119" s="263"/>
      <c r="DS119" s="263"/>
      <c r="DT119" s="263"/>
      <c r="DU119" s="263"/>
      <c r="DV119" s="263"/>
      <c r="DW119" s="263"/>
      <c r="DX119" s="263"/>
      <c r="DY119" s="263"/>
      <c r="DZ119" s="263"/>
      <c r="EA119" s="263"/>
      <c r="EB119" s="263"/>
      <c r="EC119" s="263"/>
      <c r="ED119" s="263"/>
      <c r="EE119" s="263"/>
      <c r="EF119" s="263"/>
      <c r="EG119" s="263"/>
      <c r="EH119" s="263"/>
      <c r="EI119" s="263"/>
      <c r="EJ119" s="263"/>
      <c r="EK119" s="263"/>
      <c r="EL119" s="263"/>
      <c r="EM119" s="263"/>
      <c r="EN119" s="263"/>
      <c r="EO119" s="263"/>
      <c r="EP119" s="263"/>
      <c r="EQ119" s="263"/>
      <c r="ER119" s="263"/>
      <c r="ES119" s="263"/>
      <c r="ET119" s="263"/>
      <c r="EU119" s="263"/>
      <c r="EV119" s="263"/>
      <c r="EW119" s="263"/>
      <c r="EX119" s="263"/>
      <c r="EY119" s="263"/>
      <c r="EZ119" s="263"/>
      <c r="FA119" s="263"/>
      <c r="FB119" s="263"/>
      <c r="FC119" s="263"/>
      <c r="FD119" s="263"/>
      <c r="FE119" s="263"/>
      <c r="FF119" s="263"/>
      <c r="FG119" s="263"/>
      <c r="FH119" s="263"/>
      <c r="FI119" s="263"/>
      <c r="FJ119" s="263"/>
      <c r="FK119" s="263"/>
      <c r="FL119" s="263"/>
      <c r="FM119" s="263"/>
      <c r="FN119" s="263"/>
      <c r="FO119" s="263"/>
      <c r="FP119" s="263"/>
      <c r="FQ119" s="263"/>
      <c r="FR119" s="263"/>
      <c r="FS119" s="263"/>
      <c r="FT119" s="263"/>
      <c r="FU119" s="263"/>
      <c r="FV119" s="263"/>
      <c r="FW119" s="263"/>
      <c r="FX119" s="263"/>
      <c r="FY119" s="263"/>
      <c r="FZ119" s="263"/>
      <c r="GA119" s="263"/>
      <c r="GB119" s="263"/>
      <c r="GC119" s="263"/>
      <c r="GD119" s="263"/>
      <c r="GE119" s="263"/>
      <c r="GF119" s="263"/>
      <c r="GG119" s="263"/>
      <c r="GH119" s="263"/>
      <c r="GI119" s="263"/>
      <c r="GJ119" s="263"/>
      <c r="GK119" s="263"/>
      <c r="GL119" s="263"/>
      <c r="GM119" s="263"/>
      <c r="GN119" s="263"/>
      <c r="GO119" s="263"/>
      <c r="GP119" s="263"/>
      <c r="GQ119" s="263"/>
      <c r="GR119" s="263"/>
      <c r="GS119" s="263"/>
      <c r="GT119" s="263"/>
      <c r="GU119" s="263"/>
      <c r="GV119" s="263"/>
      <c r="GW119" s="263"/>
      <c r="GX119" s="263"/>
      <c r="GY119" s="263"/>
      <c r="GZ119" s="263"/>
      <c r="HA119" s="263"/>
      <c r="HB119" s="263"/>
      <c r="HC119" s="263"/>
      <c r="HD119" s="263"/>
      <c r="HE119" s="263"/>
      <c r="HF119" s="263"/>
      <c r="HG119" s="263"/>
      <c r="HH119" s="263"/>
      <c r="HI119" s="263"/>
      <c r="HJ119" s="263"/>
      <c r="HK119" s="263"/>
      <c r="HL119" s="263"/>
      <c r="HM119" s="263"/>
      <c r="HN119" s="263"/>
      <c r="HO119" s="263"/>
      <c r="HP119" s="263"/>
      <c r="HQ119" s="263"/>
      <c r="HR119" s="263"/>
      <c r="HS119" s="263"/>
      <c r="HT119" s="263"/>
      <c r="HU119" s="263"/>
      <c r="HV119" s="263"/>
      <c r="HW119" s="263"/>
      <c r="HX119" s="263"/>
      <c r="HY119" s="263"/>
      <c r="HZ119" s="263"/>
      <c r="IA119" s="263"/>
      <c r="IB119" s="263"/>
      <c r="IC119" s="263"/>
      <c r="ID119" s="263"/>
      <c r="IE119" s="263"/>
      <c r="IF119" s="263"/>
      <c r="IG119" s="263"/>
      <c r="IH119" s="263"/>
      <c r="II119" s="263"/>
      <c r="IJ119" s="263"/>
      <c r="IK119" s="263"/>
      <c r="IL119" s="263"/>
      <c r="IM119" s="263"/>
      <c r="IN119" s="263"/>
      <c r="IO119" s="263"/>
      <c r="IP119" s="263"/>
      <c r="IQ119" s="263"/>
      <c r="IR119" s="263"/>
      <c r="IS119" s="263"/>
      <c r="IT119" s="263"/>
      <c r="IU119" s="263"/>
      <c r="IV119" s="263"/>
      <c r="IW119" s="263"/>
      <c r="IX119" s="263"/>
      <c r="IY119" s="263"/>
      <c r="IZ119" s="263"/>
      <c r="JA119" s="263"/>
      <c r="JB119" s="263"/>
      <c r="JC119" s="263"/>
      <c r="JD119" s="263"/>
      <c r="JE119" s="263"/>
      <c r="JF119" s="263"/>
      <c r="JG119" s="263"/>
      <c r="JH119" s="263"/>
      <c r="JI119" s="263"/>
      <c r="JJ119" s="263"/>
      <c r="JK119" s="263"/>
      <c r="JL119" s="263"/>
      <c r="JM119" s="263"/>
      <c r="JN119" s="263"/>
      <c r="JO119" s="263"/>
      <c r="JP119" s="263"/>
      <c r="JQ119" s="263"/>
      <c r="JR119" s="263"/>
      <c r="JS119" s="263"/>
      <c r="JT119" s="263"/>
      <c r="JU119" s="263"/>
      <c r="JV119" s="263"/>
      <c r="JW119" s="263"/>
      <c r="JX119" s="263"/>
      <c r="JY119" s="263"/>
      <c r="JZ119" s="263"/>
      <c r="KA119" s="263"/>
      <c r="KB119" s="263"/>
      <c r="KC119" s="263"/>
      <c r="KD119" s="263"/>
      <c r="KE119" s="263"/>
      <c r="KF119" s="263"/>
      <c r="KG119" s="263"/>
      <c r="KH119" s="263"/>
      <c r="KI119" s="263"/>
      <c r="KJ119" s="263"/>
      <c r="KK119" s="263"/>
      <c r="KL119" s="263"/>
      <c r="KM119" s="263"/>
      <c r="KN119" s="263"/>
      <c r="KO119" s="263"/>
      <c r="KP119" s="263"/>
      <c r="KQ119" s="263"/>
      <c r="KR119" s="263"/>
      <c r="KS119" s="263"/>
      <c r="KT119" s="263"/>
      <c r="KU119" s="263"/>
      <c r="KV119" s="263"/>
      <c r="KW119" s="263"/>
      <c r="KX119" s="263"/>
      <c r="KY119" s="263"/>
      <c r="KZ119" s="263"/>
      <c r="LA119" s="263"/>
      <c r="LB119" s="263"/>
      <c r="LC119" s="263"/>
      <c r="LD119" s="263"/>
      <c r="LE119" s="263"/>
      <c r="LF119" s="263"/>
      <c r="LG119" s="263"/>
      <c r="LH119" s="263"/>
      <c r="LI119" s="263"/>
      <c r="LJ119" s="263"/>
      <c r="LK119" s="263"/>
      <c r="LL119" s="263"/>
      <c r="LM119" s="263"/>
      <c r="LN119" s="263"/>
      <c r="LO119" s="263"/>
      <c r="LP119" s="263"/>
      <c r="LQ119" s="263"/>
      <c r="LR119" s="263"/>
      <c r="LS119" s="263"/>
      <c r="LT119" s="263"/>
      <c r="LU119" s="263"/>
      <c r="LV119" s="263"/>
      <c r="LW119" s="263"/>
      <c r="LX119" s="263"/>
      <c r="LY119" s="263"/>
      <c r="LZ119" s="263"/>
      <c r="MA119" s="263"/>
      <c r="MB119" s="263"/>
      <c r="MC119" s="263"/>
      <c r="MD119" s="263"/>
      <c r="ME119" s="263"/>
      <c r="MF119" s="263"/>
      <c r="MG119" s="263"/>
      <c r="MH119" s="263"/>
      <c r="MI119" s="263"/>
      <c r="MJ119" s="263"/>
      <c r="MK119" s="263"/>
      <c r="ML119" s="263"/>
      <c r="MM119" s="263"/>
      <c r="MN119" s="263"/>
      <c r="MO119" s="263"/>
      <c r="MP119" s="263"/>
      <c r="MQ119" s="263"/>
      <c r="MR119" s="263"/>
      <c r="MS119" s="263"/>
      <c r="MT119" s="263"/>
      <c r="MU119" s="263"/>
      <c r="MV119" s="263"/>
      <c r="MW119" s="263"/>
      <c r="MX119" s="263"/>
      <c r="MY119" s="263"/>
      <c r="MZ119" s="263"/>
      <c r="NA119" s="263"/>
      <c r="NB119" s="263"/>
      <c r="NC119" s="263"/>
      <c r="ND119" s="263"/>
      <c r="NE119" s="263"/>
      <c r="NF119" s="263"/>
      <c r="NG119" s="263"/>
      <c r="NH119" s="263"/>
      <c r="NI119" s="263"/>
      <c r="NJ119" s="263"/>
      <c r="NK119" s="263"/>
      <c r="NL119" s="263"/>
      <c r="NM119" s="263"/>
      <c r="NN119" s="263"/>
      <c r="NO119" s="263"/>
      <c r="NP119" s="263"/>
      <c r="NQ119" s="263"/>
      <c r="NR119" s="263"/>
      <c r="NS119" s="263"/>
      <c r="NT119" s="263"/>
      <c r="NU119" s="263"/>
      <c r="NV119" s="263"/>
      <c r="NW119" s="263"/>
      <c r="NX119" s="263"/>
      <c r="NY119" s="263"/>
      <c r="NZ119" s="263"/>
      <c r="OA119" s="263"/>
      <c r="OB119" s="263"/>
      <c r="OC119" s="263"/>
      <c r="OD119" s="263"/>
      <c r="OE119" s="263"/>
      <c r="OF119" s="263"/>
      <c r="OG119" s="263"/>
      <c r="OH119" s="263"/>
      <c r="OI119" s="263"/>
      <c r="OJ119" s="263"/>
      <c r="OK119" s="263"/>
      <c r="OL119" s="263"/>
      <c r="OM119" s="263"/>
      <c r="ON119" s="263"/>
      <c r="OO119" s="263"/>
      <c r="OP119" s="263"/>
      <c r="OQ119" s="263"/>
      <c r="OR119" s="263"/>
      <c r="OS119" s="263"/>
      <c r="OT119" s="263"/>
      <c r="OU119" s="263"/>
      <c r="OV119" s="263"/>
      <c r="OW119" s="263"/>
      <c r="OX119" s="263"/>
      <c r="OY119" s="263"/>
      <c r="OZ119" s="263"/>
      <c r="PA119" s="263"/>
      <c r="PB119" s="263"/>
      <c r="PC119" s="263"/>
      <c r="PD119" s="263"/>
      <c r="PE119" s="263"/>
      <c r="PF119" s="263"/>
      <c r="PG119" s="263"/>
      <c r="PH119" s="263"/>
      <c r="PI119" s="263"/>
      <c r="PJ119" s="263"/>
      <c r="PK119" s="263"/>
      <c r="PL119" s="263"/>
      <c r="PM119" s="263"/>
      <c r="PN119" s="263"/>
      <c r="PO119" s="263"/>
      <c r="PP119" s="263"/>
      <c r="PQ119" s="263"/>
      <c r="PR119" s="263"/>
      <c r="PS119" s="263"/>
      <c r="PT119" s="263"/>
      <c r="PU119" s="263"/>
      <c r="PV119" s="263"/>
      <c r="PW119" s="263"/>
      <c r="PX119" s="263"/>
      <c r="PY119" s="263"/>
      <c r="PZ119" s="263"/>
      <c r="QA119" s="263"/>
      <c r="QB119" s="263"/>
      <c r="QC119" s="263"/>
      <c r="QD119" s="263"/>
      <c r="QE119" s="263"/>
      <c r="QF119" s="263"/>
      <c r="QG119" s="263"/>
      <c r="QH119" s="263"/>
      <c r="QI119" s="263"/>
      <c r="QJ119" s="263"/>
      <c r="QK119" s="263"/>
      <c r="QL119" s="263"/>
      <c r="QM119" s="263"/>
      <c r="QN119" s="263"/>
      <c r="QO119" s="263"/>
      <c r="QP119" s="263"/>
      <c r="QQ119" s="263"/>
      <c r="QR119" s="263"/>
      <c r="QS119" s="263"/>
      <c r="QT119" s="263"/>
      <c r="QU119" s="263"/>
      <c r="QV119" s="263"/>
      <c r="QW119" s="263"/>
      <c r="QX119" s="263"/>
      <c r="QY119" s="263"/>
      <c r="QZ119" s="263"/>
      <c r="RA119" s="263"/>
      <c r="RB119" s="263"/>
      <c r="RC119" s="263"/>
      <c r="RD119" s="263"/>
      <c r="RE119" s="263"/>
      <c r="RF119" s="263"/>
      <c r="RG119" s="263"/>
      <c r="RH119" s="263"/>
      <c r="RI119" s="263"/>
      <c r="RJ119" s="263"/>
      <c r="RK119" s="263"/>
      <c r="RL119" s="263"/>
      <c r="RM119" s="263"/>
      <c r="RN119" s="263"/>
      <c r="RO119" s="263"/>
      <c r="RP119" s="263"/>
      <c r="RQ119" s="263"/>
      <c r="RR119" s="263"/>
      <c r="RS119" s="263"/>
      <c r="RT119" s="263"/>
      <c r="RU119" s="263"/>
      <c r="RV119" s="263"/>
      <c r="RW119" s="263"/>
      <c r="RX119" s="263"/>
      <c r="RY119" s="263"/>
      <c r="RZ119" s="263"/>
      <c r="SA119" s="263"/>
      <c r="SB119" s="263"/>
      <c r="SC119" s="263"/>
      <c r="SD119" s="263"/>
      <c r="SE119" s="263"/>
      <c r="SF119" s="263"/>
      <c r="SG119" s="263"/>
      <c r="SH119" s="263"/>
      <c r="SI119" s="263"/>
      <c r="SJ119" s="263"/>
      <c r="SK119" s="263"/>
      <c r="SL119" s="263"/>
      <c r="SM119" s="263"/>
      <c r="SN119" s="263"/>
      <c r="SO119" s="263"/>
      <c r="SP119" s="263"/>
      <c r="SQ119" s="263"/>
      <c r="SR119" s="263"/>
      <c r="SS119" s="263"/>
      <c r="ST119" s="263"/>
      <c r="SU119" s="263"/>
      <c r="SV119" s="263"/>
      <c r="SW119" s="263"/>
      <c r="SX119" s="263"/>
      <c r="SY119" s="263"/>
      <c r="SZ119" s="263"/>
      <c r="TA119" s="263"/>
      <c r="TB119" s="263"/>
      <c r="TC119" s="263"/>
      <c r="TD119" s="263"/>
      <c r="TE119" s="263"/>
      <c r="TF119" s="263"/>
      <c r="TG119" s="263"/>
      <c r="TH119" s="263"/>
      <c r="TI119" s="263"/>
      <c r="TJ119" s="263"/>
      <c r="TK119" s="263"/>
      <c r="TL119" s="263"/>
      <c r="TM119" s="263"/>
      <c r="TN119" s="263"/>
      <c r="TO119" s="263"/>
      <c r="TP119" s="263"/>
      <c r="TQ119" s="263"/>
      <c r="TR119" s="263"/>
      <c r="TS119" s="263"/>
      <c r="TT119" s="263"/>
      <c r="TU119" s="263"/>
      <c r="TV119" s="263"/>
      <c r="TW119" s="263"/>
      <c r="TX119" s="263"/>
      <c r="TY119" s="263"/>
      <c r="TZ119" s="263"/>
      <c r="UA119" s="263"/>
      <c r="UB119" s="263"/>
      <c r="UC119" s="263"/>
      <c r="UD119" s="263"/>
      <c r="UE119" s="263"/>
      <c r="UF119" s="263"/>
      <c r="UG119" s="263"/>
      <c r="UH119" s="263"/>
      <c r="UI119" s="263"/>
      <c r="UJ119" s="263"/>
      <c r="UK119" s="263"/>
      <c r="UL119" s="263"/>
      <c r="UM119" s="263"/>
      <c r="UN119" s="263"/>
      <c r="UO119" s="263"/>
      <c r="UP119" s="263"/>
      <c r="UQ119" s="263"/>
      <c r="UR119" s="263"/>
      <c r="US119" s="263"/>
      <c r="UT119" s="263"/>
      <c r="UU119" s="263"/>
      <c r="UV119" s="263"/>
      <c r="UW119" s="263"/>
      <c r="UX119" s="263"/>
      <c r="UY119" s="263"/>
      <c r="UZ119" s="263"/>
      <c r="VA119" s="263"/>
      <c r="VB119" s="263"/>
      <c r="VC119" s="263"/>
      <c r="VD119" s="263"/>
      <c r="VE119" s="263"/>
      <c r="VF119" s="263"/>
      <c r="VG119" s="263"/>
      <c r="VH119" s="263"/>
      <c r="VI119" s="263"/>
      <c r="VJ119" s="263"/>
      <c r="VK119" s="263"/>
      <c r="VL119" s="263"/>
      <c r="VM119" s="263"/>
      <c r="VN119" s="263"/>
      <c r="VO119" s="263"/>
      <c r="VP119" s="263"/>
      <c r="VQ119" s="263"/>
      <c r="VR119" s="263"/>
      <c r="VS119" s="263"/>
      <c r="VT119" s="263"/>
      <c r="VU119" s="263"/>
      <c r="VV119" s="263"/>
      <c r="VW119" s="263"/>
      <c r="VX119" s="263"/>
      <c r="VY119" s="263"/>
      <c r="VZ119" s="263"/>
      <c r="WA119" s="263"/>
      <c r="WB119" s="263"/>
      <c r="WC119" s="263"/>
      <c r="WD119" s="263"/>
      <c r="WE119" s="263"/>
      <c r="WF119" s="263"/>
      <c r="WG119" s="263"/>
      <c r="WH119" s="263"/>
      <c r="WI119" s="263"/>
      <c r="WJ119" s="263"/>
      <c r="WK119" s="263"/>
      <c r="WL119" s="263"/>
      <c r="WM119" s="263"/>
      <c r="WN119" s="263"/>
      <c r="WO119" s="263"/>
      <c r="WP119" s="263"/>
      <c r="WQ119" s="263"/>
      <c r="WR119" s="263"/>
      <c r="WS119" s="263"/>
      <c r="WT119" s="263"/>
      <c r="WU119" s="263"/>
      <c r="WV119" s="263"/>
      <c r="WW119" s="263"/>
      <c r="WX119" s="263"/>
      <c r="WY119" s="263"/>
      <c r="WZ119" s="263"/>
      <c r="XA119" s="263"/>
      <c r="XB119" s="263"/>
      <c r="XC119" s="263"/>
      <c r="XD119" s="263"/>
      <c r="XE119" s="263"/>
      <c r="XF119" s="263"/>
      <c r="XG119" s="263"/>
      <c r="XH119" s="263"/>
      <c r="XI119" s="263"/>
      <c r="XJ119" s="263"/>
      <c r="XK119" s="263"/>
      <c r="XL119" s="263"/>
      <c r="XM119" s="263"/>
      <c r="XN119" s="263"/>
      <c r="XO119" s="263"/>
      <c r="XP119" s="263"/>
      <c r="XQ119" s="263"/>
      <c r="XR119" s="263"/>
      <c r="XS119" s="263"/>
      <c r="XT119" s="263"/>
      <c r="XU119" s="263"/>
      <c r="XV119" s="263"/>
      <c r="XW119" s="263"/>
      <c r="XX119" s="263"/>
      <c r="XY119" s="263"/>
      <c r="XZ119" s="263"/>
      <c r="YA119" s="263"/>
      <c r="YB119" s="263"/>
      <c r="YC119" s="263"/>
      <c r="YD119" s="263"/>
      <c r="YE119" s="263"/>
      <c r="YF119" s="263"/>
      <c r="YG119" s="263"/>
      <c r="YH119" s="263"/>
      <c r="YI119" s="263"/>
      <c r="YJ119" s="263"/>
      <c r="YK119" s="263"/>
      <c r="YL119" s="263"/>
      <c r="YM119" s="263"/>
      <c r="YN119" s="263"/>
      <c r="YO119" s="263"/>
      <c r="YP119" s="263"/>
      <c r="YQ119" s="263"/>
      <c r="YR119" s="263"/>
      <c r="YS119" s="263"/>
      <c r="YT119" s="263"/>
      <c r="YU119" s="263"/>
      <c r="YV119" s="263"/>
      <c r="YW119" s="263"/>
      <c r="YX119" s="263"/>
      <c r="YY119" s="263"/>
      <c r="YZ119" s="263"/>
      <c r="ZA119" s="263"/>
      <c r="ZB119" s="263"/>
      <c r="ZC119" s="263"/>
      <c r="ZD119" s="263"/>
      <c r="ZE119" s="263"/>
      <c r="ZF119" s="263"/>
      <c r="ZG119" s="263"/>
      <c r="ZH119" s="263"/>
      <c r="ZI119" s="263"/>
      <c r="ZJ119" s="263"/>
      <c r="ZK119" s="263"/>
      <c r="ZL119" s="263"/>
      <c r="ZM119" s="263"/>
      <c r="ZN119" s="263"/>
      <c r="ZO119" s="263"/>
      <c r="ZP119" s="263"/>
      <c r="ZQ119" s="263"/>
      <c r="ZR119" s="263"/>
      <c r="ZS119" s="263"/>
      <c r="ZT119" s="263"/>
      <c r="ZU119" s="263"/>
      <c r="ZV119" s="263"/>
      <c r="ZW119" s="263"/>
      <c r="ZX119" s="263"/>
      <c r="ZY119" s="263"/>
      <c r="ZZ119" s="263"/>
      <c r="AAA119" s="263"/>
      <c r="AAB119" s="263"/>
      <c r="AAC119" s="263"/>
      <c r="AAD119" s="263"/>
      <c r="AAE119" s="263"/>
      <c r="AAF119" s="263"/>
      <c r="AAG119" s="263"/>
      <c r="AAH119" s="263"/>
      <c r="AAI119" s="263"/>
      <c r="AAJ119" s="263"/>
      <c r="AAK119" s="263"/>
      <c r="AAL119" s="263"/>
      <c r="AAM119" s="263"/>
      <c r="AAN119" s="263"/>
      <c r="AAO119" s="263"/>
      <c r="AAP119" s="263"/>
      <c r="AAQ119" s="263"/>
      <c r="AAR119" s="263"/>
      <c r="AAS119" s="263"/>
      <c r="AAT119" s="263"/>
      <c r="AAU119" s="263"/>
      <c r="AAV119" s="263"/>
      <c r="AAW119" s="263"/>
      <c r="AAX119" s="263"/>
      <c r="AAY119" s="263"/>
      <c r="AAZ119" s="263"/>
      <c r="ABA119" s="263"/>
      <c r="ABB119" s="263"/>
      <c r="ABC119" s="263"/>
      <c r="ABD119" s="263"/>
      <c r="ABE119" s="263"/>
      <c r="ABF119" s="263"/>
      <c r="ABG119" s="263"/>
      <c r="ABH119" s="263"/>
      <c r="ABI119" s="263"/>
      <c r="ABJ119" s="263"/>
      <c r="ABK119" s="263"/>
      <c r="ABL119" s="263"/>
      <c r="ABM119" s="263"/>
      <c r="ABN119" s="263"/>
      <c r="ABO119" s="263"/>
      <c r="ABP119" s="263"/>
      <c r="ABQ119" s="263"/>
      <c r="ABR119" s="263"/>
      <c r="ABS119" s="263"/>
      <c r="ABT119" s="263"/>
      <c r="ABU119" s="263"/>
      <c r="ABV119" s="263"/>
      <c r="ABW119" s="263"/>
      <c r="ABX119" s="263"/>
      <c r="ABY119" s="263"/>
      <c r="ABZ119" s="263"/>
      <c r="ACA119" s="263"/>
      <c r="ACB119" s="263"/>
      <c r="ACC119" s="263"/>
      <c r="ACD119" s="263"/>
      <c r="ACE119" s="263"/>
      <c r="ACF119" s="263"/>
      <c r="ACG119" s="263"/>
      <c r="ACH119" s="263"/>
      <c r="ACI119" s="263"/>
      <c r="ACJ119" s="263"/>
      <c r="ACK119" s="263"/>
      <c r="ACL119" s="263"/>
      <c r="ACM119" s="263"/>
      <c r="ACN119" s="263"/>
      <c r="ACO119" s="263"/>
      <c r="ACP119" s="263"/>
      <c r="ACQ119" s="263"/>
      <c r="ACR119" s="263"/>
      <c r="ACS119" s="263"/>
      <c r="ACT119" s="263"/>
      <c r="ACU119" s="263"/>
      <c r="ACV119" s="263"/>
      <c r="ACW119" s="263"/>
      <c r="ACX119" s="263"/>
      <c r="ACY119" s="263"/>
      <c r="ACZ119" s="263"/>
      <c r="ADA119" s="263"/>
      <c r="ADB119" s="263"/>
      <c r="ADC119" s="263"/>
      <c r="ADD119" s="263"/>
      <c r="ADE119" s="263"/>
      <c r="ADF119" s="263"/>
      <c r="ADG119" s="263"/>
      <c r="ADH119" s="263"/>
      <c r="ADI119" s="263"/>
      <c r="ADJ119" s="263"/>
      <c r="ADK119" s="263"/>
      <c r="ADL119" s="263"/>
      <c r="ADM119" s="263"/>
      <c r="ADN119" s="263"/>
      <c r="ADO119" s="263"/>
      <c r="ADP119" s="263"/>
      <c r="ADQ119" s="263"/>
      <c r="ADR119" s="263"/>
      <c r="ADS119" s="263"/>
      <c r="ADT119" s="263"/>
      <c r="ADU119" s="263"/>
      <c r="ADV119" s="263"/>
      <c r="ADW119" s="263"/>
      <c r="ADX119" s="263"/>
      <c r="ADY119" s="263"/>
      <c r="ADZ119" s="263"/>
      <c r="AEA119" s="263"/>
      <c r="AEB119" s="263"/>
      <c r="AEC119" s="263"/>
      <c r="AED119" s="263"/>
      <c r="AEE119" s="263"/>
      <c r="AEF119" s="263"/>
      <c r="AEG119" s="263"/>
      <c r="AEH119" s="263"/>
      <c r="AEI119" s="263"/>
      <c r="AEJ119" s="263"/>
      <c r="AEK119" s="263"/>
      <c r="AEL119" s="263"/>
      <c r="AEM119" s="263"/>
      <c r="AEN119" s="263"/>
      <c r="AEO119" s="263"/>
      <c r="AEP119" s="263"/>
      <c r="AEQ119" s="263"/>
      <c r="AER119" s="263"/>
      <c r="AES119" s="263"/>
      <c r="AET119" s="263"/>
      <c r="AEU119" s="263"/>
      <c r="AEV119" s="263"/>
      <c r="AEW119" s="263"/>
      <c r="AEX119" s="263"/>
      <c r="AEY119" s="263"/>
      <c r="AEZ119" s="263"/>
      <c r="AFA119" s="263"/>
      <c r="AFB119" s="263"/>
      <c r="AFC119" s="263"/>
      <c r="AFD119" s="263"/>
      <c r="AFE119" s="263"/>
      <c r="AFF119" s="263"/>
      <c r="AFG119" s="263"/>
      <c r="AFH119" s="263"/>
      <c r="AFI119" s="263"/>
      <c r="AFJ119" s="263"/>
      <c r="AFK119" s="263"/>
      <c r="AFL119" s="263"/>
      <c r="AFM119" s="263"/>
      <c r="AFN119" s="263"/>
      <c r="AFO119" s="263"/>
      <c r="AFP119" s="263"/>
      <c r="AFQ119" s="263"/>
      <c r="AFR119" s="263"/>
      <c r="AFS119" s="263"/>
      <c r="AFT119" s="263"/>
      <c r="AFU119" s="263"/>
      <c r="AFV119" s="263"/>
      <c r="AFW119" s="263"/>
      <c r="AFX119" s="263"/>
      <c r="AFY119" s="263"/>
      <c r="AFZ119" s="263"/>
      <c r="AGA119" s="263"/>
      <c r="AGB119" s="263"/>
      <c r="AGC119" s="263"/>
      <c r="AGD119" s="263"/>
      <c r="AGE119" s="263"/>
      <c r="AGF119" s="263"/>
      <c r="AGG119" s="263"/>
      <c r="AGH119" s="263"/>
      <c r="AGI119" s="263"/>
      <c r="AGJ119" s="263"/>
      <c r="AGK119" s="263"/>
      <c r="AGL119" s="263"/>
      <c r="AGM119" s="263"/>
      <c r="AGN119" s="263"/>
      <c r="AGO119" s="263"/>
      <c r="AGP119" s="263"/>
      <c r="AGQ119" s="263"/>
      <c r="AGR119" s="263"/>
      <c r="AGS119" s="263"/>
      <c r="AGT119" s="263"/>
      <c r="AGU119" s="263"/>
      <c r="AGV119" s="263"/>
      <c r="AGW119" s="263"/>
      <c r="AGX119" s="263"/>
      <c r="AGY119" s="263"/>
      <c r="AGZ119" s="263"/>
      <c r="AHA119" s="263"/>
      <c r="AHB119" s="263"/>
      <c r="AHC119" s="263"/>
      <c r="AHD119" s="263"/>
      <c r="AHE119" s="263"/>
      <c r="AHF119" s="263"/>
      <c r="AHG119" s="263"/>
      <c r="AHH119" s="263"/>
      <c r="AHI119" s="263"/>
      <c r="AHJ119" s="263"/>
      <c r="AHK119" s="263"/>
      <c r="AHL119" s="263"/>
      <c r="AHM119" s="263"/>
      <c r="AHN119" s="263"/>
      <c r="AHO119" s="263"/>
      <c r="AHP119" s="263"/>
      <c r="AHQ119" s="263"/>
      <c r="AHR119" s="263"/>
      <c r="AHS119" s="263"/>
      <c r="AHT119" s="263"/>
      <c r="AHU119" s="263"/>
      <c r="AHV119" s="263"/>
      <c r="AHW119" s="263"/>
      <c r="AHX119" s="263"/>
      <c r="AHY119" s="263"/>
      <c r="AHZ119" s="263"/>
      <c r="AIA119" s="263"/>
      <c r="AIB119" s="263"/>
      <c r="AIC119" s="263"/>
      <c r="AID119" s="263"/>
      <c r="AIE119" s="263"/>
      <c r="AIF119" s="263"/>
      <c r="AIG119" s="263"/>
      <c r="AIH119" s="263"/>
      <c r="AII119" s="263"/>
      <c r="AIJ119" s="263"/>
      <c r="AIK119" s="263"/>
      <c r="AIL119" s="263"/>
      <c r="AIM119" s="263"/>
      <c r="AIN119" s="263"/>
      <c r="AIO119" s="263"/>
      <c r="AIP119" s="263"/>
      <c r="AIQ119" s="263"/>
      <c r="AIR119" s="263"/>
      <c r="AIS119" s="263"/>
      <c r="AIT119" s="263"/>
      <c r="AIU119" s="263"/>
      <c r="AIV119" s="263"/>
      <c r="AIW119" s="263"/>
      <c r="AIX119" s="263"/>
      <c r="AIY119" s="263"/>
      <c r="AIZ119" s="263"/>
      <c r="AJA119" s="263"/>
      <c r="AJB119" s="263"/>
      <c r="AJC119" s="263"/>
      <c r="AJD119" s="263"/>
      <c r="AJE119" s="263"/>
      <c r="AJF119" s="263"/>
      <c r="AJG119" s="263"/>
      <c r="AJH119" s="263"/>
      <c r="AJI119" s="263"/>
      <c r="AJJ119" s="263"/>
      <c r="AJK119" s="263"/>
      <c r="AJL119" s="263"/>
      <c r="AJM119" s="263"/>
      <c r="AJN119" s="263"/>
      <c r="AJO119" s="263"/>
      <c r="AJP119" s="263"/>
      <c r="AJQ119" s="263"/>
      <c r="AJR119" s="263"/>
      <c r="AJS119" s="263"/>
      <c r="AJT119" s="263"/>
      <c r="AJU119" s="263"/>
      <c r="AJV119" s="263"/>
      <c r="AJW119" s="263"/>
      <c r="AJX119" s="263"/>
      <c r="AJY119" s="263"/>
      <c r="AJZ119" s="263"/>
      <c r="AKA119" s="263"/>
      <c r="AKB119" s="263"/>
      <c r="AKC119" s="263"/>
      <c r="AKD119" s="263"/>
      <c r="AKE119" s="263"/>
      <c r="AKF119" s="263"/>
      <c r="AKG119" s="263"/>
      <c r="AKH119" s="263"/>
      <c r="AKI119" s="263"/>
      <c r="AKJ119" s="263"/>
      <c r="AKK119" s="263"/>
      <c r="AKL119" s="263"/>
      <c r="AKM119" s="263"/>
      <c r="AKN119" s="263"/>
      <c r="AKO119" s="263"/>
      <c r="AKP119" s="263"/>
      <c r="AKQ119" s="263"/>
      <c r="AKR119" s="263"/>
      <c r="AKS119" s="263"/>
      <c r="AKT119" s="263"/>
      <c r="AKU119" s="263"/>
      <c r="AKV119" s="263"/>
      <c r="AKW119" s="263"/>
      <c r="AKX119" s="263"/>
      <c r="AKY119" s="263"/>
      <c r="AKZ119" s="263"/>
      <c r="ALA119" s="263"/>
      <c r="ALB119" s="263"/>
      <c r="ALC119" s="263"/>
      <c r="ALD119" s="263"/>
      <c r="ALE119" s="263"/>
      <c r="ALF119" s="263"/>
      <c r="ALG119" s="263"/>
      <c r="ALH119" s="263"/>
      <c r="ALI119" s="263"/>
      <c r="ALJ119" s="263"/>
      <c r="ALK119" s="263"/>
      <c r="ALL119" s="263"/>
      <c r="ALM119" s="263"/>
      <c r="ALN119" s="263"/>
      <c r="ALO119" s="263"/>
      <c r="ALP119" s="263"/>
      <c r="ALQ119" s="263"/>
      <c r="ALR119" s="263"/>
      <c r="ALS119" s="263"/>
      <c r="ALT119" s="263"/>
      <c r="ALU119" s="263"/>
      <c r="ALV119" s="263"/>
      <c r="ALW119" s="263"/>
      <c r="ALX119" s="263"/>
      <c r="ALY119" s="263"/>
      <c r="ALZ119" s="263"/>
      <c r="AMA119" s="263"/>
      <c r="AMB119" s="263"/>
      <c r="AMC119" s="263"/>
      <c r="AMD119" s="263"/>
      <c r="AME119" s="263"/>
      <c r="AMF119" s="263"/>
      <c r="AMG119" s="263"/>
      <c r="AMH119" s="263"/>
      <c r="AMI119" s="263"/>
      <c r="AMJ119" s="263"/>
      <c r="AMK119" s="263"/>
    </row>
    <row r="120" spans="1:1025" s="86" customFormat="1" x14ac:dyDescent="0.2">
      <c r="A120" s="263"/>
      <c r="B120" s="263"/>
      <c r="C120" s="234"/>
      <c r="D120" s="234"/>
      <c r="E120" s="234"/>
      <c r="F120" s="234"/>
      <c r="G120" s="234"/>
      <c r="H120" s="234"/>
      <c r="I120" s="234"/>
      <c r="J120" s="234"/>
      <c r="K120" s="234"/>
      <c r="L120" s="234"/>
      <c r="M120" s="234"/>
      <c r="N120" s="234"/>
      <c r="O120" s="234"/>
      <c r="P120" s="234"/>
      <c r="Q120" s="224"/>
      <c r="R120" s="244"/>
      <c r="S120" s="263"/>
      <c r="T120" s="263"/>
      <c r="U120" s="263"/>
      <c r="V120" s="263"/>
      <c r="W120" s="263"/>
      <c r="X120" s="263"/>
      <c r="Y120" s="263"/>
      <c r="Z120" s="263"/>
      <c r="AA120" s="263"/>
      <c r="AB120" s="263"/>
      <c r="AC120" s="263"/>
      <c r="AD120" s="263"/>
      <c r="AE120" s="263"/>
      <c r="AF120" s="263"/>
      <c r="AG120" s="263"/>
      <c r="AH120" s="263"/>
      <c r="AI120" s="263"/>
      <c r="AJ120" s="263"/>
      <c r="AK120" s="263"/>
      <c r="AL120" s="263"/>
      <c r="AM120" s="263"/>
      <c r="AN120" s="263"/>
      <c r="AO120" s="263"/>
      <c r="AP120" s="263"/>
      <c r="AQ120" s="263"/>
      <c r="AR120" s="263"/>
      <c r="AS120" s="263"/>
      <c r="AT120" s="263"/>
      <c r="AU120" s="263"/>
      <c r="AV120" s="263"/>
      <c r="AW120" s="263"/>
      <c r="AX120" s="263"/>
      <c r="AY120" s="263"/>
      <c r="AZ120" s="263"/>
      <c r="BA120" s="263"/>
      <c r="BB120" s="263"/>
      <c r="BC120" s="263"/>
      <c r="BD120" s="263"/>
      <c r="BE120" s="263"/>
      <c r="BF120" s="263"/>
      <c r="BG120" s="263"/>
      <c r="BH120" s="263"/>
      <c r="BI120" s="263"/>
      <c r="BJ120" s="263"/>
      <c r="BK120" s="263"/>
      <c r="BL120" s="263"/>
      <c r="BM120" s="263"/>
      <c r="BN120" s="263"/>
      <c r="BO120" s="263"/>
      <c r="BP120" s="263"/>
      <c r="BQ120" s="263"/>
      <c r="BR120" s="263"/>
      <c r="BS120" s="263"/>
      <c r="BT120" s="263"/>
      <c r="BU120" s="263"/>
      <c r="BV120" s="263"/>
      <c r="BW120" s="263"/>
      <c r="BX120" s="263"/>
      <c r="BY120" s="263"/>
      <c r="BZ120" s="263"/>
      <c r="CA120" s="263"/>
      <c r="CB120" s="263"/>
      <c r="CC120" s="263"/>
      <c r="CD120" s="263"/>
      <c r="CE120" s="263"/>
      <c r="CF120" s="263"/>
      <c r="CG120" s="263"/>
      <c r="CH120" s="263"/>
      <c r="CI120" s="263"/>
      <c r="CJ120" s="263"/>
      <c r="CK120" s="263"/>
      <c r="CL120" s="263"/>
      <c r="CM120" s="263"/>
      <c r="CN120" s="263"/>
      <c r="CO120" s="263"/>
      <c r="CP120" s="263"/>
      <c r="CQ120" s="263"/>
      <c r="CR120" s="263"/>
      <c r="CS120" s="263"/>
      <c r="CT120" s="263"/>
      <c r="CU120" s="263"/>
      <c r="CV120" s="263"/>
      <c r="CW120" s="263"/>
      <c r="CX120" s="263"/>
      <c r="CY120" s="263"/>
      <c r="CZ120" s="263"/>
      <c r="DA120" s="263"/>
      <c r="DB120" s="263"/>
      <c r="DC120" s="263"/>
      <c r="DD120" s="263"/>
      <c r="DE120" s="263"/>
      <c r="DF120" s="263"/>
      <c r="DG120" s="263"/>
      <c r="DH120" s="263"/>
      <c r="DI120" s="263"/>
      <c r="DJ120" s="263"/>
      <c r="DK120" s="263"/>
      <c r="DL120" s="263"/>
      <c r="DM120" s="263"/>
      <c r="DN120" s="263"/>
      <c r="DO120" s="263"/>
      <c r="DP120" s="263"/>
      <c r="DQ120" s="263"/>
      <c r="DR120" s="263"/>
      <c r="DS120" s="263"/>
      <c r="DT120" s="263"/>
      <c r="DU120" s="263"/>
      <c r="DV120" s="263"/>
      <c r="DW120" s="263"/>
      <c r="DX120" s="263"/>
      <c r="DY120" s="263"/>
      <c r="DZ120" s="263"/>
      <c r="EA120" s="263"/>
      <c r="EB120" s="263"/>
      <c r="EC120" s="263"/>
      <c r="ED120" s="263"/>
      <c r="EE120" s="263"/>
      <c r="EF120" s="263"/>
      <c r="EG120" s="263"/>
      <c r="EH120" s="263"/>
      <c r="EI120" s="263"/>
      <c r="EJ120" s="263"/>
      <c r="EK120" s="263"/>
      <c r="EL120" s="263"/>
      <c r="EM120" s="263"/>
      <c r="EN120" s="263"/>
      <c r="EO120" s="263"/>
      <c r="EP120" s="263"/>
      <c r="EQ120" s="263"/>
      <c r="ER120" s="263"/>
      <c r="ES120" s="263"/>
      <c r="ET120" s="263"/>
      <c r="EU120" s="263"/>
      <c r="EV120" s="263"/>
      <c r="EW120" s="263"/>
      <c r="EX120" s="263"/>
      <c r="EY120" s="263"/>
      <c r="EZ120" s="263"/>
      <c r="FA120" s="263"/>
      <c r="FB120" s="263"/>
      <c r="FC120" s="263"/>
      <c r="FD120" s="263"/>
      <c r="FE120" s="263"/>
      <c r="FF120" s="263"/>
      <c r="FG120" s="263"/>
      <c r="FH120" s="263"/>
      <c r="FI120" s="263"/>
      <c r="FJ120" s="263"/>
      <c r="FK120" s="263"/>
      <c r="FL120" s="263"/>
      <c r="FM120" s="263"/>
      <c r="FN120" s="263"/>
      <c r="FO120" s="263"/>
      <c r="FP120" s="263"/>
      <c r="FQ120" s="263"/>
      <c r="FR120" s="263"/>
      <c r="FS120" s="263"/>
      <c r="FT120" s="263"/>
      <c r="FU120" s="263"/>
      <c r="FV120" s="263"/>
      <c r="FW120" s="263"/>
      <c r="FX120" s="263"/>
      <c r="FY120" s="263"/>
      <c r="FZ120" s="263"/>
      <c r="GA120" s="263"/>
      <c r="GB120" s="263"/>
      <c r="GC120" s="263"/>
      <c r="GD120" s="263"/>
      <c r="GE120" s="263"/>
      <c r="GF120" s="263"/>
      <c r="GG120" s="263"/>
      <c r="GH120" s="263"/>
      <c r="GI120" s="263"/>
      <c r="GJ120" s="263"/>
      <c r="GK120" s="263"/>
      <c r="GL120" s="263"/>
      <c r="GM120" s="263"/>
      <c r="GN120" s="263"/>
      <c r="GO120" s="263"/>
      <c r="GP120" s="263"/>
      <c r="GQ120" s="263"/>
      <c r="GR120" s="263"/>
      <c r="GS120" s="263"/>
      <c r="GT120" s="263"/>
      <c r="GU120" s="263"/>
      <c r="GV120" s="263"/>
      <c r="GW120" s="263"/>
      <c r="GX120" s="263"/>
      <c r="GY120" s="263"/>
      <c r="GZ120" s="263"/>
      <c r="HA120" s="263"/>
      <c r="HB120" s="263"/>
      <c r="HC120" s="263"/>
      <c r="HD120" s="263"/>
      <c r="HE120" s="263"/>
      <c r="HF120" s="263"/>
      <c r="HG120" s="263"/>
      <c r="HH120" s="263"/>
      <c r="HI120" s="263"/>
      <c r="HJ120" s="263"/>
      <c r="HK120" s="263"/>
      <c r="HL120" s="263"/>
      <c r="HM120" s="263"/>
      <c r="HN120" s="263"/>
      <c r="HO120" s="263"/>
      <c r="HP120" s="263"/>
      <c r="HQ120" s="263"/>
      <c r="HR120" s="263"/>
      <c r="HS120" s="263"/>
      <c r="HT120" s="263"/>
      <c r="HU120" s="263"/>
      <c r="HV120" s="263"/>
      <c r="HW120" s="263"/>
      <c r="HX120" s="263"/>
      <c r="HY120" s="263"/>
      <c r="HZ120" s="263"/>
      <c r="IA120" s="263"/>
      <c r="IB120" s="263"/>
      <c r="IC120" s="263"/>
      <c r="ID120" s="263"/>
      <c r="IE120" s="263"/>
      <c r="IF120" s="263"/>
      <c r="IG120" s="263"/>
      <c r="IH120" s="263"/>
      <c r="II120" s="263"/>
      <c r="IJ120" s="263"/>
      <c r="IK120" s="263"/>
      <c r="IL120" s="263"/>
      <c r="IM120" s="263"/>
      <c r="IN120" s="263"/>
      <c r="IO120" s="263"/>
      <c r="IP120" s="263"/>
      <c r="IQ120" s="263"/>
      <c r="IR120" s="263"/>
      <c r="IS120" s="263"/>
      <c r="IT120" s="263"/>
      <c r="IU120" s="263"/>
      <c r="IV120" s="263"/>
      <c r="IW120" s="263"/>
      <c r="IX120" s="263"/>
      <c r="IY120" s="263"/>
      <c r="IZ120" s="263"/>
      <c r="JA120" s="263"/>
      <c r="JB120" s="263"/>
      <c r="JC120" s="263"/>
      <c r="JD120" s="263"/>
      <c r="JE120" s="263"/>
      <c r="JF120" s="263"/>
      <c r="JG120" s="263"/>
      <c r="JH120" s="263"/>
      <c r="JI120" s="263"/>
      <c r="JJ120" s="263"/>
      <c r="JK120" s="263"/>
      <c r="JL120" s="263"/>
      <c r="JM120" s="263"/>
      <c r="JN120" s="263"/>
      <c r="JO120" s="263"/>
      <c r="JP120" s="263"/>
      <c r="JQ120" s="263"/>
      <c r="JR120" s="263"/>
      <c r="JS120" s="263"/>
      <c r="JT120" s="263"/>
      <c r="JU120" s="263"/>
      <c r="JV120" s="263"/>
      <c r="JW120" s="263"/>
      <c r="JX120" s="263"/>
      <c r="JY120" s="263"/>
      <c r="JZ120" s="263"/>
      <c r="KA120" s="263"/>
      <c r="KB120" s="263"/>
      <c r="KC120" s="263"/>
      <c r="KD120" s="263"/>
      <c r="KE120" s="263"/>
      <c r="KF120" s="263"/>
      <c r="KG120" s="263"/>
      <c r="KH120" s="263"/>
      <c r="KI120" s="263"/>
      <c r="KJ120" s="263"/>
      <c r="KK120" s="263"/>
      <c r="KL120" s="263"/>
      <c r="KM120" s="263"/>
      <c r="KN120" s="263"/>
      <c r="KO120" s="263"/>
      <c r="KP120" s="263"/>
      <c r="KQ120" s="263"/>
      <c r="KR120" s="263"/>
      <c r="KS120" s="263"/>
      <c r="KT120" s="263"/>
      <c r="KU120" s="263"/>
      <c r="KV120" s="263"/>
      <c r="KW120" s="263"/>
      <c r="KX120" s="263"/>
      <c r="KY120" s="263"/>
      <c r="KZ120" s="263"/>
      <c r="LA120" s="263"/>
      <c r="LB120" s="263"/>
      <c r="LC120" s="263"/>
      <c r="LD120" s="263"/>
      <c r="LE120" s="263"/>
      <c r="LF120" s="263"/>
      <c r="LG120" s="263"/>
      <c r="LH120" s="263"/>
      <c r="LI120" s="263"/>
      <c r="LJ120" s="263"/>
      <c r="LK120" s="263"/>
      <c r="LL120" s="263"/>
      <c r="LM120" s="263"/>
      <c r="LN120" s="263"/>
      <c r="LO120" s="263"/>
      <c r="LP120" s="263"/>
      <c r="LQ120" s="263"/>
      <c r="LR120" s="263"/>
      <c r="LS120" s="263"/>
      <c r="LT120" s="263"/>
      <c r="LU120" s="263"/>
      <c r="LV120" s="263"/>
      <c r="LW120" s="263"/>
      <c r="LX120" s="263"/>
      <c r="LY120" s="263"/>
      <c r="LZ120" s="263"/>
      <c r="MA120" s="263"/>
      <c r="MB120" s="263"/>
      <c r="MC120" s="263"/>
      <c r="MD120" s="263"/>
      <c r="ME120" s="263"/>
      <c r="MF120" s="263"/>
      <c r="MG120" s="263"/>
      <c r="MH120" s="263"/>
      <c r="MI120" s="263"/>
      <c r="MJ120" s="263"/>
      <c r="MK120" s="263"/>
      <c r="ML120" s="263"/>
      <c r="MM120" s="263"/>
      <c r="MN120" s="263"/>
      <c r="MO120" s="263"/>
      <c r="MP120" s="263"/>
      <c r="MQ120" s="263"/>
      <c r="MR120" s="263"/>
      <c r="MS120" s="263"/>
      <c r="MT120" s="263"/>
      <c r="MU120" s="263"/>
      <c r="MV120" s="263"/>
      <c r="MW120" s="263"/>
      <c r="MX120" s="263"/>
      <c r="MY120" s="263"/>
      <c r="MZ120" s="263"/>
      <c r="NA120" s="263"/>
      <c r="NB120" s="263"/>
      <c r="NC120" s="263"/>
      <c r="ND120" s="263"/>
      <c r="NE120" s="263"/>
      <c r="NF120" s="263"/>
      <c r="NG120" s="263"/>
      <c r="NH120" s="263"/>
      <c r="NI120" s="263"/>
      <c r="NJ120" s="263"/>
      <c r="NK120" s="263"/>
      <c r="NL120" s="263"/>
      <c r="NM120" s="263"/>
      <c r="NN120" s="263"/>
      <c r="NO120" s="263"/>
      <c r="NP120" s="263"/>
      <c r="NQ120" s="263"/>
      <c r="NR120" s="263"/>
      <c r="NS120" s="263"/>
      <c r="NT120" s="263"/>
      <c r="NU120" s="263"/>
      <c r="NV120" s="263"/>
      <c r="NW120" s="263"/>
      <c r="NX120" s="263"/>
      <c r="NY120" s="263"/>
      <c r="NZ120" s="263"/>
      <c r="OA120" s="263"/>
      <c r="OB120" s="263"/>
      <c r="OC120" s="263"/>
      <c r="OD120" s="263"/>
      <c r="OE120" s="263"/>
      <c r="OF120" s="263"/>
      <c r="OG120" s="263"/>
      <c r="OH120" s="263"/>
      <c r="OI120" s="263"/>
      <c r="OJ120" s="263"/>
      <c r="OK120" s="263"/>
      <c r="OL120" s="263"/>
      <c r="OM120" s="263"/>
      <c r="ON120" s="263"/>
      <c r="OO120" s="263"/>
      <c r="OP120" s="263"/>
      <c r="OQ120" s="263"/>
      <c r="OR120" s="263"/>
      <c r="OS120" s="263"/>
      <c r="OT120" s="263"/>
      <c r="OU120" s="263"/>
      <c r="OV120" s="263"/>
      <c r="OW120" s="263"/>
      <c r="OX120" s="263"/>
      <c r="OY120" s="263"/>
      <c r="OZ120" s="263"/>
      <c r="PA120" s="263"/>
      <c r="PB120" s="263"/>
      <c r="PC120" s="263"/>
      <c r="PD120" s="263"/>
      <c r="PE120" s="263"/>
      <c r="PF120" s="263"/>
      <c r="PG120" s="263"/>
      <c r="PH120" s="263"/>
      <c r="PI120" s="263"/>
      <c r="PJ120" s="263"/>
      <c r="PK120" s="263"/>
      <c r="PL120" s="263"/>
      <c r="PM120" s="263"/>
      <c r="PN120" s="263"/>
      <c r="PO120" s="263"/>
      <c r="PP120" s="263"/>
      <c r="PQ120" s="263"/>
      <c r="PR120" s="263"/>
      <c r="PS120" s="263"/>
      <c r="PT120" s="263"/>
      <c r="PU120" s="263"/>
      <c r="PV120" s="263"/>
      <c r="PW120" s="263"/>
      <c r="PX120" s="263"/>
      <c r="PY120" s="263"/>
      <c r="PZ120" s="263"/>
      <c r="QA120" s="263"/>
      <c r="QB120" s="263"/>
      <c r="QC120" s="263"/>
      <c r="QD120" s="263"/>
      <c r="QE120" s="263"/>
      <c r="QF120" s="263"/>
      <c r="QG120" s="263"/>
      <c r="QH120" s="263"/>
      <c r="QI120" s="263"/>
      <c r="QJ120" s="263"/>
      <c r="QK120" s="263"/>
      <c r="QL120" s="263"/>
      <c r="QM120" s="263"/>
      <c r="QN120" s="263"/>
      <c r="QO120" s="263"/>
      <c r="QP120" s="263"/>
      <c r="QQ120" s="263"/>
      <c r="QR120" s="263"/>
      <c r="QS120" s="263"/>
      <c r="QT120" s="263"/>
      <c r="QU120" s="263"/>
      <c r="QV120" s="263"/>
      <c r="QW120" s="263"/>
      <c r="QX120" s="263"/>
      <c r="QY120" s="263"/>
      <c r="QZ120" s="263"/>
      <c r="RA120" s="263"/>
      <c r="RB120" s="263"/>
      <c r="RC120" s="263"/>
      <c r="RD120" s="263"/>
      <c r="RE120" s="263"/>
      <c r="RF120" s="263"/>
      <c r="RG120" s="263"/>
      <c r="RH120" s="263"/>
      <c r="RI120" s="263"/>
      <c r="RJ120" s="263"/>
      <c r="RK120" s="263"/>
      <c r="RL120" s="263"/>
      <c r="RM120" s="263"/>
      <c r="RN120" s="263"/>
      <c r="RO120" s="263"/>
      <c r="RP120" s="263"/>
      <c r="RQ120" s="263"/>
      <c r="RR120" s="263"/>
      <c r="RS120" s="263"/>
      <c r="RT120" s="263"/>
      <c r="RU120" s="263"/>
      <c r="RV120" s="263"/>
      <c r="RW120" s="263"/>
      <c r="RX120" s="263"/>
      <c r="RY120" s="263"/>
      <c r="RZ120" s="263"/>
      <c r="SA120" s="263"/>
      <c r="SB120" s="263"/>
      <c r="SC120" s="263"/>
      <c r="SD120" s="263"/>
      <c r="SE120" s="263"/>
      <c r="SF120" s="263"/>
      <c r="SG120" s="263"/>
      <c r="SH120" s="263"/>
      <c r="SI120" s="263"/>
      <c r="SJ120" s="263"/>
      <c r="SK120" s="263"/>
      <c r="SL120" s="263"/>
      <c r="SM120" s="263"/>
      <c r="SN120" s="263"/>
      <c r="SO120" s="263"/>
      <c r="SP120" s="263"/>
      <c r="SQ120" s="263"/>
      <c r="SR120" s="263"/>
      <c r="SS120" s="263"/>
      <c r="ST120" s="263"/>
      <c r="SU120" s="263"/>
      <c r="SV120" s="263"/>
      <c r="SW120" s="263"/>
      <c r="SX120" s="263"/>
      <c r="SY120" s="263"/>
      <c r="SZ120" s="263"/>
      <c r="TA120" s="263"/>
      <c r="TB120" s="263"/>
      <c r="TC120" s="263"/>
      <c r="TD120" s="263"/>
      <c r="TE120" s="263"/>
      <c r="TF120" s="263"/>
      <c r="TG120" s="263"/>
      <c r="TH120" s="263"/>
      <c r="TI120" s="263"/>
      <c r="TJ120" s="263"/>
      <c r="TK120" s="263"/>
      <c r="TL120" s="263"/>
      <c r="TM120" s="263"/>
      <c r="TN120" s="263"/>
      <c r="TO120" s="263"/>
      <c r="TP120" s="263"/>
      <c r="TQ120" s="263"/>
      <c r="TR120" s="263"/>
      <c r="TS120" s="263"/>
      <c r="TT120" s="263"/>
      <c r="TU120" s="263"/>
      <c r="TV120" s="263"/>
      <c r="TW120" s="263"/>
      <c r="TX120" s="263"/>
      <c r="TY120" s="263"/>
      <c r="TZ120" s="263"/>
      <c r="UA120" s="263"/>
      <c r="UB120" s="263"/>
      <c r="UC120" s="263"/>
      <c r="UD120" s="263"/>
      <c r="UE120" s="263"/>
      <c r="UF120" s="263"/>
      <c r="UG120" s="263"/>
      <c r="UH120" s="263"/>
      <c r="UI120" s="263"/>
      <c r="UJ120" s="263"/>
      <c r="UK120" s="263"/>
      <c r="UL120" s="263"/>
      <c r="UM120" s="263"/>
      <c r="UN120" s="263"/>
      <c r="UO120" s="263"/>
      <c r="UP120" s="263"/>
      <c r="UQ120" s="263"/>
      <c r="UR120" s="263"/>
      <c r="US120" s="263"/>
      <c r="UT120" s="263"/>
      <c r="UU120" s="263"/>
      <c r="UV120" s="263"/>
      <c r="UW120" s="263"/>
      <c r="UX120" s="263"/>
      <c r="UY120" s="263"/>
      <c r="UZ120" s="263"/>
      <c r="VA120" s="263"/>
      <c r="VB120" s="263"/>
      <c r="VC120" s="263"/>
      <c r="VD120" s="263"/>
      <c r="VE120" s="263"/>
      <c r="VF120" s="263"/>
      <c r="VG120" s="263"/>
      <c r="VH120" s="263"/>
      <c r="VI120" s="263"/>
      <c r="VJ120" s="263"/>
      <c r="VK120" s="263"/>
      <c r="VL120" s="263"/>
      <c r="VM120" s="263"/>
      <c r="VN120" s="263"/>
      <c r="VO120" s="263"/>
      <c r="VP120" s="263"/>
      <c r="VQ120" s="263"/>
      <c r="VR120" s="263"/>
      <c r="VS120" s="263"/>
      <c r="VT120" s="263"/>
      <c r="VU120" s="263"/>
      <c r="VV120" s="263"/>
      <c r="VW120" s="263"/>
      <c r="VX120" s="263"/>
      <c r="VY120" s="263"/>
      <c r="VZ120" s="263"/>
      <c r="WA120" s="263"/>
      <c r="WB120" s="263"/>
      <c r="WC120" s="263"/>
      <c r="WD120" s="263"/>
      <c r="WE120" s="263"/>
      <c r="WF120" s="263"/>
      <c r="WG120" s="263"/>
      <c r="WH120" s="263"/>
      <c r="WI120" s="263"/>
      <c r="WJ120" s="263"/>
      <c r="WK120" s="263"/>
      <c r="WL120" s="263"/>
      <c r="WM120" s="263"/>
      <c r="WN120" s="263"/>
      <c r="WO120" s="263"/>
      <c r="WP120" s="263"/>
      <c r="WQ120" s="263"/>
      <c r="WR120" s="263"/>
      <c r="WS120" s="263"/>
      <c r="WT120" s="263"/>
      <c r="WU120" s="263"/>
      <c r="WV120" s="263"/>
      <c r="WW120" s="263"/>
      <c r="WX120" s="263"/>
      <c r="WY120" s="263"/>
      <c r="WZ120" s="263"/>
      <c r="XA120" s="263"/>
      <c r="XB120" s="263"/>
      <c r="XC120" s="263"/>
      <c r="XD120" s="263"/>
      <c r="XE120" s="263"/>
      <c r="XF120" s="263"/>
      <c r="XG120" s="263"/>
      <c r="XH120" s="263"/>
      <c r="XI120" s="263"/>
      <c r="XJ120" s="263"/>
      <c r="XK120" s="263"/>
      <c r="XL120" s="263"/>
      <c r="XM120" s="263"/>
      <c r="XN120" s="263"/>
      <c r="XO120" s="263"/>
      <c r="XP120" s="263"/>
      <c r="XQ120" s="263"/>
      <c r="XR120" s="263"/>
      <c r="XS120" s="263"/>
      <c r="XT120" s="263"/>
      <c r="XU120" s="263"/>
      <c r="XV120" s="263"/>
      <c r="XW120" s="263"/>
      <c r="XX120" s="263"/>
      <c r="XY120" s="263"/>
      <c r="XZ120" s="263"/>
      <c r="YA120" s="263"/>
      <c r="YB120" s="263"/>
      <c r="YC120" s="263"/>
      <c r="YD120" s="263"/>
      <c r="YE120" s="263"/>
      <c r="YF120" s="263"/>
      <c r="YG120" s="263"/>
      <c r="YH120" s="263"/>
      <c r="YI120" s="263"/>
      <c r="YJ120" s="263"/>
      <c r="YK120" s="263"/>
      <c r="YL120" s="263"/>
      <c r="YM120" s="263"/>
      <c r="YN120" s="263"/>
      <c r="YO120" s="263"/>
      <c r="YP120" s="263"/>
      <c r="YQ120" s="263"/>
      <c r="YR120" s="263"/>
      <c r="YS120" s="263"/>
      <c r="YT120" s="263"/>
      <c r="YU120" s="263"/>
      <c r="YV120" s="263"/>
      <c r="YW120" s="263"/>
      <c r="YX120" s="263"/>
      <c r="YY120" s="263"/>
      <c r="YZ120" s="263"/>
      <c r="ZA120" s="263"/>
      <c r="ZB120" s="263"/>
      <c r="ZC120" s="263"/>
      <c r="ZD120" s="263"/>
      <c r="ZE120" s="263"/>
      <c r="ZF120" s="263"/>
      <c r="ZG120" s="263"/>
      <c r="ZH120" s="263"/>
      <c r="ZI120" s="263"/>
      <c r="ZJ120" s="263"/>
      <c r="ZK120" s="263"/>
      <c r="ZL120" s="263"/>
      <c r="ZM120" s="263"/>
      <c r="ZN120" s="263"/>
      <c r="ZO120" s="263"/>
      <c r="ZP120" s="263"/>
      <c r="ZQ120" s="263"/>
      <c r="ZR120" s="263"/>
      <c r="ZS120" s="263"/>
      <c r="ZT120" s="263"/>
      <c r="ZU120" s="263"/>
      <c r="ZV120" s="263"/>
      <c r="ZW120" s="263"/>
      <c r="ZX120" s="263"/>
      <c r="ZY120" s="263"/>
      <c r="ZZ120" s="263"/>
      <c r="AAA120" s="263"/>
      <c r="AAB120" s="263"/>
      <c r="AAC120" s="263"/>
      <c r="AAD120" s="263"/>
      <c r="AAE120" s="263"/>
      <c r="AAF120" s="263"/>
      <c r="AAG120" s="263"/>
      <c r="AAH120" s="263"/>
      <c r="AAI120" s="263"/>
      <c r="AAJ120" s="263"/>
      <c r="AAK120" s="263"/>
      <c r="AAL120" s="263"/>
      <c r="AAM120" s="263"/>
      <c r="AAN120" s="263"/>
      <c r="AAO120" s="263"/>
      <c r="AAP120" s="263"/>
      <c r="AAQ120" s="263"/>
      <c r="AAR120" s="263"/>
      <c r="AAS120" s="263"/>
      <c r="AAT120" s="263"/>
      <c r="AAU120" s="263"/>
      <c r="AAV120" s="263"/>
      <c r="AAW120" s="263"/>
      <c r="AAX120" s="263"/>
      <c r="AAY120" s="263"/>
      <c r="AAZ120" s="263"/>
      <c r="ABA120" s="263"/>
      <c r="ABB120" s="263"/>
      <c r="ABC120" s="263"/>
      <c r="ABD120" s="263"/>
      <c r="ABE120" s="263"/>
      <c r="ABF120" s="263"/>
      <c r="ABG120" s="263"/>
      <c r="ABH120" s="263"/>
      <c r="ABI120" s="263"/>
      <c r="ABJ120" s="263"/>
      <c r="ABK120" s="263"/>
      <c r="ABL120" s="263"/>
      <c r="ABM120" s="263"/>
      <c r="ABN120" s="263"/>
      <c r="ABO120" s="263"/>
      <c r="ABP120" s="263"/>
      <c r="ABQ120" s="263"/>
      <c r="ABR120" s="263"/>
      <c r="ABS120" s="263"/>
      <c r="ABT120" s="263"/>
      <c r="ABU120" s="263"/>
      <c r="ABV120" s="263"/>
      <c r="ABW120" s="263"/>
      <c r="ABX120" s="263"/>
      <c r="ABY120" s="263"/>
      <c r="ABZ120" s="263"/>
      <c r="ACA120" s="263"/>
      <c r="ACB120" s="263"/>
      <c r="ACC120" s="263"/>
      <c r="ACD120" s="263"/>
      <c r="ACE120" s="263"/>
      <c r="ACF120" s="263"/>
      <c r="ACG120" s="263"/>
      <c r="ACH120" s="263"/>
      <c r="ACI120" s="263"/>
      <c r="ACJ120" s="263"/>
      <c r="ACK120" s="263"/>
      <c r="ACL120" s="263"/>
      <c r="ACM120" s="263"/>
      <c r="ACN120" s="263"/>
      <c r="ACO120" s="263"/>
      <c r="ACP120" s="263"/>
      <c r="ACQ120" s="263"/>
      <c r="ACR120" s="263"/>
      <c r="ACS120" s="263"/>
      <c r="ACT120" s="263"/>
      <c r="ACU120" s="263"/>
      <c r="ACV120" s="263"/>
      <c r="ACW120" s="263"/>
      <c r="ACX120" s="263"/>
      <c r="ACY120" s="263"/>
      <c r="ACZ120" s="263"/>
      <c r="ADA120" s="263"/>
      <c r="ADB120" s="263"/>
      <c r="ADC120" s="263"/>
      <c r="ADD120" s="263"/>
      <c r="ADE120" s="263"/>
      <c r="ADF120" s="263"/>
      <c r="ADG120" s="263"/>
      <c r="ADH120" s="263"/>
      <c r="ADI120" s="263"/>
      <c r="ADJ120" s="263"/>
      <c r="ADK120" s="263"/>
      <c r="ADL120" s="263"/>
      <c r="ADM120" s="263"/>
      <c r="ADN120" s="263"/>
      <c r="ADO120" s="263"/>
      <c r="ADP120" s="263"/>
      <c r="ADQ120" s="263"/>
      <c r="ADR120" s="263"/>
      <c r="ADS120" s="263"/>
      <c r="ADT120" s="263"/>
      <c r="ADU120" s="263"/>
      <c r="ADV120" s="263"/>
      <c r="ADW120" s="263"/>
      <c r="ADX120" s="263"/>
      <c r="ADY120" s="263"/>
      <c r="ADZ120" s="263"/>
      <c r="AEA120" s="263"/>
      <c r="AEB120" s="263"/>
      <c r="AEC120" s="263"/>
      <c r="AED120" s="263"/>
      <c r="AEE120" s="263"/>
      <c r="AEF120" s="263"/>
      <c r="AEG120" s="263"/>
      <c r="AEH120" s="263"/>
      <c r="AEI120" s="263"/>
      <c r="AEJ120" s="263"/>
      <c r="AEK120" s="263"/>
      <c r="AEL120" s="263"/>
      <c r="AEM120" s="263"/>
      <c r="AEN120" s="263"/>
      <c r="AEO120" s="263"/>
      <c r="AEP120" s="263"/>
      <c r="AEQ120" s="263"/>
      <c r="AER120" s="263"/>
      <c r="AES120" s="263"/>
      <c r="AET120" s="263"/>
      <c r="AEU120" s="263"/>
      <c r="AEV120" s="263"/>
      <c r="AEW120" s="263"/>
      <c r="AEX120" s="263"/>
      <c r="AEY120" s="263"/>
      <c r="AEZ120" s="263"/>
      <c r="AFA120" s="263"/>
      <c r="AFB120" s="263"/>
      <c r="AFC120" s="263"/>
      <c r="AFD120" s="263"/>
      <c r="AFE120" s="263"/>
      <c r="AFF120" s="263"/>
      <c r="AFG120" s="263"/>
      <c r="AFH120" s="263"/>
      <c r="AFI120" s="263"/>
      <c r="AFJ120" s="263"/>
      <c r="AFK120" s="263"/>
      <c r="AFL120" s="263"/>
      <c r="AFM120" s="263"/>
      <c r="AFN120" s="263"/>
      <c r="AFO120" s="263"/>
      <c r="AFP120" s="263"/>
      <c r="AFQ120" s="263"/>
      <c r="AFR120" s="263"/>
      <c r="AFS120" s="263"/>
      <c r="AFT120" s="263"/>
      <c r="AFU120" s="263"/>
      <c r="AFV120" s="263"/>
      <c r="AFW120" s="263"/>
      <c r="AFX120" s="263"/>
      <c r="AFY120" s="263"/>
      <c r="AFZ120" s="263"/>
      <c r="AGA120" s="263"/>
      <c r="AGB120" s="263"/>
      <c r="AGC120" s="263"/>
      <c r="AGD120" s="263"/>
      <c r="AGE120" s="263"/>
      <c r="AGF120" s="263"/>
      <c r="AGG120" s="263"/>
      <c r="AGH120" s="263"/>
      <c r="AGI120" s="263"/>
      <c r="AGJ120" s="263"/>
      <c r="AGK120" s="263"/>
      <c r="AGL120" s="263"/>
      <c r="AGM120" s="263"/>
      <c r="AGN120" s="263"/>
      <c r="AGO120" s="263"/>
      <c r="AGP120" s="263"/>
      <c r="AGQ120" s="263"/>
      <c r="AGR120" s="263"/>
      <c r="AGS120" s="263"/>
      <c r="AGT120" s="263"/>
      <c r="AGU120" s="263"/>
      <c r="AGV120" s="263"/>
      <c r="AGW120" s="263"/>
      <c r="AGX120" s="263"/>
      <c r="AGY120" s="263"/>
      <c r="AGZ120" s="263"/>
      <c r="AHA120" s="263"/>
      <c r="AHB120" s="263"/>
      <c r="AHC120" s="263"/>
      <c r="AHD120" s="263"/>
      <c r="AHE120" s="263"/>
      <c r="AHF120" s="263"/>
      <c r="AHG120" s="263"/>
      <c r="AHH120" s="263"/>
      <c r="AHI120" s="263"/>
      <c r="AHJ120" s="263"/>
      <c r="AHK120" s="263"/>
      <c r="AHL120" s="263"/>
      <c r="AHM120" s="263"/>
      <c r="AHN120" s="263"/>
      <c r="AHO120" s="263"/>
      <c r="AHP120" s="263"/>
      <c r="AHQ120" s="263"/>
      <c r="AHR120" s="263"/>
      <c r="AHS120" s="263"/>
      <c r="AHT120" s="263"/>
      <c r="AHU120" s="263"/>
      <c r="AHV120" s="263"/>
      <c r="AHW120" s="263"/>
      <c r="AHX120" s="263"/>
      <c r="AHY120" s="263"/>
      <c r="AHZ120" s="263"/>
      <c r="AIA120" s="263"/>
      <c r="AIB120" s="263"/>
      <c r="AIC120" s="263"/>
      <c r="AID120" s="263"/>
      <c r="AIE120" s="263"/>
      <c r="AIF120" s="263"/>
      <c r="AIG120" s="263"/>
      <c r="AIH120" s="263"/>
      <c r="AII120" s="263"/>
      <c r="AIJ120" s="263"/>
      <c r="AIK120" s="263"/>
      <c r="AIL120" s="263"/>
      <c r="AIM120" s="263"/>
      <c r="AIN120" s="263"/>
      <c r="AIO120" s="263"/>
      <c r="AIP120" s="263"/>
      <c r="AIQ120" s="263"/>
      <c r="AIR120" s="263"/>
      <c r="AIS120" s="263"/>
      <c r="AIT120" s="263"/>
      <c r="AIU120" s="263"/>
      <c r="AIV120" s="263"/>
      <c r="AIW120" s="263"/>
      <c r="AIX120" s="263"/>
      <c r="AIY120" s="263"/>
      <c r="AIZ120" s="263"/>
      <c r="AJA120" s="263"/>
      <c r="AJB120" s="263"/>
      <c r="AJC120" s="263"/>
      <c r="AJD120" s="263"/>
      <c r="AJE120" s="263"/>
      <c r="AJF120" s="263"/>
      <c r="AJG120" s="263"/>
      <c r="AJH120" s="263"/>
      <c r="AJI120" s="263"/>
      <c r="AJJ120" s="263"/>
      <c r="AJK120" s="263"/>
      <c r="AJL120" s="263"/>
      <c r="AJM120" s="263"/>
      <c r="AJN120" s="263"/>
      <c r="AJO120" s="263"/>
      <c r="AJP120" s="263"/>
      <c r="AJQ120" s="263"/>
      <c r="AJR120" s="263"/>
      <c r="AJS120" s="263"/>
      <c r="AJT120" s="263"/>
      <c r="AJU120" s="263"/>
      <c r="AJV120" s="263"/>
      <c r="AJW120" s="263"/>
      <c r="AJX120" s="263"/>
      <c r="AJY120" s="263"/>
      <c r="AJZ120" s="263"/>
      <c r="AKA120" s="263"/>
      <c r="AKB120" s="263"/>
      <c r="AKC120" s="263"/>
      <c r="AKD120" s="263"/>
      <c r="AKE120" s="263"/>
      <c r="AKF120" s="263"/>
      <c r="AKG120" s="263"/>
      <c r="AKH120" s="263"/>
      <c r="AKI120" s="263"/>
      <c r="AKJ120" s="263"/>
      <c r="AKK120" s="263"/>
      <c r="AKL120" s="263"/>
      <c r="AKM120" s="263"/>
      <c r="AKN120" s="263"/>
      <c r="AKO120" s="263"/>
      <c r="AKP120" s="263"/>
      <c r="AKQ120" s="263"/>
      <c r="AKR120" s="263"/>
      <c r="AKS120" s="263"/>
      <c r="AKT120" s="263"/>
      <c r="AKU120" s="263"/>
      <c r="AKV120" s="263"/>
      <c r="AKW120" s="263"/>
      <c r="AKX120" s="263"/>
      <c r="AKY120" s="263"/>
      <c r="AKZ120" s="263"/>
      <c r="ALA120" s="263"/>
      <c r="ALB120" s="263"/>
      <c r="ALC120" s="263"/>
      <c r="ALD120" s="263"/>
      <c r="ALE120" s="263"/>
      <c r="ALF120" s="263"/>
      <c r="ALG120" s="263"/>
      <c r="ALH120" s="263"/>
      <c r="ALI120" s="263"/>
      <c r="ALJ120" s="263"/>
      <c r="ALK120" s="263"/>
      <c r="ALL120" s="263"/>
      <c r="ALM120" s="263"/>
      <c r="ALN120" s="263"/>
      <c r="ALO120" s="263"/>
      <c r="ALP120" s="263"/>
      <c r="ALQ120" s="263"/>
      <c r="ALR120" s="263"/>
      <c r="ALS120" s="263"/>
      <c r="ALT120" s="263"/>
      <c r="ALU120" s="263"/>
      <c r="ALV120" s="263"/>
      <c r="ALW120" s="263"/>
      <c r="ALX120" s="263"/>
      <c r="ALY120" s="263"/>
      <c r="ALZ120" s="263"/>
      <c r="AMA120" s="263"/>
      <c r="AMB120" s="263"/>
      <c r="AMC120" s="263"/>
      <c r="AMD120" s="263"/>
      <c r="AME120" s="263"/>
      <c r="AMF120" s="263"/>
      <c r="AMG120" s="263"/>
      <c r="AMH120" s="263"/>
      <c r="AMI120" s="263"/>
      <c r="AMJ120" s="263"/>
      <c r="AMK120" s="263"/>
    </row>
    <row r="121" spans="1:1025" s="86" customFormat="1" x14ac:dyDescent="0.2">
      <c r="A121" s="263"/>
      <c r="B121" s="263"/>
      <c r="C121" s="234"/>
      <c r="D121" s="234"/>
      <c r="E121" s="234"/>
      <c r="F121" s="234"/>
      <c r="G121" s="234"/>
      <c r="H121" s="234"/>
      <c r="I121" s="234"/>
      <c r="J121" s="234"/>
      <c r="K121" s="234"/>
      <c r="L121" s="234"/>
      <c r="M121" s="234"/>
      <c r="N121" s="234"/>
      <c r="O121" s="234"/>
      <c r="P121" s="234"/>
      <c r="Q121" s="224"/>
      <c r="R121" s="244"/>
      <c r="S121" s="263"/>
      <c r="T121" s="263"/>
      <c r="U121" s="263"/>
      <c r="V121" s="263"/>
      <c r="W121" s="263"/>
      <c r="X121" s="263"/>
      <c r="Y121" s="263"/>
      <c r="Z121" s="263"/>
      <c r="AA121" s="263"/>
      <c r="AB121" s="263"/>
      <c r="AC121" s="263"/>
      <c r="AD121" s="263"/>
      <c r="AE121" s="263"/>
      <c r="AF121" s="263"/>
      <c r="AG121" s="263"/>
      <c r="AH121" s="263"/>
      <c r="AI121" s="263"/>
      <c r="AJ121" s="263"/>
      <c r="AK121" s="263"/>
      <c r="AL121" s="263"/>
      <c r="AM121" s="263"/>
      <c r="AN121" s="263"/>
      <c r="AO121" s="263"/>
      <c r="AP121" s="263"/>
      <c r="AQ121" s="263"/>
      <c r="AR121" s="263"/>
      <c r="AS121" s="263"/>
      <c r="AT121" s="263"/>
      <c r="AU121" s="263"/>
      <c r="AV121" s="263"/>
      <c r="AW121" s="263"/>
      <c r="AX121" s="263"/>
      <c r="AY121" s="263"/>
      <c r="AZ121" s="263"/>
      <c r="BA121" s="263"/>
      <c r="BB121" s="263"/>
      <c r="BC121" s="263"/>
      <c r="BD121" s="263"/>
      <c r="BE121" s="263"/>
      <c r="BF121" s="263"/>
      <c r="BG121" s="263"/>
      <c r="BH121" s="263"/>
      <c r="BI121" s="263"/>
      <c r="BJ121" s="263"/>
      <c r="BK121" s="263"/>
      <c r="BL121" s="263"/>
      <c r="BM121" s="263"/>
      <c r="BN121" s="263"/>
      <c r="BO121" s="263"/>
      <c r="BP121" s="263"/>
      <c r="BQ121" s="263"/>
      <c r="BR121" s="263"/>
      <c r="BS121" s="263"/>
      <c r="BT121" s="263"/>
      <c r="BU121" s="263"/>
      <c r="BV121" s="263"/>
      <c r="BW121" s="263"/>
      <c r="BX121" s="263"/>
      <c r="BY121" s="263"/>
      <c r="BZ121" s="263"/>
      <c r="CA121" s="263"/>
      <c r="CB121" s="263"/>
      <c r="CC121" s="263"/>
      <c r="CD121" s="263"/>
      <c r="CE121" s="263"/>
      <c r="CF121" s="263"/>
      <c r="CG121" s="263"/>
      <c r="CH121" s="263"/>
      <c r="CI121" s="263"/>
      <c r="CJ121" s="263"/>
      <c r="CK121" s="263"/>
      <c r="CL121" s="263"/>
      <c r="CM121" s="263"/>
      <c r="CN121" s="263"/>
      <c r="CO121" s="263"/>
      <c r="CP121" s="263"/>
      <c r="CQ121" s="263"/>
      <c r="CR121" s="263"/>
      <c r="CS121" s="263"/>
      <c r="CT121" s="263"/>
      <c r="CU121" s="263"/>
      <c r="CV121" s="263"/>
      <c r="CW121" s="263"/>
      <c r="CX121" s="263"/>
      <c r="CY121" s="263"/>
      <c r="CZ121" s="263"/>
      <c r="DA121" s="263"/>
      <c r="DB121" s="263"/>
      <c r="DC121" s="263"/>
      <c r="DD121" s="263"/>
      <c r="DE121" s="263"/>
      <c r="DF121" s="263"/>
      <c r="DG121" s="263"/>
      <c r="DH121" s="263"/>
      <c r="DI121" s="263"/>
      <c r="DJ121" s="263"/>
      <c r="DK121" s="263"/>
      <c r="DL121" s="263"/>
      <c r="DM121" s="263"/>
      <c r="DN121" s="263"/>
      <c r="DO121" s="263"/>
      <c r="DP121" s="263"/>
      <c r="DQ121" s="263"/>
      <c r="DR121" s="263"/>
      <c r="DS121" s="263"/>
      <c r="DT121" s="263"/>
      <c r="DU121" s="263"/>
      <c r="DV121" s="263"/>
      <c r="DW121" s="263"/>
      <c r="DX121" s="263"/>
      <c r="DY121" s="263"/>
      <c r="DZ121" s="263"/>
      <c r="EA121" s="263"/>
      <c r="EB121" s="263"/>
      <c r="EC121" s="263"/>
      <c r="ED121" s="263"/>
      <c r="EE121" s="263"/>
      <c r="EF121" s="263"/>
      <c r="EG121" s="263"/>
      <c r="EH121" s="263"/>
      <c r="EI121" s="263"/>
      <c r="EJ121" s="263"/>
      <c r="EK121" s="263"/>
      <c r="EL121" s="263"/>
      <c r="EM121" s="263"/>
      <c r="EN121" s="263"/>
      <c r="EO121" s="263"/>
      <c r="EP121" s="263"/>
      <c r="EQ121" s="263"/>
      <c r="ER121" s="263"/>
      <c r="ES121" s="263"/>
      <c r="ET121" s="263"/>
      <c r="EU121" s="263"/>
      <c r="EV121" s="263"/>
      <c r="EW121" s="263"/>
      <c r="EX121" s="263"/>
      <c r="EY121" s="263"/>
      <c r="EZ121" s="263"/>
      <c r="FA121" s="263"/>
      <c r="FB121" s="263"/>
      <c r="FC121" s="263"/>
      <c r="FD121" s="263"/>
      <c r="FE121" s="263"/>
      <c r="FF121" s="263"/>
      <c r="FG121" s="263"/>
      <c r="FH121" s="263"/>
      <c r="FI121" s="263"/>
      <c r="FJ121" s="263"/>
      <c r="FK121" s="263"/>
      <c r="FL121" s="263"/>
      <c r="FM121" s="263"/>
      <c r="FN121" s="263"/>
      <c r="FO121" s="263"/>
      <c r="FP121" s="263"/>
      <c r="FQ121" s="263"/>
      <c r="FR121" s="263"/>
      <c r="FS121" s="263"/>
      <c r="FT121" s="263"/>
      <c r="FU121" s="263"/>
      <c r="FV121" s="263"/>
      <c r="FW121" s="263"/>
      <c r="FX121" s="263"/>
      <c r="FY121" s="263"/>
      <c r="FZ121" s="263"/>
      <c r="GA121" s="263"/>
      <c r="GB121" s="263"/>
      <c r="GC121" s="263"/>
      <c r="GD121" s="263"/>
      <c r="GE121" s="263"/>
      <c r="GF121" s="263"/>
      <c r="GG121" s="263"/>
      <c r="GH121" s="263"/>
      <c r="GI121" s="263"/>
      <c r="GJ121" s="263"/>
      <c r="GK121" s="263"/>
      <c r="GL121" s="263"/>
      <c r="GM121" s="263"/>
      <c r="GN121" s="263"/>
      <c r="GO121" s="263"/>
      <c r="GP121" s="263"/>
      <c r="GQ121" s="263"/>
      <c r="GR121" s="263"/>
      <c r="GS121" s="263"/>
      <c r="GT121" s="263"/>
      <c r="GU121" s="263"/>
      <c r="GV121" s="263"/>
      <c r="GW121" s="263"/>
      <c r="GX121" s="263"/>
      <c r="GY121" s="263"/>
      <c r="GZ121" s="263"/>
      <c r="HA121" s="263"/>
      <c r="HB121" s="263"/>
      <c r="HC121" s="263"/>
      <c r="HD121" s="263"/>
      <c r="HE121" s="263"/>
      <c r="HF121" s="263"/>
      <c r="HG121" s="263"/>
      <c r="HH121" s="263"/>
      <c r="HI121" s="263"/>
      <c r="HJ121" s="263"/>
      <c r="HK121" s="263"/>
      <c r="HL121" s="263"/>
      <c r="HM121" s="263"/>
      <c r="HN121" s="263"/>
      <c r="HO121" s="263"/>
      <c r="HP121" s="263"/>
      <c r="HQ121" s="263"/>
      <c r="HR121" s="263"/>
      <c r="HS121" s="263"/>
      <c r="HT121" s="263"/>
      <c r="HU121" s="263"/>
      <c r="HV121" s="263"/>
      <c r="HW121" s="263"/>
      <c r="HX121" s="263"/>
      <c r="HY121" s="263"/>
      <c r="HZ121" s="263"/>
      <c r="IA121" s="263"/>
      <c r="IB121" s="263"/>
      <c r="IC121" s="263"/>
      <c r="ID121" s="263"/>
      <c r="IE121" s="263"/>
      <c r="IF121" s="263"/>
      <c r="IG121" s="263"/>
      <c r="IH121" s="263"/>
      <c r="II121" s="263"/>
      <c r="IJ121" s="263"/>
      <c r="IK121" s="263"/>
      <c r="IL121" s="263"/>
      <c r="IM121" s="263"/>
      <c r="IN121" s="263"/>
      <c r="IO121" s="263"/>
      <c r="IP121" s="263"/>
      <c r="IQ121" s="263"/>
      <c r="IR121" s="263"/>
      <c r="IS121" s="263"/>
      <c r="IT121" s="263"/>
      <c r="IU121" s="263"/>
      <c r="IV121" s="263"/>
      <c r="IW121" s="263"/>
      <c r="IX121" s="263"/>
      <c r="IY121" s="263"/>
      <c r="IZ121" s="263"/>
      <c r="JA121" s="263"/>
      <c r="JB121" s="263"/>
      <c r="JC121" s="263"/>
      <c r="JD121" s="263"/>
      <c r="JE121" s="263"/>
      <c r="JF121" s="263"/>
      <c r="JG121" s="263"/>
      <c r="JH121" s="263"/>
      <c r="JI121" s="263"/>
      <c r="JJ121" s="263"/>
      <c r="JK121" s="263"/>
      <c r="JL121" s="263"/>
      <c r="JM121" s="263"/>
      <c r="JN121" s="263"/>
      <c r="JO121" s="263"/>
      <c r="JP121" s="263"/>
      <c r="JQ121" s="263"/>
      <c r="JR121" s="263"/>
      <c r="JS121" s="263"/>
      <c r="JT121" s="263"/>
      <c r="JU121" s="263"/>
      <c r="JV121" s="263"/>
      <c r="JW121" s="263"/>
      <c r="JX121" s="263"/>
      <c r="JY121" s="263"/>
      <c r="JZ121" s="263"/>
      <c r="KA121" s="263"/>
      <c r="KB121" s="263"/>
      <c r="KC121" s="263"/>
      <c r="KD121" s="263"/>
      <c r="KE121" s="263"/>
      <c r="KF121" s="263"/>
      <c r="KG121" s="263"/>
      <c r="KH121" s="263"/>
      <c r="KI121" s="263"/>
      <c r="KJ121" s="263"/>
      <c r="KK121" s="263"/>
      <c r="KL121" s="263"/>
      <c r="KM121" s="263"/>
      <c r="KN121" s="263"/>
      <c r="KO121" s="263"/>
      <c r="KP121" s="263"/>
      <c r="KQ121" s="263"/>
      <c r="KR121" s="263"/>
      <c r="KS121" s="263"/>
      <c r="KT121" s="263"/>
      <c r="KU121" s="263"/>
      <c r="KV121" s="263"/>
      <c r="KW121" s="263"/>
      <c r="KX121" s="263"/>
      <c r="KY121" s="263"/>
      <c r="KZ121" s="263"/>
      <c r="LA121" s="263"/>
      <c r="LB121" s="263"/>
      <c r="LC121" s="263"/>
      <c r="LD121" s="263"/>
      <c r="LE121" s="263"/>
      <c r="LF121" s="263"/>
      <c r="LG121" s="263"/>
      <c r="LH121" s="263"/>
      <c r="LI121" s="263"/>
      <c r="LJ121" s="263"/>
      <c r="LK121" s="263"/>
      <c r="LL121" s="263"/>
      <c r="LM121" s="263"/>
      <c r="LN121" s="263"/>
      <c r="LO121" s="263"/>
      <c r="LP121" s="263"/>
      <c r="LQ121" s="263"/>
      <c r="LR121" s="263"/>
      <c r="LS121" s="263"/>
      <c r="LT121" s="263"/>
      <c r="LU121" s="263"/>
      <c r="LV121" s="263"/>
      <c r="LW121" s="263"/>
      <c r="LX121" s="263"/>
      <c r="LY121" s="263"/>
      <c r="LZ121" s="263"/>
      <c r="MA121" s="263"/>
      <c r="MB121" s="263"/>
      <c r="MC121" s="263"/>
      <c r="MD121" s="263"/>
      <c r="ME121" s="263"/>
      <c r="MF121" s="263"/>
      <c r="MG121" s="263"/>
      <c r="MH121" s="263"/>
      <c r="MI121" s="263"/>
      <c r="MJ121" s="263"/>
      <c r="MK121" s="263"/>
      <c r="ML121" s="263"/>
      <c r="MM121" s="263"/>
      <c r="MN121" s="263"/>
      <c r="MO121" s="263"/>
      <c r="MP121" s="263"/>
      <c r="MQ121" s="263"/>
      <c r="MR121" s="263"/>
      <c r="MS121" s="263"/>
      <c r="MT121" s="263"/>
      <c r="MU121" s="263"/>
      <c r="MV121" s="263"/>
      <c r="MW121" s="263"/>
      <c r="MX121" s="263"/>
      <c r="MY121" s="263"/>
      <c r="MZ121" s="263"/>
      <c r="NA121" s="263"/>
      <c r="NB121" s="263"/>
      <c r="NC121" s="263"/>
      <c r="ND121" s="263"/>
      <c r="NE121" s="263"/>
      <c r="NF121" s="263"/>
      <c r="NG121" s="263"/>
      <c r="NH121" s="263"/>
      <c r="NI121" s="263"/>
      <c r="NJ121" s="263"/>
      <c r="NK121" s="263"/>
      <c r="NL121" s="263"/>
      <c r="NM121" s="263"/>
      <c r="NN121" s="263"/>
      <c r="NO121" s="263"/>
      <c r="NP121" s="263"/>
      <c r="NQ121" s="263"/>
      <c r="NR121" s="263"/>
      <c r="NS121" s="263"/>
      <c r="NT121" s="263"/>
      <c r="NU121" s="263"/>
      <c r="NV121" s="263"/>
      <c r="NW121" s="263"/>
      <c r="NX121" s="263"/>
      <c r="NY121" s="263"/>
      <c r="NZ121" s="263"/>
      <c r="OA121" s="263"/>
      <c r="OB121" s="263"/>
      <c r="OC121" s="263"/>
      <c r="OD121" s="263"/>
      <c r="OE121" s="263"/>
      <c r="OF121" s="263"/>
      <c r="OG121" s="263"/>
      <c r="OH121" s="263"/>
      <c r="OI121" s="263"/>
      <c r="OJ121" s="263"/>
      <c r="OK121" s="263"/>
      <c r="OL121" s="263"/>
      <c r="OM121" s="263"/>
      <c r="ON121" s="263"/>
      <c r="OO121" s="263"/>
      <c r="OP121" s="263"/>
      <c r="OQ121" s="263"/>
      <c r="OR121" s="263"/>
      <c r="OS121" s="263"/>
      <c r="OT121" s="263"/>
      <c r="OU121" s="263"/>
      <c r="OV121" s="263"/>
      <c r="OW121" s="263"/>
      <c r="OX121" s="263"/>
      <c r="OY121" s="263"/>
      <c r="OZ121" s="263"/>
      <c r="PA121" s="263"/>
      <c r="PB121" s="263"/>
      <c r="PC121" s="263"/>
      <c r="PD121" s="263"/>
      <c r="PE121" s="263"/>
      <c r="PF121" s="263"/>
      <c r="PG121" s="263"/>
      <c r="PH121" s="263"/>
      <c r="PI121" s="263"/>
      <c r="PJ121" s="263"/>
      <c r="PK121" s="263"/>
      <c r="PL121" s="263"/>
      <c r="PM121" s="263"/>
      <c r="PN121" s="263"/>
      <c r="PO121" s="263"/>
      <c r="PP121" s="263"/>
      <c r="PQ121" s="263"/>
      <c r="PR121" s="263"/>
      <c r="PS121" s="263"/>
      <c r="PT121" s="263"/>
      <c r="PU121" s="263"/>
      <c r="PV121" s="263"/>
      <c r="PW121" s="263"/>
      <c r="PX121" s="263"/>
      <c r="PY121" s="263"/>
      <c r="PZ121" s="263"/>
      <c r="QA121" s="263"/>
      <c r="QB121" s="263"/>
      <c r="QC121" s="263"/>
      <c r="QD121" s="263"/>
      <c r="QE121" s="263"/>
      <c r="QF121" s="263"/>
      <c r="QG121" s="263"/>
      <c r="QH121" s="263"/>
      <c r="QI121" s="263"/>
      <c r="QJ121" s="263"/>
      <c r="QK121" s="263"/>
      <c r="QL121" s="263"/>
      <c r="QM121" s="263"/>
      <c r="QN121" s="263"/>
      <c r="QO121" s="263"/>
      <c r="QP121" s="263"/>
      <c r="QQ121" s="263"/>
      <c r="QR121" s="263"/>
      <c r="QS121" s="263"/>
      <c r="QT121" s="263"/>
      <c r="QU121" s="263"/>
      <c r="QV121" s="263"/>
      <c r="QW121" s="263"/>
      <c r="QX121" s="263"/>
      <c r="QY121" s="263"/>
      <c r="QZ121" s="263"/>
      <c r="RA121" s="263"/>
      <c r="RB121" s="263"/>
      <c r="RC121" s="263"/>
      <c r="RD121" s="263"/>
      <c r="RE121" s="263"/>
      <c r="RF121" s="263"/>
      <c r="RG121" s="263"/>
      <c r="RH121" s="263"/>
      <c r="RI121" s="263"/>
      <c r="RJ121" s="263"/>
      <c r="RK121" s="263"/>
      <c r="RL121" s="263"/>
      <c r="RM121" s="263"/>
      <c r="RN121" s="263"/>
      <c r="RO121" s="263"/>
      <c r="RP121" s="263"/>
      <c r="RQ121" s="263"/>
      <c r="RR121" s="263"/>
      <c r="RS121" s="263"/>
      <c r="RT121" s="263"/>
      <c r="RU121" s="263"/>
      <c r="RV121" s="263"/>
      <c r="RW121" s="263"/>
      <c r="RX121" s="263"/>
      <c r="RY121" s="263"/>
      <c r="RZ121" s="263"/>
      <c r="SA121" s="263"/>
      <c r="SB121" s="263"/>
      <c r="SC121" s="263"/>
      <c r="SD121" s="263"/>
      <c r="SE121" s="263"/>
      <c r="SF121" s="263"/>
      <c r="SG121" s="263"/>
      <c r="SH121" s="263"/>
      <c r="SI121" s="263"/>
      <c r="SJ121" s="263"/>
      <c r="SK121" s="263"/>
      <c r="SL121" s="263"/>
      <c r="SM121" s="263"/>
      <c r="SN121" s="263"/>
      <c r="SO121" s="263"/>
      <c r="SP121" s="263"/>
      <c r="SQ121" s="263"/>
      <c r="SR121" s="263"/>
      <c r="SS121" s="263"/>
      <c r="ST121" s="263"/>
      <c r="SU121" s="263"/>
      <c r="SV121" s="263"/>
      <c r="SW121" s="263"/>
      <c r="SX121" s="263"/>
      <c r="SY121" s="263"/>
      <c r="SZ121" s="263"/>
      <c r="TA121" s="263"/>
      <c r="TB121" s="263"/>
      <c r="TC121" s="263"/>
      <c r="TD121" s="263"/>
      <c r="TE121" s="263"/>
      <c r="TF121" s="263"/>
      <c r="TG121" s="263"/>
      <c r="TH121" s="263"/>
      <c r="TI121" s="263"/>
      <c r="TJ121" s="263"/>
      <c r="TK121" s="263"/>
      <c r="TL121" s="263"/>
      <c r="TM121" s="263"/>
      <c r="TN121" s="263"/>
      <c r="TO121" s="263"/>
      <c r="TP121" s="263"/>
      <c r="TQ121" s="263"/>
      <c r="TR121" s="263"/>
      <c r="TS121" s="263"/>
      <c r="TT121" s="263"/>
      <c r="TU121" s="263"/>
      <c r="TV121" s="263"/>
      <c r="TW121" s="263"/>
      <c r="TX121" s="263"/>
      <c r="TY121" s="263"/>
      <c r="TZ121" s="263"/>
      <c r="UA121" s="263"/>
      <c r="UB121" s="263"/>
      <c r="UC121" s="263"/>
      <c r="UD121" s="263"/>
      <c r="UE121" s="263"/>
      <c r="UF121" s="263"/>
      <c r="UG121" s="263"/>
      <c r="UH121" s="263"/>
      <c r="UI121" s="263"/>
      <c r="UJ121" s="263"/>
      <c r="UK121" s="263"/>
      <c r="UL121" s="263"/>
      <c r="UM121" s="263"/>
      <c r="UN121" s="263"/>
      <c r="UO121" s="263"/>
      <c r="UP121" s="263"/>
      <c r="UQ121" s="263"/>
      <c r="UR121" s="263"/>
      <c r="US121" s="263"/>
      <c r="UT121" s="263"/>
      <c r="UU121" s="263"/>
      <c r="UV121" s="263"/>
      <c r="UW121" s="263"/>
      <c r="UX121" s="263"/>
      <c r="UY121" s="263"/>
      <c r="UZ121" s="263"/>
      <c r="VA121" s="263"/>
      <c r="VB121" s="263"/>
      <c r="VC121" s="263"/>
      <c r="VD121" s="263"/>
      <c r="VE121" s="263"/>
      <c r="VF121" s="263"/>
      <c r="VG121" s="263"/>
      <c r="VH121" s="263"/>
      <c r="VI121" s="263"/>
      <c r="VJ121" s="263"/>
      <c r="VK121" s="263"/>
      <c r="VL121" s="263"/>
      <c r="VM121" s="263"/>
      <c r="VN121" s="263"/>
      <c r="VO121" s="263"/>
      <c r="VP121" s="263"/>
      <c r="VQ121" s="263"/>
      <c r="VR121" s="263"/>
      <c r="VS121" s="263"/>
      <c r="VT121" s="263"/>
      <c r="VU121" s="263"/>
      <c r="VV121" s="263"/>
      <c r="VW121" s="263"/>
      <c r="VX121" s="263"/>
      <c r="VY121" s="263"/>
      <c r="VZ121" s="263"/>
      <c r="WA121" s="263"/>
      <c r="WB121" s="263"/>
      <c r="WC121" s="263"/>
      <c r="WD121" s="263"/>
      <c r="WE121" s="263"/>
      <c r="WF121" s="263"/>
      <c r="WG121" s="263"/>
      <c r="WH121" s="263"/>
      <c r="WI121" s="263"/>
      <c r="WJ121" s="263"/>
      <c r="WK121" s="263"/>
      <c r="WL121" s="263"/>
      <c r="WM121" s="263"/>
      <c r="WN121" s="263"/>
      <c r="WO121" s="263"/>
      <c r="WP121" s="263"/>
      <c r="WQ121" s="263"/>
      <c r="WR121" s="263"/>
      <c r="WS121" s="263"/>
      <c r="WT121" s="263"/>
      <c r="WU121" s="263"/>
      <c r="WV121" s="263"/>
      <c r="WW121" s="263"/>
      <c r="WX121" s="263"/>
      <c r="WY121" s="263"/>
      <c r="WZ121" s="263"/>
      <c r="XA121" s="263"/>
      <c r="XB121" s="263"/>
      <c r="XC121" s="263"/>
      <c r="XD121" s="263"/>
      <c r="XE121" s="263"/>
      <c r="XF121" s="263"/>
      <c r="XG121" s="263"/>
      <c r="XH121" s="263"/>
      <c r="XI121" s="263"/>
      <c r="XJ121" s="263"/>
      <c r="XK121" s="263"/>
      <c r="XL121" s="263"/>
      <c r="XM121" s="263"/>
      <c r="XN121" s="263"/>
      <c r="XO121" s="263"/>
      <c r="XP121" s="263"/>
      <c r="XQ121" s="263"/>
      <c r="XR121" s="263"/>
      <c r="XS121" s="263"/>
      <c r="XT121" s="263"/>
      <c r="XU121" s="263"/>
      <c r="XV121" s="263"/>
      <c r="XW121" s="263"/>
      <c r="XX121" s="263"/>
      <c r="XY121" s="263"/>
      <c r="XZ121" s="263"/>
      <c r="YA121" s="263"/>
      <c r="YB121" s="263"/>
      <c r="YC121" s="263"/>
      <c r="YD121" s="263"/>
      <c r="YE121" s="263"/>
      <c r="YF121" s="263"/>
      <c r="YG121" s="263"/>
      <c r="YH121" s="263"/>
      <c r="YI121" s="263"/>
      <c r="YJ121" s="263"/>
      <c r="YK121" s="263"/>
      <c r="YL121" s="263"/>
      <c r="YM121" s="263"/>
      <c r="YN121" s="263"/>
      <c r="YO121" s="263"/>
      <c r="YP121" s="263"/>
      <c r="YQ121" s="263"/>
      <c r="YR121" s="263"/>
      <c r="YS121" s="263"/>
      <c r="YT121" s="263"/>
      <c r="YU121" s="263"/>
      <c r="YV121" s="263"/>
      <c r="YW121" s="263"/>
      <c r="YX121" s="263"/>
      <c r="YY121" s="263"/>
      <c r="YZ121" s="263"/>
      <c r="ZA121" s="263"/>
      <c r="ZB121" s="263"/>
      <c r="ZC121" s="263"/>
      <c r="ZD121" s="263"/>
      <c r="ZE121" s="263"/>
      <c r="ZF121" s="263"/>
      <c r="ZG121" s="263"/>
      <c r="ZH121" s="263"/>
      <c r="ZI121" s="263"/>
      <c r="ZJ121" s="263"/>
      <c r="ZK121" s="263"/>
      <c r="ZL121" s="263"/>
      <c r="ZM121" s="263"/>
      <c r="ZN121" s="263"/>
      <c r="ZO121" s="263"/>
      <c r="ZP121" s="263"/>
      <c r="ZQ121" s="263"/>
      <c r="ZR121" s="263"/>
      <c r="ZS121" s="263"/>
      <c r="ZT121" s="263"/>
      <c r="ZU121" s="263"/>
      <c r="ZV121" s="263"/>
      <c r="ZW121" s="263"/>
      <c r="ZX121" s="263"/>
      <c r="ZY121" s="263"/>
      <c r="ZZ121" s="263"/>
      <c r="AAA121" s="263"/>
      <c r="AAB121" s="263"/>
      <c r="AAC121" s="263"/>
      <c r="AAD121" s="263"/>
      <c r="AAE121" s="263"/>
      <c r="AAF121" s="263"/>
      <c r="AAG121" s="263"/>
      <c r="AAH121" s="263"/>
      <c r="AAI121" s="263"/>
      <c r="AAJ121" s="263"/>
      <c r="AAK121" s="263"/>
      <c r="AAL121" s="263"/>
      <c r="AAM121" s="263"/>
      <c r="AAN121" s="263"/>
      <c r="AAO121" s="263"/>
      <c r="AAP121" s="263"/>
      <c r="AAQ121" s="263"/>
      <c r="AAR121" s="263"/>
      <c r="AAS121" s="263"/>
      <c r="AAT121" s="263"/>
      <c r="AAU121" s="263"/>
      <c r="AAV121" s="263"/>
      <c r="AAW121" s="263"/>
      <c r="AAX121" s="263"/>
      <c r="AAY121" s="263"/>
      <c r="AAZ121" s="263"/>
      <c r="ABA121" s="263"/>
      <c r="ABB121" s="263"/>
      <c r="ABC121" s="263"/>
      <c r="ABD121" s="263"/>
      <c r="ABE121" s="263"/>
      <c r="ABF121" s="263"/>
      <c r="ABG121" s="263"/>
      <c r="ABH121" s="263"/>
      <c r="ABI121" s="263"/>
      <c r="ABJ121" s="263"/>
      <c r="ABK121" s="263"/>
      <c r="ABL121" s="263"/>
      <c r="ABM121" s="263"/>
      <c r="ABN121" s="263"/>
      <c r="ABO121" s="263"/>
      <c r="ABP121" s="263"/>
      <c r="ABQ121" s="263"/>
      <c r="ABR121" s="263"/>
      <c r="ABS121" s="263"/>
      <c r="ABT121" s="263"/>
      <c r="ABU121" s="263"/>
      <c r="ABV121" s="263"/>
      <c r="ABW121" s="263"/>
      <c r="ABX121" s="263"/>
      <c r="ABY121" s="263"/>
      <c r="ABZ121" s="263"/>
      <c r="ACA121" s="263"/>
      <c r="ACB121" s="263"/>
      <c r="ACC121" s="263"/>
      <c r="ACD121" s="263"/>
      <c r="ACE121" s="263"/>
      <c r="ACF121" s="263"/>
      <c r="ACG121" s="263"/>
      <c r="ACH121" s="263"/>
      <c r="ACI121" s="263"/>
      <c r="ACJ121" s="263"/>
      <c r="ACK121" s="263"/>
      <c r="ACL121" s="263"/>
      <c r="ACM121" s="263"/>
      <c r="ACN121" s="263"/>
      <c r="ACO121" s="263"/>
      <c r="ACP121" s="263"/>
      <c r="ACQ121" s="263"/>
      <c r="ACR121" s="263"/>
      <c r="ACS121" s="263"/>
      <c r="ACT121" s="263"/>
      <c r="ACU121" s="263"/>
      <c r="ACV121" s="263"/>
      <c r="ACW121" s="263"/>
      <c r="ACX121" s="263"/>
      <c r="ACY121" s="263"/>
      <c r="ACZ121" s="263"/>
      <c r="ADA121" s="263"/>
      <c r="ADB121" s="263"/>
      <c r="ADC121" s="263"/>
      <c r="ADD121" s="263"/>
      <c r="ADE121" s="263"/>
      <c r="ADF121" s="263"/>
      <c r="ADG121" s="263"/>
      <c r="ADH121" s="263"/>
      <c r="ADI121" s="263"/>
      <c r="ADJ121" s="263"/>
      <c r="ADK121" s="263"/>
      <c r="ADL121" s="263"/>
      <c r="ADM121" s="263"/>
      <c r="ADN121" s="263"/>
      <c r="ADO121" s="263"/>
      <c r="ADP121" s="263"/>
      <c r="ADQ121" s="263"/>
      <c r="ADR121" s="263"/>
      <c r="ADS121" s="263"/>
      <c r="ADT121" s="263"/>
      <c r="ADU121" s="263"/>
      <c r="ADV121" s="263"/>
      <c r="ADW121" s="263"/>
      <c r="ADX121" s="263"/>
      <c r="ADY121" s="263"/>
      <c r="ADZ121" s="263"/>
      <c r="AEA121" s="263"/>
      <c r="AEB121" s="263"/>
      <c r="AEC121" s="263"/>
      <c r="AED121" s="263"/>
      <c r="AEE121" s="263"/>
      <c r="AEF121" s="263"/>
      <c r="AEG121" s="263"/>
      <c r="AEH121" s="263"/>
      <c r="AEI121" s="263"/>
      <c r="AEJ121" s="263"/>
      <c r="AEK121" s="263"/>
      <c r="AEL121" s="263"/>
      <c r="AEM121" s="263"/>
      <c r="AEN121" s="263"/>
      <c r="AEO121" s="263"/>
      <c r="AEP121" s="263"/>
      <c r="AEQ121" s="263"/>
      <c r="AER121" s="263"/>
      <c r="AES121" s="263"/>
      <c r="AET121" s="263"/>
      <c r="AEU121" s="263"/>
      <c r="AEV121" s="263"/>
      <c r="AEW121" s="263"/>
      <c r="AEX121" s="263"/>
      <c r="AEY121" s="263"/>
      <c r="AEZ121" s="263"/>
      <c r="AFA121" s="263"/>
      <c r="AFB121" s="263"/>
      <c r="AFC121" s="263"/>
      <c r="AFD121" s="263"/>
      <c r="AFE121" s="263"/>
      <c r="AFF121" s="263"/>
      <c r="AFG121" s="263"/>
      <c r="AFH121" s="263"/>
      <c r="AFI121" s="263"/>
      <c r="AFJ121" s="263"/>
      <c r="AFK121" s="263"/>
      <c r="AFL121" s="263"/>
      <c r="AFM121" s="263"/>
      <c r="AFN121" s="263"/>
      <c r="AFO121" s="263"/>
      <c r="AFP121" s="263"/>
      <c r="AFQ121" s="263"/>
      <c r="AFR121" s="263"/>
      <c r="AFS121" s="263"/>
      <c r="AFT121" s="263"/>
      <c r="AFU121" s="263"/>
      <c r="AFV121" s="263"/>
      <c r="AFW121" s="263"/>
      <c r="AFX121" s="263"/>
      <c r="AFY121" s="263"/>
      <c r="AFZ121" s="263"/>
      <c r="AGA121" s="263"/>
      <c r="AGB121" s="263"/>
      <c r="AGC121" s="263"/>
      <c r="AGD121" s="263"/>
      <c r="AGE121" s="263"/>
      <c r="AGF121" s="263"/>
      <c r="AGG121" s="263"/>
      <c r="AGH121" s="263"/>
      <c r="AGI121" s="263"/>
      <c r="AGJ121" s="263"/>
      <c r="AGK121" s="263"/>
      <c r="AGL121" s="263"/>
      <c r="AGM121" s="263"/>
      <c r="AGN121" s="263"/>
      <c r="AGO121" s="263"/>
      <c r="AGP121" s="263"/>
      <c r="AGQ121" s="263"/>
      <c r="AGR121" s="263"/>
      <c r="AGS121" s="263"/>
      <c r="AGT121" s="263"/>
      <c r="AGU121" s="263"/>
      <c r="AGV121" s="263"/>
      <c r="AGW121" s="263"/>
      <c r="AGX121" s="263"/>
      <c r="AGY121" s="263"/>
      <c r="AGZ121" s="263"/>
      <c r="AHA121" s="263"/>
      <c r="AHB121" s="263"/>
      <c r="AHC121" s="263"/>
      <c r="AHD121" s="263"/>
      <c r="AHE121" s="263"/>
      <c r="AHF121" s="263"/>
      <c r="AHG121" s="263"/>
      <c r="AHH121" s="263"/>
      <c r="AHI121" s="263"/>
      <c r="AHJ121" s="263"/>
      <c r="AHK121" s="263"/>
      <c r="AHL121" s="263"/>
      <c r="AHM121" s="263"/>
      <c r="AHN121" s="263"/>
      <c r="AHO121" s="263"/>
      <c r="AHP121" s="263"/>
      <c r="AHQ121" s="263"/>
      <c r="AHR121" s="263"/>
      <c r="AHS121" s="263"/>
      <c r="AHT121" s="263"/>
      <c r="AHU121" s="263"/>
      <c r="AHV121" s="263"/>
      <c r="AHW121" s="263"/>
      <c r="AHX121" s="263"/>
      <c r="AHY121" s="263"/>
      <c r="AHZ121" s="263"/>
      <c r="AIA121" s="263"/>
      <c r="AIB121" s="263"/>
      <c r="AIC121" s="263"/>
      <c r="AID121" s="263"/>
      <c r="AIE121" s="263"/>
      <c r="AIF121" s="263"/>
      <c r="AIG121" s="263"/>
      <c r="AIH121" s="263"/>
      <c r="AII121" s="263"/>
      <c r="AIJ121" s="263"/>
      <c r="AIK121" s="263"/>
      <c r="AIL121" s="263"/>
      <c r="AIM121" s="263"/>
      <c r="AIN121" s="263"/>
      <c r="AIO121" s="263"/>
      <c r="AIP121" s="263"/>
      <c r="AIQ121" s="263"/>
      <c r="AIR121" s="263"/>
      <c r="AIS121" s="263"/>
      <c r="AIT121" s="263"/>
      <c r="AIU121" s="263"/>
      <c r="AIV121" s="263"/>
      <c r="AIW121" s="263"/>
      <c r="AIX121" s="263"/>
      <c r="AIY121" s="263"/>
      <c r="AIZ121" s="263"/>
      <c r="AJA121" s="263"/>
      <c r="AJB121" s="263"/>
      <c r="AJC121" s="263"/>
      <c r="AJD121" s="263"/>
      <c r="AJE121" s="263"/>
      <c r="AJF121" s="263"/>
      <c r="AJG121" s="263"/>
      <c r="AJH121" s="263"/>
      <c r="AJI121" s="263"/>
      <c r="AJJ121" s="263"/>
      <c r="AJK121" s="263"/>
      <c r="AJL121" s="263"/>
      <c r="AJM121" s="263"/>
      <c r="AJN121" s="263"/>
      <c r="AJO121" s="263"/>
      <c r="AJP121" s="263"/>
      <c r="AJQ121" s="263"/>
      <c r="AJR121" s="263"/>
      <c r="AJS121" s="263"/>
      <c r="AJT121" s="263"/>
      <c r="AJU121" s="263"/>
      <c r="AJV121" s="263"/>
      <c r="AJW121" s="263"/>
      <c r="AJX121" s="263"/>
      <c r="AJY121" s="263"/>
      <c r="AJZ121" s="263"/>
      <c r="AKA121" s="263"/>
      <c r="AKB121" s="263"/>
      <c r="AKC121" s="263"/>
      <c r="AKD121" s="263"/>
      <c r="AKE121" s="263"/>
      <c r="AKF121" s="263"/>
      <c r="AKG121" s="263"/>
      <c r="AKH121" s="263"/>
      <c r="AKI121" s="263"/>
      <c r="AKJ121" s="263"/>
      <c r="AKK121" s="263"/>
      <c r="AKL121" s="263"/>
      <c r="AKM121" s="263"/>
      <c r="AKN121" s="263"/>
      <c r="AKO121" s="263"/>
      <c r="AKP121" s="263"/>
      <c r="AKQ121" s="263"/>
      <c r="AKR121" s="263"/>
      <c r="AKS121" s="263"/>
      <c r="AKT121" s="263"/>
      <c r="AKU121" s="263"/>
      <c r="AKV121" s="263"/>
      <c r="AKW121" s="263"/>
      <c r="AKX121" s="263"/>
      <c r="AKY121" s="263"/>
      <c r="AKZ121" s="263"/>
      <c r="ALA121" s="263"/>
      <c r="ALB121" s="263"/>
      <c r="ALC121" s="263"/>
      <c r="ALD121" s="263"/>
      <c r="ALE121" s="263"/>
      <c r="ALF121" s="263"/>
      <c r="ALG121" s="263"/>
      <c r="ALH121" s="263"/>
      <c r="ALI121" s="263"/>
      <c r="ALJ121" s="263"/>
      <c r="ALK121" s="263"/>
      <c r="ALL121" s="263"/>
      <c r="ALM121" s="263"/>
      <c r="ALN121" s="263"/>
      <c r="ALO121" s="263"/>
      <c r="ALP121" s="263"/>
      <c r="ALQ121" s="263"/>
      <c r="ALR121" s="263"/>
      <c r="ALS121" s="263"/>
      <c r="ALT121" s="263"/>
      <c r="ALU121" s="263"/>
      <c r="ALV121" s="263"/>
      <c r="ALW121" s="263"/>
      <c r="ALX121" s="263"/>
      <c r="ALY121" s="263"/>
      <c r="ALZ121" s="263"/>
      <c r="AMA121" s="263"/>
      <c r="AMB121" s="263"/>
      <c r="AMC121" s="263"/>
      <c r="AMD121" s="263"/>
      <c r="AME121" s="263"/>
      <c r="AMF121" s="263"/>
      <c r="AMG121" s="263"/>
      <c r="AMH121" s="263"/>
      <c r="AMI121" s="263"/>
      <c r="AMJ121" s="263"/>
      <c r="AMK121" s="263"/>
    </row>
    <row r="122" spans="1:1025" s="86" customFormat="1" x14ac:dyDescent="0.2">
      <c r="A122" s="263"/>
      <c r="B122" s="263"/>
      <c r="C122" s="234"/>
      <c r="D122" s="234"/>
      <c r="E122" s="234"/>
      <c r="F122" s="234"/>
      <c r="G122" s="234"/>
      <c r="H122" s="234"/>
      <c r="I122" s="234"/>
      <c r="J122" s="234"/>
      <c r="K122" s="234"/>
      <c r="L122" s="234"/>
      <c r="M122" s="234"/>
      <c r="N122" s="234"/>
      <c r="O122" s="234"/>
      <c r="P122" s="234"/>
      <c r="Q122" s="224"/>
      <c r="R122" s="244"/>
      <c r="S122" s="263"/>
      <c r="T122" s="263"/>
      <c r="U122" s="263"/>
      <c r="V122" s="263"/>
      <c r="W122" s="263"/>
      <c r="X122" s="263"/>
      <c r="Y122" s="263"/>
      <c r="Z122" s="263"/>
      <c r="AA122" s="263"/>
      <c r="AB122" s="263"/>
      <c r="AC122" s="263"/>
      <c r="AD122" s="263"/>
      <c r="AE122" s="263"/>
      <c r="AF122" s="263"/>
      <c r="AG122" s="263"/>
      <c r="AH122" s="263"/>
      <c r="AI122" s="263"/>
      <c r="AJ122" s="263"/>
      <c r="AK122" s="263"/>
      <c r="AL122" s="263"/>
      <c r="AM122" s="263"/>
      <c r="AN122" s="263"/>
      <c r="AO122" s="263"/>
      <c r="AP122" s="263"/>
      <c r="AQ122" s="263"/>
      <c r="AR122" s="263"/>
      <c r="AS122" s="263"/>
      <c r="AT122" s="263"/>
      <c r="AU122" s="263"/>
      <c r="AV122" s="263"/>
      <c r="AW122" s="263"/>
      <c r="AX122" s="263"/>
      <c r="AY122" s="263"/>
      <c r="AZ122" s="263"/>
      <c r="BA122" s="263"/>
      <c r="BB122" s="263"/>
      <c r="BC122" s="263"/>
      <c r="BD122" s="263"/>
      <c r="BE122" s="263"/>
      <c r="BF122" s="263"/>
      <c r="BG122" s="263"/>
      <c r="BH122" s="263"/>
      <c r="BI122" s="263"/>
      <c r="BJ122" s="263"/>
      <c r="BK122" s="263"/>
      <c r="BL122" s="263"/>
      <c r="BM122" s="263"/>
      <c r="BN122" s="263"/>
      <c r="BO122" s="263"/>
      <c r="BP122" s="263"/>
      <c r="BQ122" s="263"/>
      <c r="BR122" s="263"/>
      <c r="BS122" s="263"/>
      <c r="BT122" s="263"/>
      <c r="BU122" s="263"/>
      <c r="BV122" s="263"/>
      <c r="BW122" s="263"/>
      <c r="BX122" s="263"/>
      <c r="BY122" s="263"/>
      <c r="BZ122" s="263"/>
      <c r="CA122" s="263"/>
      <c r="CB122" s="263"/>
      <c r="CC122" s="263"/>
      <c r="CD122" s="263"/>
      <c r="CE122" s="263"/>
      <c r="CF122" s="263"/>
      <c r="CG122" s="263"/>
      <c r="CH122" s="263"/>
      <c r="CI122" s="263"/>
      <c r="CJ122" s="263"/>
      <c r="CK122" s="263"/>
      <c r="CL122" s="263"/>
      <c r="CM122" s="263"/>
      <c r="CN122" s="263"/>
      <c r="CO122" s="263"/>
      <c r="CP122" s="263"/>
      <c r="CQ122" s="263"/>
      <c r="CR122" s="263"/>
      <c r="CS122" s="263"/>
      <c r="CT122" s="263"/>
      <c r="CU122" s="263"/>
      <c r="CV122" s="263"/>
      <c r="CW122" s="263"/>
      <c r="CX122" s="263"/>
      <c r="CY122" s="263"/>
      <c r="CZ122" s="263"/>
      <c r="DA122" s="263"/>
      <c r="DB122" s="263"/>
      <c r="DC122" s="263"/>
      <c r="DD122" s="263"/>
      <c r="DE122" s="263"/>
      <c r="DF122" s="263"/>
      <c r="DG122" s="263"/>
      <c r="DH122" s="263"/>
      <c r="DI122" s="263"/>
      <c r="DJ122" s="263"/>
      <c r="DK122" s="263"/>
      <c r="DL122" s="263"/>
      <c r="DM122" s="263"/>
      <c r="DN122" s="263"/>
      <c r="DO122" s="263"/>
      <c r="DP122" s="263"/>
      <c r="DQ122" s="263"/>
      <c r="DR122" s="263"/>
      <c r="DS122" s="263"/>
      <c r="DT122" s="263"/>
      <c r="DU122" s="263"/>
      <c r="DV122" s="263"/>
      <c r="DW122" s="263"/>
      <c r="DX122" s="263"/>
      <c r="DY122" s="263"/>
      <c r="DZ122" s="263"/>
      <c r="EA122" s="263"/>
      <c r="EB122" s="263"/>
      <c r="EC122" s="263"/>
      <c r="ED122" s="263"/>
      <c r="EE122" s="263"/>
      <c r="EF122" s="263"/>
      <c r="EG122" s="263"/>
      <c r="EH122" s="263"/>
      <c r="EI122" s="263"/>
      <c r="EJ122" s="263"/>
      <c r="EK122" s="263"/>
      <c r="EL122" s="263"/>
      <c r="EM122" s="263"/>
      <c r="EN122" s="263"/>
      <c r="EO122" s="263"/>
      <c r="EP122" s="263"/>
      <c r="EQ122" s="263"/>
      <c r="ER122" s="263"/>
      <c r="ES122" s="263"/>
      <c r="ET122" s="263"/>
      <c r="EU122" s="263"/>
      <c r="EV122" s="263"/>
      <c r="EW122" s="263"/>
      <c r="EX122" s="263"/>
      <c r="EY122" s="263"/>
      <c r="EZ122" s="263"/>
      <c r="FA122" s="263"/>
      <c r="FB122" s="263"/>
      <c r="FC122" s="263"/>
      <c r="FD122" s="263"/>
      <c r="FE122" s="263"/>
      <c r="FF122" s="263"/>
      <c r="FG122" s="263"/>
      <c r="FH122" s="263"/>
      <c r="FI122" s="263"/>
      <c r="FJ122" s="263"/>
      <c r="FK122" s="263"/>
      <c r="FL122" s="263"/>
      <c r="FM122" s="263"/>
      <c r="FN122" s="263"/>
      <c r="FO122" s="263"/>
      <c r="FP122" s="263"/>
      <c r="FQ122" s="263"/>
      <c r="FR122" s="263"/>
      <c r="FS122" s="263"/>
      <c r="FT122" s="263"/>
      <c r="FU122" s="263"/>
      <c r="FV122" s="263"/>
      <c r="FW122" s="263"/>
      <c r="FX122" s="263"/>
      <c r="FY122" s="263"/>
      <c r="FZ122" s="263"/>
      <c r="GA122" s="263"/>
      <c r="GB122" s="263"/>
      <c r="GC122" s="263"/>
      <c r="GD122" s="263"/>
      <c r="GE122" s="263"/>
      <c r="GF122" s="263"/>
      <c r="GG122" s="263"/>
      <c r="GH122" s="263"/>
      <c r="GI122" s="263"/>
      <c r="GJ122" s="263"/>
      <c r="GK122" s="263"/>
      <c r="GL122" s="263"/>
      <c r="GM122" s="263"/>
      <c r="GN122" s="263"/>
      <c r="GO122" s="263"/>
      <c r="GP122" s="263"/>
      <c r="GQ122" s="263"/>
      <c r="GR122" s="263"/>
      <c r="GS122" s="263"/>
      <c r="GT122" s="263"/>
      <c r="GU122" s="263"/>
      <c r="GV122" s="263"/>
      <c r="GW122" s="263"/>
      <c r="GX122" s="263"/>
      <c r="GY122" s="263"/>
      <c r="GZ122" s="263"/>
      <c r="HA122" s="263"/>
      <c r="HB122" s="263"/>
      <c r="HC122" s="263"/>
      <c r="HD122" s="263"/>
      <c r="HE122" s="263"/>
      <c r="HF122" s="263"/>
      <c r="HG122" s="263"/>
      <c r="HH122" s="263"/>
      <c r="HI122" s="263"/>
      <c r="HJ122" s="263"/>
      <c r="HK122" s="263"/>
      <c r="HL122" s="263"/>
      <c r="HM122" s="263"/>
      <c r="HN122" s="263"/>
      <c r="HO122" s="263"/>
      <c r="HP122" s="263"/>
      <c r="HQ122" s="263"/>
      <c r="HR122" s="263"/>
      <c r="HS122" s="263"/>
      <c r="HT122" s="263"/>
      <c r="HU122" s="263"/>
      <c r="HV122" s="263"/>
      <c r="HW122" s="263"/>
      <c r="HX122" s="263"/>
      <c r="HY122" s="263"/>
      <c r="HZ122" s="263"/>
      <c r="IA122" s="263"/>
      <c r="IB122" s="263"/>
      <c r="IC122" s="263"/>
      <c r="ID122" s="263"/>
      <c r="IE122" s="263"/>
      <c r="IF122" s="263"/>
      <c r="IG122" s="263"/>
      <c r="IH122" s="263"/>
      <c r="II122" s="263"/>
      <c r="IJ122" s="263"/>
      <c r="IK122" s="263"/>
      <c r="IL122" s="263"/>
      <c r="IM122" s="263"/>
      <c r="IN122" s="263"/>
      <c r="IO122" s="263"/>
      <c r="IP122" s="263"/>
      <c r="IQ122" s="263"/>
      <c r="IR122" s="263"/>
      <c r="IS122" s="263"/>
      <c r="IT122" s="263"/>
      <c r="IU122" s="263"/>
      <c r="IV122" s="263"/>
      <c r="IW122" s="263"/>
      <c r="IX122" s="263"/>
      <c r="IY122" s="263"/>
      <c r="IZ122" s="263"/>
      <c r="JA122" s="263"/>
      <c r="JB122" s="263"/>
      <c r="JC122" s="263"/>
      <c r="JD122" s="263"/>
      <c r="JE122" s="263"/>
      <c r="JF122" s="263"/>
      <c r="JG122" s="263"/>
      <c r="JH122" s="263"/>
      <c r="JI122" s="263"/>
      <c r="JJ122" s="263"/>
      <c r="JK122" s="263"/>
      <c r="JL122" s="263"/>
      <c r="JM122" s="263"/>
      <c r="JN122" s="263"/>
      <c r="JO122" s="263"/>
      <c r="JP122" s="263"/>
      <c r="JQ122" s="263"/>
      <c r="JR122" s="263"/>
      <c r="JS122" s="263"/>
      <c r="JT122" s="263"/>
      <c r="JU122" s="263"/>
      <c r="JV122" s="263"/>
      <c r="JW122" s="263"/>
      <c r="JX122" s="263"/>
      <c r="JY122" s="263"/>
      <c r="JZ122" s="263"/>
      <c r="KA122" s="263"/>
      <c r="KB122" s="263"/>
      <c r="KC122" s="263"/>
      <c r="KD122" s="263"/>
      <c r="KE122" s="263"/>
      <c r="KF122" s="263"/>
      <c r="KG122" s="263"/>
      <c r="KH122" s="263"/>
      <c r="KI122" s="263"/>
      <c r="KJ122" s="263"/>
      <c r="KK122" s="263"/>
      <c r="KL122" s="263"/>
      <c r="KM122" s="263"/>
      <c r="KN122" s="263"/>
      <c r="KO122" s="263"/>
      <c r="KP122" s="263"/>
      <c r="KQ122" s="263"/>
      <c r="KR122" s="263"/>
      <c r="KS122" s="263"/>
      <c r="KT122" s="263"/>
      <c r="KU122" s="263"/>
      <c r="KV122" s="263"/>
      <c r="KW122" s="263"/>
      <c r="KX122" s="263"/>
      <c r="KY122" s="263"/>
      <c r="KZ122" s="263"/>
      <c r="LA122" s="263"/>
      <c r="LB122" s="263"/>
      <c r="LC122" s="263"/>
      <c r="LD122" s="263"/>
      <c r="LE122" s="263"/>
      <c r="LF122" s="263"/>
      <c r="LG122" s="263"/>
      <c r="LH122" s="263"/>
      <c r="LI122" s="263"/>
      <c r="LJ122" s="263"/>
      <c r="LK122" s="263"/>
      <c r="LL122" s="263"/>
      <c r="LM122" s="263"/>
      <c r="LN122" s="263"/>
      <c r="LO122" s="263"/>
      <c r="LP122" s="263"/>
      <c r="LQ122" s="263"/>
      <c r="LR122" s="263"/>
      <c r="LS122" s="263"/>
      <c r="LT122" s="263"/>
      <c r="LU122" s="263"/>
      <c r="LV122" s="263"/>
      <c r="LW122" s="263"/>
      <c r="LX122" s="263"/>
      <c r="LY122" s="263"/>
      <c r="LZ122" s="263"/>
      <c r="MA122" s="263"/>
      <c r="MB122" s="263"/>
      <c r="MC122" s="263"/>
      <c r="MD122" s="263"/>
      <c r="ME122" s="263"/>
      <c r="MF122" s="263"/>
      <c r="MG122" s="263"/>
      <c r="MH122" s="263"/>
      <c r="MI122" s="263"/>
      <c r="MJ122" s="263"/>
      <c r="MK122" s="263"/>
      <c r="ML122" s="263"/>
      <c r="MM122" s="263"/>
      <c r="MN122" s="263"/>
      <c r="MO122" s="263"/>
      <c r="MP122" s="263"/>
      <c r="MQ122" s="263"/>
      <c r="MR122" s="263"/>
      <c r="MS122" s="263"/>
      <c r="MT122" s="263"/>
      <c r="MU122" s="263"/>
      <c r="MV122" s="263"/>
      <c r="MW122" s="263"/>
      <c r="MX122" s="263"/>
      <c r="MY122" s="263"/>
      <c r="MZ122" s="263"/>
      <c r="NA122" s="263"/>
      <c r="NB122" s="263"/>
      <c r="NC122" s="263"/>
      <c r="ND122" s="263"/>
      <c r="NE122" s="263"/>
      <c r="NF122" s="263"/>
      <c r="NG122" s="263"/>
      <c r="NH122" s="263"/>
      <c r="NI122" s="263"/>
      <c r="NJ122" s="263"/>
      <c r="NK122" s="263"/>
      <c r="NL122" s="263"/>
      <c r="NM122" s="263"/>
      <c r="NN122" s="263"/>
      <c r="NO122" s="263"/>
      <c r="NP122" s="263"/>
      <c r="NQ122" s="263"/>
      <c r="NR122" s="263"/>
      <c r="NS122" s="263"/>
      <c r="NT122" s="263"/>
      <c r="NU122" s="263"/>
      <c r="NV122" s="263"/>
      <c r="NW122" s="263"/>
      <c r="NX122" s="263"/>
      <c r="NY122" s="263"/>
      <c r="NZ122" s="263"/>
      <c r="OA122" s="263"/>
      <c r="OB122" s="263"/>
      <c r="OC122" s="263"/>
      <c r="OD122" s="263"/>
      <c r="OE122" s="263"/>
      <c r="OF122" s="263"/>
      <c r="OG122" s="263"/>
      <c r="OH122" s="263"/>
      <c r="OI122" s="263"/>
      <c r="OJ122" s="263"/>
      <c r="OK122" s="263"/>
      <c r="OL122" s="263"/>
      <c r="OM122" s="263"/>
      <c r="ON122" s="263"/>
      <c r="OO122" s="263"/>
      <c r="OP122" s="263"/>
      <c r="OQ122" s="263"/>
      <c r="OR122" s="263"/>
      <c r="OS122" s="263"/>
      <c r="OT122" s="263"/>
      <c r="OU122" s="263"/>
      <c r="OV122" s="263"/>
      <c r="OW122" s="263"/>
      <c r="OX122" s="263"/>
      <c r="OY122" s="263"/>
      <c r="OZ122" s="263"/>
      <c r="PA122" s="263"/>
      <c r="PB122" s="263"/>
      <c r="PC122" s="263"/>
      <c r="PD122" s="263"/>
      <c r="PE122" s="263"/>
      <c r="PF122" s="263"/>
      <c r="PG122" s="263"/>
      <c r="PH122" s="263"/>
      <c r="PI122" s="263"/>
      <c r="PJ122" s="263"/>
      <c r="PK122" s="263"/>
      <c r="PL122" s="263"/>
      <c r="PM122" s="263"/>
      <c r="PN122" s="263"/>
      <c r="PO122" s="263"/>
      <c r="PP122" s="263"/>
      <c r="PQ122" s="263"/>
      <c r="PR122" s="263"/>
      <c r="PS122" s="263"/>
      <c r="PT122" s="263"/>
      <c r="PU122" s="263"/>
      <c r="PV122" s="263"/>
      <c r="PW122" s="263"/>
      <c r="PX122" s="263"/>
      <c r="PY122" s="263"/>
      <c r="PZ122" s="263"/>
      <c r="QA122" s="263"/>
      <c r="QB122" s="263"/>
      <c r="QC122" s="263"/>
      <c r="QD122" s="263"/>
      <c r="QE122" s="263"/>
      <c r="QF122" s="263"/>
      <c r="QG122" s="263"/>
      <c r="QH122" s="263"/>
      <c r="QI122" s="263"/>
      <c r="QJ122" s="263"/>
      <c r="QK122" s="263"/>
      <c r="QL122" s="263"/>
      <c r="QM122" s="263"/>
      <c r="QN122" s="263"/>
      <c r="QO122" s="263"/>
      <c r="QP122" s="263"/>
      <c r="QQ122" s="263"/>
      <c r="QR122" s="263"/>
      <c r="QS122" s="263"/>
      <c r="QT122" s="263"/>
      <c r="QU122" s="263"/>
      <c r="QV122" s="263"/>
      <c r="QW122" s="263"/>
      <c r="QX122" s="263"/>
      <c r="QY122" s="263"/>
      <c r="QZ122" s="263"/>
      <c r="RA122" s="263"/>
      <c r="RB122" s="263"/>
      <c r="RC122" s="263"/>
      <c r="RD122" s="263"/>
      <c r="RE122" s="263"/>
      <c r="RF122" s="263"/>
      <c r="RG122" s="263"/>
      <c r="RH122" s="263"/>
      <c r="RI122" s="263"/>
      <c r="RJ122" s="263"/>
      <c r="RK122" s="263"/>
      <c r="RL122" s="263"/>
      <c r="RM122" s="263"/>
      <c r="RN122" s="263"/>
      <c r="RO122" s="263"/>
      <c r="RP122" s="263"/>
      <c r="RQ122" s="263"/>
      <c r="RR122" s="263"/>
      <c r="RS122" s="263"/>
      <c r="RT122" s="263"/>
      <c r="RU122" s="263"/>
      <c r="RV122" s="263"/>
      <c r="RW122" s="263"/>
      <c r="RX122" s="263"/>
      <c r="RY122" s="263"/>
      <c r="RZ122" s="263"/>
      <c r="SA122" s="263"/>
      <c r="SB122" s="263"/>
      <c r="SC122" s="263"/>
      <c r="SD122" s="263"/>
      <c r="SE122" s="263"/>
      <c r="SF122" s="263"/>
      <c r="SG122" s="263"/>
      <c r="SH122" s="263"/>
      <c r="SI122" s="263"/>
      <c r="SJ122" s="263"/>
      <c r="SK122" s="263"/>
      <c r="SL122" s="263"/>
      <c r="SM122" s="263"/>
      <c r="SN122" s="263"/>
      <c r="SO122" s="263"/>
      <c r="SP122" s="263"/>
      <c r="SQ122" s="263"/>
      <c r="SR122" s="263"/>
      <c r="SS122" s="263"/>
      <c r="ST122" s="263"/>
      <c r="SU122" s="263"/>
      <c r="SV122" s="263"/>
      <c r="SW122" s="263"/>
      <c r="SX122" s="263"/>
      <c r="SY122" s="263"/>
      <c r="SZ122" s="263"/>
      <c r="TA122" s="263"/>
      <c r="TB122" s="263"/>
      <c r="TC122" s="263"/>
      <c r="TD122" s="263"/>
      <c r="TE122" s="263"/>
      <c r="TF122" s="263"/>
      <c r="TG122" s="263"/>
      <c r="TH122" s="263"/>
      <c r="TI122" s="263"/>
      <c r="TJ122" s="263"/>
      <c r="TK122" s="263"/>
      <c r="TL122" s="263"/>
      <c r="TM122" s="263"/>
      <c r="TN122" s="263"/>
      <c r="TO122" s="263"/>
      <c r="TP122" s="263"/>
      <c r="TQ122" s="263"/>
      <c r="TR122" s="263"/>
      <c r="TS122" s="263"/>
      <c r="TT122" s="263"/>
      <c r="TU122" s="263"/>
      <c r="TV122" s="263"/>
      <c r="TW122" s="263"/>
      <c r="TX122" s="263"/>
      <c r="TY122" s="263"/>
      <c r="TZ122" s="263"/>
      <c r="UA122" s="263"/>
      <c r="UB122" s="263"/>
      <c r="UC122" s="263"/>
      <c r="UD122" s="263"/>
      <c r="UE122" s="263"/>
      <c r="UF122" s="263"/>
      <c r="UG122" s="263"/>
      <c r="UH122" s="263"/>
      <c r="UI122" s="263"/>
      <c r="UJ122" s="263"/>
      <c r="UK122" s="263"/>
      <c r="UL122" s="263"/>
      <c r="UM122" s="263"/>
      <c r="UN122" s="263"/>
      <c r="UO122" s="263"/>
      <c r="UP122" s="263"/>
      <c r="UQ122" s="263"/>
      <c r="UR122" s="263"/>
      <c r="US122" s="263"/>
      <c r="UT122" s="263"/>
      <c r="UU122" s="263"/>
      <c r="UV122" s="263"/>
      <c r="UW122" s="263"/>
      <c r="UX122" s="263"/>
      <c r="UY122" s="263"/>
      <c r="UZ122" s="263"/>
      <c r="VA122" s="263"/>
      <c r="VB122" s="263"/>
      <c r="VC122" s="263"/>
      <c r="VD122" s="263"/>
      <c r="VE122" s="263"/>
      <c r="VF122" s="263"/>
      <c r="VG122" s="263"/>
      <c r="VH122" s="263"/>
      <c r="VI122" s="263"/>
      <c r="VJ122" s="263"/>
      <c r="VK122" s="263"/>
      <c r="VL122" s="263"/>
      <c r="VM122" s="263"/>
      <c r="VN122" s="263"/>
      <c r="VO122" s="263"/>
      <c r="VP122" s="263"/>
      <c r="VQ122" s="263"/>
      <c r="VR122" s="263"/>
      <c r="VS122" s="263"/>
      <c r="VT122" s="263"/>
      <c r="VU122" s="263"/>
      <c r="VV122" s="263"/>
      <c r="VW122" s="263"/>
      <c r="VX122" s="263"/>
      <c r="VY122" s="263"/>
      <c r="VZ122" s="263"/>
      <c r="WA122" s="263"/>
      <c r="WB122" s="263"/>
      <c r="WC122" s="263"/>
      <c r="WD122" s="263"/>
      <c r="WE122" s="263"/>
      <c r="WF122" s="263"/>
      <c r="WG122" s="263"/>
      <c r="WH122" s="263"/>
      <c r="WI122" s="263"/>
      <c r="WJ122" s="263"/>
      <c r="WK122" s="263"/>
      <c r="WL122" s="263"/>
      <c r="WM122" s="263"/>
      <c r="WN122" s="263"/>
      <c r="WO122" s="263"/>
      <c r="WP122" s="263"/>
      <c r="WQ122" s="263"/>
      <c r="WR122" s="263"/>
      <c r="WS122" s="263"/>
      <c r="WT122" s="263"/>
      <c r="WU122" s="263"/>
      <c r="WV122" s="263"/>
      <c r="WW122" s="263"/>
      <c r="WX122" s="263"/>
      <c r="WY122" s="263"/>
      <c r="WZ122" s="263"/>
      <c r="XA122" s="263"/>
      <c r="XB122" s="263"/>
      <c r="XC122" s="263"/>
      <c r="XD122" s="263"/>
      <c r="XE122" s="263"/>
      <c r="XF122" s="263"/>
      <c r="XG122" s="263"/>
      <c r="XH122" s="263"/>
      <c r="XI122" s="263"/>
      <c r="XJ122" s="263"/>
      <c r="XK122" s="263"/>
      <c r="XL122" s="263"/>
      <c r="XM122" s="263"/>
      <c r="XN122" s="263"/>
      <c r="XO122" s="263"/>
      <c r="XP122" s="263"/>
      <c r="XQ122" s="263"/>
      <c r="XR122" s="263"/>
      <c r="XS122" s="263"/>
      <c r="XT122" s="263"/>
      <c r="XU122" s="263"/>
      <c r="XV122" s="263"/>
      <c r="XW122" s="263"/>
      <c r="XX122" s="263"/>
      <c r="XY122" s="263"/>
      <c r="XZ122" s="263"/>
      <c r="YA122" s="263"/>
      <c r="YB122" s="263"/>
      <c r="YC122" s="263"/>
      <c r="YD122" s="263"/>
      <c r="YE122" s="263"/>
      <c r="YF122" s="263"/>
      <c r="YG122" s="263"/>
      <c r="YH122" s="263"/>
      <c r="YI122" s="263"/>
      <c r="YJ122" s="263"/>
      <c r="YK122" s="263"/>
      <c r="YL122" s="263"/>
      <c r="YM122" s="263"/>
      <c r="YN122" s="263"/>
      <c r="YO122" s="263"/>
      <c r="YP122" s="263"/>
      <c r="YQ122" s="263"/>
      <c r="YR122" s="263"/>
      <c r="YS122" s="263"/>
      <c r="YT122" s="263"/>
      <c r="YU122" s="263"/>
      <c r="YV122" s="263"/>
      <c r="YW122" s="263"/>
      <c r="YX122" s="263"/>
      <c r="YY122" s="263"/>
      <c r="YZ122" s="263"/>
      <c r="ZA122" s="263"/>
      <c r="ZB122" s="263"/>
      <c r="ZC122" s="263"/>
      <c r="ZD122" s="263"/>
      <c r="ZE122" s="263"/>
      <c r="ZF122" s="263"/>
      <c r="ZG122" s="263"/>
      <c r="ZH122" s="263"/>
      <c r="ZI122" s="263"/>
      <c r="ZJ122" s="263"/>
      <c r="ZK122" s="263"/>
      <c r="ZL122" s="263"/>
      <c r="ZM122" s="263"/>
      <c r="ZN122" s="263"/>
      <c r="ZO122" s="263"/>
      <c r="ZP122" s="263"/>
      <c r="ZQ122" s="263"/>
      <c r="ZR122" s="263"/>
      <c r="ZS122" s="263"/>
      <c r="ZT122" s="263"/>
      <c r="ZU122" s="263"/>
      <c r="ZV122" s="263"/>
      <c r="ZW122" s="263"/>
      <c r="ZX122" s="263"/>
      <c r="ZY122" s="263"/>
      <c r="ZZ122" s="263"/>
      <c r="AAA122" s="263"/>
      <c r="AAB122" s="263"/>
      <c r="AAC122" s="263"/>
      <c r="AAD122" s="263"/>
      <c r="AAE122" s="263"/>
      <c r="AAF122" s="263"/>
      <c r="AAG122" s="263"/>
      <c r="AAH122" s="263"/>
      <c r="AAI122" s="263"/>
      <c r="AAJ122" s="263"/>
      <c r="AAK122" s="263"/>
      <c r="AAL122" s="263"/>
      <c r="AAM122" s="263"/>
      <c r="AAN122" s="263"/>
      <c r="AAO122" s="263"/>
      <c r="AAP122" s="263"/>
      <c r="AAQ122" s="263"/>
      <c r="AAR122" s="263"/>
      <c r="AAS122" s="263"/>
      <c r="AAT122" s="263"/>
      <c r="AAU122" s="263"/>
      <c r="AAV122" s="263"/>
      <c r="AAW122" s="263"/>
      <c r="AAX122" s="263"/>
      <c r="AAY122" s="263"/>
      <c r="AAZ122" s="263"/>
      <c r="ABA122" s="263"/>
      <c r="ABB122" s="263"/>
      <c r="ABC122" s="263"/>
      <c r="ABD122" s="263"/>
      <c r="ABE122" s="263"/>
      <c r="ABF122" s="263"/>
      <c r="ABG122" s="263"/>
      <c r="ABH122" s="263"/>
      <c r="ABI122" s="263"/>
      <c r="ABJ122" s="263"/>
      <c r="ABK122" s="263"/>
      <c r="ABL122" s="263"/>
      <c r="ABM122" s="263"/>
      <c r="ABN122" s="263"/>
      <c r="ABO122" s="263"/>
      <c r="ABP122" s="263"/>
      <c r="ABQ122" s="263"/>
      <c r="ABR122" s="263"/>
      <c r="ABS122" s="263"/>
      <c r="ABT122" s="263"/>
      <c r="ABU122" s="263"/>
      <c r="ABV122" s="263"/>
      <c r="ABW122" s="263"/>
      <c r="ABX122" s="263"/>
      <c r="ABY122" s="263"/>
      <c r="ABZ122" s="263"/>
      <c r="ACA122" s="263"/>
      <c r="ACB122" s="263"/>
      <c r="ACC122" s="263"/>
      <c r="ACD122" s="263"/>
      <c r="ACE122" s="263"/>
      <c r="ACF122" s="263"/>
      <c r="ACG122" s="263"/>
      <c r="ACH122" s="263"/>
      <c r="ACI122" s="263"/>
      <c r="ACJ122" s="263"/>
      <c r="ACK122" s="263"/>
      <c r="ACL122" s="263"/>
      <c r="ACM122" s="263"/>
      <c r="ACN122" s="263"/>
      <c r="ACO122" s="263"/>
      <c r="ACP122" s="263"/>
      <c r="ACQ122" s="263"/>
      <c r="ACR122" s="263"/>
      <c r="ACS122" s="263"/>
      <c r="ACT122" s="263"/>
      <c r="ACU122" s="263"/>
      <c r="ACV122" s="263"/>
      <c r="ACW122" s="263"/>
      <c r="ACX122" s="263"/>
      <c r="ACY122" s="263"/>
      <c r="ACZ122" s="263"/>
      <c r="ADA122" s="263"/>
      <c r="ADB122" s="263"/>
      <c r="ADC122" s="263"/>
      <c r="ADD122" s="263"/>
      <c r="ADE122" s="263"/>
      <c r="ADF122" s="263"/>
      <c r="ADG122" s="263"/>
      <c r="ADH122" s="263"/>
      <c r="ADI122" s="263"/>
      <c r="ADJ122" s="263"/>
      <c r="ADK122" s="263"/>
      <c r="ADL122" s="263"/>
      <c r="ADM122" s="263"/>
      <c r="ADN122" s="263"/>
      <c r="ADO122" s="263"/>
      <c r="ADP122" s="263"/>
      <c r="ADQ122" s="263"/>
      <c r="ADR122" s="263"/>
      <c r="ADS122" s="263"/>
      <c r="ADT122" s="263"/>
      <c r="ADU122" s="263"/>
      <c r="ADV122" s="263"/>
      <c r="ADW122" s="263"/>
      <c r="ADX122" s="263"/>
      <c r="ADY122" s="263"/>
      <c r="ADZ122" s="263"/>
      <c r="AEA122" s="263"/>
      <c r="AEB122" s="263"/>
      <c r="AEC122" s="263"/>
      <c r="AED122" s="263"/>
      <c r="AEE122" s="263"/>
      <c r="AEF122" s="263"/>
      <c r="AEG122" s="263"/>
      <c r="AEH122" s="263"/>
      <c r="AEI122" s="263"/>
      <c r="AEJ122" s="263"/>
      <c r="AEK122" s="263"/>
      <c r="AEL122" s="263"/>
      <c r="AEM122" s="263"/>
      <c r="AEN122" s="263"/>
      <c r="AEO122" s="263"/>
      <c r="AEP122" s="263"/>
      <c r="AEQ122" s="263"/>
      <c r="AER122" s="263"/>
      <c r="AES122" s="263"/>
      <c r="AET122" s="263"/>
      <c r="AEU122" s="263"/>
      <c r="AEV122" s="263"/>
      <c r="AEW122" s="263"/>
      <c r="AEX122" s="263"/>
      <c r="AEY122" s="263"/>
      <c r="AEZ122" s="263"/>
      <c r="AFA122" s="263"/>
      <c r="AFB122" s="263"/>
      <c r="AFC122" s="263"/>
      <c r="AFD122" s="263"/>
      <c r="AFE122" s="263"/>
      <c r="AFF122" s="263"/>
      <c r="AFG122" s="263"/>
      <c r="AFH122" s="263"/>
      <c r="AFI122" s="263"/>
      <c r="AFJ122" s="263"/>
      <c r="AFK122" s="263"/>
      <c r="AFL122" s="263"/>
      <c r="AFM122" s="263"/>
      <c r="AFN122" s="263"/>
      <c r="AFO122" s="263"/>
      <c r="AFP122" s="263"/>
      <c r="AFQ122" s="263"/>
      <c r="AFR122" s="263"/>
      <c r="AFS122" s="263"/>
      <c r="AFT122" s="263"/>
      <c r="AFU122" s="263"/>
      <c r="AFV122" s="263"/>
      <c r="AFW122" s="263"/>
      <c r="AFX122" s="263"/>
      <c r="AFY122" s="263"/>
      <c r="AFZ122" s="263"/>
      <c r="AGA122" s="263"/>
      <c r="AGB122" s="263"/>
      <c r="AGC122" s="263"/>
      <c r="AGD122" s="263"/>
      <c r="AGE122" s="263"/>
      <c r="AGF122" s="263"/>
      <c r="AGG122" s="263"/>
      <c r="AGH122" s="263"/>
      <c r="AGI122" s="263"/>
      <c r="AGJ122" s="263"/>
      <c r="AGK122" s="263"/>
      <c r="AGL122" s="263"/>
      <c r="AGM122" s="263"/>
      <c r="AGN122" s="263"/>
      <c r="AGO122" s="263"/>
      <c r="AGP122" s="263"/>
      <c r="AGQ122" s="263"/>
      <c r="AGR122" s="263"/>
      <c r="AGS122" s="263"/>
      <c r="AGT122" s="263"/>
      <c r="AGU122" s="263"/>
      <c r="AGV122" s="263"/>
      <c r="AGW122" s="263"/>
      <c r="AGX122" s="263"/>
      <c r="AGY122" s="263"/>
      <c r="AGZ122" s="263"/>
      <c r="AHA122" s="263"/>
      <c r="AHB122" s="263"/>
      <c r="AHC122" s="263"/>
      <c r="AHD122" s="263"/>
      <c r="AHE122" s="263"/>
      <c r="AHF122" s="263"/>
      <c r="AHG122" s="263"/>
      <c r="AHH122" s="263"/>
      <c r="AHI122" s="263"/>
      <c r="AHJ122" s="263"/>
      <c r="AHK122" s="263"/>
      <c r="AHL122" s="263"/>
      <c r="AHM122" s="263"/>
      <c r="AHN122" s="263"/>
      <c r="AHO122" s="263"/>
      <c r="AHP122" s="263"/>
      <c r="AHQ122" s="263"/>
      <c r="AHR122" s="263"/>
      <c r="AHS122" s="263"/>
      <c r="AHT122" s="263"/>
      <c r="AHU122" s="263"/>
      <c r="AHV122" s="263"/>
      <c r="AHW122" s="263"/>
      <c r="AHX122" s="263"/>
      <c r="AHY122" s="263"/>
      <c r="AHZ122" s="263"/>
      <c r="AIA122" s="263"/>
      <c r="AIB122" s="263"/>
      <c r="AIC122" s="263"/>
      <c r="AID122" s="263"/>
      <c r="AIE122" s="263"/>
      <c r="AIF122" s="263"/>
      <c r="AIG122" s="263"/>
      <c r="AIH122" s="263"/>
      <c r="AII122" s="263"/>
      <c r="AIJ122" s="263"/>
      <c r="AIK122" s="263"/>
      <c r="AIL122" s="263"/>
      <c r="AIM122" s="263"/>
      <c r="AIN122" s="263"/>
      <c r="AIO122" s="263"/>
      <c r="AIP122" s="263"/>
      <c r="AIQ122" s="263"/>
      <c r="AIR122" s="263"/>
      <c r="AIS122" s="263"/>
      <c r="AIT122" s="263"/>
      <c r="AIU122" s="263"/>
      <c r="AIV122" s="263"/>
      <c r="AIW122" s="263"/>
      <c r="AIX122" s="263"/>
      <c r="AIY122" s="263"/>
      <c r="AIZ122" s="263"/>
      <c r="AJA122" s="263"/>
      <c r="AJB122" s="263"/>
      <c r="AJC122" s="263"/>
      <c r="AJD122" s="263"/>
      <c r="AJE122" s="263"/>
      <c r="AJF122" s="263"/>
      <c r="AJG122" s="263"/>
      <c r="AJH122" s="263"/>
      <c r="AJI122" s="263"/>
      <c r="AJJ122" s="263"/>
      <c r="AJK122" s="263"/>
      <c r="AJL122" s="263"/>
      <c r="AJM122" s="263"/>
      <c r="AJN122" s="263"/>
      <c r="AJO122" s="263"/>
      <c r="AJP122" s="263"/>
      <c r="AJQ122" s="263"/>
      <c r="AJR122" s="263"/>
      <c r="AJS122" s="263"/>
      <c r="AJT122" s="263"/>
      <c r="AJU122" s="263"/>
      <c r="AJV122" s="263"/>
      <c r="AJW122" s="263"/>
      <c r="AJX122" s="263"/>
      <c r="AJY122" s="263"/>
      <c r="AJZ122" s="263"/>
      <c r="AKA122" s="263"/>
      <c r="AKB122" s="263"/>
      <c r="AKC122" s="263"/>
      <c r="AKD122" s="263"/>
      <c r="AKE122" s="263"/>
      <c r="AKF122" s="263"/>
      <c r="AKG122" s="263"/>
      <c r="AKH122" s="263"/>
      <c r="AKI122" s="263"/>
      <c r="AKJ122" s="263"/>
      <c r="AKK122" s="263"/>
      <c r="AKL122" s="263"/>
      <c r="AKM122" s="263"/>
      <c r="AKN122" s="263"/>
      <c r="AKO122" s="263"/>
      <c r="AKP122" s="263"/>
      <c r="AKQ122" s="263"/>
      <c r="AKR122" s="263"/>
      <c r="AKS122" s="263"/>
      <c r="AKT122" s="263"/>
      <c r="AKU122" s="263"/>
      <c r="AKV122" s="263"/>
      <c r="AKW122" s="263"/>
      <c r="AKX122" s="263"/>
      <c r="AKY122" s="263"/>
      <c r="AKZ122" s="263"/>
      <c r="ALA122" s="263"/>
      <c r="ALB122" s="263"/>
      <c r="ALC122" s="263"/>
      <c r="ALD122" s="263"/>
      <c r="ALE122" s="263"/>
      <c r="ALF122" s="263"/>
      <c r="ALG122" s="263"/>
      <c r="ALH122" s="263"/>
      <c r="ALI122" s="263"/>
      <c r="ALJ122" s="263"/>
      <c r="ALK122" s="263"/>
      <c r="ALL122" s="263"/>
      <c r="ALM122" s="263"/>
      <c r="ALN122" s="263"/>
      <c r="ALO122" s="263"/>
      <c r="ALP122" s="263"/>
      <c r="ALQ122" s="263"/>
      <c r="ALR122" s="263"/>
      <c r="ALS122" s="263"/>
      <c r="ALT122" s="263"/>
      <c r="ALU122" s="263"/>
      <c r="ALV122" s="263"/>
      <c r="ALW122" s="263"/>
      <c r="ALX122" s="263"/>
      <c r="ALY122" s="263"/>
      <c r="ALZ122" s="263"/>
      <c r="AMA122" s="263"/>
      <c r="AMB122" s="263"/>
      <c r="AMC122" s="263"/>
      <c r="AMD122" s="263"/>
      <c r="AME122" s="263"/>
      <c r="AMF122" s="263"/>
      <c r="AMG122" s="263"/>
      <c r="AMH122" s="263"/>
      <c r="AMI122" s="263"/>
      <c r="AMJ122" s="263"/>
      <c r="AMK122" s="263"/>
    </row>
    <row r="123" spans="1:1025" s="86" customFormat="1" x14ac:dyDescent="0.2">
      <c r="A123" s="263"/>
      <c r="B123" s="263"/>
      <c r="C123" s="234"/>
      <c r="D123" s="234"/>
      <c r="E123" s="234"/>
      <c r="F123" s="234"/>
      <c r="G123" s="234"/>
      <c r="H123" s="234"/>
      <c r="I123" s="234"/>
      <c r="J123" s="234"/>
      <c r="K123" s="234"/>
      <c r="L123" s="234"/>
      <c r="M123" s="234"/>
      <c r="N123" s="234"/>
      <c r="O123" s="234"/>
      <c r="P123" s="234"/>
      <c r="Q123" s="224"/>
      <c r="R123" s="244"/>
      <c r="S123" s="263"/>
      <c r="T123" s="263"/>
      <c r="U123" s="263"/>
      <c r="V123" s="263"/>
      <c r="W123" s="263"/>
      <c r="X123" s="263"/>
      <c r="Y123" s="263"/>
      <c r="Z123" s="263"/>
      <c r="AA123" s="263"/>
      <c r="AB123" s="263"/>
      <c r="AC123" s="263"/>
      <c r="AD123" s="263"/>
      <c r="AE123" s="263"/>
      <c r="AF123" s="263"/>
      <c r="AG123" s="263"/>
      <c r="AH123" s="263"/>
      <c r="AI123" s="263"/>
      <c r="AJ123" s="263"/>
      <c r="AK123" s="263"/>
      <c r="AL123" s="263"/>
      <c r="AM123" s="263"/>
      <c r="AN123" s="263"/>
      <c r="AO123" s="263"/>
      <c r="AP123" s="263"/>
      <c r="AQ123" s="263"/>
      <c r="AR123" s="263"/>
      <c r="AS123" s="263"/>
      <c r="AT123" s="263"/>
      <c r="AU123" s="263"/>
      <c r="AV123" s="263"/>
      <c r="AW123" s="263"/>
      <c r="AX123" s="263"/>
      <c r="AY123" s="263"/>
      <c r="AZ123" s="263"/>
      <c r="BA123" s="263"/>
      <c r="BB123" s="263"/>
      <c r="BC123" s="263"/>
      <c r="BD123" s="263"/>
      <c r="BE123" s="263"/>
      <c r="BF123" s="263"/>
      <c r="BG123" s="263"/>
      <c r="BH123" s="263"/>
      <c r="BI123" s="263"/>
      <c r="BJ123" s="263"/>
      <c r="BK123" s="263"/>
      <c r="BL123" s="263"/>
      <c r="BM123" s="263"/>
      <c r="BN123" s="263"/>
      <c r="BO123" s="263"/>
      <c r="BP123" s="263"/>
      <c r="BQ123" s="263"/>
      <c r="BR123" s="263"/>
      <c r="BS123" s="263"/>
      <c r="BT123" s="263"/>
      <c r="BU123" s="263"/>
      <c r="BV123" s="263"/>
      <c r="BW123" s="263"/>
      <c r="BX123" s="263"/>
      <c r="BY123" s="263"/>
      <c r="BZ123" s="263"/>
      <c r="CA123" s="263"/>
      <c r="CB123" s="263"/>
      <c r="CC123" s="263"/>
      <c r="CD123" s="263"/>
      <c r="CE123" s="263"/>
      <c r="CF123" s="263"/>
      <c r="CG123" s="263"/>
      <c r="CH123" s="263"/>
      <c r="CI123" s="263"/>
      <c r="CJ123" s="263"/>
      <c r="CK123" s="263"/>
      <c r="CL123" s="263"/>
      <c r="CM123" s="263"/>
      <c r="CN123" s="263"/>
      <c r="CO123" s="263"/>
      <c r="CP123" s="263"/>
      <c r="CQ123" s="263"/>
      <c r="CR123" s="263"/>
      <c r="CS123" s="263"/>
      <c r="CT123" s="263"/>
      <c r="CU123" s="263"/>
      <c r="CV123" s="263"/>
      <c r="CW123" s="263"/>
      <c r="CX123" s="263"/>
      <c r="CY123" s="263"/>
      <c r="CZ123" s="263"/>
      <c r="DA123" s="263"/>
      <c r="DB123" s="263"/>
      <c r="DC123" s="263"/>
      <c r="DD123" s="263"/>
      <c r="DE123" s="263"/>
      <c r="DF123" s="263"/>
      <c r="DG123" s="263"/>
      <c r="DH123" s="263"/>
      <c r="DI123" s="263"/>
      <c r="DJ123" s="263"/>
      <c r="DK123" s="263"/>
      <c r="DL123" s="263"/>
      <c r="DM123" s="263"/>
      <c r="DN123" s="263"/>
      <c r="DO123" s="263"/>
      <c r="DP123" s="263"/>
      <c r="DQ123" s="263"/>
      <c r="DR123" s="263"/>
      <c r="DS123" s="263"/>
      <c r="DT123" s="263"/>
      <c r="DU123" s="263"/>
      <c r="DV123" s="263"/>
      <c r="DW123" s="263"/>
      <c r="DX123" s="263"/>
      <c r="DY123" s="263"/>
      <c r="DZ123" s="263"/>
      <c r="EA123" s="263"/>
      <c r="EB123" s="263"/>
      <c r="EC123" s="263"/>
      <c r="ED123" s="263"/>
      <c r="EE123" s="263"/>
      <c r="EF123" s="263"/>
      <c r="EG123" s="263"/>
      <c r="EH123" s="263"/>
      <c r="EI123" s="263"/>
      <c r="EJ123" s="263"/>
      <c r="EK123" s="263"/>
      <c r="EL123" s="263"/>
      <c r="EM123" s="263"/>
      <c r="EN123" s="263"/>
      <c r="EO123" s="263"/>
      <c r="EP123" s="263"/>
      <c r="EQ123" s="263"/>
      <c r="ER123" s="263"/>
      <c r="ES123" s="263"/>
      <c r="ET123" s="263"/>
      <c r="EU123" s="263"/>
      <c r="EV123" s="263"/>
      <c r="EW123" s="263"/>
      <c r="EX123" s="263"/>
      <c r="EY123" s="263"/>
      <c r="EZ123" s="263"/>
      <c r="FA123" s="263"/>
      <c r="FB123" s="263"/>
      <c r="FC123" s="263"/>
      <c r="FD123" s="263"/>
      <c r="FE123" s="263"/>
      <c r="FF123" s="263"/>
      <c r="FG123" s="263"/>
      <c r="FH123" s="263"/>
      <c r="FI123" s="263"/>
      <c r="FJ123" s="263"/>
      <c r="FK123" s="263"/>
      <c r="FL123" s="263"/>
      <c r="FM123" s="263"/>
      <c r="FN123" s="263"/>
      <c r="FO123" s="263"/>
      <c r="FP123" s="263"/>
      <c r="FQ123" s="263"/>
      <c r="FR123" s="263"/>
      <c r="FS123" s="263"/>
      <c r="FT123" s="263"/>
      <c r="FU123" s="263"/>
      <c r="FV123" s="263"/>
      <c r="FW123" s="263"/>
      <c r="FX123" s="263"/>
      <c r="FY123" s="263"/>
      <c r="FZ123" s="263"/>
      <c r="GA123" s="263"/>
      <c r="GB123" s="263"/>
      <c r="GC123" s="263"/>
      <c r="GD123" s="263"/>
      <c r="GE123" s="263"/>
      <c r="GF123" s="263"/>
      <c r="GG123" s="263"/>
      <c r="GH123" s="263"/>
      <c r="GI123" s="263"/>
      <c r="GJ123" s="263"/>
      <c r="GK123" s="263"/>
      <c r="GL123" s="263"/>
      <c r="GM123" s="263"/>
      <c r="GN123" s="263"/>
      <c r="GO123" s="263"/>
      <c r="GP123" s="263"/>
      <c r="GQ123" s="263"/>
      <c r="GR123" s="263"/>
      <c r="GS123" s="263"/>
      <c r="GT123" s="263"/>
      <c r="GU123" s="263"/>
      <c r="GV123" s="263"/>
      <c r="GW123" s="263"/>
      <c r="GX123" s="263"/>
      <c r="GY123" s="263"/>
      <c r="GZ123" s="263"/>
      <c r="HA123" s="263"/>
      <c r="HB123" s="263"/>
      <c r="HC123" s="263"/>
      <c r="HD123" s="263"/>
      <c r="HE123" s="263"/>
      <c r="HF123" s="263"/>
      <c r="HG123" s="263"/>
      <c r="HH123" s="263"/>
      <c r="HI123" s="263"/>
      <c r="HJ123" s="263"/>
      <c r="HK123" s="263"/>
      <c r="HL123" s="263"/>
      <c r="HM123" s="263"/>
      <c r="HN123" s="263"/>
      <c r="HO123" s="263"/>
      <c r="HP123" s="263"/>
      <c r="HQ123" s="263"/>
      <c r="HR123" s="263"/>
      <c r="HS123" s="263"/>
      <c r="HT123" s="263"/>
      <c r="HU123" s="263"/>
      <c r="HV123" s="263"/>
      <c r="HW123" s="263"/>
      <c r="HX123" s="263"/>
      <c r="HY123" s="263"/>
      <c r="HZ123" s="263"/>
      <c r="IA123" s="263"/>
      <c r="IB123" s="263"/>
      <c r="IC123" s="263"/>
      <c r="ID123" s="263"/>
      <c r="IE123" s="263"/>
      <c r="IF123" s="263"/>
      <c r="IG123" s="263"/>
      <c r="IH123" s="263"/>
      <c r="II123" s="263"/>
      <c r="IJ123" s="263"/>
      <c r="IK123" s="263"/>
      <c r="IL123" s="263"/>
      <c r="IM123" s="263"/>
      <c r="IN123" s="263"/>
      <c r="IO123" s="263"/>
      <c r="IP123" s="263"/>
      <c r="IQ123" s="263"/>
      <c r="IR123" s="263"/>
      <c r="IS123" s="263"/>
      <c r="IT123" s="263"/>
      <c r="IU123" s="263"/>
      <c r="IV123" s="263"/>
      <c r="IW123" s="263"/>
      <c r="IX123" s="263"/>
      <c r="IY123" s="263"/>
      <c r="IZ123" s="263"/>
      <c r="JA123" s="263"/>
      <c r="JB123" s="263"/>
      <c r="JC123" s="263"/>
      <c r="JD123" s="263"/>
      <c r="JE123" s="263"/>
      <c r="JF123" s="263"/>
      <c r="JG123" s="263"/>
      <c r="JH123" s="263"/>
      <c r="JI123" s="263"/>
      <c r="JJ123" s="263"/>
      <c r="JK123" s="263"/>
      <c r="JL123" s="263"/>
      <c r="JM123" s="263"/>
      <c r="JN123" s="263"/>
      <c r="JO123" s="263"/>
      <c r="JP123" s="263"/>
      <c r="JQ123" s="263"/>
      <c r="JR123" s="263"/>
      <c r="JS123" s="263"/>
      <c r="JT123" s="263"/>
      <c r="JU123" s="263"/>
      <c r="JV123" s="263"/>
      <c r="JW123" s="263"/>
      <c r="JX123" s="263"/>
      <c r="JY123" s="263"/>
      <c r="JZ123" s="263"/>
      <c r="KA123" s="263"/>
      <c r="KB123" s="263"/>
      <c r="KC123" s="263"/>
      <c r="KD123" s="263"/>
      <c r="KE123" s="263"/>
      <c r="KF123" s="263"/>
      <c r="KG123" s="263"/>
      <c r="KH123" s="263"/>
      <c r="KI123" s="263"/>
      <c r="KJ123" s="263"/>
      <c r="KK123" s="263"/>
      <c r="KL123" s="263"/>
      <c r="KM123" s="263"/>
      <c r="KN123" s="263"/>
      <c r="KO123" s="263"/>
      <c r="KP123" s="263"/>
      <c r="KQ123" s="263"/>
      <c r="KR123" s="263"/>
      <c r="KS123" s="263"/>
      <c r="KT123" s="263"/>
      <c r="KU123" s="263"/>
      <c r="KV123" s="263"/>
      <c r="KW123" s="263"/>
      <c r="KX123" s="263"/>
      <c r="KY123" s="263"/>
      <c r="KZ123" s="263"/>
      <c r="LA123" s="263"/>
      <c r="LB123" s="263"/>
      <c r="LC123" s="263"/>
      <c r="LD123" s="263"/>
      <c r="LE123" s="263"/>
      <c r="LF123" s="263"/>
      <c r="LG123" s="263"/>
      <c r="LH123" s="263"/>
      <c r="LI123" s="263"/>
      <c r="LJ123" s="263"/>
      <c r="LK123" s="263"/>
      <c r="LL123" s="263"/>
      <c r="LM123" s="263"/>
      <c r="LN123" s="263"/>
      <c r="LO123" s="263"/>
      <c r="LP123" s="263"/>
      <c r="LQ123" s="263"/>
      <c r="LR123" s="263"/>
      <c r="LS123" s="263"/>
      <c r="LT123" s="263"/>
      <c r="LU123" s="263"/>
      <c r="LV123" s="263"/>
      <c r="LW123" s="263"/>
      <c r="LX123" s="263"/>
      <c r="LY123" s="263"/>
      <c r="LZ123" s="263"/>
      <c r="MA123" s="263"/>
      <c r="MB123" s="263"/>
      <c r="MC123" s="263"/>
      <c r="MD123" s="263"/>
      <c r="ME123" s="263"/>
      <c r="MF123" s="263"/>
      <c r="MG123" s="263"/>
      <c r="MH123" s="263"/>
      <c r="MI123" s="263"/>
      <c r="MJ123" s="263"/>
      <c r="MK123" s="263"/>
      <c r="ML123" s="263"/>
      <c r="MM123" s="263"/>
      <c r="MN123" s="263"/>
      <c r="MO123" s="263"/>
      <c r="MP123" s="263"/>
      <c r="MQ123" s="263"/>
      <c r="MR123" s="263"/>
      <c r="MS123" s="263"/>
      <c r="MT123" s="263"/>
      <c r="MU123" s="263"/>
      <c r="MV123" s="263"/>
      <c r="MW123" s="263"/>
      <c r="MX123" s="263"/>
      <c r="MY123" s="263"/>
      <c r="MZ123" s="263"/>
      <c r="NA123" s="263"/>
      <c r="NB123" s="263"/>
      <c r="NC123" s="263"/>
      <c r="ND123" s="263"/>
      <c r="NE123" s="263"/>
      <c r="NF123" s="263"/>
      <c r="NG123" s="263"/>
      <c r="NH123" s="263"/>
      <c r="NI123" s="263"/>
      <c r="NJ123" s="263"/>
      <c r="NK123" s="263"/>
      <c r="NL123" s="263"/>
      <c r="NM123" s="263"/>
      <c r="NN123" s="263"/>
      <c r="NO123" s="263"/>
      <c r="NP123" s="263"/>
      <c r="NQ123" s="263"/>
      <c r="NR123" s="263"/>
      <c r="NS123" s="263"/>
      <c r="NT123" s="263"/>
      <c r="NU123" s="263"/>
      <c r="NV123" s="263"/>
      <c r="NW123" s="263"/>
      <c r="NX123" s="263"/>
      <c r="NY123" s="263"/>
      <c r="NZ123" s="263"/>
      <c r="OA123" s="263"/>
      <c r="OB123" s="263"/>
      <c r="OC123" s="263"/>
      <c r="OD123" s="263"/>
      <c r="OE123" s="263"/>
      <c r="OF123" s="263"/>
      <c r="OG123" s="263"/>
      <c r="OH123" s="263"/>
      <c r="OI123" s="263"/>
      <c r="OJ123" s="263"/>
      <c r="OK123" s="263"/>
      <c r="OL123" s="263"/>
      <c r="OM123" s="263"/>
      <c r="ON123" s="263"/>
      <c r="OO123" s="263"/>
      <c r="OP123" s="263"/>
      <c r="OQ123" s="263"/>
      <c r="OR123" s="263"/>
      <c r="OS123" s="263"/>
      <c r="OT123" s="263"/>
      <c r="OU123" s="263"/>
      <c r="OV123" s="263"/>
      <c r="OW123" s="263"/>
      <c r="OX123" s="263"/>
      <c r="OY123" s="263"/>
      <c r="OZ123" s="263"/>
      <c r="PA123" s="263"/>
      <c r="PB123" s="263"/>
      <c r="PC123" s="263"/>
      <c r="PD123" s="263"/>
      <c r="PE123" s="263"/>
      <c r="PF123" s="263"/>
      <c r="PG123" s="263"/>
      <c r="PH123" s="263"/>
      <c r="PI123" s="263"/>
      <c r="PJ123" s="263"/>
      <c r="PK123" s="263"/>
      <c r="PL123" s="263"/>
      <c r="PM123" s="263"/>
      <c r="PN123" s="263"/>
      <c r="PO123" s="263"/>
      <c r="PP123" s="263"/>
      <c r="PQ123" s="263"/>
      <c r="PR123" s="263"/>
      <c r="PS123" s="263"/>
      <c r="PT123" s="263"/>
      <c r="PU123" s="263"/>
      <c r="PV123" s="263"/>
      <c r="PW123" s="263"/>
      <c r="PX123" s="263"/>
      <c r="PY123" s="263"/>
      <c r="PZ123" s="263"/>
      <c r="QA123" s="263"/>
      <c r="QB123" s="263"/>
      <c r="QC123" s="263"/>
      <c r="QD123" s="263"/>
      <c r="QE123" s="263"/>
      <c r="QF123" s="263"/>
      <c r="QG123" s="263"/>
      <c r="QH123" s="263"/>
      <c r="QI123" s="263"/>
      <c r="QJ123" s="263"/>
      <c r="QK123" s="263"/>
      <c r="QL123" s="263"/>
      <c r="QM123" s="263"/>
      <c r="QN123" s="263"/>
      <c r="QO123" s="263"/>
      <c r="QP123" s="263"/>
      <c r="QQ123" s="263"/>
      <c r="QR123" s="263"/>
      <c r="QS123" s="263"/>
      <c r="QT123" s="263"/>
      <c r="QU123" s="263"/>
      <c r="QV123" s="263"/>
      <c r="QW123" s="263"/>
      <c r="QX123" s="263"/>
      <c r="QY123" s="263"/>
      <c r="QZ123" s="263"/>
      <c r="RA123" s="263"/>
      <c r="RB123" s="263"/>
      <c r="RC123" s="263"/>
      <c r="RD123" s="263"/>
      <c r="RE123" s="263"/>
      <c r="RF123" s="263"/>
      <c r="RG123" s="263"/>
      <c r="RH123" s="263"/>
      <c r="RI123" s="263"/>
      <c r="RJ123" s="263"/>
      <c r="RK123" s="263"/>
      <c r="RL123" s="263"/>
      <c r="RM123" s="263"/>
      <c r="RN123" s="263"/>
      <c r="RO123" s="263"/>
      <c r="RP123" s="263"/>
      <c r="RQ123" s="263"/>
      <c r="RR123" s="263"/>
      <c r="RS123" s="263"/>
      <c r="RT123" s="263"/>
      <c r="RU123" s="263"/>
      <c r="RV123" s="263"/>
      <c r="RW123" s="263"/>
      <c r="RX123" s="263"/>
      <c r="RY123" s="263"/>
      <c r="RZ123" s="263"/>
      <c r="SA123" s="263"/>
      <c r="SB123" s="263"/>
      <c r="SC123" s="263"/>
      <c r="SD123" s="263"/>
      <c r="SE123" s="263"/>
      <c r="SF123" s="263"/>
      <c r="SG123" s="263"/>
      <c r="SH123" s="263"/>
      <c r="SI123" s="263"/>
      <c r="SJ123" s="263"/>
      <c r="SK123" s="263"/>
      <c r="SL123" s="263"/>
      <c r="SM123" s="263"/>
      <c r="SN123" s="263"/>
      <c r="SO123" s="263"/>
      <c r="SP123" s="263"/>
      <c r="SQ123" s="263"/>
      <c r="SR123" s="263"/>
      <c r="SS123" s="263"/>
      <c r="ST123" s="263"/>
      <c r="SU123" s="263"/>
      <c r="SV123" s="263"/>
      <c r="SW123" s="263"/>
      <c r="SX123" s="263"/>
      <c r="SY123" s="263"/>
      <c r="SZ123" s="263"/>
      <c r="TA123" s="263"/>
      <c r="TB123" s="263"/>
      <c r="TC123" s="263"/>
      <c r="TD123" s="263"/>
      <c r="TE123" s="263"/>
      <c r="TF123" s="263"/>
      <c r="TG123" s="263"/>
      <c r="TH123" s="263"/>
      <c r="TI123" s="263"/>
      <c r="TJ123" s="263"/>
      <c r="TK123" s="263"/>
      <c r="TL123" s="263"/>
      <c r="TM123" s="263"/>
      <c r="TN123" s="263"/>
      <c r="TO123" s="263"/>
      <c r="TP123" s="263"/>
      <c r="TQ123" s="263"/>
      <c r="TR123" s="263"/>
      <c r="TS123" s="263"/>
      <c r="TT123" s="263"/>
      <c r="TU123" s="263"/>
      <c r="TV123" s="263"/>
      <c r="TW123" s="263"/>
      <c r="TX123" s="263"/>
      <c r="TY123" s="263"/>
      <c r="TZ123" s="263"/>
      <c r="UA123" s="263"/>
      <c r="UB123" s="263"/>
      <c r="UC123" s="263"/>
      <c r="UD123" s="263"/>
      <c r="UE123" s="263"/>
      <c r="UF123" s="263"/>
      <c r="UG123" s="263"/>
      <c r="UH123" s="263"/>
      <c r="UI123" s="263"/>
      <c r="UJ123" s="263"/>
      <c r="UK123" s="263"/>
      <c r="UL123" s="263"/>
      <c r="UM123" s="263"/>
      <c r="UN123" s="263"/>
      <c r="UO123" s="263"/>
      <c r="UP123" s="263"/>
      <c r="UQ123" s="263"/>
      <c r="UR123" s="263"/>
      <c r="US123" s="263"/>
      <c r="UT123" s="263"/>
      <c r="UU123" s="263"/>
      <c r="UV123" s="263"/>
      <c r="UW123" s="263"/>
      <c r="UX123" s="263"/>
      <c r="UY123" s="263"/>
      <c r="UZ123" s="263"/>
      <c r="VA123" s="263"/>
      <c r="VB123" s="263"/>
      <c r="VC123" s="263"/>
      <c r="VD123" s="263"/>
      <c r="VE123" s="263"/>
      <c r="VF123" s="263"/>
      <c r="VG123" s="263"/>
      <c r="VH123" s="263"/>
      <c r="VI123" s="263"/>
      <c r="VJ123" s="263"/>
      <c r="VK123" s="263"/>
      <c r="VL123" s="263"/>
      <c r="VM123" s="263"/>
      <c r="VN123" s="263"/>
      <c r="VO123" s="263"/>
      <c r="VP123" s="263"/>
      <c r="VQ123" s="263"/>
      <c r="VR123" s="263"/>
      <c r="VS123" s="263"/>
      <c r="VT123" s="263"/>
      <c r="VU123" s="263"/>
      <c r="VV123" s="263"/>
      <c r="VW123" s="263"/>
      <c r="VX123" s="263"/>
      <c r="VY123" s="263"/>
      <c r="VZ123" s="263"/>
      <c r="WA123" s="263"/>
      <c r="WB123" s="263"/>
      <c r="WC123" s="263"/>
      <c r="WD123" s="263"/>
      <c r="WE123" s="263"/>
      <c r="WF123" s="263"/>
      <c r="WG123" s="263"/>
      <c r="WH123" s="263"/>
      <c r="WI123" s="263"/>
      <c r="WJ123" s="263"/>
      <c r="WK123" s="263"/>
      <c r="WL123" s="263"/>
      <c r="WM123" s="263"/>
      <c r="WN123" s="263"/>
      <c r="WO123" s="263"/>
      <c r="WP123" s="263"/>
      <c r="WQ123" s="263"/>
      <c r="WR123" s="263"/>
      <c r="WS123" s="263"/>
      <c r="WT123" s="263"/>
      <c r="WU123" s="263"/>
      <c r="WV123" s="263"/>
      <c r="WW123" s="263"/>
      <c r="WX123" s="263"/>
      <c r="WY123" s="263"/>
      <c r="WZ123" s="263"/>
      <c r="XA123" s="263"/>
      <c r="XB123" s="263"/>
      <c r="XC123" s="263"/>
      <c r="XD123" s="263"/>
      <c r="XE123" s="263"/>
      <c r="XF123" s="263"/>
      <c r="XG123" s="263"/>
      <c r="XH123" s="263"/>
      <c r="XI123" s="263"/>
      <c r="XJ123" s="263"/>
      <c r="XK123" s="263"/>
      <c r="XL123" s="263"/>
      <c r="XM123" s="263"/>
      <c r="XN123" s="263"/>
      <c r="XO123" s="263"/>
      <c r="XP123" s="263"/>
      <c r="XQ123" s="263"/>
      <c r="XR123" s="263"/>
      <c r="XS123" s="263"/>
      <c r="XT123" s="263"/>
      <c r="XU123" s="263"/>
      <c r="XV123" s="263"/>
      <c r="XW123" s="263"/>
      <c r="XX123" s="263"/>
      <c r="XY123" s="263"/>
      <c r="XZ123" s="263"/>
      <c r="YA123" s="263"/>
      <c r="YB123" s="263"/>
      <c r="YC123" s="263"/>
      <c r="YD123" s="263"/>
      <c r="YE123" s="263"/>
      <c r="YF123" s="263"/>
      <c r="YG123" s="263"/>
      <c r="YH123" s="263"/>
      <c r="YI123" s="263"/>
      <c r="YJ123" s="263"/>
      <c r="YK123" s="263"/>
      <c r="YL123" s="263"/>
      <c r="YM123" s="263"/>
      <c r="YN123" s="263"/>
      <c r="YO123" s="263"/>
      <c r="YP123" s="263"/>
      <c r="YQ123" s="263"/>
      <c r="YR123" s="263"/>
      <c r="YS123" s="263"/>
      <c r="YT123" s="263"/>
      <c r="YU123" s="263"/>
      <c r="YV123" s="263"/>
      <c r="YW123" s="263"/>
      <c r="YX123" s="263"/>
      <c r="YY123" s="263"/>
      <c r="YZ123" s="263"/>
      <c r="ZA123" s="263"/>
      <c r="ZB123" s="263"/>
      <c r="ZC123" s="263"/>
      <c r="ZD123" s="263"/>
      <c r="ZE123" s="263"/>
      <c r="ZF123" s="263"/>
      <c r="ZG123" s="263"/>
      <c r="ZH123" s="263"/>
      <c r="ZI123" s="263"/>
      <c r="ZJ123" s="263"/>
      <c r="ZK123" s="263"/>
      <c r="ZL123" s="263"/>
      <c r="ZM123" s="263"/>
      <c r="ZN123" s="263"/>
      <c r="ZO123" s="263"/>
      <c r="ZP123" s="263"/>
      <c r="ZQ123" s="263"/>
      <c r="ZR123" s="263"/>
      <c r="ZS123" s="263"/>
      <c r="ZT123" s="263"/>
      <c r="ZU123" s="263"/>
      <c r="ZV123" s="263"/>
      <c r="ZW123" s="263"/>
      <c r="ZX123" s="263"/>
      <c r="ZY123" s="263"/>
      <c r="ZZ123" s="263"/>
      <c r="AAA123" s="263"/>
      <c r="AAB123" s="263"/>
      <c r="AAC123" s="263"/>
      <c r="AAD123" s="263"/>
      <c r="AAE123" s="263"/>
      <c r="AAF123" s="263"/>
      <c r="AAG123" s="263"/>
      <c r="AAH123" s="263"/>
      <c r="AAI123" s="263"/>
      <c r="AAJ123" s="263"/>
      <c r="AAK123" s="263"/>
      <c r="AAL123" s="263"/>
      <c r="AAM123" s="263"/>
      <c r="AAN123" s="263"/>
      <c r="AAO123" s="263"/>
      <c r="AAP123" s="263"/>
      <c r="AAQ123" s="263"/>
      <c r="AAR123" s="263"/>
      <c r="AAS123" s="263"/>
      <c r="AAT123" s="263"/>
      <c r="AAU123" s="263"/>
      <c r="AAV123" s="263"/>
      <c r="AAW123" s="263"/>
      <c r="AAX123" s="263"/>
      <c r="AAY123" s="263"/>
      <c r="AAZ123" s="263"/>
      <c r="ABA123" s="263"/>
      <c r="ABB123" s="263"/>
      <c r="ABC123" s="263"/>
      <c r="ABD123" s="263"/>
      <c r="ABE123" s="263"/>
      <c r="ABF123" s="263"/>
      <c r="ABG123" s="263"/>
      <c r="ABH123" s="263"/>
      <c r="ABI123" s="263"/>
      <c r="ABJ123" s="263"/>
      <c r="ABK123" s="263"/>
      <c r="ABL123" s="263"/>
      <c r="ABM123" s="263"/>
      <c r="ABN123" s="263"/>
      <c r="ABO123" s="263"/>
      <c r="ABP123" s="263"/>
      <c r="ABQ123" s="263"/>
      <c r="ABR123" s="263"/>
      <c r="ABS123" s="263"/>
      <c r="ABT123" s="263"/>
      <c r="ABU123" s="263"/>
      <c r="ABV123" s="263"/>
      <c r="ABW123" s="263"/>
      <c r="ABX123" s="263"/>
      <c r="ABY123" s="263"/>
      <c r="ABZ123" s="263"/>
      <c r="ACA123" s="263"/>
      <c r="ACB123" s="263"/>
      <c r="ACC123" s="263"/>
      <c r="ACD123" s="263"/>
      <c r="ACE123" s="263"/>
      <c r="ACF123" s="263"/>
      <c r="ACG123" s="263"/>
      <c r="ACH123" s="263"/>
      <c r="ACI123" s="263"/>
      <c r="ACJ123" s="263"/>
      <c r="ACK123" s="263"/>
      <c r="ACL123" s="263"/>
      <c r="ACM123" s="263"/>
      <c r="ACN123" s="263"/>
      <c r="ACO123" s="263"/>
      <c r="ACP123" s="263"/>
      <c r="ACQ123" s="263"/>
      <c r="ACR123" s="263"/>
      <c r="ACS123" s="263"/>
      <c r="ACT123" s="263"/>
      <c r="ACU123" s="263"/>
      <c r="ACV123" s="263"/>
      <c r="ACW123" s="263"/>
      <c r="ACX123" s="263"/>
      <c r="ACY123" s="263"/>
      <c r="ACZ123" s="263"/>
      <c r="ADA123" s="263"/>
      <c r="ADB123" s="263"/>
      <c r="ADC123" s="263"/>
      <c r="ADD123" s="263"/>
      <c r="ADE123" s="263"/>
      <c r="ADF123" s="263"/>
      <c r="ADG123" s="263"/>
      <c r="ADH123" s="263"/>
      <c r="ADI123" s="263"/>
      <c r="ADJ123" s="263"/>
      <c r="ADK123" s="263"/>
      <c r="ADL123" s="263"/>
      <c r="ADM123" s="263"/>
      <c r="ADN123" s="263"/>
      <c r="ADO123" s="263"/>
      <c r="ADP123" s="263"/>
      <c r="ADQ123" s="263"/>
      <c r="ADR123" s="263"/>
      <c r="ADS123" s="263"/>
      <c r="ADT123" s="263"/>
      <c r="ADU123" s="263"/>
      <c r="ADV123" s="263"/>
      <c r="ADW123" s="263"/>
      <c r="ADX123" s="263"/>
      <c r="ADY123" s="263"/>
      <c r="ADZ123" s="263"/>
      <c r="AEA123" s="263"/>
      <c r="AEB123" s="263"/>
      <c r="AEC123" s="263"/>
      <c r="AED123" s="263"/>
      <c r="AEE123" s="263"/>
      <c r="AEF123" s="263"/>
      <c r="AEG123" s="263"/>
      <c r="AEH123" s="263"/>
      <c r="AEI123" s="263"/>
      <c r="AEJ123" s="263"/>
      <c r="AEK123" s="263"/>
      <c r="AEL123" s="263"/>
      <c r="AEM123" s="263"/>
      <c r="AEN123" s="263"/>
      <c r="AEO123" s="263"/>
      <c r="AEP123" s="263"/>
      <c r="AEQ123" s="263"/>
      <c r="AER123" s="263"/>
      <c r="AES123" s="263"/>
      <c r="AET123" s="263"/>
      <c r="AEU123" s="263"/>
      <c r="AEV123" s="263"/>
      <c r="AEW123" s="263"/>
      <c r="AEX123" s="263"/>
      <c r="AEY123" s="263"/>
      <c r="AEZ123" s="263"/>
      <c r="AFA123" s="263"/>
      <c r="AFB123" s="263"/>
      <c r="AFC123" s="263"/>
      <c r="AFD123" s="263"/>
      <c r="AFE123" s="263"/>
      <c r="AFF123" s="263"/>
      <c r="AFG123" s="263"/>
      <c r="AFH123" s="263"/>
      <c r="AFI123" s="263"/>
      <c r="AFJ123" s="263"/>
      <c r="AFK123" s="263"/>
      <c r="AFL123" s="263"/>
      <c r="AFM123" s="263"/>
      <c r="AFN123" s="263"/>
      <c r="AFO123" s="263"/>
      <c r="AFP123" s="263"/>
      <c r="AFQ123" s="263"/>
      <c r="AFR123" s="263"/>
      <c r="AFS123" s="263"/>
      <c r="AFT123" s="263"/>
      <c r="AFU123" s="263"/>
      <c r="AFV123" s="263"/>
      <c r="AFW123" s="263"/>
      <c r="AFX123" s="263"/>
      <c r="AFY123" s="263"/>
      <c r="AFZ123" s="263"/>
      <c r="AGA123" s="263"/>
      <c r="AGB123" s="263"/>
      <c r="AGC123" s="263"/>
      <c r="AGD123" s="263"/>
      <c r="AGE123" s="263"/>
      <c r="AGF123" s="263"/>
      <c r="AGG123" s="263"/>
      <c r="AGH123" s="263"/>
      <c r="AGI123" s="263"/>
      <c r="AGJ123" s="263"/>
      <c r="AGK123" s="263"/>
      <c r="AGL123" s="263"/>
      <c r="AGM123" s="263"/>
      <c r="AGN123" s="263"/>
      <c r="AGO123" s="263"/>
      <c r="AGP123" s="263"/>
      <c r="AGQ123" s="263"/>
      <c r="AGR123" s="263"/>
      <c r="AGS123" s="263"/>
      <c r="AGT123" s="263"/>
      <c r="AGU123" s="263"/>
      <c r="AGV123" s="263"/>
      <c r="AGW123" s="263"/>
      <c r="AGX123" s="263"/>
      <c r="AGY123" s="263"/>
      <c r="AGZ123" s="263"/>
      <c r="AHA123" s="263"/>
      <c r="AHB123" s="263"/>
      <c r="AHC123" s="263"/>
      <c r="AHD123" s="263"/>
      <c r="AHE123" s="263"/>
      <c r="AHF123" s="263"/>
      <c r="AHG123" s="263"/>
      <c r="AHH123" s="263"/>
      <c r="AHI123" s="263"/>
      <c r="AHJ123" s="263"/>
      <c r="AHK123" s="263"/>
      <c r="AHL123" s="263"/>
      <c r="AHM123" s="263"/>
      <c r="AHN123" s="263"/>
      <c r="AHO123" s="263"/>
      <c r="AHP123" s="263"/>
      <c r="AHQ123" s="263"/>
      <c r="AHR123" s="263"/>
      <c r="AHS123" s="263"/>
      <c r="AHT123" s="263"/>
      <c r="AHU123" s="263"/>
      <c r="AHV123" s="263"/>
      <c r="AHW123" s="263"/>
      <c r="AHX123" s="263"/>
      <c r="AHY123" s="263"/>
      <c r="AHZ123" s="263"/>
      <c r="AIA123" s="263"/>
      <c r="AIB123" s="263"/>
      <c r="AIC123" s="263"/>
      <c r="AID123" s="263"/>
      <c r="AIE123" s="263"/>
      <c r="AIF123" s="263"/>
      <c r="AIG123" s="263"/>
      <c r="AIH123" s="263"/>
      <c r="AII123" s="263"/>
      <c r="AIJ123" s="263"/>
      <c r="AIK123" s="263"/>
      <c r="AIL123" s="263"/>
      <c r="AIM123" s="263"/>
      <c r="AIN123" s="263"/>
      <c r="AIO123" s="263"/>
      <c r="AIP123" s="263"/>
      <c r="AIQ123" s="263"/>
      <c r="AIR123" s="263"/>
      <c r="AIS123" s="263"/>
      <c r="AIT123" s="263"/>
      <c r="AIU123" s="263"/>
      <c r="AIV123" s="263"/>
      <c r="AIW123" s="263"/>
      <c r="AIX123" s="263"/>
      <c r="AIY123" s="263"/>
      <c r="AIZ123" s="263"/>
      <c r="AJA123" s="263"/>
      <c r="AJB123" s="263"/>
      <c r="AJC123" s="263"/>
      <c r="AJD123" s="263"/>
      <c r="AJE123" s="263"/>
      <c r="AJF123" s="263"/>
      <c r="AJG123" s="263"/>
      <c r="AJH123" s="263"/>
      <c r="AJI123" s="263"/>
      <c r="AJJ123" s="263"/>
      <c r="AJK123" s="263"/>
      <c r="AJL123" s="263"/>
      <c r="AJM123" s="263"/>
      <c r="AJN123" s="263"/>
      <c r="AJO123" s="263"/>
      <c r="AJP123" s="263"/>
      <c r="AJQ123" s="263"/>
      <c r="AJR123" s="263"/>
      <c r="AJS123" s="263"/>
      <c r="AJT123" s="263"/>
      <c r="AJU123" s="263"/>
      <c r="AJV123" s="263"/>
      <c r="AJW123" s="263"/>
      <c r="AJX123" s="263"/>
      <c r="AJY123" s="263"/>
      <c r="AJZ123" s="263"/>
      <c r="AKA123" s="263"/>
      <c r="AKB123" s="263"/>
      <c r="AKC123" s="263"/>
      <c r="AKD123" s="263"/>
      <c r="AKE123" s="263"/>
      <c r="AKF123" s="263"/>
      <c r="AKG123" s="263"/>
      <c r="AKH123" s="263"/>
      <c r="AKI123" s="263"/>
      <c r="AKJ123" s="263"/>
      <c r="AKK123" s="263"/>
      <c r="AKL123" s="263"/>
      <c r="AKM123" s="263"/>
      <c r="AKN123" s="263"/>
      <c r="AKO123" s="263"/>
      <c r="AKP123" s="263"/>
      <c r="AKQ123" s="263"/>
      <c r="AKR123" s="263"/>
      <c r="AKS123" s="263"/>
      <c r="AKT123" s="263"/>
      <c r="AKU123" s="263"/>
      <c r="AKV123" s="263"/>
      <c r="AKW123" s="263"/>
      <c r="AKX123" s="263"/>
      <c r="AKY123" s="263"/>
      <c r="AKZ123" s="263"/>
      <c r="ALA123" s="263"/>
      <c r="ALB123" s="263"/>
      <c r="ALC123" s="263"/>
      <c r="ALD123" s="263"/>
      <c r="ALE123" s="263"/>
      <c r="ALF123" s="263"/>
      <c r="ALG123" s="263"/>
      <c r="ALH123" s="263"/>
      <c r="ALI123" s="263"/>
      <c r="ALJ123" s="263"/>
      <c r="ALK123" s="263"/>
      <c r="ALL123" s="263"/>
      <c r="ALM123" s="263"/>
      <c r="ALN123" s="263"/>
      <c r="ALO123" s="263"/>
      <c r="ALP123" s="263"/>
      <c r="ALQ123" s="263"/>
      <c r="ALR123" s="263"/>
      <c r="ALS123" s="263"/>
      <c r="ALT123" s="263"/>
      <c r="ALU123" s="263"/>
      <c r="ALV123" s="263"/>
      <c r="ALW123" s="263"/>
      <c r="ALX123" s="263"/>
      <c r="ALY123" s="263"/>
      <c r="ALZ123" s="263"/>
      <c r="AMA123" s="263"/>
      <c r="AMB123" s="263"/>
      <c r="AMC123" s="263"/>
      <c r="AMD123" s="263"/>
      <c r="AME123" s="263"/>
      <c r="AMF123" s="263"/>
      <c r="AMG123" s="263"/>
      <c r="AMH123" s="263"/>
      <c r="AMI123" s="263"/>
      <c r="AMJ123" s="263"/>
      <c r="AMK123" s="263"/>
    </row>
    <row r="124" spans="1:1025" s="86" customFormat="1" x14ac:dyDescent="0.2">
      <c r="A124" s="263"/>
      <c r="B124" s="263"/>
      <c r="C124" s="234"/>
      <c r="D124" s="234"/>
      <c r="E124" s="234"/>
      <c r="F124" s="234"/>
      <c r="G124" s="234"/>
      <c r="H124" s="234"/>
      <c r="I124" s="234"/>
      <c r="J124" s="234"/>
      <c r="K124" s="234"/>
      <c r="L124" s="234"/>
      <c r="M124" s="234"/>
      <c r="N124" s="234"/>
      <c r="O124" s="234"/>
      <c r="P124" s="234"/>
      <c r="Q124" s="224"/>
      <c r="R124" s="244"/>
      <c r="S124" s="263"/>
      <c r="T124" s="263"/>
      <c r="U124" s="263"/>
      <c r="V124" s="263"/>
      <c r="W124" s="263"/>
      <c r="X124" s="263"/>
      <c r="Y124" s="263"/>
      <c r="Z124" s="263"/>
      <c r="AA124" s="263"/>
      <c r="AB124" s="263"/>
      <c r="AC124" s="263"/>
      <c r="AD124" s="263"/>
      <c r="AE124" s="263"/>
      <c r="AF124" s="263"/>
      <c r="AG124" s="263"/>
      <c r="AH124" s="263"/>
      <c r="AI124" s="263"/>
      <c r="AJ124" s="263"/>
      <c r="AK124" s="263"/>
      <c r="AL124" s="263"/>
      <c r="AM124" s="263"/>
      <c r="AN124" s="263"/>
      <c r="AO124" s="263"/>
      <c r="AP124" s="263"/>
      <c r="AQ124" s="263"/>
      <c r="AR124" s="263"/>
      <c r="AS124" s="263"/>
      <c r="AT124" s="263"/>
      <c r="AU124" s="263"/>
      <c r="AV124" s="263"/>
      <c r="AW124" s="263"/>
      <c r="AX124" s="263"/>
      <c r="AY124" s="263"/>
      <c r="AZ124" s="263"/>
      <c r="BA124" s="263"/>
      <c r="BB124" s="263"/>
      <c r="BC124" s="263"/>
      <c r="BD124" s="263"/>
      <c r="BE124" s="263"/>
      <c r="BF124" s="263"/>
      <c r="BG124" s="263"/>
      <c r="BH124" s="263"/>
      <c r="BI124" s="263"/>
      <c r="BJ124" s="263"/>
      <c r="BK124" s="263"/>
      <c r="BL124" s="263"/>
      <c r="BM124" s="263"/>
      <c r="BN124" s="263"/>
      <c r="BO124" s="263"/>
      <c r="BP124" s="263"/>
      <c r="BQ124" s="263"/>
      <c r="BR124" s="263"/>
      <c r="BS124" s="263"/>
      <c r="BT124" s="263"/>
      <c r="BU124" s="263"/>
      <c r="BV124" s="263"/>
      <c r="BW124" s="263"/>
      <c r="BX124" s="263"/>
      <c r="BY124" s="263"/>
      <c r="BZ124" s="263"/>
      <c r="CA124" s="263"/>
      <c r="CB124" s="263"/>
      <c r="CC124" s="263"/>
      <c r="CD124" s="263"/>
      <c r="CE124" s="263"/>
      <c r="CF124" s="263"/>
      <c r="CG124" s="263"/>
      <c r="CH124" s="263"/>
      <c r="CI124" s="263"/>
      <c r="CJ124" s="263"/>
      <c r="CK124" s="263"/>
      <c r="CL124" s="263"/>
      <c r="CM124" s="263"/>
      <c r="CN124" s="263"/>
      <c r="CO124" s="263"/>
      <c r="CP124" s="263"/>
      <c r="CQ124" s="263"/>
      <c r="CR124" s="263"/>
      <c r="CS124" s="263"/>
      <c r="CT124" s="263"/>
      <c r="CU124" s="263"/>
      <c r="CV124" s="263"/>
      <c r="CW124" s="263"/>
      <c r="CX124" s="263"/>
      <c r="CY124" s="263"/>
      <c r="CZ124" s="263"/>
      <c r="DA124" s="263"/>
      <c r="DB124" s="263"/>
      <c r="DC124" s="263"/>
      <c r="DD124" s="263"/>
      <c r="DE124" s="263"/>
      <c r="DF124" s="263"/>
      <c r="DG124" s="263"/>
      <c r="DH124" s="263"/>
      <c r="DI124" s="263"/>
      <c r="DJ124" s="263"/>
      <c r="DK124" s="263"/>
      <c r="DL124" s="263"/>
      <c r="DM124" s="263"/>
      <c r="DN124" s="263"/>
      <c r="DO124" s="263"/>
      <c r="DP124" s="263"/>
      <c r="DQ124" s="263"/>
      <c r="DR124" s="263"/>
      <c r="DS124" s="263"/>
      <c r="DT124" s="263"/>
      <c r="DU124" s="263"/>
      <c r="DV124" s="263"/>
      <c r="DW124" s="263"/>
      <c r="DX124" s="263"/>
      <c r="DY124" s="263"/>
      <c r="DZ124" s="263"/>
      <c r="EA124" s="263"/>
      <c r="EB124" s="263"/>
      <c r="EC124" s="263"/>
      <c r="ED124" s="263"/>
      <c r="EE124" s="263"/>
      <c r="EF124" s="263"/>
      <c r="EG124" s="263"/>
      <c r="EH124" s="263"/>
      <c r="EI124" s="263"/>
      <c r="EJ124" s="263"/>
      <c r="EK124" s="263"/>
      <c r="EL124" s="263"/>
      <c r="EM124" s="263"/>
      <c r="EN124" s="263"/>
      <c r="EO124" s="263"/>
      <c r="EP124" s="263"/>
      <c r="EQ124" s="263"/>
      <c r="ER124" s="263"/>
      <c r="ES124" s="263"/>
      <c r="ET124" s="263"/>
      <c r="EU124" s="263"/>
      <c r="EV124" s="263"/>
      <c r="EW124" s="263"/>
      <c r="EX124" s="263"/>
      <c r="EY124" s="263"/>
      <c r="EZ124" s="263"/>
      <c r="FA124" s="263"/>
      <c r="FB124" s="263"/>
      <c r="FC124" s="263"/>
      <c r="FD124" s="263"/>
      <c r="FE124" s="263"/>
      <c r="FF124" s="263"/>
      <c r="FG124" s="263"/>
      <c r="FH124" s="263"/>
      <c r="FI124" s="263"/>
      <c r="FJ124" s="263"/>
      <c r="FK124" s="263"/>
      <c r="FL124" s="263"/>
      <c r="FM124" s="263"/>
      <c r="FN124" s="263"/>
      <c r="FO124" s="263"/>
      <c r="FP124" s="263"/>
      <c r="FQ124" s="263"/>
      <c r="FR124" s="263"/>
      <c r="FS124" s="263"/>
      <c r="FT124" s="263"/>
      <c r="FU124" s="263"/>
      <c r="FV124" s="263"/>
      <c r="FW124" s="263"/>
      <c r="FX124" s="263"/>
      <c r="FY124" s="263"/>
      <c r="FZ124" s="263"/>
      <c r="GA124" s="263"/>
      <c r="GB124" s="263"/>
      <c r="GC124" s="263"/>
      <c r="GD124" s="263"/>
      <c r="GE124" s="263"/>
      <c r="GF124" s="263"/>
      <c r="GG124" s="263"/>
      <c r="GH124" s="263"/>
      <c r="GI124" s="263"/>
      <c r="GJ124" s="263"/>
      <c r="GK124" s="263"/>
      <c r="GL124" s="263"/>
      <c r="GM124" s="263"/>
      <c r="GN124" s="263"/>
      <c r="GO124" s="263"/>
      <c r="GP124" s="263"/>
      <c r="GQ124" s="263"/>
      <c r="GR124" s="263"/>
      <c r="GS124" s="263"/>
      <c r="GT124" s="263"/>
      <c r="GU124" s="263"/>
      <c r="GV124" s="263"/>
      <c r="GW124" s="263"/>
      <c r="GX124" s="263"/>
      <c r="GY124" s="263"/>
      <c r="GZ124" s="263"/>
      <c r="HA124" s="263"/>
      <c r="HB124" s="263"/>
      <c r="HC124" s="263"/>
      <c r="HD124" s="263"/>
      <c r="HE124" s="263"/>
      <c r="HF124" s="263"/>
      <c r="HG124" s="263"/>
      <c r="HH124" s="263"/>
      <c r="HI124" s="263"/>
      <c r="HJ124" s="263"/>
      <c r="HK124" s="263"/>
      <c r="HL124" s="263"/>
      <c r="HM124" s="263"/>
      <c r="HN124" s="263"/>
      <c r="HO124" s="263"/>
      <c r="HP124" s="263"/>
      <c r="HQ124" s="263"/>
      <c r="HR124" s="263"/>
      <c r="HS124" s="263"/>
      <c r="HT124" s="263"/>
      <c r="HU124" s="263"/>
      <c r="HV124" s="263"/>
      <c r="HW124" s="263"/>
      <c r="HX124" s="263"/>
      <c r="HY124" s="263"/>
      <c r="HZ124" s="263"/>
      <c r="IA124" s="263"/>
      <c r="IB124" s="263"/>
      <c r="IC124" s="263"/>
      <c r="ID124" s="263"/>
      <c r="IE124" s="263"/>
      <c r="IF124" s="263"/>
      <c r="IG124" s="263"/>
      <c r="IH124" s="263"/>
      <c r="II124" s="263"/>
      <c r="IJ124" s="263"/>
      <c r="IK124" s="263"/>
      <c r="IL124" s="263"/>
      <c r="IM124" s="263"/>
      <c r="IN124" s="263"/>
      <c r="IO124" s="263"/>
      <c r="IP124" s="263"/>
      <c r="IQ124" s="263"/>
      <c r="IR124" s="263"/>
      <c r="IS124" s="263"/>
      <c r="IT124" s="263"/>
      <c r="IU124" s="263"/>
      <c r="IV124" s="263"/>
      <c r="IW124" s="263"/>
      <c r="IX124" s="263"/>
      <c r="IY124" s="263"/>
      <c r="IZ124" s="263"/>
      <c r="JA124" s="263"/>
      <c r="JB124" s="263"/>
      <c r="JC124" s="263"/>
      <c r="JD124" s="263"/>
      <c r="JE124" s="263"/>
      <c r="JF124" s="263"/>
      <c r="JG124" s="263"/>
      <c r="JH124" s="263"/>
      <c r="JI124" s="263"/>
      <c r="JJ124" s="263"/>
      <c r="JK124" s="263"/>
      <c r="JL124" s="263"/>
      <c r="JM124" s="263"/>
      <c r="JN124" s="263"/>
      <c r="JO124" s="263"/>
      <c r="JP124" s="263"/>
      <c r="JQ124" s="263"/>
      <c r="JR124" s="263"/>
      <c r="JS124" s="263"/>
      <c r="JT124" s="263"/>
      <c r="JU124" s="263"/>
      <c r="JV124" s="263"/>
      <c r="JW124" s="263"/>
      <c r="JX124" s="263"/>
      <c r="JY124" s="263"/>
      <c r="JZ124" s="263"/>
      <c r="KA124" s="263"/>
      <c r="KB124" s="263"/>
      <c r="KC124" s="263"/>
      <c r="KD124" s="263"/>
      <c r="KE124" s="263"/>
      <c r="KF124" s="263"/>
      <c r="KG124" s="263"/>
      <c r="KH124" s="263"/>
      <c r="KI124" s="263"/>
      <c r="KJ124" s="263"/>
      <c r="KK124" s="263"/>
      <c r="KL124" s="263"/>
      <c r="KM124" s="263"/>
      <c r="KN124" s="263"/>
      <c r="KO124" s="263"/>
      <c r="KP124" s="263"/>
      <c r="KQ124" s="263"/>
      <c r="KR124" s="263"/>
      <c r="KS124" s="263"/>
      <c r="KT124" s="263"/>
      <c r="KU124" s="263"/>
      <c r="KV124" s="263"/>
      <c r="KW124" s="263"/>
      <c r="KX124" s="263"/>
      <c r="KY124" s="263"/>
      <c r="KZ124" s="263"/>
      <c r="LA124" s="263"/>
      <c r="LB124" s="263"/>
      <c r="LC124" s="263"/>
      <c r="LD124" s="263"/>
      <c r="LE124" s="263"/>
      <c r="LF124" s="263"/>
      <c r="LG124" s="263"/>
      <c r="LH124" s="263"/>
      <c r="LI124" s="263"/>
      <c r="LJ124" s="263"/>
      <c r="LK124" s="263"/>
      <c r="LL124" s="263"/>
      <c r="LM124" s="263"/>
      <c r="LN124" s="263"/>
      <c r="LO124" s="263"/>
      <c r="LP124" s="263"/>
      <c r="LQ124" s="263"/>
      <c r="LR124" s="263"/>
      <c r="LS124" s="263"/>
      <c r="LT124" s="263"/>
      <c r="LU124" s="263"/>
      <c r="LV124" s="263"/>
      <c r="LW124" s="263"/>
      <c r="LX124" s="263"/>
      <c r="LY124" s="263"/>
      <c r="LZ124" s="263"/>
      <c r="MA124" s="263"/>
      <c r="MB124" s="263"/>
      <c r="MC124" s="263"/>
      <c r="MD124" s="263"/>
      <c r="ME124" s="263"/>
      <c r="MF124" s="263"/>
      <c r="MG124" s="263"/>
      <c r="MH124" s="263"/>
      <c r="MI124" s="263"/>
      <c r="MJ124" s="263"/>
      <c r="MK124" s="263"/>
      <c r="ML124" s="263"/>
      <c r="MM124" s="263"/>
      <c r="MN124" s="263"/>
      <c r="MO124" s="263"/>
      <c r="MP124" s="263"/>
      <c r="MQ124" s="263"/>
      <c r="MR124" s="263"/>
      <c r="MS124" s="263"/>
      <c r="MT124" s="263"/>
      <c r="MU124" s="263"/>
      <c r="MV124" s="263"/>
      <c r="MW124" s="263"/>
      <c r="MX124" s="263"/>
      <c r="MY124" s="263"/>
      <c r="MZ124" s="263"/>
      <c r="NA124" s="263"/>
      <c r="NB124" s="263"/>
      <c r="NC124" s="263"/>
      <c r="ND124" s="263"/>
      <c r="NE124" s="263"/>
      <c r="NF124" s="263"/>
      <c r="NG124" s="263"/>
      <c r="NH124" s="263"/>
      <c r="NI124" s="263"/>
      <c r="NJ124" s="263"/>
      <c r="NK124" s="263"/>
      <c r="NL124" s="263"/>
      <c r="NM124" s="263"/>
      <c r="NN124" s="263"/>
      <c r="NO124" s="263"/>
      <c r="NP124" s="263"/>
      <c r="NQ124" s="263"/>
      <c r="NR124" s="263"/>
      <c r="NS124" s="263"/>
      <c r="NT124" s="263"/>
      <c r="NU124" s="263"/>
      <c r="NV124" s="263"/>
      <c r="NW124" s="263"/>
      <c r="NX124" s="263"/>
      <c r="NY124" s="263"/>
      <c r="NZ124" s="263"/>
      <c r="OA124" s="263"/>
      <c r="OB124" s="263"/>
      <c r="OC124" s="263"/>
      <c r="OD124" s="263"/>
      <c r="OE124" s="263"/>
      <c r="OF124" s="263"/>
      <c r="OG124" s="263"/>
      <c r="OH124" s="263"/>
      <c r="OI124" s="263"/>
      <c r="OJ124" s="263"/>
      <c r="OK124" s="263"/>
      <c r="OL124" s="263"/>
      <c r="OM124" s="263"/>
      <c r="ON124" s="263"/>
      <c r="OO124" s="263"/>
      <c r="OP124" s="263"/>
      <c r="OQ124" s="263"/>
      <c r="OR124" s="263"/>
      <c r="OS124" s="263"/>
      <c r="OT124" s="263"/>
      <c r="OU124" s="263"/>
      <c r="OV124" s="263"/>
      <c r="OW124" s="263"/>
      <c r="OX124" s="263"/>
      <c r="OY124" s="263"/>
      <c r="OZ124" s="263"/>
      <c r="PA124" s="263"/>
      <c r="PB124" s="263"/>
      <c r="PC124" s="263"/>
      <c r="PD124" s="263"/>
      <c r="PE124" s="263"/>
      <c r="PF124" s="263"/>
      <c r="PG124" s="263"/>
      <c r="PH124" s="263"/>
      <c r="PI124" s="263"/>
      <c r="PJ124" s="263"/>
      <c r="PK124" s="263"/>
      <c r="PL124" s="263"/>
      <c r="PM124" s="263"/>
      <c r="PN124" s="263"/>
      <c r="PO124" s="263"/>
      <c r="PP124" s="263"/>
      <c r="PQ124" s="263"/>
      <c r="PR124" s="263"/>
      <c r="PS124" s="263"/>
      <c r="PT124" s="263"/>
      <c r="PU124" s="263"/>
      <c r="PV124" s="263"/>
      <c r="PW124" s="263"/>
      <c r="PX124" s="263"/>
      <c r="PY124" s="263"/>
      <c r="PZ124" s="263"/>
      <c r="QA124" s="263"/>
      <c r="QB124" s="263"/>
      <c r="QC124" s="263"/>
      <c r="QD124" s="263"/>
      <c r="QE124" s="263"/>
      <c r="QF124" s="263"/>
      <c r="QG124" s="263"/>
      <c r="QH124" s="263"/>
      <c r="QI124" s="263"/>
      <c r="QJ124" s="263"/>
      <c r="QK124" s="263"/>
      <c r="QL124" s="263"/>
      <c r="QM124" s="263"/>
      <c r="QN124" s="263"/>
      <c r="QO124" s="263"/>
      <c r="QP124" s="263"/>
      <c r="QQ124" s="263"/>
      <c r="QR124" s="263"/>
      <c r="QS124" s="263"/>
      <c r="QT124" s="263"/>
      <c r="QU124" s="263"/>
      <c r="QV124" s="263"/>
      <c r="QW124" s="263"/>
      <c r="QX124" s="263"/>
      <c r="QY124" s="263"/>
      <c r="QZ124" s="263"/>
      <c r="RA124" s="263"/>
      <c r="RB124" s="263"/>
      <c r="RC124" s="263"/>
      <c r="RD124" s="263"/>
      <c r="RE124" s="263"/>
      <c r="RF124" s="263"/>
      <c r="RG124" s="263"/>
      <c r="RH124" s="263"/>
      <c r="RI124" s="263"/>
      <c r="RJ124" s="263"/>
      <c r="RK124" s="263"/>
      <c r="RL124" s="263"/>
      <c r="RM124" s="263"/>
      <c r="RN124" s="263"/>
      <c r="RO124" s="263"/>
      <c r="RP124" s="263"/>
      <c r="RQ124" s="263"/>
      <c r="RR124" s="263"/>
      <c r="RS124" s="263"/>
      <c r="RT124" s="263"/>
      <c r="RU124" s="263"/>
      <c r="RV124" s="263"/>
      <c r="RW124" s="263"/>
      <c r="RX124" s="263"/>
      <c r="RY124" s="263"/>
      <c r="RZ124" s="263"/>
      <c r="SA124" s="263"/>
      <c r="SB124" s="263"/>
      <c r="SC124" s="263"/>
      <c r="SD124" s="263"/>
      <c r="SE124" s="263"/>
      <c r="SF124" s="263"/>
      <c r="SG124" s="263"/>
      <c r="SH124" s="263"/>
      <c r="SI124" s="263"/>
      <c r="SJ124" s="263"/>
      <c r="SK124" s="263"/>
      <c r="SL124" s="263"/>
      <c r="SM124" s="263"/>
      <c r="SN124" s="263"/>
      <c r="SO124" s="263"/>
      <c r="SP124" s="263"/>
      <c r="SQ124" s="263"/>
      <c r="SR124" s="263"/>
      <c r="SS124" s="263"/>
      <c r="ST124" s="263"/>
      <c r="SU124" s="263"/>
      <c r="SV124" s="263"/>
      <c r="SW124" s="263"/>
      <c r="SX124" s="263"/>
      <c r="SY124" s="263"/>
      <c r="SZ124" s="263"/>
      <c r="TA124" s="263"/>
      <c r="TB124" s="263"/>
      <c r="TC124" s="263"/>
      <c r="TD124" s="263"/>
      <c r="TE124" s="263"/>
      <c r="TF124" s="263"/>
      <c r="TG124" s="263"/>
      <c r="TH124" s="263"/>
      <c r="TI124" s="263"/>
      <c r="TJ124" s="263"/>
      <c r="TK124" s="263"/>
      <c r="TL124" s="263"/>
      <c r="TM124" s="263"/>
      <c r="TN124" s="263"/>
      <c r="TO124" s="263"/>
      <c r="TP124" s="263"/>
      <c r="TQ124" s="263"/>
      <c r="TR124" s="263"/>
      <c r="TS124" s="263"/>
      <c r="TT124" s="263"/>
      <c r="TU124" s="263"/>
      <c r="TV124" s="263"/>
      <c r="TW124" s="263"/>
      <c r="TX124" s="263"/>
      <c r="TY124" s="263"/>
      <c r="TZ124" s="263"/>
      <c r="UA124" s="263"/>
      <c r="UB124" s="263"/>
      <c r="UC124" s="263"/>
      <c r="UD124" s="263"/>
      <c r="UE124" s="263"/>
      <c r="UF124" s="263"/>
      <c r="UG124" s="263"/>
      <c r="UH124" s="263"/>
      <c r="UI124" s="263"/>
      <c r="UJ124" s="263"/>
      <c r="UK124" s="263"/>
      <c r="UL124" s="263"/>
      <c r="UM124" s="263"/>
      <c r="UN124" s="263"/>
      <c r="UO124" s="263"/>
      <c r="UP124" s="263"/>
      <c r="UQ124" s="263"/>
      <c r="UR124" s="263"/>
      <c r="US124" s="263"/>
      <c r="UT124" s="263"/>
      <c r="UU124" s="263"/>
      <c r="UV124" s="263"/>
      <c r="UW124" s="263"/>
      <c r="UX124" s="263"/>
      <c r="UY124" s="263"/>
      <c r="UZ124" s="263"/>
      <c r="VA124" s="263"/>
      <c r="VB124" s="263"/>
      <c r="VC124" s="263"/>
      <c r="VD124" s="263"/>
      <c r="VE124" s="263"/>
      <c r="VF124" s="263"/>
      <c r="VG124" s="263"/>
      <c r="VH124" s="263"/>
      <c r="VI124" s="263"/>
      <c r="VJ124" s="263"/>
      <c r="VK124" s="263"/>
      <c r="VL124" s="263"/>
      <c r="VM124" s="263"/>
      <c r="VN124" s="263"/>
      <c r="VO124" s="263"/>
      <c r="VP124" s="263"/>
      <c r="VQ124" s="263"/>
      <c r="VR124" s="263"/>
      <c r="VS124" s="263"/>
      <c r="VT124" s="263"/>
      <c r="VU124" s="263"/>
      <c r="VV124" s="263"/>
      <c r="VW124" s="263"/>
      <c r="VX124" s="263"/>
      <c r="VY124" s="263"/>
      <c r="VZ124" s="263"/>
      <c r="WA124" s="263"/>
      <c r="WB124" s="263"/>
      <c r="WC124" s="263"/>
      <c r="WD124" s="263"/>
      <c r="WE124" s="263"/>
      <c r="WF124" s="263"/>
      <c r="WG124" s="263"/>
      <c r="WH124" s="263"/>
      <c r="WI124" s="263"/>
      <c r="WJ124" s="263"/>
      <c r="WK124" s="263"/>
      <c r="WL124" s="263"/>
      <c r="WM124" s="263"/>
      <c r="WN124" s="263"/>
      <c r="WO124" s="263"/>
      <c r="WP124" s="263"/>
      <c r="WQ124" s="263"/>
      <c r="WR124" s="263"/>
      <c r="WS124" s="263"/>
      <c r="WT124" s="263"/>
      <c r="WU124" s="263"/>
      <c r="WV124" s="263"/>
      <c r="WW124" s="263"/>
      <c r="WX124" s="263"/>
      <c r="WY124" s="263"/>
      <c r="WZ124" s="263"/>
      <c r="XA124" s="263"/>
      <c r="XB124" s="263"/>
      <c r="XC124" s="263"/>
      <c r="XD124" s="263"/>
      <c r="XE124" s="263"/>
      <c r="XF124" s="263"/>
      <c r="XG124" s="263"/>
      <c r="XH124" s="263"/>
      <c r="XI124" s="263"/>
      <c r="XJ124" s="263"/>
      <c r="XK124" s="263"/>
      <c r="XL124" s="263"/>
      <c r="XM124" s="263"/>
      <c r="XN124" s="263"/>
      <c r="XO124" s="263"/>
      <c r="XP124" s="263"/>
      <c r="XQ124" s="263"/>
      <c r="XR124" s="263"/>
      <c r="XS124" s="263"/>
      <c r="XT124" s="263"/>
      <c r="XU124" s="263"/>
      <c r="XV124" s="263"/>
      <c r="XW124" s="263"/>
      <c r="XX124" s="263"/>
      <c r="XY124" s="263"/>
      <c r="XZ124" s="263"/>
      <c r="YA124" s="263"/>
      <c r="YB124" s="263"/>
      <c r="YC124" s="263"/>
      <c r="YD124" s="263"/>
      <c r="YE124" s="263"/>
      <c r="YF124" s="263"/>
      <c r="YG124" s="263"/>
      <c r="YH124" s="263"/>
      <c r="YI124" s="263"/>
      <c r="YJ124" s="263"/>
      <c r="YK124" s="263"/>
      <c r="YL124" s="263"/>
      <c r="YM124" s="263"/>
      <c r="YN124" s="263"/>
      <c r="YO124" s="263"/>
      <c r="YP124" s="263"/>
      <c r="YQ124" s="263"/>
      <c r="YR124" s="263"/>
      <c r="YS124" s="263"/>
      <c r="YT124" s="263"/>
      <c r="YU124" s="263"/>
      <c r="YV124" s="263"/>
      <c r="YW124" s="263"/>
      <c r="YX124" s="263"/>
      <c r="YY124" s="263"/>
      <c r="YZ124" s="263"/>
      <c r="ZA124" s="263"/>
      <c r="ZB124" s="263"/>
      <c r="ZC124" s="263"/>
      <c r="ZD124" s="263"/>
      <c r="ZE124" s="263"/>
      <c r="ZF124" s="263"/>
      <c r="ZG124" s="263"/>
      <c r="ZH124" s="263"/>
      <c r="ZI124" s="263"/>
      <c r="ZJ124" s="263"/>
      <c r="ZK124" s="263"/>
      <c r="ZL124" s="263"/>
      <c r="ZM124" s="263"/>
      <c r="ZN124" s="263"/>
      <c r="ZO124" s="263"/>
      <c r="ZP124" s="263"/>
      <c r="ZQ124" s="263"/>
      <c r="ZR124" s="263"/>
      <c r="ZS124" s="263"/>
      <c r="ZT124" s="263"/>
      <c r="ZU124" s="263"/>
      <c r="ZV124" s="263"/>
      <c r="ZW124" s="263"/>
      <c r="ZX124" s="263"/>
      <c r="ZY124" s="263"/>
      <c r="ZZ124" s="263"/>
      <c r="AAA124" s="263"/>
      <c r="AAB124" s="263"/>
      <c r="AAC124" s="263"/>
      <c r="AAD124" s="263"/>
      <c r="AAE124" s="263"/>
      <c r="AAF124" s="263"/>
      <c r="AAG124" s="263"/>
      <c r="AAH124" s="263"/>
      <c r="AAI124" s="263"/>
      <c r="AAJ124" s="263"/>
      <c r="AAK124" s="263"/>
      <c r="AAL124" s="263"/>
      <c r="AAM124" s="263"/>
      <c r="AAN124" s="263"/>
      <c r="AAO124" s="263"/>
      <c r="AAP124" s="263"/>
      <c r="AAQ124" s="263"/>
      <c r="AAR124" s="263"/>
      <c r="AAS124" s="263"/>
      <c r="AAT124" s="263"/>
      <c r="AAU124" s="263"/>
      <c r="AAV124" s="263"/>
      <c r="AAW124" s="263"/>
      <c r="AAX124" s="263"/>
      <c r="AAY124" s="263"/>
      <c r="AAZ124" s="263"/>
      <c r="ABA124" s="263"/>
      <c r="ABB124" s="263"/>
      <c r="ABC124" s="263"/>
      <c r="ABD124" s="263"/>
      <c r="ABE124" s="263"/>
      <c r="ABF124" s="263"/>
      <c r="ABG124" s="263"/>
      <c r="ABH124" s="263"/>
      <c r="ABI124" s="263"/>
      <c r="ABJ124" s="263"/>
      <c r="ABK124" s="263"/>
      <c r="ABL124" s="263"/>
      <c r="ABM124" s="263"/>
      <c r="ABN124" s="263"/>
      <c r="ABO124" s="263"/>
      <c r="ABP124" s="263"/>
      <c r="ABQ124" s="263"/>
      <c r="ABR124" s="263"/>
      <c r="ABS124" s="263"/>
      <c r="ABT124" s="263"/>
      <c r="ABU124" s="263"/>
      <c r="ABV124" s="263"/>
      <c r="ABW124" s="263"/>
      <c r="ABX124" s="263"/>
      <c r="ABY124" s="263"/>
      <c r="ABZ124" s="263"/>
      <c r="ACA124" s="263"/>
      <c r="ACB124" s="263"/>
      <c r="ACC124" s="263"/>
      <c r="ACD124" s="263"/>
      <c r="ACE124" s="263"/>
      <c r="ACF124" s="263"/>
      <c r="ACG124" s="263"/>
      <c r="ACH124" s="263"/>
      <c r="ACI124" s="263"/>
      <c r="ACJ124" s="263"/>
      <c r="ACK124" s="263"/>
      <c r="ACL124" s="263"/>
      <c r="ACM124" s="263"/>
      <c r="ACN124" s="263"/>
      <c r="ACO124" s="263"/>
      <c r="ACP124" s="263"/>
      <c r="ACQ124" s="263"/>
      <c r="ACR124" s="263"/>
      <c r="ACS124" s="263"/>
      <c r="ACT124" s="263"/>
      <c r="ACU124" s="263"/>
      <c r="ACV124" s="263"/>
      <c r="ACW124" s="263"/>
      <c r="ACX124" s="263"/>
      <c r="ACY124" s="263"/>
      <c r="ACZ124" s="263"/>
      <c r="ADA124" s="263"/>
      <c r="ADB124" s="263"/>
      <c r="ADC124" s="263"/>
      <c r="ADD124" s="263"/>
      <c r="ADE124" s="263"/>
      <c r="ADF124" s="263"/>
      <c r="ADG124" s="263"/>
      <c r="ADH124" s="263"/>
      <c r="ADI124" s="263"/>
      <c r="ADJ124" s="263"/>
      <c r="ADK124" s="263"/>
      <c r="ADL124" s="263"/>
      <c r="ADM124" s="263"/>
      <c r="ADN124" s="263"/>
      <c r="ADO124" s="263"/>
      <c r="ADP124" s="263"/>
      <c r="ADQ124" s="263"/>
      <c r="ADR124" s="263"/>
      <c r="ADS124" s="263"/>
      <c r="ADT124" s="263"/>
      <c r="ADU124" s="263"/>
      <c r="ADV124" s="263"/>
      <c r="ADW124" s="263"/>
      <c r="ADX124" s="263"/>
      <c r="ADY124" s="263"/>
      <c r="ADZ124" s="263"/>
      <c r="AEA124" s="263"/>
      <c r="AEB124" s="263"/>
      <c r="AEC124" s="263"/>
      <c r="AED124" s="263"/>
      <c r="AEE124" s="263"/>
      <c r="AEF124" s="263"/>
      <c r="AEG124" s="263"/>
      <c r="AEH124" s="263"/>
      <c r="AEI124" s="263"/>
      <c r="AEJ124" s="263"/>
      <c r="AEK124" s="263"/>
      <c r="AEL124" s="263"/>
      <c r="AEM124" s="263"/>
      <c r="AEN124" s="263"/>
      <c r="AEO124" s="263"/>
      <c r="AEP124" s="263"/>
      <c r="AEQ124" s="263"/>
      <c r="AER124" s="263"/>
      <c r="AES124" s="263"/>
      <c r="AET124" s="263"/>
      <c r="AEU124" s="263"/>
      <c r="AEV124" s="263"/>
      <c r="AEW124" s="263"/>
      <c r="AEX124" s="263"/>
      <c r="AEY124" s="263"/>
      <c r="AEZ124" s="263"/>
      <c r="AFA124" s="263"/>
      <c r="AFB124" s="263"/>
      <c r="AFC124" s="263"/>
      <c r="AFD124" s="263"/>
      <c r="AFE124" s="263"/>
      <c r="AFF124" s="263"/>
      <c r="AFG124" s="263"/>
      <c r="AFH124" s="263"/>
      <c r="AFI124" s="263"/>
      <c r="AFJ124" s="263"/>
      <c r="AFK124" s="263"/>
      <c r="AFL124" s="263"/>
      <c r="AFM124" s="263"/>
      <c r="AFN124" s="263"/>
      <c r="AFO124" s="263"/>
      <c r="AFP124" s="263"/>
      <c r="AFQ124" s="263"/>
      <c r="AFR124" s="263"/>
      <c r="AFS124" s="263"/>
      <c r="AFT124" s="263"/>
      <c r="AFU124" s="263"/>
      <c r="AFV124" s="263"/>
      <c r="AFW124" s="263"/>
      <c r="AFX124" s="263"/>
      <c r="AFY124" s="263"/>
      <c r="AFZ124" s="263"/>
      <c r="AGA124" s="263"/>
      <c r="AGB124" s="263"/>
      <c r="AGC124" s="263"/>
      <c r="AGD124" s="263"/>
      <c r="AGE124" s="263"/>
      <c r="AGF124" s="263"/>
      <c r="AGG124" s="263"/>
      <c r="AGH124" s="263"/>
      <c r="AGI124" s="263"/>
      <c r="AGJ124" s="263"/>
      <c r="AGK124" s="263"/>
      <c r="AGL124" s="263"/>
      <c r="AGM124" s="263"/>
      <c r="AGN124" s="263"/>
      <c r="AGO124" s="263"/>
      <c r="AGP124" s="263"/>
      <c r="AGQ124" s="263"/>
      <c r="AGR124" s="263"/>
      <c r="AGS124" s="263"/>
      <c r="AGT124" s="263"/>
      <c r="AGU124" s="263"/>
      <c r="AGV124" s="263"/>
      <c r="AGW124" s="263"/>
      <c r="AGX124" s="263"/>
      <c r="AGY124" s="263"/>
      <c r="AGZ124" s="263"/>
      <c r="AHA124" s="263"/>
      <c r="AHB124" s="263"/>
      <c r="AHC124" s="263"/>
      <c r="AHD124" s="263"/>
      <c r="AHE124" s="263"/>
      <c r="AHF124" s="263"/>
      <c r="AHG124" s="263"/>
      <c r="AHH124" s="263"/>
      <c r="AHI124" s="263"/>
      <c r="AHJ124" s="263"/>
      <c r="AHK124" s="263"/>
      <c r="AHL124" s="263"/>
      <c r="AHM124" s="263"/>
      <c r="AHN124" s="263"/>
      <c r="AHO124" s="263"/>
      <c r="AHP124" s="263"/>
      <c r="AHQ124" s="263"/>
      <c r="AHR124" s="263"/>
      <c r="AHS124" s="263"/>
      <c r="AHT124" s="263"/>
      <c r="AHU124" s="263"/>
      <c r="AHV124" s="263"/>
      <c r="AHW124" s="263"/>
      <c r="AHX124" s="263"/>
      <c r="AHY124" s="263"/>
      <c r="AHZ124" s="263"/>
      <c r="AIA124" s="263"/>
      <c r="AIB124" s="263"/>
      <c r="AIC124" s="263"/>
      <c r="AID124" s="263"/>
      <c r="AIE124" s="263"/>
      <c r="AIF124" s="263"/>
      <c r="AIG124" s="263"/>
      <c r="AIH124" s="263"/>
      <c r="AII124" s="263"/>
      <c r="AIJ124" s="263"/>
      <c r="AIK124" s="263"/>
      <c r="AIL124" s="263"/>
      <c r="AIM124" s="263"/>
      <c r="AIN124" s="263"/>
      <c r="AIO124" s="263"/>
      <c r="AIP124" s="263"/>
      <c r="AIQ124" s="263"/>
      <c r="AIR124" s="263"/>
      <c r="AIS124" s="263"/>
      <c r="AIT124" s="263"/>
      <c r="AIU124" s="263"/>
      <c r="AIV124" s="263"/>
      <c r="AIW124" s="263"/>
      <c r="AIX124" s="263"/>
      <c r="AIY124" s="263"/>
      <c r="AIZ124" s="263"/>
      <c r="AJA124" s="263"/>
      <c r="AJB124" s="263"/>
      <c r="AJC124" s="263"/>
      <c r="AJD124" s="263"/>
      <c r="AJE124" s="263"/>
      <c r="AJF124" s="263"/>
      <c r="AJG124" s="263"/>
      <c r="AJH124" s="263"/>
      <c r="AJI124" s="263"/>
      <c r="AJJ124" s="263"/>
      <c r="AJK124" s="263"/>
      <c r="AJL124" s="263"/>
      <c r="AJM124" s="263"/>
      <c r="AJN124" s="263"/>
      <c r="AJO124" s="263"/>
      <c r="AJP124" s="263"/>
      <c r="AJQ124" s="263"/>
      <c r="AJR124" s="263"/>
      <c r="AJS124" s="263"/>
      <c r="AJT124" s="263"/>
      <c r="AJU124" s="263"/>
      <c r="AJV124" s="263"/>
      <c r="AJW124" s="263"/>
      <c r="AJX124" s="263"/>
      <c r="AJY124" s="263"/>
      <c r="AJZ124" s="263"/>
      <c r="AKA124" s="263"/>
      <c r="AKB124" s="263"/>
      <c r="AKC124" s="263"/>
      <c r="AKD124" s="263"/>
      <c r="AKE124" s="263"/>
      <c r="AKF124" s="263"/>
      <c r="AKG124" s="263"/>
      <c r="AKH124" s="263"/>
      <c r="AKI124" s="263"/>
      <c r="AKJ124" s="263"/>
      <c r="AKK124" s="263"/>
      <c r="AKL124" s="263"/>
      <c r="AKM124" s="263"/>
      <c r="AKN124" s="263"/>
      <c r="AKO124" s="263"/>
      <c r="AKP124" s="263"/>
      <c r="AKQ124" s="263"/>
      <c r="AKR124" s="263"/>
      <c r="AKS124" s="263"/>
      <c r="AKT124" s="263"/>
      <c r="AKU124" s="263"/>
      <c r="AKV124" s="263"/>
      <c r="AKW124" s="263"/>
      <c r="AKX124" s="263"/>
      <c r="AKY124" s="263"/>
      <c r="AKZ124" s="263"/>
      <c r="ALA124" s="263"/>
      <c r="ALB124" s="263"/>
      <c r="ALC124" s="263"/>
      <c r="ALD124" s="263"/>
      <c r="ALE124" s="263"/>
      <c r="ALF124" s="263"/>
      <c r="ALG124" s="263"/>
      <c r="ALH124" s="263"/>
      <c r="ALI124" s="263"/>
      <c r="ALJ124" s="263"/>
      <c r="ALK124" s="263"/>
      <c r="ALL124" s="263"/>
      <c r="ALM124" s="263"/>
      <c r="ALN124" s="263"/>
      <c r="ALO124" s="263"/>
      <c r="ALP124" s="263"/>
      <c r="ALQ124" s="263"/>
      <c r="ALR124" s="263"/>
      <c r="ALS124" s="263"/>
      <c r="ALT124" s="263"/>
      <c r="ALU124" s="263"/>
      <c r="ALV124" s="263"/>
      <c r="ALW124" s="263"/>
      <c r="ALX124" s="263"/>
      <c r="ALY124" s="263"/>
      <c r="ALZ124" s="263"/>
      <c r="AMA124" s="263"/>
      <c r="AMB124" s="263"/>
      <c r="AMC124" s="263"/>
      <c r="AMD124" s="263"/>
      <c r="AME124" s="263"/>
      <c r="AMF124" s="263"/>
      <c r="AMG124" s="263"/>
      <c r="AMH124" s="263"/>
      <c r="AMI124" s="263"/>
      <c r="AMJ124" s="263"/>
      <c r="AMK124" s="263"/>
    </row>
    <row r="125" spans="1:1025" s="86" customFormat="1" x14ac:dyDescent="0.2">
      <c r="A125" s="263"/>
      <c r="B125" s="263"/>
      <c r="C125" s="234"/>
      <c r="D125" s="234"/>
      <c r="E125" s="234"/>
      <c r="F125" s="234"/>
      <c r="G125" s="234"/>
      <c r="H125" s="234"/>
      <c r="I125" s="234"/>
      <c r="J125" s="234"/>
      <c r="K125" s="234"/>
      <c r="L125" s="234"/>
      <c r="M125" s="234"/>
      <c r="N125" s="234"/>
      <c r="O125" s="234"/>
      <c r="P125" s="234"/>
      <c r="Q125" s="224"/>
      <c r="R125" s="244"/>
      <c r="S125" s="263"/>
      <c r="T125" s="263"/>
      <c r="U125" s="263"/>
      <c r="V125" s="263"/>
      <c r="W125" s="263"/>
      <c r="X125" s="263"/>
      <c r="Y125" s="263"/>
      <c r="Z125" s="263"/>
      <c r="AA125" s="263"/>
      <c r="AB125" s="263"/>
      <c r="AC125" s="263"/>
      <c r="AD125" s="263"/>
      <c r="AE125" s="263"/>
      <c r="AF125" s="263"/>
      <c r="AG125" s="263"/>
      <c r="AH125" s="263"/>
      <c r="AI125" s="263"/>
      <c r="AJ125" s="263"/>
      <c r="AK125" s="263"/>
      <c r="AL125" s="263"/>
      <c r="AM125" s="263"/>
      <c r="AN125" s="263"/>
      <c r="AO125" s="263"/>
      <c r="AP125" s="263"/>
      <c r="AQ125" s="263"/>
      <c r="AR125" s="263"/>
      <c r="AS125" s="263"/>
      <c r="AT125" s="263"/>
      <c r="AU125" s="263"/>
      <c r="AV125" s="263"/>
      <c r="AW125" s="263"/>
      <c r="AX125" s="263"/>
      <c r="AY125" s="263"/>
      <c r="AZ125" s="263"/>
      <c r="BA125" s="263"/>
      <c r="BB125" s="263"/>
      <c r="BC125" s="263"/>
      <c r="BD125" s="263"/>
      <c r="BE125" s="263"/>
      <c r="BF125" s="263"/>
      <c r="BG125" s="263"/>
      <c r="BH125" s="263"/>
      <c r="BI125" s="263"/>
      <c r="BJ125" s="263"/>
      <c r="BK125" s="263"/>
      <c r="BL125" s="263"/>
      <c r="BM125" s="263"/>
      <c r="BN125" s="263"/>
      <c r="BO125" s="263"/>
      <c r="BP125" s="263"/>
      <c r="BQ125" s="263"/>
      <c r="BR125" s="263"/>
      <c r="BS125" s="263"/>
      <c r="BT125" s="263"/>
      <c r="BU125" s="263"/>
      <c r="BV125" s="263"/>
      <c r="BW125" s="263"/>
      <c r="BX125" s="263"/>
      <c r="BY125" s="263"/>
      <c r="BZ125" s="263"/>
      <c r="CA125" s="263"/>
      <c r="CB125" s="263"/>
      <c r="CC125" s="263"/>
      <c r="CD125" s="263"/>
      <c r="CE125" s="263"/>
      <c r="CF125" s="263"/>
      <c r="CG125" s="263"/>
      <c r="CH125" s="263"/>
      <c r="CI125" s="263"/>
      <c r="CJ125" s="263"/>
      <c r="CK125" s="263"/>
      <c r="CL125" s="263"/>
      <c r="CM125" s="263"/>
      <c r="CN125" s="263"/>
      <c r="CO125" s="263"/>
      <c r="CP125" s="263"/>
      <c r="CQ125" s="263"/>
      <c r="CR125" s="263"/>
      <c r="CS125" s="263"/>
      <c r="CT125" s="263"/>
      <c r="CU125" s="263"/>
      <c r="CV125" s="263"/>
      <c r="CW125" s="263"/>
      <c r="CX125" s="263"/>
      <c r="CY125" s="263"/>
      <c r="CZ125" s="263"/>
      <c r="DA125" s="263"/>
      <c r="DB125" s="263"/>
      <c r="DC125" s="263"/>
      <c r="DD125" s="263"/>
      <c r="DE125" s="263"/>
      <c r="DF125" s="263"/>
      <c r="DG125" s="263"/>
      <c r="DH125" s="263"/>
      <c r="DI125" s="263"/>
      <c r="DJ125" s="263"/>
      <c r="DK125" s="263"/>
      <c r="DL125" s="263"/>
      <c r="DM125" s="263"/>
      <c r="DN125" s="263"/>
      <c r="DO125" s="263"/>
      <c r="DP125" s="263"/>
      <c r="DQ125" s="263"/>
      <c r="DR125" s="263"/>
      <c r="DS125" s="263"/>
      <c r="DT125" s="263"/>
      <c r="DU125" s="263"/>
      <c r="DV125" s="263"/>
      <c r="DW125" s="263"/>
      <c r="DX125" s="263"/>
      <c r="DY125" s="263"/>
      <c r="DZ125" s="263"/>
      <c r="EA125" s="263"/>
      <c r="EB125" s="263"/>
      <c r="EC125" s="263"/>
      <c r="ED125" s="263"/>
      <c r="EE125" s="263"/>
      <c r="EF125" s="263"/>
      <c r="EG125" s="263"/>
      <c r="EH125" s="263"/>
      <c r="EI125" s="263"/>
      <c r="EJ125" s="263"/>
      <c r="EK125" s="263"/>
      <c r="EL125" s="263"/>
      <c r="EM125" s="263"/>
      <c r="EN125" s="263"/>
      <c r="EO125" s="263"/>
      <c r="EP125" s="263"/>
      <c r="EQ125" s="263"/>
      <c r="ER125" s="263"/>
      <c r="ES125" s="263"/>
      <c r="ET125" s="263"/>
      <c r="EU125" s="263"/>
      <c r="EV125" s="263"/>
      <c r="EW125" s="263"/>
      <c r="EX125" s="263"/>
      <c r="EY125" s="263"/>
      <c r="EZ125" s="263"/>
      <c r="FA125" s="263"/>
      <c r="FB125" s="263"/>
      <c r="FC125" s="263"/>
      <c r="FD125" s="263"/>
      <c r="FE125" s="263"/>
      <c r="FF125" s="263"/>
      <c r="FG125" s="263"/>
      <c r="FH125" s="263"/>
      <c r="FI125" s="263"/>
      <c r="FJ125" s="263"/>
      <c r="FK125" s="263"/>
      <c r="FL125" s="263"/>
      <c r="FM125" s="263"/>
      <c r="FN125" s="263"/>
      <c r="FO125" s="263"/>
      <c r="FP125" s="263"/>
      <c r="FQ125" s="263"/>
      <c r="FR125" s="263"/>
      <c r="FS125" s="263"/>
      <c r="FT125" s="263"/>
      <c r="FU125" s="263"/>
      <c r="FV125" s="263"/>
      <c r="FW125" s="263"/>
      <c r="FX125" s="263"/>
      <c r="FY125" s="263"/>
      <c r="FZ125" s="263"/>
      <c r="GA125" s="263"/>
      <c r="GB125" s="263"/>
      <c r="GC125" s="263"/>
      <c r="GD125" s="263"/>
      <c r="GE125" s="263"/>
      <c r="GF125" s="263"/>
      <c r="GG125" s="263"/>
      <c r="GH125" s="263"/>
      <c r="GI125" s="263"/>
      <c r="GJ125" s="263"/>
      <c r="GK125" s="263"/>
      <c r="GL125" s="263"/>
      <c r="GM125" s="263"/>
      <c r="GN125" s="263"/>
      <c r="GO125" s="263"/>
      <c r="GP125" s="263"/>
      <c r="GQ125" s="263"/>
      <c r="GR125" s="263"/>
      <c r="GS125" s="263"/>
      <c r="GT125" s="263"/>
      <c r="GU125" s="263"/>
      <c r="GV125" s="263"/>
      <c r="GW125" s="263"/>
      <c r="GX125" s="263"/>
      <c r="GY125" s="263"/>
      <c r="GZ125" s="263"/>
      <c r="HA125" s="263"/>
      <c r="HB125" s="263"/>
      <c r="HC125" s="263"/>
      <c r="HD125" s="263"/>
      <c r="HE125" s="263"/>
      <c r="HF125" s="263"/>
      <c r="HG125" s="263"/>
      <c r="HH125" s="263"/>
      <c r="HI125" s="263"/>
      <c r="HJ125" s="263"/>
      <c r="HK125" s="263"/>
      <c r="HL125" s="263"/>
      <c r="HM125" s="263"/>
      <c r="HN125" s="263"/>
      <c r="HO125" s="263"/>
      <c r="HP125" s="263"/>
      <c r="HQ125" s="263"/>
      <c r="HR125" s="263"/>
      <c r="HS125" s="263"/>
      <c r="HT125" s="263"/>
      <c r="HU125" s="263"/>
      <c r="HV125" s="263"/>
      <c r="HW125" s="263"/>
      <c r="HX125" s="263"/>
      <c r="HY125" s="263"/>
      <c r="HZ125" s="263"/>
      <c r="IA125" s="263"/>
      <c r="IB125" s="263"/>
      <c r="IC125" s="263"/>
      <c r="ID125" s="263"/>
      <c r="IE125" s="263"/>
      <c r="IF125" s="263"/>
      <c r="IG125" s="263"/>
      <c r="IH125" s="263"/>
      <c r="II125" s="263"/>
      <c r="IJ125" s="263"/>
      <c r="IK125" s="263"/>
      <c r="IL125" s="263"/>
      <c r="IM125" s="263"/>
      <c r="IN125" s="263"/>
      <c r="IO125" s="263"/>
      <c r="IP125" s="263"/>
      <c r="IQ125" s="263"/>
      <c r="IR125" s="263"/>
      <c r="IS125" s="263"/>
      <c r="IT125" s="263"/>
      <c r="IU125" s="263"/>
      <c r="IV125" s="263"/>
      <c r="IW125" s="263"/>
      <c r="IX125" s="263"/>
      <c r="IY125" s="263"/>
      <c r="IZ125" s="263"/>
      <c r="JA125" s="263"/>
      <c r="JB125" s="263"/>
      <c r="JC125" s="263"/>
      <c r="JD125" s="263"/>
      <c r="JE125" s="263"/>
      <c r="JF125" s="263"/>
      <c r="JG125" s="263"/>
      <c r="JH125" s="263"/>
      <c r="JI125" s="263"/>
      <c r="JJ125" s="263"/>
      <c r="JK125" s="263"/>
      <c r="JL125" s="263"/>
      <c r="JM125" s="263"/>
      <c r="JN125" s="263"/>
      <c r="JO125" s="263"/>
      <c r="JP125" s="263"/>
      <c r="JQ125" s="263"/>
      <c r="JR125" s="263"/>
      <c r="JS125" s="263"/>
      <c r="JT125" s="263"/>
      <c r="JU125" s="263"/>
      <c r="JV125" s="263"/>
      <c r="JW125" s="263"/>
      <c r="JX125" s="263"/>
      <c r="JY125" s="263"/>
      <c r="JZ125" s="263"/>
      <c r="KA125" s="263"/>
      <c r="KB125" s="263"/>
      <c r="KC125" s="263"/>
      <c r="KD125" s="263"/>
      <c r="KE125" s="263"/>
      <c r="KF125" s="263"/>
      <c r="KG125" s="263"/>
      <c r="KH125" s="263"/>
      <c r="KI125" s="263"/>
      <c r="KJ125" s="263"/>
      <c r="KK125" s="263"/>
      <c r="KL125" s="263"/>
      <c r="KM125" s="263"/>
      <c r="KN125" s="263"/>
      <c r="KO125" s="263"/>
      <c r="KP125" s="263"/>
      <c r="KQ125" s="263"/>
      <c r="KR125" s="263"/>
      <c r="KS125" s="263"/>
      <c r="KT125" s="263"/>
      <c r="KU125" s="263"/>
      <c r="KV125" s="263"/>
      <c r="KW125" s="263"/>
      <c r="KX125" s="263"/>
      <c r="KY125" s="263"/>
      <c r="KZ125" s="263"/>
      <c r="LA125" s="263"/>
      <c r="LB125" s="263"/>
      <c r="LC125" s="263"/>
      <c r="LD125" s="263"/>
      <c r="LE125" s="263"/>
      <c r="LF125" s="263"/>
      <c r="LG125" s="263"/>
      <c r="LH125" s="263"/>
      <c r="LI125" s="263"/>
      <c r="LJ125" s="263"/>
      <c r="LK125" s="263"/>
      <c r="LL125" s="263"/>
      <c r="LM125" s="263"/>
      <c r="LN125" s="263"/>
      <c r="LO125" s="263"/>
      <c r="LP125" s="263"/>
      <c r="LQ125" s="263"/>
      <c r="LR125" s="263"/>
      <c r="LS125" s="263"/>
      <c r="LT125" s="263"/>
      <c r="LU125" s="263"/>
      <c r="LV125" s="263"/>
      <c r="LW125" s="263"/>
      <c r="LX125" s="263"/>
      <c r="LY125" s="263"/>
      <c r="LZ125" s="263"/>
      <c r="MA125" s="263"/>
      <c r="MB125" s="263"/>
      <c r="MC125" s="263"/>
      <c r="MD125" s="263"/>
      <c r="ME125" s="263"/>
      <c r="MF125" s="263"/>
      <c r="MG125" s="263"/>
      <c r="MH125" s="263"/>
      <c r="MI125" s="263"/>
      <c r="MJ125" s="263"/>
      <c r="MK125" s="263"/>
      <c r="ML125" s="263"/>
      <c r="MM125" s="263"/>
      <c r="MN125" s="263"/>
      <c r="MO125" s="263"/>
      <c r="MP125" s="263"/>
      <c r="MQ125" s="263"/>
      <c r="MR125" s="263"/>
      <c r="MS125" s="263"/>
      <c r="MT125" s="263"/>
      <c r="MU125" s="263"/>
      <c r="MV125" s="263"/>
      <c r="MW125" s="263"/>
      <c r="MX125" s="263"/>
      <c r="MY125" s="263"/>
      <c r="MZ125" s="263"/>
      <c r="NA125" s="263"/>
      <c r="NB125" s="263"/>
      <c r="NC125" s="263"/>
      <c r="ND125" s="263"/>
      <c r="NE125" s="263"/>
      <c r="NF125" s="263"/>
      <c r="NG125" s="263"/>
      <c r="NH125" s="263"/>
      <c r="NI125" s="263"/>
      <c r="NJ125" s="263"/>
      <c r="NK125" s="263"/>
      <c r="NL125" s="263"/>
      <c r="NM125" s="263"/>
      <c r="NN125" s="263"/>
      <c r="NO125" s="263"/>
      <c r="NP125" s="263"/>
      <c r="NQ125" s="263"/>
      <c r="NR125" s="263"/>
      <c r="NS125" s="263"/>
      <c r="NT125" s="263"/>
      <c r="NU125" s="263"/>
      <c r="NV125" s="263"/>
      <c r="NW125" s="263"/>
      <c r="NX125" s="263"/>
      <c r="NY125" s="263"/>
      <c r="NZ125" s="263"/>
      <c r="OA125" s="263"/>
      <c r="OB125" s="263"/>
      <c r="OC125" s="263"/>
      <c r="OD125" s="263"/>
      <c r="OE125" s="263"/>
      <c r="OF125" s="263"/>
      <c r="OG125" s="263"/>
      <c r="OH125" s="263"/>
      <c r="OI125" s="263"/>
      <c r="OJ125" s="263"/>
      <c r="OK125" s="263"/>
      <c r="OL125" s="263"/>
      <c r="OM125" s="263"/>
      <c r="ON125" s="263"/>
      <c r="OO125" s="263"/>
      <c r="OP125" s="263"/>
      <c r="OQ125" s="263"/>
      <c r="OR125" s="263"/>
      <c r="OS125" s="263"/>
      <c r="OT125" s="263"/>
      <c r="OU125" s="263"/>
      <c r="OV125" s="263"/>
      <c r="OW125" s="263"/>
      <c r="OX125" s="263"/>
      <c r="OY125" s="263"/>
      <c r="OZ125" s="263"/>
      <c r="PA125" s="263"/>
      <c r="PB125" s="263"/>
      <c r="PC125" s="263"/>
      <c r="PD125" s="263"/>
      <c r="PE125" s="263"/>
      <c r="PF125" s="263"/>
      <c r="PG125" s="263"/>
      <c r="PH125" s="263"/>
      <c r="PI125" s="263"/>
      <c r="PJ125" s="263"/>
      <c r="PK125" s="263"/>
      <c r="PL125" s="263"/>
      <c r="PM125" s="263"/>
      <c r="PN125" s="263"/>
      <c r="PO125" s="263"/>
      <c r="PP125" s="263"/>
      <c r="PQ125" s="263"/>
      <c r="PR125" s="263"/>
      <c r="PS125" s="263"/>
      <c r="PT125" s="263"/>
      <c r="PU125" s="263"/>
      <c r="PV125" s="263"/>
      <c r="PW125" s="263"/>
      <c r="PX125" s="263"/>
      <c r="PY125" s="263"/>
      <c r="PZ125" s="263"/>
      <c r="QA125" s="263"/>
      <c r="QB125" s="263"/>
      <c r="QC125" s="263"/>
      <c r="QD125" s="263"/>
      <c r="QE125" s="263"/>
      <c r="QF125" s="263"/>
      <c r="QG125" s="263"/>
      <c r="QH125" s="263"/>
      <c r="QI125" s="263"/>
      <c r="QJ125" s="263"/>
      <c r="QK125" s="263"/>
      <c r="QL125" s="263"/>
      <c r="QM125" s="263"/>
      <c r="QN125" s="263"/>
      <c r="QO125" s="263"/>
      <c r="QP125" s="263"/>
      <c r="QQ125" s="263"/>
      <c r="QR125" s="263"/>
      <c r="QS125" s="263"/>
      <c r="QT125" s="263"/>
      <c r="QU125" s="263"/>
      <c r="QV125" s="263"/>
      <c r="QW125" s="263"/>
      <c r="QX125" s="263"/>
      <c r="QY125" s="263"/>
      <c r="QZ125" s="263"/>
      <c r="RA125" s="263"/>
      <c r="RB125" s="263"/>
      <c r="RC125" s="263"/>
      <c r="RD125" s="263"/>
      <c r="RE125" s="263"/>
      <c r="RF125" s="263"/>
      <c r="RG125" s="263"/>
      <c r="RH125" s="263"/>
      <c r="RI125" s="263"/>
      <c r="RJ125" s="263"/>
      <c r="RK125" s="263"/>
      <c r="RL125" s="263"/>
      <c r="RM125" s="263"/>
      <c r="RN125" s="263"/>
      <c r="RO125" s="263"/>
      <c r="RP125" s="263"/>
      <c r="RQ125" s="263"/>
      <c r="RR125" s="263"/>
      <c r="RS125" s="263"/>
      <c r="RT125" s="263"/>
      <c r="RU125" s="263"/>
      <c r="RV125" s="263"/>
      <c r="RW125" s="263"/>
      <c r="RX125" s="263"/>
      <c r="RY125" s="263"/>
      <c r="RZ125" s="263"/>
      <c r="SA125" s="263"/>
      <c r="SB125" s="263"/>
      <c r="SC125" s="263"/>
      <c r="SD125" s="263"/>
      <c r="SE125" s="263"/>
      <c r="SF125" s="263"/>
      <c r="SG125" s="263"/>
      <c r="SH125" s="263"/>
      <c r="SI125" s="263"/>
      <c r="SJ125" s="263"/>
      <c r="SK125" s="263"/>
      <c r="SL125" s="263"/>
      <c r="SM125" s="263"/>
      <c r="SN125" s="263"/>
      <c r="SO125" s="263"/>
      <c r="SP125" s="263"/>
      <c r="SQ125" s="263"/>
      <c r="SR125" s="263"/>
      <c r="SS125" s="263"/>
      <c r="ST125" s="263"/>
      <c r="SU125" s="263"/>
      <c r="SV125" s="263"/>
      <c r="SW125" s="263"/>
      <c r="SX125" s="263"/>
      <c r="SY125" s="263"/>
      <c r="SZ125" s="263"/>
      <c r="TA125" s="263"/>
      <c r="TB125" s="263"/>
      <c r="TC125" s="263"/>
      <c r="TD125" s="263"/>
      <c r="TE125" s="263"/>
      <c r="TF125" s="263"/>
      <c r="TG125" s="263"/>
      <c r="TH125" s="263"/>
      <c r="TI125" s="263"/>
      <c r="TJ125" s="263"/>
      <c r="TK125" s="263"/>
      <c r="TL125" s="263"/>
      <c r="TM125" s="263"/>
      <c r="TN125" s="263"/>
      <c r="TO125" s="263"/>
      <c r="TP125" s="263"/>
      <c r="TQ125" s="263"/>
      <c r="TR125" s="263"/>
      <c r="TS125" s="263"/>
      <c r="TT125" s="263"/>
      <c r="TU125" s="263"/>
      <c r="TV125" s="263"/>
      <c r="TW125" s="263"/>
      <c r="TX125" s="263"/>
      <c r="TY125" s="263"/>
      <c r="TZ125" s="263"/>
      <c r="UA125" s="263"/>
      <c r="UB125" s="263"/>
      <c r="UC125" s="263"/>
      <c r="UD125" s="263"/>
      <c r="UE125" s="263"/>
      <c r="UF125" s="263"/>
      <c r="UG125" s="263"/>
      <c r="UH125" s="263"/>
      <c r="UI125" s="263"/>
      <c r="UJ125" s="263"/>
      <c r="UK125" s="263"/>
      <c r="UL125" s="263"/>
      <c r="UM125" s="263"/>
      <c r="UN125" s="263"/>
      <c r="UO125" s="263"/>
      <c r="UP125" s="263"/>
      <c r="UQ125" s="263"/>
      <c r="UR125" s="263"/>
      <c r="US125" s="263"/>
      <c r="UT125" s="263"/>
      <c r="UU125" s="263"/>
      <c r="UV125" s="263"/>
      <c r="UW125" s="263"/>
      <c r="UX125" s="263"/>
      <c r="UY125" s="263"/>
      <c r="UZ125" s="263"/>
      <c r="VA125" s="263"/>
      <c r="VB125" s="263"/>
      <c r="VC125" s="263"/>
      <c r="VD125" s="263"/>
      <c r="VE125" s="263"/>
      <c r="VF125" s="263"/>
      <c r="VG125" s="263"/>
      <c r="VH125" s="263"/>
      <c r="VI125" s="263"/>
      <c r="VJ125" s="263"/>
      <c r="VK125" s="263"/>
      <c r="VL125" s="263"/>
      <c r="VM125" s="263"/>
      <c r="VN125" s="263"/>
      <c r="VO125" s="263"/>
      <c r="VP125" s="263"/>
      <c r="VQ125" s="263"/>
      <c r="VR125" s="263"/>
      <c r="VS125" s="263"/>
      <c r="VT125" s="263"/>
      <c r="VU125" s="263"/>
      <c r="VV125" s="263"/>
      <c r="VW125" s="263"/>
      <c r="VX125" s="263"/>
      <c r="VY125" s="263"/>
      <c r="VZ125" s="263"/>
      <c r="WA125" s="263"/>
      <c r="WB125" s="263"/>
      <c r="WC125" s="263"/>
      <c r="WD125" s="263"/>
      <c r="WE125" s="263"/>
      <c r="WF125" s="263"/>
      <c r="WG125" s="263"/>
      <c r="WH125" s="263"/>
      <c r="WI125" s="263"/>
      <c r="WJ125" s="263"/>
      <c r="WK125" s="263"/>
      <c r="WL125" s="263"/>
      <c r="WM125" s="263"/>
      <c r="WN125" s="263"/>
      <c r="WO125" s="263"/>
      <c r="WP125" s="263"/>
      <c r="WQ125" s="263"/>
      <c r="WR125" s="263"/>
      <c r="WS125" s="263"/>
      <c r="WT125" s="263"/>
      <c r="WU125" s="263"/>
      <c r="WV125" s="263"/>
      <c r="WW125" s="263"/>
      <c r="WX125" s="263"/>
      <c r="WY125" s="263"/>
      <c r="WZ125" s="263"/>
      <c r="XA125" s="263"/>
      <c r="XB125" s="263"/>
      <c r="XC125" s="263"/>
      <c r="XD125" s="263"/>
      <c r="XE125" s="263"/>
      <c r="XF125" s="263"/>
      <c r="XG125" s="263"/>
      <c r="XH125" s="263"/>
      <c r="XI125" s="263"/>
      <c r="XJ125" s="263"/>
      <c r="XK125" s="263"/>
      <c r="XL125" s="263"/>
      <c r="XM125" s="263"/>
      <c r="XN125" s="263"/>
      <c r="XO125" s="263"/>
      <c r="XP125" s="263"/>
      <c r="XQ125" s="263"/>
      <c r="XR125" s="263"/>
      <c r="XS125" s="263"/>
      <c r="XT125" s="263"/>
      <c r="XU125" s="263"/>
      <c r="XV125" s="263"/>
      <c r="XW125" s="263"/>
      <c r="XX125" s="263"/>
      <c r="XY125" s="263"/>
      <c r="XZ125" s="263"/>
      <c r="YA125" s="263"/>
      <c r="YB125" s="263"/>
      <c r="YC125" s="263"/>
      <c r="YD125" s="263"/>
      <c r="YE125" s="263"/>
      <c r="YF125" s="263"/>
      <c r="YG125" s="263"/>
      <c r="YH125" s="263"/>
      <c r="YI125" s="263"/>
      <c r="YJ125" s="263"/>
      <c r="YK125" s="263"/>
      <c r="YL125" s="263"/>
      <c r="YM125" s="263"/>
      <c r="YN125" s="263"/>
      <c r="YO125" s="263"/>
      <c r="YP125" s="263"/>
      <c r="YQ125" s="263"/>
      <c r="YR125" s="263"/>
      <c r="YS125" s="263"/>
      <c r="YT125" s="263"/>
      <c r="YU125" s="263"/>
      <c r="YV125" s="263"/>
      <c r="YW125" s="263"/>
      <c r="YX125" s="263"/>
      <c r="YY125" s="263"/>
      <c r="YZ125" s="263"/>
      <c r="ZA125" s="263"/>
      <c r="ZB125" s="263"/>
      <c r="ZC125" s="263"/>
      <c r="ZD125" s="263"/>
      <c r="ZE125" s="263"/>
      <c r="ZF125" s="263"/>
      <c r="ZG125" s="263"/>
      <c r="ZH125" s="263"/>
      <c r="ZI125" s="263"/>
      <c r="ZJ125" s="263"/>
      <c r="ZK125" s="263"/>
      <c r="ZL125" s="263"/>
      <c r="ZM125" s="263"/>
      <c r="ZN125" s="263"/>
      <c r="ZO125" s="263"/>
      <c r="ZP125" s="263"/>
      <c r="ZQ125" s="263"/>
      <c r="ZR125" s="263"/>
      <c r="ZS125" s="263"/>
      <c r="ZT125" s="263"/>
      <c r="ZU125" s="263"/>
      <c r="ZV125" s="263"/>
      <c r="ZW125" s="263"/>
      <c r="ZX125" s="263"/>
      <c r="ZY125" s="263"/>
      <c r="ZZ125" s="263"/>
      <c r="AAA125" s="263"/>
      <c r="AAB125" s="263"/>
      <c r="AAC125" s="263"/>
      <c r="AAD125" s="263"/>
      <c r="AAE125" s="263"/>
      <c r="AAF125" s="263"/>
      <c r="AAG125" s="263"/>
      <c r="AAH125" s="263"/>
      <c r="AAI125" s="263"/>
      <c r="AAJ125" s="263"/>
      <c r="AAK125" s="263"/>
      <c r="AAL125" s="263"/>
      <c r="AAM125" s="263"/>
      <c r="AAN125" s="263"/>
      <c r="AAO125" s="263"/>
      <c r="AAP125" s="263"/>
      <c r="AAQ125" s="263"/>
      <c r="AAR125" s="263"/>
      <c r="AAS125" s="263"/>
      <c r="AAT125" s="263"/>
      <c r="AAU125" s="263"/>
      <c r="AAV125" s="263"/>
      <c r="AAW125" s="263"/>
      <c r="AAX125" s="263"/>
      <c r="AAY125" s="263"/>
      <c r="AAZ125" s="263"/>
      <c r="ABA125" s="263"/>
      <c r="ABB125" s="263"/>
      <c r="ABC125" s="263"/>
      <c r="ABD125" s="263"/>
      <c r="ABE125" s="263"/>
      <c r="ABF125" s="263"/>
      <c r="ABG125" s="263"/>
      <c r="ABH125" s="263"/>
      <c r="ABI125" s="263"/>
      <c r="ABJ125" s="263"/>
      <c r="ABK125" s="263"/>
      <c r="ABL125" s="263"/>
      <c r="ABM125" s="263"/>
      <c r="ABN125" s="263"/>
      <c r="ABO125" s="263"/>
      <c r="ABP125" s="263"/>
      <c r="ABQ125" s="263"/>
      <c r="ABR125" s="263"/>
      <c r="ABS125" s="263"/>
      <c r="ABT125" s="263"/>
      <c r="ABU125" s="263"/>
      <c r="ABV125" s="263"/>
      <c r="ABW125" s="263"/>
      <c r="ABX125" s="263"/>
      <c r="ABY125" s="263"/>
      <c r="ABZ125" s="263"/>
      <c r="ACA125" s="263"/>
      <c r="ACB125" s="263"/>
      <c r="ACC125" s="263"/>
      <c r="ACD125" s="263"/>
      <c r="ACE125" s="263"/>
      <c r="ACF125" s="263"/>
      <c r="ACG125" s="263"/>
      <c r="ACH125" s="263"/>
      <c r="ACI125" s="263"/>
      <c r="ACJ125" s="263"/>
      <c r="ACK125" s="263"/>
      <c r="ACL125" s="263"/>
      <c r="ACM125" s="263"/>
      <c r="ACN125" s="263"/>
      <c r="ACO125" s="263"/>
      <c r="ACP125" s="263"/>
      <c r="ACQ125" s="263"/>
      <c r="ACR125" s="263"/>
      <c r="ACS125" s="263"/>
      <c r="ACT125" s="263"/>
      <c r="ACU125" s="263"/>
      <c r="ACV125" s="263"/>
      <c r="ACW125" s="263"/>
      <c r="ACX125" s="263"/>
      <c r="ACY125" s="263"/>
      <c r="ACZ125" s="263"/>
      <c r="ADA125" s="263"/>
      <c r="ADB125" s="263"/>
      <c r="ADC125" s="263"/>
      <c r="ADD125" s="263"/>
      <c r="ADE125" s="263"/>
      <c r="ADF125" s="263"/>
      <c r="ADG125" s="263"/>
      <c r="ADH125" s="263"/>
      <c r="ADI125" s="263"/>
      <c r="ADJ125" s="263"/>
      <c r="ADK125" s="263"/>
      <c r="ADL125" s="263"/>
      <c r="ADM125" s="263"/>
      <c r="ADN125" s="263"/>
      <c r="ADO125" s="263"/>
      <c r="ADP125" s="263"/>
      <c r="ADQ125" s="263"/>
      <c r="ADR125" s="263"/>
      <c r="ADS125" s="263"/>
      <c r="ADT125" s="263"/>
      <c r="ADU125" s="263"/>
      <c r="ADV125" s="263"/>
      <c r="ADW125" s="263"/>
      <c r="ADX125" s="263"/>
      <c r="ADY125" s="263"/>
      <c r="ADZ125" s="263"/>
      <c r="AEA125" s="263"/>
      <c r="AEB125" s="263"/>
      <c r="AEC125" s="263"/>
      <c r="AED125" s="263"/>
      <c r="AEE125" s="263"/>
      <c r="AEF125" s="263"/>
      <c r="AEG125" s="263"/>
      <c r="AEH125" s="263"/>
      <c r="AEI125" s="263"/>
      <c r="AEJ125" s="263"/>
      <c r="AEK125" s="263"/>
      <c r="AEL125" s="263"/>
      <c r="AEM125" s="263"/>
      <c r="AEN125" s="263"/>
      <c r="AEO125" s="263"/>
      <c r="AEP125" s="263"/>
      <c r="AEQ125" s="263"/>
      <c r="AER125" s="263"/>
      <c r="AES125" s="263"/>
      <c r="AET125" s="263"/>
      <c r="AEU125" s="263"/>
      <c r="AEV125" s="263"/>
      <c r="AEW125" s="263"/>
      <c r="AEX125" s="263"/>
      <c r="AEY125" s="263"/>
      <c r="AEZ125" s="263"/>
      <c r="AFA125" s="263"/>
      <c r="AFB125" s="263"/>
      <c r="AFC125" s="263"/>
      <c r="AFD125" s="263"/>
      <c r="AFE125" s="263"/>
      <c r="AFF125" s="263"/>
      <c r="AFG125" s="263"/>
      <c r="AFH125" s="263"/>
      <c r="AFI125" s="263"/>
      <c r="AFJ125" s="263"/>
      <c r="AFK125" s="263"/>
      <c r="AFL125" s="263"/>
      <c r="AFM125" s="263"/>
      <c r="AFN125" s="263"/>
      <c r="AFO125" s="263"/>
      <c r="AFP125" s="263"/>
      <c r="AFQ125" s="263"/>
      <c r="AFR125" s="263"/>
      <c r="AFS125" s="263"/>
      <c r="AFT125" s="263"/>
      <c r="AFU125" s="263"/>
      <c r="AFV125" s="263"/>
      <c r="AFW125" s="263"/>
      <c r="AFX125" s="263"/>
      <c r="AFY125" s="263"/>
      <c r="AFZ125" s="263"/>
      <c r="AGA125" s="263"/>
      <c r="AGB125" s="263"/>
      <c r="AGC125" s="263"/>
      <c r="AGD125" s="263"/>
      <c r="AGE125" s="263"/>
      <c r="AGF125" s="263"/>
      <c r="AGG125" s="263"/>
      <c r="AGH125" s="263"/>
      <c r="AGI125" s="263"/>
      <c r="AGJ125" s="263"/>
      <c r="AGK125" s="263"/>
      <c r="AGL125" s="263"/>
      <c r="AGM125" s="263"/>
      <c r="AGN125" s="263"/>
      <c r="AGO125" s="263"/>
      <c r="AGP125" s="263"/>
      <c r="AGQ125" s="263"/>
      <c r="AGR125" s="263"/>
      <c r="AGS125" s="263"/>
      <c r="AGT125" s="263"/>
      <c r="AGU125" s="263"/>
      <c r="AGV125" s="263"/>
      <c r="AGW125" s="263"/>
      <c r="AGX125" s="263"/>
      <c r="AGY125" s="263"/>
      <c r="AGZ125" s="263"/>
      <c r="AHA125" s="263"/>
      <c r="AHB125" s="263"/>
      <c r="AHC125" s="263"/>
      <c r="AHD125" s="263"/>
      <c r="AHE125" s="263"/>
      <c r="AHF125" s="263"/>
      <c r="AHG125" s="263"/>
      <c r="AHH125" s="263"/>
      <c r="AHI125" s="263"/>
      <c r="AHJ125" s="263"/>
      <c r="AHK125" s="263"/>
      <c r="AHL125" s="263"/>
      <c r="AHM125" s="263"/>
      <c r="AHN125" s="263"/>
      <c r="AHO125" s="263"/>
      <c r="AHP125" s="263"/>
      <c r="AHQ125" s="263"/>
      <c r="AHR125" s="263"/>
      <c r="AHS125" s="263"/>
      <c r="AHT125" s="263"/>
      <c r="AHU125" s="263"/>
      <c r="AHV125" s="263"/>
      <c r="AHW125" s="263"/>
      <c r="AHX125" s="263"/>
      <c r="AHY125" s="263"/>
      <c r="AHZ125" s="263"/>
      <c r="AIA125" s="263"/>
      <c r="AIB125" s="263"/>
      <c r="AIC125" s="263"/>
      <c r="AID125" s="263"/>
      <c r="AIE125" s="263"/>
      <c r="AIF125" s="263"/>
      <c r="AIG125" s="263"/>
      <c r="AIH125" s="263"/>
      <c r="AII125" s="263"/>
      <c r="AIJ125" s="263"/>
      <c r="AIK125" s="263"/>
      <c r="AIL125" s="263"/>
      <c r="AIM125" s="263"/>
      <c r="AIN125" s="263"/>
      <c r="AIO125" s="263"/>
      <c r="AIP125" s="263"/>
      <c r="AIQ125" s="263"/>
      <c r="AIR125" s="263"/>
      <c r="AIS125" s="263"/>
      <c r="AIT125" s="263"/>
      <c r="AIU125" s="263"/>
      <c r="AIV125" s="263"/>
      <c r="AIW125" s="263"/>
      <c r="AIX125" s="263"/>
      <c r="AIY125" s="263"/>
      <c r="AIZ125" s="263"/>
      <c r="AJA125" s="263"/>
      <c r="AJB125" s="263"/>
      <c r="AJC125" s="263"/>
      <c r="AJD125" s="263"/>
      <c r="AJE125" s="263"/>
      <c r="AJF125" s="263"/>
      <c r="AJG125" s="263"/>
      <c r="AJH125" s="263"/>
      <c r="AJI125" s="263"/>
      <c r="AJJ125" s="263"/>
      <c r="AJK125" s="263"/>
      <c r="AJL125" s="263"/>
      <c r="AJM125" s="263"/>
      <c r="AJN125" s="263"/>
      <c r="AJO125" s="263"/>
      <c r="AJP125" s="263"/>
      <c r="AJQ125" s="263"/>
      <c r="AJR125" s="263"/>
      <c r="AJS125" s="263"/>
      <c r="AJT125" s="263"/>
      <c r="AJU125" s="263"/>
      <c r="AJV125" s="263"/>
      <c r="AJW125" s="263"/>
      <c r="AJX125" s="263"/>
      <c r="AJY125" s="263"/>
      <c r="AJZ125" s="263"/>
      <c r="AKA125" s="263"/>
      <c r="AKB125" s="263"/>
      <c r="AKC125" s="263"/>
      <c r="AKD125" s="263"/>
      <c r="AKE125" s="263"/>
      <c r="AKF125" s="263"/>
      <c r="AKG125" s="263"/>
      <c r="AKH125" s="263"/>
      <c r="AKI125" s="263"/>
      <c r="AKJ125" s="263"/>
      <c r="AKK125" s="263"/>
      <c r="AKL125" s="263"/>
      <c r="AKM125" s="263"/>
      <c r="AKN125" s="263"/>
      <c r="AKO125" s="263"/>
      <c r="AKP125" s="263"/>
      <c r="AKQ125" s="263"/>
      <c r="AKR125" s="263"/>
      <c r="AKS125" s="263"/>
      <c r="AKT125" s="263"/>
      <c r="AKU125" s="263"/>
      <c r="AKV125" s="263"/>
      <c r="AKW125" s="263"/>
      <c r="AKX125" s="263"/>
      <c r="AKY125" s="263"/>
      <c r="AKZ125" s="263"/>
      <c r="ALA125" s="263"/>
      <c r="ALB125" s="263"/>
      <c r="ALC125" s="263"/>
      <c r="ALD125" s="263"/>
      <c r="ALE125" s="263"/>
      <c r="ALF125" s="263"/>
      <c r="ALG125" s="263"/>
      <c r="ALH125" s="263"/>
      <c r="ALI125" s="263"/>
      <c r="ALJ125" s="263"/>
      <c r="ALK125" s="263"/>
      <c r="ALL125" s="263"/>
      <c r="ALM125" s="263"/>
      <c r="ALN125" s="263"/>
      <c r="ALO125" s="263"/>
      <c r="ALP125" s="263"/>
      <c r="ALQ125" s="263"/>
      <c r="ALR125" s="263"/>
      <c r="ALS125" s="263"/>
      <c r="ALT125" s="263"/>
      <c r="ALU125" s="263"/>
      <c r="ALV125" s="263"/>
      <c r="ALW125" s="263"/>
      <c r="ALX125" s="263"/>
      <c r="ALY125" s="263"/>
      <c r="ALZ125" s="263"/>
      <c r="AMA125" s="263"/>
      <c r="AMB125" s="263"/>
      <c r="AMC125" s="263"/>
      <c r="AMD125" s="263"/>
      <c r="AME125" s="263"/>
      <c r="AMF125" s="263"/>
      <c r="AMG125" s="263"/>
      <c r="AMH125" s="263"/>
      <c r="AMI125" s="263"/>
      <c r="AMJ125" s="263"/>
      <c r="AMK125" s="263"/>
    </row>
    <row r="126" spans="1:1025" s="86" customFormat="1" x14ac:dyDescent="0.2">
      <c r="A126" s="263"/>
      <c r="B126" s="263"/>
      <c r="C126" s="234"/>
      <c r="D126" s="234"/>
      <c r="E126" s="234"/>
      <c r="F126" s="234"/>
      <c r="G126" s="234"/>
      <c r="H126" s="234"/>
      <c r="I126" s="234"/>
      <c r="J126" s="234"/>
      <c r="K126" s="234"/>
      <c r="L126" s="234"/>
      <c r="M126" s="234"/>
      <c r="N126" s="234"/>
      <c r="O126" s="234"/>
      <c r="P126" s="234"/>
      <c r="Q126" s="224"/>
      <c r="R126" s="244"/>
      <c r="S126" s="263"/>
      <c r="T126" s="263"/>
      <c r="U126" s="263"/>
      <c r="V126" s="263"/>
      <c r="W126" s="263"/>
      <c r="X126" s="263"/>
      <c r="Y126" s="263"/>
      <c r="Z126" s="263"/>
      <c r="AA126" s="263"/>
      <c r="AB126" s="263"/>
      <c r="AC126" s="263"/>
      <c r="AD126" s="263"/>
      <c r="AE126" s="263"/>
      <c r="AF126" s="263"/>
      <c r="AG126" s="263"/>
      <c r="AH126" s="263"/>
      <c r="AI126" s="263"/>
      <c r="AJ126" s="263"/>
      <c r="AK126" s="263"/>
      <c r="AL126" s="263"/>
      <c r="AM126" s="263"/>
      <c r="AN126" s="263"/>
      <c r="AO126" s="263"/>
      <c r="AP126" s="263"/>
      <c r="AQ126" s="263"/>
      <c r="AR126" s="263"/>
      <c r="AS126" s="263"/>
      <c r="AT126" s="263"/>
      <c r="AU126" s="263"/>
      <c r="AV126" s="263"/>
      <c r="AW126" s="263"/>
      <c r="AX126" s="263"/>
      <c r="AY126" s="263"/>
      <c r="AZ126" s="263"/>
      <c r="BA126" s="263"/>
      <c r="BB126" s="263"/>
      <c r="BC126" s="263"/>
      <c r="BD126" s="263"/>
      <c r="BE126" s="263"/>
      <c r="BF126" s="263"/>
      <c r="BG126" s="263"/>
      <c r="BH126" s="263"/>
      <c r="BI126" s="263"/>
      <c r="BJ126" s="263"/>
      <c r="BK126" s="263"/>
      <c r="BL126" s="263"/>
      <c r="BM126" s="263"/>
      <c r="BN126" s="263"/>
      <c r="BO126" s="263"/>
      <c r="BP126" s="263"/>
      <c r="BQ126" s="263"/>
      <c r="BR126" s="263"/>
      <c r="BS126" s="263"/>
      <c r="BT126" s="263"/>
      <c r="BU126" s="263"/>
      <c r="BV126" s="263"/>
      <c r="BW126" s="263"/>
      <c r="BX126" s="263"/>
      <c r="BY126" s="263"/>
      <c r="BZ126" s="263"/>
      <c r="CA126" s="263"/>
      <c r="CB126" s="263"/>
      <c r="CC126" s="263"/>
      <c r="CD126" s="263"/>
      <c r="CE126" s="263"/>
      <c r="CF126" s="263"/>
      <c r="CG126" s="263"/>
      <c r="CH126" s="263"/>
      <c r="CI126" s="263"/>
      <c r="CJ126" s="263"/>
      <c r="CK126" s="263"/>
      <c r="CL126" s="263"/>
      <c r="CM126" s="263"/>
      <c r="CN126" s="263"/>
      <c r="CO126" s="263"/>
      <c r="CP126" s="263"/>
      <c r="CQ126" s="263"/>
      <c r="CR126" s="263"/>
      <c r="CS126" s="263"/>
      <c r="CT126" s="263"/>
      <c r="CU126" s="263"/>
      <c r="CV126" s="263"/>
      <c r="CW126" s="263"/>
      <c r="CX126" s="263"/>
      <c r="CY126" s="263"/>
      <c r="CZ126" s="263"/>
      <c r="DA126" s="263"/>
      <c r="DB126" s="263"/>
      <c r="DC126" s="263"/>
      <c r="DD126" s="263"/>
      <c r="DE126" s="263"/>
      <c r="DF126" s="263"/>
      <c r="DG126" s="263"/>
      <c r="DH126" s="263"/>
      <c r="DI126" s="263"/>
      <c r="DJ126" s="263"/>
      <c r="DK126" s="263"/>
      <c r="DL126" s="263"/>
      <c r="DM126" s="263"/>
      <c r="DN126" s="263"/>
      <c r="DO126" s="263"/>
      <c r="DP126" s="263"/>
      <c r="DQ126" s="263"/>
      <c r="DR126" s="263"/>
      <c r="DS126" s="263"/>
      <c r="DT126" s="263"/>
      <c r="DU126" s="263"/>
      <c r="DV126" s="263"/>
      <c r="DW126" s="263"/>
      <c r="DX126" s="263"/>
      <c r="DY126" s="263"/>
      <c r="DZ126" s="263"/>
      <c r="EA126" s="263"/>
      <c r="EB126" s="263"/>
      <c r="EC126" s="263"/>
      <c r="ED126" s="263"/>
      <c r="EE126" s="263"/>
      <c r="EF126" s="263"/>
      <c r="EG126" s="263"/>
      <c r="EH126" s="263"/>
      <c r="EI126" s="263"/>
      <c r="EJ126" s="263"/>
      <c r="EK126" s="263"/>
      <c r="EL126" s="263"/>
      <c r="EM126" s="263"/>
      <c r="EN126" s="263"/>
      <c r="EO126" s="263"/>
      <c r="EP126" s="263"/>
      <c r="EQ126" s="263"/>
      <c r="ER126" s="263"/>
      <c r="ES126" s="263"/>
      <c r="ET126" s="263"/>
      <c r="EU126" s="263"/>
      <c r="EV126" s="263"/>
      <c r="EW126" s="263"/>
      <c r="EX126" s="263"/>
      <c r="EY126" s="263"/>
      <c r="EZ126" s="263"/>
      <c r="FA126" s="263"/>
      <c r="FB126" s="263"/>
      <c r="FC126" s="263"/>
      <c r="FD126" s="263"/>
      <c r="FE126" s="263"/>
      <c r="FF126" s="263"/>
      <c r="FG126" s="263"/>
      <c r="FH126" s="263"/>
      <c r="FI126" s="263"/>
      <c r="FJ126" s="263"/>
      <c r="FK126" s="263"/>
      <c r="FL126" s="263"/>
      <c r="FM126" s="263"/>
      <c r="FN126" s="263"/>
      <c r="FO126" s="263"/>
      <c r="FP126" s="263"/>
      <c r="FQ126" s="263"/>
      <c r="FR126" s="263"/>
      <c r="FS126" s="263"/>
      <c r="FT126" s="263"/>
      <c r="FU126" s="263"/>
      <c r="FV126" s="263"/>
      <c r="FW126" s="263"/>
      <c r="FX126" s="263"/>
      <c r="FY126" s="263"/>
      <c r="FZ126" s="263"/>
      <c r="GA126" s="263"/>
      <c r="GB126" s="263"/>
      <c r="GC126" s="263"/>
      <c r="GD126" s="263"/>
      <c r="GE126" s="263"/>
      <c r="GF126" s="263"/>
      <c r="GG126" s="263"/>
      <c r="GH126" s="263"/>
      <c r="GI126" s="263"/>
      <c r="GJ126" s="263"/>
      <c r="GK126" s="263"/>
      <c r="GL126" s="263"/>
      <c r="GM126" s="263"/>
      <c r="GN126" s="263"/>
      <c r="GO126" s="263"/>
      <c r="GP126" s="263"/>
      <c r="GQ126" s="263"/>
      <c r="GR126" s="263"/>
      <c r="GS126" s="263"/>
      <c r="GT126" s="263"/>
      <c r="GU126" s="263"/>
      <c r="GV126" s="263"/>
      <c r="GW126" s="263"/>
      <c r="GX126" s="263"/>
      <c r="GY126" s="263"/>
      <c r="GZ126" s="263"/>
      <c r="HA126" s="263"/>
      <c r="HB126" s="263"/>
      <c r="HC126" s="263"/>
      <c r="HD126" s="263"/>
      <c r="HE126" s="263"/>
      <c r="HF126" s="263"/>
      <c r="HG126" s="263"/>
      <c r="HH126" s="263"/>
      <c r="HI126" s="263"/>
      <c r="HJ126" s="263"/>
      <c r="HK126" s="263"/>
      <c r="HL126" s="263"/>
      <c r="HM126" s="263"/>
      <c r="HN126" s="263"/>
      <c r="HO126" s="263"/>
      <c r="HP126" s="263"/>
      <c r="HQ126" s="263"/>
      <c r="HR126" s="263"/>
      <c r="HS126" s="263"/>
      <c r="HT126" s="263"/>
      <c r="HU126" s="263"/>
      <c r="HV126" s="263"/>
      <c r="HW126" s="263"/>
      <c r="HX126" s="263"/>
      <c r="HY126" s="263"/>
      <c r="HZ126" s="263"/>
      <c r="IA126" s="263"/>
      <c r="IB126" s="263"/>
      <c r="IC126" s="263"/>
      <c r="ID126" s="263"/>
      <c r="IE126" s="263"/>
      <c r="IF126" s="263"/>
      <c r="IG126" s="263"/>
      <c r="IH126" s="263"/>
      <c r="II126" s="263"/>
      <c r="IJ126" s="263"/>
      <c r="IK126" s="263"/>
      <c r="IL126" s="263"/>
      <c r="IM126" s="263"/>
      <c r="IN126" s="263"/>
      <c r="IO126" s="263"/>
      <c r="IP126" s="263"/>
      <c r="IQ126" s="263"/>
      <c r="IR126" s="263"/>
      <c r="IS126" s="263"/>
      <c r="IT126" s="263"/>
      <c r="IU126" s="263"/>
      <c r="IV126" s="263"/>
      <c r="IW126" s="263"/>
      <c r="IX126" s="263"/>
      <c r="IY126" s="263"/>
      <c r="IZ126" s="263"/>
      <c r="JA126" s="263"/>
      <c r="JB126" s="263"/>
      <c r="JC126" s="263"/>
      <c r="JD126" s="263"/>
      <c r="JE126" s="263"/>
      <c r="JF126" s="263"/>
      <c r="JG126" s="263"/>
      <c r="JH126" s="263"/>
      <c r="JI126" s="263"/>
      <c r="JJ126" s="263"/>
      <c r="JK126" s="263"/>
      <c r="JL126" s="263"/>
      <c r="JM126" s="263"/>
      <c r="JN126" s="263"/>
      <c r="JO126" s="263"/>
      <c r="JP126" s="263"/>
      <c r="JQ126" s="263"/>
      <c r="JR126" s="263"/>
      <c r="JS126" s="263"/>
      <c r="JT126" s="263"/>
      <c r="JU126" s="263"/>
      <c r="JV126" s="263"/>
      <c r="JW126" s="263"/>
      <c r="JX126" s="263"/>
      <c r="JY126" s="263"/>
      <c r="JZ126" s="263"/>
      <c r="KA126" s="263"/>
      <c r="KB126" s="263"/>
      <c r="KC126" s="263"/>
      <c r="KD126" s="263"/>
      <c r="KE126" s="263"/>
      <c r="KF126" s="263"/>
      <c r="KG126" s="263"/>
      <c r="KH126" s="263"/>
      <c r="KI126" s="263"/>
      <c r="KJ126" s="263"/>
      <c r="KK126" s="263"/>
      <c r="KL126" s="263"/>
      <c r="KM126" s="263"/>
      <c r="KN126" s="263"/>
      <c r="KO126" s="263"/>
      <c r="KP126" s="263"/>
      <c r="KQ126" s="263"/>
      <c r="KR126" s="263"/>
      <c r="KS126" s="263"/>
      <c r="KT126" s="263"/>
      <c r="KU126" s="263"/>
      <c r="KV126" s="263"/>
      <c r="KW126" s="263"/>
      <c r="KX126" s="263"/>
      <c r="KY126" s="263"/>
      <c r="KZ126" s="263"/>
      <c r="LA126" s="263"/>
      <c r="LB126" s="263"/>
      <c r="LC126" s="263"/>
      <c r="LD126" s="263"/>
      <c r="LE126" s="263"/>
      <c r="LF126" s="263"/>
      <c r="LG126" s="263"/>
      <c r="LH126" s="263"/>
      <c r="LI126" s="263"/>
      <c r="LJ126" s="263"/>
      <c r="LK126" s="263"/>
      <c r="LL126" s="263"/>
      <c r="LM126" s="263"/>
      <c r="LN126" s="263"/>
      <c r="LO126" s="263"/>
      <c r="LP126" s="263"/>
      <c r="LQ126" s="263"/>
      <c r="LR126" s="263"/>
      <c r="LS126" s="263"/>
      <c r="LT126" s="263"/>
      <c r="LU126" s="263"/>
      <c r="LV126" s="263"/>
      <c r="LW126" s="263"/>
      <c r="LX126" s="263"/>
      <c r="LY126" s="263"/>
      <c r="LZ126" s="263"/>
      <c r="MA126" s="263"/>
      <c r="MB126" s="263"/>
      <c r="MC126" s="263"/>
      <c r="MD126" s="263"/>
      <c r="ME126" s="263"/>
      <c r="MF126" s="263"/>
      <c r="MG126" s="263"/>
      <c r="MH126" s="263"/>
      <c r="MI126" s="263"/>
      <c r="MJ126" s="263"/>
      <c r="MK126" s="263"/>
      <c r="ML126" s="263"/>
      <c r="MM126" s="263"/>
      <c r="MN126" s="263"/>
      <c r="MO126" s="263"/>
      <c r="MP126" s="263"/>
      <c r="MQ126" s="263"/>
      <c r="MR126" s="263"/>
      <c r="MS126" s="263"/>
      <c r="MT126" s="263"/>
      <c r="MU126" s="263"/>
      <c r="MV126" s="263"/>
      <c r="MW126" s="263"/>
      <c r="MX126" s="263"/>
      <c r="MY126" s="263"/>
      <c r="MZ126" s="263"/>
      <c r="NA126" s="263"/>
      <c r="NB126" s="263"/>
      <c r="NC126" s="263"/>
      <c r="ND126" s="263"/>
      <c r="NE126" s="263"/>
      <c r="NF126" s="263"/>
      <c r="NG126" s="263"/>
      <c r="NH126" s="263"/>
      <c r="NI126" s="263"/>
      <c r="NJ126" s="263"/>
      <c r="NK126" s="263"/>
      <c r="NL126" s="263"/>
      <c r="NM126" s="263"/>
      <c r="NN126" s="263"/>
      <c r="NO126" s="263"/>
      <c r="NP126" s="263"/>
      <c r="NQ126" s="263"/>
      <c r="NR126" s="263"/>
      <c r="NS126" s="263"/>
      <c r="NT126" s="263"/>
      <c r="NU126" s="263"/>
      <c r="NV126" s="263"/>
      <c r="NW126" s="263"/>
      <c r="NX126" s="263"/>
      <c r="NY126" s="263"/>
      <c r="NZ126" s="263"/>
      <c r="OA126" s="263"/>
      <c r="OB126" s="263"/>
      <c r="OC126" s="263"/>
      <c r="OD126" s="263"/>
      <c r="OE126" s="263"/>
      <c r="OF126" s="263"/>
      <c r="OG126" s="263"/>
      <c r="OH126" s="263"/>
      <c r="OI126" s="263"/>
      <c r="OJ126" s="263"/>
      <c r="OK126" s="263"/>
      <c r="OL126" s="263"/>
      <c r="OM126" s="263"/>
      <c r="ON126" s="263"/>
      <c r="OO126" s="263"/>
      <c r="OP126" s="263"/>
      <c r="OQ126" s="263"/>
      <c r="OR126" s="263"/>
      <c r="OS126" s="263"/>
      <c r="OT126" s="263"/>
      <c r="OU126" s="263"/>
      <c r="OV126" s="263"/>
      <c r="OW126" s="263"/>
      <c r="OX126" s="263"/>
      <c r="OY126" s="263"/>
      <c r="OZ126" s="263"/>
      <c r="PA126" s="263"/>
      <c r="PB126" s="263"/>
      <c r="PC126" s="263"/>
      <c r="PD126" s="263"/>
      <c r="PE126" s="263"/>
      <c r="PF126" s="263"/>
      <c r="PG126" s="263"/>
      <c r="PH126" s="263"/>
      <c r="PI126" s="263"/>
      <c r="PJ126" s="263"/>
      <c r="PK126" s="263"/>
      <c r="PL126" s="263"/>
      <c r="PM126" s="263"/>
      <c r="PN126" s="263"/>
      <c r="PO126" s="263"/>
      <c r="PP126" s="263"/>
      <c r="PQ126" s="263"/>
      <c r="PR126" s="263"/>
      <c r="PS126" s="263"/>
      <c r="PT126" s="263"/>
      <c r="PU126" s="263"/>
      <c r="PV126" s="263"/>
      <c r="PW126" s="263"/>
      <c r="PX126" s="263"/>
      <c r="PY126" s="263"/>
      <c r="PZ126" s="263"/>
      <c r="QA126" s="263"/>
      <c r="QB126" s="263"/>
      <c r="QC126" s="263"/>
      <c r="QD126" s="263"/>
      <c r="QE126" s="263"/>
      <c r="QF126" s="263"/>
      <c r="QG126" s="263"/>
      <c r="QH126" s="263"/>
      <c r="QI126" s="263"/>
      <c r="QJ126" s="263"/>
      <c r="QK126" s="263"/>
      <c r="QL126" s="263"/>
      <c r="QM126" s="263"/>
      <c r="QN126" s="263"/>
      <c r="QO126" s="263"/>
      <c r="QP126" s="263"/>
      <c r="QQ126" s="263"/>
      <c r="QR126" s="263"/>
      <c r="QS126" s="263"/>
      <c r="QT126" s="263"/>
      <c r="QU126" s="263"/>
      <c r="QV126" s="263"/>
      <c r="QW126" s="263"/>
      <c r="QX126" s="263"/>
      <c r="QY126" s="263"/>
      <c r="QZ126" s="263"/>
      <c r="RA126" s="263"/>
      <c r="RB126" s="263"/>
      <c r="RC126" s="263"/>
      <c r="RD126" s="263"/>
      <c r="RE126" s="263"/>
      <c r="RF126" s="263"/>
      <c r="RG126" s="263"/>
      <c r="RH126" s="263"/>
      <c r="RI126" s="263"/>
      <c r="RJ126" s="263"/>
      <c r="RK126" s="263"/>
      <c r="RL126" s="263"/>
      <c r="RM126" s="263"/>
      <c r="RN126" s="263"/>
      <c r="RO126" s="263"/>
      <c r="RP126" s="263"/>
      <c r="RQ126" s="263"/>
      <c r="RR126" s="263"/>
      <c r="RS126" s="263"/>
      <c r="RT126" s="263"/>
      <c r="RU126" s="263"/>
      <c r="RV126" s="263"/>
      <c r="RW126" s="263"/>
      <c r="RX126" s="263"/>
      <c r="RY126" s="263"/>
      <c r="RZ126" s="263"/>
      <c r="SA126" s="263"/>
      <c r="SB126" s="263"/>
      <c r="SC126" s="263"/>
      <c r="SD126" s="263"/>
      <c r="SE126" s="263"/>
      <c r="SF126" s="263"/>
      <c r="SG126" s="263"/>
      <c r="SH126" s="263"/>
      <c r="SI126" s="263"/>
      <c r="SJ126" s="263"/>
      <c r="SK126" s="263"/>
      <c r="SL126" s="263"/>
      <c r="SM126" s="263"/>
      <c r="SN126" s="263"/>
      <c r="SO126" s="263"/>
      <c r="SP126" s="263"/>
      <c r="SQ126" s="263"/>
      <c r="SR126" s="263"/>
      <c r="SS126" s="263"/>
      <c r="ST126" s="263"/>
      <c r="SU126" s="263"/>
      <c r="SV126" s="263"/>
      <c r="SW126" s="263"/>
      <c r="SX126" s="263"/>
      <c r="SY126" s="263"/>
      <c r="SZ126" s="263"/>
      <c r="TA126" s="263"/>
      <c r="TB126" s="263"/>
      <c r="TC126" s="263"/>
      <c r="TD126" s="263"/>
      <c r="TE126" s="263"/>
      <c r="TF126" s="263"/>
      <c r="TG126" s="263"/>
      <c r="TH126" s="263"/>
      <c r="TI126" s="263"/>
      <c r="TJ126" s="263"/>
      <c r="TK126" s="263"/>
      <c r="TL126" s="263"/>
      <c r="TM126" s="263"/>
      <c r="TN126" s="263"/>
      <c r="TO126" s="263"/>
      <c r="TP126" s="263"/>
      <c r="TQ126" s="263"/>
      <c r="TR126" s="263"/>
      <c r="TS126" s="263"/>
      <c r="TT126" s="263"/>
      <c r="TU126" s="263"/>
      <c r="TV126" s="263"/>
      <c r="TW126" s="263"/>
      <c r="TX126" s="263"/>
      <c r="TY126" s="263"/>
      <c r="TZ126" s="263"/>
      <c r="UA126" s="263"/>
      <c r="UB126" s="263"/>
      <c r="UC126" s="263"/>
      <c r="UD126" s="263"/>
      <c r="UE126" s="263"/>
      <c r="UF126" s="263"/>
      <c r="UG126" s="263"/>
      <c r="UH126" s="263"/>
      <c r="UI126" s="263"/>
      <c r="UJ126" s="263"/>
      <c r="UK126" s="263"/>
      <c r="UL126" s="263"/>
      <c r="UM126" s="263"/>
      <c r="UN126" s="263"/>
      <c r="UO126" s="263"/>
      <c r="UP126" s="263"/>
      <c r="UQ126" s="263"/>
      <c r="UR126" s="263"/>
      <c r="US126" s="263"/>
      <c r="UT126" s="263"/>
      <c r="UU126" s="263"/>
      <c r="UV126" s="263"/>
      <c r="UW126" s="263"/>
      <c r="UX126" s="263"/>
      <c r="UY126" s="263"/>
      <c r="UZ126" s="263"/>
      <c r="VA126" s="263"/>
      <c r="VB126" s="263"/>
      <c r="VC126" s="263"/>
      <c r="VD126" s="263"/>
      <c r="VE126" s="263"/>
      <c r="VF126" s="263"/>
      <c r="VG126" s="263"/>
      <c r="VH126" s="263"/>
      <c r="VI126" s="263"/>
      <c r="VJ126" s="263"/>
      <c r="VK126" s="263"/>
      <c r="VL126" s="263"/>
      <c r="VM126" s="263"/>
      <c r="VN126" s="263"/>
      <c r="VO126" s="263"/>
      <c r="VP126" s="263"/>
      <c r="VQ126" s="263"/>
      <c r="VR126" s="263"/>
      <c r="VS126" s="263"/>
      <c r="VT126" s="263"/>
      <c r="VU126" s="263"/>
      <c r="VV126" s="263"/>
      <c r="VW126" s="263"/>
      <c r="VX126" s="263"/>
      <c r="VY126" s="263"/>
      <c r="VZ126" s="263"/>
      <c r="WA126" s="263"/>
      <c r="WB126" s="263"/>
      <c r="WC126" s="263"/>
      <c r="WD126" s="263"/>
      <c r="WE126" s="263"/>
      <c r="WF126" s="263"/>
      <c r="WG126" s="263"/>
      <c r="WH126" s="263"/>
      <c r="WI126" s="263"/>
      <c r="WJ126" s="263"/>
      <c r="WK126" s="263"/>
      <c r="WL126" s="263"/>
      <c r="WM126" s="263"/>
      <c r="WN126" s="263"/>
      <c r="WO126" s="263"/>
      <c r="WP126" s="263"/>
      <c r="WQ126" s="263"/>
      <c r="WR126" s="263"/>
      <c r="WS126" s="263"/>
      <c r="WT126" s="263"/>
      <c r="WU126" s="263"/>
      <c r="WV126" s="263"/>
      <c r="WW126" s="263"/>
      <c r="WX126" s="263"/>
      <c r="WY126" s="263"/>
      <c r="WZ126" s="263"/>
      <c r="XA126" s="263"/>
      <c r="XB126" s="263"/>
      <c r="XC126" s="263"/>
      <c r="XD126" s="263"/>
      <c r="XE126" s="263"/>
      <c r="XF126" s="263"/>
      <c r="XG126" s="263"/>
      <c r="XH126" s="263"/>
      <c r="XI126" s="263"/>
      <c r="XJ126" s="263"/>
      <c r="XK126" s="263"/>
      <c r="XL126" s="263"/>
      <c r="XM126" s="263"/>
      <c r="XN126" s="263"/>
      <c r="XO126" s="263"/>
      <c r="XP126" s="263"/>
      <c r="XQ126" s="263"/>
      <c r="XR126" s="263"/>
      <c r="XS126" s="263"/>
      <c r="XT126" s="263"/>
      <c r="XU126" s="263"/>
      <c r="XV126" s="263"/>
      <c r="XW126" s="263"/>
      <c r="XX126" s="263"/>
      <c r="XY126" s="263"/>
      <c r="XZ126" s="263"/>
      <c r="YA126" s="263"/>
      <c r="YB126" s="263"/>
      <c r="YC126" s="263"/>
      <c r="YD126" s="263"/>
      <c r="YE126" s="263"/>
      <c r="YF126" s="263"/>
      <c r="YG126" s="263"/>
      <c r="YH126" s="263"/>
      <c r="YI126" s="263"/>
      <c r="YJ126" s="263"/>
      <c r="YK126" s="263"/>
      <c r="YL126" s="263"/>
      <c r="YM126" s="263"/>
      <c r="YN126" s="263"/>
      <c r="YO126" s="263"/>
      <c r="YP126" s="263"/>
      <c r="YQ126" s="263"/>
      <c r="YR126" s="263"/>
      <c r="YS126" s="263"/>
      <c r="YT126" s="263"/>
      <c r="YU126" s="263"/>
      <c r="YV126" s="263"/>
      <c r="YW126" s="263"/>
      <c r="YX126" s="263"/>
      <c r="YY126" s="263"/>
      <c r="YZ126" s="263"/>
      <c r="ZA126" s="263"/>
      <c r="ZB126" s="263"/>
      <c r="ZC126" s="263"/>
      <c r="ZD126" s="263"/>
      <c r="ZE126" s="263"/>
      <c r="ZF126" s="263"/>
      <c r="ZG126" s="263"/>
      <c r="ZH126" s="263"/>
      <c r="ZI126" s="263"/>
      <c r="ZJ126" s="263"/>
      <c r="ZK126" s="263"/>
      <c r="ZL126" s="263"/>
      <c r="ZM126" s="263"/>
      <c r="ZN126" s="263"/>
      <c r="ZO126" s="263"/>
      <c r="ZP126" s="263"/>
      <c r="ZQ126" s="263"/>
      <c r="ZR126" s="263"/>
      <c r="ZS126" s="263"/>
      <c r="ZT126" s="263"/>
      <c r="ZU126" s="263"/>
      <c r="ZV126" s="263"/>
      <c r="ZW126" s="263"/>
      <c r="ZX126" s="263"/>
      <c r="ZY126" s="263"/>
      <c r="ZZ126" s="263"/>
      <c r="AAA126" s="263"/>
      <c r="AAB126" s="263"/>
      <c r="AAC126" s="263"/>
      <c r="AAD126" s="263"/>
      <c r="AAE126" s="263"/>
      <c r="AAF126" s="263"/>
      <c r="AAG126" s="263"/>
      <c r="AAH126" s="263"/>
      <c r="AAI126" s="263"/>
      <c r="AAJ126" s="263"/>
      <c r="AAK126" s="263"/>
      <c r="AAL126" s="263"/>
      <c r="AAM126" s="263"/>
      <c r="AAN126" s="263"/>
      <c r="AAO126" s="263"/>
      <c r="AAP126" s="263"/>
      <c r="AAQ126" s="263"/>
      <c r="AAR126" s="263"/>
      <c r="AAS126" s="263"/>
      <c r="AAT126" s="263"/>
      <c r="AAU126" s="263"/>
      <c r="AAV126" s="263"/>
      <c r="AAW126" s="263"/>
      <c r="AAX126" s="263"/>
      <c r="AAY126" s="263"/>
      <c r="AAZ126" s="263"/>
      <c r="ABA126" s="263"/>
      <c r="ABB126" s="263"/>
      <c r="ABC126" s="263"/>
      <c r="ABD126" s="263"/>
      <c r="ABE126" s="263"/>
      <c r="ABF126" s="263"/>
      <c r="ABG126" s="263"/>
      <c r="ABH126" s="263"/>
      <c r="ABI126" s="263"/>
      <c r="ABJ126" s="263"/>
      <c r="ABK126" s="263"/>
      <c r="ABL126" s="263"/>
      <c r="ABM126" s="263"/>
      <c r="ABN126" s="263"/>
      <c r="ABO126" s="263"/>
      <c r="ABP126" s="263"/>
      <c r="ABQ126" s="263"/>
      <c r="ABR126" s="263"/>
      <c r="ABS126" s="263"/>
      <c r="ABT126" s="263"/>
      <c r="ABU126" s="263"/>
      <c r="ABV126" s="263"/>
      <c r="ABW126" s="263"/>
      <c r="ABX126" s="263"/>
      <c r="ABY126" s="263"/>
      <c r="ABZ126" s="263"/>
      <c r="ACA126" s="263"/>
      <c r="ACB126" s="263"/>
      <c r="ACC126" s="263"/>
      <c r="ACD126" s="263"/>
      <c r="ACE126" s="263"/>
      <c r="ACF126" s="263"/>
      <c r="ACG126" s="263"/>
      <c r="ACH126" s="263"/>
      <c r="ACI126" s="263"/>
      <c r="ACJ126" s="263"/>
      <c r="ACK126" s="263"/>
      <c r="ACL126" s="263"/>
      <c r="ACM126" s="263"/>
      <c r="ACN126" s="263"/>
      <c r="ACO126" s="263"/>
      <c r="ACP126" s="263"/>
      <c r="ACQ126" s="263"/>
      <c r="ACR126" s="263"/>
      <c r="ACS126" s="263"/>
      <c r="ACT126" s="263"/>
      <c r="ACU126" s="263"/>
      <c r="ACV126" s="263"/>
      <c r="ACW126" s="263"/>
      <c r="ACX126" s="263"/>
      <c r="ACY126" s="263"/>
      <c r="ACZ126" s="263"/>
      <c r="ADA126" s="263"/>
      <c r="ADB126" s="263"/>
      <c r="ADC126" s="263"/>
      <c r="ADD126" s="263"/>
      <c r="ADE126" s="263"/>
      <c r="ADF126" s="263"/>
      <c r="ADG126" s="263"/>
      <c r="ADH126" s="263"/>
      <c r="ADI126" s="263"/>
      <c r="ADJ126" s="263"/>
      <c r="ADK126" s="263"/>
      <c r="ADL126" s="263"/>
      <c r="ADM126" s="263"/>
      <c r="ADN126" s="263"/>
      <c r="ADO126" s="263"/>
      <c r="ADP126" s="263"/>
      <c r="ADQ126" s="263"/>
      <c r="ADR126" s="263"/>
      <c r="ADS126" s="263"/>
      <c r="ADT126" s="263"/>
      <c r="ADU126" s="263"/>
      <c r="ADV126" s="263"/>
      <c r="ADW126" s="263"/>
      <c r="ADX126" s="263"/>
      <c r="ADY126" s="263"/>
      <c r="ADZ126" s="263"/>
      <c r="AEA126" s="263"/>
      <c r="AEB126" s="263"/>
      <c r="AEC126" s="263"/>
      <c r="AED126" s="263"/>
      <c r="AEE126" s="263"/>
      <c r="AEF126" s="263"/>
      <c r="AEG126" s="263"/>
      <c r="AEH126" s="263"/>
      <c r="AEI126" s="263"/>
      <c r="AEJ126" s="263"/>
      <c r="AEK126" s="263"/>
      <c r="AEL126" s="263"/>
      <c r="AEM126" s="263"/>
      <c r="AEN126" s="263"/>
      <c r="AEO126" s="263"/>
      <c r="AEP126" s="263"/>
      <c r="AEQ126" s="263"/>
      <c r="AER126" s="263"/>
      <c r="AES126" s="263"/>
      <c r="AET126" s="263"/>
      <c r="AEU126" s="263"/>
      <c r="AEV126" s="263"/>
      <c r="AEW126" s="263"/>
      <c r="AEX126" s="263"/>
      <c r="AEY126" s="263"/>
      <c r="AEZ126" s="263"/>
      <c r="AFA126" s="263"/>
      <c r="AFB126" s="263"/>
      <c r="AFC126" s="263"/>
      <c r="AFD126" s="263"/>
      <c r="AFE126" s="263"/>
      <c r="AFF126" s="263"/>
      <c r="AFG126" s="263"/>
      <c r="AFH126" s="263"/>
      <c r="AFI126" s="263"/>
      <c r="AFJ126" s="263"/>
      <c r="AFK126" s="263"/>
      <c r="AFL126" s="263"/>
      <c r="AFM126" s="263"/>
      <c r="AFN126" s="263"/>
      <c r="AFO126" s="263"/>
      <c r="AFP126" s="263"/>
      <c r="AFQ126" s="263"/>
      <c r="AFR126" s="263"/>
      <c r="AFS126" s="263"/>
      <c r="AFT126" s="263"/>
      <c r="AFU126" s="263"/>
      <c r="AFV126" s="263"/>
      <c r="AFW126" s="263"/>
      <c r="AFX126" s="263"/>
      <c r="AFY126" s="263"/>
      <c r="AFZ126" s="263"/>
      <c r="AGA126" s="263"/>
      <c r="AGB126" s="263"/>
      <c r="AGC126" s="263"/>
      <c r="AGD126" s="263"/>
      <c r="AGE126" s="263"/>
      <c r="AGF126" s="263"/>
      <c r="AGG126" s="263"/>
      <c r="AGH126" s="263"/>
      <c r="AGI126" s="263"/>
      <c r="AGJ126" s="263"/>
      <c r="AGK126" s="263"/>
      <c r="AGL126" s="263"/>
      <c r="AGM126" s="263"/>
      <c r="AGN126" s="263"/>
      <c r="AGO126" s="263"/>
      <c r="AGP126" s="263"/>
      <c r="AGQ126" s="263"/>
      <c r="AGR126" s="263"/>
      <c r="AGS126" s="263"/>
      <c r="AGT126" s="263"/>
      <c r="AGU126" s="263"/>
      <c r="AGV126" s="263"/>
      <c r="AGW126" s="263"/>
      <c r="AGX126" s="263"/>
      <c r="AGY126" s="263"/>
      <c r="AGZ126" s="263"/>
      <c r="AHA126" s="263"/>
      <c r="AHB126" s="263"/>
      <c r="AHC126" s="263"/>
      <c r="AHD126" s="263"/>
      <c r="AHE126" s="263"/>
      <c r="AHF126" s="263"/>
      <c r="AHG126" s="263"/>
      <c r="AHH126" s="263"/>
      <c r="AHI126" s="263"/>
      <c r="AHJ126" s="263"/>
      <c r="AHK126" s="263"/>
      <c r="AHL126" s="263"/>
      <c r="AHM126" s="263"/>
      <c r="AHN126" s="263"/>
      <c r="AHO126" s="263"/>
      <c r="AHP126" s="263"/>
      <c r="AHQ126" s="263"/>
      <c r="AHR126" s="263"/>
      <c r="AHS126" s="263"/>
      <c r="AHT126" s="263"/>
      <c r="AHU126" s="263"/>
      <c r="AHV126" s="263"/>
      <c r="AHW126" s="263"/>
      <c r="AHX126" s="263"/>
      <c r="AHY126" s="263"/>
      <c r="AHZ126" s="263"/>
      <c r="AIA126" s="263"/>
      <c r="AIB126" s="263"/>
      <c r="AIC126" s="263"/>
      <c r="AID126" s="263"/>
      <c r="AIE126" s="263"/>
      <c r="AIF126" s="263"/>
      <c r="AIG126" s="263"/>
      <c r="AIH126" s="263"/>
      <c r="AII126" s="263"/>
      <c r="AIJ126" s="263"/>
      <c r="AIK126" s="263"/>
      <c r="AIL126" s="263"/>
      <c r="AIM126" s="263"/>
      <c r="AIN126" s="263"/>
      <c r="AIO126" s="263"/>
      <c r="AIP126" s="263"/>
      <c r="AIQ126" s="263"/>
      <c r="AIR126" s="263"/>
      <c r="AIS126" s="263"/>
      <c r="AIT126" s="263"/>
      <c r="AIU126" s="263"/>
      <c r="AIV126" s="263"/>
      <c r="AIW126" s="263"/>
      <c r="AIX126" s="263"/>
      <c r="AIY126" s="263"/>
      <c r="AIZ126" s="263"/>
      <c r="AJA126" s="263"/>
      <c r="AJB126" s="263"/>
      <c r="AJC126" s="263"/>
      <c r="AJD126" s="263"/>
      <c r="AJE126" s="263"/>
      <c r="AJF126" s="263"/>
      <c r="AJG126" s="263"/>
      <c r="AJH126" s="263"/>
      <c r="AJI126" s="263"/>
      <c r="AJJ126" s="263"/>
      <c r="AJK126" s="263"/>
      <c r="AJL126" s="263"/>
      <c r="AJM126" s="263"/>
      <c r="AJN126" s="263"/>
      <c r="AJO126" s="263"/>
      <c r="AJP126" s="263"/>
      <c r="AJQ126" s="263"/>
      <c r="AJR126" s="263"/>
      <c r="AJS126" s="263"/>
      <c r="AJT126" s="263"/>
      <c r="AJU126" s="263"/>
      <c r="AJV126" s="263"/>
      <c r="AJW126" s="263"/>
      <c r="AJX126" s="263"/>
      <c r="AJY126" s="263"/>
      <c r="AJZ126" s="263"/>
      <c r="AKA126" s="263"/>
      <c r="AKB126" s="263"/>
      <c r="AKC126" s="263"/>
      <c r="AKD126" s="263"/>
      <c r="AKE126" s="263"/>
      <c r="AKF126" s="263"/>
      <c r="AKG126" s="263"/>
      <c r="AKH126" s="263"/>
      <c r="AKI126" s="263"/>
      <c r="AKJ126" s="263"/>
      <c r="AKK126" s="263"/>
      <c r="AKL126" s="263"/>
      <c r="AKM126" s="263"/>
      <c r="AKN126" s="263"/>
      <c r="AKO126" s="263"/>
      <c r="AKP126" s="263"/>
      <c r="AKQ126" s="263"/>
      <c r="AKR126" s="263"/>
      <c r="AKS126" s="263"/>
      <c r="AKT126" s="263"/>
      <c r="AKU126" s="263"/>
      <c r="AKV126" s="263"/>
      <c r="AKW126" s="263"/>
      <c r="AKX126" s="263"/>
      <c r="AKY126" s="263"/>
      <c r="AKZ126" s="263"/>
      <c r="ALA126" s="263"/>
      <c r="ALB126" s="263"/>
      <c r="ALC126" s="263"/>
      <c r="ALD126" s="263"/>
      <c r="ALE126" s="263"/>
      <c r="ALF126" s="263"/>
      <c r="ALG126" s="263"/>
      <c r="ALH126" s="263"/>
      <c r="ALI126" s="263"/>
      <c r="ALJ126" s="263"/>
      <c r="ALK126" s="263"/>
      <c r="ALL126" s="263"/>
      <c r="ALM126" s="263"/>
      <c r="ALN126" s="263"/>
      <c r="ALO126" s="263"/>
      <c r="ALP126" s="263"/>
      <c r="ALQ126" s="263"/>
      <c r="ALR126" s="263"/>
      <c r="ALS126" s="263"/>
      <c r="ALT126" s="263"/>
      <c r="ALU126" s="263"/>
      <c r="ALV126" s="263"/>
      <c r="ALW126" s="263"/>
      <c r="ALX126" s="263"/>
      <c r="ALY126" s="263"/>
      <c r="ALZ126" s="263"/>
      <c r="AMA126" s="263"/>
      <c r="AMB126" s="263"/>
      <c r="AMC126" s="263"/>
      <c r="AMD126" s="263"/>
      <c r="AME126" s="263"/>
      <c r="AMF126" s="263"/>
      <c r="AMG126" s="263"/>
      <c r="AMH126" s="263"/>
      <c r="AMI126" s="263"/>
      <c r="AMJ126" s="263"/>
      <c r="AMK126" s="263"/>
    </row>
    <row r="127" spans="1:1025" s="86" customFormat="1" x14ac:dyDescent="0.2">
      <c r="A127" s="263"/>
      <c r="B127" s="263"/>
      <c r="C127" s="234"/>
      <c r="D127" s="234"/>
      <c r="E127" s="234"/>
      <c r="F127" s="234"/>
      <c r="G127" s="234"/>
      <c r="H127" s="234"/>
      <c r="I127" s="234"/>
      <c r="J127" s="234"/>
      <c r="K127" s="234"/>
      <c r="L127" s="234"/>
      <c r="M127" s="234"/>
      <c r="N127" s="234"/>
      <c r="O127" s="234"/>
      <c r="P127" s="234"/>
      <c r="Q127" s="224"/>
      <c r="R127" s="244"/>
      <c r="S127" s="263"/>
      <c r="T127" s="263"/>
      <c r="U127" s="263"/>
      <c r="V127" s="263"/>
      <c r="W127" s="263"/>
      <c r="X127" s="263"/>
      <c r="Y127" s="263"/>
      <c r="Z127" s="263"/>
      <c r="AA127" s="263"/>
      <c r="AB127" s="263"/>
      <c r="AC127" s="263"/>
      <c r="AD127" s="263"/>
      <c r="AE127" s="263"/>
      <c r="AF127" s="263"/>
      <c r="AG127" s="263"/>
      <c r="AH127" s="263"/>
      <c r="AI127" s="263"/>
      <c r="AJ127" s="263"/>
      <c r="AK127" s="263"/>
      <c r="AL127" s="263"/>
      <c r="AM127" s="263"/>
      <c r="AN127" s="263"/>
      <c r="AO127" s="263"/>
      <c r="AP127" s="263"/>
      <c r="AQ127" s="263"/>
      <c r="AR127" s="263"/>
      <c r="AS127" s="263"/>
      <c r="AT127" s="263"/>
      <c r="AU127" s="263"/>
      <c r="AV127" s="263"/>
      <c r="AW127" s="263"/>
      <c r="AX127" s="263"/>
      <c r="AY127" s="263"/>
      <c r="AZ127" s="263"/>
      <c r="BA127" s="263"/>
      <c r="BB127" s="263"/>
      <c r="BC127" s="263"/>
      <c r="BD127" s="263"/>
      <c r="BE127" s="263"/>
      <c r="BF127" s="263"/>
      <c r="BG127" s="263"/>
      <c r="BH127" s="263"/>
      <c r="BI127" s="263"/>
      <c r="BJ127" s="263"/>
      <c r="BK127" s="263"/>
      <c r="BL127" s="263"/>
      <c r="BM127" s="263"/>
      <c r="BN127" s="263"/>
      <c r="BO127" s="263"/>
      <c r="BP127" s="263"/>
      <c r="BQ127" s="263"/>
      <c r="BR127" s="263"/>
      <c r="BS127" s="263"/>
      <c r="BT127" s="263"/>
      <c r="BU127" s="263"/>
      <c r="BV127" s="263"/>
      <c r="BW127" s="263"/>
      <c r="BX127" s="263"/>
      <c r="BY127" s="263"/>
      <c r="BZ127" s="263"/>
      <c r="CA127" s="263"/>
      <c r="CB127" s="263"/>
      <c r="CC127" s="263"/>
      <c r="CD127" s="263"/>
      <c r="CE127" s="263"/>
      <c r="CF127" s="263"/>
      <c r="CG127" s="263"/>
      <c r="CH127" s="263"/>
      <c r="CI127" s="263"/>
      <c r="CJ127" s="263"/>
      <c r="CK127" s="263"/>
      <c r="CL127" s="263"/>
      <c r="CM127" s="263"/>
      <c r="CN127" s="263"/>
      <c r="CO127" s="263"/>
      <c r="CP127" s="263"/>
      <c r="CQ127" s="263"/>
      <c r="CR127" s="263"/>
      <c r="CS127" s="263"/>
      <c r="CT127" s="263"/>
      <c r="CU127" s="263"/>
      <c r="CV127" s="263"/>
      <c r="CW127" s="263"/>
      <c r="CX127" s="263"/>
      <c r="CY127" s="263"/>
      <c r="CZ127" s="263"/>
      <c r="DA127" s="263"/>
      <c r="DB127" s="263"/>
      <c r="DC127" s="263"/>
      <c r="DD127" s="263"/>
      <c r="DE127" s="263"/>
      <c r="DF127" s="263"/>
      <c r="DG127" s="263"/>
      <c r="DH127" s="263"/>
      <c r="DI127" s="263"/>
      <c r="DJ127" s="263"/>
      <c r="DK127" s="263"/>
      <c r="DL127" s="263"/>
      <c r="DM127" s="263"/>
      <c r="DN127" s="263"/>
      <c r="DO127" s="263"/>
      <c r="DP127" s="263"/>
      <c r="DQ127" s="263"/>
      <c r="DR127" s="263"/>
      <c r="DS127" s="263"/>
      <c r="DT127" s="263"/>
      <c r="DU127" s="263"/>
      <c r="DV127" s="263"/>
      <c r="DW127" s="263"/>
      <c r="DX127" s="263"/>
      <c r="DY127" s="263"/>
      <c r="DZ127" s="263"/>
      <c r="EA127" s="263"/>
      <c r="EB127" s="263"/>
      <c r="EC127" s="263"/>
      <c r="ED127" s="263"/>
      <c r="EE127" s="263"/>
      <c r="EF127" s="263"/>
      <c r="EG127" s="263"/>
      <c r="EH127" s="263"/>
      <c r="EI127" s="263"/>
      <c r="EJ127" s="263"/>
      <c r="EK127" s="263"/>
      <c r="EL127" s="263"/>
      <c r="EM127" s="263"/>
      <c r="EN127" s="263"/>
      <c r="EO127" s="263"/>
      <c r="EP127" s="263"/>
      <c r="EQ127" s="263"/>
      <c r="ER127" s="263"/>
      <c r="ES127" s="263"/>
      <c r="ET127" s="263"/>
      <c r="EU127" s="263"/>
      <c r="EV127" s="263"/>
      <c r="EW127" s="263"/>
      <c r="EX127" s="263"/>
      <c r="EY127" s="263"/>
      <c r="EZ127" s="263"/>
      <c r="FA127" s="263"/>
      <c r="FB127" s="263"/>
      <c r="FC127" s="263"/>
      <c r="FD127" s="263"/>
      <c r="FE127" s="263"/>
      <c r="FF127" s="263"/>
      <c r="FG127" s="263"/>
      <c r="FH127" s="263"/>
      <c r="FI127" s="263"/>
      <c r="FJ127" s="263"/>
      <c r="FK127" s="263"/>
      <c r="FL127" s="263"/>
      <c r="FM127" s="263"/>
      <c r="FN127" s="263"/>
      <c r="FO127" s="263"/>
      <c r="FP127" s="263"/>
      <c r="FQ127" s="263"/>
      <c r="FR127" s="263"/>
      <c r="FS127" s="263"/>
      <c r="FT127" s="263"/>
      <c r="FU127" s="263"/>
      <c r="FV127" s="263"/>
      <c r="FW127" s="263"/>
      <c r="FX127" s="263"/>
      <c r="FY127" s="263"/>
      <c r="FZ127" s="263"/>
      <c r="GA127" s="263"/>
      <c r="GB127" s="263"/>
      <c r="GC127" s="263"/>
      <c r="GD127" s="263"/>
      <c r="GE127" s="263"/>
      <c r="GF127" s="263"/>
      <c r="GG127" s="263"/>
      <c r="GH127" s="263"/>
      <c r="GI127" s="263"/>
      <c r="GJ127" s="263"/>
      <c r="GK127" s="263"/>
      <c r="GL127" s="263"/>
      <c r="GM127" s="263"/>
      <c r="GN127" s="263"/>
      <c r="GO127" s="263"/>
      <c r="GP127" s="263"/>
      <c r="GQ127" s="263"/>
      <c r="GR127" s="263"/>
      <c r="GS127" s="263"/>
      <c r="GT127" s="263"/>
      <c r="GU127" s="263"/>
      <c r="GV127" s="263"/>
      <c r="GW127" s="263"/>
      <c r="GX127" s="263"/>
      <c r="GY127" s="263"/>
      <c r="GZ127" s="263"/>
      <c r="HA127" s="263"/>
      <c r="HB127" s="263"/>
      <c r="HC127" s="263"/>
      <c r="HD127" s="263"/>
      <c r="HE127" s="263"/>
      <c r="HF127" s="263"/>
      <c r="HG127" s="263"/>
      <c r="HH127" s="263"/>
      <c r="HI127" s="263"/>
      <c r="HJ127" s="263"/>
      <c r="HK127" s="263"/>
      <c r="HL127" s="263"/>
      <c r="HM127" s="263"/>
      <c r="HN127" s="263"/>
      <c r="HO127" s="263"/>
      <c r="HP127" s="263"/>
      <c r="HQ127" s="263"/>
      <c r="HR127" s="263"/>
      <c r="HS127" s="263"/>
      <c r="HT127" s="263"/>
      <c r="HU127" s="263"/>
      <c r="HV127" s="263"/>
      <c r="HW127" s="263"/>
      <c r="HX127" s="263"/>
      <c r="HY127" s="263"/>
      <c r="HZ127" s="263"/>
      <c r="IA127" s="263"/>
      <c r="IB127" s="263"/>
      <c r="IC127" s="263"/>
      <c r="ID127" s="263"/>
      <c r="IE127" s="263"/>
      <c r="IF127" s="263"/>
      <c r="IG127" s="263"/>
      <c r="IH127" s="263"/>
      <c r="II127" s="263"/>
      <c r="IJ127" s="263"/>
      <c r="IK127" s="263"/>
      <c r="IL127" s="263"/>
      <c r="IM127" s="263"/>
      <c r="IN127" s="263"/>
      <c r="IO127" s="263"/>
      <c r="IP127" s="263"/>
      <c r="IQ127" s="263"/>
      <c r="IR127" s="263"/>
      <c r="IS127" s="263"/>
      <c r="IT127" s="263"/>
      <c r="IU127" s="263"/>
      <c r="IV127" s="263"/>
      <c r="IW127" s="263"/>
      <c r="IX127" s="263"/>
      <c r="IY127" s="263"/>
      <c r="IZ127" s="263"/>
      <c r="JA127" s="263"/>
      <c r="JB127" s="263"/>
      <c r="JC127" s="263"/>
      <c r="JD127" s="263"/>
      <c r="JE127" s="263"/>
      <c r="JF127" s="263"/>
      <c r="JG127" s="263"/>
      <c r="JH127" s="263"/>
      <c r="JI127" s="263"/>
      <c r="JJ127" s="263"/>
      <c r="JK127" s="263"/>
      <c r="JL127" s="263"/>
      <c r="JM127" s="263"/>
      <c r="JN127" s="263"/>
      <c r="JO127" s="263"/>
      <c r="JP127" s="263"/>
      <c r="JQ127" s="263"/>
      <c r="JR127" s="263"/>
      <c r="JS127" s="263"/>
      <c r="JT127" s="263"/>
      <c r="JU127" s="263"/>
      <c r="JV127" s="263"/>
      <c r="JW127" s="263"/>
      <c r="JX127" s="263"/>
      <c r="JY127" s="263"/>
      <c r="JZ127" s="263"/>
      <c r="KA127" s="263"/>
      <c r="KB127" s="263"/>
      <c r="KC127" s="263"/>
      <c r="KD127" s="263"/>
      <c r="KE127" s="263"/>
      <c r="KF127" s="263"/>
      <c r="KG127" s="263"/>
      <c r="KH127" s="263"/>
      <c r="KI127" s="263"/>
      <c r="KJ127" s="263"/>
      <c r="KK127" s="263"/>
      <c r="KL127" s="263"/>
      <c r="KM127" s="263"/>
      <c r="KN127" s="263"/>
      <c r="KO127" s="263"/>
      <c r="KP127" s="263"/>
      <c r="KQ127" s="263"/>
      <c r="KR127" s="263"/>
      <c r="KS127" s="263"/>
      <c r="KT127" s="263"/>
      <c r="KU127" s="263"/>
      <c r="KV127" s="263"/>
      <c r="KW127" s="263"/>
      <c r="KX127" s="263"/>
      <c r="KY127" s="263"/>
      <c r="KZ127" s="263"/>
      <c r="LA127" s="263"/>
      <c r="LB127" s="263"/>
      <c r="LC127" s="263"/>
      <c r="LD127" s="263"/>
      <c r="LE127" s="263"/>
      <c r="LF127" s="263"/>
      <c r="LG127" s="263"/>
      <c r="LH127" s="263"/>
      <c r="LI127" s="263"/>
      <c r="LJ127" s="263"/>
      <c r="LK127" s="263"/>
      <c r="LL127" s="263"/>
      <c r="LM127" s="263"/>
      <c r="LN127" s="263"/>
      <c r="LO127" s="263"/>
      <c r="LP127" s="263"/>
      <c r="LQ127" s="263"/>
      <c r="LR127" s="263"/>
      <c r="LS127" s="263"/>
      <c r="LT127" s="263"/>
      <c r="LU127" s="263"/>
      <c r="LV127" s="263"/>
      <c r="LW127" s="263"/>
      <c r="LX127" s="263"/>
      <c r="LY127" s="263"/>
      <c r="LZ127" s="263"/>
      <c r="MA127" s="263"/>
      <c r="MB127" s="263"/>
      <c r="MC127" s="263"/>
      <c r="MD127" s="263"/>
      <c r="ME127" s="263"/>
      <c r="MF127" s="263"/>
      <c r="MG127" s="263"/>
      <c r="MH127" s="263"/>
      <c r="MI127" s="263"/>
      <c r="MJ127" s="263"/>
      <c r="MK127" s="263"/>
      <c r="ML127" s="263"/>
      <c r="MM127" s="263"/>
      <c r="MN127" s="263"/>
      <c r="MO127" s="263"/>
      <c r="MP127" s="263"/>
      <c r="MQ127" s="263"/>
      <c r="MR127" s="263"/>
      <c r="MS127" s="263"/>
      <c r="MT127" s="263"/>
      <c r="MU127" s="263"/>
      <c r="MV127" s="263"/>
      <c r="MW127" s="263"/>
      <c r="MX127" s="263"/>
      <c r="MY127" s="263"/>
      <c r="MZ127" s="263"/>
      <c r="NA127" s="263"/>
      <c r="NB127" s="263"/>
      <c r="NC127" s="263"/>
      <c r="ND127" s="263"/>
      <c r="NE127" s="263"/>
      <c r="NF127" s="263"/>
      <c r="NG127" s="263"/>
      <c r="NH127" s="263"/>
      <c r="NI127" s="263"/>
      <c r="NJ127" s="263"/>
      <c r="NK127" s="263"/>
      <c r="NL127" s="263"/>
      <c r="NM127" s="263"/>
      <c r="NN127" s="263"/>
      <c r="NO127" s="263"/>
      <c r="NP127" s="263"/>
      <c r="NQ127" s="263"/>
      <c r="NR127" s="263"/>
      <c r="NS127" s="263"/>
      <c r="NT127" s="263"/>
      <c r="NU127" s="263"/>
      <c r="NV127" s="263"/>
      <c r="NW127" s="263"/>
      <c r="NX127" s="263"/>
      <c r="NY127" s="263"/>
      <c r="NZ127" s="263"/>
      <c r="OA127" s="263"/>
      <c r="OB127" s="263"/>
      <c r="OC127" s="263"/>
      <c r="OD127" s="263"/>
      <c r="OE127" s="263"/>
      <c r="OF127" s="263"/>
      <c r="OG127" s="263"/>
      <c r="OH127" s="263"/>
      <c r="OI127" s="263"/>
      <c r="OJ127" s="263"/>
      <c r="OK127" s="263"/>
      <c r="OL127" s="263"/>
      <c r="OM127" s="263"/>
      <c r="ON127" s="263"/>
      <c r="OO127" s="263"/>
      <c r="OP127" s="263"/>
      <c r="OQ127" s="263"/>
      <c r="OR127" s="263"/>
      <c r="OS127" s="263"/>
      <c r="OT127" s="263"/>
      <c r="OU127" s="263"/>
      <c r="OV127" s="263"/>
      <c r="OW127" s="263"/>
      <c r="OX127" s="263"/>
      <c r="OY127" s="263"/>
      <c r="OZ127" s="263"/>
      <c r="PA127" s="263"/>
      <c r="PB127" s="263"/>
      <c r="PC127" s="263"/>
      <c r="PD127" s="263"/>
      <c r="PE127" s="263"/>
      <c r="PF127" s="263"/>
      <c r="PG127" s="263"/>
      <c r="PH127" s="263"/>
      <c r="PI127" s="263"/>
      <c r="PJ127" s="263"/>
      <c r="PK127" s="263"/>
      <c r="PL127" s="263"/>
      <c r="PM127" s="263"/>
      <c r="PN127" s="263"/>
      <c r="PO127" s="263"/>
      <c r="PP127" s="263"/>
      <c r="PQ127" s="263"/>
      <c r="PR127" s="263"/>
      <c r="PS127" s="263"/>
      <c r="PT127" s="263"/>
      <c r="PU127" s="263"/>
      <c r="PV127" s="263"/>
      <c r="PW127" s="263"/>
      <c r="PX127" s="263"/>
      <c r="PY127" s="263"/>
      <c r="PZ127" s="263"/>
      <c r="QA127" s="263"/>
      <c r="QB127" s="263"/>
      <c r="QC127" s="263"/>
      <c r="QD127" s="263"/>
      <c r="QE127" s="263"/>
      <c r="QF127" s="263"/>
      <c r="QG127" s="263"/>
      <c r="QH127" s="263"/>
      <c r="QI127" s="263"/>
      <c r="QJ127" s="263"/>
      <c r="QK127" s="263"/>
      <c r="QL127" s="263"/>
      <c r="QM127" s="263"/>
      <c r="QN127" s="263"/>
      <c r="QO127" s="263"/>
      <c r="QP127" s="263"/>
      <c r="QQ127" s="263"/>
      <c r="QR127" s="263"/>
      <c r="QS127" s="263"/>
      <c r="QT127" s="263"/>
      <c r="QU127" s="263"/>
      <c r="QV127" s="263"/>
      <c r="QW127" s="263"/>
      <c r="QX127" s="263"/>
      <c r="QY127" s="263"/>
      <c r="QZ127" s="263"/>
      <c r="RA127" s="263"/>
      <c r="RB127" s="263"/>
      <c r="RC127" s="263"/>
      <c r="RD127" s="263"/>
      <c r="RE127" s="263"/>
      <c r="RF127" s="263"/>
      <c r="RG127" s="263"/>
      <c r="RH127" s="263"/>
      <c r="RI127" s="263"/>
      <c r="RJ127" s="263"/>
      <c r="RK127" s="263"/>
      <c r="RL127" s="263"/>
      <c r="RM127" s="263"/>
      <c r="RN127" s="263"/>
      <c r="RO127" s="263"/>
      <c r="RP127" s="263"/>
      <c r="RQ127" s="263"/>
      <c r="RR127" s="263"/>
      <c r="RS127" s="263"/>
      <c r="RT127" s="263"/>
      <c r="RU127" s="263"/>
      <c r="RV127" s="263"/>
      <c r="RW127" s="263"/>
      <c r="RX127" s="263"/>
      <c r="RY127" s="263"/>
      <c r="RZ127" s="263"/>
      <c r="SA127" s="263"/>
      <c r="SB127" s="263"/>
      <c r="SC127" s="263"/>
      <c r="SD127" s="263"/>
      <c r="SE127" s="263"/>
      <c r="SF127" s="263"/>
      <c r="SG127" s="263"/>
      <c r="SH127" s="263"/>
      <c r="SI127" s="263"/>
      <c r="SJ127" s="263"/>
      <c r="SK127" s="263"/>
      <c r="SL127" s="263"/>
      <c r="SM127" s="263"/>
      <c r="SN127" s="263"/>
      <c r="SO127" s="263"/>
      <c r="SP127" s="263"/>
      <c r="SQ127" s="263"/>
      <c r="SR127" s="263"/>
      <c r="SS127" s="263"/>
      <c r="ST127" s="263"/>
      <c r="SU127" s="263"/>
      <c r="SV127" s="263"/>
      <c r="SW127" s="263"/>
      <c r="SX127" s="263"/>
      <c r="SY127" s="263"/>
      <c r="SZ127" s="263"/>
      <c r="TA127" s="263"/>
      <c r="TB127" s="263"/>
      <c r="TC127" s="263"/>
      <c r="TD127" s="263"/>
      <c r="TE127" s="263"/>
      <c r="TF127" s="263"/>
      <c r="TG127" s="263"/>
      <c r="TH127" s="263"/>
      <c r="TI127" s="263"/>
      <c r="TJ127" s="263"/>
      <c r="TK127" s="263"/>
      <c r="TL127" s="263"/>
      <c r="TM127" s="263"/>
      <c r="TN127" s="263"/>
      <c r="TO127" s="263"/>
      <c r="TP127" s="263"/>
      <c r="TQ127" s="263"/>
      <c r="TR127" s="263"/>
      <c r="TS127" s="263"/>
      <c r="TT127" s="263"/>
      <c r="TU127" s="263"/>
      <c r="TV127" s="263"/>
      <c r="TW127" s="263"/>
      <c r="TX127" s="263"/>
      <c r="TY127" s="263"/>
      <c r="TZ127" s="263"/>
      <c r="UA127" s="263"/>
      <c r="UB127" s="263"/>
      <c r="UC127" s="263"/>
      <c r="UD127" s="263"/>
      <c r="UE127" s="263"/>
      <c r="UF127" s="263"/>
      <c r="UG127" s="263"/>
      <c r="UH127" s="263"/>
      <c r="UI127" s="263"/>
      <c r="UJ127" s="263"/>
      <c r="UK127" s="263"/>
      <c r="UL127" s="263"/>
      <c r="UM127" s="263"/>
      <c r="UN127" s="263"/>
      <c r="UO127" s="263"/>
      <c r="UP127" s="263"/>
      <c r="UQ127" s="263"/>
      <c r="UR127" s="263"/>
      <c r="US127" s="263"/>
      <c r="UT127" s="263"/>
      <c r="UU127" s="263"/>
      <c r="UV127" s="263"/>
      <c r="UW127" s="263"/>
      <c r="UX127" s="263"/>
      <c r="UY127" s="263"/>
      <c r="UZ127" s="263"/>
      <c r="VA127" s="263"/>
      <c r="VB127" s="263"/>
      <c r="VC127" s="263"/>
      <c r="VD127" s="263"/>
      <c r="VE127" s="263"/>
      <c r="VF127" s="263"/>
      <c r="VG127" s="263"/>
      <c r="VH127" s="263"/>
      <c r="VI127" s="263"/>
      <c r="VJ127" s="263"/>
      <c r="VK127" s="263"/>
      <c r="VL127" s="263"/>
      <c r="VM127" s="263"/>
      <c r="VN127" s="263"/>
      <c r="VO127" s="263"/>
      <c r="VP127" s="263"/>
      <c r="VQ127" s="263"/>
      <c r="VR127" s="263"/>
      <c r="VS127" s="263"/>
      <c r="VT127" s="263"/>
      <c r="VU127" s="263"/>
      <c r="VV127" s="263"/>
      <c r="VW127" s="263"/>
      <c r="VX127" s="263"/>
      <c r="VY127" s="263"/>
      <c r="VZ127" s="263"/>
      <c r="WA127" s="263"/>
      <c r="WB127" s="263"/>
      <c r="WC127" s="263"/>
      <c r="WD127" s="263"/>
      <c r="WE127" s="263"/>
      <c r="WF127" s="263"/>
      <c r="WG127" s="263"/>
      <c r="WH127" s="263"/>
      <c r="WI127" s="263"/>
      <c r="WJ127" s="263"/>
      <c r="WK127" s="263"/>
      <c r="WL127" s="263"/>
      <c r="WM127" s="263"/>
      <c r="WN127" s="263"/>
      <c r="WO127" s="263"/>
      <c r="WP127" s="263"/>
      <c r="WQ127" s="263"/>
      <c r="WR127" s="263"/>
      <c r="WS127" s="263"/>
      <c r="WT127" s="263"/>
      <c r="WU127" s="263"/>
      <c r="WV127" s="263"/>
      <c r="WW127" s="263"/>
      <c r="WX127" s="263"/>
      <c r="WY127" s="263"/>
      <c r="WZ127" s="263"/>
      <c r="XA127" s="263"/>
      <c r="XB127" s="263"/>
      <c r="XC127" s="263"/>
      <c r="XD127" s="263"/>
      <c r="XE127" s="263"/>
      <c r="XF127" s="263"/>
      <c r="XG127" s="263"/>
      <c r="XH127" s="263"/>
      <c r="XI127" s="263"/>
      <c r="XJ127" s="263"/>
      <c r="XK127" s="263"/>
      <c r="XL127" s="263"/>
      <c r="XM127" s="263"/>
      <c r="XN127" s="263"/>
      <c r="XO127" s="263"/>
      <c r="XP127" s="263"/>
      <c r="XQ127" s="263"/>
      <c r="XR127" s="263"/>
      <c r="XS127" s="263"/>
      <c r="XT127" s="263"/>
      <c r="XU127" s="263"/>
      <c r="XV127" s="263"/>
      <c r="XW127" s="263"/>
      <c r="XX127" s="263"/>
      <c r="XY127" s="263"/>
      <c r="XZ127" s="263"/>
      <c r="YA127" s="263"/>
      <c r="YB127" s="263"/>
      <c r="YC127" s="263"/>
      <c r="YD127" s="263"/>
      <c r="YE127" s="263"/>
      <c r="YF127" s="263"/>
      <c r="YG127" s="263"/>
      <c r="YH127" s="263"/>
      <c r="YI127" s="263"/>
      <c r="YJ127" s="263"/>
      <c r="YK127" s="263"/>
      <c r="YL127" s="263"/>
      <c r="YM127" s="263"/>
      <c r="YN127" s="263"/>
      <c r="YO127" s="263"/>
      <c r="YP127" s="263"/>
      <c r="YQ127" s="263"/>
      <c r="YR127" s="263"/>
      <c r="YS127" s="263"/>
      <c r="YT127" s="263"/>
      <c r="YU127" s="263"/>
      <c r="YV127" s="263"/>
      <c r="YW127" s="263"/>
      <c r="YX127" s="263"/>
      <c r="YY127" s="263"/>
      <c r="YZ127" s="263"/>
      <c r="ZA127" s="263"/>
      <c r="ZB127" s="263"/>
      <c r="ZC127" s="263"/>
      <c r="ZD127" s="263"/>
      <c r="ZE127" s="263"/>
      <c r="ZF127" s="263"/>
      <c r="ZG127" s="263"/>
      <c r="ZH127" s="263"/>
      <c r="ZI127" s="263"/>
      <c r="ZJ127" s="263"/>
      <c r="ZK127" s="263"/>
      <c r="ZL127" s="263"/>
      <c r="ZM127" s="263"/>
      <c r="ZN127" s="263"/>
      <c r="ZO127" s="263"/>
      <c r="ZP127" s="263"/>
      <c r="ZQ127" s="263"/>
      <c r="ZR127" s="263"/>
      <c r="ZS127" s="263"/>
      <c r="ZT127" s="263"/>
      <c r="ZU127" s="263"/>
      <c r="ZV127" s="263"/>
      <c r="ZW127" s="263"/>
      <c r="ZX127" s="263"/>
      <c r="ZY127" s="263"/>
      <c r="ZZ127" s="263"/>
      <c r="AAA127" s="263"/>
      <c r="AAB127" s="263"/>
      <c r="AAC127" s="263"/>
      <c r="AAD127" s="263"/>
      <c r="AAE127" s="263"/>
      <c r="AAF127" s="263"/>
      <c r="AAG127" s="263"/>
      <c r="AAH127" s="263"/>
      <c r="AAI127" s="263"/>
      <c r="AAJ127" s="263"/>
      <c r="AAK127" s="263"/>
      <c r="AAL127" s="263"/>
      <c r="AAM127" s="263"/>
      <c r="AAN127" s="263"/>
      <c r="AAO127" s="263"/>
      <c r="AAP127" s="263"/>
      <c r="AAQ127" s="263"/>
      <c r="AAR127" s="263"/>
      <c r="AAS127" s="263"/>
      <c r="AAT127" s="263"/>
      <c r="AAU127" s="263"/>
      <c r="AAV127" s="263"/>
      <c r="AAW127" s="263"/>
      <c r="AAX127" s="263"/>
      <c r="AAY127" s="263"/>
      <c r="AAZ127" s="263"/>
      <c r="ABA127" s="263"/>
      <c r="ABB127" s="263"/>
      <c r="ABC127" s="263"/>
      <c r="ABD127" s="263"/>
      <c r="ABE127" s="263"/>
      <c r="ABF127" s="263"/>
      <c r="ABG127" s="263"/>
      <c r="ABH127" s="263"/>
      <c r="ABI127" s="263"/>
      <c r="ABJ127" s="263"/>
      <c r="ABK127" s="263"/>
      <c r="ABL127" s="263"/>
      <c r="ABM127" s="263"/>
      <c r="ABN127" s="263"/>
      <c r="ABO127" s="263"/>
      <c r="ABP127" s="263"/>
      <c r="ABQ127" s="263"/>
      <c r="ABR127" s="263"/>
      <c r="ABS127" s="263"/>
      <c r="ABT127" s="263"/>
      <c r="ABU127" s="263"/>
      <c r="ABV127" s="263"/>
      <c r="ABW127" s="263"/>
      <c r="ABX127" s="263"/>
      <c r="ABY127" s="263"/>
      <c r="ABZ127" s="263"/>
      <c r="ACA127" s="263"/>
      <c r="ACB127" s="263"/>
      <c r="ACC127" s="263"/>
      <c r="ACD127" s="263"/>
      <c r="ACE127" s="263"/>
      <c r="ACF127" s="263"/>
      <c r="ACG127" s="263"/>
      <c r="ACH127" s="263"/>
      <c r="ACI127" s="263"/>
      <c r="ACJ127" s="263"/>
      <c r="ACK127" s="263"/>
      <c r="ACL127" s="263"/>
      <c r="ACM127" s="263"/>
      <c r="ACN127" s="263"/>
      <c r="ACO127" s="263"/>
      <c r="ACP127" s="263"/>
      <c r="ACQ127" s="263"/>
      <c r="ACR127" s="263"/>
      <c r="ACS127" s="263"/>
      <c r="ACT127" s="263"/>
      <c r="ACU127" s="263"/>
      <c r="ACV127" s="263"/>
      <c r="ACW127" s="263"/>
      <c r="ACX127" s="263"/>
      <c r="ACY127" s="263"/>
      <c r="ACZ127" s="263"/>
      <c r="ADA127" s="263"/>
      <c r="ADB127" s="263"/>
      <c r="ADC127" s="263"/>
      <c r="ADD127" s="263"/>
      <c r="ADE127" s="263"/>
      <c r="ADF127" s="263"/>
      <c r="ADG127" s="263"/>
      <c r="ADH127" s="263"/>
      <c r="ADI127" s="263"/>
      <c r="ADJ127" s="263"/>
      <c r="ADK127" s="263"/>
      <c r="ADL127" s="263"/>
      <c r="ADM127" s="263"/>
      <c r="ADN127" s="263"/>
      <c r="ADO127" s="263"/>
      <c r="ADP127" s="263"/>
      <c r="ADQ127" s="263"/>
      <c r="ADR127" s="263"/>
      <c r="ADS127" s="263"/>
      <c r="ADT127" s="263"/>
      <c r="ADU127" s="263"/>
      <c r="ADV127" s="263"/>
      <c r="ADW127" s="263"/>
      <c r="ADX127" s="263"/>
      <c r="ADY127" s="263"/>
      <c r="ADZ127" s="263"/>
      <c r="AEA127" s="263"/>
      <c r="AEB127" s="263"/>
      <c r="AEC127" s="263"/>
      <c r="AED127" s="263"/>
      <c r="AEE127" s="263"/>
      <c r="AEF127" s="263"/>
      <c r="AEG127" s="263"/>
      <c r="AEH127" s="263"/>
      <c r="AEI127" s="263"/>
      <c r="AEJ127" s="263"/>
      <c r="AEK127" s="263"/>
      <c r="AEL127" s="263"/>
      <c r="AEM127" s="263"/>
      <c r="AEN127" s="263"/>
      <c r="AEO127" s="263"/>
      <c r="AEP127" s="263"/>
      <c r="AEQ127" s="263"/>
      <c r="AER127" s="263"/>
      <c r="AES127" s="263"/>
      <c r="AET127" s="263"/>
      <c r="AEU127" s="263"/>
      <c r="AEV127" s="263"/>
      <c r="AEW127" s="263"/>
      <c r="AEX127" s="263"/>
      <c r="AEY127" s="263"/>
      <c r="AEZ127" s="263"/>
      <c r="AFA127" s="263"/>
      <c r="AFB127" s="263"/>
      <c r="AFC127" s="263"/>
      <c r="AFD127" s="263"/>
      <c r="AFE127" s="263"/>
      <c r="AFF127" s="263"/>
      <c r="AFG127" s="263"/>
      <c r="AFH127" s="263"/>
      <c r="AFI127" s="263"/>
      <c r="AFJ127" s="263"/>
      <c r="AFK127" s="263"/>
      <c r="AFL127" s="263"/>
      <c r="AFM127" s="263"/>
      <c r="AFN127" s="263"/>
      <c r="AFO127" s="263"/>
      <c r="AFP127" s="263"/>
      <c r="AFQ127" s="263"/>
      <c r="AFR127" s="263"/>
      <c r="AFS127" s="263"/>
      <c r="AFT127" s="263"/>
      <c r="AFU127" s="263"/>
      <c r="AFV127" s="263"/>
      <c r="AFW127" s="263"/>
      <c r="AFX127" s="263"/>
      <c r="AFY127" s="263"/>
      <c r="AFZ127" s="263"/>
      <c r="AGA127" s="263"/>
      <c r="AGB127" s="263"/>
      <c r="AGC127" s="263"/>
      <c r="AGD127" s="263"/>
      <c r="AGE127" s="263"/>
      <c r="AGF127" s="263"/>
      <c r="AGG127" s="263"/>
      <c r="AGH127" s="263"/>
      <c r="AGI127" s="263"/>
      <c r="AGJ127" s="263"/>
      <c r="AGK127" s="263"/>
      <c r="AGL127" s="263"/>
      <c r="AGM127" s="263"/>
      <c r="AGN127" s="263"/>
      <c r="AGO127" s="263"/>
      <c r="AGP127" s="263"/>
      <c r="AGQ127" s="263"/>
      <c r="AGR127" s="263"/>
      <c r="AGS127" s="263"/>
      <c r="AGT127" s="263"/>
      <c r="AGU127" s="263"/>
      <c r="AGV127" s="263"/>
      <c r="AGW127" s="263"/>
      <c r="AGX127" s="263"/>
      <c r="AGY127" s="263"/>
      <c r="AGZ127" s="263"/>
      <c r="AHA127" s="263"/>
      <c r="AHB127" s="263"/>
      <c r="AHC127" s="263"/>
      <c r="AHD127" s="263"/>
      <c r="AHE127" s="263"/>
      <c r="AHF127" s="263"/>
      <c r="AHG127" s="263"/>
      <c r="AHH127" s="263"/>
      <c r="AHI127" s="263"/>
      <c r="AHJ127" s="263"/>
      <c r="AHK127" s="263"/>
      <c r="AHL127" s="263"/>
      <c r="AHM127" s="263"/>
      <c r="AHN127" s="263"/>
      <c r="AHO127" s="263"/>
      <c r="AHP127" s="263"/>
      <c r="AHQ127" s="263"/>
      <c r="AHR127" s="263"/>
      <c r="AHS127" s="263"/>
      <c r="AHT127" s="263"/>
      <c r="AHU127" s="263"/>
      <c r="AHV127" s="263"/>
      <c r="AHW127" s="263"/>
      <c r="AHX127" s="263"/>
      <c r="AHY127" s="263"/>
      <c r="AHZ127" s="263"/>
      <c r="AIA127" s="263"/>
      <c r="AIB127" s="263"/>
      <c r="AIC127" s="263"/>
      <c r="AID127" s="263"/>
      <c r="AIE127" s="263"/>
      <c r="AIF127" s="263"/>
      <c r="AIG127" s="263"/>
      <c r="AIH127" s="263"/>
      <c r="AII127" s="263"/>
      <c r="AIJ127" s="263"/>
      <c r="AIK127" s="263"/>
      <c r="AIL127" s="263"/>
      <c r="AIM127" s="263"/>
      <c r="AIN127" s="263"/>
      <c r="AIO127" s="263"/>
      <c r="AIP127" s="263"/>
      <c r="AIQ127" s="263"/>
      <c r="AIR127" s="263"/>
      <c r="AIS127" s="263"/>
      <c r="AIT127" s="263"/>
      <c r="AIU127" s="263"/>
      <c r="AIV127" s="263"/>
      <c r="AIW127" s="263"/>
      <c r="AIX127" s="263"/>
      <c r="AIY127" s="263"/>
      <c r="AIZ127" s="263"/>
      <c r="AJA127" s="263"/>
      <c r="AJB127" s="263"/>
      <c r="AJC127" s="263"/>
      <c r="AJD127" s="263"/>
      <c r="AJE127" s="263"/>
      <c r="AJF127" s="263"/>
      <c r="AJG127" s="263"/>
      <c r="AJH127" s="263"/>
      <c r="AJI127" s="263"/>
      <c r="AJJ127" s="263"/>
      <c r="AJK127" s="263"/>
      <c r="AJL127" s="263"/>
      <c r="AJM127" s="263"/>
      <c r="AJN127" s="263"/>
      <c r="AJO127" s="263"/>
      <c r="AJP127" s="263"/>
      <c r="AJQ127" s="263"/>
      <c r="AJR127" s="263"/>
      <c r="AJS127" s="263"/>
      <c r="AJT127" s="263"/>
      <c r="AJU127" s="263"/>
      <c r="AJV127" s="263"/>
      <c r="AJW127" s="263"/>
      <c r="AJX127" s="263"/>
      <c r="AJY127" s="263"/>
      <c r="AJZ127" s="263"/>
      <c r="AKA127" s="263"/>
      <c r="AKB127" s="263"/>
      <c r="AKC127" s="263"/>
      <c r="AKD127" s="263"/>
      <c r="AKE127" s="263"/>
      <c r="AKF127" s="263"/>
      <c r="AKG127" s="263"/>
      <c r="AKH127" s="263"/>
      <c r="AKI127" s="263"/>
      <c r="AKJ127" s="263"/>
      <c r="AKK127" s="263"/>
      <c r="AKL127" s="263"/>
      <c r="AKM127" s="263"/>
      <c r="AKN127" s="263"/>
      <c r="AKO127" s="263"/>
      <c r="AKP127" s="263"/>
      <c r="AKQ127" s="263"/>
      <c r="AKR127" s="263"/>
      <c r="AKS127" s="263"/>
      <c r="AKT127" s="263"/>
      <c r="AKU127" s="263"/>
      <c r="AKV127" s="263"/>
      <c r="AKW127" s="263"/>
      <c r="AKX127" s="263"/>
      <c r="AKY127" s="263"/>
      <c r="AKZ127" s="263"/>
      <c r="ALA127" s="263"/>
      <c r="ALB127" s="263"/>
      <c r="ALC127" s="263"/>
      <c r="ALD127" s="263"/>
      <c r="ALE127" s="263"/>
      <c r="ALF127" s="263"/>
      <c r="ALG127" s="263"/>
      <c r="ALH127" s="263"/>
      <c r="ALI127" s="263"/>
      <c r="ALJ127" s="263"/>
      <c r="ALK127" s="263"/>
      <c r="ALL127" s="263"/>
      <c r="ALM127" s="263"/>
      <c r="ALN127" s="263"/>
      <c r="ALO127" s="263"/>
      <c r="ALP127" s="263"/>
      <c r="ALQ127" s="263"/>
      <c r="ALR127" s="263"/>
      <c r="ALS127" s="263"/>
      <c r="ALT127" s="263"/>
      <c r="ALU127" s="263"/>
      <c r="ALV127" s="263"/>
      <c r="ALW127" s="263"/>
      <c r="ALX127" s="263"/>
      <c r="ALY127" s="263"/>
      <c r="ALZ127" s="263"/>
      <c r="AMA127" s="263"/>
      <c r="AMB127" s="263"/>
      <c r="AMC127" s="263"/>
      <c r="AMD127" s="263"/>
      <c r="AME127" s="263"/>
      <c r="AMF127" s="263"/>
      <c r="AMG127" s="263"/>
      <c r="AMH127" s="263"/>
      <c r="AMI127" s="263"/>
      <c r="AMJ127" s="263"/>
      <c r="AMK127" s="263"/>
    </row>
    <row r="128" spans="1:1025" s="86" customFormat="1" x14ac:dyDescent="0.2">
      <c r="A128" s="263"/>
      <c r="B128" s="263"/>
      <c r="C128" s="234"/>
      <c r="D128" s="234"/>
      <c r="E128" s="234"/>
      <c r="F128" s="234"/>
      <c r="G128" s="234"/>
      <c r="H128" s="234"/>
      <c r="I128" s="234"/>
      <c r="J128" s="234"/>
      <c r="K128" s="234"/>
      <c r="L128" s="234"/>
      <c r="M128" s="234"/>
      <c r="N128" s="234"/>
      <c r="O128" s="234"/>
      <c r="P128" s="234"/>
      <c r="Q128" s="224"/>
      <c r="R128" s="244"/>
      <c r="S128" s="263"/>
      <c r="T128" s="263"/>
      <c r="U128" s="263"/>
      <c r="V128" s="263"/>
      <c r="W128" s="263"/>
      <c r="X128" s="263"/>
      <c r="Y128" s="263"/>
      <c r="Z128" s="263"/>
      <c r="AA128" s="263"/>
      <c r="AB128" s="263"/>
      <c r="AC128" s="263"/>
      <c r="AD128" s="263"/>
      <c r="AE128" s="263"/>
      <c r="AF128" s="263"/>
      <c r="AG128" s="263"/>
      <c r="AH128" s="263"/>
      <c r="AI128" s="263"/>
      <c r="AJ128" s="263"/>
      <c r="AK128" s="263"/>
      <c r="AL128" s="263"/>
      <c r="AM128" s="263"/>
      <c r="AN128" s="263"/>
      <c r="AO128" s="263"/>
      <c r="AP128" s="263"/>
      <c r="AQ128" s="263"/>
      <c r="AR128" s="263"/>
      <c r="AS128" s="263"/>
      <c r="AT128" s="263"/>
      <c r="AU128" s="263"/>
      <c r="AV128" s="263"/>
      <c r="AW128" s="263"/>
      <c r="AX128" s="263"/>
      <c r="AY128" s="263"/>
      <c r="AZ128" s="263"/>
      <c r="BA128" s="263"/>
      <c r="BB128" s="263"/>
      <c r="BC128" s="263"/>
      <c r="BD128" s="263"/>
      <c r="BE128" s="263"/>
      <c r="BF128" s="263"/>
      <c r="BG128" s="263"/>
      <c r="BH128" s="263"/>
      <c r="BI128" s="263"/>
      <c r="BJ128" s="263"/>
      <c r="BK128" s="263"/>
      <c r="BL128" s="263"/>
      <c r="BM128" s="263"/>
      <c r="BN128" s="263"/>
      <c r="BO128" s="263"/>
      <c r="BP128" s="263"/>
      <c r="BQ128" s="263"/>
      <c r="BR128" s="263"/>
      <c r="BS128" s="263"/>
      <c r="BT128" s="263"/>
      <c r="BU128" s="263"/>
      <c r="BV128" s="263"/>
      <c r="BW128" s="263"/>
      <c r="BX128" s="263"/>
      <c r="BY128" s="263"/>
      <c r="BZ128" s="263"/>
      <c r="CA128" s="263"/>
      <c r="CB128" s="263"/>
      <c r="CC128" s="263"/>
      <c r="CD128" s="263"/>
      <c r="CE128" s="263"/>
      <c r="CF128" s="263"/>
      <c r="CG128" s="263"/>
      <c r="CH128" s="263"/>
      <c r="CI128" s="263"/>
      <c r="CJ128" s="263"/>
      <c r="CK128" s="263"/>
      <c r="CL128" s="263"/>
      <c r="CM128" s="263"/>
      <c r="CN128" s="263"/>
      <c r="CO128" s="263"/>
      <c r="CP128" s="263"/>
      <c r="CQ128" s="263"/>
      <c r="CR128" s="263"/>
      <c r="CS128" s="263"/>
      <c r="CT128" s="263"/>
      <c r="CU128" s="263"/>
      <c r="CV128" s="263"/>
      <c r="CW128" s="263"/>
      <c r="CX128" s="263"/>
      <c r="CY128" s="263"/>
      <c r="CZ128" s="263"/>
      <c r="DA128" s="263"/>
      <c r="DB128" s="263"/>
      <c r="DC128" s="263"/>
      <c r="DD128" s="263"/>
      <c r="DE128" s="263"/>
      <c r="DF128" s="263"/>
      <c r="DG128" s="263"/>
      <c r="DH128" s="263"/>
      <c r="DI128" s="263"/>
      <c r="DJ128" s="263"/>
      <c r="DK128" s="263"/>
      <c r="DL128" s="263"/>
      <c r="DM128" s="263"/>
      <c r="DN128" s="263"/>
      <c r="DO128" s="263"/>
      <c r="DP128" s="263"/>
      <c r="DQ128" s="263"/>
      <c r="DR128" s="263"/>
      <c r="DS128" s="263"/>
      <c r="DT128" s="263"/>
      <c r="DU128" s="263"/>
      <c r="DV128" s="263"/>
      <c r="DW128" s="263"/>
      <c r="DX128" s="263"/>
      <c r="DY128" s="263"/>
      <c r="DZ128" s="263"/>
      <c r="EA128" s="263"/>
      <c r="EB128" s="263"/>
      <c r="EC128" s="263"/>
      <c r="ED128" s="263"/>
      <c r="EE128" s="263"/>
      <c r="EF128" s="263"/>
      <c r="EG128" s="263"/>
      <c r="EH128" s="263"/>
      <c r="EI128" s="263"/>
      <c r="EJ128" s="263"/>
      <c r="EK128" s="263"/>
      <c r="EL128" s="263"/>
      <c r="EM128" s="263"/>
      <c r="EN128" s="263"/>
      <c r="EO128" s="263"/>
      <c r="EP128" s="263"/>
      <c r="EQ128" s="263"/>
      <c r="ER128" s="263"/>
      <c r="ES128" s="263"/>
      <c r="ET128" s="263"/>
      <c r="EU128" s="263"/>
      <c r="EV128" s="263"/>
      <c r="EW128" s="263"/>
      <c r="EX128" s="263"/>
      <c r="EY128" s="263"/>
      <c r="EZ128" s="263"/>
      <c r="FA128" s="263"/>
      <c r="FB128" s="263"/>
      <c r="FC128" s="263"/>
      <c r="FD128" s="263"/>
      <c r="FE128" s="263"/>
      <c r="FF128" s="263"/>
      <c r="FG128" s="263"/>
      <c r="FH128" s="263"/>
      <c r="FI128" s="263"/>
      <c r="FJ128" s="263"/>
      <c r="FK128" s="263"/>
      <c r="FL128" s="263"/>
      <c r="FM128" s="263"/>
      <c r="FN128" s="263"/>
      <c r="FO128" s="263"/>
      <c r="FP128" s="263"/>
      <c r="FQ128" s="263"/>
      <c r="FR128" s="263"/>
      <c r="FS128" s="263"/>
      <c r="FT128" s="263"/>
      <c r="FU128" s="263"/>
      <c r="FV128" s="263"/>
      <c r="FW128" s="263"/>
      <c r="FX128" s="263"/>
      <c r="FY128" s="263"/>
      <c r="FZ128" s="263"/>
      <c r="GA128" s="263"/>
      <c r="GB128" s="263"/>
      <c r="GC128" s="263"/>
      <c r="GD128" s="263"/>
      <c r="GE128" s="263"/>
      <c r="GF128" s="263"/>
      <c r="GG128" s="263"/>
      <c r="GH128" s="263"/>
      <c r="GI128" s="263"/>
      <c r="GJ128" s="263"/>
      <c r="GK128" s="263"/>
      <c r="GL128" s="263"/>
      <c r="GM128" s="263"/>
      <c r="GN128" s="263"/>
      <c r="GO128" s="263"/>
      <c r="GP128" s="263"/>
      <c r="GQ128" s="263"/>
      <c r="GR128" s="263"/>
      <c r="GS128" s="263"/>
      <c r="GT128" s="263"/>
      <c r="GU128" s="263"/>
      <c r="GV128" s="263"/>
      <c r="GW128" s="263"/>
      <c r="GX128" s="263"/>
      <c r="GY128" s="263"/>
      <c r="GZ128" s="263"/>
      <c r="HA128" s="263"/>
      <c r="HB128" s="263"/>
      <c r="HC128" s="263"/>
      <c r="HD128" s="263"/>
      <c r="HE128" s="263"/>
      <c r="HF128" s="263"/>
      <c r="HG128" s="263"/>
      <c r="HH128" s="263"/>
      <c r="HI128" s="263"/>
      <c r="HJ128" s="263"/>
      <c r="HK128" s="263"/>
      <c r="HL128" s="263"/>
      <c r="HM128" s="263"/>
      <c r="HN128" s="263"/>
      <c r="HO128" s="263"/>
      <c r="HP128" s="263"/>
      <c r="HQ128" s="263"/>
      <c r="HR128" s="263"/>
      <c r="HS128" s="263"/>
      <c r="HT128" s="263"/>
      <c r="HU128" s="263"/>
      <c r="HV128" s="263"/>
      <c r="HW128" s="263"/>
      <c r="HX128" s="263"/>
      <c r="HY128" s="263"/>
      <c r="HZ128" s="263"/>
      <c r="IA128" s="263"/>
      <c r="IB128" s="263"/>
      <c r="IC128" s="263"/>
      <c r="ID128" s="263"/>
      <c r="IE128" s="263"/>
      <c r="IF128" s="263"/>
      <c r="IG128" s="263"/>
      <c r="IH128" s="263"/>
      <c r="II128" s="263"/>
      <c r="IJ128" s="263"/>
      <c r="IK128" s="263"/>
      <c r="IL128" s="263"/>
      <c r="IM128" s="263"/>
      <c r="IN128" s="263"/>
      <c r="IO128" s="263"/>
      <c r="IP128" s="263"/>
      <c r="IQ128" s="263"/>
      <c r="IR128" s="263"/>
      <c r="IS128" s="263"/>
      <c r="IT128" s="263"/>
      <c r="IU128" s="263"/>
      <c r="IV128" s="263"/>
      <c r="IW128" s="263"/>
      <c r="IX128" s="263"/>
      <c r="IY128" s="263"/>
      <c r="IZ128" s="263"/>
      <c r="JA128" s="263"/>
      <c r="JB128" s="263"/>
      <c r="JC128" s="263"/>
      <c r="JD128" s="263"/>
      <c r="JE128" s="263"/>
      <c r="JF128" s="263"/>
      <c r="JG128" s="263"/>
      <c r="JH128" s="263"/>
      <c r="JI128" s="263"/>
      <c r="JJ128" s="263"/>
      <c r="JK128" s="263"/>
      <c r="JL128" s="263"/>
      <c r="JM128" s="263"/>
      <c r="JN128" s="263"/>
      <c r="JO128" s="263"/>
      <c r="JP128" s="263"/>
      <c r="JQ128" s="263"/>
      <c r="JR128" s="263"/>
      <c r="JS128" s="263"/>
      <c r="JT128" s="263"/>
      <c r="JU128" s="263"/>
      <c r="JV128" s="263"/>
      <c r="JW128" s="263"/>
      <c r="JX128" s="263"/>
      <c r="JY128" s="263"/>
      <c r="JZ128" s="263"/>
      <c r="KA128" s="263"/>
      <c r="KB128" s="263"/>
      <c r="KC128" s="263"/>
      <c r="KD128" s="263"/>
      <c r="KE128" s="263"/>
      <c r="KF128" s="263"/>
      <c r="KG128" s="263"/>
      <c r="KH128" s="263"/>
      <c r="KI128" s="263"/>
      <c r="KJ128" s="263"/>
      <c r="KK128" s="263"/>
      <c r="KL128" s="263"/>
      <c r="KM128" s="263"/>
      <c r="KN128" s="263"/>
      <c r="KO128" s="263"/>
      <c r="KP128" s="263"/>
      <c r="KQ128" s="263"/>
      <c r="KR128" s="263"/>
      <c r="KS128" s="263"/>
      <c r="KT128" s="263"/>
      <c r="KU128" s="263"/>
      <c r="KV128" s="263"/>
      <c r="KW128" s="263"/>
      <c r="KX128" s="263"/>
      <c r="KY128" s="263"/>
      <c r="KZ128" s="263"/>
      <c r="LA128" s="263"/>
      <c r="LB128" s="263"/>
      <c r="LC128" s="263"/>
      <c r="LD128" s="263"/>
      <c r="LE128" s="263"/>
      <c r="LF128" s="263"/>
      <c r="LG128" s="263"/>
      <c r="LH128" s="263"/>
      <c r="LI128" s="263"/>
      <c r="LJ128" s="263"/>
      <c r="LK128" s="263"/>
      <c r="LL128" s="263"/>
      <c r="LM128" s="263"/>
      <c r="LN128" s="263"/>
      <c r="LO128" s="263"/>
      <c r="LP128" s="263"/>
      <c r="LQ128" s="263"/>
      <c r="LR128" s="263"/>
      <c r="LS128" s="263"/>
      <c r="LT128" s="263"/>
      <c r="LU128" s="263"/>
      <c r="LV128" s="263"/>
      <c r="LW128" s="263"/>
      <c r="LX128" s="263"/>
      <c r="LY128" s="263"/>
      <c r="LZ128" s="263"/>
      <c r="MA128" s="263"/>
      <c r="MB128" s="263"/>
      <c r="MC128" s="263"/>
      <c r="MD128" s="263"/>
      <c r="ME128" s="263"/>
      <c r="MF128" s="263"/>
      <c r="MG128" s="263"/>
      <c r="MH128" s="263"/>
      <c r="MI128" s="263"/>
      <c r="MJ128" s="263"/>
      <c r="MK128" s="263"/>
      <c r="ML128" s="263"/>
      <c r="MM128" s="263"/>
      <c r="MN128" s="263"/>
      <c r="MO128" s="263"/>
      <c r="MP128" s="263"/>
      <c r="MQ128" s="263"/>
      <c r="MR128" s="263"/>
      <c r="MS128" s="263"/>
      <c r="MT128" s="263"/>
      <c r="MU128" s="263"/>
      <c r="MV128" s="263"/>
      <c r="MW128" s="263"/>
      <c r="MX128" s="263"/>
      <c r="MY128" s="263"/>
      <c r="MZ128" s="263"/>
      <c r="NA128" s="263"/>
      <c r="NB128" s="263"/>
      <c r="NC128" s="263"/>
      <c r="ND128" s="263"/>
      <c r="NE128" s="263"/>
      <c r="NF128" s="263"/>
      <c r="NG128" s="263"/>
      <c r="NH128" s="263"/>
      <c r="NI128" s="263"/>
      <c r="NJ128" s="263"/>
      <c r="NK128" s="263"/>
      <c r="NL128" s="263"/>
      <c r="NM128" s="263"/>
      <c r="NN128" s="263"/>
      <c r="NO128" s="263"/>
      <c r="NP128" s="263"/>
      <c r="NQ128" s="263"/>
      <c r="NR128" s="263"/>
      <c r="NS128" s="263"/>
      <c r="NT128" s="263"/>
      <c r="NU128" s="263"/>
      <c r="NV128" s="263"/>
      <c r="NW128" s="263"/>
      <c r="NX128" s="263"/>
      <c r="NY128" s="263"/>
      <c r="NZ128" s="263"/>
      <c r="OA128" s="263"/>
      <c r="OB128" s="263"/>
      <c r="OC128" s="263"/>
      <c r="OD128" s="263"/>
      <c r="OE128" s="263"/>
      <c r="OF128" s="263"/>
      <c r="OG128" s="263"/>
      <c r="OH128" s="263"/>
      <c r="OI128" s="263"/>
      <c r="OJ128" s="263"/>
      <c r="OK128" s="263"/>
      <c r="OL128" s="263"/>
      <c r="OM128" s="263"/>
      <c r="ON128" s="263"/>
      <c r="OO128" s="263"/>
      <c r="OP128" s="263"/>
      <c r="OQ128" s="263"/>
      <c r="OR128" s="263"/>
      <c r="OS128" s="263"/>
      <c r="OT128" s="263"/>
      <c r="OU128" s="263"/>
      <c r="OV128" s="263"/>
      <c r="OW128" s="263"/>
      <c r="OX128" s="263"/>
      <c r="OY128" s="263"/>
      <c r="OZ128" s="263"/>
      <c r="PA128" s="263"/>
      <c r="PB128" s="263"/>
      <c r="PC128" s="263"/>
      <c r="PD128" s="263"/>
      <c r="PE128" s="263"/>
      <c r="PF128" s="263"/>
      <c r="PG128" s="263"/>
      <c r="PH128" s="263"/>
      <c r="PI128" s="263"/>
      <c r="PJ128" s="263"/>
      <c r="PK128" s="263"/>
      <c r="PL128" s="263"/>
      <c r="PM128" s="263"/>
      <c r="PN128" s="263"/>
      <c r="PO128" s="263"/>
      <c r="PP128" s="263"/>
      <c r="PQ128" s="263"/>
      <c r="PR128" s="263"/>
      <c r="PS128" s="263"/>
      <c r="PT128" s="263"/>
      <c r="PU128" s="263"/>
      <c r="PV128" s="263"/>
      <c r="PW128" s="263"/>
      <c r="PX128" s="263"/>
      <c r="PY128" s="263"/>
      <c r="PZ128" s="263"/>
      <c r="QA128" s="263"/>
      <c r="QB128" s="263"/>
      <c r="QC128" s="263"/>
      <c r="QD128" s="263"/>
      <c r="QE128" s="263"/>
      <c r="QF128" s="263"/>
      <c r="QG128" s="263"/>
      <c r="QH128" s="263"/>
      <c r="QI128" s="263"/>
      <c r="QJ128" s="263"/>
      <c r="QK128" s="263"/>
      <c r="QL128" s="263"/>
      <c r="QM128" s="263"/>
      <c r="QN128" s="263"/>
      <c r="QO128" s="263"/>
      <c r="QP128" s="263"/>
      <c r="QQ128" s="263"/>
      <c r="QR128" s="263"/>
      <c r="QS128" s="263"/>
      <c r="QT128" s="263"/>
      <c r="QU128" s="263"/>
      <c r="QV128" s="263"/>
      <c r="QW128" s="263"/>
      <c r="QX128" s="263"/>
      <c r="QY128" s="263"/>
      <c r="QZ128" s="263"/>
      <c r="RA128" s="263"/>
      <c r="RB128" s="263"/>
      <c r="RC128" s="263"/>
      <c r="RD128" s="263"/>
      <c r="RE128" s="263"/>
      <c r="RF128" s="263"/>
      <c r="RG128" s="263"/>
      <c r="RH128" s="263"/>
      <c r="RI128" s="263"/>
      <c r="RJ128" s="263"/>
      <c r="RK128" s="263"/>
      <c r="RL128" s="263"/>
      <c r="RM128" s="263"/>
      <c r="RN128" s="263"/>
      <c r="RO128" s="263"/>
      <c r="RP128" s="263"/>
      <c r="RQ128" s="263"/>
      <c r="RR128" s="263"/>
      <c r="RS128" s="263"/>
      <c r="RT128" s="263"/>
      <c r="RU128" s="263"/>
      <c r="RV128" s="263"/>
      <c r="RW128" s="263"/>
      <c r="RX128" s="263"/>
      <c r="RY128" s="263"/>
      <c r="RZ128" s="263"/>
      <c r="SA128" s="263"/>
      <c r="SB128" s="263"/>
      <c r="SC128" s="263"/>
      <c r="SD128" s="263"/>
      <c r="SE128" s="263"/>
      <c r="SF128" s="263"/>
      <c r="SG128" s="263"/>
      <c r="SH128" s="263"/>
      <c r="SI128" s="263"/>
      <c r="SJ128" s="263"/>
      <c r="SK128" s="263"/>
      <c r="SL128" s="263"/>
      <c r="SM128" s="263"/>
      <c r="SN128" s="263"/>
      <c r="SO128" s="263"/>
      <c r="SP128" s="263"/>
      <c r="SQ128" s="263"/>
      <c r="SR128" s="263"/>
      <c r="SS128" s="263"/>
      <c r="ST128" s="263"/>
      <c r="SU128" s="263"/>
      <c r="SV128" s="263"/>
      <c r="SW128" s="263"/>
      <c r="SX128" s="263"/>
      <c r="SY128" s="263"/>
      <c r="SZ128" s="263"/>
      <c r="TA128" s="263"/>
      <c r="TB128" s="263"/>
      <c r="TC128" s="263"/>
      <c r="TD128" s="263"/>
      <c r="TE128" s="263"/>
      <c r="TF128" s="263"/>
      <c r="TG128" s="263"/>
      <c r="TH128" s="263"/>
      <c r="TI128" s="263"/>
      <c r="TJ128" s="263"/>
      <c r="TK128" s="263"/>
      <c r="TL128" s="263"/>
      <c r="TM128" s="263"/>
      <c r="TN128" s="263"/>
      <c r="TO128" s="263"/>
      <c r="TP128" s="263"/>
      <c r="TQ128" s="263"/>
      <c r="TR128" s="263"/>
      <c r="TS128" s="263"/>
      <c r="TT128" s="263"/>
      <c r="TU128" s="263"/>
      <c r="TV128" s="263"/>
      <c r="TW128" s="263"/>
      <c r="TX128" s="263"/>
      <c r="TY128" s="263"/>
      <c r="TZ128" s="263"/>
      <c r="UA128" s="263"/>
      <c r="UB128" s="263"/>
      <c r="UC128" s="263"/>
      <c r="UD128" s="263"/>
      <c r="UE128" s="263"/>
      <c r="UF128" s="263"/>
      <c r="UG128" s="263"/>
      <c r="UH128" s="263"/>
      <c r="UI128" s="263"/>
      <c r="UJ128" s="263"/>
      <c r="UK128" s="263"/>
      <c r="UL128" s="263"/>
      <c r="UM128" s="263"/>
      <c r="UN128" s="263"/>
      <c r="UO128" s="263"/>
      <c r="UP128" s="263"/>
      <c r="UQ128" s="263"/>
      <c r="UR128" s="263"/>
      <c r="US128" s="263"/>
      <c r="UT128" s="263"/>
      <c r="UU128" s="263"/>
      <c r="UV128" s="263"/>
      <c r="UW128" s="263"/>
      <c r="UX128" s="263"/>
      <c r="UY128" s="263"/>
      <c r="UZ128" s="263"/>
      <c r="VA128" s="263"/>
      <c r="VB128" s="263"/>
      <c r="VC128" s="263"/>
      <c r="VD128" s="263"/>
      <c r="VE128" s="263"/>
      <c r="VF128" s="263"/>
      <c r="VG128" s="263"/>
      <c r="VH128" s="263"/>
      <c r="VI128" s="263"/>
      <c r="VJ128" s="263"/>
      <c r="VK128" s="263"/>
      <c r="VL128" s="263"/>
      <c r="VM128" s="263"/>
      <c r="VN128" s="263"/>
      <c r="VO128" s="263"/>
      <c r="VP128" s="263"/>
      <c r="VQ128" s="263"/>
      <c r="VR128" s="263"/>
      <c r="VS128" s="263"/>
      <c r="VT128" s="263"/>
      <c r="VU128" s="263"/>
      <c r="VV128" s="263"/>
      <c r="VW128" s="263"/>
      <c r="VX128" s="263"/>
      <c r="VY128" s="263"/>
      <c r="VZ128" s="263"/>
      <c r="WA128" s="263"/>
      <c r="WB128" s="263"/>
      <c r="WC128" s="263"/>
      <c r="WD128" s="263"/>
      <c r="WE128" s="263"/>
      <c r="WF128" s="263"/>
      <c r="WG128" s="263"/>
      <c r="WH128" s="263"/>
      <c r="WI128" s="263"/>
      <c r="WJ128" s="263"/>
      <c r="WK128" s="263"/>
      <c r="WL128" s="263"/>
      <c r="WM128" s="263"/>
      <c r="WN128" s="263"/>
      <c r="WO128" s="263"/>
      <c r="WP128" s="263"/>
      <c r="WQ128" s="263"/>
      <c r="WR128" s="263"/>
      <c r="WS128" s="263"/>
      <c r="WT128" s="263"/>
      <c r="WU128" s="263"/>
      <c r="WV128" s="263"/>
      <c r="WW128" s="263"/>
      <c r="WX128" s="263"/>
      <c r="WY128" s="263"/>
      <c r="WZ128" s="263"/>
      <c r="XA128" s="263"/>
      <c r="XB128" s="263"/>
      <c r="XC128" s="263"/>
      <c r="XD128" s="263"/>
      <c r="XE128" s="263"/>
      <c r="XF128" s="263"/>
      <c r="XG128" s="263"/>
      <c r="XH128" s="263"/>
      <c r="XI128" s="263"/>
      <c r="XJ128" s="263"/>
      <c r="XK128" s="263"/>
      <c r="XL128" s="263"/>
      <c r="XM128" s="263"/>
      <c r="XN128" s="263"/>
      <c r="XO128" s="263"/>
      <c r="XP128" s="263"/>
      <c r="XQ128" s="263"/>
      <c r="XR128" s="263"/>
      <c r="XS128" s="263"/>
      <c r="XT128" s="263"/>
      <c r="XU128" s="263"/>
      <c r="XV128" s="263"/>
      <c r="XW128" s="263"/>
      <c r="XX128" s="263"/>
      <c r="XY128" s="263"/>
      <c r="XZ128" s="263"/>
      <c r="YA128" s="263"/>
      <c r="YB128" s="263"/>
      <c r="YC128" s="263"/>
      <c r="YD128" s="263"/>
      <c r="YE128" s="263"/>
      <c r="YF128" s="263"/>
      <c r="YG128" s="263"/>
      <c r="YH128" s="263"/>
      <c r="YI128" s="263"/>
      <c r="YJ128" s="263"/>
      <c r="YK128" s="263"/>
      <c r="YL128" s="263"/>
      <c r="YM128" s="263"/>
      <c r="YN128" s="263"/>
      <c r="YO128" s="263"/>
      <c r="YP128" s="263"/>
      <c r="YQ128" s="263"/>
      <c r="YR128" s="263"/>
      <c r="YS128" s="263"/>
      <c r="YT128" s="263"/>
      <c r="YU128" s="263"/>
      <c r="YV128" s="263"/>
      <c r="YW128" s="263"/>
      <c r="YX128" s="263"/>
      <c r="YY128" s="263"/>
      <c r="YZ128" s="263"/>
      <c r="ZA128" s="263"/>
      <c r="ZB128" s="263"/>
      <c r="ZC128" s="263"/>
      <c r="ZD128" s="263"/>
      <c r="ZE128" s="263"/>
      <c r="ZF128" s="263"/>
      <c r="ZG128" s="263"/>
      <c r="ZH128" s="263"/>
      <c r="ZI128" s="263"/>
      <c r="ZJ128" s="263"/>
      <c r="ZK128" s="263"/>
      <c r="ZL128" s="263"/>
      <c r="ZM128" s="263"/>
      <c r="ZN128" s="263"/>
      <c r="ZO128" s="263"/>
      <c r="ZP128" s="263"/>
      <c r="ZQ128" s="263"/>
      <c r="ZR128" s="263"/>
      <c r="ZS128" s="263"/>
      <c r="ZT128" s="263"/>
      <c r="ZU128" s="263"/>
      <c r="ZV128" s="263"/>
      <c r="ZW128" s="263"/>
      <c r="ZX128" s="263"/>
      <c r="ZY128" s="263"/>
      <c r="ZZ128" s="263"/>
      <c r="AAA128" s="263"/>
      <c r="AAB128" s="263"/>
      <c r="AAC128" s="263"/>
      <c r="AAD128" s="263"/>
      <c r="AAE128" s="263"/>
      <c r="AAF128" s="263"/>
      <c r="AAG128" s="263"/>
      <c r="AAH128" s="263"/>
      <c r="AAI128" s="263"/>
      <c r="AAJ128" s="263"/>
      <c r="AAK128" s="263"/>
      <c r="AAL128" s="263"/>
      <c r="AAM128" s="263"/>
      <c r="AAN128" s="263"/>
      <c r="AAO128" s="263"/>
      <c r="AAP128" s="263"/>
      <c r="AAQ128" s="263"/>
      <c r="AAR128" s="263"/>
      <c r="AAS128" s="263"/>
      <c r="AAT128" s="263"/>
      <c r="AAU128" s="263"/>
      <c r="AAV128" s="263"/>
      <c r="AAW128" s="263"/>
      <c r="AAX128" s="263"/>
      <c r="AAY128" s="263"/>
      <c r="AAZ128" s="263"/>
      <c r="ABA128" s="263"/>
      <c r="ABB128" s="263"/>
      <c r="ABC128" s="263"/>
      <c r="ABD128" s="263"/>
      <c r="ABE128" s="263"/>
      <c r="ABF128" s="263"/>
      <c r="ABG128" s="263"/>
      <c r="ABH128" s="263"/>
      <c r="ABI128" s="263"/>
      <c r="ABJ128" s="263"/>
      <c r="ABK128" s="263"/>
      <c r="ABL128" s="263"/>
      <c r="ABM128" s="263"/>
      <c r="ABN128" s="263"/>
      <c r="ABO128" s="263"/>
      <c r="ABP128" s="263"/>
      <c r="ABQ128" s="263"/>
      <c r="ABR128" s="263"/>
      <c r="ABS128" s="263"/>
      <c r="ABT128" s="263"/>
      <c r="ABU128" s="263"/>
      <c r="ABV128" s="263"/>
      <c r="ABW128" s="263"/>
      <c r="ABX128" s="263"/>
      <c r="ABY128" s="263"/>
      <c r="ABZ128" s="263"/>
      <c r="ACA128" s="263"/>
      <c r="ACB128" s="263"/>
      <c r="ACC128" s="263"/>
      <c r="ACD128" s="263"/>
      <c r="ACE128" s="263"/>
      <c r="ACF128" s="263"/>
      <c r="ACG128" s="263"/>
      <c r="ACH128" s="263"/>
      <c r="ACI128" s="263"/>
      <c r="ACJ128" s="263"/>
      <c r="ACK128" s="263"/>
      <c r="ACL128" s="263"/>
      <c r="ACM128" s="263"/>
      <c r="ACN128" s="263"/>
      <c r="ACO128" s="263"/>
      <c r="ACP128" s="263"/>
      <c r="ACQ128" s="263"/>
      <c r="ACR128" s="263"/>
      <c r="ACS128" s="263"/>
      <c r="ACT128" s="263"/>
      <c r="ACU128" s="263"/>
      <c r="ACV128" s="263"/>
      <c r="ACW128" s="263"/>
      <c r="ACX128" s="263"/>
      <c r="ACY128" s="263"/>
      <c r="ACZ128" s="263"/>
      <c r="ADA128" s="263"/>
      <c r="ADB128" s="263"/>
      <c r="ADC128" s="263"/>
      <c r="ADD128" s="263"/>
      <c r="ADE128" s="263"/>
      <c r="ADF128" s="263"/>
      <c r="ADG128" s="263"/>
      <c r="ADH128" s="263"/>
      <c r="ADI128" s="263"/>
      <c r="ADJ128" s="263"/>
      <c r="ADK128" s="263"/>
      <c r="ADL128" s="263"/>
      <c r="ADM128" s="263"/>
      <c r="ADN128" s="263"/>
      <c r="ADO128" s="263"/>
      <c r="ADP128" s="263"/>
      <c r="ADQ128" s="263"/>
      <c r="ADR128" s="263"/>
      <c r="ADS128" s="263"/>
      <c r="ADT128" s="263"/>
      <c r="ADU128" s="263"/>
      <c r="ADV128" s="263"/>
      <c r="ADW128" s="263"/>
      <c r="ADX128" s="263"/>
      <c r="ADY128" s="263"/>
      <c r="ADZ128" s="263"/>
      <c r="AEA128" s="263"/>
      <c r="AEB128" s="263"/>
      <c r="AEC128" s="263"/>
      <c r="AED128" s="263"/>
      <c r="AEE128" s="263"/>
      <c r="AEF128" s="263"/>
      <c r="AEG128" s="263"/>
      <c r="AEH128" s="263"/>
      <c r="AEI128" s="263"/>
      <c r="AEJ128" s="263"/>
      <c r="AEK128" s="263"/>
      <c r="AEL128" s="263"/>
      <c r="AEM128" s="263"/>
      <c r="AEN128" s="263"/>
      <c r="AEO128" s="263"/>
      <c r="AEP128" s="263"/>
      <c r="AEQ128" s="263"/>
      <c r="AER128" s="263"/>
      <c r="AES128" s="263"/>
      <c r="AET128" s="263"/>
      <c r="AEU128" s="263"/>
      <c r="AEV128" s="263"/>
      <c r="AEW128" s="263"/>
      <c r="AEX128" s="263"/>
      <c r="AEY128" s="263"/>
      <c r="AEZ128" s="263"/>
      <c r="AFA128" s="263"/>
      <c r="AFB128" s="263"/>
      <c r="AFC128" s="263"/>
      <c r="AFD128" s="263"/>
      <c r="AFE128" s="263"/>
      <c r="AFF128" s="263"/>
      <c r="AFG128" s="263"/>
      <c r="AFH128" s="263"/>
      <c r="AFI128" s="263"/>
      <c r="AFJ128" s="263"/>
      <c r="AFK128" s="263"/>
      <c r="AFL128" s="263"/>
      <c r="AFM128" s="263"/>
      <c r="AFN128" s="263"/>
      <c r="AFO128" s="263"/>
      <c r="AFP128" s="263"/>
      <c r="AFQ128" s="263"/>
      <c r="AFR128" s="263"/>
      <c r="AFS128" s="263"/>
      <c r="AFT128" s="263"/>
      <c r="AFU128" s="263"/>
      <c r="AFV128" s="263"/>
      <c r="AFW128" s="263"/>
      <c r="AFX128" s="263"/>
      <c r="AFY128" s="263"/>
      <c r="AFZ128" s="263"/>
      <c r="AGA128" s="263"/>
      <c r="AGB128" s="263"/>
      <c r="AGC128" s="263"/>
      <c r="AGD128" s="263"/>
      <c r="AGE128" s="263"/>
      <c r="AGF128" s="263"/>
      <c r="AGG128" s="263"/>
      <c r="AGH128" s="263"/>
      <c r="AGI128" s="263"/>
      <c r="AGJ128" s="263"/>
      <c r="AGK128" s="263"/>
      <c r="AGL128" s="263"/>
      <c r="AGM128" s="263"/>
      <c r="AGN128" s="263"/>
      <c r="AGO128" s="263"/>
      <c r="AGP128" s="263"/>
      <c r="AGQ128" s="263"/>
      <c r="AGR128" s="263"/>
      <c r="AGS128" s="263"/>
      <c r="AGT128" s="263"/>
      <c r="AGU128" s="263"/>
      <c r="AGV128" s="263"/>
      <c r="AGW128" s="263"/>
      <c r="AGX128" s="263"/>
      <c r="AGY128" s="263"/>
      <c r="AGZ128" s="263"/>
      <c r="AHA128" s="263"/>
      <c r="AHB128" s="263"/>
      <c r="AHC128" s="263"/>
      <c r="AHD128" s="263"/>
      <c r="AHE128" s="263"/>
      <c r="AHF128" s="263"/>
      <c r="AHG128" s="263"/>
      <c r="AHH128" s="263"/>
      <c r="AHI128" s="263"/>
      <c r="AHJ128" s="263"/>
      <c r="AHK128" s="263"/>
      <c r="AHL128" s="263"/>
      <c r="AHM128" s="263"/>
      <c r="AHN128" s="263"/>
      <c r="AHO128" s="263"/>
      <c r="AHP128" s="263"/>
      <c r="AHQ128" s="263"/>
      <c r="AHR128" s="263"/>
      <c r="AHS128" s="263"/>
      <c r="AHT128" s="263"/>
      <c r="AHU128" s="263"/>
      <c r="AHV128" s="263"/>
      <c r="AHW128" s="263"/>
      <c r="AHX128" s="263"/>
      <c r="AHY128" s="263"/>
      <c r="AHZ128" s="263"/>
      <c r="AIA128" s="263"/>
      <c r="AIB128" s="263"/>
      <c r="AIC128" s="263"/>
      <c r="AID128" s="263"/>
      <c r="AIE128" s="263"/>
      <c r="AIF128" s="263"/>
      <c r="AIG128" s="263"/>
      <c r="AIH128" s="263"/>
      <c r="AII128" s="263"/>
      <c r="AIJ128" s="263"/>
      <c r="AIK128" s="263"/>
      <c r="AIL128" s="263"/>
      <c r="AIM128" s="263"/>
      <c r="AIN128" s="263"/>
      <c r="AIO128" s="263"/>
      <c r="AIP128" s="263"/>
      <c r="AIQ128" s="263"/>
      <c r="AIR128" s="263"/>
      <c r="AIS128" s="263"/>
      <c r="AIT128" s="263"/>
      <c r="AIU128" s="263"/>
      <c r="AIV128" s="263"/>
      <c r="AIW128" s="263"/>
      <c r="AIX128" s="263"/>
      <c r="AIY128" s="263"/>
      <c r="AIZ128" s="263"/>
      <c r="AJA128" s="263"/>
      <c r="AJB128" s="263"/>
      <c r="AJC128" s="263"/>
      <c r="AJD128" s="263"/>
      <c r="AJE128" s="263"/>
      <c r="AJF128" s="263"/>
      <c r="AJG128" s="263"/>
      <c r="AJH128" s="263"/>
      <c r="AJI128" s="263"/>
      <c r="AJJ128" s="263"/>
      <c r="AJK128" s="263"/>
      <c r="AJL128" s="263"/>
      <c r="AJM128" s="263"/>
      <c r="AJN128" s="263"/>
      <c r="AJO128" s="263"/>
      <c r="AJP128" s="263"/>
      <c r="AJQ128" s="263"/>
      <c r="AJR128" s="263"/>
      <c r="AJS128" s="263"/>
      <c r="AJT128" s="263"/>
      <c r="AJU128" s="263"/>
      <c r="AJV128" s="263"/>
      <c r="AJW128" s="263"/>
      <c r="AJX128" s="263"/>
      <c r="AJY128" s="263"/>
      <c r="AJZ128" s="263"/>
      <c r="AKA128" s="263"/>
      <c r="AKB128" s="263"/>
      <c r="AKC128" s="263"/>
      <c r="AKD128" s="263"/>
      <c r="AKE128" s="263"/>
      <c r="AKF128" s="263"/>
      <c r="AKG128" s="263"/>
      <c r="AKH128" s="263"/>
      <c r="AKI128" s="263"/>
      <c r="AKJ128" s="263"/>
      <c r="AKK128" s="263"/>
      <c r="AKL128" s="263"/>
      <c r="AKM128" s="263"/>
      <c r="AKN128" s="263"/>
      <c r="AKO128" s="263"/>
      <c r="AKP128" s="263"/>
      <c r="AKQ128" s="263"/>
      <c r="AKR128" s="263"/>
      <c r="AKS128" s="263"/>
      <c r="AKT128" s="263"/>
      <c r="AKU128" s="263"/>
      <c r="AKV128" s="263"/>
      <c r="AKW128" s="263"/>
      <c r="AKX128" s="263"/>
      <c r="AKY128" s="263"/>
      <c r="AKZ128" s="263"/>
      <c r="ALA128" s="263"/>
      <c r="ALB128" s="263"/>
      <c r="ALC128" s="263"/>
      <c r="ALD128" s="263"/>
      <c r="ALE128" s="263"/>
      <c r="ALF128" s="263"/>
      <c r="ALG128" s="263"/>
      <c r="ALH128" s="263"/>
      <c r="ALI128" s="263"/>
      <c r="ALJ128" s="263"/>
      <c r="ALK128" s="263"/>
      <c r="ALL128" s="263"/>
      <c r="ALM128" s="263"/>
      <c r="ALN128" s="263"/>
      <c r="ALO128" s="263"/>
      <c r="ALP128" s="263"/>
      <c r="ALQ128" s="263"/>
      <c r="ALR128" s="263"/>
      <c r="ALS128" s="263"/>
      <c r="ALT128" s="263"/>
      <c r="ALU128" s="263"/>
      <c r="ALV128" s="263"/>
      <c r="ALW128" s="263"/>
      <c r="ALX128" s="263"/>
      <c r="ALY128" s="263"/>
      <c r="ALZ128" s="263"/>
      <c r="AMA128" s="263"/>
      <c r="AMB128" s="263"/>
      <c r="AMC128" s="263"/>
      <c r="AMD128" s="263"/>
      <c r="AME128" s="263"/>
      <c r="AMF128" s="263"/>
      <c r="AMG128" s="263"/>
      <c r="AMH128" s="263"/>
      <c r="AMI128" s="263"/>
      <c r="AMJ128" s="263"/>
      <c r="AMK128" s="263"/>
    </row>
    <row r="129" spans="1:1025" s="86" customFormat="1" x14ac:dyDescent="0.2">
      <c r="A129" s="263"/>
      <c r="B129" s="263"/>
      <c r="C129" s="234"/>
      <c r="D129" s="234"/>
      <c r="E129" s="234"/>
      <c r="F129" s="234"/>
      <c r="G129" s="234"/>
      <c r="H129" s="234"/>
      <c r="I129" s="234"/>
      <c r="J129" s="234"/>
      <c r="K129" s="234"/>
      <c r="L129" s="234"/>
      <c r="M129" s="234"/>
      <c r="N129" s="234"/>
      <c r="O129" s="234"/>
      <c r="P129" s="234"/>
      <c r="Q129" s="224"/>
      <c r="R129" s="244"/>
      <c r="S129" s="263"/>
      <c r="T129" s="263"/>
      <c r="U129" s="263"/>
      <c r="V129" s="263"/>
      <c r="W129" s="263"/>
      <c r="X129" s="263"/>
      <c r="Y129" s="263"/>
      <c r="Z129" s="263"/>
      <c r="AA129" s="263"/>
      <c r="AB129" s="263"/>
      <c r="AC129" s="263"/>
      <c r="AD129" s="263"/>
      <c r="AE129" s="263"/>
      <c r="AF129" s="263"/>
      <c r="AG129" s="263"/>
      <c r="AH129" s="263"/>
      <c r="AI129" s="263"/>
      <c r="AJ129" s="263"/>
      <c r="AK129" s="263"/>
      <c r="AL129" s="263"/>
      <c r="AM129" s="263"/>
      <c r="AN129" s="263"/>
      <c r="AO129" s="263"/>
      <c r="AP129" s="263"/>
      <c r="AQ129" s="263"/>
      <c r="AR129" s="263"/>
      <c r="AS129" s="263"/>
      <c r="AT129" s="263"/>
      <c r="AU129" s="263"/>
      <c r="AV129" s="263"/>
      <c r="AW129" s="263"/>
      <c r="AX129" s="263"/>
      <c r="AY129" s="263"/>
      <c r="AZ129" s="263"/>
      <c r="BA129" s="263"/>
      <c r="BB129" s="263"/>
      <c r="BC129" s="263"/>
      <c r="BD129" s="263"/>
      <c r="BE129" s="263"/>
      <c r="BF129" s="263"/>
      <c r="BG129" s="263"/>
      <c r="BH129" s="263"/>
      <c r="BI129" s="263"/>
      <c r="BJ129" s="263"/>
      <c r="BK129" s="263"/>
      <c r="BL129" s="263"/>
      <c r="BM129" s="263"/>
      <c r="BN129" s="263"/>
      <c r="BO129" s="263"/>
      <c r="BP129" s="263"/>
      <c r="BQ129" s="263"/>
      <c r="BR129" s="263"/>
      <c r="BS129" s="263"/>
      <c r="BT129" s="263"/>
      <c r="BU129" s="263"/>
      <c r="BV129" s="263"/>
      <c r="BW129" s="263"/>
      <c r="BX129" s="263"/>
      <c r="BY129" s="263"/>
      <c r="BZ129" s="263"/>
      <c r="CA129" s="263"/>
      <c r="CB129" s="263"/>
      <c r="CC129" s="263"/>
      <c r="CD129" s="263"/>
      <c r="CE129" s="263"/>
      <c r="CF129" s="263"/>
      <c r="CG129" s="263"/>
      <c r="CH129" s="263"/>
      <c r="CI129" s="263"/>
      <c r="CJ129" s="263"/>
      <c r="CK129" s="263"/>
      <c r="CL129" s="263"/>
      <c r="CM129" s="263"/>
      <c r="CN129" s="263"/>
      <c r="CO129" s="263"/>
      <c r="CP129" s="263"/>
      <c r="CQ129" s="263"/>
      <c r="CR129" s="263"/>
      <c r="CS129" s="263"/>
      <c r="CT129" s="263"/>
      <c r="CU129" s="263"/>
      <c r="CV129" s="263"/>
      <c r="CW129" s="263"/>
      <c r="CX129" s="263"/>
      <c r="CY129" s="263"/>
      <c r="CZ129" s="263"/>
      <c r="DA129" s="263"/>
      <c r="DB129" s="263"/>
      <c r="DC129" s="263"/>
      <c r="DD129" s="263"/>
      <c r="DE129" s="263"/>
      <c r="DF129" s="263"/>
      <c r="DG129" s="263"/>
      <c r="DH129" s="263"/>
      <c r="DI129" s="263"/>
      <c r="DJ129" s="263"/>
      <c r="DK129" s="263"/>
      <c r="DL129" s="263"/>
      <c r="DM129" s="263"/>
      <c r="DN129" s="263"/>
      <c r="DO129" s="263"/>
      <c r="DP129" s="263"/>
      <c r="DQ129" s="263"/>
      <c r="DR129" s="263"/>
      <c r="DS129" s="263"/>
      <c r="DT129" s="263"/>
      <c r="DU129" s="263"/>
      <c r="DV129" s="263"/>
      <c r="DW129" s="263"/>
      <c r="DX129" s="263"/>
      <c r="DY129" s="263"/>
      <c r="DZ129" s="263"/>
      <c r="EA129" s="263"/>
      <c r="EB129" s="263"/>
      <c r="EC129" s="263"/>
      <c r="ED129" s="263"/>
      <c r="EE129" s="263"/>
      <c r="EF129" s="263"/>
      <c r="EG129" s="263"/>
      <c r="EH129" s="263"/>
      <c r="EI129" s="263"/>
      <c r="EJ129" s="263"/>
      <c r="EK129" s="263"/>
      <c r="EL129" s="263"/>
      <c r="EM129" s="263"/>
      <c r="EN129" s="263"/>
      <c r="EO129" s="263"/>
      <c r="EP129" s="263"/>
      <c r="EQ129" s="263"/>
      <c r="ER129" s="263"/>
      <c r="ES129" s="263"/>
      <c r="ET129" s="263"/>
      <c r="EU129" s="263"/>
      <c r="EV129" s="263"/>
      <c r="EW129" s="263"/>
      <c r="EX129" s="263"/>
      <c r="EY129" s="263"/>
      <c r="EZ129" s="263"/>
      <c r="FA129" s="263"/>
      <c r="FB129" s="263"/>
      <c r="FC129" s="263"/>
      <c r="FD129" s="263"/>
      <c r="FE129" s="263"/>
      <c r="FF129" s="263"/>
      <c r="FG129" s="263"/>
      <c r="FH129" s="263"/>
      <c r="FI129" s="263"/>
      <c r="FJ129" s="263"/>
      <c r="FK129" s="263"/>
      <c r="FL129" s="263"/>
      <c r="FM129" s="263"/>
      <c r="FN129" s="263"/>
      <c r="FO129" s="263"/>
      <c r="FP129" s="263"/>
      <c r="FQ129" s="263"/>
      <c r="FR129" s="263"/>
      <c r="FS129" s="263"/>
      <c r="FT129" s="263"/>
      <c r="FU129" s="263"/>
      <c r="FV129" s="263"/>
      <c r="FW129" s="263"/>
      <c r="FX129" s="263"/>
      <c r="FY129" s="263"/>
      <c r="FZ129" s="263"/>
      <c r="GA129" s="263"/>
      <c r="GB129" s="263"/>
      <c r="GC129" s="263"/>
      <c r="GD129" s="263"/>
      <c r="GE129" s="263"/>
      <c r="GF129" s="263"/>
      <c r="GG129" s="263"/>
      <c r="GH129" s="263"/>
      <c r="GI129" s="263"/>
      <c r="GJ129" s="263"/>
      <c r="GK129" s="263"/>
      <c r="GL129" s="263"/>
      <c r="GM129" s="263"/>
      <c r="GN129" s="263"/>
      <c r="GO129" s="263"/>
      <c r="GP129" s="263"/>
      <c r="GQ129" s="263"/>
      <c r="GR129" s="263"/>
      <c r="GS129" s="263"/>
      <c r="GT129" s="263"/>
      <c r="GU129" s="263"/>
      <c r="GV129" s="263"/>
      <c r="GW129" s="263"/>
      <c r="GX129" s="263"/>
      <c r="GY129" s="263"/>
      <c r="GZ129" s="263"/>
      <c r="HA129" s="263"/>
      <c r="HB129" s="263"/>
      <c r="HC129" s="263"/>
      <c r="HD129" s="263"/>
      <c r="HE129" s="263"/>
      <c r="HF129" s="263"/>
      <c r="HG129" s="263"/>
      <c r="HH129" s="263"/>
      <c r="HI129" s="263"/>
      <c r="HJ129" s="263"/>
      <c r="HK129" s="263"/>
      <c r="HL129" s="263"/>
      <c r="HM129" s="263"/>
      <c r="HN129" s="263"/>
      <c r="HO129" s="263"/>
      <c r="HP129" s="263"/>
      <c r="HQ129" s="263"/>
      <c r="HR129" s="263"/>
      <c r="HS129" s="263"/>
      <c r="HT129" s="263"/>
      <c r="HU129" s="263"/>
      <c r="HV129" s="263"/>
      <c r="HW129" s="263"/>
      <c r="HX129" s="263"/>
      <c r="HY129" s="263"/>
      <c r="HZ129" s="263"/>
      <c r="IA129" s="263"/>
      <c r="IB129" s="263"/>
      <c r="IC129" s="263"/>
      <c r="ID129" s="263"/>
      <c r="IE129" s="263"/>
      <c r="IF129" s="263"/>
      <c r="IG129" s="263"/>
      <c r="IH129" s="263"/>
      <c r="II129" s="263"/>
      <c r="IJ129" s="263"/>
      <c r="IK129" s="263"/>
      <c r="IL129" s="263"/>
      <c r="IM129" s="263"/>
      <c r="IN129" s="263"/>
      <c r="IO129" s="263"/>
      <c r="IP129" s="263"/>
      <c r="IQ129" s="263"/>
      <c r="IR129" s="263"/>
      <c r="IS129" s="263"/>
      <c r="IT129" s="263"/>
      <c r="IU129" s="263"/>
      <c r="IV129" s="263"/>
      <c r="IW129" s="263"/>
      <c r="IX129" s="263"/>
      <c r="IY129" s="263"/>
      <c r="IZ129" s="263"/>
      <c r="JA129" s="263"/>
      <c r="JB129" s="263"/>
      <c r="JC129" s="263"/>
      <c r="JD129" s="263"/>
      <c r="JE129" s="263"/>
      <c r="JF129" s="263"/>
      <c r="JG129" s="263"/>
      <c r="JH129" s="263"/>
      <c r="JI129" s="263"/>
      <c r="JJ129" s="263"/>
      <c r="JK129" s="263"/>
      <c r="JL129" s="263"/>
      <c r="JM129" s="263"/>
      <c r="JN129" s="263"/>
      <c r="JO129" s="263"/>
      <c r="JP129" s="263"/>
      <c r="JQ129" s="263"/>
      <c r="JR129" s="263"/>
      <c r="JS129" s="263"/>
      <c r="JT129" s="263"/>
      <c r="JU129" s="263"/>
      <c r="JV129" s="263"/>
      <c r="JW129" s="263"/>
      <c r="JX129" s="263"/>
      <c r="JY129" s="263"/>
      <c r="JZ129" s="263"/>
      <c r="KA129" s="263"/>
      <c r="KB129" s="263"/>
      <c r="KC129" s="263"/>
      <c r="KD129" s="263"/>
      <c r="KE129" s="263"/>
      <c r="KF129" s="263"/>
      <c r="KG129" s="263"/>
      <c r="KH129" s="263"/>
      <c r="KI129" s="263"/>
      <c r="KJ129" s="263"/>
      <c r="KK129" s="263"/>
      <c r="KL129" s="263"/>
      <c r="KM129" s="263"/>
      <c r="KN129" s="263"/>
      <c r="KO129" s="263"/>
      <c r="KP129" s="263"/>
      <c r="KQ129" s="263"/>
      <c r="KR129" s="263"/>
      <c r="KS129" s="263"/>
      <c r="KT129" s="263"/>
      <c r="KU129" s="263"/>
      <c r="KV129" s="263"/>
      <c r="KW129" s="263"/>
      <c r="KX129" s="263"/>
      <c r="KY129" s="263"/>
      <c r="KZ129" s="263"/>
      <c r="LA129" s="263"/>
      <c r="LB129" s="263"/>
      <c r="LC129" s="263"/>
      <c r="LD129" s="263"/>
      <c r="LE129" s="263"/>
      <c r="LF129" s="263"/>
      <c r="LG129" s="263"/>
      <c r="LH129" s="263"/>
      <c r="LI129" s="263"/>
      <c r="LJ129" s="263"/>
      <c r="LK129" s="263"/>
      <c r="LL129" s="263"/>
      <c r="LM129" s="263"/>
      <c r="LN129" s="263"/>
      <c r="LO129" s="263"/>
      <c r="LP129" s="263"/>
      <c r="LQ129" s="263"/>
      <c r="LR129" s="263"/>
      <c r="LS129" s="263"/>
      <c r="LT129" s="263"/>
      <c r="LU129" s="263"/>
      <c r="LV129" s="263"/>
      <c r="LW129" s="263"/>
      <c r="LX129" s="263"/>
      <c r="LY129" s="263"/>
      <c r="LZ129" s="263"/>
      <c r="MA129" s="263"/>
      <c r="MB129" s="263"/>
      <c r="MC129" s="263"/>
      <c r="MD129" s="263"/>
      <c r="ME129" s="263"/>
      <c r="MF129" s="263"/>
      <c r="MG129" s="263"/>
      <c r="MH129" s="263"/>
      <c r="MI129" s="263"/>
      <c r="MJ129" s="263"/>
      <c r="MK129" s="263"/>
      <c r="ML129" s="263"/>
      <c r="MM129" s="263"/>
      <c r="MN129" s="263"/>
      <c r="MO129" s="263"/>
      <c r="MP129" s="263"/>
      <c r="MQ129" s="263"/>
      <c r="MR129" s="263"/>
      <c r="MS129" s="263"/>
      <c r="MT129" s="263"/>
      <c r="MU129" s="263"/>
      <c r="MV129" s="263"/>
      <c r="MW129" s="263"/>
      <c r="MX129" s="263"/>
      <c r="MY129" s="263"/>
      <c r="MZ129" s="263"/>
      <c r="NA129" s="263"/>
      <c r="NB129" s="263"/>
      <c r="NC129" s="263"/>
      <c r="ND129" s="263"/>
      <c r="NE129" s="263"/>
      <c r="NF129" s="263"/>
      <c r="NG129" s="263"/>
      <c r="NH129" s="263"/>
      <c r="NI129" s="263"/>
      <c r="NJ129" s="263"/>
      <c r="NK129" s="263"/>
      <c r="NL129" s="263"/>
      <c r="NM129" s="263"/>
      <c r="NN129" s="263"/>
      <c r="NO129" s="263"/>
      <c r="NP129" s="263"/>
      <c r="NQ129" s="263"/>
      <c r="NR129" s="263"/>
      <c r="NS129" s="263"/>
      <c r="NT129" s="263"/>
      <c r="NU129" s="263"/>
      <c r="NV129" s="263"/>
      <c r="NW129" s="263"/>
      <c r="NX129" s="263"/>
      <c r="NY129" s="263"/>
      <c r="NZ129" s="263"/>
      <c r="OA129" s="263"/>
      <c r="OB129" s="263"/>
      <c r="OC129" s="263"/>
      <c r="OD129" s="263"/>
      <c r="OE129" s="263"/>
      <c r="OF129" s="263"/>
      <c r="OG129" s="263"/>
      <c r="OH129" s="263"/>
      <c r="OI129" s="263"/>
      <c r="OJ129" s="263"/>
      <c r="OK129" s="263"/>
      <c r="OL129" s="263"/>
      <c r="OM129" s="263"/>
      <c r="ON129" s="263"/>
      <c r="OO129" s="263"/>
      <c r="OP129" s="263"/>
      <c r="OQ129" s="263"/>
      <c r="OR129" s="263"/>
      <c r="OS129" s="263"/>
      <c r="OT129" s="263"/>
      <c r="OU129" s="263"/>
      <c r="OV129" s="263"/>
      <c r="OW129" s="263"/>
      <c r="OX129" s="263"/>
      <c r="OY129" s="263"/>
      <c r="OZ129" s="263"/>
      <c r="PA129" s="263"/>
      <c r="PB129" s="263"/>
      <c r="PC129" s="263"/>
      <c r="PD129" s="263"/>
      <c r="PE129" s="263"/>
      <c r="PF129" s="263"/>
      <c r="PG129" s="263"/>
      <c r="PH129" s="263"/>
      <c r="PI129" s="263"/>
      <c r="PJ129" s="263"/>
      <c r="PK129" s="263"/>
      <c r="PL129" s="263"/>
      <c r="PM129" s="263"/>
      <c r="PN129" s="263"/>
      <c r="PO129" s="263"/>
      <c r="PP129" s="263"/>
      <c r="PQ129" s="263"/>
      <c r="PR129" s="263"/>
      <c r="PS129" s="263"/>
      <c r="PT129" s="263"/>
      <c r="PU129" s="263"/>
      <c r="PV129" s="263"/>
      <c r="PW129" s="263"/>
      <c r="PX129" s="263"/>
      <c r="PY129" s="263"/>
      <c r="PZ129" s="263"/>
      <c r="QA129" s="263"/>
      <c r="QB129" s="263"/>
      <c r="QC129" s="263"/>
      <c r="QD129" s="263"/>
      <c r="QE129" s="263"/>
      <c r="QF129" s="263"/>
      <c r="QG129" s="263"/>
      <c r="QH129" s="263"/>
      <c r="QI129" s="263"/>
      <c r="QJ129" s="263"/>
      <c r="QK129" s="263"/>
      <c r="QL129" s="263"/>
      <c r="QM129" s="263"/>
      <c r="QN129" s="263"/>
      <c r="QO129" s="263"/>
      <c r="QP129" s="263"/>
      <c r="QQ129" s="263"/>
      <c r="QR129" s="263"/>
      <c r="QS129" s="263"/>
      <c r="QT129" s="263"/>
      <c r="QU129" s="263"/>
      <c r="QV129" s="263"/>
      <c r="QW129" s="263"/>
      <c r="QX129" s="263"/>
      <c r="QY129" s="263"/>
      <c r="QZ129" s="263"/>
      <c r="RA129" s="263"/>
      <c r="RB129" s="263"/>
      <c r="RC129" s="263"/>
      <c r="RD129" s="263"/>
      <c r="RE129" s="263"/>
      <c r="RF129" s="263"/>
      <c r="RG129" s="263"/>
      <c r="RH129" s="263"/>
      <c r="RI129" s="263"/>
      <c r="RJ129" s="263"/>
      <c r="RK129" s="263"/>
      <c r="RL129" s="263"/>
      <c r="RM129" s="263"/>
      <c r="RN129" s="263"/>
      <c r="RO129" s="263"/>
      <c r="RP129" s="263"/>
      <c r="RQ129" s="263"/>
      <c r="RR129" s="263"/>
      <c r="RS129" s="263"/>
      <c r="RT129" s="263"/>
      <c r="RU129" s="263"/>
      <c r="RV129" s="263"/>
      <c r="RW129" s="263"/>
      <c r="RX129" s="263"/>
      <c r="RY129" s="263"/>
      <c r="RZ129" s="263"/>
      <c r="SA129" s="263"/>
      <c r="SB129" s="263"/>
      <c r="SC129" s="263"/>
      <c r="SD129" s="263"/>
      <c r="SE129" s="263"/>
      <c r="SF129" s="263"/>
      <c r="SG129" s="263"/>
      <c r="SH129" s="263"/>
      <c r="SI129" s="263"/>
      <c r="SJ129" s="263"/>
      <c r="SK129" s="263"/>
      <c r="SL129" s="263"/>
      <c r="SM129" s="263"/>
      <c r="SN129" s="263"/>
      <c r="SO129" s="263"/>
      <c r="SP129" s="263"/>
      <c r="SQ129" s="263"/>
      <c r="SR129" s="263"/>
      <c r="SS129" s="263"/>
      <c r="ST129" s="263"/>
      <c r="SU129" s="263"/>
      <c r="SV129" s="263"/>
      <c r="SW129" s="263"/>
      <c r="SX129" s="263"/>
      <c r="SY129" s="263"/>
      <c r="SZ129" s="263"/>
      <c r="TA129" s="263"/>
      <c r="TB129" s="263"/>
      <c r="TC129" s="263"/>
      <c r="TD129" s="263"/>
      <c r="TE129" s="263"/>
      <c r="TF129" s="263"/>
      <c r="TG129" s="263"/>
      <c r="TH129" s="263"/>
      <c r="TI129" s="263"/>
      <c r="TJ129" s="263"/>
      <c r="TK129" s="263"/>
      <c r="TL129" s="263"/>
      <c r="TM129" s="263"/>
      <c r="TN129" s="263"/>
      <c r="TO129" s="263"/>
      <c r="TP129" s="263"/>
      <c r="TQ129" s="263"/>
      <c r="TR129" s="263"/>
      <c r="TS129" s="263"/>
      <c r="TT129" s="263"/>
      <c r="TU129" s="263"/>
      <c r="TV129" s="263"/>
      <c r="TW129" s="263"/>
      <c r="TX129" s="263"/>
      <c r="TY129" s="263"/>
      <c r="TZ129" s="263"/>
      <c r="UA129" s="263"/>
      <c r="UB129" s="263"/>
      <c r="UC129" s="263"/>
      <c r="UD129" s="263"/>
      <c r="UE129" s="263"/>
      <c r="UF129" s="263"/>
      <c r="UG129" s="263"/>
      <c r="UH129" s="263"/>
      <c r="UI129" s="263"/>
      <c r="UJ129" s="263"/>
      <c r="UK129" s="263"/>
      <c r="UL129" s="263"/>
      <c r="UM129" s="263"/>
      <c r="UN129" s="263"/>
      <c r="UO129" s="263"/>
      <c r="UP129" s="263"/>
      <c r="UQ129" s="263"/>
      <c r="UR129" s="263"/>
      <c r="US129" s="263"/>
      <c r="UT129" s="263"/>
      <c r="UU129" s="263"/>
      <c r="UV129" s="263"/>
      <c r="UW129" s="263"/>
      <c r="UX129" s="263"/>
      <c r="UY129" s="263"/>
      <c r="UZ129" s="263"/>
      <c r="VA129" s="263"/>
      <c r="VB129" s="263"/>
      <c r="VC129" s="263"/>
      <c r="VD129" s="263"/>
      <c r="VE129" s="263"/>
      <c r="VF129" s="263"/>
      <c r="VG129" s="263"/>
      <c r="VH129" s="263"/>
      <c r="VI129" s="263"/>
      <c r="VJ129" s="263"/>
      <c r="VK129" s="263"/>
      <c r="VL129" s="263"/>
      <c r="VM129" s="263"/>
      <c r="VN129" s="263"/>
      <c r="VO129" s="263"/>
      <c r="VP129" s="263"/>
      <c r="VQ129" s="263"/>
      <c r="VR129" s="263"/>
      <c r="VS129" s="263"/>
      <c r="VT129" s="263"/>
      <c r="VU129" s="263"/>
      <c r="VV129" s="263"/>
      <c r="VW129" s="263"/>
      <c r="VX129" s="263"/>
      <c r="VY129" s="263"/>
      <c r="VZ129" s="263"/>
      <c r="WA129" s="263"/>
      <c r="WB129" s="263"/>
      <c r="WC129" s="263"/>
      <c r="WD129" s="263"/>
      <c r="WE129" s="263"/>
      <c r="WF129" s="263"/>
      <c r="WG129" s="263"/>
      <c r="WH129" s="263"/>
      <c r="WI129" s="263"/>
      <c r="WJ129" s="263"/>
      <c r="WK129" s="263"/>
      <c r="WL129" s="263"/>
      <c r="WM129" s="263"/>
      <c r="WN129" s="263"/>
      <c r="WO129" s="263"/>
      <c r="WP129" s="263"/>
      <c r="WQ129" s="263"/>
      <c r="WR129" s="263"/>
      <c r="WS129" s="263"/>
      <c r="WT129" s="263"/>
      <c r="WU129" s="263"/>
      <c r="WV129" s="263"/>
      <c r="WW129" s="263"/>
      <c r="WX129" s="263"/>
      <c r="WY129" s="263"/>
      <c r="WZ129" s="263"/>
      <c r="XA129" s="263"/>
      <c r="XB129" s="263"/>
      <c r="XC129" s="263"/>
      <c r="XD129" s="263"/>
      <c r="XE129" s="263"/>
      <c r="XF129" s="263"/>
      <c r="XG129" s="263"/>
      <c r="XH129" s="263"/>
      <c r="XI129" s="263"/>
      <c r="XJ129" s="263"/>
      <c r="XK129" s="263"/>
      <c r="XL129" s="263"/>
      <c r="XM129" s="263"/>
      <c r="XN129" s="263"/>
      <c r="XO129" s="263"/>
      <c r="XP129" s="263"/>
      <c r="XQ129" s="263"/>
      <c r="XR129" s="263"/>
      <c r="XS129" s="263"/>
      <c r="XT129" s="263"/>
      <c r="XU129" s="263"/>
      <c r="XV129" s="263"/>
      <c r="XW129" s="263"/>
      <c r="XX129" s="263"/>
      <c r="XY129" s="263"/>
      <c r="XZ129" s="263"/>
      <c r="YA129" s="263"/>
      <c r="YB129" s="263"/>
      <c r="YC129" s="263"/>
      <c r="YD129" s="263"/>
      <c r="YE129" s="263"/>
      <c r="YF129" s="263"/>
      <c r="YG129" s="263"/>
      <c r="YH129" s="263"/>
      <c r="YI129" s="263"/>
      <c r="YJ129" s="263"/>
      <c r="YK129" s="263"/>
      <c r="YL129" s="263"/>
      <c r="YM129" s="263"/>
      <c r="YN129" s="263"/>
      <c r="YO129" s="263"/>
      <c r="YP129" s="263"/>
      <c r="YQ129" s="263"/>
      <c r="YR129" s="263"/>
      <c r="YS129" s="263"/>
      <c r="YT129" s="263"/>
      <c r="YU129" s="263"/>
      <c r="YV129" s="263"/>
      <c r="YW129" s="263"/>
      <c r="YX129" s="263"/>
      <c r="YY129" s="263"/>
      <c r="YZ129" s="263"/>
      <c r="ZA129" s="263"/>
      <c r="ZB129" s="263"/>
      <c r="ZC129" s="263"/>
      <c r="ZD129" s="263"/>
      <c r="ZE129" s="263"/>
      <c r="ZF129" s="263"/>
      <c r="ZG129" s="263"/>
      <c r="ZH129" s="263"/>
      <c r="ZI129" s="263"/>
      <c r="ZJ129" s="263"/>
      <c r="ZK129" s="263"/>
      <c r="ZL129" s="263"/>
      <c r="ZM129" s="263"/>
      <c r="ZN129" s="263"/>
      <c r="ZO129" s="263"/>
      <c r="ZP129" s="263"/>
      <c r="ZQ129" s="263"/>
      <c r="ZR129" s="263"/>
      <c r="ZS129" s="263"/>
      <c r="ZT129" s="263"/>
      <c r="ZU129" s="263"/>
      <c r="ZV129" s="263"/>
      <c r="ZW129" s="263"/>
      <c r="ZX129" s="263"/>
      <c r="ZY129" s="263"/>
      <c r="ZZ129" s="263"/>
      <c r="AAA129" s="263"/>
      <c r="AAB129" s="263"/>
      <c r="AAC129" s="263"/>
      <c r="AAD129" s="263"/>
      <c r="AAE129" s="263"/>
      <c r="AAF129" s="263"/>
      <c r="AAG129" s="263"/>
      <c r="AAH129" s="263"/>
      <c r="AAI129" s="263"/>
      <c r="AAJ129" s="263"/>
      <c r="AAK129" s="263"/>
      <c r="AAL129" s="263"/>
      <c r="AAM129" s="263"/>
      <c r="AAN129" s="263"/>
      <c r="AAO129" s="263"/>
      <c r="AAP129" s="263"/>
      <c r="AAQ129" s="263"/>
      <c r="AAR129" s="263"/>
      <c r="AAS129" s="263"/>
      <c r="AAT129" s="263"/>
      <c r="AAU129" s="263"/>
      <c r="AAV129" s="263"/>
      <c r="AAW129" s="263"/>
      <c r="AAX129" s="263"/>
      <c r="AAY129" s="263"/>
      <c r="AAZ129" s="263"/>
      <c r="ABA129" s="263"/>
      <c r="ABB129" s="263"/>
      <c r="ABC129" s="263"/>
      <c r="ABD129" s="263"/>
      <c r="ABE129" s="263"/>
      <c r="ABF129" s="263"/>
      <c r="ABG129" s="263"/>
      <c r="ABH129" s="263"/>
      <c r="ABI129" s="263"/>
      <c r="ABJ129" s="263"/>
      <c r="ABK129" s="263"/>
      <c r="ABL129" s="263"/>
      <c r="ABM129" s="263"/>
      <c r="ABN129" s="263"/>
      <c r="ABO129" s="263"/>
      <c r="ABP129" s="263"/>
      <c r="ABQ129" s="263"/>
      <c r="ABR129" s="263"/>
      <c r="ABS129" s="263"/>
      <c r="ABT129" s="263"/>
      <c r="ABU129" s="263"/>
      <c r="ABV129" s="263"/>
      <c r="ABW129" s="263"/>
      <c r="ABX129" s="263"/>
      <c r="ABY129" s="263"/>
      <c r="ABZ129" s="263"/>
      <c r="ACA129" s="263"/>
      <c r="ACB129" s="263"/>
      <c r="ACC129" s="263"/>
      <c r="ACD129" s="263"/>
      <c r="ACE129" s="263"/>
      <c r="ACF129" s="263"/>
      <c r="ACG129" s="263"/>
      <c r="ACH129" s="263"/>
      <c r="ACI129" s="263"/>
      <c r="ACJ129" s="263"/>
      <c r="ACK129" s="263"/>
      <c r="ACL129" s="263"/>
      <c r="ACM129" s="263"/>
      <c r="ACN129" s="263"/>
      <c r="ACO129" s="263"/>
      <c r="ACP129" s="263"/>
      <c r="ACQ129" s="263"/>
      <c r="ACR129" s="263"/>
      <c r="ACS129" s="263"/>
      <c r="ACT129" s="263"/>
      <c r="ACU129" s="263"/>
      <c r="ACV129" s="263"/>
      <c r="ACW129" s="263"/>
      <c r="ACX129" s="263"/>
      <c r="ACY129" s="263"/>
      <c r="ACZ129" s="263"/>
      <c r="ADA129" s="263"/>
      <c r="ADB129" s="263"/>
      <c r="ADC129" s="263"/>
      <c r="ADD129" s="263"/>
      <c r="ADE129" s="263"/>
      <c r="ADF129" s="263"/>
      <c r="ADG129" s="263"/>
      <c r="ADH129" s="263"/>
      <c r="ADI129" s="263"/>
      <c r="ADJ129" s="263"/>
      <c r="ADK129" s="263"/>
      <c r="ADL129" s="263"/>
      <c r="ADM129" s="263"/>
      <c r="ADN129" s="263"/>
      <c r="ADO129" s="263"/>
      <c r="ADP129" s="263"/>
      <c r="ADQ129" s="263"/>
      <c r="ADR129" s="263"/>
      <c r="ADS129" s="263"/>
      <c r="ADT129" s="263"/>
      <c r="ADU129" s="263"/>
      <c r="ADV129" s="263"/>
      <c r="ADW129" s="263"/>
      <c r="ADX129" s="263"/>
      <c r="ADY129" s="263"/>
      <c r="ADZ129" s="263"/>
      <c r="AEA129" s="263"/>
      <c r="AEB129" s="263"/>
      <c r="AEC129" s="263"/>
      <c r="AED129" s="263"/>
      <c r="AEE129" s="263"/>
      <c r="AEF129" s="263"/>
      <c r="AEG129" s="263"/>
      <c r="AEH129" s="263"/>
      <c r="AEI129" s="263"/>
      <c r="AEJ129" s="263"/>
      <c r="AEK129" s="263"/>
      <c r="AEL129" s="263"/>
      <c r="AEM129" s="263"/>
      <c r="AEN129" s="263"/>
      <c r="AEO129" s="263"/>
      <c r="AEP129" s="263"/>
      <c r="AEQ129" s="263"/>
      <c r="AER129" s="263"/>
      <c r="AES129" s="263"/>
      <c r="AET129" s="263"/>
      <c r="AEU129" s="263"/>
      <c r="AEV129" s="263"/>
      <c r="AEW129" s="263"/>
      <c r="AEX129" s="263"/>
      <c r="AEY129" s="263"/>
      <c r="AEZ129" s="263"/>
      <c r="AFA129" s="263"/>
      <c r="AFB129" s="263"/>
      <c r="AFC129" s="263"/>
      <c r="AFD129" s="263"/>
      <c r="AFE129" s="263"/>
      <c r="AFF129" s="263"/>
      <c r="AFG129" s="263"/>
      <c r="AFH129" s="263"/>
      <c r="AFI129" s="263"/>
      <c r="AFJ129" s="263"/>
      <c r="AFK129" s="263"/>
      <c r="AFL129" s="263"/>
      <c r="AFM129" s="263"/>
      <c r="AFN129" s="263"/>
      <c r="AFO129" s="263"/>
      <c r="AFP129" s="263"/>
      <c r="AFQ129" s="263"/>
      <c r="AFR129" s="263"/>
      <c r="AFS129" s="263"/>
      <c r="AFT129" s="263"/>
      <c r="AFU129" s="263"/>
      <c r="AFV129" s="263"/>
      <c r="AFW129" s="263"/>
      <c r="AFX129" s="263"/>
      <c r="AFY129" s="263"/>
      <c r="AFZ129" s="263"/>
      <c r="AGA129" s="263"/>
      <c r="AGB129" s="263"/>
      <c r="AGC129" s="263"/>
      <c r="AGD129" s="263"/>
      <c r="AGE129" s="263"/>
      <c r="AGF129" s="263"/>
      <c r="AGG129" s="263"/>
      <c r="AGH129" s="263"/>
      <c r="AGI129" s="263"/>
      <c r="AGJ129" s="263"/>
      <c r="AGK129" s="263"/>
      <c r="AGL129" s="263"/>
      <c r="AGM129" s="263"/>
      <c r="AGN129" s="263"/>
      <c r="AGO129" s="263"/>
      <c r="AGP129" s="263"/>
      <c r="AGQ129" s="263"/>
      <c r="AGR129" s="263"/>
      <c r="AGS129" s="263"/>
      <c r="AGT129" s="263"/>
      <c r="AGU129" s="263"/>
      <c r="AGV129" s="263"/>
      <c r="AGW129" s="263"/>
      <c r="AGX129" s="263"/>
      <c r="AGY129" s="263"/>
      <c r="AGZ129" s="263"/>
      <c r="AHA129" s="263"/>
      <c r="AHB129" s="263"/>
      <c r="AHC129" s="263"/>
      <c r="AHD129" s="263"/>
      <c r="AHE129" s="263"/>
      <c r="AHF129" s="263"/>
      <c r="AHG129" s="263"/>
      <c r="AHH129" s="263"/>
      <c r="AHI129" s="263"/>
      <c r="AHJ129" s="263"/>
      <c r="AHK129" s="263"/>
      <c r="AHL129" s="263"/>
      <c r="AHM129" s="263"/>
      <c r="AHN129" s="263"/>
      <c r="AHO129" s="263"/>
      <c r="AHP129" s="263"/>
      <c r="AHQ129" s="263"/>
      <c r="AHR129" s="263"/>
      <c r="AHS129" s="263"/>
      <c r="AHT129" s="263"/>
      <c r="AHU129" s="263"/>
      <c r="AHV129" s="263"/>
      <c r="AHW129" s="263"/>
      <c r="AHX129" s="263"/>
      <c r="AHY129" s="263"/>
      <c r="AHZ129" s="263"/>
      <c r="AIA129" s="263"/>
      <c r="AIB129" s="263"/>
      <c r="AIC129" s="263"/>
      <c r="AID129" s="263"/>
      <c r="AIE129" s="263"/>
      <c r="AIF129" s="263"/>
      <c r="AIG129" s="263"/>
      <c r="AIH129" s="263"/>
      <c r="AII129" s="263"/>
      <c r="AIJ129" s="263"/>
      <c r="AIK129" s="263"/>
      <c r="AIL129" s="263"/>
      <c r="AIM129" s="263"/>
      <c r="AIN129" s="263"/>
      <c r="AIO129" s="263"/>
      <c r="AIP129" s="263"/>
      <c r="AIQ129" s="263"/>
      <c r="AIR129" s="263"/>
      <c r="AIS129" s="263"/>
      <c r="AIT129" s="263"/>
      <c r="AIU129" s="263"/>
      <c r="AIV129" s="263"/>
      <c r="AIW129" s="263"/>
      <c r="AIX129" s="263"/>
      <c r="AIY129" s="263"/>
      <c r="AIZ129" s="263"/>
      <c r="AJA129" s="263"/>
      <c r="AJB129" s="263"/>
      <c r="AJC129" s="263"/>
      <c r="AJD129" s="263"/>
      <c r="AJE129" s="263"/>
      <c r="AJF129" s="263"/>
      <c r="AJG129" s="263"/>
      <c r="AJH129" s="263"/>
      <c r="AJI129" s="263"/>
      <c r="AJJ129" s="263"/>
      <c r="AJK129" s="263"/>
      <c r="AJL129" s="263"/>
      <c r="AJM129" s="263"/>
      <c r="AJN129" s="263"/>
      <c r="AJO129" s="263"/>
      <c r="AJP129" s="263"/>
      <c r="AJQ129" s="263"/>
      <c r="AJR129" s="263"/>
      <c r="AJS129" s="263"/>
      <c r="AJT129" s="263"/>
      <c r="AJU129" s="263"/>
      <c r="AJV129" s="263"/>
      <c r="AJW129" s="263"/>
      <c r="AJX129" s="263"/>
      <c r="AJY129" s="263"/>
      <c r="AJZ129" s="263"/>
      <c r="AKA129" s="263"/>
      <c r="AKB129" s="263"/>
      <c r="AKC129" s="263"/>
      <c r="AKD129" s="263"/>
      <c r="AKE129" s="263"/>
      <c r="AKF129" s="263"/>
      <c r="AKG129" s="263"/>
      <c r="AKH129" s="263"/>
      <c r="AKI129" s="263"/>
      <c r="AKJ129" s="263"/>
      <c r="AKK129" s="263"/>
      <c r="AKL129" s="263"/>
      <c r="AKM129" s="263"/>
      <c r="AKN129" s="263"/>
      <c r="AKO129" s="263"/>
      <c r="AKP129" s="263"/>
      <c r="AKQ129" s="263"/>
      <c r="AKR129" s="263"/>
      <c r="AKS129" s="263"/>
      <c r="AKT129" s="263"/>
      <c r="AKU129" s="263"/>
      <c r="AKV129" s="263"/>
      <c r="AKW129" s="263"/>
      <c r="AKX129" s="263"/>
      <c r="AKY129" s="263"/>
      <c r="AKZ129" s="263"/>
      <c r="ALA129" s="263"/>
      <c r="ALB129" s="263"/>
      <c r="ALC129" s="263"/>
      <c r="ALD129" s="263"/>
      <c r="ALE129" s="263"/>
      <c r="ALF129" s="263"/>
      <c r="ALG129" s="263"/>
      <c r="ALH129" s="263"/>
      <c r="ALI129" s="263"/>
      <c r="ALJ129" s="263"/>
      <c r="ALK129" s="263"/>
      <c r="ALL129" s="263"/>
      <c r="ALM129" s="263"/>
      <c r="ALN129" s="263"/>
      <c r="ALO129" s="263"/>
      <c r="ALP129" s="263"/>
      <c r="ALQ129" s="263"/>
      <c r="ALR129" s="263"/>
      <c r="ALS129" s="263"/>
      <c r="ALT129" s="263"/>
      <c r="ALU129" s="263"/>
      <c r="ALV129" s="263"/>
      <c r="ALW129" s="263"/>
      <c r="ALX129" s="263"/>
      <c r="ALY129" s="263"/>
      <c r="ALZ129" s="263"/>
      <c r="AMA129" s="263"/>
      <c r="AMB129" s="263"/>
      <c r="AMC129" s="263"/>
      <c r="AMD129" s="263"/>
      <c r="AME129" s="263"/>
      <c r="AMF129" s="263"/>
      <c r="AMG129" s="263"/>
      <c r="AMH129" s="263"/>
      <c r="AMI129" s="263"/>
      <c r="AMJ129" s="263"/>
      <c r="AMK129" s="263"/>
    </row>
    <row r="130" spans="1:1025" s="86" customFormat="1" x14ac:dyDescent="0.2">
      <c r="A130" s="263"/>
      <c r="B130" s="263"/>
      <c r="C130" s="234"/>
      <c r="D130" s="234"/>
      <c r="E130" s="234"/>
      <c r="F130" s="234"/>
      <c r="G130" s="234"/>
      <c r="H130" s="234"/>
      <c r="I130" s="234"/>
      <c r="J130" s="234"/>
      <c r="K130" s="234"/>
      <c r="L130" s="234"/>
      <c r="M130" s="234"/>
      <c r="N130" s="234"/>
      <c r="O130" s="234"/>
      <c r="P130" s="234"/>
      <c r="Q130" s="224"/>
      <c r="R130" s="244"/>
      <c r="S130" s="263"/>
      <c r="T130" s="263"/>
      <c r="U130" s="263"/>
      <c r="V130" s="263"/>
      <c r="W130" s="263"/>
      <c r="X130" s="263"/>
      <c r="Y130" s="263"/>
      <c r="Z130" s="263"/>
      <c r="AA130" s="263"/>
      <c r="AB130" s="263"/>
      <c r="AC130" s="263"/>
      <c r="AD130" s="263"/>
      <c r="AE130" s="263"/>
      <c r="AF130" s="263"/>
      <c r="AG130" s="263"/>
      <c r="AH130" s="263"/>
      <c r="AI130" s="263"/>
      <c r="AJ130" s="263"/>
      <c r="AK130" s="263"/>
      <c r="AL130" s="263"/>
      <c r="AM130" s="263"/>
      <c r="AN130" s="263"/>
      <c r="AO130" s="263"/>
      <c r="AP130" s="263"/>
      <c r="AQ130" s="263"/>
      <c r="AR130" s="263"/>
      <c r="AS130" s="263"/>
      <c r="AT130" s="263"/>
      <c r="AU130" s="263"/>
      <c r="AV130" s="263"/>
      <c r="AW130" s="263"/>
      <c r="AX130" s="263"/>
      <c r="AY130" s="263"/>
      <c r="AZ130" s="263"/>
      <c r="BA130" s="263"/>
      <c r="BB130" s="263"/>
      <c r="BC130" s="263"/>
      <c r="BD130" s="263"/>
      <c r="BE130" s="263"/>
      <c r="BF130" s="263"/>
      <c r="BG130" s="263"/>
      <c r="BH130" s="263"/>
      <c r="BI130" s="263"/>
      <c r="BJ130" s="263"/>
      <c r="BK130" s="263"/>
      <c r="BL130" s="263"/>
      <c r="BM130" s="263"/>
      <c r="BN130" s="263"/>
      <c r="BO130" s="263"/>
      <c r="BP130" s="263"/>
      <c r="BQ130" s="263"/>
      <c r="BR130" s="263"/>
      <c r="BS130" s="263"/>
      <c r="BT130" s="263"/>
      <c r="BU130" s="263"/>
      <c r="BV130" s="263"/>
      <c r="BW130" s="263"/>
      <c r="BX130" s="263"/>
      <c r="BY130" s="263"/>
      <c r="BZ130" s="263"/>
      <c r="CA130" s="263"/>
      <c r="CB130" s="263"/>
      <c r="CC130" s="263"/>
      <c r="CD130" s="263"/>
      <c r="CE130" s="263"/>
      <c r="CF130" s="263"/>
      <c r="CG130" s="263"/>
      <c r="CH130" s="263"/>
      <c r="CI130" s="263"/>
      <c r="CJ130" s="263"/>
      <c r="CK130" s="263"/>
      <c r="CL130" s="263"/>
      <c r="CM130" s="263"/>
      <c r="CN130" s="263"/>
      <c r="CO130" s="263"/>
      <c r="CP130" s="263"/>
      <c r="CQ130" s="263"/>
      <c r="CR130" s="263"/>
      <c r="CS130" s="263"/>
      <c r="CT130" s="263"/>
      <c r="CU130" s="263"/>
      <c r="CV130" s="263"/>
      <c r="CW130" s="263"/>
      <c r="CX130" s="263"/>
      <c r="CY130" s="263"/>
      <c r="CZ130" s="263"/>
      <c r="DA130" s="263"/>
      <c r="DB130" s="263"/>
      <c r="DC130" s="263"/>
      <c r="DD130" s="263"/>
      <c r="DE130" s="263"/>
      <c r="DF130" s="263"/>
      <c r="DG130" s="263"/>
      <c r="DH130" s="263"/>
      <c r="DI130" s="263"/>
      <c r="DJ130" s="263"/>
      <c r="DK130" s="263"/>
      <c r="DL130" s="263"/>
      <c r="DM130" s="263"/>
      <c r="DN130" s="263"/>
      <c r="DO130" s="263"/>
      <c r="DP130" s="263"/>
      <c r="DQ130" s="263"/>
      <c r="DR130" s="263"/>
      <c r="DS130" s="263"/>
      <c r="DT130" s="263"/>
      <c r="DU130" s="263"/>
      <c r="DV130" s="263"/>
      <c r="DW130" s="263"/>
      <c r="DX130" s="263"/>
      <c r="DY130" s="263"/>
      <c r="DZ130" s="263"/>
      <c r="EA130" s="263"/>
      <c r="EB130" s="263"/>
      <c r="EC130" s="263"/>
      <c r="ED130" s="263"/>
      <c r="EE130" s="263"/>
      <c r="EF130" s="263"/>
      <c r="EG130" s="263"/>
      <c r="EH130" s="263"/>
      <c r="EI130" s="263"/>
      <c r="EJ130" s="263"/>
      <c r="EK130" s="263"/>
      <c r="EL130" s="263"/>
      <c r="EM130" s="263"/>
      <c r="EN130" s="263"/>
      <c r="EO130" s="263"/>
      <c r="EP130" s="263"/>
      <c r="EQ130" s="263"/>
      <c r="ER130" s="263"/>
      <c r="ES130" s="263"/>
      <c r="ET130" s="263"/>
      <c r="EU130" s="263"/>
      <c r="EV130" s="263"/>
      <c r="EW130" s="263"/>
      <c r="EX130" s="263"/>
      <c r="EY130" s="263"/>
      <c r="EZ130" s="263"/>
      <c r="FA130" s="263"/>
      <c r="FB130" s="263"/>
      <c r="FC130" s="263"/>
      <c r="FD130" s="263"/>
      <c r="FE130" s="263"/>
      <c r="FF130" s="263"/>
      <c r="FG130" s="263"/>
      <c r="FH130" s="263"/>
      <c r="FI130" s="263"/>
      <c r="FJ130" s="263"/>
      <c r="FK130" s="263"/>
      <c r="FL130" s="263"/>
      <c r="FM130" s="263"/>
      <c r="FN130" s="263"/>
      <c r="FO130" s="263"/>
      <c r="FP130" s="263"/>
      <c r="FQ130" s="263"/>
      <c r="FR130" s="263"/>
      <c r="FS130" s="263"/>
      <c r="FT130" s="263"/>
      <c r="FU130" s="263"/>
      <c r="FV130" s="263"/>
      <c r="FW130" s="263"/>
      <c r="FX130" s="263"/>
      <c r="FY130" s="263"/>
      <c r="FZ130" s="263"/>
      <c r="GA130" s="263"/>
      <c r="GB130" s="263"/>
      <c r="GC130" s="263"/>
      <c r="GD130" s="263"/>
      <c r="GE130" s="263"/>
      <c r="GF130" s="263"/>
      <c r="GG130" s="263"/>
      <c r="GH130" s="263"/>
      <c r="GI130" s="263"/>
      <c r="GJ130" s="263"/>
      <c r="GK130" s="263"/>
      <c r="GL130" s="263"/>
      <c r="GM130" s="263"/>
      <c r="GN130" s="263"/>
      <c r="GO130" s="263"/>
      <c r="GP130" s="263"/>
      <c r="GQ130" s="263"/>
      <c r="GR130" s="263"/>
      <c r="GS130" s="263"/>
      <c r="GT130" s="263"/>
      <c r="GU130" s="263"/>
      <c r="GV130" s="263"/>
      <c r="GW130" s="263"/>
      <c r="GX130" s="263"/>
      <c r="GY130" s="263"/>
      <c r="GZ130" s="263"/>
      <c r="HA130" s="263"/>
      <c r="HB130" s="263"/>
      <c r="HC130" s="263"/>
      <c r="HD130" s="263"/>
      <c r="HE130" s="263"/>
      <c r="HF130" s="263"/>
      <c r="HG130" s="263"/>
      <c r="HH130" s="263"/>
      <c r="HI130" s="263"/>
      <c r="HJ130" s="263"/>
      <c r="HK130" s="263"/>
      <c r="HL130" s="263"/>
      <c r="HM130" s="263"/>
      <c r="HN130" s="263"/>
      <c r="HO130" s="263"/>
      <c r="HP130" s="263"/>
      <c r="HQ130" s="263"/>
      <c r="HR130" s="263"/>
      <c r="HS130" s="263"/>
      <c r="HT130" s="263"/>
      <c r="HU130" s="263"/>
      <c r="HV130" s="263"/>
      <c r="HW130" s="263"/>
      <c r="HX130" s="263"/>
      <c r="HY130" s="263"/>
      <c r="HZ130" s="263"/>
      <c r="IA130" s="263"/>
      <c r="IB130" s="263"/>
      <c r="IC130" s="263"/>
      <c r="ID130" s="263"/>
      <c r="IE130" s="263"/>
      <c r="IF130" s="263"/>
      <c r="IG130" s="263"/>
      <c r="IH130" s="263"/>
      <c r="II130" s="263"/>
      <c r="IJ130" s="263"/>
      <c r="IK130" s="263"/>
      <c r="IL130" s="263"/>
      <c r="IM130" s="263"/>
      <c r="IN130" s="263"/>
      <c r="IO130" s="263"/>
      <c r="IP130" s="263"/>
      <c r="IQ130" s="263"/>
      <c r="IR130" s="263"/>
      <c r="IS130" s="263"/>
      <c r="IT130" s="263"/>
      <c r="IU130" s="263"/>
      <c r="IV130" s="263"/>
      <c r="IW130" s="263"/>
      <c r="IX130" s="263"/>
      <c r="IY130" s="263"/>
      <c r="IZ130" s="263"/>
      <c r="JA130" s="263"/>
      <c r="JB130" s="263"/>
      <c r="JC130" s="263"/>
      <c r="JD130" s="263"/>
      <c r="JE130" s="263"/>
      <c r="JF130" s="263"/>
      <c r="JG130" s="263"/>
      <c r="JH130" s="263"/>
      <c r="JI130" s="263"/>
      <c r="JJ130" s="263"/>
      <c r="JK130" s="263"/>
      <c r="JL130" s="263"/>
      <c r="JM130" s="263"/>
      <c r="JN130" s="263"/>
      <c r="JO130" s="263"/>
      <c r="JP130" s="263"/>
      <c r="JQ130" s="263"/>
      <c r="JR130" s="263"/>
      <c r="JS130" s="263"/>
      <c r="JT130" s="263"/>
      <c r="JU130" s="263"/>
      <c r="JV130" s="263"/>
      <c r="JW130" s="263"/>
      <c r="JX130" s="263"/>
      <c r="JY130" s="263"/>
      <c r="JZ130" s="263"/>
      <c r="KA130" s="263"/>
      <c r="KB130" s="263"/>
      <c r="KC130" s="263"/>
      <c r="KD130" s="263"/>
      <c r="KE130" s="263"/>
      <c r="KF130" s="263"/>
      <c r="KG130" s="263"/>
      <c r="KH130" s="263"/>
      <c r="KI130" s="263"/>
      <c r="KJ130" s="263"/>
      <c r="KK130" s="263"/>
      <c r="KL130" s="263"/>
      <c r="KM130" s="263"/>
      <c r="KN130" s="263"/>
      <c r="KO130" s="263"/>
      <c r="KP130" s="263"/>
      <c r="KQ130" s="263"/>
      <c r="KR130" s="263"/>
      <c r="KS130" s="263"/>
      <c r="KT130" s="263"/>
      <c r="KU130" s="263"/>
      <c r="KV130" s="263"/>
      <c r="KW130" s="263"/>
      <c r="KX130" s="263"/>
      <c r="KY130" s="263"/>
      <c r="KZ130" s="263"/>
      <c r="LA130" s="263"/>
      <c r="LB130" s="263"/>
      <c r="LC130" s="263"/>
      <c r="LD130" s="263"/>
      <c r="LE130" s="263"/>
      <c r="LF130" s="263"/>
      <c r="LG130" s="263"/>
      <c r="LH130" s="263"/>
      <c r="LI130" s="263"/>
      <c r="LJ130" s="263"/>
      <c r="LK130" s="263"/>
      <c r="LL130" s="263"/>
      <c r="LM130" s="263"/>
      <c r="LN130" s="263"/>
      <c r="LO130" s="263"/>
      <c r="LP130" s="263"/>
      <c r="LQ130" s="263"/>
      <c r="LR130" s="263"/>
      <c r="LS130" s="263"/>
      <c r="LT130" s="263"/>
      <c r="LU130" s="263"/>
      <c r="LV130" s="263"/>
      <c r="LW130" s="263"/>
      <c r="LX130" s="263"/>
      <c r="LY130" s="263"/>
      <c r="LZ130" s="263"/>
      <c r="MA130" s="263"/>
      <c r="MB130" s="263"/>
      <c r="MC130" s="263"/>
      <c r="MD130" s="263"/>
      <c r="ME130" s="263"/>
      <c r="MF130" s="263"/>
      <c r="MG130" s="263"/>
      <c r="MH130" s="263"/>
      <c r="MI130" s="263"/>
      <c r="MJ130" s="263"/>
      <c r="MK130" s="263"/>
      <c r="ML130" s="263"/>
      <c r="MM130" s="263"/>
      <c r="MN130" s="263"/>
      <c r="MO130" s="263"/>
      <c r="MP130" s="263"/>
      <c r="MQ130" s="263"/>
      <c r="MR130" s="263"/>
      <c r="MS130" s="263"/>
      <c r="MT130" s="263"/>
      <c r="MU130" s="263"/>
      <c r="MV130" s="263"/>
      <c r="MW130" s="263"/>
      <c r="MX130" s="263"/>
      <c r="MY130" s="263"/>
      <c r="MZ130" s="263"/>
      <c r="NA130" s="263"/>
      <c r="NB130" s="263"/>
      <c r="NC130" s="263"/>
      <c r="ND130" s="263"/>
      <c r="NE130" s="263"/>
      <c r="NF130" s="263"/>
      <c r="NG130" s="263"/>
      <c r="NH130" s="263"/>
      <c r="NI130" s="263"/>
      <c r="NJ130" s="263"/>
      <c r="NK130" s="263"/>
      <c r="NL130" s="263"/>
      <c r="NM130" s="263"/>
      <c r="NN130" s="263"/>
      <c r="NO130" s="263"/>
      <c r="NP130" s="263"/>
      <c r="NQ130" s="263"/>
      <c r="NR130" s="263"/>
      <c r="NS130" s="263"/>
      <c r="NT130" s="263"/>
      <c r="NU130" s="263"/>
      <c r="NV130" s="263"/>
      <c r="NW130" s="263"/>
      <c r="NX130" s="263"/>
      <c r="NY130" s="263"/>
      <c r="NZ130" s="263"/>
      <c r="OA130" s="263"/>
      <c r="OB130" s="263"/>
      <c r="OC130" s="263"/>
      <c r="OD130" s="263"/>
      <c r="OE130" s="263"/>
      <c r="OF130" s="263"/>
      <c r="OG130" s="263"/>
      <c r="OH130" s="263"/>
      <c r="OI130" s="263"/>
      <c r="OJ130" s="263"/>
      <c r="OK130" s="263"/>
      <c r="OL130" s="263"/>
      <c r="OM130" s="263"/>
      <c r="ON130" s="263"/>
      <c r="OO130" s="263"/>
      <c r="OP130" s="263"/>
      <c r="OQ130" s="263"/>
      <c r="OR130" s="263"/>
      <c r="OS130" s="263"/>
      <c r="OT130" s="263"/>
      <c r="OU130" s="263"/>
      <c r="OV130" s="263"/>
      <c r="OW130" s="263"/>
      <c r="OX130" s="263"/>
      <c r="OY130" s="263"/>
      <c r="OZ130" s="263"/>
      <c r="PA130" s="263"/>
      <c r="PB130" s="263"/>
      <c r="PC130" s="263"/>
      <c r="PD130" s="263"/>
      <c r="PE130" s="263"/>
      <c r="PF130" s="263"/>
      <c r="PG130" s="263"/>
      <c r="PH130" s="263"/>
      <c r="PI130" s="263"/>
      <c r="PJ130" s="263"/>
      <c r="PK130" s="263"/>
      <c r="PL130" s="263"/>
      <c r="PM130" s="263"/>
      <c r="PN130" s="263"/>
      <c r="PO130" s="263"/>
      <c r="PP130" s="263"/>
      <c r="PQ130" s="263"/>
      <c r="PR130" s="263"/>
      <c r="PS130" s="263"/>
      <c r="PT130" s="263"/>
      <c r="PU130" s="263"/>
      <c r="PV130" s="263"/>
      <c r="PW130" s="263"/>
      <c r="PX130" s="263"/>
      <c r="PY130" s="263"/>
      <c r="PZ130" s="263"/>
      <c r="QA130" s="263"/>
      <c r="QB130" s="263"/>
      <c r="QC130" s="263"/>
      <c r="QD130" s="263"/>
      <c r="QE130" s="263"/>
      <c r="QF130" s="263"/>
      <c r="QG130" s="263"/>
      <c r="QH130" s="263"/>
      <c r="QI130" s="263"/>
      <c r="QJ130" s="263"/>
      <c r="QK130" s="263"/>
      <c r="QL130" s="263"/>
      <c r="QM130" s="263"/>
      <c r="QN130" s="263"/>
      <c r="QO130" s="263"/>
      <c r="QP130" s="263"/>
      <c r="QQ130" s="263"/>
      <c r="QR130" s="263"/>
      <c r="QS130" s="263"/>
      <c r="QT130" s="263"/>
      <c r="QU130" s="263"/>
      <c r="QV130" s="263"/>
      <c r="QW130" s="263"/>
      <c r="QX130" s="263"/>
      <c r="QY130" s="263"/>
      <c r="QZ130" s="263"/>
      <c r="RA130" s="263"/>
      <c r="RB130" s="263"/>
      <c r="RC130" s="263"/>
      <c r="RD130" s="263"/>
      <c r="RE130" s="263"/>
      <c r="RF130" s="263"/>
      <c r="RG130" s="263"/>
      <c r="RH130" s="263"/>
      <c r="RI130" s="263"/>
      <c r="RJ130" s="263"/>
      <c r="RK130" s="263"/>
      <c r="RL130" s="263"/>
      <c r="RM130" s="263"/>
      <c r="RN130" s="263"/>
      <c r="RO130" s="263"/>
      <c r="RP130" s="263"/>
      <c r="RQ130" s="263"/>
      <c r="RR130" s="263"/>
      <c r="RS130" s="263"/>
      <c r="RT130" s="263"/>
      <c r="RU130" s="263"/>
      <c r="RV130" s="263"/>
      <c r="RW130" s="263"/>
      <c r="RX130" s="263"/>
      <c r="RY130" s="263"/>
      <c r="RZ130" s="263"/>
      <c r="SA130" s="263"/>
      <c r="SB130" s="263"/>
      <c r="SC130" s="263"/>
      <c r="SD130" s="263"/>
      <c r="SE130" s="263"/>
      <c r="SF130" s="263"/>
      <c r="SG130" s="263"/>
      <c r="SH130" s="263"/>
      <c r="SI130" s="263"/>
      <c r="SJ130" s="263"/>
      <c r="SK130" s="263"/>
      <c r="SL130" s="263"/>
      <c r="SM130" s="263"/>
      <c r="SN130" s="263"/>
      <c r="SO130" s="263"/>
      <c r="SP130" s="263"/>
      <c r="SQ130" s="263"/>
      <c r="SR130" s="263"/>
      <c r="SS130" s="263"/>
      <c r="ST130" s="263"/>
      <c r="SU130" s="263"/>
      <c r="SV130" s="263"/>
      <c r="SW130" s="263"/>
      <c r="SX130" s="263"/>
      <c r="SY130" s="263"/>
      <c r="SZ130" s="263"/>
      <c r="TA130" s="263"/>
      <c r="TB130" s="263"/>
      <c r="TC130" s="263"/>
      <c r="TD130" s="263"/>
      <c r="TE130" s="263"/>
      <c r="TF130" s="263"/>
      <c r="TG130" s="263"/>
      <c r="TH130" s="263"/>
      <c r="TI130" s="263"/>
      <c r="TJ130" s="263"/>
      <c r="TK130" s="263"/>
      <c r="TL130" s="263"/>
      <c r="TM130" s="263"/>
      <c r="TN130" s="263"/>
      <c r="TO130" s="263"/>
      <c r="TP130" s="263"/>
      <c r="TQ130" s="263"/>
      <c r="TR130" s="263"/>
      <c r="TS130" s="263"/>
      <c r="TT130" s="263"/>
      <c r="TU130" s="263"/>
      <c r="TV130" s="263"/>
      <c r="TW130" s="263"/>
      <c r="TX130" s="263"/>
      <c r="TY130" s="263"/>
      <c r="TZ130" s="263"/>
      <c r="UA130" s="263"/>
      <c r="UB130" s="263"/>
      <c r="UC130" s="263"/>
      <c r="UD130" s="263"/>
      <c r="UE130" s="263"/>
      <c r="UF130" s="263"/>
      <c r="UG130" s="263"/>
      <c r="UH130" s="263"/>
      <c r="UI130" s="263"/>
      <c r="UJ130" s="263"/>
      <c r="UK130" s="263"/>
      <c r="UL130" s="263"/>
      <c r="UM130" s="263"/>
      <c r="UN130" s="263"/>
      <c r="UO130" s="263"/>
      <c r="UP130" s="263"/>
      <c r="UQ130" s="263"/>
      <c r="UR130" s="263"/>
      <c r="US130" s="263"/>
      <c r="UT130" s="263"/>
      <c r="UU130" s="263"/>
      <c r="UV130" s="263"/>
      <c r="UW130" s="263"/>
      <c r="UX130" s="263"/>
      <c r="UY130" s="263"/>
      <c r="UZ130" s="263"/>
      <c r="VA130" s="263"/>
      <c r="VB130" s="263"/>
      <c r="VC130" s="263"/>
      <c r="VD130" s="263"/>
      <c r="VE130" s="263"/>
      <c r="VF130" s="263"/>
      <c r="VG130" s="263"/>
      <c r="VH130" s="263"/>
      <c r="VI130" s="263"/>
      <c r="VJ130" s="263"/>
      <c r="VK130" s="263"/>
      <c r="VL130" s="263"/>
      <c r="VM130" s="263"/>
      <c r="VN130" s="263"/>
      <c r="VO130" s="263"/>
      <c r="VP130" s="263"/>
      <c r="VQ130" s="263"/>
      <c r="VR130" s="263"/>
      <c r="VS130" s="263"/>
      <c r="VT130" s="263"/>
      <c r="VU130" s="263"/>
      <c r="VV130" s="263"/>
      <c r="VW130" s="263"/>
      <c r="VX130" s="263"/>
      <c r="VY130" s="263"/>
      <c r="VZ130" s="263"/>
      <c r="WA130" s="263"/>
      <c r="WB130" s="263"/>
      <c r="WC130" s="263"/>
      <c r="WD130" s="263"/>
      <c r="WE130" s="263"/>
      <c r="WF130" s="263"/>
      <c r="WG130" s="263"/>
      <c r="WH130" s="263"/>
      <c r="WI130" s="263"/>
      <c r="WJ130" s="263"/>
      <c r="WK130" s="263"/>
      <c r="WL130" s="263"/>
      <c r="WM130" s="263"/>
      <c r="WN130" s="263"/>
      <c r="WO130" s="263"/>
      <c r="WP130" s="263"/>
      <c r="WQ130" s="263"/>
      <c r="WR130" s="263"/>
      <c r="WS130" s="263"/>
      <c r="WT130" s="263"/>
      <c r="WU130" s="263"/>
      <c r="WV130" s="263"/>
      <c r="WW130" s="263"/>
      <c r="WX130" s="263"/>
      <c r="WY130" s="263"/>
      <c r="WZ130" s="263"/>
      <c r="XA130" s="263"/>
      <c r="XB130" s="263"/>
      <c r="XC130" s="263"/>
      <c r="XD130" s="263"/>
      <c r="XE130" s="263"/>
      <c r="XF130" s="263"/>
      <c r="XG130" s="263"/>
      <c r="XH130" s="263"/>
      <c r="XI130" s="263"/>
      <c r="XJ130" s="263"/>
      <c r="XK130" s="263"/>
      <c r="XL130" s="263"/>
      <c r="XM130" s="263"/>
      <c r="XN130" s="263"/>
      <c r="XO130" s="263"/>
      <c r="XP130" s="263"/>
      <c r="XQ130" s="263"/>
      <c r="XR130" s="263"/>
      <c r="XS130" s="263"/>
      <c r="XT130" s="263"/>
      <c r="XU130" s="263"/>
      <c r="XV130" s="263"/>
      <c r="XW130" s="263"/>
      <c r="XX130" s="263"/>
      <c r="XY130" s="263"/>
      <c r="XZ130" s="263"/>
      <c r="YA130" s="263"/>
      <c r="YB130" s="263"/>
      <c r="YC130" s="263"/>
      <c r="YD130" s="263"/>
      <c r="YE130" s="263"/>
      <c r="YF130" s="263"/>
      <c r="YG130" s="263"/>
      <c r="YH130" s="263"/>
      <c r="YI130" s="263"/>
      <c r="YJ130" s="263"/>
      <c r="YK130" s="263"/>
      <c r="YL130" s="263"/>
      <c r="YM130" s="263"/>
      <c r="YN130" s="263"/>
      <c r="YO130" s="263"/>
      <c r="YP130" s="263"/>
      <c r="YQ130" s="263"/>
      <c r="YR130" s="263"/>
      <c r="YS130" s="263"/>
      <c r="YT130" s="263"/>
      <c r="YU130" s="263"/>
      <c r="YV130" s="263"/>
      <c r="YW130" s="263"/>
      <c r="YX130" s="263"/>
      <c r="YY130" s="263"/>
      <c r="YZ130" s="263"/>
      <c r="ZA130" s="263"/>
      <c r="ZB130" s="263"/>
      <c r="ZC130" s="263"/>
      <c r="ZD130" s="263"/>
      <c r="ZE130" s="263"/>
      <c r="ZF130" s="263"/>
      <c r="ZG130" s="263"/>
      <c r="ZH130" s="263"/>
      <c r="ZI130" s="263"/>
      <c r="ZJ130" s="263"/>
      <c r="ZK130" s="263"/>
      <c r="ZL130" s="263"/>
      <c r="ZM130" s="263"/>
      <c r="ZN130" s="263"/>
      <c r="ZO130" s="263"/>
      <c r="ZP130" s="263"/>
      <c r="ZQ130" s="263"/>
      <c r="ZR130" s="263"/>
      <c r="ZS130" s="263"/>
      <c r="ZT130" s="263"/>
      <c r="ZU130" s="263"/>
      <c r="ZV130" s="263"/>
      <c r="ZW130" s="263"/>
      <c r="ZX130" s="263"/>
      <c r="ZY130" s="263"/>
      <c r="ZZ130" s="263"/>
      <c r="AAA130" s="263"/>
      <c r="AAB130" s="263"/>
      <c r="AAC130" s="263"/>
      <c r="AAD130" s="263"/>
      <c r="AAE130" s="263"/>
      <c r="AAF130" s="263"/>
      <c r="AAG130" s="263"/>
      <c r="AAH130" s="263"/>
      <c r="AAI130" s="263"/>
      <c r="AAJ130" s="263"/>
      <c r="AAK130" s="263"/>
      <c r="AAL130" s="263"/>
      <c r="AAM130" s="263"/>
      <c r="AAN130" s="263"/>
      <c r="AAO130" s="263"/>
      <c r="AAP130" s="263"/>
      <c r="AAQ130" s="263"/>
      <c r="AAR130" s="263"/>
      <c r="AAS130" s="263"/>
      <c r="AAT130" s="263"/>
      <c r="AAU130" s="263"/>
      <c r="AAV130" s="263"/>
      <c r="AAW130" s="263"/>
      <c r="AAX130" s="263"/>
      <c r="AAY130" s="263"/>
      <c r="AAZ130" s="263"/>
      <c r="ABA130" s="263"/>
      <c r="ABB130" s="263"/>
      <c r="ABC130" s="263"/>
      <c r="ABD130" s="263"/>
      <c r="ABE130" s="263"/>
      <c r="ABF130" s="263"/>
      <c r="ABG130" s="263"/>
      <c r="ABH130" s="263"/>
      <c r="ABI130" s="263"/>
      <c r="ABJ130" s="263"/>
      <c r="ABK130" s="263"/>
      <c r="ABL130" s="263"/>
      <c r="ABM130" s="263"/>
      <c r="ABN130" s="263"/>
      <c r="ABO130" s="263"/>
      <c r="ABP130" s="263"/>
      <c r="ABQ130" s="263"/>
      <c r="ABR130" s="263"/>
      <c r="ABS130" s="263"/>
      <c r="ABT130" s="263"/>
      <c r="ABU130" s="263"/>
      <c r="ABV130" s="263"/>
      <c r="ABW130" s="263"/>
      <c r="ABX130" s="263"/>
      <c r="ABY130" s="263"/>
      <c r="ABZ130" s="263"/>
      <c r="ACA130" s="263"/>
      <c r="ACB130" s="263"/>
      <c r="ACC130" s="263"/>
      <c r="ACD130" s="263"/>
      <c r="ACE130" s="263"/>
      <c r="ACF130" s="263"/>
      <c r="ACG130" s="263"/>
      <c r="ACH130" s="263"/>
      <c r="ACI130" s="263"/>
      <c r="ACJ130" s="263"/>
      <c r="ACK130" s="263"/>
      <c r="ACL130" s="263"/>
      <c r="ACM130" s="263"/>
      <c r="ACN130" s="263"/>
      <c r="ACO130" s="263"/>
      <c r="ACP130" s="263"/>
      <c r="ACQ130" s="263"/>
      <c r="ACR130" s="263"/>
      <c r="ACS130" s="263"/>
      <c r="ACT130" s="263"/>
      <c r="ACU130" s="263"/>
      <c r="ACV130" s="263"/>
      <c r="ACW130" s="263"/>
      <c r="ACX130" s="263"/>
      <c r="ACY130" s="263"/>
      <c r="ACZ130" s="263"/>
      <c r="ADA130" s="263"/>
      <c r="ADB130" s="263"/>
      <c r="ADC130" s="263"/>
      <c r="ADD130" s="263"/>
      <c r="ADE130" s="263"/>
      <c r="ADF130" s="263"/>
      <c r="ADG130" s="263"/>
      <c r="ADH130" s="263"/>
      <c r="ADI130" s="263"/>
      <c r="ADJ130" s="263"/>
      <c r="ADK130" s="263"/>
      <c r="ADL130" s="263"/>
      <c r="ADM130" s="263"/>
      <c r="ADN130" s="263"/>
      <c r="ADO130" s="263"/>
      <c r="ADP130" s="263"/>
      <c r="ADQ130" s="263"/>
      <c r="ADR130" s="263"/>
      <c r="ADS130" s="263"/>
      <c r="ADT130" s="263"/>
      <c r="ADU130" s="263"/>
      <c r="ADV130" s="263"/>
      <c r="ADW130" s="263"/>
      <c r="ADX130" s="263"/>
      <c r="ADY130" s="263"/>
      <c r="ADZ130" s="263"/>
      <c r="AEA130" s="263"/>
      <c r="AEB130" s="263"/>
      <c r="AEC130" s="263"/>
      <c r="AED130" s="263"/>
      <c r="AEE130" s="263"/>
      <c r="AEF130" s="263"/>
      <c r="AEG130" s="263"/>
      <c r="AEH130" s="263"/>
      <c r="AEI130" s="263"/>
      <c r="AEJ130" s="263"/>
      <c r="AEK130" s="263"/>
      <c r="AEL130" s="263"/>
      <c r="AEM130" s="263"/>
      <c r="AEN130" s="263"/>
      <c r="AEO130" s="263"/>
      <c r="AEP130" s="263"/>
      <c r="AEQ130" s="263"/>
      <c r="AER130" s="263"/>
      <c r="AES130" s="263"/>
      <c r="AET130" s="263"/>
      <c r="AEU130" s="263"/>
      <c r="AEV130" s="263"/>
      <c r="AEW130" s="263"/>
      <c r="AEX130" s="263"/>
      <c r="AEY130" s="263"/>
      <c r="AEZ130" s="263"/>
      <c r="AFA130" s="263"/>
      <c r="AFB130" s="263"/>
      <c r="AFC130" s="263"/>
      <c r="AFD130" s="263"/>
      <c r="AFE130" s="263"/>
      <c r="AFF130" s="263"/>
      <c r="AFG130" s="263"/>
      <c r="AFH130" s="263"/>
      <c r="AFI130" s="263"/>
      <c r="AFJ130" s="263"/>
      <c r="AFK130" s="263"/>
      <c r="AFL130" s="263"/>
      <c r="AFM130" s="263"/>
      <c r="AFN130" s="263"/>
      <c r="AFO130" s="263"/>
      <c r="AFP130" s="263"/>
      <c r="AFQ130" s="263"/>
      <c r="AFR130" s="263"/>
      <c r="AFS130" s="263"/>
      <c r="AFT130" s="263"/>
      <c r="AFU130" s="263"/>
      <c r="AFV130" s="263"/>
      <c r="AFW130" s="263"/>
      <c r="AFX130" s="263"/>
      <c r="AFY130" s="263"/>
      <c r="AFZ130" s="263"/>
      <c r="AGA130" s="263"/>
      <c r="AGB130" s="263"/>
      <c r="AGC130" s="263"/>
      <c r="AGD130" s="263"/>
      <c r="AGE130" s="263"/>
      <c r="AGF130" s="263"/>
      <c r="AGG130" s="263"/>
      <c r="AGH130" s="263"/>
      <c r="AGI130" s="263"/>
      <c r="AGJ130" s="263"/>
      <c r="AGK130" s="263"/>
      <c r="AGL130" s="263"/>
      <c r="AGM130" s="263"/>
      <c r="AGN130" s="263"/>
      <c r="AGO130" s="263"/>
      <c r="AGP130" s="263"/>
      <c r="AGQ130" s="263"/>
      <c r="AGR130" s="263"/>
      <c r="AGS130" s="263"/>
      <c r="AGT130" s="263"/>
      <c r="AGU130" s="263"/>
      <c r="AGV130" s="263"/>
      <c r="AGW130" s="263"/>
      <c r="AGX130" s="263"/>
      <c r="AGY130" s="263"/>
      <c r="AGZ130" s="263"/>
      <c r="AHA130" s="263"/>
      <c r="AHB130" s="263"/>
      <c r="AHC130" s="263"/>
      <c r="AHD130" s="263"/>
      <c r="AHE130" s="263"/>
      <c r="AHF130" s="263"/>
      <c r="AHG130" s="263"/>
      <c r="AHH130" s="263"/>
      <c r="AHI130" s="263"/>
      <c r="AHJ130" s="263"/>
      <c r="AHK130" s="263"/>
      <c r="AHL130" s="263"/>
      <c r="AHM130" s="263"/>
      <c r="AHN130" s="263"/>
      <c r="AHO130" s="263"/>
      <c r="AHP130" s="263"/>
      <c r="AHQ130" s="263"/>
      <c r="AHR130" s="263"/>
      <c r="AHS130" s="263"/>
      <c r="AHT130" s="263"/>
      <c r="AHU130" s="263"/>
      <c r="AHV130" s="263"/>
      <c r="AHW130" s="263"/>
      <c r="AHX130" s="263"/>
      <c r="AHY130" s="263"/>
      <c r="AHZ130" s="263"/>
      <c r="AIA130" s="263"/>
      <c r="AIB130" s="263"/>
      <c r="AIC130" s="263"/>
      <c r="AID130" s="263"/>
      <c r="AIE130" s="263"/>
      <c r="AIF130" s="263"/>
      <c r="AIG130" s="263"/>
      <c r="AIH130" s="263"/>
      <c r="AII130" s="263"/>
      <c r="AIJ130" s="263"/>
      <c r="AIK130" s="263"/>
      <c r="AIL130" s="263"/>
      <c r="AIM130" s="263"/>
      <c r="AIN130" s="263"/>
      <c r="AIO130" s="263"/>
      <c r="AIP130" s="263"/>
      <c r="AIQ130" s="263"/>
      <c r="AIR130" s="263"/>
      <c r="AIS130" s="263"/>
      <c r="AIT130" s="263"/>
      <c r="AIU130" s="263"/>
      <c r="AIV130" s="263"/>
      <c r="AIW130" s="263"/>
      <c r="AIX130" s="263"/>
      <c r="AIY130" s="263"/>
      <c r="AIZ130" s="263"/>
      <c r="AJA130" s="263"/>
      <c r="AJB130" s="263"/>
      <c r="AJC130" s="263"/>
      <c r="AJD130" s="263"/>
      <c r="AJE130" s="263"/>
      <c r="AJF130" s="263"/>
      <c r="AJG130" s="263"/>
      <c r="AJH130" s="263"/>
      <c r="AJI130" s="263"/>
      <c r="AJJ130" s="263"/>
      <c r="AJK130" s="263"/>
      <c r="AJL130" s="263"/>
      <c r="AJM130" s="263"/>
      <c r="AJN130" s="263"/>
      <c r="AJO130" s="263"/>
      <c r="AJP130" s="263"/>
      <c r="AJQ130" s="263"/>
      <c r="AJR130" s="263"/>
      <c r="AJS130" s="263"/>
      <c r="AJT130" s="263"/>
      <c r="AJU130" s="263"/>
      <c r="AJV130" s="263"/>
      <c r="AJW130" s="263"/>
      <c r="AJX130" s="263"/>
      <c r="AJY130" s="263"/>
      <c r="AJZ130" s="263"/>
      <c r="AKA130" s="263"/>
      <c r="AKB130" s="263"/>
      <c r="AKC130" s="263"/>
      <c r="AKD130" s="263"/>
      <c r="AKE130" s="263"/>
      <c r="AKF130" s="263"/>
      <c r="AKG130" s="263"/>
      <c r="AKH130" s="263"/>
      <c r="AKI130" s="263"/>
      <c r="AKJ130" s="263"/>
      <c r="AKK130" s="263"/>
      <c r="AKL130" s="263"/>
      <c r="AKM130" s="263"/>
      <c r="AKN130" s="263"/>
      <c r="AKO130" s="263"/>
      <c r="AKP130" s="263"/>
      <c r="AKQ130" s="263"/>
      <c r="AKR130" s="263"/>
      <c r="AKS130" s="263"/>
      <c r="AKT130" s="263"/>
      <c r="AKU130" s="263"/>
      <c r="AKV130" s="263"/>
      <c r="AKW130" s="263"/>
      <c r="AKX130" s="263"/>
      <c r="AKY130" s="263"/>
      <c r="AKZ130" s="263"/>
      <c r="ALA130" s="263"/>
      <c r="ALB130" s="263"/>
      <c r="ALC130" s="263"/>
      <c r="ALD130" s="263"/>
      <c r="ALE130" s="263"/>
      <c r="ALF130" s="263"/>
      <c r="ALG130" s="263"/>
      <c r="ALH130" s="263"/>
      <c r="ALI130" s="263"/>
      <c r="ALJ130" s="263"/>
      <c r="ALK130" s="263"/>
      <c r="ALL130" s="263"/>
      <c r="ALM130" s="263"/>
      <c r="ALN130" s="263"/>
      <c r="ALO130" s="263"/>
      <c r="ALP130" s="263"/>
      <c r="ALQ130" s="263"/>
      <c r="ALR130" s="263"/>
      <c r="ALS130" s="263"/>
      <c r="ALT130" s="263"/>
      <c r="ALU130" s="263"/>
      <c r="ALV130" s="263"/>
      <c r="ALW130" s="263"/>
      <c r="ALX130" s="263"/>
      <c r="ALY130" s="263"/>
      <c r="ALZ130" s="263"/>
      <c r="AMA130" s="263"/>
      <c r="AMB130" s="263"/>
      <c r="AMC130" s="263"/>
      <c r="AMD130" s="263"/>
      <c r="AME130" s="263"/>
      <c r="AMF130" s="263"/>
      <c r="AMG130" s="263"/>
      <c r="AMH130" s="263"/>
      <c r="AMI130" s="263"/>
      <c r="AMJ130" s="263"/>
      <c r="AMK130" s="263"/>
    </row>
    <row r="131" spans="1:1025" s="86" customFormat="1" x14ac:dyDescent="0.2">
      <c r="A131" s="263"/>
      <c r="B131" s="263"/>
      <c r="C131" s="234"/>
      <c r="D131" s="234"/>
      <c r="E131" s="234"/>
      <c r="F131" s="234"/>
      <c r="G131" s="234"/>
      <c r="H131" s="234"/>
      <c r="I131" s="234"/>
      <c r="J131" s="234"/>
      <c r="K131" s="234"/>
      <c r="L131" s="234"/>
      <c r="M131" s="234"/>
      <c r="N131" s="234"/>
      <c r="O131" s="234"/>
      <c r="P131" s="234"/>
      <c r="Q131" s="224"/>
      <c r="R131" s="244"/>
      <c r="S131" s="263"/>
      <c r="T131" s="263"/>
      <c r="U131" s="263"/>
      <c r="V131" s="263"/>
      <c r="W131" s="263"/>
      <c r="X131" s="263"/>
      <c r="Y131" s="263"/>
      <c r="Z131" s="263"/>
      <c r="AA131" s="263"/>
      <c r="AB131" s="263"/>
      <c r="AC131" s="263"/>
      <c r="AD131" s="263"/>
      <c r="AE131" s="263"/>
      <c r="AF131" s="263"/>
      <c r="AG131" s="263"/>
      <c r="AH131" s="263"/>
      <c r="AI131" s="263"/>
      <c r="AJ131" s="263"/>
      <c r="AK131" s="263"/>
      <c r="AL131" s="263"/>
      <c r="AM131" s="263"/>
      <c r="AN131" s="263"/>
      <c r="AO131" s="263"/>
      <c r="AP131" s="263"/>
      <c r="AQ131" s="263"/>
      <c r="AR131" s="263"/>
      <c r="AS131" s="263"/>
      <c r="AT131" s="263"/>
      <c r="AU131" s="263"/>
      <c r="AV131" s="263"/>
      <c r="AW131" s="263"/>
      <c r="AX131" s="263"/>
      <c r="AY131" s="263"/>
      <c r="AZ131" s="263"/>
      <c r="BA131" s="263"/>
      <c r="BB131" s="263"/>
      <c r="BC131" s="263"/>
      <c r="BD131" s="263"/>
      <c r="BE131" s="263"/>
      <c r="BF131" s="263"/>
      <c r="BG131" s="263"/>
      <c r="BH131" s="263"/>
      <c r="BI131" s="263"/>
      <c r="BJ131" s="263"/>
      <c r="BK131" s="263"/>
      <c r="BL131" s="263"/>
      <c r="BM131" s="263"/>
      <c r="BN131" s="263"/>
      <c r="BO131" s="263"/>
      <c r="BP131" s="263"/>
      <c r="BQ131" s="263"/>
      <c r="BR131" s="263"/>
      <c r="BS131" s="263"/>
      <c r="BT131" s="263"/>
      <c r="BU131" s="263"/>
      <c r="BV131" s="263"/>
      <c r="BW131" s="263"/>
      <c r="BX131" s="263"/>
      <c r="BY131" s="263"/>
      <c r="BZ131" s="263"/>
      <c r="CA131" s="263"/>
      <c r="CB131" s="263"/>
      <c r="CC131" s="263"/>
      <c r="CD131" s="263"/>
      <c r="CE131" s="263"/>
      <c r="CF131" s="263"/>
      <c r="CG131" s="263"/>
      <c r="CH131" s="263"/>
      <c r="CI131" s="263"/>
      <c r="CJ131" s="263"/>
      <c r="CK131" s="263"/>
      <c r="CL131" s="263"/>
      <c r="CM131" s="263"/>
      <c r="CN131" s="263"/>
      <c r="CO131" s="263"/>
      <c r="CP131" s="263"/>
      <c r="CQ131" s="263"/>
      <c r="CR131" s="263"/>
      <c r="CS131" s="263"/>
      <c r="CT131" s="263"/>
      <c r="CU131" s="263"/>
      <c r="CV131" s="263"/>
      <c r="CW131" s="263"/>
      <c r="CX131" s="263"/>
      <c r="CY131" s="263"/>
      <c r="CZ131" s="263"/>
      <c r="DA131" s="263"/>
      <c r="DB131" s="263"/>
      <c r="DC131" s="263"/>
      <c r="DD131" s="263"/>
      <c r="DE131" s="263"/>
      <c r="DF131" s="263"/>
      <c r="DG131" s="263"/>
      <c r="DH131" s="263"/>
      <c r="DI131" s="263"/>
      <c r="DJ131" s="263"/>
      <c r="DK131" s="263"/>
      <c r="DL131" s="263"/>
      <c r="DM131" s="263"/>
      <c r="DN131" s="263"/>
      <c r="DO131" s="263"/>
      <c r="DP131" s="263"/>
      <c r="DQ131" s="263"/>
      <c r="DR131" s="263"/>
      <c r="DS131" s="263"/>
      <c r="DT131" s="263"/>
      <c r="DU131" s="263"/>
      <c r="DV131" s="263"/>
      <c r="DW131" s="263"/>
      <c r="DX131" s="263"/>
      <c r="DY131" s="263"/>
      <c r="DZ131" s="263"/>
      <c r="EA131" s="263"/>
      <c r="EB131" s="263"/>
      <c r="EC131" s="263"/>
      <c r="ED131" s="263"/>
      <c r="EE131" s="263"/>
      <c r="EF131" s="263"/>
      <c r="EG131" s="263"/>
      <c r="EH131" s="263"/>
      <c r="EI131" s="263"/>
      <c r="EJ131" s="263"/>
      <c r="EK131" s="263"/>
      <c r="EL131" s="263"/>
      <c r="EM131" s="263"/>
      <c r="EN131" s="263"/>
      <c r="EO131" s="263"/>
      <c r="EP131" s="263"/>
      <c r="EQ131" s="263"/>
      <c r="ER131" s="263"/>
      <c r="ES131" s="263"/>
      <c r="ET131" s="263"/>
      <c r="EU131" s="263"/>
      <c r="EV131" s="263"/>
      <c r="EW131" s="263"/>
      <c r="EX131" s="263"/>
      <c r="EY131" s="263"/>
      <c r="EZ131" s="263"/>
      <c r="FA131" s="263"/>
      <c r="FB131" s="263"/>
      <c r="FC131" s="263"/>
      <c r="FD131" s="263"/>
      <c r="FE131" s="263"/>
      <c r="FF131" s="263"/>
      <c r="FG131" s="263"/>
      <c r="FH131" s="263"/>
      <c r="FI131" s="263"/>
      <c r="FJ131" s="263"/>
      <c r="FK131" s="263"/>
      <c r="FL131" s="263"/>
      <c r="FM131" s="263"/>
      <c r="FN131" s="263"/>
      <c r="FO131" s="263"/>
      <c r="FP131" s="263"/>
      <c r="FQ131" s="263"/>
      <c r="FR131" s="263"/>
      <c r="FS131" s="263"/>
      <c r="FT131" s="263"/>
      <c r="FU131" s="263"/>
      <c r="FV131" s="263"/>
      <c r="FW131" s="263"/>
      <c r="FX131" s="263"/>
      <c r="FY131" s="263"/>
      <c r="FZ131" s="263"/>
      <c r="GA131" s="263"/>
      <c r="GB131" s="263"/>
      <c r="GC131" s="263"/>
      <c r="GD131" s="263"/>
      <c r="GE131" s="263"/>
      <c r="GF131" s="263"/>
      <c r="GG131" s="263"/>
      <c r="GH131" s="263"/>
      <c r="GI131" s="263"/>
      <c r="GJ131" s="263"/>
      <c r="GK131" s="263"/>
      <c r="GL131" s="263"/>
      <c r="GM131" s="263"/>
      <c r="GN131" s="263"/>
      <c r="GO131" s="263"/>
      <c r="GP131" s="263"/>
      <c r="GQ131" s="263"/>
      <c r="GR131" s="263"/>
      <c r="GS131" s="263"/>
      <c r="GT131" s="263"/>
      <c r="GU131" s="263"/>
      <c r="GV131" s="263"/>
      <c r="GW131" s="263"/>
      <c r="GX131" s="263"/>
      <c r="GY131" s="263"/>
      <c r="GZ131" s="263"/>
      <c r="HA131" s="263"/>
      <c r="HB131" s="263"/>
      <c r="HC131" s="263"/>
      <c r="HD131" s="263"/>
      <c r="HE131" s="263"/>
      <c r="HF131" s="263"/>
      <c r="HG131" s="263"/>
      <c r="HH131" s="263"/>
      <c r="HI131" s="263"/>
      <c r="HJ131" s="263"/>
      <c r="HK131" s="263"/>
      <c r="HL131" s="263"/>
      <c r="HM131" s="263"/>
      <c r="HN131" s="263"/>
      <c r="HO131" s="263"/>
      <c r="HP131" s="263"/>
      <c r="HQ131" s="263"/>
      <c r="HR131" s="263"/>
      <c r="HS131" s="263"/>
      <c r="HT131" s="263"/>
      <c r="HU131" s="263"/>
      <c r="HV131" s="263"/>
      <c r="HW131" s="263"/>
      <c r="HX131" s="263"/>
      <c r="HY131" s="263"/>
      <c r="HZ131" s="263"/>
      <c r="IA131" s="263"/>
      <c r="IB131" s="263"/>
      <c r="IC131" s="263"/>
      <c r="ID131" s="263"/>
      <c r="IE131" s="263"/>
      <c r="IF131" s="263"/>
      <c r="IG131" s="263"/>
      <c r="IH131" s="263"/>
      <c r="II131" s="263"/>
      <c r="IJ131" s="263"/>
      <c r="IK131" s="263"/>
      <c r="IL131" s="263"/>
      <c r="IM131" s="263"/>
      <c r="IN131" s="263"/>
      <c r="IO131" s="263"/>
      <c r="IP131" s="263"/>
      <c r="IQ131" s="263"/>
      <c r="IR131" s="263"/>
      <c r="IS131" s="263"/>
      <c r="IT131" s="263"/>
      <c r="IU131" s="263"/>
      <c r="IV131" s="263"/>
      <c r="IW131" s="263"/>
      <c r="IX131" s="263"/>
      <c r="IY131" s="263"/>
      <c r="IZ131" s="263"/>
      <c r="JA131" s="263"/>
      <c r="JB131" s="263"/>
      <c r="JC131" s="263"/>
      <c r="JD131" s="263"/>
      <c r="JE131" s="263"/>
      <c r="JF131" s="263"/>
      <c r="JG131" s="263"/>
      <c r="JH131" s="263"/>
      <c r="JI131" s="263"/>
      <c r="JJ131" s="263"/>
      <c r="JK131" s="263"/>
      <c r="JL131" s="263"/>
      <c r="JM131" s="263"/>
      <c r="JN131" s="263"/>
      <c r="JO131" s="263"/>
      <c r="JP131" s="263"/>
      <c r="JQ131" s="263"/>
      <c r="JR131" s="263"/>
      <c r="JS131" s="263"/>
      <c r="JT131" s="263"/>
      <c r="JU131" s="263"/>
      <c r="JV131" s="263"/>
      <c r="JW131" s="263"/>
      <c r="JX131" s="263"/>
      <c r="JY131" s="263"/>
      <c r="JZ131" s="263"/>
      <c r="KA131" s="263"/>
      <c r="KB131" s="263"/>
      <c r="KC131" s="263"/>
      <c r="KD131" s="263"/>
      <c r="KE131" s="263"/>
      <c r="KF131" s="263"/>
      <c r="KG131" s="263"/>
      <c r="KH131" s="263"/>
      <c r="KI131" s="263"/>
      <c r="KJ131" s="263"/>
      <c r="KK131" s="263"/>
      <c r="KL131" s="263"/>
      <c r="KM131" s="263"/>
      <c r="KN131" s="263"/>
      <c r="KO131" s="263"/>
      <c r="KP131" s="263"/>
      <c r="KQ131" s="263"/>
      <c r="KR131" s="263"/>
      <c r="KS131" s="263"/>
      <c r="KT131" s="263"/>
      <c r="KU131" s="263"/>
      <c r="KV131" s="263"/>
      <c r="KW131" s="263"/>
      <c r="KX131" s="263"/>
      <c r="KY131" s="263"/>
      <c r="KZ131" s="263"/>
      <c r="LA131" s="263"/>
      <c r="LB131" s="263"/>
      <c r="LC131" s="263"/>
      <c r="LD131" s="263"/>
      <c r="LE131" s="263"/>
      <c r="LF131" s="263"/>
      <c r="LG131" s="263"/>
      <c r="LH131" s="263"/>
      <c r="LI131" s="263"/>
      <c r="LJ131" s="263"/>
      <c r="LK131" s="263"/>
      <c r="LL131" s="263"/>
      <c r="LM131" s="263"/>
      <c r="LN131" s="263"/>
      <c r="LO131" s="263"/>
      <c r="LP131" s="263"/>
      <c r="LQ131" s="263"/>
      <c r="LR131" s="263"/>
      <c r="LS131" s="263"/>
      <c r="LT131" s="263"/>
      <c r="LU131" s="263"/>
      <c r="LV131" s="263"/>
      <c r="LW131" s="263"/>
      <c r="LX131" s="263"/>
      <c r="LY131" s="263"/>
      <c r="LZ131" s="263"/>
      <c r="MA131" s="263"/>
      <c r="MB131" s="263"/>
      <c r="MC131" s="263"/>
      <c r="MD131" s="263"/>
      <c r="ME131" s="263"/>
      <c r="MF131" s="263"/>
      <c r="MG131" s="263"/>
      <c r="MH131" s="263"/>
      <c r="MI131" s="263"/>
      <c r="MJ131" s="263"/>
      <c r="MK131" s="263"/>
      <c r="ML131" s="263"/>
      <c r="MM131" s="263"/>
      <c r="MN131" s="263"/>
      <c r="MO131" s="263"/>
      <c r="MP131" s="263"/>
      <c r="MQ131" s="263"/>
      <c r="MR131" s="263"/>
      <c r="MS131" s="263"/>
      <c r="MT131" s="263"/>
      <c r="MU131" s="263"/>
      <c r="MV131" s="263"/>
      <c r="MW131" s="263"/>
      <c r="MX131" s="263"/>
      <c r="MY131" s="263"/>
      <c r="MZ131" s="263"/>
      <c r="NA131" s="263"/>
      <c r="NB131" s="263"/>
      <c r="NC131" s="263"/>
      <c r="ND131" s="263"/>
      <c r="NE131" s="263"/>
      <c r="NF131" s="263"/>
      <c r="NG131" s="263"/>
      <c r="NH131" s="263"/>
      <c r="NI131" s="263"/>
      <c r="NJ131" s="263"/>
      <c r="NK131" s="263"/>
      <c r="NL131" s="263"/>
      <c r="NM131" s="263"/>
      <c r="NN131" s="263"/>
      <c r="NO131" s="263"/>
      <c r="NP131" s="263"/>
      <c r="NQ131" s="263"/>
      <c r="NR131" s="263"/>
      <c r="NS131" s="263"/>
      <c r="NT131" s="263"/>
      <c r="NU131" s="263"/>
      <c r="NV131" s="263"/>
      <c r="NW131" s="263"/>
      <c r="NX131" s="263"/>
      <c r="NY131" s="263"/>
      <c r="NZ131" s="263"/>
      <c r="OA131" s="263"/>
      <c r="OB131" s="263"/>
      <c r="OC131" s="263"/>
      <c r="OD131" s="263"/>
      <c r="OE131" s="263"/>
      <c r="OF131" s="263"/>
      <c r="OG131" s="263"/>
      <c r="OH131" s="263"/>
      <c r="OI131" s="263"/>
      <c r="OJ131" s="263"/>
      <c r="OK131" s="263"/>
      <c r="OL131" s="263"/>
      <c r="OM131" s="263"/>
      <c r="ON131" s="263"/>
      <c r="OO131" s="263"/>
      <c r="OP131" s="263"/>
      <c r="OQ131" s="263"/>
      <c r="OR131" s="263"/>
      <c r="OS131" s="263"/>
      <c r="OT131" s="263"/>
      <c r="OU131" s="263"/>
      <c r="OV131" s="263"/>
      <c r="OW131" s="263"/>
      <c r="OX131" s="263"/>
      <c r="OY131" s="263"/>
      <c r="OZ131" s="263"/>
      <c r="PA131" s="263"/>
      <c r="PB131" s="263"/>
      <c r="PC131" s="263"/>
      <c r="PD131" s="263"/>
      <c r="PE131" s="263"/>
      <c r="PF131" s="263"/>
      <c r="PG131" s="263"/>
      <c r="PH131" s="263"/>
      <c r="PI131" s="263"/>
      <c r="PJ131" s="263"/>
      <c r="PK131" s="263"/>
      <c r="PL131" s="263"/>
      <c r="PM131" s="263"/>
      <c r="PN131" s="263"/>
      <c r="PO131" s="263"/>
      <c r="PP131" s="263"/>
      <c r="PQ131" s="263"/>
      <c r="PR131" s="263"/>
      <c r="PS131" s="263"/>
      <c r="PT131" s="263"/>
      <c r="PU131" s="263"/>
      <c r="PV131" s="263"/>
      <c r="PW131" s="263"/>
      <c r="PX131" s="263"/>
      <c r="PY131" s="263"/>
      <c r="PZ131" s="263"/>
      <c r="QA131" s="263"/>
      <c r="QB131" s="263"/>
      <c r="QC131" s="263"/>
      <c r="QD131" s="263"/>
      <c r="QE131" s="263"/>
      <c r="QF131" s="263"/>
      <c r="QG131" s="263"/>
      <c r="QH131" s="263"/>
      <c r="QI131" s="263"/>
      <c r="QJ131" s="263"/>
      <c r="QK131" s="263"/>
      <c r="QL131" s="263"/>
      <c r="QM131" s="263"/>
      <c r="QN131" s="263"/>
      <c r="QO131" s="263"/>
      <c r="QP131" s="263"/>
      <c r="QQ131" s="263"/>
      <c r="QR131" s="263"/>
      <c r="QS131" s="263"/>
      <c r="QT131" s="263"/>
      <c r="QU131" s="263"/>
      <c r="QV131" s="263"/>
      <c r="QW131" s="263"/>
      <c r="QX131" s="263"/>
      <c r="QY131" s="263"/>
      <c r="QZ131" s="263"/>
      <c r="RA131" s="263"/>
      <c r="RB131" s="263"/>
      <c r="RC131" s="263"/>
      <c r="RD131" s="263"/>
      <c r="RE131" s="263"/>
      <c r="RF131" s="263"/>
      <c r="RG131" s="263"/>
      <c r="RH131" s="263"/>
      <c r="RI131" s="263"/>
      <c r="RJ131" s="263"/>
      <c r="RK131" s="263"/>
      <c r="RL131" s="263"/>
      <c r="RM131" s="263"/>
      <c r="RN131" s="263"/>
      <c r="RO131" s="263"/>
      <c r="RP131" s="263"/>
      <c r="RQ131" s="263"/>
      <c r="RR131" s="263"/>
      <c r="RS131" s="263"/>
      <c r="RT131" s="263"/>
      <c r="RU131" s="263"/>
      <c r="RV131" s="263"/>
      <c r="RW131" s="263"/>
      <c r="RX131" s="263"/>
      <c r="RY131" s="263"/>
      <c r="RZ131" s="263"/>
      <c r="SA131" s="263"/>
      <c r="SB131" s="263"/>
      <c r="SC131" s="263"/>
      <c r="SD131" s="263"/>
      <c r="SE131" s="263"/>
      <c r="SF131" s="263"/>
      <c r="SG131" s="263"/>
      <c r="SH131" s="263"/>
      <c r="SI131" s="263"/>
      <c r="SJ131" s="263"/>
      <c r="SK131" s="263"/>
      <c r="SL131" s="263"/>
      <c r="SM131" s="263"/>
      <c r="SN131" s="263"/>
      <c r="SO131" s="263"/>
      <c r="SP131" s="263"/>
      <c r="SQ131" s="263"/>
      <c r="SR131" s="263"/>
      <c r="SS131" s="263"/>
      <c r="ST131" s="263"/>
      <c r="SU131" s="263"/>
      <c r="SV131" s="263"/>
      <c r="SW131" s="263"/>
      <c r="SX131" s="263"/>
      <c r="SY131" s="263"/>
      <c r="SZ131" s="263"/>
      <c r="TA131" s="263"/>
      <c r="TB131" s="263"/>
      <c r="TC131" s="263"/>
      <c r="TD131" s="263"/>
      <c r="TE131" s="263"/>
      <c r="TF131" s="263"/>
      <c r="TG131" s="263"/>
      <c r="TH131" s="263"/>
      <c r="TI131" s="263"/>
      <c r="TJ131" s="263"/>
      <c r="TK131" s="263"/>
      <c r="TL131" s="263"/>
      <c r="TM131" s="263"/>
      <c r="TN131" s="263"/>
      <c r="TO131" s="263"/>
      <c r="TP131" s="263"/>
      <c r="TQ131" s="263"/>
      <c r="TR131" s="263"/>
      <c r="TS131" s="263"/>
      <c r="TT131" s="263"/>
      <c r="TU131" s="263"/>
      <c r="TV131" s="263"/>
      <c r="TW131" s="263"/>
      <c r="TX131" s="263"/>
      <c r="TY131" s="263"/>
      <c r="TZ131" s="263"/>
      <c r="UA131" s="263"/>
      <c r="UB131" s="263"/>
      <c r="UC131" s="263"/>
      <c r="UD131" s="263"/>
      <c r="UE131" s="263"/>
      <c r="UF131" s="263"/>
      <c r="UG131" s="263"/>
      <c r="UH131" s="263"/>
      <c r="UI131" s="263"/>
      <c r="UJ131" s="263"/>
      <c r="UK131" s="263"/>
      <c r="UL131" s="263"/>
      <c r="UM131" s="263"/>
      <c r="UN131" s="263"/>
      <c r="UO131" s="263"/>
      <c r="UP131" s="263"/>
      <c r="UQ131" s="263"/>
      <c r="UR131" s="263"/>
      <c r="US131" s="263"/>
      <c r="UT131" s="263"/>
      <c r="UU131" s="263"/>
      <c r="UV131" s="263"/>
      <c r="UW131" s="263"/>
      <c r="UX131" s="263"/>
      <c r="UY131" s="263"/>
      <c r="UZ131" s="263"/>
      <c r="VA131" s="263"/>
      <c r="VB131" s="263"/>
      <c r="VC131" s="263"/>
      <c r="VD131" s="263"/>
      <c r="VE131" s="263"/>
      <c r="VF131" s="263"/>
      <c r="VG131" s="263"/>
      <c r="VH131" s="263"/>
      <c r="VI131" s="263"/>
      <c r="VJ131" s="263"/>
      <c r="VK131" s="263"/>
      <c r="VL131" s="263"/>
      <c r="VM131" s="263"/>
      <c r="VN131" s="263"/>
      <c r="VO131" s="263"/>
      <c r="VP131" s="263"/>
      <c r="VQ131" s="263"/>
      <c r="VR131" s="263"/>
      <c r="VS131" s="263"/>
      <c r="VT131" s="263"/>
      <c r="VU131" s="263"/>
      <c r="VV131" s="263"/>
      <c r="VW131" s="263"/>
      <c r="VX131" s="263"/>
      <c r="VY131" s="263"/>
      <c r="VZ131" s="263"/>
      <c r="WA131" s="263"/>
      <c r="WB131" s="263"/>
      <c r="WC131" s="263"/>
      <c r="WD131" s="263"/>
      <c r="WE131" s="263"/>
      <c r="WF131" s="263"/>
      <c r="WG131" s="263"/>
      <c r="WH131" s="263"/>
      <c r="WI131" s="263"/>
      <c r="WJ131" s="263"/>
      <c r="WK131" s="263"/>
      <c r="WL131" s="263"/>
      <c r="WM131" s="263"/>
      <c r="WN131" s="263"/>
      <c r="WO131" s="263"/>
      <c r="WP131" s="263"/>
      <c r="WQ131" s="263"/>
      <c r="WR131" s="263"/>
      <c r="WS131" s="263"/>
      <c r="WT131" s="263"/>
      <c r="WU131" s="263"/>
      <c r="WV131" s="263"/>
      <c r="WW131" s="263"/>
      <c r="WX131" s="263"/>
      <c r="WY131" s="263"/>
      <c r="WZ131" s="263"/>
      <c r="XA131" s="263"/>
      <c r="XB131" s="263"/>
      <c r="XC131" s="263"/>
      <c r="XD131" s="263"/>
      <c r="XE131" s="263"/>
      <c r="XF131" s="263"/>
      <c r="XG131" s="263"/>
      <c r="XH131" s="263"/>
      <c r="XI131" s="263"/>
      <c r="XJ131" s="263"/>
      <c r="XK131" s="263"/>
      <c r="XL131" s="263"/>
      <c r="XM131" s="263"/>
      <c r="XN131" s="263"/>
      <c r="XO131" s="263"/>
      <c r="XP131" s="263"/>
      <c r="XQ131" s="263"/>
      <c r="XR131" s="263"/>
      <c r="XS131" s="263"/>
      <c r="XT131" s="263"/>
      <c r="XU131" s="263"/>
      <c r="XV131" s="263"/>
      <c r="XW131" s="263"/>
      <c r="XX131" s="263"/>
      <c r="XY131" s="263"/>
      <c r="XZ131" s="263"/>
      <c r="YA131" s="263"/>
      <c r="YB131" s="263"/>
      <c r="YC131" s="263"/>
      <c r="YD131" s="263"/>
      <c r="YE131" s="263"/>
      <c r="YF131" s="263"/>
      <c r="YG131" s="263"/>
      <c r="YH131" s="263"/>
      <c r="YI131" s="263"/>
      <c r="YJ131" s="263"/>
      <c r="YK131" s="263"/>
      <c r="YL131" s="263"/>
      <c r="YM131" s="263"/>
      <c r="YN131" s="263"/>
      <c r="YO131" s="263"/>
      <c r="YP131" s="263"/>
      <c r="YQ131" s="263"/>
      <c r="YR131" s="263"/>
      <c r="YS131" s="263"/>
      <c r="YT131" s="263"/>
      <c r="YU131" s="263"/>
      <c r="YV131" s="263"/>
      <c r="YW131" s="263"/>
      <c r="YX131" s="263"/>
      <c r="YY131" s="263"/>
      <c r="YZ131" s="263"/>
      <c r="ZA131" s="263"/>
      <c r="ZB131" s="263"/>
      <c r="ZC131" s="263"/>
      <c r="ZD131" s="263"/>
      <c r="ZE131" s="263"/>
      <c r="ZF131" s="263"/>
      <c r="ZG131" s="263"/>
      <c r="ZH131" s="263"/>
      <c r="ZI131" s="263"/>
      <c r="ZJ131" s="263"/>
      <c r="ZK131" s="263"/>
      <c r="ZL131" s="263"/>
      <c r="ZM131" s="263"/>
      <c r="ZN131" s="263"/>
      <c r="ZO131" s="263"/>
      <c r="ZP131" s="263"/>
      <c r="ZQ131" s="263"/>
      <c r="ZR131" s="263"/>
      <c r="ZS131" s="263"/>
      <c r="ZT131" s="263"/>
      <c r="ZU131" s="263"/>
      <c r="ZV131" s="263"/>
      <c r="ZW131" s="263"/>
      <c r="ZX131" s="263"/>
      <c r="ZY131" s="263"/>
      <c r="ZZ131" s="263"/>
      <c r="AAA131" s="263"/>
      <c r="AAB131" s="263"/>
      <c r="AAC131" s="263"/>
      <c r="AAD131" s="263"/>
      <c r="AAE131" s="263"/>
      <c r="AAF131" s="263"/>
      <c r="AAG131" s="263"/>
      <c r="AAH131" s="263"/>
      <c r="AAI131" s="263"/>
      <c r="AAJ131" s="263"/>
      <c r="AAK131" s="263"/>
      <c r="AAL131" s="263"/>
      <c r="AAM131" s="263"/>
      <c r="AAN131" s="263"/>
      <c r="AAO131" s="263"/>
      <c r="AAP131" s="263"/>
      <c r="AAQ131" s="263"/>
      <c r="AAR131" s="263"/>
      <c r="AAS131" s="263"/>
      <c r="AAT131" s="263"/>
      <c r="AAU131" s="263"/>
      <c r="AAV131" s="263"/>
      <c r="AAW131" s="263"/>
      <c r="AAX131" s="263"/>
      <c r="AAY131" s="263"/>
      <c r="AAZ131" s="263"/>
      <c r="ABA131" s="263"/>
      <c r="ABB131" s="263"/>
      <c r="ABC131" s="263"/>
      <c r="ABD131" s="263"/>
      <c r="ABE131" s="263"/>
      <c r="ABF131" s="263"/>
      <c r="ABG131" s="263"/>
      <c r="ABH131" s="263"/>
      <c r="ABI131" s="263"/>
      <c r="ABJ131" s="263"/>
      <c r="ABK131" s="263"/>
      <c r="ABL131" s="263"/>
      <c r="ABM131" s="263"/>
      <c r="ABN131" s="263"/>
      <c r="ABO131" s="263"/>
      <c r="ABP131" s="263"/>
      <c r="ABQ131" s="263"/>
      <c r="ABR131" s="263"/>
      <c r="ABS131" s="263"/>
      <c r="ABT131" s="263"/>
      <c r="ABU131" s="263"/>
      <c r="ABV131" s="263"/>
      <c r="ABW131" s="263"/>
      <c r="ABX131" s="263"/>
      <c r="ABY131" s="263"/>
      <c r="ABZ131" s="263"/>
      <c r="ACA131" s="263"/>
      <c r="ACB131" s="263"/>
      <c r="ACC131" s="263"/>
      <c r="ACD131" s="263"/>
      <c r="ACE131" s="263"/>
      <c r="ACF131" s="263"/>
      <c r="ACG131" s="263"/>
      <c r="ACH131" s="263"/>
      <c r="ACI131" s="263"/>
      <c r="ACJ131" s="263"/>
      <c r="ACK131" s="263"/>
      <c r="ACL131" s="263"/>
      <c r="ACM131" s="263"/>
      <c r="ACN131" s="263"/>
      <c r="ACO131" s="263"/>
      <c r="ACP131" s="263"/>
      <c r="ACQ131" s="263"/>
      <c r="ACR131" s="263"/>
      <c r="ACS131" s="263"/>
      <c r="ACT131" s="263"/>
      <c r="ACU131" s="263"/>
      <c r="ACV131" s="263"/>
      <c r="ACW131" s="263"/>
      <c r="ACX131" s="263"/>
      <c r="ACY131" s="263"/>
      <c r="ACZ131" s="263"/>
      <c r="ADA131" s="263"/>
      <c r="ADB131" s="263"/>
      <c r="ADC131" s="263"/>
      <c r="ADD131" s="263"/>
      <c r="ADE131" s="263"/>
      <c r="ADF131" s="263"/>
      <c r="ADG131" s="263"/>
      <c r="ADH131" s="263"/>
      <c r="ADI131" s="263"/>
      <c r="ADJ131" s="263"/>
      <c r="ADK131" s="263"/>
      <c r="ADL131" s="263"/>
      <c r="ADM131" s="263"/>
      <c r="ADN131" s="263"/>
      <c r="ADO131" s="263"/>
      <c r="ADP131" s="263"/>
      <c r="ADQ131" s="263"/>
      <c r="ADR131" s="263"/>
      <c r="ADS131" s="263"/>
      <c r="ADT131" s="263"/>
      <c r="ADU131" s="263"/>
      <c r="ADV131" s="263"/>
      <c r="ADW131" s="263"/>
      <c r="ADX131" s="263"/>
      <c r="ADY131" s="263"/>
      <c r="ADZ131" s="263"/>
      <c r="AEA131" s="263"/>
      <c r="AEB131" s="263"/>
      <c r="AEC131" s="263"/>
      <c r="AED131" s="263"/>
      <c r="AEE131" s="263"/>
      <c r="AEF131" s="263"/>
      <c r="AEG131" s="263"/>
      <c r="AEH131" s="263"/>
      <c r="AEI131" s="263"/>
      <c r="AEJ131" s="263"/>
      <c r="AEK131" s="263"/>
      <c r="AEL131" s="263"/>
      <c r="AEM131" s="263"/>
      <c r="AEN131" s="263"/>
      <c r="AEO131" s="263"/>
      <c r="AEP131" s="263"/>
      <c r="AEQ131" s="263"/>
      <c r="AER131" s="263"/>
      <c r="AES131" s="263"/>
      <c r="AET131" s="263"/>
      <c r="AEU131" s="263"/>
      <c r="AEV131" s="263"/>
      <c r="AEW131" s="263"/>
      <c r="AEX131" s="263"/>
      <c r="AEY131" s="263"/>
      <c r="AEZ131" s="263"/>
      <c r="AFA131" s="263"/>
      <c r="AFB131" s="263"/>
      <c r="AFC131" s="263"/>
      <c r="AFD131" s="263"/>
      <c r="AFE131" s="263"/>
      <c r="AFF131" s="263"/>
      <c r="AFG131" s="263"/>
      <c r="AFH131" s="263"/>
      <c r="AFI131" s="263"/>
      <c r="AFJ131" s="263"/>
      <c r="AFK131" s="263"/>
      <c r="AFL131" s="263"/>
      <c r="AFM131" s="263"/>
      <c r="AFN131" s="263"/>
      <c r="AFO131" s="263"/>
      <c r="AFP131" s="263"/>
      <c r="AFQ131" s="263"/>
      <c r="AFR131" s="263"/>
      <c r="AFS131" s="263"/>
      <c r="AFT131" s="263"/>
      <c r="AFU131" s="263"/>
      <c r="AFV131" s="263"/>
      <c r="AFW131" s="263"/>
      <c r="AFX131" s="263"/>
      <c r="AFY131" s="263"/>
      <c r="AFZ131" s="263"/>
      <c r="AGA131" s="263"/>
      <c r="AGB131" s="263"/>
      <c r="AGC131" s="263"/>
      <c r="AGD131" s="263"/>
      <c r="AGE131" s="263"/>
      <c r="AGF131" s="263"/>
      <c r="AGG131" s="263"/>
      <c r="AGH131" s="263"/>
      <c r="AGI131" s="263"/>
      <c r="AGJ131" s="263"/>
      <c r="AGK131" s="263"/>
      <c r="AGL131" s="263"/>
      <c r="AGM131" s="263"/>
      <c r="AGN131" s="263"/>
      <c r="AGO131" s="263"/>
      <c r="AGP131" s="263"/>
      <c r="AGQ131" s="263"/>
      <c r="AGR131" s="263"/>
      <c r="AGS131" s="263"/>
      <c r="AGT131" s="263"/>
      <c r="AGU131" s="263"/>
      <c r="AGV131" s="263"/>
      <c r="AGW131" s="263"/>
      <c r="AGX131" s="263"/>
      <c r="AGY131" s="263"/>
      <c r="AGZ131" s="263"/>
      <c r="AHA131" s="263"/>
      <c r="AHB131" s="263"/>
      <c r="AHC131" s="263"/>
      <c r="AHD131" s="263"/>
      <c r="AHE131" s="263"/>
      <c r="AHF131" s="263"/>
      <c r="AHG131" s="263"/>
      <c r="AHH131" s="263"/>
      <c r="AHI131" s="263"/>
      <c r="AHJ131" s="263"/>
      <c r="AHK131" s="263"/>
      <c r="AHL131" s="263"/>
      <c r="AHM131" s="263"/>
      <c r="AHN131" s="263"/>
      <c r="AHO131" s="263"/>
      <c r="AHP131" s="263"/>
      <c r="AHQ131" s="263"/>
      <c r="AHR131" s="263"/>
      <c r="AHS131" s="263"/>
      <c r="AHT131" s="263"/>
      <c r="AHU131" s="263"/>
      <c r="AHV131" s="263"/>
      <c r="AHW131" s="263"/>
      <c r="AHX131" s="263"/>
      <c r="AHY131" s="263"/>
      <c r="AHZ131" s="263"/>
      <c r="AIA131" s="263"/>
      <c r="AIB131" s="263"/>
      <c r="AIC131" s="263"/>
      <c r="AID131" s="263"/>
      <c r="AIE131" s="263"/>
      <c r="AIF131" s="263"/>
      <c r="AIG131" s="263"/>
      <c r="AIH131" s="263"/>
      <c r="AII131" s="263"/>
      <c r="AIJ131" s="263"/>
      <c r="AIK131" s="263"/>
      <c r="AIL131" s="263"/>
      <c r="AIM131" s="263"/>
      <c r="AIN131" s="263"/>
      <c r="AIO131" s="263"/>
      <c r="AIP131" s="263"/>
      <c r="AIQ131" s="263"/>
      <c r="AIR131" s="263"/>
      <c r="AIS131" s="263"/>
      <c r="AIT131" s="263"/>
      <c r="AIU131" s="263"/>
      <c r="AIV131" s="263"/>
      <c r="AIW131" s="263"/>
      <c r="AIX131" s="263"/>
      <c r="AIY131" s="263"/>
      <c r="AIZ131" s="263"/>
      <c r="AJA131" s="263"/>
      <c r="AJB131" s="263"/>
      <c r="AJC131" s="263"/>
      <c r="AJD131" s="263"/>
      <c r="AJE131" s="263"/>
      <c r="AJF131" s="263"/>
      <c r="AJG131" s="263"/>
      <c r="AJH131" s="263"/>
      <c r="AJI131" s="263"/>
      <c r="AJJ131" s="263"/>
      <c r="AJK131" s="263"/>
      <c r="AJL131" s="263"/>
      <c r="AJM131" s="263"/>
      <c r="AJN131" s="263"/>
      <c r="AJO131" s="263"/>
      <c r="AJP131" s="263"/>
      <c r="AJQ131" s="263"/>
      <c r="AJR131" s="263"/>
      <c r="AJS131" s="263"/>
      <c r="AJT131" s="263"/>
      <c r="AJU131" s="263"/>
      <c r="AJV131" s="263"/>
      <c r="AJW131" s="263"/>
      <c r="AJX131" s="263"/>
      <c r="AJY131" s="263"/>
      <c r="AJZ131" s="263"/>
      <c r="AKA131" s="263"/>
      <c r="AKB131" s="263"/>
      <c r="AKC131" s="263"/>
      <c r="AKD131" s="263"/>
      <c r="AKE131" s="263"/>
      <c r="AKF131" s="263"/>
      <c r="AKG131" s="263"/>
      <c r="AKH131" s="263"/>
      <c r="AKI131" s="263"/>
      <c r="AKJ131" s="263"/>
      <c r="AKK131" s="263"/>
      <c r="AKL131" s="263"/>
      <c r="AKM131" s="263"/>
      <c r="AKN131" s="263"/>
      <c r="AKO131" s="263"/>
      <c r="AKP131" s="263"/>
      <c r="AKQ131" s="263"/>
      <c r="AKR131" s="263"/>
      <c r="AKS131" s="263"/>
      <c r="AKT131" s="263"/>
      <c r="AKU131" s="263"/>
      <c r="AKV131" s="263"/>
      <c r="AKW131" s="263"/>
      <c r="AKX131" s="263"/>
      <c r="AKY131" s="263"/>
      <c r="AKZ131" s="263"/>
      <c r="ALA131" s="263"/>
      <c r="ALB131" s="263"/>
      <c r="ALC131" s="263"/>
      <c r="ALD131" s="263"/>
      <c r="ALE131" s="263"/>
      <c r="ALF131" s="263"/>
      <c r="ALG131" s="263"/>
      <c r="ALH131" s="263"/>
      <c r="ALI131" s="263"/>
      <c r="ALJ131" s="263"/>
      <c r="ALK131" s="263"/>
      <c r="ALL131" s="263"/>
      <c r="ALM131" s="263"/>
      <c r="ALN131" s="263"/>
      <c r="ALO131" s="263"/>
      <c r="ALP131" s="263"/>
      <c r="ALQ131" s="263"/>
      <c r="ALR131" s="263"/>
      <c r="ALS131" s="263"/>
      <c r="ALT131" s="263"/>
      <c r="ALU131" s="263"/>
      <c r="ALV131" s="263"/>
      <c r="ALW131" s="263"/>
      <c r="ALX131" s="263"/>
      <c r="ALY131" s="263"/>
      <c r="ALZ131" s="263"/>
      <c r="AMA131" s="263"/>
      <c r="AMB131" s="263"/>
      <c r="AMC131" s="263"/>
      <c r="AMD131" s="263"/>
      <c r="AME131" s="263"/>
      <c r="AMF131" s="263"/>
      <c r="AMG131" s="263"/>
      <c r="AMH131" s="263"/>
      <c r="AMI131" s="263"/>
      <c r="AMJ131" s="263"/>
      <c r="AMK131" s="263"/>
    </row>
    <row r="132" spans="1:1025" s="86" customFormat="1" x14ac:dyDescent="0.2">
      <c r="A132" s="263"/>
      <c r="B132" s="263"/>
      <c r="C132" s="234"/>
      <c r="D132" s="234"/>
      <c r="E132" s="234"/>
      <c r="F132" s="234"/>
      <c r="G132" s="234"/>
      <c r="H132" s="234"/>
      <c r="I132" s="234"/>
      <c r="J132" s="234"/>
      <c r="K132" s="234"/>
      <c r="L132" s="234"/>
      <c r="M132" s="234"/>
      <c r="N132" s="234"/>
      <c r="O132" s="234"/>
      <c r="P132" s="234"/>
      <c r="Q132" s="224"/>
      <c r="R132" s="244"/>
      <c r="S132" s="263"/>
      <c r="T132" s="263"/>
      <c r="U132" s="263"/>
      <c r="V132" s="263"/>
      <c r="W132" s="263"/>
      <c r="X132" s="263"/>
      <c r="Y132" s="263"/>
      <c r="Z132" s="263"/>
      <c r="AA132" s="263"/>
      <c r="AB132" s="263"/>
      <c r="AC132" s="263"/>
      <c r="AD132" s="263"/>
      <c r="AE132" s="263"/>
      <c r="AF132" s="263"/>
      <c r="AG132" s="263"/>
      <c r="AH132" s="263"/>
      <c r="AI132" s="263"/>
      <c r="AJ132" s="263"/>
      <c r="AK132" s="263"/>
      <c r="AL132" s="263"/>
      <c r="AM132" s="263"/>
      <c r="AN132" s="263"/>
      <c r="AO132" s="263"/>
      <c r="AP132" s="263"/>
      <c r="AQ132" s="263"/>
      <c r="AR132" s="263"/>
      <c r="AS132" s="263"/>
      <c r="AT132" s="263"/>
      <c r="AU132" s="263"/>
      <c r="AV132" s="263"/>
      <c r="AW132" s="263"/>
      <c r="AX132" s="263"/>
      <c r="AY132" s="263"/>
      <c r="AZ132" s="263"/>
      <c r="BA132" s="263"/>
      <c r="BB132" s="263"/>
      <c r="BC132" s="263"/>
      <c r="BD132" s="263"/>
      <c r="BE132" s="263"/>
      <c r="BF132" s="263"/>
      <c r="BG132" s="263"/>
      <c r="BH132" s="263"/>
      <c r="BI132" s="263"/>
      <c r="BJ132" s="263"/>
      <c r="BK132" s="263"/>
      <c r="BL132" s="263"/>
      <c r="BM132" s="263"/>
      <c r="BN132" s="263"/>
      <c r="BO132" s="263"/>
      <c r="BP132" s="263"/>
      <c r="BQ132" s="263"/>
      <c r="BR132" s="263"/>
      <c r="BS132" s="263"/>
      <c r="BT132" s="263"/>
      <c r="BU132" s="263"/>
      <c r="BV132" s="263"/>
      <c r="BW132" s="263"/>
      <c r="BX132" s="263"/>
      <c r="BY132" s="263"/>
      <c r="BZ132" s="263"/>
      <c r="CA132" s="263"/>
      <c r="CB132" s="263"/>
      <c r="CC132" s="263"/>
      <c r="CD132" s="263"/>
      <c r="CE132" s="263"/>
      <c r="CF132" s="263"/>
      <c r="CG132" s="263"/>
      <c r="CH132" s="263"/>
      <c r="CI132" s="263"/>
      <c r="CJ132" s="263"/>
      <c r="CK132" s="263"/>
      <c r="CL132" s="263"/>
      <c r="CM132" s="263"/>
      <c r="CN132" s="263"/>
      <c r="CO132" s="263"/>
      <c r="CP132" s="263"/>
      <c r="CQ132" s="263"/>
      <c r="CR132" s="263"/>
      <c r="CS132" s="263"/>
      <c r="CT132" s="263"/>
      <c r="CU132" s="263"/>
      <c r="CV132" s="263"/>
      <c r="CW132" s="263"/>
      <c r="CX132" s="263"/>
      <c r="CY132" s="263"/>
      <c r="CZ132" s="263"/>
      <c r="DA132" s="263"/>
      <c r="DB132" s="263"/>
      <c r="DC132" s="263"/>
      <c r="DD132" s="263"/>
      <c r="DE132" s="263"/>
      <c r="DF132" s="263"/>
      <c r="DG132" s="263"/>
      <c r="DH132" s="263"/>
      <c r="DI132" s="263"/>
      <c r="DJ132" s="263"/>
      <c r="DK132" s="263"/>
      <c r="DL132" s="263"/>
      <c r="DM132" s="263"/>
      <c r="DN132" s="263"/>
      <c r="DO132" s="263"/>
      <c r="DP132" s="263"/>
      <c r="DQ132" s="263"/>
      <c r="DR132" s="263"/>
      <c r="DS132" s="263"/>
      <c r="DT132" s="263"/>
      <c r="DU132" s="263"/>
      <c r="DV132" s="263"/>
      <c r="DW132" s="263"/>
      <c r="DX132" s="263"/>
      <c r="DY132" s="263"/>
      <c r="DZ132" s="263"/>
      <c r="EA132" s="263"/>
      <c r="EB132" s="263"/>
      <c r="EC132" s="263"/>
      <c r="ED132" s="263"/>
      <c r="EE132" s="263"/>
      <c r="EF132" s="263"/>
      <c r="EG132" s="263"/>
      <c r="EH132" s="263"/>
      <c r="EI132" s="263"/>
      <c r="EJ132" s="263"/>
      <c r="EK132" s="263"/>
      <c r="EL132" s="263"/>
      <c r="EM132" s="263"/>
      <c r="EN132" s="263"/>
      <c r="EO132" s="263"/>
      <c r="EP132" s="263"/>
      <c r="EQ132" s="263"/>
      <c r="ER132" s="263"/>
      <c r="ES132" s="263"/>
      <c r="ET132" s="263"/>
      <c r="EU132" s="263"/>
      <c r="EV132" s="263"/>
      <c r="EW132" s="263"/>
      <c r="EX132" s="263"/>
      <c r="EY132" s="263"/>
      <c r="EZ132" s="263"/>
      <c r="FA132" s="263"/>
      <c r="FB132" s="263"/>
      <c r="FC132" s="263"/>
      <c r="FD132" s="263"/>
      <c r="FE132" s="263"/>
      <c r="FF132" s="263"/>
      <c r="FG132" s="263"/>
      <c r="FH132" s="263"/>
      <c r="FI132" s="263"/>
      <c r="FJ132" s="263"/>
      <c r="FK132" s="263"/>
      <c r="FL132" s="263"/>
      <c r="FM132" s="263"/>
      <c r="FN132" s="263"/>
      <c r="FO132" s="263"/>
      <c r="FP132" s="263"/>
      <c r="FQ132" s="263"/>
      <c r="FR132" s="263"/>
      <c r="FS132" s="263"/>
      <c r="FT132" s="263"/>
      <c r="FU132" s="263"/>
      <c r="FV132" s="263"/>
      <c r="FW132" s="263"/>
      <c r="FX132" s="263"/>
      <c r="FY132" s="263"/>
      <c r="FZ132" s="263"/>
      <c r="GA132" s="263"/>
      <c r="GB132" s="263"/>
      <c r="GC132" s="263"/>
      <c r="GD132" s="263"/>
      <c r="GE132" s="263"/>
      <c r="GF132" s="263"/>
      <c r="GG132" s="263"/>
      <c r="GH132" s="263"/>
      <c r="GI132" s="263"/>
      <c r="GJ132" s="263"/>
      <c r="GK132" s="263"/>
      <c r="GL132" s="263"/>
      <c r="GM132" s="263"/>
      <c r="GN132" s="263"/>
      <c r="GO132" s="263"/>
      <c r="GP132" s="263"/>
      <c r="GQ132" s="263"/>
      <c r="GR132" s="263"/>
      <c r="GS132" s="263"/>
      <c r="GT132" s="263"/>
      <c r="GU132" s="263"/>
      <c r="GV132" s="263"/>
      <c r="GW132" s="263"/>
      <c r="GX132" s="263"/>
      <c r="GY132" s="263"/>
      <c r="GZ132" s="263"/>
      <c r="HA132" s="263"/>
      <c r="HB132" s="263"/>
      <c r="HC132" s="263"/>
      <c r="HD132" s="263"/>
      <c r="HE132" s="263"/>
      <c r="HF132" s="263"/>
      <c r="HG132" s="263"/>
      <c r="HH132" s="263"/>
      <c r="HI132" s="263"/>
      <c r="HJ132" s="263"/>
      <c r="HK132" s="263"/>
      <c r="HL132" s="263"/>
      <c r="HM132" s="263"/>
      <c r="HN132" s="263"/>
      <c r="HO132" s="263"/>
      <c r="HP132" s="263"/>
      <c r="HQ132" s="263"/>
      <c r="HR132" s="263"/>
      <c r="HS132" s="263"/>
      <c r="HT132" s="263"/>
      <c r="HU132" s="263"/>
      <c r="HV132" s="263"/>
      <c r="HW132" s="263"/>
      <c r="HX132" s="263"/>
      <c r="HY132" s="263"/>
      <c r="HZ132" s="263"/>
      <c r="IA132" s="263"/>
      <c r="IB132" s="263"/>
      <c r="IC132" s="263"/>
      <c r="ID132" s="263"/>
      <c r="IE132" s="263"/>
      <c r="IF132" s="263"/>
      <c r="IG132" s="263"/>
      <c r="IH132" s="263"/>
      <c r="II132" s="263"/>
      <c r="IJ132" s="263"/>
      <c r="IK132" s="263"/>
      <c r="IL132" s="263"/>
      <c r="IM132" s="263"/>
      <c r="IN132" s="263"/>
      <c r="IO132" s="263"/>
      <c r="IP132" s="263"/>
      <c r="IQ132" s="263"/>
      <c r="IR132" s="263"/>
      <c r="IS132" s="263"/>
      <c r="IT132" s="263"/>
      <c r="IU132" s="263"/>
      <c r="IV132" s="263"/>
      <c r="IW132" s="263"/>
      <c r="IX132" s="263"/>
      <c r="IY132" s="263"/>
      <c r="IZ132" s="263"/>
      <c r="JA132" s="263"/>
      <c r="JB132" s="263"/>
      <c r="JC132" s="263"/>
      <c r="JD132" s="263"/>
      <c r="JE132" s="263"/>
      <c r="JF132" s="263"/>
      <c r="JG132" s="263"/>
      <c r="JH132" s="263"/>
      <c r="JI132" s="263"/>
      <c r="JJ132" s="263"/>
      <c r="JK132" s="263"/>
      <c r="JL132" s="263"/>
      <c r="JM132" s="263"/>
      <c r="JN132" s="263"/>
      <c r="JO132" s="263"/>
      <c r="JP132" s="263"/>
      <c r="JQ132" s="263"/>
      <c r="JR132" s="263"/>
      <c r="JS132" s="263"/>
      <c r="JT132" s="263"/>
      <c r="JU132" s="263"/>
      <c r="JV132" s="263"/>
      <c r="JW132" s="263"/>
      <c r="JX132" s="263"/>
      <c r="JY132" s="263"/>
      <c r="JZ132" s="263"/>
      <c r="KA132" s="263"/>
      <c r="KB132" s="263"/>
      <c r="KC132" s="263"/>
      <c r="KD132" s="263"/>
      <c r="KE132" s="263"/>
      <c r="KF132" s="263"/>
      <c r="KG132" s="263"/>
      <c r="KH132" s="263"/>
      <c r="KI132" s="263"/>
      <c r="KJ132" s="263"/>
      <c r="KK132" s="263"/>
      <c r="KL132" s="263"/>
      <c r="KM132" s="263"/>
      <c r="KN132" s="263"/>
      <c r="KO132" s="263"/>
      <c r="KP132" s="263"/>
      <c r="KQ132" s="263"/>
      <c r="KR132" s="263"/>
      <c r="KS132" s="263"/>
      <c r="KT132" s="263"/>
      <c r="KU132" s="263"/>
      <c r="KV132" s="263"/>
      <c r="KW132" s="263"/>
      <c r="KX132" s="263"/>
      <c r="KY132" s="263"/>
      <c r="KZ132" s="263"/>
      <c r="LA132" s="263"/>
      <c r="LB132" s="263"/>
      <c r="LC132" s="263"/>
      <c r="LD132" s="263"/>
      <c r="LE132" s="263"/>
      <c r="LF132" s="263"/>
      <c r="LG132" s="263"/>
      <c r="LH132" s="263"/>
      <c r="LI132" s="263"/>
      <c r="LJ132" s="263"/>
      <c r="LK132" s="263"/>
      <c r="LL132" s="263"/>
      <c r="LM132" s="263"/>
      <c r="LN132" s="263"/>
      <c r="LO132" s="263"/>
      <c r="LP132" s="263"/>
      <c r="LQ132" s="263"/>
      <c r="LR132" s="263"/>
      <c r="LS132" s="263"/>
      <c r="LT132" s="263"/>
      <c r="LU132" s="263"/>
      <c r="LV132" s="263"/>
      <c r="LW132" s="263"/>
      <c r="LX132" s="263"/>
      <c r="LY132" s="263"/>
      <c r="LZ132" s="263"/>
      <c r="MA132" s="263"/>
      <c r="MB132" s="263"/>
      <c r="MC132" s="263"/>
      <c r="MD132" s="263"/>
      <c r="ME132" s="263"/>
      <c r="MF132" s="263"/>
      <c r="MG132" s="263"/>
      <c r="MH132" s="263"/>
      <c r="MI132" s="263"/>
      <c r="MJ132" s="263"/>
      <c r="MK132" s="263"/>
      <c r="ML132" s="263"/>
      <c r="MM132" s="263"/>
      <c r="MN132" s="263"/>
      <c r="MO132" s="263"/>
      <c r="MP132" s="263"/>
      <c r="MQ132" s="263"/>
      <c r="MR132" s="263"/>
      <c r="MS132" s="263"/>
      <c r="MT132" s="263"/>
      <c r="MU132" s="263"/>
      <c r="MV132" s="263"/>
      <c r="MW132" s="263"/>
      <c r="MX132" s="263"/>
      <c r="MY132" s="263"/>
      <c r="MZ132" s="263"/>
      <c r="NA132" s="263"/>
      <c r="NB132" s="263"/>
      <c r="NC132" s="263"/>
      <c r="ND132" s="263"/>
      <c r="NE132" s="263"/>
      <c r="NF132" s="263"/>
      <c r="NG132" s="263"/>
      <c r="NH132" s="263"/>
      <c r="NI132" s="263"/>
      <c r="NJ132" s="263"/>
      <c r="NK132" s="263"/>
      <c r="NL132" s="263"/>
      <c r="NM132" s="263"/>
      <c r="NN132" s="263"/>
      <c r="NO132" s="263"/>
      <c r="NP132" s="263"/>
      <c r="NQ132" s="263"/>
      <c r="NR132" s="263"/>
      <c r="NS132" s="263"/>
      <c r="NT132" s="263"/>
      <c r="NU132" s="263"/>
      <c r="NV132" s="263"/>
      <c r="NW132" s="263"/>
      <c r="NX132" s="263"/>
      <c r="NY132" s="263"/>
      <c r="NZ132" s="263"/>
      <c r="OA132" s="263"/>
      <c r="OB132" s="263"/>
      <c r="OC132" s="263"/>
      <c r="OD132" s="263"/>
      <c r="OE132" s="263"/>
      <c r="OF132" s="263"/>
      <c r="OG132" s="263"/>
      <c r="OH132" s="263"/>
      <c r="OI132" s="263"/>
      <c r="OJ132" s="263"/>
      <c r="OK132" s="263"/>
      <c r="OL132" s="263"/>
      <c r="OM132" s="263"/>
      <c r="ON132" s="263"/>
      <c r="OO132" s="263"/>
      <c r="OP132" s="263"/>
      <c r="OQ132" s="263"/>
      <c r="OR132" s="263"/>
      <c r="OS132" s="263"/>
      <c r="OT132" s="263"/>
      <c r="OU132" s="263"/>
      <c r="OV132" s="263"/>
      <c r="OW132" s="263"/>
      <c r="OX132" s="263"/>
      <c r="OY132" s="263"/>
      <c r="OZ132" s="263"/>
      <c r="PA132" s="263"/>
      <c r="PB132" s="263"/>
      <c r="PC132" s="263"/>
      <c r="PD132" s="263"/>
      <c r="PE132" s="263"/>
      <c r="PF132" s="263"/>
      <c r="PG132" s="263"/>
      <c r="PH132" s="263"/>
      <c r="PI132" s="263"/>
      <c r="PJ132" s="263"/>
      <c r="PK132" s="263"/>
      <c r="PL132" s="263"/>
      <c r="PM132" s="263"/>
      <c r="PN132" s="263"/>
      <c r="PO132" s="263"/>
      <c r="PP132" s="263"/>
      <c r="PQ132" s="263"/>
      <c r="PR132" s="263"/>
      <c r="PS132" s="263"/>
      <c r="PT132" s="263"/>
      <c r="PU132" s="263"/>
      <c r="PV132" s="263"/>
      <c r="PW132" s="263"/>
      <c r="PX132" s="263"/>
      <c r="PY132" s="263"/>
      <c r="PZ132" s="263"/>
      <c r="QA132" s="263"/>
      <c r="QB132" s="263"/>
      <c r="QC132" s="263"/>
      <c r="QD132" s="263"/>
      <c r="QE132" s="263"/>
      <c r="QF132" s="263"/>
      <c r="QG132" s="263"/>
      <c r="QH132" s="263"/>
      <c r="QI132" s="263"/>
      <c r="QJ132" s="263"/>
      <c r="QK132" s="263"/>
      <c r="QL132" s="263"/>
      <c r="QM132" s="263"/>
      <c r="QN132" s="263"/>
      <c r="QO132" s="263"/>
      <c r="QP132" s="263"/>
      <c r="QQ132" s="263"/>
      <c r="QR132" s="263"/>
      <c r="QS132" s="263"/>
      <c r="QT132" s="263"/>
      <c r="QU132" s="263"/>
      <c r="QV132" s="263"/>
      <c r="QW132" s="263"/>
      <c r="QX132" s="263"/>
      <c r="QY132" s="263"/>
      <c r="QZ132" s="263"/>
      <c r="RA132" s="263"/>
      <c r="RB132" s="263"/>
      <c r="RC132" s="263"/>
      <c r="RD132" s="263"/>
      <c r="RE132" s="263"/>
      <c r="RF132" s="263"/>
      <c r="RG132" s="263"/>
      <c r="RH132" s="263"/>
      <c r="RI132" s="263"/>
      <c r="RJ132" s="263"/>
      <c r="RK132" s="263"/>
      <c r="RL132" s="263"/>
      <c r="RM132" s="263"/>
      <c r="RN132" s="263"/>
      <c r="RO132" s="263"/>
      <c r="RP132" s="263"/>
      <c r="RQ132" s="263"/>
      <c r="RR132" s="263"/>
      <c r="RS132" s="263"/>
      <c r="RT132" s="263"/>
      <c r="RU132" s="263"/>
      <c r="RV132" s="263"/>
      <c r="RW132" s="263"/>
      <c r="RX132" s="263"/>
      <c r="RY132" s="263"/>
      <c r="RZ132" s="263"/>
      <c r="SA132" s="263"/>
      <c r="SB132" s="263"/>
      <c r="SC132" s="263"/>
      <c r="SD132" s="263"/>
      <c r="SE132" s="263"/>
      <c r="SF132" s="263"/>
      <c r="SG132" s="263"/>
      <c r="SH132" s="263"/>
      <c r="SI132" s="263"/>
      <c r="SJ132" s="263"/>
      <c r="SK132" s="263"/>
      <c r="SL132" s="263"/>
      <c r="SM132" s="263"/>
      <c r="SN132" s="263"/>
      <c r="SO132" s="263"/>
      <c r="SP132" s="263"/>
      <c r="SQ132" s="263"/>
      <c r="SR132" s="263"/>
      <c r="SS132" s="263"/>
      <c r="ST132" s="263"/>
      <c r="SU132" s="263"/>
      <c r="SV132" s="263"/>
      <c r="SW132" s="263"/>
      <c r="SX132" s="263"/>
      <c r="SY132" s="263"/>
      <c r="SZ132" s="263"/>
      <c r="TA132" s="263"/>
      <c r="TB132" s="263"/>
      <c r="TC132" s="263"/>
      <c r="TD132" s="263"/>
      <c r="TE132" s="263"/>
      <c r="TF132" s="263"/>
      <c r="TG132" s="263"/>
      <c r="TH132" s="263"/>
      <c r="TI132" s="263"/>
      <c r="TJ132" s="263"/>
      <c r="TK132" s="263"/>
      <c r="TL132" s="263"/>
      <c r="TM132" s="263"/>
      <c r="TN132" s="263"/>
      <c r="TO132" s="263"/>
      <c r="TP132" s="263"/>
      <c r="TQ132" s="263"/>
      <c r="TR132" s="263"/>
      <c r="TS132" s="263"/>
      <c r="TT132" s="263"/>
      <c r="TU132" s="263"/>
      <c r="TV132" s="263"/>
      <c r="TW132" s="263"/>
      <c r="TX132" s="263"/>
      <c r="TY132" s="263"/>
      <c r="TZ132" s="263"/>
      <c r="UA132" s="263"/>
      <c r="UB132" s="263"/>
      <c r="UC132" s="263"/>
      <c r="UD132" s="263"/>
      <c r="UE132" s="263"/>
      <c r="UF132" s="263"/>
      <c r="UG132" s="263"/>
      <c r="UH132" s="263"/>
      <c r="UI132" s="263"/>
      <c r="UJ132" s="263"/>
      <c r="UK132" s="263"/>
      <c r="UL132" s="263"/>
      <c r="UM132" s="263"/>
      <c r="UN132" s="263"/>
      <c r="UO132" s="263"/>
      <c r="UP132" s="263"/>
      <c r="UQ132" s="263"/>
      <c r="UR132" s="263"/>
      <c r="US132" s="263"/>
      <c r="UT132" s="263"/>
      <c r="UU132" s="263"/>
      <c r="UV132" s="263"/>
      <c r="UW132" s="263"/>
      <c r="UX132" s="263"/>
      <c r="UY132" s="263"/>
      <c r="UZ132" s="263"/>
      <c r="VA132" s="263"/>
      <c r="VB132" s="263"/>
      <c r="VC132" s="263"/>
      <c r="VD132" s="263"/>
      <c r="VE132" s="263"/>
      <c r="VF132" s="263"/>
      <c r="VG132" s="263"/>
      <c r="VH132" s="263"/>
      <c r="VI132" s="263"/>
      <c r="VJ132" s="263"/>
      <c r="VK132" s="263"/>
      <c r="VL132" s="263"/>
      <c r="VM132" s="263"/>
      <c r="VN132" s="263"/>
      <c r="VO132" s="263"/>
      <c r="VP132" s="263"/>
      <c r="VQ132" s="263"/>
      <c r="VR132" s="263"/>
      <c r="VS132" s="263"/>
      <c r="VT132" s="263"/>
      <c r="VU132" s="263"/>
      <c r="VV132" s="263"/>
      <c r="VW132" s="263"/>
      <c r="VX132" s="263"/>
      <c r="VY132" s="263"/>
      <c r="VZ132" s="263"/>
      <c r="WA132" s="263"/>
      <c r="WB132" s="263"/>
      <c r="WC132" s="263"/>
      <c r="WD132" s="263"/>
      <c r="WE132" s="263"/>
      <c r="WF132" s="263"/>
      <c r="WG132" s="263"/>
      <c r="WH132" s="263"/>
      <c r="WI132" s="263"/>
      <c r="WJ132" s="263"/>
      <c r="WK132" s="263"/>
      <c r="WL132" s="263"/>
      <c r="WM132" s="263"/>
      <c r="WN132" s="263"/>
      <c r="WO132" s="263"/>
      <c r="WP132" s="263"/>
      <c r="WQ132" s="263"/>
      <c r="WR132" s="263"/>
      <c r="WS132" s="263"/>
      <c r="WT132" s="263"/>
      <c r="WU132" s="263"/>
      <c r="WV132" s="263"/>
      <c r="WW132" s="263"/>
      <c r="WX132" s="263"/>
      <c r="WY132" s="263"/>
      <c r="WZ132" s="263"/>
      <c r="XA132" s="263"/>
      <c r="XB132" s="263"/>
      <c r="XC132" s="263"/>
      <c r="XD132" s="263"/>
      <c r="XE132" s="263"/>
      <c r="XF132" s="263"/>
      <c r="XG132" s="263"/>
      <c r="XH132" s="263"/>
      <c r="XI132" s="263"/>
      <c r="XJ132" s="263"/>
      <c r="XK132" s="263"/>
      <c r="XL132" s="263"/>
      <c r="XM132" s="263"/>
      <c r="XN132" s="263"/>
      <c r="XO132" s="263"/>
      <c r="XP132" s="263"/>
      <c r="XQ132" s="263"/>
      <c r="XR132" s="263"/>
      <c r="XS132" s="263"/>
      <c r="XT132" s="263"/>
      <c r="XU132" s="263"/>
      <c r="XV132" s="263"/>
      <c r="XW132" s="263"/>
      <c r="XX132" s="263"/>
      <c r="XY132" s="263"/>
      <c r="XZ132" s="263"/>
      <c r="YA132" s="263"/>
      <c r="YB132" s="263"/>
      <c r="YC132" s="263"/>
      <c r="YD132" s="263"/>
      <c r="YE132" s="263"/>
      <c r="YF132" s="263"/>
      <c r="YG132" s="263"/>
      <c r="YH132" s="263"/>
      <c r="YI132" s="263"/>
      <c r="YJ132" s="263"/>
      <c r="YK132" s="263"/>
      <c r="YL132" s="263"/>
      <c r="YM132" s="263"/>
      <c r="YN132" s="263"/>
      <c r="YO132" s="263"/>
      <c r="YP132" s="263"/>
      <c r="YQ132" s="263"/>
      <c r="YR132" s="263"/>
      <c r="YS132" s="263"/>
      <c r="YT132" s="263"/>
      <c r="YU132" s="263"/>
      <c r="YV132" s="263"/>
      <c r="YW132" s="263"/>
      <c r="YX132" s="263"/>
      <c r="YY132" s="263"/>
      <c r="YZ132" s="263"/>
      <c r="ZA132" s="263"/>
      <c r="ZB132" s="263"/>
      <c r="ZC132" s="263"/>
      <c r="ZD132" s="263"/>
      <c r="ZE132" s="263"/>
      <c r="ZF132" s="263"/>
      <c r="ZG132" s="263"/>
      <c r="ZH132" s="263"/>
      <c r="ZI132" s="263"/>
      <c r="ZJ132" s="263"/>
      <c r="ZK132" s="263"/>
      <c r="ZL132" s="263"/>
      <c r="ZM132" s="263"/>
      <c r="ZN132" s="263"/>
      <c r="ZO132" s="263"/>
      <c r="ZP132" s="263"/>
      <c r="ZQ132" s="263"/>
      <c r="ZR132" s="263"/>
      <c r="ZS132" s="263"/>
      <c r="ZT132" s="263"/>
      <c r="ZU132" s="263"/>
      <c r="ZV132" s="263"/>
      <c r="ZW132" s="263"/>
      <c r="ZX132" s="263"/>
      <c r="ZY132" s="263"/>
      <c r="ZZ132" s="263"/>
      <c r="AAA132" s="263"/>
      <c r="AAB132" s="263"/>
      <c r="AAC132" s="263"/>
      <c r="AAD132" s="263"/>
      <c r="AAE132" s="263"/>
      <c r="AAF132" s="263"/>
      <c r="AAG132" s="263"/>
      <c r="AAH132" s="263"/>
      <c r="AAI132" s="263"/>
      <c r="AAJ132" s="263"/>
      <c r="AAK132" s="263"/>
      <c r="AAL132" s="263"/>
      <c r="AAM132" s="263"/>
      <c r="AAN132" s="263"/>
      <c r="AAO132" s="263"/>
      <c r="AAP132" s="263"/>
      <c r="AAQ132" s="263"/>
      <c r="AAR132" s="263"/>
      <c r="AAS132" s="263"/>
      <c r="AAT132" s="263"/>
      <c r="AAU132" s="263"/>
      <c r="AAV132" s="263"/>
      <c r="AAW132" s="263"/>
      <c r="AAX132" s="263"/>
      <c r="AAY132" s="263"/>
      <c r="AAZ132" s="263"/>
      <c r="ABA132" s="263"/>
      <c r="ABB132" s="263"/>
      <c r="ABC132" s="263"/>
      <c r="ABD132" s="263"/>
      <c r="ABE132" s="263"/>
      <c r="ABF132" s="263"/>
      <c r="ABG132" s="263"/>
      <c r="ABH132" s="263"/>
      <c r="ABI132" s="263"/>
      <c r="ABJ132" s="263"/>
      <c r="ABK132" s="263"/>
      <c r="ABL132" s="263"/>
      <c r="ABM132" s="263"/>
      <c r="ABN132" s="263"/>
      <c r="ABO132" s="263"/>
      <c r="ABP132" s="263"/>
      <c r="ABQ132" s="263"/>
      <c r="ABR132" s="263"/>
      <c r="ABS132" s="263"/>
      <c r="ABT132" s="263"/>
      <c r="ABU132" s="263"/>
      <c r="ABV132" s="263"/>
      <c r="ABW132" s="263"/>
      <c r="ABX132" s="263"/>
      <c r="ABY132" s="263"/>
      <c r="ABZ132" s="263"/>
      <c r="ACA132" s="263"/>
      <c r="ACB132" s="263"/>
      <c r="ACC132" s="263"/>
      <c r="ACD132" s="263"/>
      <c r="ACE132" s="263"/>
      <c r="ACF132" s="263"/>
      <c r="ACG132" s="263"/>
      <c r="ACH132" s="263"/>
      <c r="ACI132" s="263"/>
      <c r="ACJ132" s="263"/>
      <c r="ACK132" s="263"/>
      <c r="ACL132" s="263"/>
      <c r="ACM132" s="263"/>
      <c r="ACN132" s="263"/>
      <c r="ACO132" s="263"/>
      <c r="ACP132" s="263"/>
      <c r="ACQ132" s="263"/>
      <c r="ACR132" s="263"/>
      <c r="ACS132" s="263"/>
      <c r="ACT132" s="263"/>
      <c r="ACU132" s="263"/>
      <c r="ACV132" s="263"/>
      <c r="ACW132" s="263"/>
      <c r="ACX132" s="263"/>
      <c r="ACY132" s="263"/>
      <c r="ACZ132" s="263"/>
      <c r="ADA132" s="263"/>
      <c r="ADB132" s="263"/>
      <c r="ADC132" s="263"/>
      <c r="ADD132" s="263"/>
      <c r="ADE132" s="263"/>
      <c r="ADF132" s="263"/>
      <c r="ADG132" s="263"/>
      <c r="ADH132" s="263"/>
      <c r="ADI132" s="263"/>
      <c r="ADJ132" s="263"/>
      <c r="ADK132" s="263"/>
      <c r="ADL132" s="263"/>
      <c r="ADM132" s="263"/>
      <c r="ADN132" s="263"/>
      <c r="ADO132" s="263"/>
      <c r="ADP132" s="263"/>
      <c r="ADQ132" s="263"/>
      <c r="ADR132" s="263"/>
      <c r="ADS132" s="263"/>
      <c r="ADT132" s="263"/>
      <c r="ADU132" s="263"/>
      <c r="ADV132" s="263"/>
      <c r="ADW132" s="263"/>
      <c r="ADX132" s="263"/>
      <c r="ADY132" s="263"/>
      <c r="ADZ132" s="263"/>
      <c r="AEA132" s="263"/>
      <c r="AEB132" s="263"/>
      <c r="AEC132" s="263"/>
      <c r="AED132" s="263"/>
      <c r="AEE132" s="263"/>
      <c r="AEF132" s="263"/>
      <c r="AEG132" s="263"/>
      <c r="AEH132" s="263"/>
      <c r="AEI132" s="263"/>
      <c r="AEJ132" s="263"/>
      <c r="AEK132" s="263"/>
      <c r="AEL132" s="263"/>
      <c r="AEM132" s="263"/>
      <c r="AEN132" s="263"/>
      <c r="AEO132" s="263"/>
      <c r="AEP132" s="263"/>
      <c r="AEQ132" s="263"/>
      <c r="AER132" s="263"/>
      <c r="AES132" s="263"/>
      <c r="AET132" s="263"/>
      <c r="AEU132" s="263"/>
      <c r="AEV132" s="263"/>
      <c r="AEW132" s="263"/>
      <c r="AEX132" s="263"/>
      <c r="AEY132" s="263"/>
      <c r="AEZ132" s="263"/>
      <c r="AFA132" s="263"/>
      <c r="AFB132" s="263"/>
      <c r="AFC132" s="263"/>
      <c r="AFD132" s="263"/>
      <c r="AFE132" s="263"/>
      <c r="AFF132" s="263"/>
      <c r="AFG132" s="263"/>
      <c r="AFH132" s="263"/>
      <c r="AFI132" s="263"/>
      <c r="AFJ132" s="263"/>
      <c r="AFK132" s="263"/>
      <c r="AFL132" s="263"/>
      <c r="AFM132" s="263"/>
      <c r="AFN132" s="263"/>
      <c r="AFO132" s="263"/>
      <c r="AFP132" s="263"/>
      <c r="AFQ132" s="263"/>
      <c r="AFR132" s="263"/>
      <c r="AFS132" s="263"/>
      <c r="AFT132" s="263"/>
      <c r="AFU132" s="263"/>
      <c r="AFV132" s="263"/>
      <c r="AFW132" s="263"/>
      <c r="AFX132" s="263"/>
      <c r="AFY132" s="263"/>
      <c r="AFZ132" s="263"/>
      <c r="AGA132" s="263"/>
      <c r="AGB132" s="263"/>
      <c r="AGC132" s="263"/>
      <c r="AGD132" s="263"/>
      <c r="AGE132" s="263"/>
      <c r="AGF132" s="263"/>
      <c r="AGG132" s="263"/>
      <c r="AGH132" s="263"/>
      <c r="AGI132" s="263"/>
      <c r="AGJ132" s="263"/>
      <c r="AGK132" s="263"/>
      <c r="AGL132" s="263"/>
      <c r="AGM132" s="263"/>
      <c r="AGN132" s="263"/>
      <c r="AGO132" s="263"/>
      <c r="AGP132" s="263"/>
      <c r="AGQ132" s="263"/>
      <c r="AGR132" s="263"/>
      <c r="AGS132" s="263"/>
      <c r="AGT132" s="263"/>
      <c r="AGU132" s="263"/>
      <c r="AGV132" s="263"/>
      <c r="AGW132" s="263"/>
      <c r="AGX132" s="263"/>
      <c r="AGY132" s="263"/>
      <c r="AGZ132" s="263"/>
      <c r="AHA132" s="263"/>
      <c r="AHB132" s="263"/>
      <c r="AHC132" s="263"/>
      <c r="AHD132" s="263"/>
      <c r="AHE132" s="263"/>
      <c r="AHF132" s="263"/>
      <c r="AHG132" s="263"/>
      <c r="AHH132" s="263"/>
      <c r="AHI132" s="263"/>
      <c r="AHJ132" s="263"/>
      <c r="AHK132" s="263"/>
      <c r="AHL132" s="263"/>
      <c r="AHM132" s="263"/>
      <c r="AHN132" s="263"/>
      <c r="AHO132" s="263"/>
      <c r="AHP132" s="263"/>
      <c r="AHQ132" s="263"/>
      <c r="AHR132" s="263"/>
      <c r="AHS132" s="263"/>
      <c r="AHT132" s="263"/>
      <c r="AHU132" s="263"/>
      <c r="AHV132" s="263"/>
      <c r="AHW132" s="263"/>
      <c r="AHX132" s="263"/>
      <c r="AHY132" s="263"/>
      <c r="AHZ132" s="263"/>
      <c r="AIA132" s="263"/>
      <c r="AIB132" s="263"/>
      <c r="AIC132" s="263"/>
      <c r="AID132" s="263"/>
      <c r="AIE132" s="263"/>
      <c r="AIF132" s="263"/>
      <c r="AIG132" s="263"/>
      <c r="AIH132" s="263"/>
      <c r="AII132" s="263"/>
      <c r="AIJ132" s="263"/>
      <c r="AIK132" s="263"/>
      <c r="AIL132" s="263"/>
      <c r="AIM132" s="263"/>
      <c r="AIN132" s="263"/>
      <c r="AIO132" s="263"/>
      <c r="AIP132" s="263"/>
      <c r="AIQ132" s="263"/>
      <c r="AIR132" s="263"/>
      <c r="AIS132" s="263"/>
      <c r="AIT132" s="263"/>
      <c r="AIU132" s="263"/>
      <c r="AIV132" s="263"/>
      <c r="AIW132" s="263"/>
      <c r="AIX132" s="263"/>
      <c r="AIY132" s="263"/>
      <c r="AIZ132" s="263"/>
      <c r="AJA132" s="263"/>
      <c r="AJB132" s="263"/>
      <c r="AJC132" s="263"/>
      <c r="AJD132" s="263"/>
      <c r="AJE132" s="263"/>
      <c r="AJF132" s="263"/>
      <c r="AJG132" s="263"/>
      <c r="AJH132" s="263"/>
      <c r="AJI132" s="263"/>
      <c r="AJJ132" s="263"/>
      <c r="AJK132" s="263"/>
      <c r="AJL132" s="263"/>
      <c r="AJM132" s="263"/>
      <c r="AJN132" s="263"/>
      <c r="AJO132" s="263"/>
      <c r="AJP132" s="263"/>
      <c r="AJQ132" s="263"/>
      <c r="AJR132" s="263"/>
      <c r="AJS132" s="263"/>
      <c r="AJT132" s="263"/>
      <c r="AJU132" s="263"/>
      <c r="AJV132" s="263"/>
      <c r="AJW132" s="263"/>
      <c r="AJX132" s="263"/>
      <c r="AJY132" s="263"/>
      <c r="AJZ132" s="263"/>
      <c r="AKA132" s="263"/>
      <c r="AKB132" s="263"/>
      <c r="AKC132" s="263"/>
      <c r="AKD132" s="263"/>
      <c r="AKE132" s="263"/>
      <c r="AKF132" s="263"/>
      <c r="AKG132" s="263"/>
      <c r="AKH132" s="263"/>
      <c r="AKI132" s="263"/>
      <c r="AKJ132" s="263"/>
      <c r="AKK132" s="263"/>
      <c r="AKL132" s="263"/>
      <c r="AKM132" s="263"/>
      <c r="AKN132" s="263"/>
      <c r="AKO132" s="263"/>
      <c r="AKP132" s="263"/>
      <c r="AKQ132" s="263"/>
      <c r="AKR132" s="263"/>
      <c r="AKS132" s="263"/>
      <c r="AKT132" s="263"/>
      <c r="AKU132" s="263"/>
      <c r="AKV132" s="263"/>
      <c r="AKW132" s="263"/>
      <c r="AKX132" s="263"/>
      <c r="AKY132" s="263"/>
      <c r="AKZ132" s="263"/>
      <c r="ALA132" s="263"/>
      <c r="ALB132" s="263"/>
      <c r="ALC132" s="263"/>
      <c r="ALD132" s="263"/>
      <c r="ALE132" s="263"/>
      <c r="ALF132" s="263"/>
      <c r="ALG132" s="263"/>
      <c r="ALH132" s="263"/>
      <c r="ALI132" s="263"/>
      <c r="ALJ132" s="263"/>
      <c r="ALK132" s="263"/>
      <c r="ALL132" s="263"/>
      <c r="ALM132" s="263"/>
      <c r="ALN132" s="263"/>
      <c r="ALO132" s="263"/>
      <c r="ALP132" s="263"/>
      <c r="ALQ132" s="263"/>
      <c r="ALR132" s="263"/>
      <c r="ALS132" s="263"/>
      <c r="ALT132" s="263"/>
      <c r="ALU132" s="263"/>
      <c r="ALV132" s="263"/>
      <c r="ALW132" s="263"/>
      <c r="ALX132" s="263"/>
      <c r="ALY132" s="263"/>
      <c r="ALZ132" s="263"/>
      <c r="AMA132" s="263"/>
      <c r="AMB132" s="263"/>
      <c r="AMC132" s="263"/>
      <c r="AMD132" s="263"/>
      <c r="AME132" s="263"/>
      <c r="AMF132" s="263"/>
      <c r="AMG132" s="263"/>
      <c r="AMH132" s="263"/>
      <c r="AMI132" s="263"/>
      <c r="AMJ132" s="263"/>
      <c r="AMK132" s="263"/>
    </row>
    <row r="133" spans="1:1025" s="86" customFormat="1" x14ac:dyDescent="0.2">
      <c r="A133" s="263"/>
      <c r="B133" s="263"/>
      <c r="C133" s="234"/>
      <c r="D133" s="234"/>
      <c r="E133" s="234"/>
      <c r="F133" s="234"/>
      <c r="G133" s="234"/>
      <c r="H133" s="234"/>
      <c r="I133" s="234"/>
      <c r="J133" s="234"/>
      <c r="K133" s="234"/>
      <c r="L133" s="234"/>
      <c r="M133" s="234"/>
      <c r="N133" s="234"/>
      <c r="O133" s="234"/>
      <c r="P133" s="234"/>
      <c r="Q133" s="224"/>
      <c r="R133" s="244"/>
      <c r="S133" s="263"/>
      <c r="T133" s="263"/>
      <c r="U133" s="263"/>
      <c r="V133" s="263"/>
      <c r="W133" s="263"/>
      <c r="X133" s="263"/>
      <c r="Y133" s="263"/>
      <c r="Z133" s="263"/>
      <c r="AA133" s="263"/>
      <c r="AB133" s="263"/>
      <c r="AC133" s="263"/>
      <c r="AD133" s="263"/>
      <c r="AE133" s="263"/>
      <c r="AF133" s="263"/>
      <c r="AG133" s="263"/>
      <c r="AH133" s="263"/>
      <c r="AI133" s="263"/>
      <c r="AJ133" s="263"/>
      <c r="AK133" s="263"/>
      <c r="AL133" s="263"/>
      <c r="AM133" s="263"/>
      <c r="AN133" s="263"/>
      <c r="AO133" s="263"/>
      <c r="AP133" s="263"/>
      <c r="AQ133" s="263"/>
      <c r="AR133" s="263"/>
      <c r="AS133" s="263"/>
      <c r="AT133" s="263"/>
      <c r="AU133" s="263"/>
      <c r="AV133" s="263"/>
      <c r="AW133" s="263"/>
      <c r="AX133" s="263"/>
      <c r="AY133" s="263"/>
      <c r="AZ133" s="263"/>
      <c r="BA133" s="263"/>
      <c r="BB133" s="263"/>
      <c r="BC133" s="263"/>
      <c r="BD133" s="263"/>
      <c r="BE133" s="263"/>
      <c r="BF133" s="263"/>
      <c r="BG133" s="263"/>
      <c r="BH133" s="263"/>
      <c r="BI133" s="263"/>
      <c r="BJ133" s="263"/>
      <c r="BK133" s="263"/>
      <c r="BL133" s="263"/>
      <c r="BM133" s="263"/>
      <c r="BN133" s="263"/>
      <c r="BO133" s="263"/>
      <c r="BP133" s="263"/>
      <c r="BQ133" s="263"/>
      <c r="BR133" s="263"/>
      <c r="BS133" s="263"/>
      <c r="BT133" s="263"/>
      <c r="BU133" s="263"/>
      <c r="BV133" s="263"/>
      <c r="BW133" s="263"/>
      <c r="BX133" s="263"/>
      <c r="BY133" s="263"/>
      <c r="BZ133" s="263"/>
      <c r="CA133" s="263"/>
      <c r="CB133" s="263"/>
      <c r="CC133" s="263"/>
      <c r="CD133" s="263"/>
      <c r="CE133" s="263"/>
      <c r="CF133" s="263"/>
      <c r="CG133" s="263"/>
      <c r="CH133" s="263"/>
      <c r="CI133" s="263"/>
      <c r="CJ133" s="263"/>
      <c r="CK133" s="263"/>
      <c r="CL133" s="263"/>
      <c r="CM133" s="263"/>
      <c r="CN133" s="263"/>
      <c r="CO133" s="263"/>
      <c r="CP133" s="263"/>
      <c r="CQ133" s="263"/>
      <c r="CR133" s="263"/>
      <c r="CS133" s="263"/>
      <c r="CT133" s="263"/>
      <c r="CU133" s="263"/>
      <c r="CV133" s="263"/>
      <c r="CW133" s="263"/>
      <c r="CX133" s="263"/>
      <c r="CY133" s="263"/>
      <c r="CZ133" s="263"/>
      <c r="DA133" s="263"/>
      <c r="DB133" s="263"/>
      <c r="DC133" s="263"/>
      <c r="DD133" s="263"/>
      <c r="DE133" s="263"/>
      <c r="DF133" s="263"/>
      <c r="DG133" s="263"/>
      <c r="DH133" s="263"/>
      <c r="DI133" s="263"/>
      <c r="DJ133" s="263"/>
      <c r="DK133" s="263"/>
      <c r="DL133" s="263"/>
      <c r="DM133" s="263"/>
      <c r="DN133" s="263"/>
      <c r="DO133" s="263"/>
      <c r="DP133" s="263"/>
      <c r="DQ133" s="263"/>
      <c r="DR133" s="263"/>
      <c r="DS133" s="263"/>
      <c r="DT133" s="263"/>
      <c r="DU133" s="263"/>
      <c r="DV133" s="263"/>
      <c r="DW133" s="263"/>
      <c r="DX133" s="263"/>
      <c r="DY133" s="263"/>
      <c r="DZ133" s="263"/>
      <c r="EA133" s="263"/>
      <c r="EB133" s="263"/>
      <c r="EC133" s="263"/>
      <c r="ED133" s="263"/>
      <c r="EE133" s="263"/>
      <c r="EF133" s="263"/>
      <c r="EG133" s="263"/>
      <c r="EH133" s="263"/>
      <c r="EI133" s="263"/>
      <c r="EJ133" s="263"/>
      <c r="EK133" s="263"/>
      <c r="EL133" s="263"/>
      <c r="EM133" s="263"/>
      <c r="EN133" s="263"/>
      <c r="EO133" s="263"/>
      <c r="EP133" s="263"/>
      <c r="EQ133" s="263"/>
      <c r="ER133" s="263"/>
      <c r="ES133" s="263"/>
      <c r="ET133" s="263"/>
      <c r="EU133" s="263"/>
      <c r="EV133" s="263"/>
      <c r="EW133" s="263"/>
      <c r="EX133" s="263"/>
      <c r="EY133" s="263"/>
      <c r="EZ133" s="263"/>
      <c r="FA133" s="263"/>
      <c r="FB133" s="263"/>
      <c r="FC133" s="263"/>
      <c r="FD133" s="263"/>
      <c r="FE133" s="263"/>
      <c r="FF133" s="263"/>
      <c r="FG133" s="263"/>
      <c r="FH133" s="263"/>
      <c r="FI133" s="263"/>
      <c r="FJ133" s="263"/>
      <c r="FK133" s="263"/>
      <c r="FL133" s="263"/>
      <c r="FM133" s="263"/>
      <c r="FN133" s="263"/>
      <c r="FO133" s="263"/>
      <c r="FP133" s="263"/>
      <c r="FQ133" s="263"/>
      <c r="FR133" s="263"/>
      <c r="FS133" s="263"/>
      <c r="FT133" s="263"/>
      <c r="FU133" s="263"/>
      <c r="FV133" s="263"/>
      <c r="FW133" s="263"/>
      <c r="FX133" s="263"/>
      <c r="FY133" s="263"/>
      <c r="FZ133" s="263"/>
      <c r="GA133" s="263"/>
      <c r="GB133" s="263"/>
      <c r="GC133" s="263"/>
      <c r="GD133" s="263"/>
      <c r="GE133" s="263"/>
      <c r="GF133" s="263"/>
      <c r="GG133" s="263"/>
      <c r="GH133" s="263"/>
      <c r="GI133" s="263"/>
      <c r="GJ133" s="263"/>
      <c r="GK133" s="263"/>
      <c r="GL133" s="263"/>
      <c r="GM133" s="263"/>
      <c r="GN133" s="263"/>
      <c r="GO133" s="263"/>
      <c r="GP133" s="263"/>
      <c r="GQ133" s="263"/>
      <c r="GR133" s="263"/>
      <c r="GS133" s="263"/>
      <c r="GT133" s="263"/>
      <c r="GU133" s="263"/>
      <c r="GV133" s="263"/>
      <c r="GW133" s="263"/>
      <c r="GX133" s="263"/>
      <c r="GY133" s="263"/>
      <c r="GZ133" s="263"/>
      <c r="HA133" s="263"/>
      <c r="HB133" s="263"/>
      <c r="HC133" s="263"/>
      <c r="HD133" s="263"/>
      <c r="HE133" s="263"/>
      <c r="HF133" s="263"/>
      <c r="HG133" s="263"/>
      <c r="HH133" s="263"/>
      <c r="HI133" s="263"/>
      <c r="HJ133" s="263"/>
      <c r="HK133" s="263"/>
      <c r="HL133" s="263"/>
      <c r="HM133" s="263"/>
      <c r="HN133" s="263"/>
      <c r="HO133" s="263"/>
      <c r="HP133" s="263"/>
      <c r="HQ133" s="263"/>
      <c r="HR133" s="263"/>
      <c r="HS133" s="263"/>
      <c r="HT133" s="263"/>
      <c r="HU133" s="263"/>
      <c r="HV133" s="263"/>
      <c r="HW133" s="263"/>
      <c r="HX133" s="263"/>
      <c r="HY133" s="263"/>
      <c r="HZ133" s="263"/>
      <c r="IA133" s="263"/>
      <c r="IB133" s="263"/>
      <c r="IC133" s="263"/>
      <c r="ID133" s="263"/>
      <c r="IE133" s="263"/>
      <c r="IF133" s="263"/>
      <c r="IG133" s="263"/>
      <c r="IH133" s="263"/>
      <c r="II133" s="263"/>
      <c r="IJ133" s="263"/>
      <c r="IK133" s="263"/>
      <c r="IL133" s="263"/>
      <c r="IM133" s="263"/>
      <c r="IN133" s="263"/>
      <c r="IO133" s="263"/>
      <c r="IP133" s="263"/>
      <c r="IQ133" s="263"/>
      <c r="IR133" s="263"/>
      <c r="IS133" s="263"/>
      <c r="IT133" s="263"/>
      <c r="IU133" s="263"/>
      <c r="IV133" s="263"/>
      <c r="IW133" s="263"/>
      <c r="IX133" s="263"/>
      <c r="IY133" s="263"/>
      <c r="IZ133" s="263"/>
      <c r="JA133" s="263"/>
      <c r="JB133" s="263"/>
      <c r="JC133" s="263"/>
      <c r="JD133" s="263"/>
      <c r="JE133" s="263"/>
      <c r="JF133" s="263"/>
      <c r="JG133" s="263"/>
      <c r="JH133" s="263"/>
      <c r="JI133" s="263"/>
      <c r="JJ133" s="263"/>
      <c r="JK133" s="263"/>
      <c r="JL133" s="263"/>
      <c r="JM133" s="263"/>
      <c r="JN133" s="263"/>
      <c r="JO133" s="263"/>
      <c r="JP133" s="263"/>
      <c r="JQ133" s="263"/>
      <c r="JR133" s="263"/>
      <c r="JS133" s="263"/>
      <c r="JT133" s="263"/>
      <c r="JU133" s="263"/>
      <c r="JV133" s="263"/>
      <c r="JW133" s="263"/>
      <c r="JX133" s="263"/>
      <c r="JY133" s="263"/>
      <c r="JZ133" s="263"/>
      <c r="KA133" s="263"/>
      <c r="KB133" s="263"/>
      <c r="KC133" s="263"/>
      <c r="KD133" s="263"/>
      <c r="KE133" s="263"/>
      <c r="KF133" s="263"/>
      <c r="KG133" s="263"/>
      <c r="KH133" s="263"/>
      <c r="KI133" s="263"/>
      <c r="KJ133" s="263"/>
      <c r="KK133" s="263"/>
      <c r="KL133" s="263"/>
      <c r="KM133" s="263"/>
      <c r="KN133" s="263"/>
      <c r="KO133" s="263"/>
      <c r="KP133" s="263"/>
      <c r="KQ133" s="263"/>
      <c r="KR133" s="263"/>
      <c r="KS133" s="263"/>
      <c r="KT133" s="263"/>
      <c r="KU133" s="263"/>
      <c r="KV133" s="263"/>
      <c r="KW133" s="263"/>
      <c r="KX133" s="263"/>
      <c r="KY133" s="263"/>
      <c r="KZ133" s="263"/>
      <c r="LA133" s="263"/>
      <c r="LB133" s="263"/>
      <c r="LC133" s="263"/>
      <c r="LD133" s="263"/>
      <c r="LE133" s="263"/>
      <c r="LF133" s="263"/>
      <c r="LG133" s="263"/>
      <c r="LH133" s="263"/>
      <c r="LI133" s="263"/>
      <c r="LJ133" s="263"/>
      <c r="LK133" s="263"/>
      <c r="LL133" s="263"/>
      <c r="LM133" s="263"/>
      <c r="LN133" s="263"/>
      <c r="LO133" s="263"/>
      <c r="LP133" s="263"/>
      <c r="LQ133" s="263"/>
      <c r="LR133" s="263"/>
      <c r="LS133" s="263"/>
      <c r="LT133" s="263"/>
      <c r="LU133" s="263"/>
      <c r="LV133" s="263"/>
      <c r="LW133" s="263"/>
      <c r="LX133" s="263"/>
      <c r="LY133" s="263"/>
      <c r="LZ133" s="263"/>
      <c r="MA133" s="263"/>
      <c r="MB133" s="263"/>
      <c r="MC133" s="263"/>
      <c r="MD133" s="263"/>
      <c r="ME133" s="263"/>
      <c r="MF133" s="263"/>
      <c r="MG133" s="263"/>
      <c r="MH133" s="263"/>
      <c r="MI133" s="263"/>
      <c r="MJ133" s="263"/>
      <c r="MK133" s="263"/>
      <c r="ML133" s="263"/>
      <c r="MM133" s="263"/>
      <c r="MN133" s="263"/>
      <c r="MO133" s="263"/>
      <c r="MP133" s="263"/>
      <c r="MQ133" s="263"/>
      <c r="MR133" s="263"/>
      <c r="MS133" s="263"/>
      <c r="MT133" s="263"/>
      <c r="MU133" s="263"/>
      <c r="MV133" s="263"/>
      <c r="MW133" s="263"/>
      <c r="MX133" s="263"/>
      <c r="MY133" s="263"/>
      <c r="MZ133" s="263"/>
      <c r="NA133" s="263"/>
      <c r="NB133" s="263"/>
      <c r="NC133" s="263"/>
      <c r="ND133" s="263"/>
      <c r="NE133" s="263"/>
      <c r="NF133" s="263"/>
      <c r="NG133" s="263"/>
      <c r="NH133" s="263"/>
      <c r="NI133" s="263"/>
      <c r="NJ133" s="263"/>
      <c r="NK133" s="263"/>
      <c r="NL133" s="263"/>
      <c r="NM133" s="263"/>
      <c r="NN133" s="263"/>
      <c r="NO133" s="263"/>
      <c r="NP133" s="263"/>
      <c r="NQ133" s="263"/>
      <c r="NR133" s="263"/>
      <c r="NS133" s="263"/>
      <c r="NT133" s="263"/>
      <c r="NU133" s="263"/>
      <c r="NV133" s="263"/>
      <c r="NW133" s="263"/>
      <c r="NX133" s="263"/>
      <c r="NY133" s="263"/>
      <c r="NZ133" s="263"/>
      <c r="OA133" s="263"/>
      <c r="OB133" s="263"/>
      <c r="OC133" s="263"/>
      <c r="OD133" s="263"/>
      <c r="OE133" s="263"/>
      <c r="OF133" s="263"/>
      <c r="OG133" s="263"/>
      <c r="OH133" s="263"/>
      <c r="OI133" s="263"/>
      <c r="OJ133" s="263"/>
      <c r="OK133" s="263"/>
      <c r="OL133" s="263"/>
      <c r="OM133" s="263"/>
      <c r="ON133" s="263"/>
      <c r="OO133" s="263"/>
      <c r="OP133" s="263"/>
      <c r="OQ133" s="263"/>
      <c r="OR133" s="263"/>
      <c r="OS133" s="263"/>
      <c r="OT133" s="263"/>
      <c r="OU133" s="263"/>
      <c r="OV133" s="263"/>
      <c r="OW133" s="263"/>
      <c r="OX133" s="263"/>
      <c r="OY133" s="263"/>
      <c r="OZ133" s="263"/>
      <c r="PA133" s="263"/>
      <c r="PB133" s="263"/>
      <c r="PC133" s="263"/>
      <c r="PD133" s="263"/>
      <c r="PE133" s="263"/>
      <c r="PF133" s="263"/>
      <c r="PG133" s="263"/>
      <c r="PH133" s="263"/>
      <c r="PI133" s="263"/>
      <c r="PJ133" s="263"/>
      <c r="PK133" s="263"/>
      <c r="PL133" s="263"/>
      <c r="PM133" s="263"/>
      <c r="PN133" s="263"/>
      <c r="PO133" s="263"/>
      <c r="PP133" s="263"/>
      <c r="PQ133" s="263"/>
      <c r="PR133" s="263"/>
      <c r="PS133" s="263"/>
      <c r="PT133" s="263"/>
      <c r="PU133" s="263"/>
      <c r="PV133" s="263"/>
      <c r="PW133" s="263"/>
      <c r="PX133" s="263"/>
      <c r="PY133" s="263"/>
      <c r="PZ133" s="263"/>
      <c r="QA133" s="263"/>
      <c r="QB133" s="263"/>
      <c r="QC133" s="263"/>
      <c r="QD133" s="263"/>
      <c r="QE133" s="263"/>
      <c r="QF133" s="263"/>
      <c r="QG133" s="263"/>
      <c r="QH133" s="263"/>
      <c r="QI133" s="263"/>
      <c r="QJ133" s="263"/>
      <c r="QK133" s="263"/>
      <c r="QL133" s="263"/>
      <c r="QM133" s="263"/>
      <c r="QN133" s="263"/>
      <c r="QO133" s="263"/>
      <c r="QP133" s="263"/>
      <c r="QQ133" s="263"/>
      <c r="QR133" s="263"/>
      <c r="QS133" s="263"/>
      <c r="QT133" s="263"/>
      <c r="QU133" s="263"/>
      <c r="QV133" s="263"/>
      <c r="QW133" s="263"/>
      <c r="QX133" s="263"/>
      <c r="QY133" s="263"/>
      <c r="QZ133" s="263"/>
      <c r="RA133" s="263"/>
      <c r="RB133" s="263"/>
      <c r="RC133" s="263"/>
      <c r="RD133" s="263"/>
      <c r="RE133" s="263"/>
      <c r="RF133" s="263"/>
      <c r="RG133" s="263"/>
      <c r="RH133" s="263"/>
      <c r="RI133" s="263"/>
      <c r="RJ133" s="263"/>
      <c r="RK133" s="263"/>
      <c r="RL133" s="263"/>
      <c r="RM133" s="263"/>
      <c r="RN133" s="263"/>
      <c r="RO133" s="263"/>
      <c r="RP133" s="263"/>
      <c r="RQ133" s="263"/>
      <c r="RR133" s="263"/>
      <c r="RS133" s="263"/>
      <c r="RT133" s="263"/>
      <c r="RU133" s="263"/>
      <c r="RV133" s="263"/>
      <c r="RW133" s="263"/>
      <c r="RX133" s="263"/>
      <c r="RY133" s="263"/>
      <c r="RZ133" s="263"/>
      <c r="SA133" s="263"/>
      <c r="SB133" s="263"/>
      <c r="SC133" s="263"/>
      <c r="SD133" s="263"/>
      <c r="SE133" s="263"/>
      <c r="SF133" s="263"/>
      <c r="SG133" s="263"/>
      <c r="SH133" s="263"/>
      <c r="SI133" s="263"/>
      <c r="SJ133" s="263"/>
      <c r="SK133" s="263"/>
      <c r="SL133" s="263"/>
      <c r="SM133" s="263"/>
      <c r="SN133" s="263"/>
      <c r="SO133" s="263"/>
      <c r="SP133" s="263"/>
      <c r="SQ133" s="263"/>
      <c r="SR133" s="263"/>
      <c r="SS133" s="263"/>
      <c r="ST133" s="263"/>
      <c r="SU133" s="263"/>
      <c r="SV133" s="263"/>
      <c r="SW133" s="263"/>
      <c r="SX133" s="263"/>
      <c r="SY133" s="263"/>
      <c r="SZ133" s="263"/>
      <c r="TA133" s="263"/>
      <c r="TB133" s="263"/>
      <c r="TC133" s="263"/>
      <c r="TD133" s="263"/>
      <c r="TE133" s="263"/>
      <c r="TF133" s="263"/>
      <c r="TG133" s="263"/>
      <c r="TH133" s="263"/>
      <c r="TI133" s="263"/>
      <c r="TJ133" s="263"/>
      <c r="TK133" s="263"/>
      <c r="TL133" s="263"/>
      <c r="TM133" s="263"/>
      <c r="TN133" s="263"/>
      <c r="TO133" s="263"/>
      <c r="TP133" s="263"/>
      <c r="TQ133" s="263"/>
      <c r="TR133" s="263"/>
      <c r="TS133" s="263"/>
      <c r="TT133" s="263"/>
      <c r="TU133" s="263"/>
      <c r="TV133" s="263"/>
      <c r="TW133" s="263"/>
      <c r="TX133" s="263"/>
      <c r="TY133" s="263"/>
      <c r="TZ133" s="263"/>
      <c r="UA133" s="263"/>
      <c r="UB133" s="263"/>
      <c r="UC133" s="263"/>
      <c r="UD133" s="263"/>
      <c r="UE133" s="263"/>
      <c r="UF133" s="263"/>
      <c r="UG133" s="263"/>
      <c r="UH133" s="263"/>
      <c r="UI133" s="263"/>
      <c r="UJ133" s="263"/>
      <c r="UK133" s="263"/>
      <c r="UL133" s="263"/>
      <c r="UM133" s="263"/>
      <c r="UN133" s="263"/>
      <c r="UO133" s="263"/>
      <c r="UP133" s="263"/>
      <c r="UQ133" s="263"/>
      <c r="UR133" s="263"/>
      <c r="US133" s="263"/>
      <c r="UT133" s="263"/>
      <c r="UU133" s="263"/>
      <c r="UV133" s="263"/>
      <c r="UW133" s="263"/>
      <c r="UX133" s="263"/>
      <c r="UY133" s="263"/>
      <c r="UZ133" s="263"/>
      <c r="VA133" s="263"/>
      <c r="VB133" s="263"/>
      <c r="VC133" s="263"/>
      <c r="VD133" s="263"/>
      <c r="VE133" s="263"/>
      <c r="VF133" s="263"/>
      <c r="VG133" s="263"/>
      <c r="VH133" s="263"/>
      <c r="VI133" s="263"/>
      <c r="VJ133" s="263"/>
      <c r="VK133" s="263"/>
      <c r="VL133" s="263"/>
      <c r="VM133" s="263"/>
      <c r="VN133" s="263"/>
      <c r="VO133" s="263"/>
      <c r="VP133" s="263"/>
      <c r="VQ133" s="263"/>
      <c r="VR133" s="263"/>
      <c r="VS133" s="263"/>
      <c r="VT133" s="263"/>
      <c r="VU133" s="263"/>
      <c r="VV133" s="263"/>
      <c r="VW133" s="263"/>
      <c r="VX133" s="263"/>
      <c r="VY133" s="263"/>
      <c r="VZ133" s="263"/>
      <c r="WA133" s="263"/>
      <c r="WB133" s="263"/>
      <c r="WC133" s="263"/>
      <c r="WD133" s="263"/>
      <c r="WE133" s="263"/>
      <c r="WF133" s="263"/>
      <c r="WG133" s="263"/>
      <c r="WH133" s="263"/>
      <c r="WI133" s="263"/>
      <c r="WJ133" s="263"/>
      <c r="WK133" s="263"/>
      <c r="WL133" s="263"/>
      <c r="WM133" s="263"/>
      <c r="WN133" s="263"/>
      <c r="WO133" s="263"/>
      <c r="WP133" s="263"/>
      <c r="WQ133" s="263"/>
      <c r="WR133" s="263"/>
      <c r="WS133" s="263"/>
      <c r="WT133" s="263"/>
      <c r="WU133" s="263"/>
      <c r="WV133" s="263"/>
      <c r="WW133" s="263"/>
      <c r="WX133" s="263"/>
      <c r="WY133" s="263"/>
      <c r="WZ133" s="263"/>
      <c r="XA133" s="263"/>
      <c r="XB133" s="263"/>
      <c r="XC133" s="263"/>
      <c r="XD133" s="263"/>
      <c r="XE133" s="263"/>
      <c r="XF133" s="263"/>
      <c r="XG133" s="263"/>
      <c r="XH133" s="263"/>
      <c r="XI133" s="263"/>
      <c r="XJ133" s="263"/>
      <c r="XK133" s="263"/>
      <c r="XL133" s="263"/>
      <c r="XM133" s="263"/>
      <c r="XN133" s="263"/>
      <c r="XO133" s="263"/>
      <c r="XP133" s="263"/>
      <c r="XQ133" s="263"/>
      <c r="XR133" s="263"/>
      <c r="XS133" s="263"/>
      <c r="XT133" s="263"/>
      <c r="XU133" s="263"/>
      <c r="XV133" s="263"/>
      <c r="XW133" s="263"/>
      <c r="XX133" s="263"/>
      <c r="XY133" s="263"/>
      <c r="XZ133" s="263"/>
      <c r="YA133" s="263"/>
      <c r="YB133" s="263"/>
      <c r="YC133" s="263"/>
      <c r="YD133" s="263"/>
      <c r="YE133" s="263"/>
      <c r="YF133" s="263"/>
      <c r="YG133" s="263"/>
      <c r="YH133" s="263"/>
      <c r="YI133" s="263"/>
      <c r="YJ133" s="263"/>
      <c r="YK133" s="263"/>
      <c r="YL133" s="263"/>
      <c r="YM133" s="263"/>
      <c r="YN133" s="263"/>
      <c r="YO133" s="263"/>
      <c r="YP133" s="263"/>
      <c r="YQ133" s="263"/>
      <c r="YR133" s="263"/>
      <c r="YS133" s="263"/>
      <c r="YT133" s="263"/>
      <c r="YU133" s="263"/>
      <c r="YV133" s="263"/>
      <c r="YW133" s="263"/>
      <c r="YX133" s="263"/>
      <c r="YY133" s="263"/>
      <c r="YZ133" s="263"/>
      <c r="ZA133" s="263"/>
      <c r="ZB133" s="263"/>
      <c r="ZC133" s="263"/>
      <c r="ZD133" s="263"/>
      <c r="ZE133" s="263"/>
      <c r="ZF133" s="263"/>
      <c r="ZG133" s="263"/>
      <c r="ZH133" s="263"/>
      <c r="ZI133" s="263"/>
      <c r="ZJ133" s="263"/>
      <c r="ZK133" s="263"/>
      <c r="ZL133" s="263"/>
      <c r="ZM133" s="263"/>
      <c r="ZN133" s="263"/>
      <c r="ZO133" s="263"/>
      <c r="ZP133" s="263"/>
      <c r="ZQ133" s="263"/>
      <c r="ZR133" s="263"/>
      <c r="ZS133" s="263"/>
      <c r="ZT133" s="263"/>
      <c r="ZU133" s="263"/>
      <c r="ZV133" s="263"/>
      <c r="ZW133" s="263"/>
      <c r="ZX133" s="263"/>
      <c r="ZY133" s="263"/>
      <c r="ZZ133" s="263"/>
      <c r="AAA133" s="263"/>
      <c r="AAB133" s="263"/>
      <c r="AAC133" s="263"/>
      <c r="AAD133" s="263"/>
      <c r="AAE133" s="263"/>
      <c r="AAF133" s="263"/>
      <c r="AAG133" s="263"/>
      <c r="AAH133" s="263"/>
      <c r="AAI133" s="263"/>
      <c r="AAJ133" s="263"/>
      <c r="AAK133" s="263"/>
      <c r="AAL133" s="263"/>
      <c r="AAM133" s="263"/>
      <c r="AAN133" s="263"/>
      <c r="AAO133" s="263"/>
      <c r="AAP133" s="263"/>
      <c r="AAQ133" s="263"/>
      <c r="AAR133" s="263"/>
      <c r="AAS133" s="263"/>
      <c r="AAT133" s="263"/>
      <c r="AAU133" s="263"/>
      <c r="AAV133" s="263"/>
      <c r="AAW133" s="263"/>
      <c r="AAX133" s="263"/>
      <c r="AAY133" s="263"/>
      <c r="AAZ133" s="263"/>
      <c r="ABA133" s="263"/>
      <c r="ABB133" s="263"/>
      <c r="ABC133" s="263"/>
      <c r="ABD133" s="263"/>
      <c r="ABE133" s="263"/>
      <c r="ABF133" s="263"/>
      <c r="ABG133" s="263"/>
      <c r="ABH133" s="263"/>
      <c r="ABI133" s="263"/>
      <c r="ABJ133" s="263"/>
      <c r="ABK133" s="263"/>
      <c r="ABL133" s="263"/>
      <c r="ABM133" s="263"/>
      <c r="ABN133" s="263"/>
      <c r="ABO133" s="263"/>
      <c r="ABP133" s="263"/>
      <c r="ABQ133" s="263"/>
      <c r="ABR133" s="263"/>
      <c r="ABS133" s="263"/>
      <c r="ABT133" s="263"/>
      <c r="ABU133" s="263"/>
      <c r="ABV133" s="263"/>
      <c r="ABW133" s="263"/>
      <c r="ABX133" s="263"/>
      <c r="ABY133" s="263"/>
      <c r="ABZ133" s="263"/>
      <c r="ACA133" s="263"/>
      <c r="ACB133" s="263"/>
      <c r="ACC133" s="263"/>
      <c r="ACD133" s="263"/>
      <c r="ACE133" s="263"/>
      <c r="ACF133" s="263"/>
      <c r="ACG133" s="263"/>
      <c r="ACH133" s="263"/>
      <c r="ACI133" s="263"/>
      <c r="ACJ133" s="263"/>
      <c r="ACK133" s="263"/>
      <c r="ACL133" s="263"/>
      <c r="ACM133" s="263"/>
      <c r="ACN133" s="263"/>
      <c r="ACO133" s="263"/>
      <c r="ACP133" s="263"/>
      <c r="ACQ133" s="263"/>
      <c r="ACR133" s="263"/>
      <c r="ACS133" s="263"/>
      <c r="ACT133" s="263"/>
      <c r="ACU133" s="263"/>
      <c r="ACV133" s="263"/>
      <c r="ACW133" s="263"/>
      <c r="ACX133" s="263"/>
      <c r="ACY133" s="263"/>
      <c r="ACZ133" s="263"/>
      <c r="ADA133" s="263"/>
      <c r="ADB133" s="263"/>
      <c r="ADC133" s="263"/>
      <c r="ADD133" s="263"/>
      <c r="ADE133" s="263"/>
      <c r="ADF133" s="263"/>
      <c r="ADG133" s="263"/>
      <c r="ADH133" s="263"/>
      <c r="ADI133" s="263"/>
      <c r="ADJ133" s="263"/>
      <c r="ADK133" s="263"/>
      <c r="ADL133" s="263"/>
      <c r="ADM133" s="263"/>
      <c r="ADN133" s="263"/>
      <c r="ADO133" s="263"/>
      <c r="ADP133" s="263"/>
      <c r="ADQ133" s="263"/>
      <c r="ADR133" s="263"/>
      <c r="ADS133" s="263"/>
      <c r="ADT133" s="263"/>
      <c r="ADU133" s="263"/>
      <c r="ADV133" s="263"/>
      <c r="ADW133" s="263"/>
      <c r="ADX133" s="263"/>
      <c r="ADY133" s="263"/>
      <c r="ADZ133" s="263"/>
      <c r="AEA133" s="263"/>
      <c r="AEB133" s="263"/>
      <c r="AEC133" s="263"/>
      <c r="AED133" s="263"/>
      <c r="AEE133" s="263"/>
      <c r="AEF133" s="263"/>
      <c r="AEG133" s="263"/>
      <c r="AEH133" s="263"/>
      <c r="AEI133" s="263"/>
      <c r="AEJ133" s="263"/>
      <c r="AEK133" s="263"/>
      <c r="AEL133" s="263"/>
      <c r="AEM133" s="263"/>
      <c r="AEN133" s="263"/>
      <c r="AEO133" s="263"/>
      <c r="AEP133" s="263"/>
      <c r="AEQ133" s="263"/>
      <c r="AER133" s="263"/>
      <c r="AES133" s="263"/>
      <c r="AET133" s="263"/>
      <c r="AEU133" s="263"/>
      <c r="AEV133" s="263"/>
      <c r="AEW133" s="263"/>
      <c r="AEX133" s="263"/>
      <c r="AEY133" s="263"/>
      <c r="AEZ133" s="263"/>
      <c r="AFA133" s="263"/>
      <c r="AFB133" s="263"/>
      <c r="AFC133" s="263"/>
      <c r="AFD133" s="263"/>
      <c r="AFE133" s="263"/>
      <c r="AFF133" s="263"/>
      <c r="AFG133" s="263"/>
      <c r="AFH133" s="263"/>
      <c r="AFI133" s="263"/>
      <c r="AFJ133" s="263"/>
      <c r="AFK133" s="263"/>
      <c r="AFL133" s="263"/>
      <c r="AFM133" s="263"/>
      <c r="AFN133" s="263"/>
      <c r="AFO133" s="263"/>
      <c r="AFP133" s="263"/>
      <c r="AFQ133" s="263"/>
      <c r="AFR133" s="263"/>
      <c r="AFS133" s="263"/>
      <c r="AFT133" s="263"/>
      <c r="AFU133" s="263"/>
      <c r="AFV133" s="263"/>
      <c r="AFW133" s="263"/>
      <c r="AFX133" s="263"/>
      <c r="AFY133" s="263"/>
      <c r="AFZ133" s="263"/>
      <c r="AGA133" s="263"/>
      <c r="AGB133" s="263"/>
      <c r="AGC133" s="263"/>
      <c r="AGD133" s="263"/>
      <c r="AGE133" s="263"/>
      <c r="AGF133" s="263"/>
      <c r="AGG133" s="263"/>
      <c r="AGH133" s="263"/>
      <c r="AGI133" s="263"/>
      <c r="AGJ133" s="263"/>
      <c r="AGK133" s="263"/>
      <c r="AGL133" s="263"/>
      <c r="AGM133" s="263"/>
      <c r="AGN133" s="263"/>
      <c r="AGO133" s="263"/>
      <c r="AGP133" s="263"/>
      <c r="AGQ133" s="263"/>
      <c r="AGR133" s="263"/>
      <c r="AGS133" s="263"/>
      <c r="AGT133" s="263"/>
      <c r="AGU133" s="263"/>
      <c r="AGV133" s="263"/>
      <c r="AGW133" s="263"/>
      <c r="AGX133" s="263"/>
      <c r="AGY133" s="263"/>
      <c r="AGZ133" s="263"/>
      <c r="AHA133" s="263"/>
      <c r="AHB133" s="263"/>
      <c r="AHC133" s="263"/>
      <c r="AHD133" s="263"/>
      <c r="AHE133" s="263"/>
      <c r="AHF133" s="263"/>
      <c r="AHG133" s="263"/>
      <c r="AHH133" s="263"/>
      <c r="AHI133" s="263"/>
      <c r="AHJ133" s="263"/>
      <c r="AHK133" s="263"/>
      <c r="AHL133" s="263"/>
      <c r="AHM133" s="263"/>
      <c r="AHN133" s="263"/>
      <c r="AHO133" s="263"/>
      <c r="AHP133" s="263"/>
      <c r="AHQ133" s="263"/>
      <c r="AHR133" s="263"/>
      <c r="AHS133" s="263"/>
      <c r="AHT133" s="263"/>
      <c r="AHU133" s="263"/>
      <c r="AHV133" s="263"/>
      <c r="AHW133" s="263"/>
      <c r="AHX133" s="263"/>
      <c r="AHY133" s="263"/>
      <c r="AHZ133" s="263"/>
      <c r="AIA133" s="263"/>
      <c r="AIB133" s="263"/>
      <c r="AIC133" s="263"/>
      <c r="AID133" s="263"/>
      <c r="AIE133" s="263"/>
      <c r="AIF133" s="263"/>
      <c r="AIG133" s="263"/>
      <c r="AIH133" s="263"/>
      <c r="AII133" s="263"/>
      <c r="AIJ133" s="263"/>
      <c r="AIK133" s="263"/>
      <c r="AIL133" s="263"/>
      <c r="AIM133" s="263"/>
      <c r="AIN133" s="263"/>
      <c r="AIO133" s="263"/>
      <c r="AIP133" s="263"/>
      <c r="AIQ133" s="263"/>
      <c r="AIR133" s="263"/>
      <c r="AIS133" s="263"/>
      <c r="AIT133" s="263"/>
      <c r="AIU133" s="263"/>
      <c r="AIV133" s="263"/>
      <c r="AIW133" s="263"/>
      <c r="AIX133" s="263"/>
      <c r="AIY133" s="263"/>
      <c r="AIZ133" s="263"/>
      <c r="AJA133" s="263"/>
      <c r="AJB133" s="263"/>
      <c r="AJC133" s="263"/>
      <c r="AJD133" s="263"/>
      <c r="AJE133" s="263"/>
      <c r="AJF133" s="263"/>
      <c r="AJG133" s="263"/>
      <c r="AJH133" s="263"/>
      <c r="AJI133" s="263"/>
      <c r="AJJ133" s="263"/>
      <c r="AJK133" s="263"/>
      <c r="AJL133" s="263"/>
      <c r="AJM133" s="263"/>
      <c r="AJN133" s="263"/>
      <c r="AJO133" s="263"/>
      <c r="AJP133" s="263"/>
      <c r="AJQ133" s="263"/>
      <c r="AJR133" s="263"/>
      <c r="AJS133" s="263"/>
      <c r="AJT133" s="263"/>
      <c r="AJU133" s="263"/>
      <c r="AJV133" s="263"/>
      <c r="AJW133" s="263"/>
      <c r="AJX133" s="263"/>
      <c r="AJY133" s="263"/>
      <c r="AJZ133" s="263"/>
      <c r="AKA133" s="263"/>
      <c r="AKB133" s="263"/>
      <c r="AKC133" s="263"/>
      <c r="AKD133" s="263"/>
      <c r="AKE133" s="263"/>
      <c r="AKF133" s="263"/>
      <c r="AKG133" s="263"/>
      <c r="AKH133" s="263"/>
      <c r="AKI133" s="263"/>
      <c r="AKJ133" s="263"/>
      <c r="AKK133" s="263"/>
      <c r="AKL133" s="263"/>
      <c r="AKM133" s="263"/>
      <c r="AKN133" s="263"/>
      <c r="AKO133" s="263"/>
      <c r="AKP133" s="263"/>
      <c r="AKQ133" s="263"/>
      <c r="AKR133" s="263"/>
      <c r="AKS133" s="263"/>
      <c r="AKT133" s="263"/>
      <c r="AKU133" s="263"/>
      <c r="AKV133" s="263"/>
      <c r="AKW133" s="263"/>
      <c r="AKX133" s="263"/>
      <c r="AKY133" s="263"/>
      <c r="AKZ133" s="263"/>
      <c r="ALA133" s="263"/>
      <c r="ALB133" s="263"/>
      <c r="ALC133" s="263"/>
      <c r="ALD133" s="263"/>
      <c r="ALE133" s="263"/>
      <c r="ALF133" s="263"/>
      <c r="ALG133" s="263"/>
      <c r="ALH133" s="263"/>
      <c r="ALI133" s="263"/>
      <c r="ALJ133" s="263"/>
      <c r="ALK133" s="263"/>
      <c r="ALL133" s="263"/>
      <c r="ALM133" s="263"/>
      <c r="ALN133" s="263"/>
      <c r="ALO133" s="263"/>
      <c r="ALP133" s="263"/>
      <c r="ALQ133" s="263"/>
      <c r="ALR133" s="263"/>
      <c r="ALS133" s="263"/>
      <c r="ALT133" s="263"/>
      <c r="ALU133" s="263"/>
      <c r="ALV133" s="263"/>
      <c r="ALW133" s="263"/>
      <c r="ALX133" s="263"/>
      <c r="ALY133" s="263"/>
      <c r="ALZ133" s="263"/>
      <c r="AMA133" s="263"/>
      <c r="AMB133" s="263"/>
      <c r="AMC133" s="263"/>
      <c r="AMD133" s="263"/>
      <c r="AME133" s="263"/>
      <c r="AMF133" s="263"/>
      <c r="AMG133" s="263"/>
      <c r="AMH133" s="263"/>
      <c r="AMI133" s="263"/>
      <c r="AMJ133" s="263"/>
      <c r="AMK133" s="263"/>
    </row>
    <row r="134" spans="1:1025" s="86" customFormat="1" x14ac:dyDescent="0.2">
      <c r="A134" s="263"/>
      <c r="B134" s="263"/>
      <c r="C134" s="234"/>
      <c r="D134" s="234"/>
      <c r="E134" s="234"/>
      <c r="F134" s="234"/>
      <c r="G134" s="234"/>
      <c r="H134" s="234"/>
      <c r="I134" s="234"/>
      <c r="J134" s="234"/>
      <c r="K134" s="234"/>
      <c r="L134" s="234"/>
      <c r="M134" s="234"/>
      <c r="N134" s="234"/>
      <c r="O134" s="234"/>
      <c r="P134" s="234"/>
      <c r="Q134" s="224"/>
      <c r="R134" s="244"/>
      <c r="S134" s="263"/>
      <c r="T134" s="263"/>
      <c r="U134" s="263"/>
      <c r="V134" s="263"/>
      <c r="W134" s="263"/>
      <c r="X134" s="263"/>
      <c r="Y134" s="263"/>
      <c r="Z134" s="263"/>
      <c r="AA134" s="263"/>
      <c r="AB134" s="263"/>
      <c r="AC134" s="263"/>
      <c r="AD134" s="263"/>
      <c r="AE134" s="263"/>
      <c r="AF134" s="263"/>
      <c r="AG134" s="263"/>
      <c r="AH134" s="263"/>
      <c r="AI134" s="263"/>
      <c r="AJ134" s="263"/>
      <c r="AK134" s="263"/>
      <c r="AL134" s="263"/>
      <c r="AM134" s="263"/>
      <c r="AN134" s="263"/>
      <c r="AO134" s="263"/>
      <c r="AP134" s="263"/>
      <c r="AQ134" s="263"/>
      <c r="AR134" s="263"/>
      <c r="AS134" s="263"/>
      <c r="AT134" s="263"/>
      <c r="AU134" s="263"/>
      <c r="AV134" s="263"/>
      <c r="AW134" s="263"/>
      <c r="AX134" s="263"/>
      <c r="AY134" s="263"/>
      <c r="AZ134" s="263"/>
      <c r="BA134" s="263"/>
      <c r="BB134" s="263"/>
      <c r="BC134" s="263"/>
      <c r="BD134" s="263"/>
      <c r="BE134" s="263"/>
      <c r="BF134" s="263"/>
      <c r="BG134" s="263"/>
      <c r="BH134" s="263"/>
      <c r="BI134" s="263"/>
      <c r="BJ134" s="263"/>
      <c r="BK134" s="263"/>
      <c r="BL134" s="263"/>
      <c r="BM134" s="263"/>
      <c r="BN134" s="263"/>
      <c r="BO134" s="263"/>
      <c r="BP134" s="263"/>
      <c r="BQ134" s="263"/>
      <c r="BR134" s="263"/>
      <c r="BS134" s="263"/>
      <c r="BT134" s="263"/>
      <c r="BU134" s="263"/>
      <c r="BV134" s="263"/>
      <c r="BW134" s="263"/>
      <c r="BX134" s="263"/>
      <c r="BY134" s="263"/>
      <c r="BZ134" s="263"/>
      <c r="CA134" s="263"/>
      <c r="CB134" s="263"/>
      <c r="CC134" s="263"/>
      <c r="CD134" s="263"/>
      <c r="CE134" s="263"/>
      <c r="CF134" s="263"/>
      <c r="CG134" s="263"/>
      <c r="CH134" s="263"/>
      <c r="CI134" s="263"/>
      <c r="CJ134" s="263"/>
      <c r="CK134" s="263"/>
      <c r="CL134" s="263"/>
      <c r="CM134" s="263"/>
      <c r="CN134" s="263"/>
      <c r="CO134" s="263"/>
      <c r="CP134" s="263"/>
      <c r="CQ134" s="263"/>
      <c r="CR134" s="263"/>
      <c r="CS134" s="263"/>
      <c r="CT134" s="263"/>
      <c r="CU134" s="263"/>
      <c r="CV134" s="263"/>
      <c r="CW134" s="263"/>
      <c r="CX134" s="263"/>
      <c r="CY134" s="263"/>
      <c r="CZ134" s="263"/>
      <c r="DA134" s="263"/>
      <c r="DB134" s="263"/>
      <c r="DC134" s="263"/>
      <c r="DD134" s="263"/>
      <c r="DE134" s="263"/>
      <c r="DF134" s="263"/>
      <c r="DG134" s="263"/>
      <c r="DH134" s="263"/>
      <c r="DI134" s="263"/>
      <c r="DJ134" s="263"/>
      <c r="DK134" s="263"/>
      <c r="DL134" s="263"/>
      <c r="DM134" s="263"/>
      <c r="DN134" s="263"/>
      <c r="DO134" s="263"/>
      <c r="DP134" s="263"/>
      <c r="DQ134" s="263"/>
      <c r="DR134" s="263"/>
      <c r="DS134" s="263"/>
      <c r="DT134" s="263"/>
      <c r="DU134" s="263"/>
      <c r="DV134" s="263"/>
      <c r="DW134" s="263"/>
      <c r="DX134" s="263"/>
      <c r="DY134" s="263"/>
      <c r="DZ134" s="263"/>
      <c r="EA134" s="263"/>
      <c r="EB134" s="263"/>
      <c r="EC134" s="263"/>
      <c r="ED134" s="263"/>
      <c r="EE134" s="263"/>
      <c r="EF134" s="263"/>
      <c r="EG134" s="263"/>
      <c r="EH134" s="263"/>
      <c r="EI134" s="263"/>
      <c r="EJ134" s="263"/>
      <c r="EK134" s="263"/>
      <c r="EL134" s="263"/>
      <c r="EM134" s="263"/>
      <c r="EN134" s="263"/>
      <c r="EO134" s="263"/>
      <c r="EP134" s="263"/>
      <c r="EQ134" s="263"/>
      <c r="ER134" s="263"/>
      <c r="ES134" s="263"/>
      <c r="ET134" s="263"/>
      <c r="EU134" s="263"/>
      <c r="EV134" s="263"/>
      <c r="EW134" s="263"/>
      <c r="EX134" s="263"/>
      <c r="EY134" s="263"/>
      <c r="EZ134" s="263"/>
      <c r="FA134" s="263"/>
      <c r="FB134" s="263"/>
      <c r="FC134" s="263"/>
      <c r="FD134" s="263"/>
      <c r="FE134" s="263"/>
      <c r="FF134" s="263"/>
      <c r="FG134" s="263"/>
      <c r="FH134" s="263"/>
      <c r="FI134" s="263"/>
      <c r="FJ134" s="263"/>
      <c r="FK134" s="263"/>
      <c r="FL134" s="263"/>
      <c r="FM134" s="263"/>
      <c r="FN134" s="263"/>
      <c r="FO134" s="263"/>
      <c r="FP134" s="263"/>
      <c r="FQ134" s="263"/>
      <c r="FR134" s="263"/>
      <c r="FS134" s="263"/>
      <c r="FT134" s="263"/>
      <c r="FU134" s="263"/>
      <c r="FV134" s="263"/>
      <c r="FW134" s="263"/>
      <c r="FX134" s="263"/>
      <c r="FY134" s="263"/>
      <c r="FZ134" s="263"/>
      <c r="GA134" s="263"/>
      <c r="GB134" s="263"/>
      <c r="GC134" s="263"/>
      <c r="GD134" s="263"/>
      <c r="GE134" s="263"/>
      <c r="GF134" s="263"/>
      <c r="GG134" s="263"/>
      <c r="GH134" s="263"/>
      <c r="GI134" s="263"/>
      <c r="GJ134" s="263"/>
      <c r="GK134" s="263"/>
      <c r="GL134" s="263"/>
      <c r="GM134" s="263"/>
      <c r="GN134" s="263"/>
      <c r="GO134" s="263"/>
      <c r="GP134" s="263"/>
      <c r="GQ134" s="263"/>
      <c r="GR134" s="263"/>
      <c r="GS134" s="263"/>
      <c r="GT134" s="263"/>
      <c r="GU134" s="263"/>
      <c r="GV134" s="263"/>
      <c r="GW134" s="263"/>
      <c r="GX134" s="263"/>
      <c r="GY134" s="263"/>
      <c r="GZ134" s="263"/>
      <c r="HA134" s="263"/>
      <c r="HB134" s="263"/>
      <c r="HC134" s="263"/>
      <c r="HD134" s="263"/>
      <c r="HE134" s="263"/>
      <c r="HF134" s="263"/>
      <c r="HG134" s="263"/>
      <c r="HH134" s="263"/>
      <c r="HI134" s="263"/>
      <c r="HJ134" s="263"/>
      <c r="HK134" s="263"/>
      <c r="HL134" s="263"/>
      <c r="HM134" s="263"/>
      <c r="HN134" s="263"/>
      <c r="HO134" s="263"/>
      <c r="HP134" s="263"/>
      <c r="HQ134" s="263"/>
      <c r="HR134" s="263"/>
      <c r="HS134" s="263"/>
      <c r="HT134" s="263"/>
      <c r="HU134" s="263"/>
      <c r="HV134" s="263"/>
      <c r="HW134" s="263"/>
      <c r="HX134" s="263"/>
      <c r="HY134" s="263"/>
      <c r="HZ134" s="263"/>
      <c r="IA134" s="263"/>
      <c r="IB134" s="263"/>
      <c r="IC134" s="263"/>
      <c r="ID134" s="263"/>
      <c r="IE134" s="263"/>
      <c r="IF134" s="263"/>
      <c r="IG134" s="263"/>
      <c r="IH134" s="263"/>
      <c r="II134" s="263"/>
      <c r="IJ134" s="263"/>
      <c r="IK134" s="263"/>
      <c r="IL134" s="263"/>
      <c r="IM134" s="263"/>
      <c r="IN134" s="263"/>
      <c r="IO134" s="263"/>
      <c r="IP134" s="263"/>
      <c r="IQ134" s="263"/>
      <c r="IR134" s="263"/>
      <c r="IS134" s="263"/>
      <c r="IT134" s="263"/>
      <c r="IU134" s="263"/>
      <c r="IV134" s="263"/>
      <c r="IW134" s="263"/>
      <c r="IX134" s="263"/>
      <c r="IY134" s="263"/>
      <c r="IZ134" s="263"/>
      <c r="JA134" s="263"/>
      <c r="JB134" s="263"/>
      <c r="JC134" s="263"/>
      <c r="JD134" s="263"/>
      <c r="JE134" s="263"/>
      <c r="JF134" s="263"/>
      <c r="JG134" s="263"/>
      <c r="JH134" s="263"/>
      <c r="JI134" s="263"/>
      <c r="JJ134" s="263"/>
      <c r="JK134" s="263"/>
      <c r="JL134" s="263"/>
      <c r="JM134" s="263"/>
      <c r="JN134" s="263"/>
      <c r="JO134" s="263"/>
      <c r="JP134" s="263"/>
      <c r="JQ134" s="263"/>
      <c r="JR134" s="263"/>
      <c r="JS134" s="263"/>
      <c r="JT134" s="263"/>
      <c r="JU134" s="263"/>
      <c r="JV134" s="263"/>
      <c r="JW134" s="263"/>
      <c r="JX134" s="263"/>
      <c r="JY134" s="263"/>
      <c r="JZ134" s="263"/>
      <c r="KA134" s="263"/>
      <c r="KB134" s="263"/>
      <c r="KC134" s="263"/>
      <c r="KD134" s="263"/>
      <c r="KE134" s="263"/>
      <c r="KF134" s="263"/>
      <c r="KG134" s="263"/>
      <c r="KH134" s="263"/>
      <c r="KI134" s="263"/>
      <c r="KJ134" s="263"/>
      <c r="KK134" s="263"/>
      <c r="KL134" s="263"/>
      <c r="KM134" s="263"/>
      <c r="KN134" s="263"/>
      <c r="KO134" s="263"/>
      <c r="KP134" s="263"/>
      <c r="KQ134" s="263"/>
      <c r="KR134" s="263"/>
      <c r="KS134" s="263"/>
      <c r="KT134" s="263"/>
      <c r="KU134" s="263"/>
      <c r="KV134" s="263"/>
      <c r="KW134" s="263"/>
      <c r="KX134" s="263"/>
      <c r="KY134" s="263"/>
      <c r="KZ134" s="263"/>
      <c r="LA134" s="263"/>
      <c r="LB134" s="263"/>
      <c r="LC134" s="263"/>
      <c r="LD134" s="263"/>
      <c r="LE134" s="263"/>
      <c r="LF134" s="263"/>
      <c r="LG134" s="263"/>
      <c r="LH134" s="263"/>
      <c r="LI134" s="263"/>
      <c r="LJ134" s="263"/>
      <c r="LK134" s="263"/>
      <c r="LL134" s="263"/>
      <c r="LM134" s="263"/>
      <c r="LN134" s="263"/>
      <c r="LO134" s="263"/>
      <c r="LP134" s="263"/>
      <c r="LQ134" s="263"/>
      <c r="LR134" s="263"/>
      <c r="LS134" s="263"/>
      <c r="LT134" s="263"/>
      <c r="LU134" s="263"/>
      <c r="LV134" s="263"/>
      <c r="LW134" s="263"/>
      <c r="LX134" s="263"/>
      <c r="LY134" s="263"/>
      <c r="LZ134" s="263"/>
      <c r="MA134" s="263"/>
      <c r="MB134" s="263"/>
      <c r="MC134" s="263"/>
      <c r="MD134" s="263"/>
      <c r="ME134" s="263"/>
      <c r="MF134" s="263"/>
      <c r="MG134" s="263"/>
      <c r="MH134" s="263"/>
      <c r="MI134" s="263"/>
      <c r="MJ134" s="263"/>
      <c r="MK134" s="263"/>
      <c r="ML134" s="263"/>
      <c r="MM134" s="263"/>
      <c r="MN134" s="263"/>
      <c r="MO134" s="263"/>
      <c r="MP134" s="263"/>
      <c r="MQ134" s="263"/>
      <c r="MR134" s="263"/>
      <c r="MS134" s="263"/>
      <c r="MT134" s="263"/>
      <c r="MU134" s="263"/>
      <c r="MV134" s="263"/>
      <c r="MW134" s="263"/>
      <c r="MX134" s="263"/>
      <c r="MY134" s="263"/>
      <c r="MZ134" s="263"/>
      <c r="NA134" s="263"/>
      <c r="NB134" s="263"/>
      <c r="NC134" s="263"/>
      <c r="ND134" s="263"/>
      <c r="NE134" s="263"/>
      <c r="NF134" s="263"/>
      <c r="NG134" s="263"/>
      <c r="NH134" s="263"/>
      <c r="NI134" s="263"/>
      <c r="NJ134" s="263"/>
      <c r="NK134" s="263"/>
      <c r="NL134" s="263"/>
      <c r="NM134" s="263"/>
      <c r="NN134" s="263"/>
      <c r="NO134" s="263"/>
      <c r="NP134" s="263"/>
      <c r="NQ134" s="263"/>
      <c r="NR134" s="263"/>
      <c r="NS134" s="263"/>
      <c r="NT134" s="263"/>
      <c r="NU134" s="263"/>
      <c r="NV134" s="263"/>
      <c r="NW134" s="263"/>
      <c r="NX134" s="263"/>
      <c r="NY134" s="263"/>
      <c r="NZ134" s="263"/>
      <c r="OA134" s="263"/>
      <c r="OB134" s="263"/>
      <c r="OC134" s="263"/>
      <c r="OD134" s="263"/>
      <c r="OE134" s="263"/>
      <c r="OF134" s="263"/>
      <c r="OG134" s="263"/>
      <c r="OH134" s="263"/>
      <c r="OI134" s="263"/>
      <c r="OJ134" s="263"/>
      <c r="OK134" s="263"/>
      <c r="OL134" s="263"/>
      <c r="OM134" s="263"/>
      <c r="ON134" s="263"/>
      <c r="OO134" s="263"/>
      <c r="OP134" s="263"/>
      <c r="OQ134" s="263"/>
      <c r="OR134" s="263"/>
      <c r="OS134" s="263"/>
      <c r="OT134" s="263"/>
      <c r="OU134" s="263"/>
      <c r="OV134" s="263"/>
      <c r="OW134" s="263"/>
      <c r="OX134" s="263"/>
      <c r="OY134" s="263"/>
      <c r="OZ134" s="263"/>
      <c r="PA134" s="263"/>
      <c r="PB134" s="263"/>
      <c r="PC134" s="263"/>
      <c r="PD134" s="263"/>
      <c r="PE134" s="263"/>
      <c r="PF134" s="263"/>
      <c r="PG134" s="263"/>
      <c r="PH134" s="263"/>
      <c r="PI134" s="263"/>
      <c r="PJ134" s="263"/>
      <c r="PK134" s="263"/>
      <c r="PL134" s="263"/>
      <c r="PM134" s="263"/>
      <c r="PN134" s="263"/>
      <c r="PO134" s="263"/>
      <c r="PP134" s="263"/>
      <c r="PQ134" s="263"/>
      <c r="PR134" s="263"/>
      <c r="PS134" s="263"/>
      <c r="PT134" s="263"/>
      <c r="PU134" s="263"/>
      <c r="PV134" s="263"/>
      <c r="PW134" s="263"/>
      <c r="PX134" s="263"/>
      <c r="PY134" s="263"/>
      <c r="PZ134" s="263"/>
      <c r="QA134" s="263"/>
      <c r="QB134" s="263"/>
      <c r="QC134" s="263"/>
      <c r="QD134" s="263"/>
      <c r="QE134" s="263"/>
      <c r="QF134" s="263"/>
      <c r="QG134" s="263"/>
      <c r="QH134" s="263"/>
      <c r="QI134" s="263"/>
      <c r="QJ134" s="263"/>
      <c r="QK134" s="263"/>
      <c r="QL134" s="263"/>
      <c r="QM134" s="263"/>
      <c r="QN134" s="263"/>
      <c r="QO134" s="263"/>
      <c r="QP134" s="263"/>
      <c r="QQ134" s="263"/>
      <c r="QR134" s="263"/>
      <c r="QS134" s="263"/>
      <c r="QT134" s="263"/>
      <c r="QU134" s="263"/>
      <c r="QV134" s="263"/>
      <c r="QW134" s="263"/>
      <c r="QX134" s="263"/>
      <c r="QY134" s="263"/>
      <c r="QZ134" s="263"/>
      <c r="RA134" s="263"/>
      <c r="RB134" s="263"/>
      <c r="RC134" s="263"/>
      <c r="RD134" s="263"/>
      <c r="RE134" s="263"/>
      <c r="RF134" s="263"/>
      <c r="RG134" s="263"/>
      <c r="RH134" s="263"/>
      <c r="RI134" s="263"/>
      <c r="RJ134" s="263"/>
      <c r="RK134" s="263"/>
      <c r="RL134" s="263"/>
      <c r="RM134" s="263"/>
      <c r="RN134" s="263"/>
      <c r="RO134" s="263"/>
      <c r="RP134" s="263"/>
      <c r="RQ134" s="263"/>
      <c r="RR134" s="263"/>
      <c r="RS134" s="263"/>
      <c r="RT134" s="263"/>
      <c r="RU134" s="263"/>
      <c r="RV134" s="263"/>
      <c r="RW134" s="263"/>
      <c r="RX134" s="263"/>
      <c r="RY134" s="263"/>
      <c r="RZ134" s="263"/>
      <c r="SA134" s="263"/>
      <c r="SB134" s="263"/>
      <c r="SC134" s="263"/>
      <c r="SD134" s="263"/>
      <c r="SE134" s="263"/>
      <c r="SF134" s="263"/>
      <c r="SG134" s="263"/>
      <c r="SH134" s="263"/>
      <c r="SI134" s="263"/>
      <c r="SJ134" s="263"/>
      <c r="SK134" s="263"/>
      <c r="SL134" s="263"/>
      <c r="SM134" s="263"/>
      <c r="SN134" s="263"/>
      <c r="SO134" s="263"/>
      <c r="SP134" s="263"/>
      <c r="SQ134" s="263"/>
      <c r="SR134" s="263"/>
      <c r="SS134" s="263"/>
      <c r="ST134" s="263"/>
      <c r="SU134" s="263"/>
      <c r="SV134" s="263"/>
      <c r="SW134" s="263"/>
      <c r="SX134" s="263"/>
      <c r="SY134" s="263"/>
      <c r="SZ134" s="263"/>
      <c r="TA134" s="263"/>
      <c r="TB134" s="263"/>
      <c r="TC134" s="263"/>
      <c r="TD134" s="263"/>
      <c r="TE134" s="263"/>
      <c r="TF134" s="263"/>
      <c r="TG134" s="263"/>
      <c r="TH134" s="263"/>
      <c r="TI134" s="263"/>
      <c r="TJ134" s="263"/>
      <c r="TK134" s="263"/>
      <c r="TL134" s="263"/>
      <c r="TM134" s="263"/>
      <c r="TN134" s="263"/>
      <c r="TO134" s="263"/>
      <c r="TP134" s="263"/>
      <c r="TQ134" s="263"/>
      <c r="TR134" s="263"/>
      <c r="TS134" s="263"/>
      <c r="TT134" s="263"/>
      <c r="TU134" s="263"/>
      <c r="TV134" s="263"/>
      <c r="TW134" s="263"/>
      <c r="TX134" s="263"/>
      <c r="TY134" s="263"/>
      <c r="TZ134" s="263"/>
      <c r="UA134" s="263"/>
      <c r="UB134" s="263"/>
      <c r="UC134" s="263"/>
      <c r="UD134" s="263"/>
      <c r="UE134" s="263"/>
      <c r="UF134" s="263"/>
      <c r="UG134" s="263"/>
      <c r="UH134" s="263"/>
      <c r="UI134" s="263"/>
      <c r="UJ134" s="263"/>
      <c r="UK134" s="263"/>
      <c r="UL134" s="263"/>
      <c r="UM134" s="263"/>
      <c r="UN134" s="263"/>
      <c r="UO134" s="263"/>
      <c r="UP134" s="263"/>
      <c r="UQ134" s="263"/>
      <c r="UR134" s="263"/>
      <c r="US134" s="263"/>
      <c r="UT134" s="263"/>
      <c r="UU134" s="263"/>
      <c r="UV134" s="263"/>
      <c r="UW134" s="263"/>
      <c r="UX134" s="263"/>
      <c r="UY134" s="263"/>
      <c r="UZ134" s="263"/>
      <c r="VA134" s="263"/>
      <c r="VB134" s="263"/>
      <c r="VC134" s="263"/>
      <c r="VD134" s="263"/>
      <c r="VE134" s="263"/>
      <c r="VF134" s="263"/>
      <c r="VG134" s="263"/>
      <c r="VH134" s="263"/>
      <c r="VI134" s="263"/>
      <c r="VJ134" s="263"/>
      <c r="VK134" s="263"/>
      <c r="VL134" s="263"/>
      <c r="VM134" s="263"/>
      <c r="VN134" s="263"/>
      <c r="VO134" s="263"/>
      <c r="VP134" s="263"/>
      <c r="VQ134" s="263"/>
      <c r="VR134" s="263"/>
      <c r="VS134" s="263"/>
      <c r="VT134" s="263"/>
      <c r="VU134" s="263"/>
      <c r="VV134" s="263"/>
      <c r="VW134" s="263"/>
      <c r="VX134" s="263"/>
      <c r="VY134" s="263"/>
      <c r="VZ134" s="263"/>
      <c r="WA134" s="263"/>
      <c r="WB134" s="263"/>
      <c r="WC134" s="263"/>
      <c r="WD134" s="263"/>
      <c r="WE134" s="263"/>
      <c r="WF134" s="263"/>
      <c r="WG134" s="263"/>
      <c r="WH134" s="263"/>
      <c r="WI134" s="263"/>
      <c r="WJ134" s="263"/>
      <c r="WK134" s="263"/>
      <c r="WL134" s="263"/>
      <c r="WM134" s="263"/>
      <c r="WN134" s="263"/>
      <c r="WO134" s="263"/>
      <c r="WP134" s="263"/>
      <c r="WQ134" s="263"/>
      <c r="WR134" s="263"/>
      <c r="WS134" s="263"/>
      <c r="WT134" s="263"/>
      <c r="WU134" s="263"/>
      <c r="WV134" s="263"/>
      <c r="WW134" s="263"/>
      <c r="WX134" s="263"/>
      <c r="WY134" s="263"/>
      <c r="WZ134" s="263"/>
      <c r="XA134" s="263"/>
      <c r="XB134" s="263"/>
      <c r="XC134" s="263"/>
      <c r="XD134" s="263"/>
      <c r="XE134" s="263"/>
      <c r="XF134" s="263"/>
      <c r="XG134" s="263"/>
      <c r="XH134" s="263"/>
      <c r="XI134" s="263"/>
      <c r="XJ134" s="263"/>
      <c r="XK134" s="263"/>
      <c r="XL134" s="263"/>
      <c r="XM134" s="263"/>
      <c r="XN134" s="263"/>
      <c r="XO134" s="263"/>
      <c r="XP134" s="263"/>
      <c r="XQ134" s="263"/>
      <c r="XR134" s="263"/>
      <c r="XS134" s="263"/>
      <c r="XT134" s="263"/>
      <c r="XU134" s="263"/>
      <c r="XV134" s="263"/>
      <c r="XW134" s="263"/>
      <c r="XX134" s="263"/>
      <c r="XY134" s="263"/>
      <c r="XZ134" s="263"/>
      <c r="YA134" s="263"/>
      <c r="YB134" s="263"/>
      <c r="YC134" s="263"/>
      <c r="YD134" s="263"/>
      <c r="YE134" s="263"/>
      <c r="YF134" s="263"/>
      <c r="YG134" s="263"/>
      <c r="YH134" s="263"/>
      <c r="YI134" s="263"/>
      <c r="YJ134" s="263"/>
      <c r="YK134" s="263"/>
      <c r="YL134" s="263"/>
      <c r="YM134" s="263"/>
      <c r="YN134" s="263"/>
      <c r="YO134" s="263"/>
      <c r="YP134" s="263"/>
      <c r="YQ134" s="263"/>
      <c r="YR134" s="263"/>
      <c r="YS134" s="263"/>
      <c r="YT134" s="263"/>
      <c r="YU134" s="263"/>
      <c r="YV134" s="263"/>
      <c r="YW134" s="263"/>
      <c r="YX134" s="263"/>
      <c r="YY134" s="263"/>
      <c r="YZ134" s="263"/>
      <c r="ZA134" s="263"/>
      <c r="ZB134" s="263"/>
      <c r="ZC134" s="263"/>
      <c r="ZD134" s="263"/>
      <c r="ZE134" s="263"/>
      <c r="ZF134" s="263"/>
      <c r="ZG134" s="263"/>
      <c r="ZH134" s="263"/>
      <c r="ZI134" s="263"/>
      <c r="ZJ134" s="263"/>
      <c r="ZK134" s="263"/>
      <c r="ZL134" s="263"/>
      <c r="ZM134" s="263"/>
      <c r="ZN134" s="263"/>
      <c r="ZO134" s="263"/>
      <c r="ZP134" s="263"/>
      <c r="ZQ134" s="263"/>
      <c r="ZR134" s="263"/>
      <c r="ZS134" s="263"/>
      <c r="ZT134" s="263"/>
      <c r="ZU134" s="263"/>
      <c r="ZV134" s="263"/>
      <c r="ZW134" s="263"/>
      <c r="ZX134" s="263"/>
      <c r="ZY134" s="263"/>
      <c r="ZZ134" s="263"/>
      <c r="AAA134" s="263"/>
      <c r="AAB134" s="263"/>
      <c r="AAC134" s="263"/>
      <c r="AAD134" s="263"/>
      <c r="AAE134" s="263"/>
      <c r="AAF134" s="263"/>
      <c r="AAG134" s="263"/>
      <c r="AAH134" s="263"/>
      <c r="AAI134" s="263"/>
      <c r="AAJ134" s="263"/>
      <c r="AAK134" s="263"/>
      <c r="AAL134" s="263"/>
      <c r="AAM134" s="263"/>
      <c r="AAN134" s="263"/>
      <c r="AAO134" s="263"/>
      <c r="AAP134" s="263"/>
      <c r="AAQ134" s="263"/>
      <c r="AAR134" s="263"/>
      <c r="AAS134" s="263"/>
      <c r="AAT134" s="263"/>
      <c r="AAU134" s="263"/>
      <c r="AAV134" s="263"/>
      <c r="AAW134" s="263"/>
      <c r="AAX134" s="263"/>
      <c r="AAY134" s="263"/>
      <c r="AAZ134" s="263"/>
      <c r="ABA134" s="263"/>
      <c r="ABB134" s="263"/>
      <c r="ABC134" s="263"/>
      <c r="ABD134" s="263"/>
      <c r="ABE134" s="263"/>
      <c r="ABF134" s="263"/>
      <c r="ABG134" s="263"/>
      <c r="ABH134" s="263"/>
      <c r="ABI134" s="263"/>
      <c r="ABJ134" s="263"/>
      <c r="ABK134" s="263"/>
      <c r="ABL134" s="263"/>
      <c r="ABM134" s="263"/>
      <c r="ABN134" s="263"/>
      <c r="ABO134" s="263"/>
      <c r="ABP134" s="263"/>
      <c r="ABQ134" s="263"/>
      <c r="ABR134" s="263"/>
      <c r="ABS134" s="263"/>
      <c r="ABT134" s="263"/>
      <c r="ABU134" s="263"/>
      <c r="ABV134" s="263"/>
      <c r="ABW134" s="263"/>
      <c r="ABX134" s="263"/>
      <c r="ABY134" s="263"/>
      <c r="ABZ134" s="263"/>
      <c r="ACA134" s="263"/>
      <c r="ACB134" s="263"/>
      <c r="ACC134" s="263"/>
      <c r="ACD134" s="263"/>
      <c r="ACE134" s="263"/>
      <c r="ACF134" s="263"/>
      <c r="ACG134" s="263"/>
      <c r="ACH134" s="263"/>
      <c r="ACI134" s="263"/>
      <c r="ACJ134" s="263"/>
      <c r="ACK134" s="263"/>
      <c r="ACL134" s="263"/>
      <c r="ACM134" s="263"/>
      <c r="ACN134" s="263"/>
      <c r="ACO134" s="263"/>
      <c r="ACP134" s="263"/>
      <c r="ACQ134" s="263"/>
      <c r="ACR134" s="263"/>
      <c r="ACS134" s="263"/>
      <c r="ACT134" s="263"/>
      <c r="ACU134" s="263"/>
      <c r="ACV134" s="263"/>
      <c r="ACW134" s="263"/>
      <c r="ACX134" s="263"/>
      <c r="ACY134" s="263"/>
      <c r="ACZ134" s="263"/>
      <c r="ADA134" s="263"/>
      <c r="ADB134" s="263"/>
      <c r="ADC134" s="263"/>
      <c r="ADD134" s="263"/>
      <c r="ADE134" s="263"/>
      <c r="ADF134" s="263"/>
      <c r="ADG134" s="263"/>
      <c r="ADH134" s="263"/>
      <c r="ADI134" s="263"/>
      <c r="ADJ134" s="263"/>
      <c r="ADK134" s="263"/>
      <c r="ADL134" s="263"/>
      <c r="ADM134" s="263"/>
      <c r="ADN134" s="263"/>
      <c r="ADO134" s="263"/>
      <c r="ADP134" s="263"/>
      <c r="ADQ134" s="263"/>
      <c r="ADR134" s="263"/>
      <c r="ADS134" s="263"/>
      <c r="ADT134" s="263"/>
      <c r="ADU134" s="263"/>
      <c r="ADV134" s="263"/>
      <c r="ADW134" s="263"/>
      <c r="ADX134" s="263"/>
      <c r="ADY134" s="263"/>
      <c r="ADZ134" s="263"/>
      <c r="AEA134" s="263"/>
      <c r="AEB134" s="263"/>
      <c r="AEC134" s="263"/>
      <c r="AED134" s="263"/>
      <c r="AEE134" s="263"/>
      <c r="AEF134" s="263"/>
      <c r="AEG134" s="263"/>
      <c r="AEH134" s="263"/>
      <c r="AEI134" s="263"/>
      <c r="AEJ134" s="263"/>
      <c r="AEK134" s="263"/>
      <c r="AEL134" s="263"/>
      <c r="AEM134" s="263"/>
      <c r="AEN134" s="263"/>
      <c r="AEO134" s="263"/>
      <c r="AEP134" s="263"/>
      <c r="AEQ134" s="263"/>
      <c r="AER134" s="263"/>
      <c r="AES134" s="263"/>
      <c r="AET134" s="263"/>
      <c r="AEU134" s="263"/>
      <c r="AEV134" s="263"/>
      <c r="AEW134" s="263"/>
      <c r="AEX134" s="263"/>
      <c r="AEY134" s="263"/>
      <c r="AEZ134" s="263"/>
      <c r="AFA134" s="263"/>
      <c r="AFB134" s="263"/>
      <c r="AFC134" s="263"/>
      <c r="AFD134" s="263"/>
      <c r="AFE134" s="263"/>
      <c r="AFF134" s="263"/>
      <c r="AFG134" s="263"/>
      <c r="AFH134" s="263"/>
      <c r="AFI134" s="263"/>
      <c r="AFJ134" s="263"/>
      <c r="AFK134" s="263"/>
      <c r="AFL134" s="263"/>
      <c r="AFM134" s="263"/>
      <c r="AFN134" s="263"/>
      <c r="AFO134" s="263"/>
      <c r="AFP134" s="263"/>
      <c r="AFQ134" s="263"/>
      <c r="AFR134" s="263"/>
      <c r="AFS134" s="263"/>
      <c r="AFT134" s="263"/>
      <c r="AFU134" s="263"/>
      <c r="AFV134" s="263"/>
      <c r="AFW134" s="263"/>
      <c r="AFX134" s="263"/>
      <c r="AFY134" s="263"/>
      <c r="AFZ134" s="263"/>
      <c r="AGA134" s="263"/>
      <c r="AGB134" s="263"/>
      <c r="AGC134" s="263"/>
      <c r="AGD134" s="263"/>
      <c r="AGE134" s="263"/>
      <c r="AGF134" s="263"/>
      <c r="AGG134" s="263"/>
      <c r="AGH134" s="263"/>
      <c r="AGI134" s="263"/>
      <c r="AGJ134" s="263"/>
      <c r="AGK134" s="263"/>
      <c r="AGL134" s="263"/>
      <c r="AGM134" s="263"/>
      <c r="AGN134" s="263"/>
      <c r="AGO134" s="263"/>
      <c r="AGP134" s="263"/>
      <c r="AGQ134" s="263"/>
      <c r="AGR134" s="263"/>
      <c r="AGS134" s="263"/>
      <c r="AGT134" s="263"/>
      <c r="AGU134" s="263"/>
      <c r="AGV134" s="263"/>
      <c r="AGW134" s="263"/>
      <c r="AGX134" s="263"/>
      <c r="AGY134" s="263"/>
      <c r="AGZ134" s="263"/>
      <c r="AHA134" s="263"/>
      <c r="AHB134" s="263"/>
      <c r="AHC134" s="263"/>
      <c r="AHD134" s="263"/>
      <c r="AHE134" s="263"/>
      <c r="AHF134" s="263"/>
      <c r="AHG134" s="263"/>
      <c r="AHH134" s="263"/>
      <c r="AHI134" s="263"/>
      <c r="AHJ134" s="263"/>
      <c r="AHK134" s="263"/>
      <c r="AHL134" s="263"/>
      <c r="AHM134" s="263"/>
      <c r="AHN134" s="263"/>
      <c r="AHO134" s="263"/>
      <c r="AHP134" s="263"/>
      <c r="AHQ134" s="263"/>
      <c r="AHR134" s="263"/>
      <c r="AHS134" s="263"/>
      <c r="AHT134" s="263"/>
      <c r="AHU134" s="263"/>
      <c r="AHV134" s="263"/>
      <c r="AHW134" s="263"/>
      <c r="AHX134" s="263"/>
      <c r="AHY134" s="263"/>
      <c r="AHZ134" s="263"/>
      <c r="AIA134" s="263"/>
      <c r="AIB134" s="263"/>
      <c r="AIC134" s="263"/>
      <c r="AID134" s="263"/>
      <c r="AIE134" s="263"/>
      <c r="AIF134" s="263"/>
      <c r="AIG134" s="263"/>
      <c r="AIH134" s="263"/>
      <c r="AII134" s="263"/>
      <c r="AIJ134" s="263"/>
      <c r="AIK134" s="263"/>
      <c r="AIL134" s="263"/>
      <c r="AIM134" s="263"/>
      <c r="AIN134" s="263"/>
      <c r="AIO134" s="263"/>
      <c r="AIP134" s="263"/>
      <c r="AIQ134" s="263"/>
      <c r="AIR134" s="263"/>
      <c r="AIS134" s="263"/>
      <c r="AIT134" s="263"/>
      <c r="AIU134" s="263"/>
      <c r="AIV134" s="263"/>
      <c r="AIW134" s="263"/>
      <c r="AIX134" s="263"/>
      <c r="AIY134" s="263"/>
      <c r="AIZ134" s="263"/>
      <c r="AJA134" s="263"/>
      <c r="AJB134" s="263"/>
      <c r="AJC134" s="263"/>
      <c r="AJD134" s="263"/>
      <c r="AJE134" s="263"/>
      <c r="AJF134" s="263"/>
      <c r="AJG134" s="263"/>
      <c r="AJH134" s="263"/>
      <c r="AJI134" s="263"/>
      <c r="AJJ134" s="263"/>
      <c r="AJK134" s="263"/>
      <c r="AJL134" s="263"/>
      <c r="AJM134" s="263"/>
      <c r="AJN134" s="263"/>
      <c r="AJO134" s="263"/>
      <c r="AJP134" s="263"/>
      <c r="AJQ134" s="263"/>
      <c r="AJR134" s="263"/>
      <c r="AJS134" s="263"/>
      <c r="AJT134" s="263"/>
      <c r="AJU134" s="263"/>
      <c r="AJV134" s="263"/>
      <c r="AJW134" s="263"/>
      <c r="AJX134" s="263"/>
      <c r="AJY134" s="263"/>
      <c r="AJZ134" s="263"/>
      <c r="AKA134" s="263"/>
      <c r="AKB134" s="263"/>
      <c r="AKC134" s="263"/>
      <c r="AKD134" s="263"/>
      <c r="AKE134" s="263"/>
      <c r="AKF134" s="263"/>
      <c r="AKG134" s="263"/>
      <c r="AKH134" s="263"/>
      <c r="AKI134" s="263"/>
      <c r="AKJ134" s="263"/>
      <c r="AKK134" s="263"/>
      <c r="AKL134" s="263"/>
      <c r="AKM134" s="263"/>
      <c r="AKN134" s="263"/>
      <c r="AKO134" s="263"/>
      <c r="AKP134" s="263"/>
      <c r="AKQ134" s="263"/>
      <c r="AKR134" s="263"/>
      <c r="AKS134" s="263"/>
      <c r="AKT134" s="263"/>
      <c r="AKU134" s="263"/>
      <c r="AKV134" s="263"/>
      <c r="AKW134" s="263"/>
      <c r="AKX134" s="263"/>
      <c r="AKY134" s="263"/>
      <c r="AKZ134" s="263"/>
      <c r="ALA134" s="263"/>
      <c r="ALB134" s="263"/>
      <c r="ALC134" s="263"/>
      <c r="ALD134" s="263"/>
      <c r="ALE134" s="263"/>
      <c r="ALF134" s="263"/>
      <c r="ALG134" s="263"/>
      <c r="ALH134" s="263"/>
      <c r="ALI134" s="263"/>
      <c r="ALJ134" s="263"/>
      <c r="ALK134" s="263"/>
      <c r="ALL134" s="263"/>
      <c r="ALM134" s="263"/>
      <c r="ALN134" s="263"/>
      <c r="ALO134" s="263"/>
      <c r="ALP134" s="263"/>
      <c r="ALQ134" s="263"/>
      <c r="ALR134" s="263"/>
      <c r="ALS134" s="263"/>
      <c r="ALT134" s="263"/>
      <c r="ALU134" s="263"/>
      <c r="ALV134" s="263"/>
      <c r="ALW134" s="263"/>
      <c r="ALX134" s="263"/>
      <c r="ALY134" s="263"/>
      <c r="ALZ134" s="263"/>
      <c r="AMA134" s="263"/>
      <c r="AMB134" s="263"/>
      <c r="AMC134" s="263"/>
      <c r="AMD134" s="263"/>
      <c r="AME134" s="263"/>
      <c r="AMF134" s="263"/>
      <c r="AMG134" s="263"/>
      <c r="AMH134" s="263"/>
      <c r="AMI134" s="263"/>
      <c r="AMJ134" s="263"/>
      <c r="AMK134" s="263"/>
    </row>
    <row r="135" spans="1:1025" s="86" customFormat="1" x14ac:dyDescent="0.2">
      <c r="A135" s="263"/>
      <c r="B135" s="263"/>
      <c r="C135" s="234"/>
      <c r="D135" s="234"/>
      <c r="E135" s="234"/>
      <c r="F135" s="234"/>
      <c r="G135" s="234"/>
      <c r="H135" s="234"/>
      <c r="I135" s="234"/>
      <c r="J135" s="234"/>
      <c r="K135" s="234"/>
      <c r="L135" s="234"/>
      <c r="M135" s="234"/>
      <c r="N135" s="234"/>
      <c r="O135" s="234"/>
      <c r="P135" s="234"/>
      <c r="Q135" s="224"/>
      <c r="R135" s="244"/>
      <c r="S135" s="263"/>
      <c r="T135" s="263"/>
      <c r="U135" s="263"/>
      <c r="V135" s="263"/>
      <c r="W135" s="263"/>
      <c r="X135" s="263"/>
      <c r="Y135" s="263"/>
      <c r="Z135" s="263"/>
      <c r="AA135" s="263"/>
      <c r="AB135" s="263"/>
      <c r="AC135" s="263"/>
      <c r="AD135" s="263"/>
      <c r="AE135" s="263"/>
      <c r="AF135" s="263"/>
      <c r="AG135" s="263"/>
      <c r="AH135" s="263"/>
      <c r="AI135" s="263"/>
      <c r="AJ135" s="263"/>
      <c r="AK135" s="263"/>
      <c r="AL135" s="263"/>
      <c r="AM135" s="263"/>
      <c r="AN135" s="263"/>
      <c r="AO135" s="263"/>
      <c r="AP135" s="263"/>
      <c r="AQ135" s="263"/>
      <c r="AR135" s="263"/>
      <c r="AS135" s="263"/>
      <c r="AT135" s="263"/>
      <c r="AU135" s="263"/>
      <c r="AV135" s="263"/>
      <c r="AW135" s="263"/>
      <c r="AX135" s="263"/>
      <c r="AY135" s="263"/>
      <c r="AZ135" s="263"/>
      <c r="BA135" s="263"/>
      <c r="BB135" s="263"/>
      <c r="BC135" s="263"/>
      <c r="BD135" s="263"/>
      <c r="BE135" s="263"/>
      <c r="BF135" s="263"/>
      <c r="BG135" s="263"/>
      <c r="BH135" s="263"/>
      <c r="BI135" s="263"/>
      <c r="BJ135" s="263"/>
      <c r="BK135" s="263"/>
      <c r="BL135" s="263"/>
      <c r="BM135" s="263"/>
      <c r="BN135" s="263"/>
      <c r="BO135" s="263"/>
      <c r="BP135" s="263"/>
      <c r="BQ135" s="263"/>
      <c r="BR135" s="263"/>
      <c r="BS135" s="263"/>
      <c r="BT135" s="263"/>
      <c r="BU135" s="263"/>
      <c r="BV135" s="263"/>
      <c r="BW135" s="263"/>
      <c r="BX135" s="263"/>
      <c r="BY135" s="263"/>
      <c r="BZ135" s="263"/>
      <c r="CA135" s="263"/>
      <c r="CB135" s="263"/>
      <c r="CC135" s="263"/>
      <c r="CD135" s="263"/>
      <c r="CE135" s="263"/>
      <c r="CF135" s="263"/>
      <c r="CG135" s="263"/>
      <c r="CH135" s="263"/>
      <c r="CI135" s="263"/>
      <c r="CJ135" s="263"/>
      <c r="CK135" s="263"/>
      <c r="CL135" s="263"/>
      <c r="CM135" s="263"/>
      <c r="CN135" s="263"/>
      <c r="CO135" s="263"/>
      <c r="CP135" s="263"/>
      <c r="CQ135" s="263"/>
      <c r="CR135" s="263"/>
      <c r="CS135" s="263"/>
      <c r="CT135" s="263"/>
      <c r="CU135" s="263"/>
      <c r="CV135" s="263"/>
      <c r="CW135" s="263"/>
      <c r="CX135" s="263"/>
      <c r="CY135" s="263"/>
      <c r="CZ135" s="263"/>
      <c r="DA135" s="263"/>
      <c r="DB135" s="263"/>
      <c r="DC135" s="263"/>
      <c r="DD135" s="263"/>
      <c r="DE135" s="263"/>
      <c r="DF135" s="263"/>
      <c r="DG135" s="263"/>
      <c r="DH135" s="263"/>
      <c r="DI135" s="263"/>
      <c r="DJ135" s="263"/>
      <c r="DK135" s="263"/>
      <c r="DL135" s="263"/>
      <c r="DM135" s="263"/>
      <c r="DN135" s="263"/>
      <c r="DO135" s="263"/>
      <c r="DP135" s="263"/>
      <c r="DQ135" s="263"/>
      <c r="DR135" s="263"/>
      <c r="DS135" s="263"/>
      <c r="DT135" s="263"/>
      <c r="DU135" s="263"/>
      <c r="DV135" s="263"/>
      <c r="DW135" s="263"/>
      <c r="DX135" s="263"/>
      <c r="DY135" s="263"/>
      <c r="DZ135" s="263"/>
      <c r="EA135" s="263"/>
      <c r="EB135" s="263"/>
      <c r="EC135" s="263"/>
      <c r="ED135" s="263"/>
      <c r="EE135" s="263"/>
      <c r="EF135" s="263"/>
      <c r="EG135" s="263"/>
      <c r="EH135" s="263"/>
      <c r="EI135" s="263"/>
      <c r="EJ135" s="263"/>
      <c r="EK135" s="263"/>
      <c r="EL135" s="263"/>
      <c r="EM135" s="263"/>
      <c r="EN135" s="263"/>
      <c r="EO135" s="263"/>
      <c r="EP135" s="263"/>
      <c r="EQ135" s="263"/>
      <c r="ER135" s="263"/>
      <c r="ES135" s="263"/>
      <c r="ET135" s="263"/>
      <c r="EU135" s="263"/>
      <c r="EV135" s="263"/>
      <c r="EW135" s="263"/>
      <c r="EX135" s="263"/>
      <c r="EY135" s="263"/>
      <c r="EZ135" s="263"/>
      <c r="FA135" s="263"/>
      <c r="FB135" s="263"/>
      <c r="FC135" s="263"/>
      <c r="FD135" s="263"/>
      <c r="FE135" s="263"/>
      <c r="FF135" s="263"/>
      <c r="FG135" s="263"/>
      <c r="FH135" s="263"/>
      <c r="FI135" s="263"/>
      <c r="FJ135" s="263"/>
      <c r="FK135" s="263"/>
      <c r="FL135" s="263"/>
      <c r="FM135" s="263"/>
      <c r="FN135" s="263"/>
      <c r="FO135" s="263"/>
      <c r="FP135" s="263"/>
      <c r="FQ135" s="263"/>
      <c r="FR135" s="263"/>
      <c r="FS135" s="263"/>
      <c r="FT135" s="263"/>
      <c r="FU135" s="263"/>
      <c r="FV135" s="263"/>
      <c r="FW135" s="263"/>
      <c r="FX135" s="263"/>
      <c r="FY135" s="263"/>
      <c r="FZ135" s="263"/>
      <c r="GA135" s="263"/>
      <c r="GB135" s="263"/>
      <c r="GC135" s="263"/>
      <c r="GD135" s="263"/>
      <c r="GE135" s="263"/>
      <c r="GF135" s="263"/>
      <c r="GG135" s="263"/>
      <c r="GH135" s="263"/>
      <c r="GI135" s="263"/>
      <c r="GJ135" s="263"/>
      <c r="GK135" s="263"/>
      <c r="GL135" s="263"/>
      <c r="GM135" s="263"/>
      <c r="GN135" s="263"/>
      <c r="GO135" s="263"/>
      <c r="GP135" s="263"/>
      <c r="GQ135" s="263"/>
      <c r="GR135" s="263"/>
      <c r="GS135" s="263"/>
      <c r="GT135" s="263"/>
      <c r="GU135" s="263"/>
      <c r="GV135" s="263"/>
      <c r="GW135" s="263"/>
      <c r="GX135" s="263"/>
      <c r="GY135" s="263"/>
      <c r="GZ135" s="263"/>
      <c r="HA135" s="263"/>
      <c r="HB135" s="263"/>
      <c r="HC135" s="263"/>
      <c r="HD135" s="263"/>
      <c r="HE135" s="263"/>
      <c r="HF135" s="263"/>
      <c r="HG135" s="263"/>
      <c r="HH135" s="263"/>
      <c r="HI135" s="263"/>
      <c r="HJ135" s="263"/>
      <c r="HK135" s="263"/>
      <c r="HL135" s="263"/>
      <c r="HM135" s="263"/>
      <c r="HN135" s="263"/>
      <c r="HO135" s="263"/>
      <c r="HP135" s="263"/>
      <c r="HQ135" s="263"/>
      <c r="HR135" s="263"/>
      <c r="HS135" s="263"/>
      <c r="HT135" s="263"/>
      <c r="HU135" s="263"/>
      <c r="HV135" s="263"/>
      <c r="HW135" s="263"/>
      <c r="HX135" s="263"/>
      <c r="HY135" s="263"/>
      <c r="HZ135" s="263"/>
      <c r="IA135" s="263"/>
      <c r="IB135" s="263"/>
      <c r="IC135" s="263"/>
      <c r="ID135" s="263"/>
      <c r="IE135" s="263"/>
      <c r="IF135" s="263"/>
      <c r="IG135" s="263"/>
      <c r="IH135" s="263"/>
      <c r="II135" s="263"/>
      <c r="IJ135" s="263"/>
      <c r="IK135" s="263"/>
      <c r="IL135" s="263"/>
      <c r="IM135" s="263"/>
      <c r="IN135" s="263"/>
      <c r="IO135" s="263"/>
      <c r="IP135" s="263"/>
      <c r="IQ135" s="263"/>
      <c r="IR135" s="263"/>
      <c r="IS135" s="263"/>
      <c r="IT135" s="263"/>
      <c r="IU135" s="263"/>
      <c r="IV135" s="263"/>
      <c r="IW135" s="263"/>
      <c r="IX135" s="263"/>
      <c r="IY135" s="263"/>
      <c r="IZ135" s="263"/>
      <c r="JA135" s="263"/>
      <c r="JB135" s="263"/>
      <c r="JC135" s="263"/>
      <c r="JD135" s="263"/>
      <c r="JE135" s="263"/>
      <c r="JF135" s="263"/>
      <c r="JG135" s="263"/>
      <c r="JH135" s="263"/>
      <c r="JI135" s="263"/>
      <c r="JJ135" s="263"/>
      <c r="JK135" s="263"/>
      <c r="JL135" s="263"/>
      <c r="JM135" s="263"/>
      <c r="JN135" s="263"/>
      <c r="JO135" s="263"/>
      <c r="JP135" s="263"/>
      <c r="JQ135" s="263"/>
      <c r="JR135" s="263"/>
      <c r="JS135" s="263"/>
      <c r="JT135" s="263"/>
      <c r="JU135" s="263"/>
      <c r="JV135" s="263"/>
      <c r="JW135" s="263"/>
      <c r="JX135" s="263"/>
      <c r="JY135" s="263"/>
      <c r="JZ135" s="263"/>
      <c r="KA135" s="263"/>
      <c r="KB135" s="263"/>
      <c r="KC135" s="263"/>
      <c r="KD135" s="263"/>
      <c r="KE135" s="263"/>
      <c r="KF135" s="263"/>
      <c r="KG135" s="263"/>
      <c r="KH135" s="263"/>
      <c r="KI135" s="263"/>
      <c r="KJ135" s="263"/>
      <c r="KK135" s="263"/>
      <c r="KL135" s="263"/>
      <c r="KM135" s="263"/>
      <c r="KN135" s="263"/>
      <c r="KO135" s="263"/>
      <c r="KP135" s="263"/>
      <c r="KQ135" s="263"/>
      <c r="KR135" s="263"/>
      <c r="KS135" s="263"/>
      <c r="KT135" s="263"/>
      <c r="KU135" s="263"/>
      <c r="KV135" s="263"/>
      <c r="KW135" s="263"/>
      <c r="KX135" s="263"/>
      <c r="KY135" s="263"/>
      <c r="KZ135" s="263"/>
      <c r="LA135" s="263"/>
      <c r="LB135" s="263"/>
      <c r="LC135" s="263"/>
      <c r="LD135" s="263"/>
      <c r="LE135" s="263"/>
      <c r="LF135" s="263"/>
      <c r="LG135" s="263"/>
      <c r="LH135" s="263"/>
      <c r="LI135" s="263"/>
      <c r="LJ135" s="263"/>
      <c r="LK135" s="263"/>
      <c r="LL135" s="263"/>
      <c r="LM135" s="263"/>
      <c r="LN135" s="263"/>
      <c r="LO135" s="263"/>
      <c r="LP135" s="263"/>
      <c r="LQ135" s="263"/>
      <c r="LR135" s="263"/>
      <c r="LS135" s="263"/>
      <c r="LT135" s="263"/>
      <c r="LU135" s="263"/>
      <c r="LV135" s="263"/>
      <c r="LW135" s="263"/>
      <c r="LX135" s="263"/>
      <c r="LY135" s="263"/>
      <c r="LZ135" s="263"/>
      <c r="MA135" s="263"/>
      <c r="MB135" s="263"/>
      <c r="MC135" s="263"/>
      <c r="MD135" s="263"/>
      <c r="ME135" s="263"/>
      <c r="MF135" s="263"/>
      <c r="MG135" s="263"/>
      <c r="MH135" s="263"/>
      <c r="MI135" s="263"/>
      <c r="MJ135" s="263"/>
      <c r="MK135" s="263"/>
      <c r="ML135" s="263"/>
      <c r="MM135" s="263"/>
      <c r="MN135" s="263"/>
      <c r="MO135" s="263"/>
      <c r="MP135" s="263"/>
      <c r="MQ135" s="263"/>
      <c r="MR135" s="263"/>
      <c r="MS135" s="263"/>
      <c r="MT135" s="263"/>
      <c r="MU135" s="263"/>
      <c r="MV135" s="263"/>
      <c r="MW135" s="263"/>
      <c r="MX135" s="263"/>
      <c r="MY135" s="263"/>
      <c r="MZ135" s="263"/>
      <c r="NA135" s="263"/>
      <c r="NB135" s="263"/>
      <c r="NC135" s="263"/>
      <c r="ND135" s="263"/>
      <c r="NE135" s="263"/>
      <c r="NF135" s="263"/>
      <c r="NG135" s="263"/>
      <c r="NH135" s="263"/>
      <c r="NI135" s="263"/>
      <c r="NJ135" s="263"/>
      <c r="NK135" s="263"/>
      <c r="NL135" s="263"/>
      <c r="NM135" s="263"/>
      <c r="NN135" s="263"/>
      <c r="NO135" s="263"/>
      <c r="NP135" s="263"/>
      <c r="NQ135" s="263"/>
      <c r="NR135" s="263"/>
      <c r="NS135" s="263"/>
      <c r="NT135" s="263"/>
      <c r="NU135" s="263"/>
      <c r="NV135" s="263"/>
      <c r="NW135" s="263"/>
      <c r="NX135" s="263"/>
      <c r="NY135" s="263"/>
      <c r="NZ135" s="263"/>
      <c r="OA135" s="263"/>
      <c r="OB135" s="263"/>
      <c r="OC135" s="263"/>
      <c r="OD135" s="263"/>
      <c r="OE135" s="263"/>
      <c r="OF135" s="263"/>
      <c r="OG135" s="263"/>
      <c r="OH135" s="263"/>
      <c r="OI135" s="263"/>
      <c r="OJ135" s="263"/>
      <c r="OK135" s="263"/>
      <c r="OL135" s="263"/>
      <c r="OM135" s="263"/>
      <c r="ON135" s="263"/>
      <c r="OO135" s="263"/>
      <c r="OP135" s="263"/>
      <c r="OQ135" s="263"/>
      <c r="OR135" s="263"/>
      <c r="OS135" s="263"/>
      <c r="OT135" s="263"/>
      <c r="OU135" s="263"/>
      <c r="OV135" s="263"/>
      <c r="OW135" s="263"/>
      <c r="OX135" s="263"/>
      <c r="OY135" s="263"/>
      <c r="OZ135" s="263"/>
      <c r="PA135" s="263"/>
      <c r="PB135" s="263"/>
      <c r="PC135" s="263"/>
      <c r="PD135" s="263"/>
      <c r="PE135" s="263"/>
      <c r="PF135" s="263"/>
      <c r="PG135" s="263"/>
      <c r="PH135" s="263"/>
      <c r="PI135" s="263"/>
      <c r="PJ135" s="263"/>
      <c r="PK135" s="263"/>
      <c r="PL135" s="263"/>
      <c r="PM135" s="263"/>
      <c r="PN135" s="263"/>
      <c r="PO135" s="263"/>
      <c r="PP135" s="263"/>
      <c r="PQ135" s="263"/>
      <c r="PR135" s="263"/>
      <c r="PS135" s="263"/>
      <c r="PT135" s="263"/>
      <c r="PU135" s="263"/>
      <c r="PV135" s="263"/>
      <c r="PW135" s="263"/>
      <c r="PX135" s="263"/>
      <c r="PY135" s="263"/>
      <c r="PZ135" s="263"/>
      <c r="QA135" s="263"/>
      <c r="QB135" s="263"/>
      <c r="QC135" s="263"/>
      <c r="QD135" s="263"/>
      <c r="QE135" s="263"/>
      <c r="QF135" s="263"/>
      <c r="QG135" s="263"/>
      <c r="QH135" s="263"/>
      <c r="QI135" s="263"/>
      <c r="QJ135" s="263"/>
      <c r="QK135" s="263"/>
      <c r="QL135" s="263"/>
      <c r="QM135" s="263"/>
      <c r="QN135" s="263"/>
      <c r="QO135" s="263"/>
      <c r="QP135" s="263"/>
      <c r="QQ135" s="263"/>
      <c r="QR135" s="263"/>
      <c r="QS135" s="263"/>
      <c r="QT135" s="263"/>
      <c r="QU135" s="263"/>
      <c r="QV135" s="263"/>
      <c r="QW135" s="263"/>
      <c r="QX135" s="263"/>
      <c r="QY135" s="263"/>
      <c r="QZ135" s="263"/>
      <c r="RA135" s="263"/>
      <c r="RB135" s="263"/>
      <c r="RC135" s="263"/>
      <c r="RD135" s="263"/>
      <c r="RE135" s="263"/>
      <c r="RF135" s="263"/>
      <c r="RG135" s="263"/>
      <c r="RH135" s="263"/>
      <c r="RI135" s="263"/>
      <c r="RJ135" s="263"/>
      <c r="RK135" s="263"/>
      <c r="RL135" s="263"/>
      <c r="RM135" s="263"/>
      <c r="RN135" s="263"/>
      <c r="RO135" s="263"/>
      <c r="RP135" s="263"/>
      <c r="RQ135" s="263"/>
      <c r="RR135" s="263"/>
      <c r="RS135" s="263"/>
      <c r="RT135" s="263"/>
      <c r="RU135" s="263"/>
      <c r="RV135" s="263"/>
      <c r="RW135" s="263"/>
      <c r="RX135" s="263"/>
      <c r="RY135" s="263"/>
      <c r="RZ135" s="263"/>
      <c r="SA135" s="263"/>
      <c r="SB135" s="263"/>
      <c r="SC135" s="263"/>
      <c r="SD135" s="263"/>
      <c r="SE135" s="263"/>
      <c r="SF135" s="263"/>
      <c r="SG135" s="263"/>
      <c r="SH135" s="263"/>
      <c r="SI135" s="263"/>
      <c r="SJ135" s="263"/>
      <c r="SK135" s="263"/>
      <c r="SL135" s="263"/>
      <c r="SM135" s="263"/>
      <c r="SN135" s="263"/>
      <c r="SO135" s="263"/>
      <c r="SP135" s="263"/>
      <c r="SQ135" s="263"/>
      <c r="SR135" s="263"/>
      <c r="SS135" s="263"/>
      <c r="ST135" s="263"/>
      <c r="SU135" s="263"/>
      <c r="SV135" s="263"/>
      <c r="SW135" s="263"/>
      <c r="SX135" s="263"/>
      <c r="SY135" s="263"/>
      <c r="SZ135" s="263"/>
      <c r="TA135" s="263"/>
      <c r="TB135" s="263"/>
      <c r="TC135" s="263"/>
      <c r="TD135" s="263"/>
      <c r="TE135" s="263"/>
      <c r="TF135" s="263"/>
      <c r="TG135" s="263"/>
      <c r="TH135" s="263"/>
      <c r="TI135" s="263"/>
      <c r="TJ135" s="263"/>
      <c r="TK135" s="263"/>
      <c r="TL135" s="263"/>
      <c r="TM135" s="263"/>
      <c r="TN135" s="263"/>
      <c r="TO135" s="263"/>
      <c r="TP135" s="263"/>
      <c r="TQ135" s="263"/>
      <c r="TR135" s="263"/>
      <c r="TS135" s="263"/>
      <c r="TT135" s="263"/>
      <c r="TU135" s="263"/>
      <c r="TV135" s="263"/>
      <c r="TW135" s="263"/>
      <c r="TX135" s="263"/>
      <c r="TY135" s="263"/>
      <c r="TZ135" s="263"/>
      <c r="UA135" s="263"/>
      <c r="UB135" s="263"/>
      <c r="UC135" s="263"/>
      <c r="UD135" s="263"/>
      <c r="UE135" s="263"/>
      <c r="UF135" s="263"/>
      <c r="UG135" s="263"/>
      <c r="UH135" s="263"/>
      <c r="UI135" s="263"/>
      <c r="UJ135" s="263"/>
      <c r="UK135" s="263"/>
      <c r="UL135" s="263"/>
      <c r="UM135" s="263"/>
      <c r="UN135" s="263"/>
      <c r="UO135" s="263"/>
      <c r="UP135" s="263"/>
      <c r="UQ135" s="263"/>
      <c r="UR135" s="263"/>
      <c r="US135" s="263"/>
      <c r="UT135" s="263"/>
      <c r="UU135" s="263"/>
      <c r="UV135" s="263"/>
      <c r="UW135" s="263"/>
      <c r="UX135" s="263"/>
      <c r="UY135" s="263"/>
      <c r="UZ135" s="263"/>
      <c r="VA135" s="263"/>
      <c r="VB135" s="263"/>
      <c r="VC135" s="263"/>
      <c r="VD135" s="263"/>
      <c r="VE135" s="263"/>
      <c r="VF135" s="263"/>
      <c r="VG135" s="263"/>
      <c r="VH135" s="263"/>
      <c r="VI135" s="263"/>
      <c r="VJ135" s="263"/>
      <c r="VK135" s="263"/>
      <c r="VL135" s="263"/>
      <c r="VM135" s="263"/>
      <c r="VN135" s="263"/>
      <c r="VO135" s="263"/>
      <c r="VP135" s="263"/>
      <c r="VQ135" s="263"/>
      <c r="VR135" s="263"/>
      <c r="VS135" s="263"/>
      <c r="VT135" s="263"/>
      <c r="VU135" s="263"/>
      <c r="VV135" s="263"/>
      <c r="VW135" s="263"/>
      <c r="VX135" s="263"/>
      <c r="VY135" s="263"/>
      <c r="VZ135" s="263"/>
      <c r="WA135" s="263"/>
      <c r="WB135" s="263"/>
      <c r="WC135" s="263"/>
      <c r="WD135" s="263"/>
      <c r="WE135" s="263"/>
      <c r="WF135" s="263"/>
      <c r="WG135" s="263"/>
      <c r="WH135" s="263"/>
      <c r="WI135" s="263"/>
      <c r="WJ135" s="263"/>
      <c r="WK135" s="263"/>
      <c r="WL135" s="263"/>
      <c r="WM135" s="263"/>
      <c r="WN135" s="263"/>
      <c r="WO135" s="263"/>
      <c r="WP135" s="263"/>
      <c r="WQ135" s="263"/>
      <c r="WR135" s="263"/>
      <c r="WS135" s="263"/>
      <c r="WT135" s="263"/>
      <c r="WU135" s="263"/>
      <c r="WV135" s="263"/>
      <c r="WW135" s="263"/>
      <c r="WX135" s="263"/>
      <c r="WY135" s="263"/>
      <c r="WZ135" s="263"/>
      <c r="XA135" s="263"/>
      <c r="XB135" s="263"/>
      <c r="XC135" s="263"/>
      <c r="XD135" s="263"/>
      <c r="XE135" s="263"/>
      <c r="XF135" s="263"/>
      <c r="XG135" s="263"/>
      <c r="XH135" s="263"/>
      <c r="XI135" s="263"/>
      <c r="XJ135" s="263"/>
      <c r="XK135" s="263"/>
      <c r="XL135" s="263"/>
      <c r="XM135" s="263"/>
      <c r="XN135" s="263"/>
      <c r="XO135" s="263"/>
      <c r="XP135" s="263"/>
      <c r="XQ135" s="263"/>
      <c r="XR135" s="263"/>
      <c r="XS135" s="263"/>
      <c r="XT135" s="263"/>
      <c r="XU135" s="263"/>
      <c r="XV135" s="263"/>
      <c r="XW135" s="263"/>
      <c r="XX135" s="263"/>
      <c r="XY135" s="263"/>
      <c r="XZ135" s="263"/>
      <c r="YA135" s="263"/>
      <c r="YB135" s="263"/>
      <c r="YC135" s="263"/>
      <c r="YD135" s="263"/>
      <c r="YE135" s="263"/>
      <c r="YF135" s="263"/>
      <c r="YG135" s="263"/>
      <c r="YH135" s="263"/>
      <c r="YI135" s="263"/>
      <c r="YJ135" s="263"/>
      <c r="YK135" s="263"/>
      <c r="YL135" s="263"/>
      <c r="YM135" s="263"/>
      <c r="YN135" s="263"/>
      <c r="YO135" s="263"/>
      <c r="YP135" s="263"/>
      <c r="YQ135" s="263"/>
      <c r="YR135" s="263"/>
      <c r="YS135" s="263"/>
      <c r="YT135" s="263"/>
      <c r="YU135" s="263"/>
      <c r="YV135" s="263"/>
      <c r="YW135" s="263"/>
      <c r="YX135" s="263"/>
      <c r="YY135" s="263"/>
      <c r="YZ135" s="263"/>
      <c r="ZA135" s="263"/>
      <c r="ZB135" s="263"/>
      <c r="ZC135" s="263"/>
      <c r="ZD135" s="263"/>
      <c r="ZE135" s="263"/>
      <c r="ZF135" s="263"/>
      <c r="ZG135" s="263"/>
      <c r="ZH135" s="263"/>
      <c r="ZI135" s="263"/>
      <c r="ZJ135" s="263"/>
      <c r="ZK135" s="263"/>
      <c r="ZL135" s="263"/>
      <c r="ZM135" s="263"/>
      <c r="ZN135" s="263"/>
      <c r="ZO135" s="263"/>
      <c r="ZP135" s="263"/>
      <c r="ZQ135" s="263"/>
      <c r="ZR135" s="263"/>
      <c r="ZS135" s="263"/>
      <c r="ZT135" s="263"/>
      <c r="ZU135" s="263"/>
      <c r="ZV135" s="263"/>
      <c r="ZW135" s="263"/>
      <c r="ZX135" s="263"/>
      <c r="ZY135" s="263"/>
      <c r="ZZ135" s="263"/>
      <c r="AAA135" s="263"/>
      <c r="AAB135" s="263"/>
      <c r="AAC135" s="263"/>
      <c r="AAD135" s="263"/>
      <c r="AAE135" s="263"/>
      <c r="AAF135" s="263"/>
      <c r="AAG135" s="263"/>
      <c r="AAH135" s="263"/>
      <c r="AAI135" s="263"/>
      <c r="AAJ135" s="263"/>
      <c r="AAK135" s="263"/>
      <c r="AAL135" s="263"/>
      <c r="AAM135" s="263"/>
      <c r="AAN135" s="263"/>
      <c r="AAO135" s="263"/>
      <c r="AAP135" s="263"/>
      <c r="AAQ135" s="263"/>
      <c r="AAR135" s="263"/>
      <c r="AAS135" s="263"/>
      <c r="AAT135" s="263"/>
      <c r="AAU135" s="263"/>
      <c r="AAV135" s="263"/>
      <c r="AAW135" s="263"/>
      <c r="AAX135" s="263"/>
      <c r="AAY135" s="263"/>
      <c r="AAZ135" s="263"/>
      <c r="ABA135" s="263"/>
      <c r="ABB135" s="263"/>
      <c r="ABC135" s="263"/>
      <c r="ABD135" s="263"/>
      <c r="ABE135" s="263"/>
      <c r="ABF135" s="263"/>
      <c r="ABG135" s="263"/>
      <c r="ABH135" s="263"/>
      <c r="ABI135" s="263"/>
      <c r="ABJ135" s="263"/>
      <c r="ABK135" s="263"/>
      <c r="ABL135" s="263"/>
      <c r="ABM135" s="263"/>
      <c r="ABN135" s="263"/>
      <c r="ABO135" s="263"/>
      <c r="ABP135" s="263"/>
      <c r="ABQ135" s="263"/>
      <c r="ABR135" s="263"/>
      <c r="ABS135" s="263"/>
      <c r="ABT135" s="263"/>
      <c r="ABU135" s="263"/>
      <c r="ABV135" s="263"/>
      <c r="ABW135" s="263"/>
      <c r="ABX135" s="263"/>
      <c r="ABY135" s="263"/>
      <c r="ABZ135" s="263"/>
      <c r="ACA135" s="263"/>
      <c r="ACB135" s="263"/>
      <c r="ACC135" s="263"/>
      <c r="ACD135" s="263"/>
      <c r="ACE135" s="263"/>
      <c r="ACF135" s="263"/>
      <c r="ACG135" s="263"/>
      <c r="ACH135" s="263"/>
      <c r="ACI135" s="263"/>
      <c r="ACJ135" s="263"/>
      <c r="ACK135" s="263"/>
      <c r="ACL135" s="263"/>
      <c r="ACM135" s="263"/>
      <c r="ACN135" s="263"/>
      <c r="ACO135" s="263"/>
      <c r="ACP135" s="263"/>
      <c r="ACQ135" s="263"/>
      <c r="ACR135" s="263"/>
      <c r="ACS135" s="263"/>
      <c r="ACT135" s="263"/>
      <c r="ACU135" s="263"/>
      <c r="ACV135" s="263"/>
      <c r="ACW135" s="263"/>
      <c r="ACX135" s="263"/>
      <c r="ACY135" s="263"/>
      <c r="ACZ135" s="263"/>
      <c r="ADA135" s="263"/>
      <c r="ADB135" s="263"/>
      <c r="ADC135" s="263"/>
      <c r="ADD135" s="263"/>
      <c r="ADE135" s="263"/>
      <c r="ADF135" s="263"/>
      <c r="ADG135" s="263"/>
      <c r="ADH135" s="263"/>
      <c r="ADI135" s="263"/>
      <c r="ADJ135" s="263"/>
      <c r="ADK135" s="263"/>
      <c r="ADL135" s="263"/>
      <c r="ADM135" s="263"/>
      <c r="ADN135" s="263"/>
      <c r="ADO135" s="263"/>
      <c r="ADP135" s="263"/>
      <c r="ADQ135" s="263"/>
      <c r="ADR135" s="263"/>
      <c r="ADS135" s="263"/>
      <c r="ADT135" s="263"/>
      <c r="ADU135" s="263"/>
      <c r="ADV135" s="263"/>
      <c r="ADW135" s="263"/>
      <c r="ADX135" s="263"/>
      <c r="ADY135" s="263"/>
      <c r="ADZ135" s="263"/>
      <c r="AEA135" s="263"/>
      <c r="AEB135" s="263"/>
      <c r="AEC135" s="263"/>
      <c r="AED135" s="263"/>
      <c r="AEE135" s="263"/>
      <c r="AEF135" s="263"/>
      <c r="AEG135" s="263"/>
      <c r="AEH135" s="263"/>
      <c r="AEI135" s="263"/>
      <c r="AEJ135" s="263"/>
      <c r="AEK135" s="263"/>
      <c r="AEL135" s="263"/>
      <c r="AEM135" s="263"/>
      <c r="AEN135" s="263"/>
      <c r="AEO135" s="263"/>
      <c r="AEP135" s="263"/>
      <c r="AEQ135" s="263"/>
      <c r="AER135" s="263"/>
      <c r="AES135" s="263"/>
      <c r="AET135" s="263"/>
      <c r="AEU135" s="263"/>
      <c r="AEV135" s="263"/>
      <c r="AEW135" s="263"/>
      <c r="AEX135" s="263"/>
      <c r="AEY135" s="263"/>
      <c r="AEZ135" s="263"/>
      <c r="AFA135" s="263"/>
      <c r="AFB135" s="263"/>
      <c r="AFC135" s="263"/>
      <c r="AFD135" s="263"/>
      <c r="AFE135" s="263"/>
      <c r="AFF135" s="263"/>
      <c r="AFG135" s="263"/>
      <c r="AFH135" s="263"/>
      <c r="AFI135" s="263"/>
      <c r="AFJ135" s="263"/>
      <c r="AFK135" s="263"/>
      <c r="AFL135" s="263"/>
      <c r="AFM135" s="263"/>
      <c r="AFN135" s="263"/>
      <c r="AFO135" s="263"/>
      <c r="AFP135" s="263"/>
      <c r="AFQ135" s="263"/>
      <c r="AFR135" s="263"/>
      <c r="AFS135" s="263"/>
      <c r="AFT135" s="263"/>
      <c r="AFU135" s="263"/>
      <c r="AFV135" s="263"/>
      <c r="AFW135" s="263"/>
      <c r="AFX135" s="263"/>
      <c r="AFY135" s="263"/>
      <c r="AFZ135" s="263"/>
      <c r="AGA135" s="263"/>
      <c r="AGB135" s="263"/>
      <c r="AGC135" s="263"/>
      <c r="AGD135" s="263"/>
      <c r="AGE135" s="263"/>
      <c r="AGF135" s="263"/>
      <c r="AGG135" s="263"/>
      <c r="AGH135" s="263"/>
      <c r="AGI135" s="263"/>
      <c r="AGJ135" s="263"/>
      <c r="AGK135" s="263"/>
      <c r="AGL135" s="263"/>
      <c r="AGM135" s="263"/>
      <c r="AGN135" s="263"/>
      <c r="AGO135" s="263"/>
      <c r="AGP135" s="263"/>
      <c r="AGQ135" s="263"/>
      <c r="AGR135" s="263"/>
      <c r="AGS135" s="263"/>
      <c r="AGT135" s="263"/>
      <c r="AGU135" s="263"/>
      <c r="AGV135" s="263"/>
      <c r="AGW135" s="263"/>
      <c r="AGX135" s="263"/>
      <c r="AGY135" s="263"/>
      <c r="AGZ135" s="263"/>
      <c r="AHA135" s="263"/>
      <c r="AHB135" s="263"/>
      <c r="AHC135" s="263"/>
      <c r="AHD135" s="263"/>
      <c r="AHE135" s="263"/>
      <c r="AHF135" s="263"/>
      <c r="AHG135" s="263"/>
      <c r="AHH135" s="263"/>
      <c r="AHI135" s="263"/>
      <c r="AHJ135" s="263"/>
      <c r="AHK135" s="263"/>
      <c r="AHL135" s="263"/>
      <c r="AHM135" s="263"/>
      <c r="AHN135" s="263"/>
      <c r="AHO135" s="263"/>
      <c r="AHP135" s="263"/>
      <c r="AHQ135" s="263"/>
      <c r="AHR135" s="263"/>
      <c r="AHS135" s="263"/>
      <c r="AHT135" s="263"/>
      <c r="AHU135" s="263"/>
      <c r="AHV135" s="263"/>
      <c r="AHW135" s="263"/>
      <c r="AHX135" s="263"/>
      <c r="AHY135" s="263"/>
      <c r="AHZ135" s="263"/>
      <c r="AIA135" s="263"/>
      <c r="AIB135" s="263"/>
      <c r="AIC135" s="263"/>
      <c r="AID135" s="263"/>
      <c r="AIE135" s="263"/>
      <c r="AIF135" s="263"/>
      <c r="AIG135" s="263"/>
      <c r="AIH135" s="263"/>
      <c r="AII135" s="263"/>
      <c r="AIJ135" s="263"/>
      <c r="AIK135" s="263"/>
      <c r="AIL135" s="263"/>
      <c r="AIM135" s="263"/>
      <c r="AIN135" s="263"/>
      <c r="AIO135" s="263"/>
      <c r="AIP135" s="263"/>
      <c r="AIQ135" s="263"/>
      <c r="AIR135" s="263"/>
      <c r="AIS135" s="263"/>
      <c r="AIT135" s="263"/>
      <c r="AIU135" s="263"/>
      <c r="AIV135" s="263"/>
      <c r="AIW135" s="263"/>
      <c r="AIX135" s="263"/>
      <c r="AIY135" s="263"/>
      <c r="AIZ135" s="263"/>
      <c r="AJA135" s="263"/>
      <c r="AJB135" s="263"/>
      <c r="AJC135" s="263"/>
      <c r="AJD135" s="263"/>
      <c r="AJE135" s="263"/>
      <c r="AJF135" s="263"/>
      <c r="AJG135" s="263"/>
      <c r="AJH135" s="263"/>
      <c r="AJI135" s="263"/>
      <c r="AJJ135" s="263"/>
      <c r="AJK135" s="263"/>
      <c r="AJL135" s="263"/>
      <c r="AJM135" s="263"/>
      <c r="AJN135" s="263"/>
      <c r="AJO135" s="263"/>
      <c r="AJP135" s="263"/>
      <c r="AJQ135" s="263"/>
      <c r="AJR135" s="263"/>
      <c r="AJS135" s="263"/>
      <c r="AJT135" s="263"/>
      <c r="AJU135" s="263"/>
      <c r="AJV135" s="263"/>
      <c r="AJW135" s="263"/>
      <c r="AJX135" s="263"/>
      <c r="AJY135" s="263"/>
      <c r="AJZ135" s="263"/>
      <c r="AKA135" s="263"/>
      <c r="AKB135" s="263"/>
      <c r="AKC135" s="263"/>
      <c r="AKD135" s="263"/>
      <c r="AKE135" s="263"/>
      <c r="AKF135" s="263"/>
      <c r="AKG135" s="263"/>
      <c r="AKH135" s="263"/>
      <c r="AKI135" s="263"/>
      <c r="AKJ135" s="263"/>
      <c r="AKK135" s="263"/>
      <c r="AKL135" s="263"/>
      <c r="AKM135" s="263"/>
      <c r="AKN135" s="263"/>
      <c r="AKO135" s="263"/>
      <c r="AKP135" s="263"/>
      <c r="AKQ135" s="263"/>
      <c r="AKR135" s="263"/>
      <c r="AKS135" s="263"/>
      <c r="AKT135" s="263"/>
      <c r="AKU135" s="263"/>
      <c r="AKV135" s="263"/>
      <c r="AKW135" s="263"/>
      <c r="AKX135" s="263"/>
      <c r="AKY135" s="263"/>
      <c r="AKZ135" s="263"/>
      <c r="ALA135" s="263"/>
      <c r="ALB135" s="263"/>
      <c r="ALC135" s="263"/>
      <c r="ALD135" s="263"/>
      <c r="ALE135" s="263"/>
      <c r="ALF135" s="263"/>
      <c r="ALG135" s="263"/>
      <c r="ALH135" s="263"/>
      <c r="ALI135" s="263"/>
      <c r="ALJ135" s="263"/>
      <c r="ALK135" s="263"/>
      <c r="ALL135" s="263"/>
      <c r="ALM135" s="263"/>
      <c r="ALN135" s="263"/>
      <c r="ALO135" s="263"/>
      <c r="ALP135" s="263"/>
      <c r="ALQ135" s="263"/>
      <c r="ALR135" s="263"/>
      <c r="ALS135" s="263"/>
      <c r="ALT135" s="263"/>
      <c r="ALU135" s="263"/>
      <c r="ALV135" s="263"/>
      <c r="ALW135" s="263"/>
      <c r="ALX135" s="263"/>
      <c r="ALY135" s="263"/>
      <c r="ALZ135" s="263"/>
      <c r="AMA135" s="263"/>
      <c r="AMB135" s="263"/>
      <c r="AMC135" s="263"/>
      <c r="AMD135" s="263"/>
      <c r="AME135" s="263"/>
      <c r="AMF135" s="263"/>
      <c r="AMG135" s="263"/>
      <c r="AMH135" s="263"/>
      <c r="AMI135" s="263"/>
      <c r="AMJ135" s="263"/>
      <c r="AMK135" s="263"/>
    </row>
    <row r="136" spans="1:1025" s="86" customFormat="1" x14ac:dyDescent="0.2">
      <c r="A136" s="263"/>
      <c r="B136" s="263"/>
      <c r="C136" s="234"/>
      <c r="D136" s="234"/>
      <c r="E136" s="234"/>
      <c r="F136" s="234"/>
      <c r="G136" s="234"/>
      <c r="H136" s="234"/>
      <c r="I136" s="234"/>
      <c r="J136" s="234"/>
      <c r="K136" s="234"/>
      <c r="L136" s="234"/>
      <c r="M136" s="234"/>
      <c r="N136" s="234"/>
      <c r="O136" s="234"/>
      <c r="P136" s="234"/>
      <c r="Q136" s="224"/>
      <c r="R136" s="244"/>
      <c r="S136" s="263"/>
      <c r="T136" s="263"/>
      <c r="U136" s="263"/>
      <c r="V136" s="263"/>
      <c r="W136" s="263"/>
      <c r="X136" s="263"/>
      <c r="Y136" s="263"/>
      <c r="Z136" s="263"/>
      <c r="AA136" s="263"/>
      <c r="AB136" s="263"/>
      <c r="AC136" s="263"/>
      <c r="AD136" s="263"/>
      <c r="AE136" s="263"/>
      <c r="AF136" s="263"/>
      <c r="AG136" s="263"/>
      <c r="AH136" s="263"/>
      <c r="AI136" s="263"/>
      <c r="AJ136" s="263"/>
      <c r="AK136" s="263"/>
      <c r="AL136" s="263"/>
      <c r="AM136" s="263"/>
      <c r="AN136" s="263"/>
      <c r="AO136" s="263"/>
      <c r="AP136" s="263"/>
      <c r="AQ136" s="263"/>
      <c r="AR136" s="263"/>
      <c r="AS136" s="263"/>
      <c r="AT136" s="263"/>
      <c r="AU136" s="263"/>
      <c r="AV136" s="263"/>
      <c r="AW136" s="263"/>
      <c r="AX136" s="263"/>
      <c r="AY136" s="263"/>
      <c r="AZ136" s="263"/>
      <c r="BA136" s="263"/>
      <c r="BB136" s="263"/>
      <c r="BC136" s="263"/>
      <c r="BD136" s="263"/>
      <c r="BE136" s="263"/>
      <c r="BF136" s="263"/>
      <c r="BG136" s="263"/>
      <c r="BH136" s="263"/>
      <c r="BI136" s="263"/>
      <c r="BJ136" s="263"/>
      <c r="BK136" s="263"/>
      <c r="BL136" s="263"/>
      <c r="BM136" s="263"/>
      <c r="BN136" s="263"/>
      <c r="BO136" s="263"/>
      <c r="BP136" s="263"/>
      <c r="BQ136" s="263"/>
      <c r="BR136" s="263"/>
      <c r="BS136" s="263"/>
      <c r="BT136" s="263"/>
      <c r="BU136" s="263"/>
      <c r="BV136" s="263"/>
      <c r="BW136" s="263"/>
      <c r="BX136" s="263"/>
      <c r="BY136" s="263"/>
      <c r="BZ136" s="263"/>
      <c r="CA136" s="263"/>
      <c r="CB136" s="263"/>
      <c r="CC136" s="263"/>
      <c r="CD136" s="263"/>
      <c r="CE136" s="263"/>
      <c r="CF136" s="263"/>
      <c r="CG136" s="263"/>
      <c r="CH136" s="263"/>
      <c r="CI136" s="263"/>
      <c r="CJ136" s="263"/>
      <c r="CK136" s="263"/>
      <c r="CL136" s="263"/>
      <c r="CM136" s="263"/>
      <c r="CN136" s="263"/>
      <c r="CO136" s="263"/>
      <c r="CP136" s="263"/>
      <c r="CQ136" s="263"/>
      <c r="CR136" s="263"/>
      <c r="CS136" s="263"/>
      <c r="CT136" s="263"/>
      <c r="CU136" s="263"/>
      <c r="CV136" s="263"/>
      <c r="CW136" s="263"/>
      <c r="CX136" s="263"/>
      <c r="CY136" s="263"/>
      <c r="CZ136" s="263"/>
      <c r="DA136" s="263"/>
      <c r="DB136" s="263"/>
      <c r="DC136" s="263"/>
      <c r="DD136" s="263"/>
      <c r="DE136" s="263"/>
      <c r="DF136" s="263"/>
      <c r="DG136" s="263"/>
      <c r="DH136" s="263"/>
      <c r="DI136" s="263"/>
      <c r="DJ136" s="263"/>
      <c r="DK136" s="263"/>
      <c r="DL136" s="263"/>
      <c r="DM136" s="263"/>
      <c r="DN136" s="263"/>
      <c r="DO136" s="263"/>
      <c r="DP136" s="263"/>
      <c r="DQ136" s="263"/>
      <c r="DR136" s="263"/>
      <c r="DS136" s="263"/>
      <c r="DT136" s="263"/>
      <c r="DU136" s="263"/>
      <c r="DV136" s="263"/>
      <c r="DW136" s="263"/>
      <c r="DX136" s="263"/>
      <c r="DY136" s="263"/>
      <c r="DZ136" s="263"/>
      <c r="EA136" s="263"/>
      <c r="EB136" s="263"/>
      <c r="EC136" s="263"/>
      <c r="ED136" s="263"/>
      <c r="EE136" s="263"/>
      <c r="EF136" s="263"/>
      <c r="EG136" s="263"/>
      <c r="EH136" s="263"/>
      <c r="EI136" s="263"/>
      <c r="EJ136" s="263"/>
      <c r="EK136" s="263"/>
      <c r="EL136" s="263"/>
      <c r="EM136" s="263"/>
      <c r="EN136" s="263"/>
      <c r="EO136" s="263"/>
      <c r="EP136" s="263"/>
      <c r="EQ136" s="263"/>
      <c r="ER136" s="263"/>
      <c r="ES136" s="263"/>
      <c r="ET136" s="263"/>
      <c r="EU136" s="263"/>
      <c r="EV136" s="263"/>
      <c r="EW136" s="263"/>
      <c r="EX136" s="263"/>
      <c r="EY136" s="263"/>
      <c r="EZ136" s="263"/>
      <c r="FA136" s="263"/>
      <c r="FB136" s="263"/>
      <c r="FC136" s="263"/>
      <c r="FD136" s="263"/>
      <c r="FE136" s="263"/>
      <c r="FF136" s="263"/>
      <c r="FG136" s="263"/>
      <c r="FH136" s="263"/>
      <c r="FI136" s="263"/>
      <c r="FJ136" s="263"/>
      <c r="FK136" s="263"/>
      <c r="FL136" s="263"/>
      <c r="FM136" s="263"/>
      <c r="FN136" s="263"/>
      <c r="FO136" s="263"/>
      <c r="FP136" s="263"/>
      <c r="FQ136" s="263"/>
      <c r="FR136" s="263"/>
      <c r="FS136" s="263"/>
      <c r="FT136" s="263"/>
      <c r="FU136" s="263"/>
      <c r="FV136" s="263"/>
      <c r="FW136" s="263"/>
      <c r="FX136" s="263"/>
      <c r="FY136" s="263"/>
      <c r="FZ136" s="263"/>
      <c r="GA136" s="263"/>
      <c r="GB136" s="263"/>
      <c r="GC136" s="263"/>
      <c r="GD136" s="263"/>
      <c r="GE136" s="263"/>
      <c r="GF136" s="263"/>
      <c r="GG136" s="263"/>
      <c r="GH136" s="263"/>
      <c r="GI136" s="263"/>
      <c r="GJ136" s="263"/>
      <c r="GK136" s="263"/>
      <c r="GL136" s="263"/>
      <c r="GM136" s="263"/>
      <c r="GN136" s="263"/>
      <c r="GO136" s="263"/>
      <c r="GP136" s="263"/>
      <c r="GQ136" s="263"/>
      <c r="GR136" s="263"/>
      <c r="GS136" s="263"/>
      <c r="GT136" s="263"/>
      <c r="GU136" s="263"/>
      <c r="GV136" s="263"/>
      <c r="GW136" s="263"/>
      <c r="GX136" s="263"/>
      <c r="GY136" s="263"/>
      <c r="GZ136" s="263"/>
      <c r="HA136" s="263"/>
      <c r="HB136" s="263"/>
      <c r="HC136" s="263"/>
      <c r="HD136" s="263"/>
      <c r="HE136" s="263"/>
      <c r="HF136" s="263"/>
      <c r="HG136" s="263"/>
      <c r="HH136" s="263"/>
      <c r="HI136" s="263"/>
      <c r="HJ136" s="263"/>
      <c r="HK136" s="263"/>
      <c r="HL136" s="263"/>
      <c r="HM136" s="263"/>
      <c r="HN136" s="263"/>
      <c r="HO136" s="263"/>
      <c r="HP136" s="263"/>
      <c r="HQ136" s="263"/>
      <c r="HR136" s="263"/>
      <c r="HS136" s="263"/>
      <c r="HT136" s="263"/>
      <c r="HU136" s="263"/>
      <c r="HV136" s="263"/>
      <c r="HW136" s="263"/>
      <c r="HX136" s="263"/>
      <c r="HY136" s="263"/>
      <c r="HZ136" s="263"/>
      <c r="IA136" s="263"/>
      <c r="IB136" s="263"/>
      <c r="IC136" s="263"/>
      <c r="ID136" s="263"/>
      <c r="IE136" s="263"/>
      <c r="IF136" s="263"/>
      <c r="IG136" s="263"/>
      <c r="IH136" s="263"/>
      <c r="II136" s="263"/>
      <c r="IJ136" s="263"/>
      <c r="IK136" s="263"/>
      <c r="IL136" s="263"/>
      <c r="IM136" s="263"/>
      <c r="IN136" s="263"/>
      <c r="IO136" s="263"/>
      <c r="IP136" s="263"/>
      <c r="IQ136" s="263"/>
      <c r="IR136" s="263"/>
      <c r="IS136" s="263"/>
      <c r="IT136" s="263"/>
      <c r="IU136" s="263"/>
      <c r="IV136" s="263"/>
      <c r="IW136" s="263"/>
      <c r="IX136" s="263"/>
      <c r="IY136" s="263"/>
      <c r="IZ136" s="263"/>
      <c r="JA136" s="263"/>
      <c r="JB136" s="263"/>
      <c r="JC136" s="263"/>
      <c r="JD136" s="263"/>
      <c r="JE136" s="263"/>
      <c r="JF136" s="263"/>
      <c r="JG136" s="263"/>
      <c r="JH136" s="263"/>
      <c r="JI136" s="263"/>
      <c r="JJ136" s="263"/>
      <c r="JK136" s="263"/>
      <c r="JL136" s="263"/>
      <c r="JM136" s="263"/>
      <c r="JN136" s="263"/>
      <c r="JO136" s="263"/>
      <c r="JP136" s="263"/>
      <c r="JQ136" s="263"/>
      <c r="JR136" s="263"/>
      <c r="JS136" s="263"/>
      <c r="JT136" s="263"/>
      <c r="JU136" s="263"/>
      <c r="JV136" s="263"/>
      <c r="JW136" s="263"/>
      <c r="JX136" s="263"/>
      <c r="JY136" s="263"/>
      <c r="JZ136" s="263"/>
      <c r="KA136" s="263"/>
      <c r="KB136" s="263"/>
      <c r="KC136" s="263"/>
      <c r="KD136" s="263"/>
      <c r="KE136" s="263"/>
      <c r="KF136" s="263"/>
      <c r="KG136" s="263"/>
      <c r="KH136" s="263"/>
      <c r="KI136" s="263"/>
      <c r="KJ136" s="263"/>
      <c r="KK136" s="263"/>
      <c r="KL136" s="263"/>
      <c r="KM136" s="263"/>
      <c r="KN136" s="263"/>
      <c r="KO136" s="263"/>
      <c r="KP136" s="263"/>
      <c r="KQ136" s="263"/>
      <c r="KR136" s="263"/>
      <c r="KS136" s="263"/>
      <c r="KT136" s="263"/>
      <c r="KU136" s="263"/>
      <c r="KV136" s="263"/>
      <c r="KW136" s="263"/>
      <c r="KX136" s="263"/>
      <c r="KY136" s="263"/>
      <c r="KZ136" s="263"/>
      <c r="LA136" s="263"/>
      <c r="LB136" s="263"/>
      <c r="LC136" s="263"/>
      <c r="LD136" s="263"/>
      <c r="LE136" s="263"/>
      <c r="LF136" s="263"/>
      <c r="LG136" s="263"/>
      <c r="LH136" s="263"/>
      <c r="LI136" s="263"/>
      <c r="LJ136" s="263"/>
      <c r="LK136" s="263"/>
      <c r="LL136" s="263"/>
      <c r="LM136" s="263"/>
      <c r="LN136" s="263"/>
      <c r="LO136" s="263"/>
      <c r="LP136" s="263"/>
      <c r="LQ136" s="263"/>
      <c r="LR136" s="263"/>
      <c r="LS136" s="263"/>
      <c r="LT136" s="263"/>
      <c r="LU136" s="263"/>
      <c r="LV136" s="263"/>
      <c r="LW136" s="263"/>
      <c r="LX136" s="263"/>
      <c r="LY136" s="263"/>
      <c r="LZ136" s="263"/>
      <c r="MA136" s="263"/>
      <c r="MB136" s="263"/>
      <c r="MC136" s="263"/>
      <c r="MD136" s="263"/>
      <c r="ME136" s="263"/>
      <c r="MF136" s="263"/>
      <c r="MG136" s="263"/>
      <c r="MH136" s="263"/>
      <c r="MI136" s="263"/>
      <c r="MJ136" s="263"/>
      <c r="MK136" s="263"/>
      <c r="ML136" s="263"/>
      <c r="MM136" s="263"/>
      <c r="MN136" s="263"/>
      <c r="MO136" s="263"/>
      <c r="MP136" s="263"/>
      <c r="MQ136" s="263"/>
      <c r="MR136" s="263"/>
      <c r="MS136" s="263"/>
      <c r="MT136" s="263"/>
      <c r="MU136" s="263"/>
      <c r="MV136" s="263"/>
      <c r="MW136" s="263"/>
      <c r="MX136" s="263"/>
      <c r="MY136" s="263"/>
      <c r="MZ136" s="263"/>
      <c r="NA136" s="263"/>
      <c r="NB136" s="263"/>
      <c r="NC136" s="263"/>
      <c r="ND136" s="263"/>
      <c r="NE136" s="263"/>
      <c r="NF136" s="263"/>
      <c r="NG136" s="263"/>
      <c r="NH136" s="263"/>
      <c r="NI136" s="263"/>
      <c r="NJ136" s="263"/>
      <c r="NK136" s="263"/>
      <c r="NL136" s="263"/>
      <c r="NM136" s="263"/>
      <c r="NN136" s="263"/>
      <c r="NO136" s="263"/>
      <c r="NP136" s="263"/>
      <c r="NQ136" s="263"/>
      <c r="NR136" s="263"/>
      <c r="NS136" s="263"/>
      <c r="NT136" s="263"/>
      <c r="NU136" s="263"/>
      <c r="NV136" s="263"/>
      <c r="NW136" s="263"/>
      <c r="NX136" s="263"/>
      <c r="NY136" s="263"/>
      <c r="NZ136" s="263"/>
      <c r="OA136" s="263"/>
      <c r="OB136" s="263"/>
      <c r="OC136" s="263"/>
      <c r="OD136" s="263"/>
      <c r="OE136" s="263"/>
      <c r="OF136" s="263"/>
      <c r="OG136" s="263"/>
      <c r="OH136" s="263"/>
      <c r="OI136" s="263"/>
      <c r="OJ136" s="263"/>
      <c r="OK136" s="263"/>
      <c r="OL136" s="263"/>
      <c r="OM136" s="263"/>
      <c r="ON136" s="263"/>
      <c r="OO136" s="263"/>
      <c r="OP136" s="263"/>
      <c r="OQ136" s="263"/>
      <c r="OR136" s="263"/>
      <c r="OS136" s="263"/>
      <c r="OT136" s="263"/>
      <c r="OU136" s="263"/>
      <c r="OV136" s="263"/>
      <c r="OW136" s="263"/>
      <c r="OX136" s="263"/>
      <c r="OY136" s="263"/>
      <c r="OZ136" s="263"/>
      <c r="PA136" s="263"/>
      <c r="PB136" s="263"/>
      <c r="PC136" s="263"/>
      <c r="PD136" s="263"/>
      <c r="PE136" s="263"/>
      <c r="PF136" s="263"/>
      <c r="PG136" s="263"/>
      <c r="PH136" s="263"/>
      <c r="PI136" s="263"/>
      <c r="PJ136" s="263"/>
      <c r="PK136" s="263"/>
      <c r="PL136" s="263"/>
      <c r="PM136" s="263"/>
      <c r="PN136" s="263"/>
      <c r="PO136" s="263"/>
      <c r="PP136" s="263"/>
      <c r="PQ136" s="263"/>
      <c r="PR136" s="263"/>
      <c r="PS136" s="263"/>
      <c r="PT136" s="263"/>
      <c r="PU136" s="263"/>
      <c r="PV136" s="263"/>
      <c r="PW136" s="263"/>
      <c r="PX136" s="263"/>
      <c r="PY136" s="263"/>
      <c r="PZ136" s="263"/>
      <c r="QA136" s="263"/>
      <c r="QB136" s="263"/>
      <c r="QC136" s="263"/>
      <c r="QD136" s="263"/>
      <c r="QE136" s="263"/>
      <c r="QF136" s="263"/>
      <c r="QG136" s="263"/>
      <c r="QH136" s="263"/>
      <c r="QI136" s="263"/>
      <c r="QJ136" s="263"/>
      <c r="QK136" s="263"/>
      <c r="QL136" s="263"/>
      <c r="QM136" s="263"/>
      <c r="QN136" s="263"/>
      <c r="QO136" s="263"/>
      <c r="QP136" s="263"/>
      <c r="QQ136" s="263"/>
      <c r="QR136" s="263"/>
      <c r="QS136" s="263"/>
      <c r="QT136" s="263"/>
      <c r="QU136" s="263"/>
      <c r="QV136" s="263"/>
      <c r="QW136" s="263"/>
      <c r="QX136" s="263"/>
      <c r="QY136" s="263"/>
      <c r="QZ136" s="263"/>
      <c r="RA136" s="263"/>
      <c r="RB136" s="263"/>
      <c r="RC136" s="263"/>
      <c r="RD136" s="263"/>
      <c r="RE136" s="263"/>
      <c r="RF136" s="263"/>
      <c r="RG136" s="263"/>
      <c r="RH136" s="263"/>
      <c r="RI136" s="263"/>
      <c r="RJ136" s="263"/>
      <c r="RK136" s="263"/>
      <c r="RL136" s="263"/>
      <c r="RM136" s="263"/>
      <c r="RN136" s="263"/>
      <c r="RO136" s="263"/>
      <c r="RP136" s="263"/>
      <c r="RQ136" s="263"/>
      <c r="RR136" s="263"/>
      <c r="RS136" s="263"/>
      <c r="RT136" s="263"/>
      <c r="RU136" s="263"/>
      <c r="RV136" s="263"/>
      <c r="RW136" s="263"/>
      <c r="RX136" s="263"/>
      <c r="RY136" s="263"/>
      <c r="RZ136" s="263"/>
      <c r="SA136" s="263"/>
      <c r="SB136" s="263"/>
      <c r="SC136" s="263"/>
      <c r="SD136" s="263"/>
      <c r="SE136" s="263"/>
      <c r="SF136" s="263"/>
      <c r="SG136" s="263"/>
      <c r="SH136" s="263"/>
      <c r="SI136" s="263"/>
      <c r="SJ136" s="263"/>
      <c r="SK136" s="263"/>
      <c r="SL136" s="263"/>
      <c r="SM136" s="263"/>
      <c r="SN136" s="263"/>
      <c r="SO136" s="263"/>
      <c r="SP136" s="263"/>
      <c r="SQ136" s="263"/>
      <c r="SR136" s="263"/>
      <c r="SS136" s="263"/>
      <c r="ST136" s="263"/>
      <c r="SU136" s="263"/>
      <c r="SV136" s="263"/>
      <c r="SW136" s="263"/>
      <c r="SX136" s="263"/>
      <c r="SY136" s="263"/>
      <c r="SZ136" s="263"/>
      <c r="TA136" s="263"/>
      <c r="TB136" s="263"/>
      <c r="TC136" s="263"/>
      <c r="TD136" s="263"/>
      <c r="TE136" s="263"/>
      <c r="TF136" s="263"/>
      <c r="TG136" s="263"/>
      <c r="TH136" s="263"/>
      <c r="TI136" s="263"/>
      <c r="TJ136" s="263"/>
      <c r="TK136" s="263"/>
      <c r="TL136" s="263"/>
      <c r="TM136" s="263"/>
      <c r="TN136" s="263"/>
      <c r="TO136" s="263"/>
      <c r="TP136" s="263"/>
      <c r="TQ136" s="263"/>
      <c r="TR136" s="263"/>
      <c r="TS136" s="263"/>
      <c r="TT136" s="263"/>
      <c r="TU136" s="263"/>
      <c r="TV136" s="263"/>
      <c r="TW136" s="263"/>
      <c r="TX136" s="263"/>
      <c r="TY136" s="263"/>
      <c r="TZ136" s="263"/>
      <c r="UA136" s="263"/>
      <c r="UB136" s="263"/>
      <c r="UC136" s="263"/>
      <c r="UD136" s="263"/>
      <c r="UE136" s="263"/>
      <c r="UF136" s="263"/>
      <c r="UG136" s="263"/>
      <c r="UH136" s="263"/>
      <c r="UI136" s="263"/>
      <c r="UJ136" s="263"/>
      <c r="UK136" s="263"/>
      <c r="UL136" s="263"/>
      <c r="UM136" s="263"/>
      <c r="UN136" s="263"/>
      <c r="UO136" s="263"/>
      <c r="UP136" s="263"/>
      <c r="UQ136" s="263"/>
      <c r="UR136" s="263"/>
      <c r="US136" s="263"/>
      <c r="UT136" s="263"/>
      <c r="UU136" s="263"/>
      <c r="UV136" s="263"/>
      <c r="UW136" s="263"/>
      <c r="UX136" s="263"/>
      <c r="UY136" s="263"/>
      <c r="UZ136" s="263"/>
      <c r="VA136" s="263"/>
      <c r="VB136" s="263"/>
      <c r="VC136" s="263"/>
      <c r="VD136" s="263"/>
      <c r="VE136" s="263"/>
      <c r="VF136" s="263"/>
      <c r="VG136" s="263"/>
      <c r="VH136" s="263"/>
      <c r="VI136" s="263"/>
      <c r="VJ136" s="263"/>
      <c r="VK136" s="263"/>
      <c r="VL136" s="263"/>
      <c r="VM136" s="263"/>
      <c r="VN136" s="263"/>
      <c r="VO136" s="263"/>
      <c r="VP136" s="263"/>
      <c r="VQ136" s="263"/>
      <c r="VR136" s="263"/>
      <c r="VS136" s="263"/>
      <c r="VT136" s="263"/>
      <c r="VU136" s="263"/>
      <c r="VV136" s="263"/>
      <c r="VW136" s="263"/>
      <c r="VX136" s="263"/>
      <c r="VY136" s="263"/>
      <c r="VZ136" s="263"/>
      <c r="WA136" s="263"/>
      <c r="WB136" s="263"/>
      <c r="WC136" s="263"/>
      <c r="WD136" s="263"/>
      <c r="WE136" s="263"/>
      <c r="WF136" s="263"/>
      <c r="WG136" s="263"/>
      <c r="WH136" s="263"/>
      <c r="WI136" s="263"/>
      <c r="WJ136" s="263"/>
      <c r="WK136" s="263"/>
      <c r="WL136" s="263"/>
      <c r="WM136" s="263"/>
      <c r="WN136" s="263"/>
      <c r="WO136" s="263"/>
      <c r="WP136" s="263"/>
      <c r="WQ136" s="263"/>
      <c r="WR136" s="263"/>
      <c r="WS136" s="263"/>
      <c r="WT136" s="263"/>
      <c r="WU136" s="263"/>
      <c r="WV136" s="263"/>
      <c r="WW136" s="263"/>
      <c r="WX136" s="263"/>
      <c r="WY136" s="263"/>
      <c r="WZ136" s="263"/>
      <c r="XA136" s="263"/>
      <c r="XB136" s="263"/>
      <c r="XC136" s="263"/>
      <c r="XD136" s="263"/>
      <c r="XE136" s="263"/>
      <c r="XF136" s="263"/>
      <c r="XG136" s="263"/>
      <c r="XH136" s="263"/>
      <c r="XI136" s="263"/>
      <c r="XJ136" s="263"/>
      <c r="XK136" s="263"/>
      <c r="XL136" s="263"/>
      <c r="XM136" s="263"/>
      <c r="XN136" s="263"/>
      <c r="XO136" s="263"/>
      <c r="XP136" s="263"/>
      <c r="XQ136" s="263"/>
      <c r="XR136" s="263"/>
      <c r="XS136" s="263"/>
      <c r="XT136" s="263"/>
      <c r="XU136" s="263"/>
      <c r="XV136" s="263"/>
      <c r="XW136" s="263"/>
      <c r="XX136" s="263"/>
      <c r="XY136" s="263"/>
      <c r="XZ136" s="263"/>
      <c r="YA136" s="263"/>
      <c r="YB136" s="263"/>
      <c r="YC136" s="263"/>
      <c r="YD136" s="263"/>
      <c r="YE136" s="263"/>
      <c r="YF136" s="263"/>
      <c r="YG136" s="263"/>
      <c r="YH136" s="263"/>
      <c r="YI136" s="263"/>
      <c r="YJ136" s="263"/>
      <c r="YK136" s="263"/>
      <c r="YL136" s="263"/>
      <c r="YM136" s="263"/>
      <c r="YN136" s="263"/>
      <c r="YO136" s="263"/>
      <c r="YP136" s="263"/>
      <c r="YQ136" s="263"/>
      <c r="YR136" s="263"/>
      <c r="YS136" s="263"/>
      <c r="YT136" s="263"/>
      <c r="YU136" s="263"/>
      <c r="YV136" s="263"/>
      <c r="YW136" s="263"/>
      <c r="YX136" s="263"/>
      <c r="YY136" s="263"/>
      <c r="YZ136" s="263"/>
      <c r="ZA136" s="263"/>
      <c r="ZB136" s="263"/>
      <c r="ZC136" s="263"/>
      <c r="ZD136" s="263"/>
      <c r="ZE136" s="263"/>
      <c r="ZF136" s="263"/>
      <c r="ZG136" s="263"/>
      <c r="ZH136" s="263"/>
      <c r="ZI136" s="263"/>
      <c r="ZJ136" s="263"/>
      <c r="ZK136" s="263"/>
      <c r="ZL136" s="263"/>
      <c r="ZM136" s="263"/>
      <c r="ZN136" s="263"/>
      <c r="ZO136" s="263"/>
      <c r="ZP136" s="263"/>
      <c r="ZQ136" s="263"/>
      <c r="ZR136" s="263"/>
      <c r="ZS136" s="263"/>
      <c r="ZT136" s="263"/>
      <c r="ZU136" s="263"/>
      <c r="ZV136" s="263"/>
      <c r="ZW136" s="263"/>
      <c r="ZX136" s="263"/>
      <c r="ZY136" s="263"/>
      <c r="ZZ136" s="263"/>
      <c r="AAA136" s="263"/>
      <c r="AAB136" s="263"/>
      <c r="AAC136" s="263"/>
      <c r="AAD136" s="263"/>
      <c r="AAE136" s="263"/>
      <c r="AAF136" s="263"/>
      <c r="AAG136" s="263"/>
      <c r="AAH136" s="263"/>
      <c r="AAI136" s="263"/>
      <c r="AAJ136" s="263"/>
      <c r="AAK136" s="263"/>
      <c r="AAL136" s="263"/>
      <c r="AAM136" s="263"/>
      <c r="AAN136" s="263"/>
      <c r="AAO136" s="263"/>
      <c r="AAP136" s="263"/>
      <c r="AAQ136" s="263"/>
      <c r="AAR136" s="263"/>
      <c r="AAS136" s="263"/>
      <c r="AAT136" s="263"/>
      <c r="AAU136" s="263"/>
      <c r="AAV136" s="263"/>
      <c r="AAW136" s="263"/>
      <c r="AAX136" s="263"/>
      <c r="AAY136" s="263"/>
      <c r="AAZ136" s="263"/>
      <c r="ABA136" s="263"/>
      <c r="ABB136" s="263"/>
      <c r="ABC136" s="263"/>
      <c r="ABD136" s="263"/>
      <c r="ABE136" s="263"/>
      <c r="ABF136" s="263"/>
      <c r="ABG136" s="263"/>
      <c r="ABH136" s="263"/>
      <c r="ABI136" s="263"/>
      <c r="ABJ136" s="263"/>
      <c r="ABK136" s="263"/>
      <c r="ABL136" s="263"/>
      <c r="ABM136" s="263"/>
      <c r="ABN136" s="263"/>
      <c r="ABO136" s="263"/>
      <c r="ABP136" s="263"/>
      <c r="ABQ136" s="263"/>
      <c r="ABR136" s="263"/>
      <c r="ABS136" s="263"/>
      <c r="ABT136" s="263"/>
      <c r="ABU136" s="263"/>
      <c r="ABV136" s="263"/>
      <c r="ABW136" s="263"/>
      <c r="ABX136" s="263"/>
      <c r="ABY136" s="263"/>
      <c r="ABZ136" s="263"/>
      <c r="ACA136" s="263"/>
      <c r="ACB136" s="263"/>
      <c r="ACC136" s="263"/>
      <c r="ACD136" s="263"/>
      <c r="ACE136" s="263"/>
      <c r="ACF136" s="263"/>
      <c r="ACG136" s="263"/>
      <c r="ACH136" s="263"/>
      <c r="ACI136" s="263"/>
      <c r="ACJ136" s="263"/>
      <c r="ACK136" s="263"/>
      <c r="ACL136" s="263"/>
      <c r="ACM136" s="263"/>
      <c r="ACN136" s="263"/>
      <c r="ACO136" s="263"/>
      <c r="ACP136" s="263"/>
      <c r="ACQ136" s="263"/>
      <c r="ACR136" s="263"/>
      <c r="ACS136" s="263"/>
      <c r="ACT136" s="263"/>
      <c r="ACU136" s="263"/>
      <c r="ACV136" s="263"/>
      <c r="ACW136" s="263"/>
      <c r="ACX136" s="263"/>
      <c r="ACY136" s="263"/>
      <c r="ACZ136" s="263"/>
      <c r="ADA136" s="263"/>
      <c r="ADB136" s="263"/>
      <c r="ADC136" s="263"/>
      <c r="ADD136" s="263"/>
      <c r="ADE136" s="263"/>
      <c r="ADF136" s="263"/>
      <c r="ADG136" s="263"/>
      <c r="ADH136" s="263"/>
      <c r="ADI136" s="263"/>
      <c r="ADJ136" s="263"/>
      <c r="ADK136" s="263"/>
      <c r="ADL136" s="263"/>
      <c r="ADM136" s="263"/>
      <c r="ADN136" s="263"/>
      <c r="ADO136" s="263"/>
      <c r="ADP136" s="263"/>
      <c r="ADQ136" s="263"/>
      <c r="ADR136" s="263"/>
      <c r="ADS136" s="263"/>
      <c r="ADT136" s="263"/>
      <c r="ADU136" s="263"/>
      <c r="ADV136" s="263"/>
      <c r="ADW136" s="263"/>
      <c r="ADX136" s="263"/>
      <c r="ADY136" s="263"/>
      <c r="ADZ136" s="263"/>
      <c r="AEA136" s="263"/>
      <c r="AEB136" s="263"/>
      <c r="AEC136" s="263"/>
      <c r="AED136" s="263"/>
      <c r="AEE136" s="263"/>
      <c r="AEF136" s="263"/>
      <c r="AEG136" s="263"/>
      <c r="AEH136" s="263"/>
      <c r="AEI136" s="263"/>
      <c r="AEJ136" s="263"/>
      <c r="AEK136" s="263"/>
      <c r="AEL136" s="263"/>
      <c r="AEM136" s="263"/>
      <c r="AEN136" s="263"/>
      <c r="AEO136" s="263"/>
      <c r="AEP136" s="263"/>
      <c r="AEQ136" s="263"/>
      <c r="AER136" s="263"/>
      <c r="AES136" s="263"/>
      <c r="AET136" s="263"/>
      <c r="AEU136" s="263"/>
      <c r="AEV136" s="263"/>
      <c r="AEW136" s="263"/>
      <c r="AEX136" s="263"/>
      <c r="AEY136" s="263"/>
      <c r="AEZ136" s="263"/>
      <c r="AFA136" s="263"/>
      <c r="AFB136" s="263"/>
      <c r="AFC136" s="263"/>
      <c r="AFD136" s="263"/>
      <c r="AFE136" s="263"/>
      <c r="AFF136" s="263"/>
      <c r="AFG136" s="263"/>
      <c r="AFH136" s="263"/>
      <c r="AFI136" s="263"/>
      <c r="AFJ136" s="263"/>
      <c r="AFK136" s="263"/>
      <c r="AFL136" s="263"/>
      <c r="AFM136" s="263"/>
      <c r="AFN136" s="263"/>
      <c r="AFO136" s="263"/>
      <c r="AFP136" s="263"/>
      <c r="AFQ136" s="263"/>
      <c r="AFR136" s="263"/>
      <c r="AFS136" s="263"/>
      <c r="AFT136" s="263"/>
      <c r="AFU136" s="263"/>
      <c r="AFV136" s="263"/>
      <c r="AFW136" s="263"/>
      <c r="AFX136" s="263"/>
      <c r="AFY136" s="263"/>
      <c r="AFZ136" s="263"/>
      <c r="AGA136" s="263"/>
      <c r="AGB136" s="263"/>
      <c r="AGC136" s="263"/>
      <c r="AGD136" s="263"/>
      <c r="AGE136" s="263"/>
      <c r="AGF136" s="263"/>
      <c r="AGG136" s="263"/>
      <c r="AGH136" s="263"/>
      <c r="AGI136" s="263"/>
      <c r="AGJ136" s="263"/>
      <c r="AGK136" s="263"/>
      <c r="AGL136" s="263"/>
      <c r="AGM136" s="263"/>
      <c r="AGN136" s="263"/>
      <c r="AGO136" s="263"/>
      <c r="AGP136" s="263"/>
      <c r="AGQ136" s="263"/>
      <c r="AGR136" s="263"/>
      <c r="AGS136" s="263"/>
      <c r="AGT136" s="263"/>
      <c r="AGU136" s="263"/>
      <c r="AGV136" s="263"/>
      <c r="AGW136" s="263"/>
      <c r="AGX136" s="263"/>
      <c r="AGY136" s="263"/>
      <c r="AGZ136" s="263"/>
      <c r="AHA136" s="263"/>
      <c r="AHB136" s="263"/>
      <c r="AHC136" s="263"/>
      <c r="AHD136" s="263"/>
      <c r="AHE136" s="263"/>
      <c r="AHF136" s="263"/>
      <c r="AHG136" s="263"/>
      <c r="AHH136" s="263"/>
      <c r="AHI136" s="263"/>
      <c r="AHJ136" s="263"/>
      <c r="AHK136" s="263"/>
      <c r="AHL136" s="263"/>
      <c r="AHM136" s="263"/>
      <c r="AHN136" s="263"/>
      <c r="AHO136" s="263"/>
      <c r="AHP136" s="263"/>
      <c r="AHQ136" s="263"/>
      <c r="AHR136" s="263"/>
      <c r="AHS136" s="263"/>
      <c r="AHT136" s="263"/>
      <c r="AHU136" s="263"/>
      <c r="AHV136" s="263"/>
      <c r="AHW136" s="263"/>
      <c r="AHX136" s="263"/>
      <c r="AHY136" s="263"/>
      <c r="AHZ136" s="263"/>
      <c r="AIA136" s="263"/>
      <c r="AIB136" s="263"/>
      <c r="AIC136" s="263"/>
      <c r="AID136" s="263"/>
      <c r="AIE136" s="263"/>
      <c r="AIF136" s="263"/>
      <c r="AIG136" s="263"/>
      <c r="AIH136" s="263"/>
      <c r="AII136" s="263"/>
      <c r="AIJ136" s="263"/>
      <c r="AIK136" s="263"/>
      <c r="AIL136" s="263"/>
      <c r="AIM136" s="263"/>
      <c r="AIN136" s="263"/>
      <c r="AIO136" s="263"/>
      <c r="AIP136" s="263"/>
      <c r="AIQ136" s="263"/>
      <c r="AIR136" s="263"/>
      <c r="AIS136" s="263"/>
      <c r="AIT136" s="263"/>
      <c r="AIU136" s="263"/>
      <c r="AIV136" s="263"/>
      <c r="AIW136" s="263"/>
      <c r="AIX136" s="263"/>
      <c r="AIY136" s="263"/>
      <c r="AIZ136" s="263"/>
      <c r="AJA136" s="263"/>
      <c r="AJB136" s="263"/>
      <c r="AJC136" s="263"/>
      <c r="AJD136" s="263"/>
      <c r="AJE136" s="263"/>
      <c r="AJF136" s="263"/>
      <c r="AJG136" s="263"/>
      <c r="AJH136" s="263"/>
      <c r="AJI136" s="263"/>
      <c r="AJJ136" s="263"/>
      <c r="AJK136" s="263"/>
      <c r="AJL136" s="263"/>
      <c r="AJM136" s="263"/>
      <c r="AJN136" s="263"/>
      <c r="AJO136" s="263"/>
      <c r="AJP136" s="263"/>
      <c r="AJQ136" s="263"/>
      <c r="AJR136" s="263"/>
      <c r="AJS136" s="263"/>
      <c r="AJT136" s="263"/>
      <c r="AJU136" s="263"/>
      <c r="AJV136" s="263"/>
      <c r="AJW136" s="263"/>
      <c r="AJX136" s="263"/>
      <c r="AJY136" s="263"/>
      <c r="AJZ136" s="263"/>
      <c r="AKA136" s="263"/>
      <c r="AKB136" s="263"/>
      <c r="AKC136" s="263"/>
      <c r="AKD136" s="263"/>
      <c r="AKE136" s="263"/>
      <c r="AKF136" s="263"/>
      <c r="AKG136" s="263"/>
      <c r="AKH136" s="263"/>
      <c r="AKI136" s="263"/>
      <c r="AKJ136" s="263"/>
      <c r="AKK136" s="263"/>
      <c r="AKL136" s="263"/>
      <c r="AKM136" s="263"/>
      <c r="AKN136" s="263"/>
      <c r="AKO136" s="263"/>
      <c r="AKP136" s="263"/>
      <c r="AKQ136" s="263"/>
      <c r="AKR136" s="263"/>
      <c r="AKS136" s="263"/>
      <c r="AKT136" s="263"/>
      <c r="AKU136" s="263"/>
      <c r="AKV136" s="263"/>
      <c r="AKW136" s="263"/>
      <c r="AKX136" s="263"/>
      <c r="AKY136" s="263"/>
      <c r="AKZ136" s="263"/>
      <c r="ALA136" s="263"/>
      <c r="ALB136" s="263"/>
      <c r="ALC136" s="263"/>
      <c r="ALD136" s="263"/>
      <c r="ALE136" s="263"/>
      <c r="ALF136" s="263"/>
      <c r="ALG136" s="263"/>
      <c r="ALH136" s="263"/>
      <c r="ALI136" s="263"/>
      <c r="ALJ136" s="263"/>
      <c r="ALK136" s="263"/>
      <c r="ALL136" s="263"/>
      <c r="ALM136" s="263"/>
      <c r="ALN136" s="263"/>
      <c r="ALO136" s="263"/>
      <c r="ALP136" s="263"/>
      <c r="ALQ136" s="263"/>
      <c r="ALR136" s="263"/>
      <c r="ALS136" s="263"/>
      <c r="ALT136" s="263"/>
      <c r="ALU136" s="263"/>
      <c r="ALV136" s="263"/>
      <c r="ALW136" s="263"/>
      <c r="ALX136" s="263"/>
      <c r="ALY136" s="263"/>
      <c r="ALZ136" s="263"/>
      <c r="AMA136" s="263"/>
      <c r="AMB136" s="263"/>
      <c r="AMC136" s="263"/>
      <c r="AMD136" s="263"/>
      <c r="AME136" s="263"/>
      <c r="AMF136" s="263"/>
      <c r="AMG136" s="263"/>
      <c r="AMH136" s="263"/>
      <c r="AMI136" s="263"/>
      <c r="AMJ136" s="263"/>
      <c r="AMK136" s="263"/>
    </row>
    <row r="137" spans="1:1025" s="86" customFormat="1" x14ac:dyDescent="0.2">
      <c r="A137" s="263"/>
      <c r="B137" s="263"/>
      <c r="C137" s="234"/>
      <c r="D137" s="234"/>
      <c r="E137" s="234"/>
      <c r="F137" s="234"/>
      <c r="G137" s="234"/>
      <c r="H137" s="234"/>
      <c r="I137" s="234"/>
      <c r="J137" s="234"/>
      <c r="K137" s="234"/>
      <c r="L137" s="234"/>
      <c r="M137" s="234"/>
      <c r="N137" s="234"/>
      <c r="O137" s="234"/>
      <c r="P137" s="234"/>
      <c r="Q137" s="224"/>
      <c r="R137" s="244"/>
      <c r="S137" s="263"/>
      <c r="T137" s="263"/>
      <c r="U137" s="263"/>
      <c r="V137" s="263"/>
      <c r="W137" s="263"/>
      <c r="X137" s="263"/>
      <c r="Y137" s="263"/>
      <c r="Z137" s="263"/>
      <c r="AA137" s="263"/>
      <c r="AB137" s="263"/>
      <c r="AC137" s="263"/>
      <c r="AD137" s="263"/>
      <c r="AE137" s="263"/>
      <c r="AF137" s="263"/>
      <c r="AG137" s="263"/>
      <c r="AH137" s="263"/>
      <c r="AI137" s="263"/>
      <c r="AJ137" s="263"/>
      <c r="AK137" s="263"/>
      <c r="AL137" s="263"/>
      <c r="AM137" s="263"/>
      <c r="AN137" s="263"/>
      <c r="AO137" s="263"/>
      <c r="AP137" s="263"/>
      <c r="AQ137" s="263"/>
      <c r="AR137" s="263"/>
      <c r="AS137" s="263"/>
      <c r="AT137" s="263"/>
      <c r="AU137" s="263"/>
      <c r="AV137" s="263"/>
      <c r="AW137" s="263"/>
      <c r="AX137" s="263"/>
      <c r="AY137" s="263"/>
      <c r="AZ137" s="263"/>
      <c r="BA137" s="263"/>
      <c r="BB137" s="263"/>
      <c r="BC137" s="263"/>
      <c r="BD137" s="263"/>
      <c r="BE137" s="263"/>
      <c r="BF137" s="263"/>
      <c r="BG137" s="263"/>
      <c r="BH137" s="263"/>
      <c r="BI137" s="263"/>
      <c r="BJ137" s="263"/>
      <c r="BK137" s="263"/>
      <c r="BL137" s="263"/>
      <c r="BM137" s="263"/>
      <c r="BN137" s="263"/>
      <c r="BO137" s="263"/>
      <c r="BP137" s="263"/>
      <c r="BQ137" s="263"/>
      <c r="BR137" s="263"/>
      <c r="BS137" s="263"/>
      <c r="BT137" s="263"/>
      <c r="BU137" s="263"/>
      <c r="BV137" s="263"/>
      <c r="BW137" s="263"/>
      <c r="BX137" s="263"/>
      <c r="BY137" s="263"/>
      <c r="BZ137" s="263"/>
      <c r="CA137" s="263"/>
      <c r="CB137" s="263"/>
      <c r="CC137" s="263"/>
      <c r="CD137" s="263"/>
      <c r="CE137" s="263"/>
      <c r="CF137" s="263"/>
      <c r="CG137" s="263"/>
      <c r="CH137" s="263"/>
      <c r="CI137" s="263"/>
      <c r="CJ137" s="263"/>
      <c r="CK137" s="263"/>
      <c r="CL137" s="263"/>
      <c r="CM137" s="263"/>
      <c r="CN137" s="263"/>
      <c r="CO137" s="263"/>
      <c r="CP137" s="263"/>
      <c r="CQ137" s="263"/>
      <c r="CR137" s="263"/>
      <c r="CS137" s="263"/>
      <c r="CT137" s="263"/>
      <c r="CU137" s="263"/>
      <c r="CV137" s="263"/>
      <c r="CW137" s="263"/>
      <c r="CX137" s="263"/>
      <c r="CY137" s="263"/>
      <c r="CZ137" s="263"/>
      <c r="DA137" s="263"/>
      <c r="DB137" s="263"/>
      <c r="DC137" s="263"/>
      <c r="DD137" s="263"/>
      <c r="DE137" s="263"/>
      <c r="DF137" s="263"/>
      <c r="DG137" s="263"/>
      <c r="DH137" s="263"/>
      <c r="DI137" s="263"/>
      <c r="DJ137" s="263"/>
      <c r="DK137" s="263"/>
      <c r="DL137" s="263"/>
      <c r="DM137" s="263"/>
      <c r="DN137" s="263"/>
      <c r="DO137" s="263"/>
      <c r="DP137" s="263"/>
      <c r="DQ137" s="263"/>
      <c r="DR137" s="263"/>
      <c r="DS137" s="263"/>
      <c r="DT137" s="263"/>
      <c r="DU137" s="263"/>
      <c r="DV137" s="263"/>
      <c r="DW137" s="263"/>
      <c r="DX137" s="263"/>
      <c r="DY137" s="263"/>
      <c r="DZ137" s="263"/>
      <c r="EA137" s="263"/>
      <c r="EB137" s="263"/>
      <c r="EC137" s="263"/>
      <c r="ED137" s="263"/>
      <c r="EE137" s="263"/>
      <c r="EF137" s="263"/>
      <c r="EG137" s="263"/>
      <c r="EH137" s="263"/>
      <c r="EI137" s="263"/>
      <c r="EJ137" s="263"/>
      <c r="EK137" s="263"/>
      <c r="EL137" s="263"/>
      <c r="EM137" s="263"/>
      <c r="EN137" s="263"/>
      <c r="EO137" s="263"/>
      <c r="EP137" s="263"/>
      <c r="EQ137" s="263"/>
      <c r="ER137" s="263"/>
      <c r="ES137" s="263"/>
      <c r="ET137" s="263"/>
      <c r="EU137" s="263"/>
      <c r="EV137" s="263"/>
      <c r="EW137" s="263"/>
      <c r="EX137" s="263"/>
      <c r="EY137" s="263"/>
      <c r="EZ137" s="263"/>
      <c r="FA137" s="263"/>
      <c r="FB137" s="263"/>
      <c r="FC137" s="263"/>
      <c r="FD137" s="263"/>
      <c r="FE137" s="263"/>
      <c r="FF137" s="263"/>
      <c r="FG137" s="263"/>
      <c r="FH137" s="263"/>
      <c r="FI137" s="263"/>
      <c r="FJ137" s="263"/>
      <c r="FK137" s="263"/>
      <c r="FL137" s="263"/>
      <c r="FM137" s="263"/>
      <c r="FN137" s="263"/>
      <c r="FO137" s="263"/>
      <c r="FP137" s="263"/>
      <c r="FQ137" s="263"/>
      <c r="FR137" s="263"/>
      <c r="FS137" s="263"/>
      <c r="FT137" s="263"/>
      <c r="FU137" s="263"/>
      <c r="FV137" s="263"/>
      <c r="FW137" s="263"/>
      <c r="FX137" s="263"/>
      <c r="FY137" s="263"/>
      <c r="FZ137" s="263"/>
      <c r="GA137" s="263"/>
      <c r="GB137" s="263"/>
      <c r="GC137" s="263"/>
      <c r="GD137" s="263"/>
      <c r="GE137" s="263"/>
      <c r="GF137" s="263"/>
      <c r="GG137" s="263"/>
      <c r="GH137" s="263"/>
      <c r="GI137" s="263"/>
      <c r="GJ137" s="263"/>
      <c r="GK137" s="263"/>
      <c r="GL137" s="263"/>
      <c r="GM137" s="263"/>
      <c r="GN137" s="263"/>
      <c r="GO137" s="263"/>
      <c r="GP137" s="263"/>
      <c r="GQ137" s="263"/>
      <c r="GR137" s="263"/>
      <c r="GS137" s="263"/>
      <c r="GT137" s="263"/>
      <c r="GU137" s="263"/>
      <c r="GV137" s="263"/>
      <c r="GW137" s="263"/>
      <c r="GX137" s="263"/>
      <c r="GY137" s="263"/>
      <c r="GZ137" s="263"/>
      <c r="HA137" s="263"/>
      <c r="HB137" s="263"/>
      <c r="HC137" s="263"/>
      <c r="HD137" s="263"/>
      <c r="HE137" s="263"/>
      <c r="HF137" s="263"/>
      <c r="HG137" s="263"/>
      <c r="HH137" s="263"/>
      <c r="HI137" s="263"/>
      <c r="HJ137" s="263"/>
      <c r="HK137" s="263"/>
      <c r="HL137" s="263"/>
      <c r="HM137" s="263"/>
      <c r="HN137" s="263"/>
      <c r="HO137" s="263"/>
      <c r="HP137" s="263"/>
      <c r="HQ137" s="263"/>
      <c r="HR137" s="263"/>
      <c r="HS137" s="263"/>
      <c r="HT137" s="263"/>
      <c r="HU137" s="263"/>
      <c r="HV137" s="263"/>
      <c r="HW137" s="263"/>
      <c r="HX137" s="263"/>
      <c r="HY137" s="263"/>
      <c r="HZ137" s="263"/>
      <c r="IA137" s="263"/>
      <c r="IB137" s="263"/>
      <c r="IC137" s="263"/>
      <c r="ID137" s="263"/>
      <c r="IE137" s="263"/>
      <c r="IF137" s="263"/>
      <c r="IG137" s="263"/>
      <c r="IH137" s="263"/>
      <c r="II137" s="263"/>
      <c r="IJ137" s="263"/>
      <c r="IK137" s="263"/>
      <c r="IL137" s="263"/>
      <c r="IM137" s="263"/>
      <c r="IN137" s="263"/>
      <c r="IO137" s="263"/>
      <c r="IP137" s="263"/>
      <c r="IQ137" s="263"/>
      <c r="IR137" s="263"/>
      <c r="IS137" s="263"/>
      <c r="IT137" s="263"/>
      <c r="IU137" s="263"/>
      <c r="IV137" s="263"/>
      <c r="IW137" s="263"/>
      <c r="IX137" s="263"/>
      <c r="IY137" s="263"/>
      <c r="IZ137" s="263"/>
      <c r="JA137" s="263"/>
      <c r="JB137" s="263"/>
      <c r="JC137" s="263"/>
      <c r="JD137" s="263"/>
      <c r="JE137" s="263"/>
      <c r="JF137" s="263"/>
      <c r="JG137" s="263"/>
      <c r="JH137" s="263"/>
      <c r="JI137" s="263"/>
      <c r="JJ137" s="263"/>
      <c r="JK137" s="263"/>
      <c r="JL137" s="263"/>
      <c r="JM137" s="263"/>
      <c r="JN137" s="263"/>
      <c r="JO137" s="263"/>
      <c r="JP137" s="263"/>
      <c r="JQ137" s="263"/>
      <c r="JR137" s="263"/>
      <c r="JS137" s="263"/>
      <c r="JT137" s="263"/>
      <c r="JU137" s="263"/>
      <c r="JV137" s="263"/>
      <c r="JW137" s="263"/>
      <c r="JX137" s="263"/>
      <c r="JY137" s="263"/>
      <c r="JZ137" s="263"/>
      <c r="KA137" s="263"/>
      <c r="KB137" s="263"/>
      <c r="KC137" s="263"/>
      <c r="KD137" s="263"/>
      <c r="KE137" s="263"/>
      <c r="KF137" s="263"/>
      <c r="KG137" s="263"/>
      <c r="KH137" s="263"/>
      <c r="KI137" s="263"/>
      <c r="KJ137" s="263"/>
      <c r="KK137" s="263"/>
      <c r="KL137" s="263"/>
      <c r="KM137" s="263"/>
      <c r="KN137" s="263"/>
      <c r="KO137" s="263"/>
      <c r="KP137" s="263"/>
      <c r="KQ137" s="263"/>
      <c r="KR137" s="263"/>
      <c r="KS137" s="263"/>
      <c r="KT137" s="263"/>
      <c r="KU137" s="263"/>
      <c r="KV137" s="263"/>
      <c r="KW137" s="263"/>
      <c r="KX137" s="263"/>
      <c r="KY137" s="263"/>
      <c r="KZ137" s="263"/>
      <c r="LA137" s="263"/>
      <c r="LB137" s="263"/>
      <c r="LC137" s="263"/>
      <c r="LD137" s="263"/>
      <c r="LE137" s="263"/>
      <c r="LF137" s="263"/>
      <c r="LG137" s="263"/>
      <c r="LH137" s="263"/>
      <c r="LI137" s="263"/>
      <c r="LJ137" s="263"/>
      <c r="LK137" s="263"/>
      <c r="LL137" s="263"/>
      <c r="LM137" s="263"/>
      <c r="LN137" s="263"/>
      <c r="LO137" s="263"/>
      <c r="LP137" s="263"/>
      <c r="LQ137" s="263"/>
      <c r="LR137" s="263"/>
      <c r="LS137" s="263"/>
      <c r="LT137" s="263"/>
      <c r="LU137" s="263"/>
      <c r="LV137" s="263"/>
      <c r="LW137" s="263"/>
      <c r="LX137" s="263"/>
      <c r="LY137" s="263"/>
      <c r="LZ137" s="263"/>
      <c r="MA137" s="263"/>
      <c r="MB137" s="263"/>
      <c r="MC137" s="263"/>
      <c r="MD137" s="263"/>
      <c r="ME137" s="263"/>
      <c r="MF137" s="263"/>
      <c r="MG137" s="263"/>
      <c r="MH137" s="263"/>
      <c r="MI137" s="263"/>
      <c r="MJ137" s="263"/>
      <c r="MK137" s="263"/>
      <c r="ML137" s="263"/>
      <c r="MM137" s="263"/>
      <c r="MN137" s="263"/>
      <c r="MO137" s="263"/>
      <c r="MP137" s="263"/>
      <c r="MQ137" s="263"/>
      <c r="MR137" s="263"/>
      <c r="MS137" s="263"/>
      <c r="MT137" s="263"/>
      <c r="MU137" s="263"/>
      <c r="MV137" s="263"/>
      <c r="MW137" s="263"/>
      <c r="MX137" s="263"/>
      <c r="MY137" s="263"/>
      <c r="MZ137" s="263"/>
      <c r="NA137" s="263"/>
      <c r="NB137" s="263"/>
      <c r="NC137" s="263"/>
      <c r="ND137" s="263"/>
      <c r="NE137" s="263"/>
      <c r="NF137" s="263"/>
      <c r="NG137" s="263"/>
      <c r="NH137" s="263"/>
      <c r="NI137" s="263"/>
      <c r="NJ137" s="263"/>
      <c r="NK137" s="263"/>
      <c r="NL137" s="263"/>
      <c r="NM137" s="263"/>
      <c r="NN137" s="263"/>
      <c r="NO137" s="263"/>
      <c r="NP137" s="263"/>
      <c r="NQ137" s="263"/>
      <c r="NR137" s="263"/>
      <c r="NS137" s="263"/>
      <c r="NT137" s="263"/>
      <c r="NU137" s="263"/>
      <c r="NV137" s="263"/>
      <c r="NW137" s="263"/>
      <c r="NX137" s="263"/>
      <c r="NY137" s="263"/>
      <c r="NZ137" s="263"/>
      <c r="OA137" s="263"/>
      <c r="OB137" s="263"/>
      <c r="OC137" s="263"/>
      <c r="OD137" s="263"/>
      <c r="OE137" s="263"/>
      <c r="OF137" s="263"/>
      <c r="OG137" s="263"/>
      <c r="OH137" s="263"/>
      <c r="OI137" s="263"/>
      <c r="OJ137" s="263"/>
      <c r="OK137" s="263"/>
      <c r="OL137" s="263"/>
      <c r="OM137" s="263"/>
      <c r="ON137" s="263"/>
      <c r="OO137" s="263"/>
      <c r="OP137" s="263"/>
      <c r="OQ137" s="263"/>
      <c r="OR137" s="263"/>
      <c r="OS137" s="263"/>
      <c r="OT137" s="263"/>
      <c r="OU137" s="263"/>
      <c r="OV137" s="263"/>
      <c r="OW137" s="263"/>
      <c r="OX137" s="263"/>
      <c r="OY137" s="263"/>
      <c r="OZ137" s="263"/>
      <c r="PA137" s="263"/>
      <c r="PB137" s="263"/>
      <c r="PC137" s="263"/>
      <c r="PD137" s="263"/>
      <c r="PE137" s="263"/>
      <c r="PF137" s="263"/>
      <c r="PG137" s="263"/>
      <c r="PH137" s="263"/>
      <c r="PI137" s="263"/>
      <c r="PJ137" s="263"/>
      <c r="PK137" s="263"/>
      <c r="PL137" s="263"/>
      <c r="PM137" s="263"/>
      <c r="PN137" s="263"/>
      <c r="PO137" s="263"/>
      <c r="PP137" s="263"/>
      <c r="PQ137" s="263"/>
      <c r="PR137" s="263"/>
      <c r="PS137" s="263"/>
      <c r="PT137" s="263"/>
      <c r="PU137" s="263"/>
      <c r="PV137" s="263"/>
      <c r="PW137" s="263"/>
      <c r="PX137" s="263"/>
      <c r="PY137" s="263"/>
      <c r="PZ137" s="263"/>
      <c r="QA137" s="263"/>
      <c r="QB137" s="263"/>
      <c r="QC137" s="263"/>
      <c r="QD137" s="263"/>
      <c r="QE137" s="263"/>
      <c r="QF137" s="263"/>
      <c r="QG137" s="263"/>
      <c r="QH137" s="263"/>
      <c r="QI137" s="263"/>
      <c r="QJ137" s="263"/>
      <c r="QK137" s="263"/>
      <c r="QL137" s="263"/>
      <c r="QM137" s="263"/>
      <c r="QN137" s="263"/>
      <c r="QO137" s="263"/>
      <c r="QP137" s="263"/>
      <c r="QQ137" s="263"/>
      <c r="QR137" s="263"/>
      <c r="QS137" s="263"/>
      <c r="QT137" s="263"/>
      <c r="QU137" s="263"/>
      <c r="QV137" s="263"/>
      <c r="QW137" s="263"/>
      <c r="QX137" s="263"/>
      <c r="QY137" s="263"/>
      <c r="QZ137" s="263"/>
      <c r="RA137" s="263"/>
      <c r="RB137" s="263"/>
      <c r="RC137" s="263"/>
      <c r="RD137" s="263"/>
      <c r="RE137" s="263"/>
      <c r="RF137" s="263"/>
      <c r="RG137" s="263"/>
      <c r="RH137" s="263"/>
      <c r="RI137" s="263"/>
      <c r="RJ137" s="263"/>
      <c r="RK137" s="263"/>
      <c r="RL137" s="263"/>
      <c r="RM137" s="263"/>
      <c r="RN137" s="263"/>
      <c r="RO137" s="263"/>
      <c r="RP137" s="263"/>
      <c r="RQ137" s="263"/>
      <c r="RR137" s="263"/>
      <c r="RS137" s="263"/>
      <c r="RT137" s="263"/>
      <c r="RU137" s="263"/>
      <c r="RV137" s="263"/>
      <c r="RW137" s="263"/>
      <c r="RX137" s="263"/>
      <c r="RY137" s="263"/>
      <c r="RZ137" s="263"/>
      <c r="SA137" s="263"/>
      <c r="SB137" s="263"/>
      <c r="SC137" s="263"/>
      <c r="SD137" s="263"/>
      <c r="SE137" s="263"/>
      <c r="SF137" s="263"/>
      <c r="SG137" s="263"/>
      <c r="SH137" s="263"/>
      <c r="SI137" s="263"/>
      <c r="SJ137" s="263"/>
      <c r="SK137" s="263"/>
      <c r="SL137" s="263"/>
      <c r="SM137" s="263"/>
      <c r="SN137" s="263"/>
      <c r="SO137" s="263"/>
      <c r="SP137" s="263"/>
      <c r="SQ137" s="263"/>
      <c r="SR137" s="263"/>
      <c r="SS137" s="263"/>
      <c r="ST137" s="263"/>
      <c r="SU137" s="263"/>
      <c r="SV137" s="263"/>
      <c r="SW137" s="263"/>
      <c r="SX137" s="263"/>
      <c r="SY137" s="263"/>
      <c r="SZ137" s="263"/>
      <c r="TA137" s="263"/>
      <c r="TB137" s="263"/>
      <c r="TC137" s="263"/>
      <c r="TD137" s="263"/>
      <c r="TE137" s="263"/>
      <c r="TF137" s="263"/>
      <c r="TG137" s="263"/>
      <c r="TH137" s="263"/>
      <c r="TI137" s="263"/>
      <c r="TJ137" s="263"/>
      <c r="TK137" s="263"/>
      <c r="TL137" s="263"/>
      <c r="TM137" s="263"/>
      <c r="TN137" s="263"/>
      <c r="TO137" s="263"/>
      <c r="TP137" s="263"/>
      <c r="TQ137" s="263"/>
      <c r="TR137" s="263"/>
      <c r="TS137" s="263"/>
      <c r="TT137" s="263"/>
      <c r="TU137" s="263"/>
      <c r="TV137" s="263"/>
      <c r="TW137" s="263"/>
      <c r="TX137" s="263"/>
      <c r="TY137" s="263"/>
      <c r="TZ137" s="263"/>
      <c r="UA137" s="263"/>
      <c r="UB137" s="263"/>
      <c r="UC137" s="263"/>
      <c r="UD137" s="263"/>
      <c r="UE137" s="263"/>
      <c r="UF137" s="263"/>
      <c r="UG137" s="263"/>
      <c r="UH137" s="263"/>
      <c r="UI137" s="263"/>
      <c r="UJ137" s="263"/>
      <c r="UK137" s="263"/>
      <c r="UL137" s="263"/>
      <c r="UM137" s="263"/>
      <c r="UN137" s="263"/>
      <c r="UO137" s="263"/>
      <c r="UP137" s="263"/>
      <c r="UQ137" s="263"/>
      <c r="UR137" s="263"/>
      <c r="US137" s="263"/>
      <c r="UT137" s="263"/>
      <c r="UU137" s="263"/>
      <c r="UV137" s="263"/>
      <c r="UW137" s="263"/>
      <c r="UX137" s="263"/>
      <c r="UY137" s="263"/>
      <c r="UZ137" s="263"/>
      <c r="VA137" s="263"/>
      <c r="VB137" s="263"/>
      <c r="VC137" s="263"/>
      <c r="VD137" s="263"/>
      <c r="VE137" s="263"/>
      <c r="VF137" s="263"/>
      <c r="VG137" s="263"/>
      <c r="VH137" s="263"/>
      <c r="VI137" s="263"/>
      <c r="VJ137" s="263"/>
      <c r="VK137" s="263"/>
      <c r="VL137" s="263"/>
      <c r="VM137" s="263"/>
      <c r="VN137" s="263"/>
      <c r="VO137" s="263"/>
      <c r="VP137" s="263"/>
      <c r="VQ137" s="263"/>
      <c r="VR137" s="263"/>
      <c r="VS137" s="263"/>
      <c r="VT137" s="263"/>
      <c r="VU137" s="263"/>
      <c r="VV137" s="263"/>
      <c r="VW137" s="263"/>
      <c r="VX137" s="263"/>
      <c r="VY137" s="263"/>
      <c r="VZ137" s="263"/>
      <c r="WA137" s="263"/>
      <c r="WB137" s="263"/>
      <c r="WC137" s="263"/>
      <c r="WD137" s="263"/>
      <c r="WE137" s="263"/>
      <c r="WF137" s="263"/>
      <c r="WG137" s="263"/>
      <c r="WH137" s="263"/>
      <c r="WI137" s="263"/>
      <c r="WJ137" s="263"/>
      <c r="WK137" s="263"/>
      <c r="WL137" s="263"/>
      <c r="WM137" s="263"/>
      <c r="WN137" s="263"/>
      <c r="WO137" s="263"/>
      <c r="WP137" s="263"/>
      <c r="WQ137" s="263"/>
      <c r="WR137" s="263"/>
      <c r="WS137" s="263"/>
      <c r="WT137" s="263"/>
      <c r="WU137" s="263"/>
      <c r="WV137" s="263"/>
      <c r="WW137" s="263"/>
      <c r="WX137" s="263"/>
      <c r="WY137" s="263"/>
      <c r="WZ137" s="263"/>
      <c r="XA137" s="263"/>
      <c r="XB137" s="263"/>
      <c r="XC137" s="263"/>
      <c r="XD137" s="263"/>
      <c r="XE137" s="263"/>
      <c r="XF137" s="263"/>
      <c r="XG137" s="263"/>
      <c r="XH137" s="263"/>
      <c r="XI137" s="263"/>
      <c r="XJ137" s="263"/>
      <c r="XK137" s="263"/>
      <c r="XL137" s="263"/>
      <c r="XM137" s="263"/>
      <c r="XN137" s="263"/>
      <c r="XO137" s="263"/>
      <c r="XP137" s="263"/>
      <c r="XQ137" s="263"/>
      <c r="XR137" s="263"/>
      <c r="XS137" s="263"/>
      <c r="XT137" s="263"/>
      <c r="XU137" s="263"/>
      <c r="XV137" s="263"/>
      <c r="XW137" s="263"/>
      <c r="XX137" s="263"/>
      <c r="XY137" s="263"/>
      <c r="XZ137" s="263"/>
      <c r="YA137" s="263"/>
      <c r="YB137" s="263"/>
      <c r="YC137" s="263"/>
      <c r="YD137" s="263"/>
      <c r="YE137" s="263"/>
      <c r="YF137" s="263"/>
      <c r="YG137" s="263"/>
      <c r="YH137" s="263"/>
      <c r="YI137" s="263"/>
      <c r="YJ137" s="263"/>
      <c r="YK137" s="263"/>
      <c r="YL137" s="263"/>
      <c r="YM137" s="263"/>
      <c r="YN137" s="263"/>
      <c r="YO137" s="263"/>
      <c r="YP137" s="263"/>
      <c r="YQ137" s="263"/>
      <c r="YR137" s="263"/>
      <c r="YS137" s="263"/>
      <c r="YT137" s="263"/>
      <c r="YU137" s="263"/>
      <c r="YV137" s="263"/>
      <c r="YW137" s="263"/>
      <c r="YX137" s="263"/>
      <c r="YY137" s="263"/>
      <c r="YZ137" s="263"/>
      <c r="ZA137" s="263"/>
      <c r="ZB137" s="263"/>
      <c r="ZC137" s="263"/>
      <c r="ZD137" s="263"/>
      <c r="ZE137" s="263"/>
      <c r="ZF137" s="263"/>
      <c r="ZG137" s="263"/>
      <c r="ZH137" s="263"/>
      <c r="ZI137" s="263"/>
      <c r="ZJ137" s="263"/>
      <c r="ZK137" s="263"/>
      <c r="ZL137" s="263"/>
      <c r="ZM137" s="263"/>
      <c r="ZN137" s="263"/>
      <c r="ZO137" s="263"/>
      <c r="ZP137" s="263"/>
      <c r="ZQ137" s="263"/>
      <c r="ZR137" s="263"/>
      <c r="ZS137" s="263"/>
      <c r="ZT137" s="263"/>
      <c r="ZU137" s="263"/>
      <c r="ZV137" s="263"/>
      <c r="ZW137" s="263"/>
      <c r="ZX137" s="263"/>
      <c r="ZY137" s="263"/>
      <c r="ZZ137" s="263"/>
      <c r="AAA137" s="263"/>
      <c r="AAB137" s="263"/>
      <c r="AAC137" s="263"/>
      <c r="AAD137" s="263"/>
      <c r="AAE137" s="263"/>
      <c r="AAF137" s="263"/>
      <c r="AAG137" s="263"/>
      <c r="AAH137" s="263"/>
      <c r="AAI137" s="263"/>
      <c r="AAJ137" s="263"/>
      <c r="AAK137" s="263"/>
      <c r="AAL137" s="263"/>
      <c r="AAM137" s="263"/>
      <c r="AAN137" s="263"/>
      <c r="AAO137" s="263"/>
      <c r="AAP137" s="263"/>
      <c r="AAQ137" s="263"/>
      <c r="AAR137" s="263"/>
      <c r="AAS137" s="263"/>
      <c r="AAT137" s="263"/>
      <c r="AAU137" s="263"/>
      <c r="AAV137" s="263"/>
      <c r="AAW137" s="263"/>
      <c r="AAX137" s="263"/>
      <c r="AAY137" s="263"/>
      <c r="AAZ137" s="263"/>
      <c r="ABA137" s="263"/>
      <c r="ABB137" s="263"/>
      <c r="ABC137" s="263"/>
      <c r="ABD137" s="263"/>
      <c r="ABE137" s="263"/>
      <c r="ABF137" s="263"/>
      <c r="ABG137" s="263"/>
      <c r="ABH137" s="263"/>
      <c r="ABI137" s="263"/>
      <c r="ABJ137" s="263"/>
      <c r="ABK137" s="263"/>
      <c r="ABL137" s="263"/>
      <c r="ABM137" s="263"/>
      <c r="ABN137" s="263"/>
      <c r="ABO137" s="263"/>
      <c r="ABP137" s="263"/>
      <c r="ABQ137" s="263"/>
      <c r="ABR137" s="263"/>
      <c r="ABS137" s="263"/>
      <c r="ABT137" s="263"/>
      <c r="ABU137" s="263"/>
      <c r="ABV137" s="263"/>
      <c r="ABW137" s="263"/>
      <c r="ABX137" s="263"/>
      <c r="ABY137" s="263"/>
      <c r="ABZ137" s="263"/>
      <c r="ACA137" s="263"/>
      <c r="ACB137" s="263"/>
      <c r="ACC137" s="263"/>
      <c r="ACD137" s="263"/>
      <c r="ACE137" s="263"/>
      <c r="ACF137" s="263"/>
      <c r="ACG137" s="263"/>
      <c r="ACH137" s="263"/>
      <c r="ACI137" s="263"/>
      <c r="ACJ137" s="263"/>
      <c r="ACK137" s="263"/>
      <c r="ACL137" s="263"/>
      <c r="ACM137" s="263"/>
      <c r="ACN137" s="263"/>
      <c r="ACO137" s="263"/>
      <c r="ACP137" s="263"/>
      <c r="ACQ137" s="263"/>
      <c r="ACR137" s="263"/>
      <c r="ACS137" s="263"/>
      <c r="ACT137" s="263"/>
      <c r="ACU137" s="263"/>
      <c r="ACV137" s="263"/>
      <c r="ACW137" s="263"/>
      <c r="ACX137" s="263"/>
      <c r="ACY137" s="263"/>
      <c r="ACZ137" s="263"/>
      <c r="ADA137" s="263"/>
      <c r="ADB137" s="263"/>
      <c r="ADC137" s="263"/>
      <c r="ADD137" s="263"/>
      <c r="ADE137" s="263"/>
      <c r="ADF137" s="263"/>
      <c r="ADG137" s="263"/>
      <c r="ADH137" s="263"/>
      <c r="ADI137" s="263"/>
      <c r="ADJ137" s="263"/>
      <c r="ADK137" s="263"/>
      <c r="ADL137" s="263"/>
      <c r="ADM137" s="263"/>
      <c r="ADN137" s="263"/>
      <c r="ADO137" s="263"/>
      <c r="ADP137" s="263"/>
      <c r="ADQ137" s="263"/>
      <c r="ADR137" s="263"/>
      <c r="ADS137" s="263"/>
      <c r="ADT137" s="263"/>
      <c r="ADU137" s="263"/>
      <c r="ADV137" s="263"/>
      <c r="ADW137" s="263"/>
      <c r="ADX137" s="263"/>
      <c r="ADY137" s="263"/>
      <c r="ADZ137" s="263"/>
      <c r="AEA137" s="263"/>
      <c r="AEB137" s="263"/>
      <c r="AEC137" s="263"/>
      <c r="AED137" s="263"/>
      <c r="AEE137" s="263"/>
      <c r="AEF137" s="263"/>
      <c r="AEG137" s="263"/>
      <c r="AEH137" s="263"/>
      <c r="AEI137" s="263"/>
      <c r="AEJ137" s="263"/>
      <c r="AEK137" s="263"/>
      <c r="AEL137" s="263"/>
      <c r="AEM137" s="263"/>
      <c r="AEN137" s="263"/>
      <c r="AEO137" s="263"/>
      <c r="AEP137" s="263"/>
      <c r="AEQ137" s="263"/>
      <c r="AER137" s="263"/>
      <c r="AES137" s="263"/>
      <c r="AET137" s="263"/>
      <c r="AEU137" s="263"/>
      <c r="AEV137" s="263"/>
      <c r="AEW137" s="263"/>
      <c r="AEX137" s="263"/>
      <c r="AEY137" s="263"/>
      <c r="AEZ137" s="263"/>
      <c r="AFA137" s="263"/>
      <c r="AFB137" s="263"/>
      <c r="AFC137" s="263"/>
      <c r="AFD137" s="263"/>
      <c r="AFE137" s="263"/>
      <c r="AFF137" s="263"/>
      <c r="AFG137" s="263"/>
      <c r="AFH137" s="263"/>
      <c r="AFI137" s="263"/>
      <c r="AFJ137" s="263"/>
      <c r="AFK137" s="263"/>
      <c r="AFL137" s="263"/>
      <c r="AFM137" s="263"/>
      <c r="AFN137" s="263"/>
      <c r="AFO137" s="263"/>
      <c r="AFP137" s="263"/>
      <c r="AFQ137" s="263"/>
      <c r="AFR137" s="263"/>
      <c r="AFS137" s="263"/>
      <c r="AFT137" s="263"/>
      <c r="AFU137" s="263"/>
      <c r="AFV137" s="263"/>
      <c r="AFW137" s="263"/>
      <c r="AFX137" s="263"/>
      <c r="AFY137" s="263"/>
      <c r="AFZ137" s="263"/>
      <c r="AGA137" s="263"/>
      <c r="AGB137" s="263"/>
      <c r="AGC137" s="263"/>
      <c r="AGD137" s="263"/>
      <c r="AGE137" s="263"/>
      <c r="AGF137" s="263"/>
      <c r="AGG137" s="263"/>
      <c r="AGH137" s="263"/>
      <c r="AGI137" s="263"/>
      <c r="AGJ137" s="263"/>
      <c r="AGK137" s="263"/>
      <c r="AGL137" s="263"/>
      <c r="AGM137" s="263"/>
      <c r="AGN137" s="263"/>
      <c r="AGO137" s="263"/>
      <c r="AGP137" s="263"/>
      <c r="AGQ137" s="263"/>
      <c r="AGR137" s="263"/>
      <c r="AGS137" s="263"/>
      <c r="AGT137" s="263"/>
      <c r="AGU137" s="263"/>
      <c r="AGV137" s="263"/>
      <c r="AGW137" s="263"/>
      <c r="AGX137" s="263"/>
      <c r="AGY137" s="263"/>
      <c r="AGZ137" s="263"/>
      <c r="AHA137" s="263"/>
      <c r="AHB137" s="263"/>
      <c r="AHC137" s="263"/>
      <c r="AHD137" s="263"/>
      <c r="AHE137" s="263"/>
      <c r="AHF137" s="263"/>
      <c r="AHG137" s="263"/>
      <c r="AHH137" s="263"/>
      <c r="AHI137" s="263"/>
      <c r="AHJ137" s="263"/>
      <c r="AHK137" s="263"/>
      <c r="AHL137" s="263"/>
      <c r="AHM137" s="263"/>
      <c r="AHN137" s="263"/>
      <c r="AHO137" s="263"/>
      <c r="AHP137" s="263"/>
      <c r="AHQ137" s="263"/>
      <c r="AHR137" s="263"/>
      <c r="AHS137" s="263"/>
      <c r="AHT137" s="263"/>
      <c r="AHU137" s="263"/>
      <c r="AHV137" s="263"/>
      <c r="AHW137" s="263"/>
      <c r="AHX137" s="263"/>
      <c r="AHY137" s="263"/>
      <c r="AHZ137" s="263"/>
      <c r="AIA137" s="263"/>
      <c r="AIB137" s="263"/>
      <c r="AIC137" s="263"/>
      <c r="AID137" s="263"/>
      <c r="AIE137" s="263"/>
      <c r="AIF137" s="263"/>
      <c r="AIG137" s="263"/>
      <c r="AIH137" s="263"/>
      <c r="AII137" s="263"/>
      <c r="AIJ137" s="263"/>
      <c r="AIK137" s="263"/>
      <c r="AIL137" s="263"/>
      <c r="AIM137" s="263"/>
      <c r="AIN137" s="263"/>
      <c r="AIO137" s="263"/>
      <c r="AIP137" s="263"/>
      <c r="AIQ137" s="263"/>
      <c r="AIR137" s="263"/>
      <c r="AIS137" s="263"/>
      <c r="AIT137" s="263"/>
      <c r="AIU137" s="263"/>
      <c r="AIV137" s="263"/>
      <c r="AIW137" s="263"/>
      <c r="AIX137" s="263"/>
      <c r="AIY137" s="263"/>
      <c r="AIZ137" s="263"/>
      <c r="AJA137" s="263"/>
      <c r="AJB137" s="263"/>
      <c r="AJC137" s="263"/>
      <c r="AJD137" s="263"/>
      <c r="AJE137" s="263"/>
      <c r="AJF137" s="263"/>
      <c r="AJG137" s="263"/>
      <c r="AJH137" s="263"/>
      <c r="AJI137" s="263"/>
      <c r="AJJ137" s="263"/>
      <c r="AJK137" s="263"/>
      <c r="AJL137" s="263"/>
      <c r="AJM137" s="263"/>
      <c r="AJN137" s="263"/>
      <c r="AJO137" s="263"/>
      <c r="AJP137" s="263"/>
      <c r="AJQ137" s="263"/>
      <c r="AJR137" s="263"/>
      <c r="AJS137" s="263"/>
      <c r="AJT137" s="263"/>
      <c r="AJU137" s="263"/>
      <c r="AJV137" s="263"/>
      <c r="AJW137" s="263"/>
      <c r="AJX137" s="263"/>
      <c r="AJY137" s="263"/>
      <c r="AJZ137" s="263"/>
      <c r="AKA137" s="263"/>
      <c r="AKB137" s="263"/>
      <c r="AKC137" s="263"/>
      <c r="AKD137" s="263"/>
      <c r="AKE137" s="263"/>
      <c r="AKF137" s="263"/>
      <c r="AKG137" s="263"/>
      <c r="AKH137" s="263"/>
      <c r="AKI137" s="263"/>
      <c r="AKJ137" s="263"/>
      <c r="AKK137" s="263"/>
      <c r="AKL137" s="263"/>
      <c r="AKM137" s="263"/>
      <c r="AKN137" s="263"/>
      <c r="AKO137" s="263"/>
      <c r="AKP137" s="263"/>
      <c r="AKQ137" s="263"/>
      <c r="AKR137" s="263"/>
      <c r="AKS137" s="263"/>
      <c r="AKT137" s="263"/>
      <c r="AKU137" s="263"/>
      <c r="AKV137" s="263"/>
      <c r="AKW137" s="263"/>
      <c r="AKX137" s="263"/>
      <c r="AKY137" s="263"/>
      <c r="AKZ137" s="263"/>
      <c r="ALA137" s="263"/>
      <c r="ALB137" s="263"/>
      <c r="ALC137" s="263"/>
      <c r="ALD137" s="263"/>
      <c r="ALE137" s="263"/>
      <c r="ALF137" s="263"/>
      <c r="ALG137" s="263"/>
      <c r="ALH137" s="263"/>
      <c r="ALI137" s="263"/>
      <c r="ALJ137" s="263"/>
      <c r="ALK137" s="263"/>
      <c r="ALL137" s="263"/>
      <c r="ALM137" s="263"/>
      <c r="ALN137" s="263"/>
      <c r="ALO137" s="263"/>
      <c r="ALP137" s="263"/>
      <c r="ALQ137" s="263"/>
      <c r="ALR137" s="263"/>
      <c r="ALS137" s="263"/>
      <c r="ALT137" s="263"/>
      <c r="ALU137" s="263"/>
      <c r="ALV137" s="263"/>
      <c r="ALW137" s="263"/>
      <c r="ALX137" s="263"/>
      <c r="ALY137" s="263"/>
      <c r="ALZ137" s="263"/>
      <c r="AMA137" s="263"/>
      <c r="AMB137" s="263"/>
      <c r="AMC137" s="263"/>
      <c r="AMD137" s="263"/>
      <c r="AME137" s="263"/>
      <c r="AMF137" s="263"/>
      <c r="AMG137" s="263"/>
      <c r="AMH137" s="263"/>
      <c r="AMI137" s="263"/>
      <c r="AMJ137" s="263"/>
      <c r="AMK137" s="263"/>
    </row>
    <row r="138" spans="1:1025" s="86" customFormat="1" x14ac:dyDescent="0.2">
      <c r="A138" s="263"/>
      <c r="B138" s="263"/>
      <c r="C138" s="234"/>
      <c r="D138" s="234"/>
      <c r="E138" s="234"/>
      <c r="F138" s="234"/>
      <c r="G138" s="234"/>
      <c r="H138" s="234"/>
      <c r="I138" s="234"/>
      <c r="J138" s="234"/>
      <c r="K138" s="234"/>
      <c r="L138" s="234"/>
      <c r="M138" s="234"/>
      <c r="N138" s="234"/>
      <c r="O138" s="234"/>
      <c r="P138" s="234"/>
      <c r="Q138" s="224"/>
      <c r="R138" s="244"/>
      <c r="S138" s="263"/>
      <c r="T138" s="263"/>
      <c r="U138" s="263"/>
      <c r="V138" s="263"/>
      <c r="W138" s="263"/>
      <c r="X138" s="263"/>
      <c r="Y138" s="263"/>
      <c r="Z138" s="263"/>
      <c r="AA138" s="263"/>
      <c r="AB138" s="263"/>
      <c r="AC138" s="263"/>
      <c r="AD138" s="263"/>
      <c r="AE138" s="263"/>
      <c r="AF138" s="263"/>
      <c r="AG138" s="263"/>
      <c r="AH138" s="263"/>
      <c r="AI138" s="263"/>
      <c r="AJ138" s="263"/>
      <c r="AK138" s="263"/>
      <c r="AL138" s="263"/>
      <c r="AM138" s="263"/>
      <c r="AN138" s="263"/>
      <c r="AO138" s="263"/>
      <c r="AP138" s="263"/>
      <c r="AQ138" s="263"/>
      <c r="AR138" s="263"/>
      <c r="AS138" s="263"/>
      <c r="AT138" s="263"/>
      <c r="AU138" s="263"/>
      <c r="AV138" s="263"/>
      <c r="AW138" s="263"/>
      <c r="AX138" s="263"/>
      <c r="AY138" s="263"/>
      <c r="AZ138" s="263"/>
      <c r="BA138" s="263"/>
      <c r="BB138" s="263"/>
      <c r="BC138" s="263"/>
      <c r="BD138" s="263"/>
      <c r="BE138" s="263"/>
      <c r="BF138" s="263"/>
      <c r="BG138" s="263"/>
      <c r="BH138" s="263"/>
      <c r="BI138" s="263"/>
      <c r="BJ138" s="263"/>
      <c r="BK138" s="263"/>
      <c r="BL138" s="263"/>
      <c r="BM138" s="263"/>
      <c r="BN138" s="263"/>
      <c r="BO138" s="263"/>
      <c r="BP138" s="263"/>
      <c r="BQ138" s="263"/>
      <c r="BR138" s="263"/>
      <c r="BS138" s="263"/>
      <c r="BT138" s="263"/>
      <c r="BU138" s="263"/>
      <c r="BV138" s="263"/>
      <c r="BW138" s="263"/>
      <c r="BX138" s="263"/>
      <c r="BY138" s="263"/>
      <c r="BZ138" s="263"/>
      <c r="CA138" s="263"/>
      <c r="CB138" s="263"/>
      <c r="CC138" s="263"/>
      <c r="CD138" s="263"/>
      <c r="CE138" s="263"/>
      <c r="CF138" s="263"/>
      <c r="CG138" s="263"/>
      <c r="CH138" s="263"/>
      <c r="CI138" s="263"/>
      <c r="CJ138" s="263"/>
      <c r="CK138" s="263"/>
      <c r="CL138" s="263"/>
      <c r="CM138" s="263"/>
      <c r="CN138" s="263"/>
      <c r="CO138" s="263"/>
      <c r="CP138" s="263"/>
      <c r="CQ138" s="263"/>
      <c r="CR138" s="263"/>
      <c r="CS138" s="263"/>
      <c r="CT138" s="263"/>
      <c r="CU138" s="263"/>
      <c r="CV138" s="263"/>
      <c r="CW138" s="263"/>
      <c r="CX138" s="263"/>
      <c r="CY138" s="263"/>
      <c r="CZ138" s="263"/>
      <c r="DA138" s="263"/>
      <c r="DB138" s="263"/>
      <c r="DC138" s="263"/>
      <c r="DD138" s="263"/>
      <c r="DE138" s="263"/>
      <c r="DF138" s="263"/>
      <c r="DG138" s="263"/>
      <c r="DH138" s="263"/>
      <c r="DI138" s="263"/>
      <c r="DJ138" s="263"/>
      <c r="DK138" s="263"/>
      <c r="DL138" s="263"/>
      <c r="DM138" s="263"/>
      <c r="DN138" s="263"/>
      <c r="DO138" s="263"/>
      <c r="DP138" s="263"/>
      <c r="DQ138" s="263"/>
      <c r="DR138" s="263"/>
      <c r="DS138" s="263"/>
      <c r="DT138" s="263"/>
      <c r="DU138" s="263"/>
      <c r="DV138" s="263"/>
      <c r="DW138" s="263"/>
      <c r="DX138" s="263"/>
      <c r="DY138" s="263"/>
      <c r="DZ138" s="263"/>
      <c r="EA138" s="263"/>
      <c r="EB138" s="263"/>
      <c r="EC138" s="263"/>
      <c r="ED138" s="263"/>
      <c r="EE138" s="263"/>
      <c r="EF138" s="263"/>
      <c r="EG138" s="263"/>
      <c r="EH138" s="263"/>
      <c r="EI138" s="263"/>
      <c r="EJ138" s="263"/>
      <c r="EK138" s="263"/>
      <c r="EL138" s="263"/>
      <c r="EM138" s="263"/>
      <c r="EN138" s="263"/>
      <c r="EO138" s="263"/>
      <c r="EP138" s="263"/>
      <c r="EQ138" s="263"/>
      <c r="ER138" s="263"/>
      <c r="ES138" s="263"/>
      <c r="ET138" s="263"/>
      <c r="EU138" s="263"/>
      <c r="EV138" s="263"/>
      <c r="EW138" s="263"/>
      <c r="EX138" s="263"/>
      <c r="EY138" s="263"/>
      <c r="EZ138" s="263"/>
      <c r="FA138" s="263"/>
      <c r="FB138" s="263"/>
      <c r="FC138" s="263"/>
      <c r="FD138" s="263"/>
      <c r="FE138" s="263"/>
      <c r="FF138" s="263"/>
      <c r="FG138" s="263"/>
      <c r="FH138" s="263"/>
      <c r="FI138" s="263"/>
      <c r="FJ138" s="263"/>
      <c r="FK138" s="263"/>
      <c r="FL138" s="263"/>
      <c r="FM138" s="263"/>
      <c r="FN138" s="263"/>
      <c r="FO138" s="263"/>
      <c r="FP138" s="263"/>
      <c r="FQ138" s="263"/>
      <c r="FR138" s="263"/>
      <c r="FS138" s="263"/>
      <c r="FT138" s="263"/>
      <c r="FU138" s="263"/>
      <c r="FV138" s="263"/>
      <c r="FW138" s="263"/>
      <c r="FX138" s="263"/>
      <c r="FY138" s="263"/>
      <c r="FZ138" s="263"/>
      <c r="GA138" s="263"/>
      <c r="GB138" s="263"/>
      <c r="GC138" s="263"/>
      <c r="GD138" s="263"/>
      <c r="GE138" s="263"/>
      <c r="GF138" s="263"/>
      <c r="GG138" s="263"/>
      <c r="GH138" s="263"/>
      <c r="GI138" s="263"/>
      <c r="GJ138" s="263"/>
      <c r="GK138" s="263"/>
      <c r="GL138" s="263"/>
      <c r="GM138" s="263"/>
      <c r="GN138" s="263"/>
      <c r="GO138" s="263"/>
      <c r="GP138" s="263"/>
      <c r="GQ138" s="263"/>
      <c r="GR138" s="263"/>
      <c r="GS138" s="263"/>
      <c r="GT138" s="263"/>
      <c r="GU138" s="263"/>
      <c r="GV138" s="263"/>
      <c r="GW138" s="263"/>
      <c r="GX138" s="263"/>
      <c r="GY138" s="263"/>
      <c r="GZ138" s="263"/>
      <c r="HA138" s="263"/>
      <c r="HB138" s="263"/>
      <c r="HC138" s="263"/>
      <c r="HD138" s="263"/>
      <c r="HE138" s="263"/>
      <c r="HF138" s="263"/>
      <c r="HG138" s="263"/>
      <c r="HH138" s="263"/>
      <c r="HI138" s="263"/>
      <c r="HJ138" s="263"/>
      <c r="HK138" s="263"/>
      <c r="HL138" s="263"/>
      <c r="HM138" s="263"/>
      <c r="HN138" s="263"/>
      <c r="HO138" s="263"/>
      <c r="HP138" s="263"/>
      <c r="HQ138" s="263"/>
      <c r="HR138" s="263"/>
      <c r="HS138" s="263"/>
      <c r="HT138" s="263"/>
      <c r="HU138" s="263"/>
      <c r="HV138" s="263"/>
      <c r="HW138" s="263"/>
      <c r="HX138" s="263"/>
      <c r="HY138" s="263"/>
      <c r="HZ138" s="263"/>
      <c r="IA138" s="263"/>
      <c r="IB138" s="263"/>
      <c r="IC138" s="263"/>
      <c r="ID138" s="263"/>
      <c r="IE138" s="263"/>
      <c r="IF138" s="263"/>
      <c r="IG138" s="263"/>
      <c r="IH138" s="263"/>
      <c r="II138" s="263"/>
      <c r="IJ138" s="263"/>
      <c r="IK138" s="263"/>
      <c r="IL138" s="263"/>
      <c r="IM138" s="263"/>
      <c r="IN138" s="263"/>
      <c r="IO138" s="263"/>
      <c r="IP138" s="263"/>
      <c r="IQ138" s="263"/>
      <c r="IR138" s="263"/>
      <c r="IS138" s="263"/>
      <c r="IT138" s="263"/>
      <c r="IU138" s="263"/>
      <c r="IV138" s="263"/>
      <c r="IW138" s="263"/>
      <c r="IX138" s="263"/>
      <c r="IY138" s="263"/>
      <c r="IZ138" s="263"/>
      <c r="JA138" s="263"/>
      <c r="JB138" s="263"/>
      <c r="JC138" s="263"/>
      <c r="JD138" s="263"/>
      <c r="JE138" s="263"/>
      <c r="JF138" s="263"/>
      <c r="JG138" s="263"/>
      <c r="JH138" s="263"/>
      <c r="JI138" s="263"/>
      <c r="JJ138" s="263"/>
      <c r="JK138" s="263"/>
      <c r="JL138" s="263"/>
      <c r="JM138" s="263"/>
      <c r="JN138" s="263"/>
      <c r="JO138" s="263"/>
      <c r="JP138" s="263"/>
      <c r="JQ138" s="263"/>
      <c r="JR138" s="263"/>
      <c r="JS138" s="263"/>
      <c r="JT138" s="263"/>
      <c r="JU138" s="263"/>
      <c r="JV138" s="263"/>
      <c r="JW138" s="263"/>
      <c r="JX138" s="263"/>
      <c r="JY138" s="263"/>
      <c r="JZ138" s="263"/>
      <c r="KA138" s="263"/>
      <c r="KB138" s="263"/>
      <c r="KC138" s="263"/>
      <c r="KD138" s="263"/>
      <c r="KE138" s="263"/>
      <c r="KF138" s="263"/>
      <c r="KG138" s="263"/>
      <c r="KH138" s="263"/>
      <c r="KI138" s="263"/>
      <c r="KJ138" s="263"/>
      <c r="KK138" s="263"/>
      <c r="KL138" s="263"/>
      <c r="KM138" s="263"/>
      <c r="KN138" s="263"/>
      <c r="KO138" s="263"/>
      <c r="KP138" s="263"/>
      <c r="KQ138" s="263"/>
      <c r="KR138" s="263"/>
      <c r="KS138" s="263"/>
      <c r="KT138" s="263"/>
      <c r="KU138" s="263"/>
      <c r="KV138" s="263"/>
      <c r="KW138" s="263"/>
      <c r="KX138" s="263"/>
      <c r="KY138" s="263"/>
      <c r="KZ138" s="263"/>
      <c r="LA138" s="263"/>
      <c r="LB138" s="263"/>
      <c r="LC138" s="263"/>
      <c r="LD138" s="263"/>
      <c r="LE138" s="263"/>
      <c r="LF138" s="263"/>
      <c r="LG138" s="263"/>
      <c r="LH138" s="263"/>
      <c r="LI138" s="263"/>
      <c r="LJ138" s="263"/>
      <c r="LK138" s="263"/>
      <c r="LL138" s="263"/>
      <c r="LM138" s="263"/>
      <c r="LN138" s="263"/>
      <c r="LO138" s="263"/>
      <c r="LP138" s="263"/>
      <c r="LQ138" s="263"/>
      <c r="LR138" s="263"/>
      <c r="LS138" s="263"/>
      <c r="LT138" s="263"/>
      <c r="LU138" s="263"/>
      <c r="LV138" s="263"/>
      <c r="LW138" s="263"/>
      <c r="LX138" s="263"/>
      <c r="LY138" s="263"/>
      <c r="LZ138" s="263"/>
      <c r="MA138" s="263"/>
      <c r="MB138" s="263"/>
      <c r="MC138" s="263"/>
      <c r="MD138" s="263"/>
      <c r="ME138" s="263"/>
      <c r="MF138" s="263"/>
      <c r="MG138" s="263"/>
      <c r="MH138" s="263"/>
      <c r="MI138" s="263"/>
      <c r="MJ138" s="263"/>
      <c r="MK138" s="263"/>
      <c r="ML138" s="263"/>
      <c r="MM138" s="263"/>
      <c r="MN138" s="263"/>
      <c r="MO138" s="263"/>
      <c r="MP138" s="263"/>
      <c r="MQ138" s="263"/>
      <c r="MR138" s="263"/>
      <c r="MS138" s="263"/>
      <c r="MT138" s="263"/>
      <c r="MU138" s="263"/>
      <c r="MV138" s="263"/>
      <c r="MW138" s="263"/>
      <c r="MX138" s="263"/>
      <c r="MY138" s="263"/>
      <c r="MZ138" s="263"/>
      <c r="NA138" s="263"/>
      <c r="NB138" s="263"/>
      <c r="NC138" s="263"/>
      <c r="ND138" s="263"/>
      <c r="NE138" s="263"/>
      <c r="NF138" s="263"/>
      <c r="NG138" s="263"/>
      <c r="NH138" s="263"/>
      <c r="NI138" s="263"/>
      <c r="NJ138" s="263"/>
      <c r="NK138" s="263"/>
      <c r="NL138" s="263"/>
      <c r="NM138" s="263"/>
      <c r="NN138" s="263"/>
      <c r="NO138" s="263"/>
      <c r="NP138" s="263"/>
      <c r="NQ138" s="263"/>
      <c r="NR138" s="263"/>
      <c r="NS138" s="263"/>
      <c r="NT138" s="263"/>
      <c r="NU138" s="263"/>
      <c r="NV138" s="263"/>
      <c r="NW138" s="263"/>
      <c r="NX138" s="263"/>
      <c r="NY138" s="263"/>
      <c r="NZ138" s="263"/>
      <c r="OA138" s="263"/>
      <c r="OB138" s="263"/>
      <c r="OC138" s="263"/>
      <c r="OD138" s="263"/>
      <c r="OE138" s="263"/>
      <c r="OF138" s="263"/>
      <c r="OG138" s="263"/>
      <c r="OH138" s="263"/>
      <c r="OI138" s="263"/>
      <c r="OJ138" s="263"/>
      <c r="OK138" s="263"/>
      <c r="OL138" s="263"/>
      <c r="OM138" s="263"/>
      <c r="ON138" s="263"/>
      <c r="OO138" s="263"/>
      <c r="OP138" s="263"/>
      <c r="OQ138" s="263"/>
      <c r="OR138" s="263"/>
      <c r="OS138" s="263"/>
      <c r="OT138" s="263"/>
      <c r="OU138" s="263"/>
      <c r="OV138" s="263"/>
      <c r="OW138" s="263"/>
      <c r="OX138" s="263"/>
      <c r="OY138" s="263"/>
      <c r="OZ138" s="263"/>
      <c r="PA138" s="263"/>
      <c r="PB138" s="263"/>
      <c r="PC138" s="263"/>
      <c r="PD138" s="263"/>
      <c r="PE138" s="263"/>
      <c r="PF138" s="263"/>
      <c r="PG138" s="263"/>
      <c r="PH138" s="263"/>
      <c r="PI138" s="263"/>
      <c r="PJ138" s="263"/>
      <c r="PK138" s="263"/>
      <c r="PL138" s="263"/>
      <c r="PM138" s="263"/>
      <c r="PN138" s="263"/>
      <c r="PO138" s="263"/>
      <c r="PP138" s="263"/>
      <c r="PQ138" s="263"/>
      <c r="PR138" s="263"/>
      <c r="PS138" s="263"/>
      <c r="PT138" s="263"/>
      <c r="PU138" s="263"/>
      <c r="PV138" s="263"/>
      <c r="PW138" s="263"/>
      <c r="PX138" s="263"/>
      <c r="PY138" s="263"/>
      <c r="PZ138" s="263"/>
      <c r="QA138" s="263"/>
      <c r="QB138" s="263"/>
      <c r="QC138" s="263"/>
      <c r="QD138" s="263"/>
      <c r="QE138" s="263"/>
      <c r="QF138" s="263"/>
      <c r="QG138" s="263"/>
      <c r="QH138" s="263"/>
      <c r="QI138" s="263"/>
      <c r="QJ138" s="263"/>
      <c r="QK138" s="263"/>
      <c r="QL138" s="263"/>
      <c r="QM138" s="263"/>
      <c r="QN138" s="263"/>
      <c r="QO138" s="263"/>
      <c r="QP138" s="263"/>
      <c r="QQ138" s="263"/>
      <c r="QR138" s="263"/>
      <c r="QS138" s="263"/>
      <c r="QT138" s="263"/>
      <c r="QU138" s="263"/>
      <c r="QV138" s="263"/>
      <c r="QW138" s="263"/>
      <c r="QX138" s="263"/>
      <c r="QY138" s="263"/>
      <c r="QZ138" s="263"/>
      <c r="RA138" s="263"/>
      <c r="RB138" s="263"/>
      <c r="RC138" s="263"/>
      <c r="RD138" s="263"/>
      <c r="RE138" s="263"/>
      <c r="RF138" s="263"/>
      <c r="RG138" s="263"/>
      <c r="RH138" s="263"/>
      <c r="RI138" s="263"/>
      <c r="RJ138" s="263"/>
      <c r="RK138" s="263"/>
      <c r="RL138" s="263"/>
      <c r="RM138" s="263"/>
      <c r="RN138" s="263"/>
      <c r="RO138" s="263"/>
      <c r="RP138" s="263"/>
      <c r="RQ138" s="263"/>
      <c r="RR138" s="263"/>
      <c r="RS138" s="263"/>
      <c r="RT138" s="263"/>
      <c r="RU138" s="263"/>
      <c r="RV138" s="263"/>
      <c r="RW138" s="263"/>
      <c r="RX138" s="263"/>
      <c r="RY138" s="263"/>
      <c r="RZ138" s="263"/>
      <c r="SA138" s="263"/>
      <c r="SB138" s="263"/>
      <c r="SC138" s="263"/>
      <c r="SD138" s="263"/>
      <c r="SE138" s="263"/>
      <c r="SF138" s="263"/>
      <c r="SG138" s="263"/>
      <c r="SH138" s="263"/>
      <c r="SI138" s="263"/>
      <c r="SJ138" s="263"/>
      <c r="SK138" s="263"/>
      <c r="SL138" s="263"/>
      <c r="SM138" s="263"/>
      <c r="SN138" s="263"/>
      <c r="SO138" s="263"/>
      <c r="SP138" s="263"/>
      <c r="SQ138" s="263"/>
      <c r="SR138" s="263"/>
      <c r="SS138" s="263"/>
      <c r="ST138" s="263"/>
      <c r="SU138" s="263"/>
      <c r="SV138" s="263"/>
      <c r="SW138" s="263"/>
      <c r="SX138" s="263"/>
      <c r="SY138" s="263"/>
      <c r="SZ138" s="263"/>
      <c r="TA138" s="263"/>
      <c r="TB138" s="263"/>
      <c r="TC138" s="263"/>
      <c r="TD138" s="263"/>
      <c r="TE138" s="263"/>
      <c r="TF138" s="263"/>
      <c r="TG138" s="263"/>
      <c r="TH138" s="263"/>
      <c r="TI138" s="263"/>
      <c r="TJ138" s="263"/>
      <c r="TK138" s="263"/>
      <c r="TL138" s="263"/>
      <c r="TM138" s="263"/>
      <c r="TN138" s="263"/>
      <c r="TO138" s="263"/>
      <c r="TP138" s="263"/>
      <c r="TQ138" s="263"/>
      <c r="TR138" s="263"/>
      <c r="TS138" s="263"/>
      <c r="TT138" s="263"/>
      <c r="TU138" s="263"/>
      <c r="TV138" s="263"/>
      <c r="TW138" s="263"/>
      <c r="TX138" s="263"/>
      <c r="TY138" s="263"/>
      <c r="TZ138" s="263"/>
      <c r="UA138" s="263"/>
      <c r="UB138" s="263"/>
      <c r="UC138" s="263"/>
      <c r="UD138" s="263"/>
      <c r="UE138" s="263"/>
      <c r="UF138" s="263"/>
      <c r="UG138" s="263"/>
      <c r="UH138" s="263"/>
      <c r="UI138" s="263"/>
      <c r="UJ138" s="263"/>
      <c r="UK138" s="263"/>
      <c r="UL138" s="263"/>
      <c r="UM138" s="263"/>
      <c r="UN138" s="263"/>
      <c r="UO138" s="263"/>
      <c r="UP138" s="263"/>
      <c r="UQ138" s="263"/>
      <c r="UR138" s="263"/>
      <c r="US138" s="263"/>
      <c r="UT138" s="263"/>
      <c r="UU138" s="263"/>
      <c r="UV138" s="263"/>
      <c r="UW138" s="263"/>
      <c r="UX138" s="263"/>
      <c r="UY138" s="263"/>
      <c r="UZ138" s="263"/>
      <c r="VA138" s="263"/>
      <c r="VB138" s="263"/>
      <c r="VC138" s="263"/>
      <c r="VD138" s="263"/>
      <c r="VE138" s="263"/>
      <c r="VF138" s="263"/>
      <c r="VG138" s="263"/>
      <c r="VH138" s="263"/>
      <c r="VI138" s="263"/>
      <c r="VJ138" s="263"/>
      <c r="VK138" s="263"/>
      <c r="VL138" s="263"/>
      <c r="VM138" s="263"/>
      <c r="VN138" s="263"/>
      <c r="VO138" s="263"/>
      <c r="VP138" s="263"/>
      <c r="VQ138" s="263"/>
      <c r="VR138" s="263"/>
      <c r="VS138" s="263"/>
      <c r="VT138" s="263"/>
      <c r="VU138" s="263"/>
      <c r="VV138" s="263"/>
      <c r="VW138" s="263"/>
      <c r="VX138" s="263"/>
      <c r="VY138" s="263"/>
      <c r="VZ138" s="263"/>
      <c r="WA138" s="263"/>
      <c r="WB138" s="263"/>
      <c r="WC138" s="263"/>
      <c r="WD138" s="263"/>
      <c r="WE138" s="263"/>
      <c r="WF138" s="263"/>
      <c r="WG138" s="263"/>
      <c r="WH138" s="263"/>
      <c r="WI138" s="263"/>
      <c r="WJ138" s="263"/>
      <c r="WK138" s="263"/>
      <c r="WL138" s="263"/>
      <c r="WM138" s="263"/>
      <c r="WN138" s="263"/>
      <c r="WO138" s="263"/>
      <c r="WP138" s="263"/>
      <c r="WQ138" s="263"/>
      <c r="WR138" s="263"/>
      <c r="WS138" s="263"/>
      <c r="WT138" s="263"/>
      <c r="WU138" s="263"/>
      <c r="WV138" s="263"/>
      <c r="WW138" s="263"/>
      <c r="WX138" s="263"/>
      <c r="WY138" s="263"/>
      <c r="WZ138" s="263"/>
      <c r="XA138" s="263"/>
      <c r="XB138" s="263"/>
      <c r="XC138" s="263"/>
      <c r="XD138" s="263"/>
      <c r="XE138" s="263"/>
      <c r="XF138" s="263"/>
      <c r="XG138" s="263"/>
      <c r="XH138" s="263"/>
      <c r="XI138" s="263"/>
      <c r="XJ138" s="263"/>
      <c r="XK138" s="263"/>
      <c r="XL138" s="263"/>
      <c r="XM138" s="263"/>
      <c r="XN138" s="263"/>
      <c r="XO138" s="263"/>
      <c r="XP138" s="263"/>
      <c r="XQ138" s="263"/>
      <c r="XR138" s="263"/>
      <c r="XS138" s="263"/>
      <c r="XT138" s="263"/>
      <c r="XU138" s="263"/>
      <c r="XV138" s="263"/>
      <c r="XW138" s="263"/>
      <c r="XX138" s="263"/>
      <c r="XY138" s="263"/>
      <c r="XZ138" s="263"/>
      <c r="YA138" s="263"/>
      <c r="YB138" s="263"/>
      <c r="YC138" s="263"/>
      <c r="YD138" s="263"/>
      <c r="YE138" s="263"/>
      <c r="YF138" s="263"/>
      <c r="YG138" s="263"/>
      <c r="YH138" s="263"/>
      <c r="YI138" s="263"/>
      <c r="YJ138" s="263"/>
      <c r="YK138" s="263"/>
      <c r="YL138" s="263"/>
      <c r="YM138" s="263"/>
      <c r="YN138" s="263"/>
      <c r="YO138" s="263"/>
      <c r="YP138" s="263"/>
      <c r="YQ138" s="263"/>
      <c r="YR138" s="263"/>
      <c r="YS138" s="263"/>
      <c r="YT138" s="263"/>
      <c r="YU138" s="263"/>
      <c r="YV138" s="263"/>
      <c r="YW138" s="263"/>
      <c r="YX138" s="263"/>
      <c r="YY138" s="263"/>
      <c r="YZ138" s="263"/>
      <c r="ZA138" s="263"/>
      <c r="ZB138" s="263"/>
      <c r="ZC138" s="263"/>
      <c r="ZD138" s="263"/>
      <c r="ZE138" s="263"/>
      <c r="ZF138" s="263"/>
      <c r="ZG138" s="263"/>
      <c r="ZH138" s="263"/>
      <c r="ZI138" s="263"/>
      <c r="ZJ138" s="263"/>
      <c r="ZK138" s="263"/>
      <c r="ZL138" s="263"/>
      <c r="ZM138" s="263"/>
      <c r="ZN138" s="263"/>
      <c r="ZO138" s="263"/>
      <c r="ZP138" s="263"/>
      <c r="ZQ138" s="263"/>
      <c r="ZR138" s="263"/>
      <c r="ZS138" s="263"/>
      <c r="ZT138" s="263"/>
      <c r="ZU138" s="263"/>
      <c r="ZV138" s="263"/>
      <c r="ZW138" s="263"/>
      <c r="ZX138" s="263"/>
      <c r="ZY138" s="263"/>
      <c r="ZZ138" s="263"/>
      <c r="AAA138" s="263"/>
      <c r="AAB138" s="263"/>
      <c r="AAC138" s="263"/>
      <c r="AAD138" s="263"/>
      <c r="AAE138" s="263"/>
      <c r="AAF138" s="263"/>
      <c r="AAG138" s="263"/>
      <c r="AAH138" s="263"/>
      <c r="AAI138" s="263"/>
      <c r="AAJ138" s="263"/>
      <c r="AAK138" s="263"/>
      <c r="AAL138" s="263"/>
      <c r="AAM138" s="263"/>
      <c r="AAN138" s="263"/>
      <c r="AAO138" s="263"/>
      <c r="AAP138" s="263"/>
      <c r="AAQ138" s="263"/>
      <c r="AAR138" s="263"/>
      <c r="AAS138" s="263"/>
      <c r="AAT138" s="263"/>
      <c r="AAU138" s="263"/>
      <c r="AAV138" s="263"/>
      <c r="AAW138" s="263"/>
      <c r="AAX138" s="263"/>
      <c r="AAY138" s="263"/>
      <c r="AAZ138" s="263"/>
      <c r="ABA138" s="263"/>
      <c r="ABB138" s="263"/>
      <c r="ABC138" s="263"/>
      <c r="ABD138" s="263"/>
      <c r="ABE138" s="263"/>
      <c r="ABF138" s="263"/>
      <c r="ABG138" s="263"/>
      <c r="ABH138" s="263"/>
      <c r="ABI138" s="263"/>
      <c r="ABJ138" s="263"/>
      <c r="ABK138" s="263"/>
      <c r="ABL138" s="263"/>
      <c r="ABM138" s="263"/>
      <c r="ABN138" s="263"/>
      <c r="ABO138" s="263"/>
      <c r="ABP138" s="263"/>
      <c r="ABQ138" s="263"/>
      <c r="ABR138" s="263"/>
      <c r="ABS138" s="263"/>
      <c r="ABT138" s="263"/>
      <c r="ABU138" s="263"/>
      <c r="ABV138" s="263"/>
      <c r="ABW138" s="263"/>
      <c r="ABX138" s="263"/>
      <c r="ABY138" s="263"/>
      <c r="ABZ138" s="263"/>
      <c r="ACA138" s="263"/>
      <c r="ACB138" s="263"/>
      <c r="ACC138" s="263"/>
      <c r="ACD138" s="263"/>
      <c r="ACE138" s="263"/>
      <c r="ACF138" s="263"/>
      <c r="ACG138" s="263"/>
      <c r="ACH138" s="263"/>
      <c r="ACI138" s="263"/>
      <c r="ACJ138" s="263"/>
      <c r="ACK138" s="263"/>
      <c r="ACL138" s="263"/>
      <c r="ACM138" s="263"/>
      <c r="ACN138" s="263"/>
      <c r="ACO138" s="263"/>
      <c r="ACP138" s="263"/>
      <c r="ACQ138" s="263"/>
      <c r="ACR138" s="263"/>
      <c r="ACS138" s="263"/>
      <c r="ACT138" s="263"/>
      <c r="ACU138" s="263"/>
      <c r="ACV138" s="263"/>
      <c r="ACW138" s="263"/>
      <c r="ACX138" s="263"/>
      <c r="ACY138" s="263"/>
      <c r="ACZ138" s="263"/>
      <c r="ADA138" s="263"/>
      <c r="ADB138" s="263"/>
      <c r="ADC138" s="263"/>
      <c r="ADD138" s="263"/>
      <c r="ADE138" s="263"/>
      <c r="ADF138" s="263"/>
      <c r="ADG138" s="263"/>
      <c r="ADH138" s="263"/>
      <c r="ADI138" s="263"/>
      <c r="ADJ138" s="263"/>
      <c r="ADK138" s="263"/>
      <c r="ADL138" s="263"/>
      <c r="ADM138" s="263"/>
      <c r="ADN138" s="263"/>
      <c r="ADO138" s="263"/>
      <c r="ADP138" s="263"/>
      <c r="ADQ138" s="263"/>
      <c r="ADR138" s="263"/>
      <c r="ADS138" s="263"/>
      <c r="ADT138" s="263"/>
      <c r="ADU138" s="263"/>
      <c r="ADV138" s="263"/>
      <c r="ADW138" s="263"/>
      <c r="ADX138" s="263"/>
      <c r="ADY138" s="263"/>
      <c r="ADZ138" s="263"/>
      <c r="AEA138" s="263"/>
      <c r="AEB138" s="263"/>
      <c r="AEC138" s="263"/>
      <c r="AED138" s="263"/>
      <c r="AEE138" s="263"/>
      <c r="AEF138" s="263"/>
      <c r="AEG138" s="263"/>
      <c r="AEH138" s="263"/>
      <c r="AEI138" s="263"/>
      <c r="AEJ138" s="263"/>
      <c r="AEK138" s="263"/>
      <c r="AEL138" s="263"/>
      <c r="AEM138" s="263"/>
      <c r="AEN138" s="263"/>
      <c r="AEO138" s="263"/>
      <c r="AEP138" s="263"/>
      <c r="AEQ138" s="263"/>
      <c r="AER138" s="263"/>
      <c r="AES138" s="263"/>
      <c r="AET138" s="263"/>
      <c r="AEU138" s="263"/>
      <c r="AEV138" s="263"/>
      <c r="AEW138" s="263"/>
      <c r="AEX138" s="263"/>
      <c r="AEY138" s="263"/>
      <c r="AEZ138" s="263"/>
      <c r="AFA138" s="263"/>
      <c r="AFB138" s="263"/>
      <c r="AFC138" s="263"/>
      <c r="AFD138" s="263"/>
      <c r="AFE138" s="263"/>
      <c r="AFF138" s="263"/>
      <c r="AFG138" s="263"/>
      <c r="AFH138" s="263"/>
      <c r="AFI138" s="263"/>
      <c r="AFJ138" s="263"/>
      <c r="AFK138" s="263"/>
      <c r="AFL138" s="263"/>
      <c r="AFM138" s="263"/>
      <c r="AFN138" s="263"/>
      <c r="AFO138" s="263"/>
      <c r="AFP138" s="263"/>
      <c r="AFQ138" s="263"/>
      <c r="AFR138" s="263"/>
      <c r="AFS138" s="263"/>
      <c r="AFT138" s="263"/>
      <c r="AFU138" s="263"/>
      <c r="AFV138" s="263"/>
      <c r="AFW138" s="263"/>
      <c r="AFX138" s="263"/>
      <c r="AFY138" s="263"/>
      <c r="AFZ138" s="263"/>
      <c r="AGA138" s="263"/>
      <c r="AGB138" s="263"/>
      <c r="AGC138" s="263"/>
      <c r="AGD138" s="263"/>
      <c r="AGE138" s="263"/>
      <c r="AGF138" s="263"/>
      <c r="AGG138" s="263"/>
      <c r="AGH138" s="263"/>
      <c r="AGI138" s="263"/>
      <c r="AGJ138" s="263"/>
      <c r="AGK138" s="263"/>
      <c r="AGL138" s="263"/>
      <c r="AGM138" s="263"/>
      <c r="AGN138" s="263"/>
      <c r="AGO138" s="263"/>
      <c r="AGP138" s="263"/>
      <c r="AGQ138" s="263"/>
      <c r="AGR138" s="263"/>
      <c r="AGS138" s="263"/>
      <c r="AGT138" s="263"/>
      <c r="AGU138" s="263"/>
      <c r="AGV138" s="263"/>
      <c r="AGW138" s="263"/>
      <c r="AGX138" s="263"/>
      <c r="AGY138" s="263"/>
      <c r="AGZ138" s="263"/>
      <c r="AHA138" s="263"/>
      <c r="AHB138" s="263"/>
      <c r="AHC138" s="263"/>
      <c r="AHD138" s="263"/>
      <c r="AHE138" s="263"/>
      <c r="AHF138" s="263"/>
      <c r="AHG138" s="263"/>
      <c r="AHH138" s="263"/>
      <c r="AHI138" s="263"/>
      <c r="AHJ138" s="263"/>
      <c r="AHK138" s="263"/>
      <c r="AHL138" s="263"/>
      <c r="AHM138" s="263"/>
      <c r="AHN138" s="263"/>
      <c r="AHO138" s="263"/>
      <c r="AHP138" s="263"/>
      <c r="AHQ138" s="263"/>
      <c r="AHR138" s="263"/>
      <c r="AHS138" s="263"/>
      <c r="AHT138" s="263"/>
      <c r="AHU138" s="263"/>
      <c r="AHV138" s="263"/>
      <c r="AHW138" s="263"/>
      <c r="AHX138" s="263"/>
      <c r="AHY138" s="263"/>
      <c r="AHZ138" s="263"/>
      <c r="AIA138" s="263"/>
      <c r="AIB138" s="263"/>
      <c r="AIC138" s="263"/>
      <c r="AID138" s="263"/>
      <c r="AIE138" s="263"/>
      <c r="AIF138" s="263"/>
      <c r="AIG138" s="263"/>
      <c r="AIH138" s="263"/>
      <c r="AII138" s="263"/>
      <c r="AIJ138" s="263"/>
      <c r="AIK138" s="263"/>
      <c r="AIL138" s="263"/>
      <c r="AIM138" s="263"/>
      <c r="AIN138" s="263"/>
      <c r="AIO138" s="263"/>
      <c r="AIP138" s="263"/>
      <c r="AIQ138" s="263"/>
      <c r="AIR138" s="263"/>
      <c r="AIS138" s="263"/>
      <c r="AIT138" s="263"/>
      <c r="AIU138" s="263"/>
      <c r="AIV138" s="263"/>
      <c r="AIW138" s="263"/>
      <c r="AIX138" s="263"/>
      <c r="AIY138" s="263"/>
      <c r="AIZ138" s="263"/>
      <c r="AJA138" s="263"/>
      <c r="AJB138" s="263"/>
      <c r="AJC138" s="263"/>
      <c r="AJD138" s="263"/>
      <c r="AJE138" s="263"/>
      <c r="AJF138" s="263"/>
      <c r="AJG138" s="263"/>
      <c r="AJH138" s="263"/>
      <c r="AJI138" s="263"/>
      <c r="AJJ138" s="263"/>
      <c r="AJK138" s="263"/>
      <c r="AJL138" s="263"/>
      <c r="AJM138" s="263"/>
      <c r="AJN138" s="263"/>
      <c r="AJO138" s="263"/>
      <c r="AJP138" s="263"/>
      <c r="AJQ138" s="263"/>
      <c r="AJR138" s="263"/>
      <c r="AJS138" s="263"/>
      <c r="AJT138" s="263"/>
      <c r="AJU138" s="263"/>
      <c r="AJV138" s="263"/>
      <c r="AJW138" s="263"/>
      <c r="AJX138" s="263"/>
      <c r="AJY138" s="263"/>
      <c r="AJZ138" s="263"/>
      <c r="AKA138" s="263"/>
      <c r="AKB138" s="263"/>
      <c r="AKC138" s="263"/>
      <c r="AKD138" s="263"/>
      <c r="AKE138" s="263"/>
      <c r="AKF138" s="263"/>
      <c r="AKG138" s="263"/>
      <c r="AKH138" s="263"/>
      <c r="AKI138" s="263"/>
      <c r="AKJ138" s="263"/>
      <c r="AKK138" s="263"/>
      <c r="AKL138" s="263"/>
      <c r="AKM138" s="263"/>
      <c r="AKN138" s="263"/>
      <c r="AKO138" s="263"/>
      <c r="AKP138" s="263"/>
      <c r="AKQ138" s="263"/>
      <c r="AKR138" s="263"/>
      <c r="AKS138" s="263"/>
      <c r="AKT138" s="263"/>
      <c r="AKU138" s="263"/>
      <c r="AKV138" s="263"/>
      <c r="AKW138" s="263"/>
      <c r="AKX138" s="263"/>
      <c r="AKY138" s="263"/>
      <c r="AKZ138" s="263"/>
      <c r="ALA138" s="263"/>
      <c r="ALB138" s="263"/>
      <c r="ALC138" s="263"/>
      <c r="ALD138" s="263"/>
      <c r="ALE138" s="263"/>
      <c r="ALF138" s="263"/>
      <c r="ALG138" s="263"/>
      <c r="ALH138" s="263"/>
      <c r="ALI138" s="263"/>
      <c r="ALJ138" s="263"/>
      <c r="ALK138" s="263"/>
      <c r="ALL138" s="263"/>
      <c r="ALM138" s="263"/>
      <c r="ALN138" s="263"/>
      <c r="ALO138" s="263"/>
      <c r="ALP138" s="263"/>
      <c r="ALQ138" s="263"/>
      <c r="ALR138" s="263"/>
      <c r="ALS138" s="263"/>
      <c r="ALT138" s="263"/>
      <c r="ALU138" s="263"/>
      <c r="ALV138" s="263"/>
      <c r="ALW138" s="263"/>
      <c r="ALX138" s="263"/>
      <c r="ALY138" s="263"/>
      <c r="ALZ138" s="263"/>
      <c r="AMA138" s="263"/>
      <c r="AMB138" s="263"/>
      <c r="AMC138" s="263"/>
      <c r="AMD138" s="263"/>
      <c r="AME138" s="263"/>
      <c r="AMF138" s="263"/>
      <c r="AMG138" s="263"/>
      <c r="AMH138" s="263"/>
      <c r="AMI138" s="263"/>
      <c r="AMJ138" s="263"/>
      <c r="AMK138" s="263"/>
    </row>
    <row r="139" spans="1:1025" s="86" customFormat="1" x14ac:dyDescent="0.2">
      <c r="A139" s="263"/>
      <c r="B139" s="263"/>
      <c r="C139" s="234"/>
      <c r="D139" s="234"/>
      <c r="E139" s="234"/>
      <c r="F139" s="234"/>
      <c r="G139" s="234"/>
      <c r="H139" s="234"/>
      <c r="I139" s="234"/>
      <c r="J139" s="234"/>
      <c r="K139" s="234"/>
      <c r="L139" s="234"/>
      <c r="M139" s="234"/>
      <c r="N139" s="234"/>
      <c r="O139" s="234"/>
      <c r="P139" s="234"/>
      <c r="Q139" s="224"/>
      <c r="R139" s="244"/>
      <c r="S139" s="263"/>
      <c r="T139" s="263"/>
      <c r="U139" s="263"/>
      <c r="V139" s="263"/>
      <c r="W139" s="263"/>
      <c r="X139" s="263"/>
      <c r="Y139" s="263"/>
      <c r="Z139" s="263"/>
      <c r="AA139" s="263"/>
      <c r="AB139" s="263"/>
      <c r="AC139" s="263"/>
      <c r="AD139" s="263"/>
      <c r="AE139" s="263"/>
      <c r="AF139" s="263"/>
      <c r="AG139" s="263"/>
      <c r="AH139" s="263"/>
      <c r="AI139" s="263"/>
      <c r="AJ139" s="263"/>
      <c r="AK139" s="263"/>
      <c r="AL139" s="263"/>
      <c r="AM139" s="263"/>
      <c r="AN139" s="263"/>
      <c r="AO139" s="263"/>
      <c r="AP139" s="263"/>
      <c r="AQ139" s="263"/>
      <c r="AR139" s="263"/>
      <c r="AS139" s="263"/>
      <c r="AT139" s="263"/>
      <c r="AU139" s="263"/>
      <c r="AV139" s="263"/>
      <c r="AW139" s="263"/>
      <c r="AX139" s="263"/>
      <c r="AY139" s="263"/>
      <c r="AZ139" s="263"/>
      <c r="BA139" s="263"/>
      <c r="BB139" s="263"/>
      <c r="BC139" s="263"/>
      <c r="BD139" s="263"/>
      <c r="BE139" s="263"/>
      <c r="BF139" s="263"/>
      <c r="BG139" s="263"/>
      <c r="BH139" s="263"/>
      <c r="BI139" s="263"/>
      <c r="BJ139" s="263"/>
      <c r="BK139" s="263"/>
      <c r="BL139" s="263"/>
      <c r="BM139" s="263"/>
      <c r="BN139" s="263"/>
      <c r="BO139" s="263"/>
      <c r="BP139" s="263"/>
      <c r="BQ139" s="263"/>
      <c r="BR139" s="263"/>
      <c r="BS139" s="263"/>
      <c r="BT139" s="263"/>
      <c r="BU139" s="263"/>
      <c r="BV139" s="263"/>
      <c r="BW139" s="263"/>
      <c r="BX139" s="263"/>
      <c r="BY139" s="263"/>
      <c r="BZ139" s="263"/>
      <c r="CA139" s="263"/>
      <c r="CB139" s="263"/>
      <c r="CC139" s="263"/>
      <c r="CD139" s="263"/>
      <c r="CE139" s="263"/>
      <c r="CF139" s="263"/>
      <c r="CG139" s="263"/>
      <c r="CH139" s="263"/>
      <c r="CI139" s="263"/>
      <c r="CJ139" s="263"/>
      <c r="CK139" s="263"/>
      <c r="CL139" s="263"/>
      <c r="CM139" s="263"/>
      <c r="CN139" s="263"/>
      <c r="CO139" s="263"/>
      <c r="CP139" s="263"/>
      <c r="CQ139" s="263"/>
      <c r="CR139" s="263"/>
      <c r="CS139" s="263"/>
      <c r="CT139" s="263"/>
      <c r="CU139" s="263"/>
      <c r="CV139" s="263"/>
      <c r="CW139" s="263"/>
      <c r="CX139" s="263"/>
      <c r="CY139" s="263"/>
      <c r="CZ139" s="263"/>
      <c r="DA139" s="263"/>
      <c r="DB139" s="263"/>
      <c r="DC139" s="263"/>
      <c r="DD139" s="263"/>
      <c r="DE139" s="263"/>
      <c r="DF139" s="263"/>
      <c r="DG139" s="263"/>
      <c r="DH139" s="263"/>
      <c r="DI139" s="263"/>
      <c r="DJ139" s="263"/>
      <c r="DK139" s="263"/>
      <c r="DL139" s="263"/>
      <c r="DM139" s="263"/>
      <c r="DN139" s="263"/>
      <c r="DO139" s="263"/>
      <c r="DP139" s="263"/>
      <c r="DQ139" s="263"/>
      <c r="DR139" s="263"/>
      <c r="DS139" s="263"/>
      <c r="DT139" s="263"/>
      <c r="DU139" s="263"/>
      <c r="DV139" s="263"/>
      <c r="DW139" s="263"/>
      <c r="DX139" s="263"/>
      <c r="DY139" s="263"/>
      <c r="DZ139" s="263"/>
      <c r="EA139" s="263"/>
      <c r="EB139" s="263"/>
      <c r="EC139" s="263"/>
      <c r="ED139" s="263"/>
      <c r="EE139" s="263"/>
      <c r="EF139" s="263"/>
      <c r="EG139" s="263"/>
      <c r="EH139" s="263"/>
      <c r="EI139" s="263"/>
      <c r="EJ139" s="263"/>
      <c r="EK139" s="263"/>
      <c r="EL139" s="263"/>
      <c r="EM139" s="263"/>
      <c r="EN139" s="263"/>
      <c r="EO139" s="263"/>
      <c r="EP139" s="263"/>
      <c r="EQ139" s="263"/>
      <c r="ER139" s="263"/>
      <c r="ES139" s="263"/>
      <c r="ET139" s="263"/>
      <c r="EU139" s="263"/>
      <c r="EV139" s="263"/>
      <c r="EW139" s="263"/>
      <c r="EX139" s="263"/>
      <c r="EY139" s="263"/>
      <c r="EZ139" s="263"/>
      <c r="FA139" s="263"/>
      <c r="FB139" s="263"/>
      <c r="FC139" s="263"/>
      <c r="FD139" s="263"/>
      <c r="FE139" s="263"/>
      <c r="FF139" s="263"/>
      <c r="FG139" s="263"/>
      <c r="FH139" s="263"/>
      <c r="FI139" s="263"/>
      <c r="FJ139" s="263"/>
      <c r="FK139" s="263"/>
      <c r="FL139" s="263"/>
      <c r="FM139" s="263"/>
      <c r="FN139" s="263"/>
      <c r="FO139" s="263"/>
      <c r="FP139" s="263"/>
      <c r="FQ139" s="263"/>
      <c r="FR139" s="263"/>
      <c r="FS139" s="263"/>
      <c r="FT139" s="263"/>
      <c r="FU139" s="263"/>
      <c r="FV139" s="263"/>
      <c r="FW139" s="263"/>
      <c r="FX139" s="263"/>
      <c r="FY139" s="263"/>
      <c r="FZ139" s="263"/>
      <c r="GA139" s="263"/>
      <c r="GB139" s="263"/>
      <c r="GC139" s="263"/>
      <c r="GD139" s="263"/>
      <c r="GE139" s="263"/>
      <c r="GF139" s="263"/>
      <c r="GG139" s="263"/>
      <c r="GH139" s="263"/>
      <c r="GI139" s="263"/>
      <c r="GJ139" s="263"/>
      <c r="GK139" s="263"/>
      <c r="GL139" s="263"/>
      <c r="GM139" s="263"/>
      <c r="GN139" s="263"/>
      <c r="GO139" s="263"/>
      <c r="GP139" s="263"/>
      <c r="GQ139" s="263"/>
      <c r="GR139" s="263"/>
      <c r="GS139" s="263"/>
      <c r="GT139" s="263"/>
      <c r="GU139" s="263"/>
      <c r="GV139" s="263"/>
      <c r="GW139" s="263"/>
      <c r="GX139" s="263"/>
      <c r="GY139" s="263"/>
      <c r="GZ139" s="263"/>
      <c r="HA139" s="263"/>
      <c r="HB139" s="263"/>
      <c r="HC139" s="263"/>
      <c r="HD139" s="263"/>
      <c r="HE139" s="263"/>
      <c r="HF139" s="263"/>
      <c r="HG139" s="263"/>
      <c r="HH139" s="263"/>
      <c r="HI139" s="263"/>
      <c r="HJ139" s="263"/>
      <c r="HK139" s="263"/>
      <c r="HL139" s="263"/>
      <c r="HM139" s="263"/>
      <c r="HN139" s="263"/>
      <c r="HO139" s="263"/>
      <c r="HP139" s="263"/>
      <c r="HQ139" s="263"/>
      <c r="HR139" s="263"/>
      <c r="HS139" s="263"/>
      <c r="HT139" s="263"/>
      <c r="HU139" s="263"/>
      <c r="HV139" s="263"/>
      <c r="HW139" s="263"/>
      <c r="HX139" s="263"/>
      <c r="HY139" s="263"/>
      <c r="HZ139" s="263"/>
      <c r="IA139" s="263"/>
      <c r="IB139" s="263"/>
      <c r="IC139" s="263"/>
      <c r="ID139" s="263"/>
      <c r="IE139" s="263"/>
      <c r="IF139" s="263"/>
      <c r="IG139" s="263"/>
      <c r="IH139" s="263"/>
      <c r="II139" s="263"/>
      <c r="IJ139" s="263"/>
      <c r="IK139" s="263"/>
      <c r="IL139" s="263"/>
      <c r="IM139" s="263"/>
      <c r="IN139" s="263"/>
      <c r="IO139" s="263"/>
      <c r="IP139" s="263"/>
      <c r="IQ139" s="263"/>
      <c r="IR139" s="263"/>
      <c r="IS139" s="263"/>
      <c r="IT139" s="263"/>
      <c r="IU139" s="263"/>
      <c r="IV139" s="263"/>
      <c r="IW139" s="263"/>
      <c r="IX139" s="263"/>
      <c r="IY139" s="263"/>
      <c r="IZ139" s="263"/>
      <c r="JA139" s="263"/>
      <c r="JB139" s="263"/>
      <c r="JC139" s="263"/>
      <c r="JD139" s="263"/>
      <c r="JE139" s="263"/>
      <c r="JF139" s="263"/>
      <c r="JG139" s="263"/>
      <c r="JH139" s="263"/>
      <c r="JI139" s="263"/>
      <c r="JJ139" s="263"/>
      <c r="JK139" s="263"/>
      <c r="JL139" s="263"/>
      <c r="JM139" s="263"/>
      <c r="JN139" s="263"/>
      <c r="JO139" s="263"/>
      <c r="JP139" s="263"/>
      <c r="JQ139" s="263"/>
      <c r="JR139" s="263"/>
      <c r="JS139" s="263"/>
      <c r="JT139" s="263"/>
      <c r="JU139" s="263"/>
      <c r="JV139" s="263"/>
      <c r="JW139" s="263"/>
      <c r="JX139" s="263"/>
      <c r="JY139" s="263"/>
      <c r="JZ139" s="263"/>
      <c r="KA139" s="263"/>
      <c r="KB139" s="263"/>
      <c r="KC139" s="263"/>
      <c r="KD139" s="263"/>
      <c r="KE139" s="263"/>
      <c r="KF139" s="263"/>
      <c r="KG139" s="263"/>
      <c r="KH139" s="263"/>
      <c r="KI139" s="263"/>
      <c r="KJ139" s="263"/>
      <c r="KK139" s="263"/>
      <c r="KL139" s="263"/>
      <c r="KM139" s="263"/>
      <c r="KN139" s="263"/>
      <c r="KO139" s="263"/>
      <c r="KP139" s="263"/>
      <c r="KQ139" s="263"/>
      <c r="KR139" s="263"/>
      <c r="KS139" s="263"/>
      <c r="KT139" s="263"/>
      <c r="KU139" s="263"/>
      <c r="KV139" s="263"/>
      <c r="KW139" s="263"/>
      <c r="KX139" s="263"/>
      <c r="KY139" s="263"/>
      <c r="KZ139" s="263"/>
      <c r="LA139" s="263"/>
      <c r="LB139" s="263"/>
      <c r="LC139" s="263"/>
      <c r="LD139" s="263"/>
      <c r="LE139" s="263"/>
      <c r="LF139" s="263"/>
      <c r="LG139" s="263"/>
      <c r="LH139" s="263"/>
      <c r="LI139" s="263"/>
      <c r="LJ139" s="263"/>
      <c r="LK139" s="263"/>
      <c r="LL139" s="263"/>
      <c r="LM139" s="263"/>
      <c r="LN139" s="263"/>
      <c r="LO139" s="263"/>
      <c r="LP139" s="263"/>
      <c r="LQ139" s="263"/>
      <c r="LR139" s="263"/>
      <c r="LS139" s="263"/>
      <c r="LT139" s="263"/>
      <c r="LU139" s="263"/>
      <c r="LV139" s="263"/>
      <c r="LW139" s="263"/>
      <c r="LX139" s="263"/>
      <c r="LY139" s="263"/>
      <c r="LZ139" s="263"/>
      <c r="MA139" s="263"/>
      <c r="MB139" s="263"/>
      <c r="MC139" s="263"/>
      <c r="MD139" s="263"/>
      <c r="ME139" s="263"/>
      <c r="MF139" s="263"/>
      <c r="MG139" s="263"/>
      <c r="MH139" s="263"/>
      <c r="MI139" s="263"/>
      <c r="MJ139" s="263"/>
      <c r="MK139" s="263"/>
      <c r="ML139" s="263"/>
      <c r="MM139" s="263"/>
      <c r="MN139" s="263"/>
      <c r="MO139" s="263"/>
      <c r="MP139" s="263"/>
      <c r="MQ139" s="263"/>
      <c r="MR139" s="263"/>
      <c r="MS139" s="263"/>
      <c r="MT139" s="263"/>
      <c r="MU139" s="263"/>
      <c r="MV139" s="263"/>
      <c r="MW139" s="263"/>
      <c r="MX139" s="263"/>
      <c r="MY139" s="263"/>
      <c r="MZ139" s="263"/>
      <c r="NA139" s="263"/>
      <c r="NB139" s="263"/>
      <c r="NC139" s="263"/>
      <c r="ND139" s="263"/>
      <c r="NE139" s="263"/>
      <c r="NF139" s="263"/>
      <c r="NG139" s="263"/>
      <c r="NH139" s="263"/>
      <c r="NI139" s="263"/>
      <c r="NJ139" s="263"/>
      <c r="NK139" s="263"/>
      <c r="NL139" s="263"/>
      <c r="NM139" s="263"/>
      <c r="NN139" s="263"/>
      <c r="NO139" s="263"/>
      <c r="NP139" s="263"/>
      <c r="NQ139" s="263"/>
      <c r="NR139" s="263"/>
      <c r="NS139" s="263"/>
      <c r="NT139" s="263"/>
      <c r="NU139" s="263"/>
      <c r="NV139" s="263"/>
      <c r="NW139" s="263"/>
      <c r="NX139" s="263"/>
      <c r="NY139" s="263"/>
      <c r="NZ139" s="263"/>
      <c r="OA139" s="263"/>
      <c r="OB139" s="263"/>
      <c r="OC139" s="263"/>
      <c r="OD139" s="263"/>
      <c r="OE139" s="263"/>
      <c r="OF139" s="263"/>
      <c r="OG139" s="263"/>
      <c r="OH139" s="263"/>
      <c r="OI139" s="263"/>
      <c r="OJ139" s="263"/>
      <c r="OK139" s="263"/>
      <c r="OL139" s="263"/>
      <c r="OM139" s="263"/>
      <c r="ON139" s="263"/>
      <c r="OO139" s="263"/>
      <c r="OP139" s="263"/>
      <c r="OQ139" s="263"/>
      <c r="OR139" s="263"/>
      <c r="OS139" s="263"/>
      <c r="OT139" s="263"/>
      <c r="OU139" s="263"/>
      <c r="OV139" s="263"/>
      <c r="OW139" s="263"/>
      <c r="OX139" s="263"/>
      <c r="OY139" s="263"/>
      <c r="OZ139" s="263"/>
      <c r="PA139" s="263"/>
      <c r="PB139" s="263"/>
      <c r="PC139" s="263"/>
      <c r="PD139" s="263"/>
      <c r="PE139" s="263"/>
      <c r="PF139" s="263"/>
      <c r="PG139" s="263"/>
      <c r="PH139" s="263"/>
      <c r="PI139" s="263"/>
      <c r="PJ139" s="263"/>
      <c r="PK139" s="263"/>
      <c r="PL139" s="263"/>
      <c r="PM139" s="263"/>
      <c r="PN139" s="263"/>
      <c r="PO139" s="263"/>
      <c r="PP139" s="263"/>
      <c r="PQ139" s="263"/>
      <c r="PR139" s="263"/>
      <c r="PS139" s="263"/>
      <c r="PT139" s="263"/>
      <c r="PU139" s="263"/>
      <c r="PV139" s="263"/>
      <c r="PW139" s="263"/>
      <c r="PX139" s="263"/>
      <c r="PY139" s="263"/>
      <c r="PZ139" s="263"/>
      <c r="QA139" s="263"/>
      <c r="QB139" s="263"/>
      <c r="QC139" s="263"/>
      <c r="QD139" s="263"/>
      <c r="QE139" s="263"/>
      <c r="QF139" s="263"/>
      <c r="QG139" s="263"/>
      <c r="QH139" s="263"/>
      <c r="QI139" s="263"/>
      <c r="QJ139" s="263"/>
      <c r="QK139" s="263"/>
      <c r="QL139" s="263"/>
      <c r="QM139" s="263"/>
      <c r="QN139" s="263"/>
      <c r="QO139" s="263"/>
      <c r="QP139" s="263"/>
      <c r="QQ139" s="263"/>
      <c r="QR139" s="263"/>
      <c r="QS139" s="263"/>
      <c r="QT139" s="263"/>
      <c r="QU139" s="263"/>
      <c r="QV139" s="263"/>
      <c r="QW139" s="263"/>
      <c r="QX139" s="263"/>
      <c r="QY139" s="263"/>
      <c r="QZ139" s="263"/>
      <c r="RA139" s="263"/>
      <c r="RB139" s="263"/>
      <c r="RC139" s="263"/>
      <c r="RD139" s="263"/>
      <c r="RE139" s="263"/>
      <c r="RF139" s="263"/>
      <c r="RG139" s="263"/>
      <c r="RH139" s="263"/>
      <c r="RI139" s="263"/>
      <c r="RJ139" s="263"/>
      <c r="RK139" s="263"/>
      <c r="RL139" s="263"/>
      <c r="RM139" s="263"/>
      <c r="RN139" s="263"/>
      <c r="RO139" s="263"/>
      <c r="RP139" s="263"/>
      <c r="RQ139" s="263"/>
      <c r="RR139" s="263"/>
      <c r="RS139" s="263"/>
      <c r="RT139" s="263"/>
      <c r="RU139" s="263"/>
      <c r="RV139" s="263"/>
      <c r="RW139" s="263"/>
      <c r="RX139" s="263"/>
      <c r="RY139" s="263"/>
      <c r="RZ139" s="263"/>
      <c r="SA139" s="263"/>
      <c r="SB139" s="263"/>
      <c r="SC139" s="263"/>
      <c r="SD139" s="263"/>
      <c r="SE139" s="263"/>
      <c r="SF139" s="263"/>
      <c r="SG139" s="263"/>
      <c r="SH139" s="263"/>
      <c r="SI139" s="263"/>
      <c r="SJ139" s="263"/>
      <c r="SK139" s="263"/>
      <c r="SL139" s="263"/>
      <c r="SM139" s="263"/>
      <c r="SN139" s="263"/>
      <c r="SO139" s="263"/>
      <c r="SP139" s="263"/>
      <c r="SQ139" s="263"/>
      <c r="SR139" s="263"/>
      <c r="SS139" s="263"/>
      <c r="ST139" s="263"/>
      <c r="SU139" s="263"/>
      <c r="SV139" s="263"/>
      <c r="SW139" s="263"/>
      <c r="SX139" s="263"/>
      <c r="SY139" s="263"/>
      <c r="SZ139" s="263"/>
      <c r="TA139" s="263"/>
      <c r="TB139" s="263"/>
      <c r="TC139" s="263"/>
      <c r="TD139" s="263"/>
      <c r="TE139" s="263"/>
      <c r="TF139" s="263"/>
      <c r="TG139" s="263"/>
      <c r="TH139" s="263"/>
      <c r="TI139" s="263"/>
      <c r="TJ139" s="263"/>
      <c r="TK139" s="263"/>
      <c r="TL139" s="263"/>
      <c r="TM139" s="263"/>
      <c r="TN139" s="263"/>
      <c r="TO139" s="263"/>
      <c r="TP139" s="263"/>
      <c r="TQ139" s="263"/>
      <c r="TR139" s="263"/>
      <c r="TS139" s="263"/>
      <c r="TT139" s="263"/>
      <c r="TU139" s="263"/>
      <c r="TV139" s="263"/>
      <c r="TW139" s="263"/>
      <c r="TX139" s="263"/>
      <c r="TY139" s="263"/>
      <c r="TZ139" s="263"/>
      <c r="UA139" s="263"/>
      <c r="UB139" s="263"/>
      <c r="UC139" s="263"/>
      <c r="UD139" s="263"/>
      <c r="UE139" s="263"/>
      <c r="UF139" s="263"/>
      <c r="UG139" s="263"/>
      <c r="UH139" s="263"/>
      <c r="UI139" s="263"/>
      <c r="UJ139" s="263"/>
      <c r="UK139" s="263"/>
      <c r="UL139" s="263"/>
      <c r="UM139" s="263"/>
      <c r="UN139" s="263"/>
      <c r="UO139" s="263"/>
      <c r="UP139" s="263"/>
      <c r="UQ139" s="263"/>
      <c r="UR139" s="263"/>
      <c r="US139" s="263"/>
      <c r="UT139" s="263"/>
      <c r="UU139" s="263"/>
      <c r="UV139" s="263"/>
      <c r="UW139" s="263"/>
      <c r="UX139" s="263"/>
      <c r="UY139" s="263"/>
      <c r="UZ139" s="263"/>
      <c r="VA139" s="263"/>
      <c r="VB139" s="263"/>
      <c r="VC139" s="263"/>
      <c r="VD139" s="263"/>
      <c r="VE139" s="263"/>
      <c r="VF139" s="263"/>
      <c r="VG139" s="263"/>
      <c r="VH139" s="263"/>
      <c r="VI139" s="263"/>
      <c r="VJ139" s="263"/>
      <c r="VK139" s="263"/>
      <c r="VL139" s="263"/>
      <c r="VM139" s="263"/>
      <c r="VN139" s="263"/>
      <c r="VO139" s="263"/>
      <c r="VP139" s="263"/>
      <c r="VQ139" s="263"/>
      <c r="VR139" s="263"/>
      <c r="VS139" s="263"/>
      <c r="VT139" s="263"/>
      <c r="VU139" s="263"/>
      <c r="VV139" s="263"/>
      <c r="VW139" s="263"/>
      <c r="VX139" s="263"/>
      <c r="VY139" s="263"/>
      <c r="VZ139" s="263"/>
      <c r="WA139" s="263"/>
      <c r="WB139" s="263"/>
      <c r="WC139" s="263"/>
      <c r="WD139" s="263"/>
      <c r="WE139" s="263"/>
      <c r="WF139" s="263"/>
      <c r="WG139" s="263"/>
      <c r="WH139" s="263"/>
      <c r="WI139" s="263"/>
      <c r="WJ139" s="263"/>
      <c r="WK139" s="263"/>
      <c r="WL139" s="263"/>
      <c r="WM139" s="263"/>
      <c r="WN139" s="263"/>
      <c r="WO139" s="263"/>
      <c r="WP139" s="263"/>
      <c r="WQ139" s="263"/>
      <c r="WR139" s="263"/>
      <c r="WS139" s="263"/>
      <c r="WT139" s="263"/>
      <c r="WU139" s="263"/>
      <c r="WV139" s="263"/>
      <c r="WW139" s="263"/>
      <c r="WX139" s="263"/>
      <c r="WY139" s="263"/>
      <c r="WZ139" s="263"/>
      <c r="XA139" s="263"/>
      <c r="XB139" s="263"/>
      <c r="XC139" s="263"/>
      <c r="XD139" s="263"/>
      <c r="XE139" s="263"/>
      <c r="XF139" s="263"/>
      <c r="XG139" s="263"/>
      <c r="XH139" s="263"/>
      <c r="XI139" s="263"/>
      <c r="XJ139" s="263"/>
      <c r="XK139" s="263"/>
      <c r="XL139" s="263"/>
      <c r="XM139" s="263"/>
      <c r="XN139" s="263"/>
      <c r="XO139" s="263"/>
      <c r="XP139" s="263"/>
      <c r="XQ139" s="263"/>
      <c r="XR139" s="263"/>
      <c r="XS139" s="263"/>
      <c r="XT139" s="263"/>
      <c r="XU139" s="263"/>
      <c r="XV139" s="263"/>
      <c r="XW139" s="263"/>
      <c r="XX139" s="263"/>
      <c r="XY139" s="263"/>
      <c r="XZ139" s="263"/>
      <c r="YA139" s="263"/>
      <c r="YB139" s="263"/>
      <c r="YC139" s="263"/>
      <c r="YD139" s="263"/>
      <c r="YE139" s="263"/>
      <c r="YF139" s="263"/>
      <c r="YG139" s="263"/>
      <c r="YH139" s="263"/>
      <c r="YI139" s="263"/>
      <c r="YJ139" s="263"/>
      <c r="YK139" s="263"/>
      <c r="YL139" s="263"/>
      <c r="YM139" s="263"/>
      <c r="YN139" s="263"/>
      <c r="YO139" s="263"/>
      <c r="YP139" s="263"/>
      <c r="YQ139" s="263"/>
      <c r="YR139" s="263"/>
      <c r="YS139" s="263"/>
      <c r="YT139" s="263"/>
      <c r="YU139" s="263"/>
      <c r="YV139" s="263"/>
      <c r="YW139" s="263"/>
      <c r="YX139" s="263"/>
      <c r="YY139" s="263"/>
      <c r="YZ139" s="263"/>
      <c r="ZA139" s="263"/>
      <c r="ZB139" s="263"/>
      <c r="ZC139" s="263"/>
      <c r="ZD139" s="263"/>
      <c r="ZE139" s="263"/>
      <c r="ZF139" s="263"/>
      <c r="ZG139" s="263"/>
      <c r="ZH139" s="263"/>
      <c r="ZI139" s="263"/>
      <c r="ZJ139" s="263"/>
      <c r="ZK139" s="263"/>
      <c r="ZL139" s="263"/>
      <c r="ZM139" s="263"/>
      <c r="ZN139" s="263"/>
      <c r="ZO139" s="263"/>
      <c r="ZP139" s="263"/>
      <c r="ZQ139" s="263"/>
      <c r="ZR139" s="263"/>
      <c r="ZS139" s="263"/>
      <c r="ZT139" s="263"/>
      <c r="ZU139" s="263"/>
      <c r="ZV139" s="263"/>
      <c r="ZW139" s="263"/>
      <c r="ZX139" s="263"/>
      <c r="ZY139" s="263"/>
      <c r="ZZ139" s="263"/>
      <c r="AAA139" s="263"/>
      <c r="AAB139" s="263"/>
      <c r="AAC139" s="263"/>
      <c r="AAD139" s="263"/>
      <c r="AAE139" s="263"/>
      <c r="AAF139" s="263"/>
      <c r="AAG139" s="263"/>
      <c r="AAH139" s="263"/>
      <c r="AAI139" s="263"/>
      <c r="AAJ139" s="263"/>
      <c r="AAK139" s="263"/>
      <c r="AAL139" s="263"/>
      <c r="AAM139" s="263"/>
      <c r="AAN139" s="263"/>
      <c r="AAO139" s="263"/>
      <c r="AAP139" s="263"/>
      <c r="AAQ139" s="263"/>
      <c r="AAR139" s="263"/>
      <c r="AAS139" s="263"/>
      <c r="AAT139" s="263"/>
      <c r="AAU139" s="263"/>
      <c r="AAV139" s="263"/>
      <c r="AAW139" s="263"/>
      <c r="AAX139" s="263"/>
      <c r="AAY139" s="263"/>
      <c r="AAZ139" s="263"/>
      <c r="ABA139" s="263"/>
      <c r="ABB139" s="263"/>
      <c r="ABC139" s="263"/>
      <c r="ABD139" s="263"/>
      <c r="ABE139" s="263"/>
      <c r="ABF139" s="263"/>
      <c r="ABG139" s="263"/>
      <c r="ABH139" s="263"/>
      <c r="ABI139" s="263"/>
      <c r="ABJ139" s="263"/>
      <c r="ABK139" s="263"/>
      <c r="ABL139" s="263"/>
      <c r="ABM139" s="263"/>
      <c r="ABN139" s="263"/>
      <c r="ABO139" s="263"/>
      <c r="ABP139" s="263"/>
      <c r="ABQ139" s="263"/>
      <c r="ABR139" s="263"/>
      <c r="ABS139" s="263"/>
      <c r="ABT139" s="263"/>
      <c r="ABU139" s="263"/>
      <c r="ABV139" s="263"/>
      <c r="ABW139" s="263"/>
      <c r="ABX139" s="263"/>
      <c r="ABY139" s="263"/>
      <c r="ABZ139" s="263"/>
      <c r="ACA139" s="263"/>
      <c r="ACB139" s="263"/>
      <c r="ACC139" s="263"/>
      <c r="ACD139" s="263"/>
      <c r="ACE139" s="263"/>
      <c r="ACF139" s="263"/>
      <c r="ACG139" s="263"/>
      <c r="ACH139" s="263"/>
      <c r="ACI139" s="263"/>
      <c r="ACJ139" s="263"/>
      <c r="ACK139" s="263"/>
      <c r="ACL139" s="263"/>
      <c r="ACM139" s="263"/>
      <c r="ACN139" s="263"/>
      <c r="ACO139" s="263"/>
      <c r="ACP139" s="263"/>
      <c r="ACQ139" s="263"/>
      <c r="ACR139" s="263"/>
      <c r="ACS139" s="263"/>
      <c r="ACT139" s="263"/>
      <c r="ACU139" s="263"/>
      <c r="ACV139" s="263"/>
      <c r="ACW139" s="263"/>
      <c r="ACX139" s="263"/>
      <c r="ACY139" s="263"/>
      <c r="ACZ139" s="263"/>
      <c r="ADA139" s="263"/>
      <c r="ADB139" s="263"/>
      <c r="ADC139" s="263"/>
      <c r="ADD139" s="263"/>
      <c r="ADE139" s="263"/>
      <c r="ADF139" s="263"/>
      <c r="ADG139" s="263"/>
      <c r="ADH139" s="263"/>
      <c r="ADI139" s="263"/>
      <c r="ADJ139" s="263"/>
      <c r="ADK139" s="263"/>
      <c r="ADL139" s="263"/>
      <c r="ADM139" s="263"/>
      <c r="ADN139" s="263"/>
      <c r="ADO139" s="263"/>
      <c r="ADP139" s="263"/>
      <c r="ADQ139" s="263"/>
      <c r="ADR139" s="263"/>
      <c r="ADS139" s="263"/>
      <c r="ADT139" s="263"/>
      <c r="ADU139" s="263"/>
      <c r="ADV139" s="263"/>
      <c r="ADW139" s="263"/>
      <c r="ADX139" s="263"/>
      <c r="ADY139" s="263"/>
      <c r="ADZ139" s="263"/>
      <c r="AEA139" s="263"/>
      <c r="AEB139" s="263"/>
      <c r="AEC139" s="263"/>
      <c r="AED139" s="263"/>
      <c r="AEE139" s="263"/>
      <c r="AEF139" s="263"/>
      <c r="AEG139" s="263"/>
      <c r="AEH139" s="263"/>
      <c r="AEI139" s="263"/>
      <c r="AEJ139" s="263"/>
      <c r="AEK139" s="263"/>
      <c r="AEL139" s="263"/>
      <c r="AEM139" s="263"/>
      <c r="AEN139" s="263"/>
      <c r="AEO139" s="263"/>
      <c r="AEP139" s="263"/>
      <c r="AEQ139" s="263"/>
      <c r="AER139" s="263"/>
      <c r="AES139" s="263"/>
      <c r="AET139" s="263"/>
      <c r="AEU139" s="263"/>
      <c r="AEV139" s="263"/>
      <c r="AEW139" s="263"/>
      <c r="AEX139" s="263"/>
      <c r="AEY139" s="263"/>
      <c r="AEZ139" s="263"/>
      <c r="AFA139" s="263"/>
      <c r="AFB139" s="263"/>
      <c r="AFC139" s="263"/>
      <c r="AFD139" s="263"/>
      <c r="AFE139" s="263"/>
      <c r="AFF139" s="263"/>
      <c r="AFG139" s="263"/>
      <c r="AFH139" s="263"/>
      <c r="AFI139" s="263"/>
      <c r="AFJ139" s="263"/>
      <c r="AFK139" s="263"/>
      <c r="AFL139" s="263"/>
      <c r="AFM139" s="263"/>
      <c r="AFN139" s="263"/>
      <c r="AFO139" s="263"/>
      <c r="AFP139" s="263"/>
      <c r="AFQ139" s="263"/>
      <c r="AFR139" s="263"/>
      <c r="AFS139" s="263"/>
      <c r="AFT139" s="263"/>
      <c r="AFU139" s="263"/>
      <c r="AFV139" s="263"/>
      <c r="AFW139" s="263"/>
      <c r="AFX139" s="263"/>
      <c r="AFY139" s="263"/>
      <c r="AFZ139" s="263"/>
      <c r="AGA139" s="263"/>
      <c r="AGB139" s="263"/>
      <c r="AGC139" s="263"/>
      <c r="AGD139" s="263"/>
      <c r="AGE139" s="263"/>
      <c r="AGF139" s="263"/>
      <c r="AGG139" s="263"/>
      <c r="AGH139" s="263"/>
      <c r="AGI139" s="263"/>
      <c r="AGJ139" s="263"/>
      <c r="AGK139" s="263"/>
      <c r="AGL139" s="263"/>
      <c r="AGM139" s="263"/>
      <c r="AGN139" s="263"/>
      <c r="AGO139" s="263"/>
      <c r="AGP139" s="263"/>
      <c r="AGQ139" s="263"/>
      <c r="AGR139" s="263"/>
      <c r="AGS139" s="263"/>
      <c r="AGT139" s="263"/>
      <c r="AGU139" s="263"/>
      <c r="AGV139" s="263"/>
      <c r="AGW139" s="263"/>
      <c r="AGX139" s="263"/>
      <c r="AGY139" s="263"/>
      <c r="AGZ139" s="263"/>
      <c r="AHA139" s="263"/>
      <c r="AHB139" s="263"/>
      <c r="AHC139" s="263"/>
      <c r="AHD139" s="263"/>
      <c r="AHE139" s="263"/>
      <c r="AHF139" s="263"/>
      <c r="AHG139" s="263"/>
      <c r="AHH139" s="263"/>
      <c r="AHI139" s="263"/>
      <c r="AHJ139" s="263"/>
      <c r="AHK139" s="263"/>
      <c r="AHL139" s="263"/>
      <c r="AHM139" s="263"/>
      <c r="AHN139" s="263"/>
      <c r="AHO139" s="263"/>
      <c r="AHP139" s="263"/>
      <c r="AHQ139" s="263"/>
      <c r="AHR139" s="263"/>
      <c r="AHS139" s="263"/>
      <c r="AHT139" s="263"/>
      <c r="AHU139" s="263"/>
      <c r="AHV139" s="263"/>
      <c r="AHW139" s="263"/>
      <c r="AHX139" s="263"/>
      <c r="AHY139" s="263"/>
      <c r="AHZ139" s="263"/>
      <c r="AIA139" s="263"/>
      <c r="AIB139" s="263"/>
      <c r="AIC139" s="263"/>
      <c r="AID139" s="263"/>
      <c r="AIE139" s="263"/>
      <c r="AIF139" s="263"/>
      <c r="AIG139" s="263"/>
      <c r="AIH139" s="263"/>
      <c r="AII139" s="263"/>
      <c r="AIJ139" s="263"/>
      <c r="AIK139" s="263"/>
      <c r="AIL139" s="263"/>
      <c r="AIM139" s="263"/>
      <c r="AIN139" s="263"/>
      <c r="AIO139" s="263"/>
      <c r="AIP139" s="263"/>
      <c r="AIQ139" s="263"/>
      <c r="AIR139" s="263"/>
      <c r="AIS139" s="263"/>
      <c r="AIT139" s="263"/>
      <c r="AIU139" s="263"/>
      <c r="AIV139" s="263"/>
      <c r="AIW139" s="263"/>
      <c r="AIX139" s="263"/>
      <c r="AIY139" s="263"/>
      <c r="AIZ139" s="263"/>
      <c r="AJA139" s="263"/>
      <c r="AJB139" s="263"/>
      <c r="AJC139" s="263"/>
      <c r="AJD139" s="263"/>
      <c r="AJE139" s="263"/>
      <c r="AJF139" s="263"/>
      <c r="AJG139" s="263"/>
      <c r="AJH139" s="263"/>
      <c r="AJI139" s="263"/>
      <c r="AJJ139" s="263"/>
      <c r="AJK139" s="263"/>
      <c r="AJL139" s="263"/>
      <c r="AJM139" s="263"/>
      <c r="AJN139" s="263"/>
      <c r="AJO139" s="263"/>
      <c r="AJP139" s="263"/>
      <c r="AJQ139" s="263"/>
      <c r="AJR139" s="263"/>
      <c r="AJS139" s="263"/>
      <c r="AJT139" s="263"/>
      <c r="AJU139" s="263"/>
      <c r="AJV139" s="263"/>
      <c r="AJW139" s="263"/>
      <c r="AJX139" s="263"/>
      <c r="AJY139" s="263"/>
      <c r="AJZ139" s="263"/>
      <c r="AKA139" s="263"/>
      <c r="AKB139" s="263"/>
      <c r="AKC139" s="263"/>
      <c r="AKD139" s="263"/>
      <c r="AKE139" s="263"/>
      <c r="AKF139" s="263"/>
      <c r="AKG139" s="263"/>
      <c r="AKH139" s="263"/>
      <c r="AKI139" s="263"/>
      <c r="AKJ139" s="263"/>
      <c r="AKK139" s="263"/>
      <c r="AKL139" s="263"/>
      <c r="AKM139" s="263"/>
      <c r="AKN139" s="263"/>
      <c r="AKO139" s="263"/>
      <c r="AKP139" s="263"/>
      <c r="AKQ139" s="263"/>
      <c r="AKR139" s="263"/>
      <c r="AKS139" s="263"/>
      <c r="AKT139" s="263"/>
      <c r="AKU139" s="263"/>
      <c r="AKV139" s="263"/>
      <c r="AKW139" s="263"/>
      <c r="AKX139" s="263"/>
      <c r="AKY139" s="263"/>
      <c r="AKZ139" s="263"/>
      <c r="ALA139" s="263"/>
      <c r="ALB139" s="263"/>
      <c r="ALC139" s="263"/>
      <c r="ALD139" s="263"/>
      <c r="ALE139" s="263"/>
      <c r="ALF139" s="263"/>
      <c r="ALG139" s="263"/>
      <c r="ALH139" s="263"/>
      <c r="ALI139" s="263"/>
      <c r="ALJ139" s="263"/>
      <c r="ALK139" s="263"/>
      <c r="ALL139" s="263"/>
      <c r="ALM139" s="263"/>
      <c r="ALN139" s="263"/>
      <c r="ALO139" s="263"/>
      <c r="ALP139" s="263"/>
      <c r="ALQ139" s="263"/>
      <c r="ALR139" s="263"/>
      <c r="ALS139" s="263"/>
      <c r="ALT139" s="263"/>
      <c r="ALU139" s="263"/>
      <c r="ALV139" s="263"/>
      <c r="ALW139" s="263"/>
      <c r="ALX139" s="263"/>
      <c r="ALY139" s="263"/>
      <c r="ALZ139" s="263"/>
      <c r="AMA139" s="263"/>
      <c r="AMB139" s="263"/>
      <c r="AMC139" s="263"/>
      <c r="AMD139" s="263"/>
      <c r="AME139" s="263"/>
      <c r="AMF139" s="263"/>
      <c r="AMG139" s="263"/>
      <c r="AMH139" s="263"/>
      <c r="AMI139" s="263"/>
      <c r="AMJ139" s="263"/>
      <c r="AMK139" s="263"/>
    </row>
    <row r="140" spans="1:1025" s="86" customFormat="1" x14ac:dyDescent="0.2">
      <c r="A140" s="263"/>
      <c r="B140" s="263"/>
      <c r="C140" s="234"/>
      <c r="D140" s="234"/>
      <c r="E140" s="234"/>
      <c r="F140" s="234"/>
      <c r="G140" s="234"/>
      <c r="H140" s="234"/>
      <c r="I140" s="234"/>
      <c r="J140" s="234"/>
      <c r="K140" s="234"/>
      <c r="L140" s="234"/>
      <c r="M140" s="234"/>
      <c r="N140" s="234"/>
      <c r="O140" s="234"/>
      <c r="P140" s="234"/>
      <c r="Q140" s="224"/>
      <c r="R140" s="244"/>
      <c r="S140" s="263"/>
      <c r="T140" s="263"/>
      <c r="U140" s="263"/>
      <c r="V140" s="263"/>
      <c r="W140" s="263"/>
      <c r="X140" s="263"/>
      <c r="Y140" s="263"/>
      <c r="Z140" s="263"/>
      <c r="AA140" s="263"/>
      <c r="AB140" s="263"/>
      <c r="AC140" s="263"/>
      <c r="AD140" s="263"/>
      <c r="AE140" s="263"/>
      <c r="AF140" s="263"/>
      <c r="AG140" s="263"/>
      <c r="AH140" s="263"/>
      <c r="AI140" s="263"/>
      <c r="AJ140" s="263"/>
      <c r="AK140" s="263"/>
      <c r="AL140" s="263"/>
      <c r="AM140" s="263"/>
      <c r="AN140" s="263"/>
      <c r="AO140" s="263"/>
      <c r="AP140" s="263"/>
      <c r="AQ140" s="263"/>
      <c r="AR140" s="263"/>
      <c r="AS140" s="263"/>
      <c r="AT140" s="263"/>
      <c r="AU140" s="263"/>
      <c r="AV140" s="263"/>
      <c r="AW140" s="263"/>
      <c r="AX140" s="263"/>
      <c r="AY140" s="263"/>
      <c r="AZ140" s="263"/>
      <c r="BA140" s="263"/>
      <c r="BB140" s="263"/>
      <c r="BC140" s="263"/>
      <c r="BD140" s="263"/>
      <c r="BE140" s="263"/>
      <c r="BF140" s="263"/>
      <c r="BG140" s="263"/>
      <c r="BH140" s="263"/>
      <c r="BI140" s="263"/>
      <c r="BJ140" s="263"/>
      <c r="BK140" s="263"/>
      <c r="BL140" s="263"/>
      <c r="BM140" s="263"/>
      <c r="BN140" s="263"/>
      <c r="BO140" s="263"/>
      <c r="BP140" s="263"/>
      <c r="BQ140" s="263"/>
      <c r="BR140" s="263"/>
      <c r="BS140" s="263"/>
      <c r="BT140" s="263"/>
      <c r="BU140" s="263"/>
      <c r="BV140" s="263"/>
      <c r="BW140" s="263"/>
      <c r="BX140" s="263"/>
      <c r="BY140" s="263"/>
      <c r="BZ140" s="263"/>
      <c r="CA140" s="263"/>
      <c r="CB140" s="263"/>
      <c r="CC140" s="263"/>
      <c r="CD140" s="263"/>
      <c r="CE140" s="263"/>
      <c r="CF140" s="263"/>
      <c r="CG140" s="263"/>
      <c r="CH140" s="263"/>
      <c r="CI140" s="263"/>
      <c r="CJ140" s="263"/>
      <c r="CK140" s="263"/>
      <c r="CL140" s="263"/>
      <c r="CM140" s="263"/>
      <c r="CN140" s="263"/>
      <c r="CO140" s="263"/>
      <c r="CP140" s="263"/>
      <c r="CQ140" s="263"/>
      <c r="CR140" s="263"/>
      <c r="CS140" s="263"/>
      <c r="CT140" s="263"/>
      <c r="CU140" s="263"/>
      <c r="CV140" s="263"/>
      <c r="CW140" s="263"/>
      <c r="CX140" s="263"/>
      <c r="CY140" s="263"/>
      <c r="CZ140" s="263"/>
      <c r="DA140" s="263"/>
      <c r="DB140" s="263"/>
      <c r="DC140" s="263"/>
      <c r="DD140" s="263"/>
      <c r="DE140" s="263"/>
      <c r="DF140" s="263"/>
      <c r="DG140" s="263"/>
      <c r="DH140" s="263"/>
      <c r="DI140" s="263"/>
      <c r="DJ140" s="263"/>
      <c r="DK140" s="263"/>
      <c r="DL140" s="263"/>
      <c r="DM140" s="263"/>
      <c r="DN140" s="263"/>
      <c r="DO140" s="263"/>
      <c r="DP140" s="263"/>
      <c r="DQ140" s="263"/>
      <c r="DR140" s="263"/>
      <c r="DS140" s="263"/>
      <c r="DT140" s="263"/>
      <c r="DU140" s="263"/>
      <c r="DV140" s="263"/>
      <c r="DW140" s="263"/>
      <c r="DX140" s="263"/>
      <c r="DY140" s="263"/>
      <c r="DZ140" s="263"/>
      <c r="EA140" s="263"/>
      <c r="EB140" s="263"/>
      <c r="EC140" s="263"/>
      <c r="ED140" s="263"/>
      <c r="EE140" s="263"/>
      <c r="EF140" s="263"/>
      <c r="EG140" s="263"/>
      <c r="EH140" s="263"/>
      <c r="EI140" s="263"/>
      <c r="EJ140" s="263"/>
      <c r="EK140" s="263"/>
      <c r="EL140" s="263"/>
      <c r="EM140" s="263"/>
      <c r="EN140" s="263"/>
      <c r="EO140" s="263"/>
      <c r="EP140" s="263"/>
      <c r="EQ140" s="263"/>
      <c r="ER140" s="263"/>
      <c r="ES140" s="263"/>
      <c r="ET140" s="263"/>
      <c r="EU140" s="263"/>
      <c r="EV140" s="263"/>
      <c r="EW140" s="263"/>
      <c r="EX140" s="263"/>
      <c r="EY140" s="263"/>
      <c r="EZ140" s="263"/>
      <c r="FA140" s="263"/>
      <c r="FB140" s="263"/>
      <c r="FC140" s="263"/>
      <c r="FD140" s="263"/>
      <c r="FE140" s="263"/>
      <c r="FF140" s="263"/>
      <c r="FG140" s="263"/>
      <c r="FH140" s="263"/>
      <c r="FI140" s="263"/>
      <c r="FJ140" s="263"/>
      <c r="FK140" s="263"/>
      <c r="FL140" s="263"/>
      <c r="FM140" s="263"/>
      <c r="FN140" s="263"/>
      <c r="FO140" s="263"/>
      <c r="FP140" s="263"/>
      <c r="FQ140" s="263"/>
      <c r="FR140" s="263"/>
      <c r="FS140" s="263"/>
      <c r="FT140" s="263"/>
      <c r="FU140" s="263"/>
      <c r="FV140" s="263"/>
      <c r="FW140" s="263"/>
      <c r="FX140" s="263"/>
      <c r="FY140" s="263"/>
      <c r="FZ140" s="263"/>
      <c r="GA140" s="263"/>
      <c r="GB140" s="263"/>
      <c r="GC140" s="263"/>
      <c r="GD140" s="263"/>
      <c r="GE140" s="263"/>
      <c r="GF140" s="263"/>
      <c r="GG140" s="263"/>
      <c r="GH140" s="263"/>
      <c r="GI140" s="263"/>
      <c r="GJ140" s="263"/>
      <c r="GK140" s="263"/>
      <c r="GL140" s="263"/>
      <c r="GM140" s="263"/>
      <c r="GN140" s="263"/>
      <c r="GO140" s="263"/>
      <c r="GP140" s="263"/>
      <c r="GQ140" s="263"/>
      <c r="GR140" s="263"/>
      <c r="GS140" s="263"/>
      <c r="GT140" s="263"/>
      <c r="GU140" s="263"/>
      <c r="GV140" s="263"/>
      <c r="GW140" s="263"/>
      <c r="GX140" s="263"/>
      <c r="GY140" s="263"/>
      <c r="GZ140" s="263"/>
      <c r="HA140" s="263"/>
      <c r="HB140" s="263"/>
      <c r="HC140" s="263"/>
      <c r="HD140" s="263"/>
      <c r="HE140" s="263"/>
      <c r="HF140" s="263"/>
      <c r="HG140" s="263"/>
      <c r="HH140" s="263"/>
      <c r="HI140" s="263"/>
      <c r="HJ140" s="263"/>
      <c r="HK140" s="263"/>
      <c r="HL140" s="263"/>
      <c r="HM140" s="263"/>
      <c r="HN140" s="263"/>
      <c r="HO140" s="263"/>
      <c r="HP140" s="263"/>
      <c r="HQ140" s="263"/>
      <c r="HR140" s="263"/>
      <c r="HS140" s="263"/>
      <c r="HT140" s="263"/>
      <c r="HU140" s="263"/>
      <c r="HV140" s="263"/>
      <c r="HW140" s="263"/>
      <c r="HX140" s="263"/>
      <c r="HY140" s="263"/>
      <c r="HZ140" s="263"/>
      <c r="IA140" s="263"/>
      <c r="IB140" s="263"/>
      <c r="IC140" s="263"/>
      <c r="ID140" s="263"/>
      <c r="IE140" s="263"/>
      <c r="IF140" s="263"/>
      <c r="IG140" s="263"/>
      <c r="IH140" s="263"/>
      <c r="II140" s="263"/>
      <c r="IJ140" s="263"/>
      <c r="IK140" s="263"/>
      <c r="IL140" s="263"/>
      <c r="IM140" s="263"/>
      <c r="IN140" s="263"/>
      <c r="IO140" s="263"/>
      <c r="IP140" s="263"/>
      <c r="IQ140" s="263"/>
      <c r="IR140" s="263"/>
      <c r="IS140" s="263"/>
      <c r="IT140" s="263"/>
      <c r="IU140" s="263"/>
      <c r="IV140" s="263"/>
      <c r="IW140" s="263"/>
      <c r="IX140" s="263"/>
      <c r="IY140" s="263"/>
      <c r="IZ140" s="263"/>
      <c r="JA140" s="263"/>
      <c r="JB140" s="263"/>
      <c r="JC140" s="263"/>
      <c r="JD140" s="263"/>
      <c r="JE140" s="263"/>
      <c r="JF140" s="263"/>
      <c r="JG140" s="263"/>
      <c r="JH140" s="263"/>
      <c r="JI140" s="263"/>
      <c r="JJ140" s="263"/>
      <c r="JK140" s="263"/>
      <c r="JL140" s="263"/>
      <c r="JM140" s="263"/>
      <c r="JN140" s="263"/>
      <c r="JO140" s="263"/>
      <c r="JP140" s="263"/>
      <c r="JQ140" s="263"/>
      <c r="JR140" s="263"/>
      <c r="JS140" s="263"/>
      <c r="JT140" s="263"/>
      <c r="JU140" s="263"/>
      <c r="JV140" s="263"/>
      <c r="JW140" s="263"/>
      <c r="JX140" s="263"/>
      <c r="JY140" s="263"/>
      <c r="JZ140" s="263"/>
      <c r="KA140" s="263"/>
      <c r="KB140" s="263"/>
      <c r="KC140" s="263"/>
      <c r="KD140" s="263"/>
      <c r="KE140" s="263"/>
      <c r="KF140" s="263"/>
      <c r="KG140" s="263"/>
      <c r="KH140" s="263"/>
      <c r="KI140" s="263"/>
      <c r="KJ140" s="263"/>
      <c r="KK140" s="263"/>
      <c r="KL140" s="263"/>
      <c r="KM140" s="263"/>
      <c r="KN140" s="263"/>
      <c r="KO140" s="263"/>
      <c r="KP140" s="263"/>
      <c r="KQ140" s="263"/>
      <c r="KR140" s="263"/>
      <c r="KS140" s="263"/>
      <c r="KT140" s="263"/>
      <c r="KU140" s="263"/>
      <c r="KV140" s="263"/>
      <c r="KW140" s="263"/>
      <c r="KX140" s="263"/>
      <c r="KY140" s="263"/>
      <c r="KZ140" s="263"/>
      <c r="LA140" s="263"/>
      <c r="LB140" s="263"/>
      <c r="LC140" s="263"/>
      <c r="LD140" s="263"/>
      <c r="LE140" s="263"/>
      <c r="LF140" s="263"/>
      <c r="LG140" s="263"/>
      <c r="LH140" s="263"/>
      <c r="LI140" s="263"/>
      <c r="LJ140" s="263"/>
      <c r="LK140" s="263"/>
      <c r="LL140" s="263"/>
      <c r="LM140" s="263"/>
      <c r="LN140" s="263"/>
      <c r="LO140" s="263"/>
      <c r="LP140" s="263"/>
      <c r="LQ140" s="263"/>
      <c r="LR140" s="263"/>
      <c r="LS140" s="263"/>
      <c r="LT140" s="263"/>
      <c r="LU140" s="263"/>
      <c r="LV140" s="263"/>
      <c r="LW140" s="263"/>
      <c r="LX140" s="263"/>
      <c r="LY140" s="263"/>
      <c r="LZ140" s="263"/>
      <c r="MA140" s="263"/>
      <c r="MB140" s="263"/>
      <c r="MC140" s="263"/>
      <c r="MD140" s="263"/>
      <c r="ME140" s="263"/>
      <c r="MF140" s="263"/>
      <c r="MG140" s="263"/>
      <c r="MH140" s="263"/>
      <c r="MI140" s="263"/>
      <c r="MJ140" s="263"/>
      <c r="MK140" s="263"/>
      <c r="ML140" s="263"/>
      <c r="MM140" s="263"/>
      <c r="MN140" s="263"/>
      <c r="MO140" s="263"/>
      <c r="MP140" s="263"/>
      <c r="MQ140" s="263"/>
      <c r="MR140" s="263"/>
      <c r="MS140" s="263"/>
      <c r="MT140" s="263"/>
      <c r="MU140" s="263"/>
      <c r="MV140" s="263"/>
      <c r="MW140" s="263"/>
      <c r="MX140" s="263"/>
      <c r="MY140" s="263"/>
      <c r="MZ140" s="263"/>
      <c r="NA140" s="263"/>
      <c r="NB140" s="263"/>
      <c r="NC140" s="263"/>
      <c r="ND140" s="263"/>
      <c r="NE140" s="263"/>
      <c r="NF140" s="263"/>
      <c r="NG140" s="263"/>
      <c r="NH140" s="263"/>
      <c r="NI140" s="263"/>
      <c r="NJ140" s="263"/>
      <c r="NK140" s="263"/>
      <c r="NL140" s="263"/>
      <c r="NM140" s="263"/>
      <c r="NN140" s="263"/>
      <c r="NO140" s="263"/>
      <c r="NP140" s="263"/>
      <c r="NQ140" s="263"/>
      <c r="NR140" s="263"/>
      <c r="NS140" s="263"/>
      <c r="NT140" s="263"/>
      <c r="NU140" s="263"/>
      <c r="NV140" s="263"/>
      <c r="NW140" s="263"/>
      <c r="NX140" s="263"/>
      <c r="NY140" s="263"/>
      <c r="NZ140" s="263"/>
      <c r="OA140" s="263"/>
      <c r="OB140" s="263"/>
      <c r="OC140" s="263"/>
      <c r="OD140" s="263"/>
      <c r="OE140" s="263"/>
      <c r="OF140" s="263"/>
      <c r="OG140" s="263"/>
      <c r="OH140" s="263"/>
      <c r="OI140" s="263"/>
      <c r="OJ140" s="263"/>
      <c r="OK140" s="263"/>
      <c r="OL140" s="263"/>
      <c r="OM140" s="263"/>
      <c r="ON140" s="263"/>
      <c r="OO140" s="263"/>
      <c r="OP140" s="263"/>
      <c r="OQ140" s="263"/>
      <c r="OR140" s="263"/>
      <c r="OS140" s="263"/>
      <c r="OT140" s="263"/>
      <c r="OU140" s="263"/>
      <c r="OV140" s="263"/>
      <c r="OW140" s="263"/>
      <c r="OX140" s="263"/>
      <c r="OY140" s="263"/>
      <c r="OZ140" s="263"/>
      <c r="PA140" s="263"/>
      <c r="PB140" s="263"/>
      <c r="PC140" s="263"/>
      <c r="PD140" s="263"/>
      <c r="PE140" s="263"/>
      <c r="PF140" s="263"/>
      <c r="PG140" s="263"/>
      <c r="PH140" s="263"/>
      <c r="PI140" s="263"/>
      <c r="PJ140" s="263"/>
      <c r="PK140" s="263"/>
      <c r="PL140" s="263"/>
      <c r="PM140" s="263"/>
      <c r="PN140" s="263"/>
      <c r="PO140" s="263"/>
      <c r="PP140" s="263"/>
      <c r="PQ140" s="263"/>
      <c r="PR140" s="263"/>
      <c r="PS140" s="263"/>
      <c r="PT140" s="263"/>
      <c r="PU140" s="263"/>
      <c r="PV140" s="263"/>
      <c r="PW140" s="263"/>
      <c r="PX140" s="263"/>
      <c r="PY140" s="263"/>
      <c r="PZ140" s="263"/>
      <c r="QA140" s="263"/>
      <c r="QB140" s="263"/>
      <c r="QC140" s="263"/>
      <c r="QD140" s="263"/>
      <c r="QE140" s="263"/>
      <c r="QF140" s="263"/>
      <c r="QG140" s="263"/>
      <c r="QH140" s="263"/>
      <c r="QI140" s="263"/>
      <c r="QJ140" s="263"/>
      <c r="QK140" s="263"/>
      <c r="QL140" s="263"/>
      <c r="QM140" s="263"/>
      <c r="QN140" s="263"/>
      <c r="QO140" s="263"/>
      <c r="QP140" s="263"/>
      <c r="QQ140" s="263"/>
      <c r="QR140" s="263"/>
      <c r="QS140" s="263"/>
      <c r="QT140" s="263"/>
      <c r="QU140" s="263"/>
      <c r="QV140" s="263"/>
      <c r="QW140" s="263"/>
      <c r="QX140" s="263"/>
      <c r="QY140" s="263"/>
      <c r="QZ140" s="263"/>
      <c r="RA140" s="263"/>
      <c r="RB140" s="263"/>
      <c r="RC140" s="263"/>
      <c r="RD140" s="263"/>
      <c r="RE140" s="263"/>
      <c r="RF140" s="263"/>
      <c r="RG140" s="263"/>
      <c r="RH140" s="263"/>
      <c r="RI140" s="263"/>
      <c r="RJ140" s="263"/>
      <c r="RK140" s="263"/>
      <c r="RL140" s="263"/>
      <c r="RM140" s="263"/>
      <c r="RN140" s="263"/>
      <c r="RO140" s="263"/>
      <c r="RP140" s="263"/>
      <c r="RQ140" s="263"/>
      <c r="RR140" s="263"/>
      <c r="RS140" s="263"/>
      <c r="RT140" s="263"/>
      <c r="RU140" s="263"/>
      <c r="RV140" s="263"/>
      <c r="RW140" s="263"/>
      <c r="RX140" s="263"/>
      <c r="RY140" s="263"/>
      <c r="RZ140" s="263"/>
      <c r="SA140" s="263"/>
      <c r="SB140" s="263"/>
      <c r="SC140" s="263"/>
      <c r="SD140" s="263"/>
      <c r="SE140" s="263"/>
      <c r="SF140" s="263"/>
      <c r="SG140" s="263"/>
      <c r="SH140" s="263"/>
      <c r="SI140" s="263"/>
      <c r="SJ140" s="263"/>
      <c r="SK140" s="263"/>
      <c r="SL140" s="263"/>
      <c r="SM140" s="263"/>
      <c r="SN140" s="263"/>
      <c r="SO140" s="263"/>
      <c r="SP140" s="263"/>
      <c r="SQ140" s="263"/>
      <c r="SR140" s="263"/>
      <c r="SS140" s="263"/>
      <c r="ST140" s="263"/>
      <c r="SU140" s="263"/>
      <c r="SV140" s="263"/>
      <c r="SW140" s="263"/>
      <c r="SX140" s="263"/>
      <c r="SY140" s="263"/>
      <c r="SZ140" s="263"/>
      <c r="TA140" s="263"/>
      <c r="TB140" s="263"/>
      <c r="TC140" s="263"/>
      <c r="TD140" s="263"/>
      <c r="TE140" s="263"/>
      <c r="TF140" s="263"/>
      <c r="TG140" s="263"/>
      <c r="TH140" s="263"/>
      <c r="TI140" s="263"/>
      <c r="TJ140" s="263"/>
      <c r="TK140" s="263"/>
      <c r="TL140" s="263"/>
      <c r="TM140" s="263"/>
      <c r="TN140" s="263"/>
      <c r="TO140" s="263"/>
      <c r="TP140" s="263"/>
      <c r="TQ140" s="263"/>
      <c r="TR140" s="263"/>
      <c r="TS140" s="263"/>
      <c r="TT140" s="263"/>
      <c r="TU140" s="263"/>
      <c r="TV140" s="263"/>
      <c r="TW140" s="263"/>
      <c r="TX140" s="263"/>
      <c r="TY140" s="263"/>
      <c r="TZ140" s="263"/>
      <c r="UA140" s="263"/>
      <c r="UB140" s="263"/>
      <c r="UC140" s="263"/>
      <c r="UD140" s="263"/>
      <c r="UE140" s="263"/>
      <c r="UF140" s="263"/>
      <c r="UG140" s="263"/>
      <c r="UH140" s="263"/>
      <c r="UI140" s="263"/>
      <c r="UJ140" s="263"/>
      <c r="UK140" s="263"/>
      <c r="UL140" s="263"/>
      <c r="UM140" s="263"/>
      <c r="UN140" s="263"/>
      <c r="UO140" s="263"/>
      <c r="UP140" s="263"/>
      <c r="UQ140" s="263"/>
      <c r="UR140" s="263"/>
      <c r="US140" s="263"/>
      <c r="UT140" s="263"/>
      <c r="UU140" s="263"/>
      <c r="UV140" s="263"/>
      <c r="UW140" s="263"/>
      <c r="UX140" s="263"/>
      <c r="UY140" s="263"/>
      <c r="UZ140" s="263"/>
      <c r="VA140" s="263"/>
      <c r="VB140" s="263"/>
      <c r="VC140" s="263"/>
      <c r="VD140" s="263"/>
      <c r="VE140" s="263"/>
      <c r="VF140" s="263"/>
      <c r="VG140" s="263"/>
      <c r="VH140" s="263"/>
      <c r="VI140" s="263"/>
      <c r="VJ140" s="263"/>
      <c r="VK140" s="263"/>
      <c r="VL140" s="263"/>
      <c r="VM140" s="263"/>
      <c r="VN140" s="263"/>
      <c r="VO140" s="263"/>
      <c r="VP140" s="263"/>
      <c r="VQ140" s="263"/>
      <c r="VR140" s="263"/>
      <c r="VS140" s="263"/>
      <c r="VT140" s="263"/>
      <c r="VU140" s="263"/>
      <c r="VV140" s="263"/>
      <c r="VW140" s="263"/>
      <c r="VX140" s="263"/>
      <c r="VY140" s="263"/>
      <c r="VZ140" s="263"/>
      <c r="WA140" s="263"/>
      <c r="WB140" s="263"/>
      <c r="WC140" s="263"/>
      <c r="WD140" s="263"/>
      <c r="WE140" s="263"/>
      <c r="WF140" s="263"/>
      <c r="WG140" s="263"/>
      <c r="WH140" s="263"/>
      <c r="WI140" s="263"/>
      <c r="WJ140" s="263"/>
      <c r="WK140" s="263"/>
      <c r="WL140" s="263"/>
      <c r="WM140" s="263"/>
      <c r="WN140" s="263"/>
      <c r="WO140" s="263"/>
      <c r="WP140" s="263"/>
      <c r="WQ140" s="263"/>
      <c r="WR140" s="263"/>
      <c r="WS140" s="263"/>
      <c r="WT140" s="263"/>
      <c r="WU140" s="263"/>
      <c r="WV140" s="263"/>
      <c r="WW140" s="263"/>
      <c r="WX140" s="263"/>
      <c r="WY140" s="263"/>
      <c r="WZ140" s="263"/>
      <c r="XA140" s="263"/>
      <c r="XB140" s="263"/>
      <c r="XC140" s="263"/>
      <c r="XD140" s="263"/>
      <c r="XE140" s="263"/>
      <c r="XF140" s="263"/>
      <c r="XG140" s="263"/>
      <c r="XH140" s="263"/>
      <c r="XI140" s="263"/>
      <c r="XJ140" s="263"/>
      <c r="XK140" s="263"/>
      <c r="XL140" s="263"/>
      <c r="XM140" s="263"/>
      <c r="XN140" s="263"/>
      <c r="XO140" s="263"/>
      <c r="XP140" s="263"/>
      <c r="XQ140" s="263"/>
      <c r="XR140" s="263"/>
      <c r="XS140" s="263"/>
      <c r="XT140" s="263"/>
      <c r="XU140" s="263"/>
      <c r="XV140" s="263"/>
      <c r="XW140" s="263"/>
      <c r="XX140" s="263"/>
      <c r="XY140" s="263"/>
      <c r="XZ140" s="263"/>
      <c r="YA140" s="263"/>
      <c r="YB140" s="263"/>
      <c r="YC140" s="263"/>
      <c r="YD140" s="263"/>
      <c r="YE140" s="263"/>
      <c r="YF140" s="263"/>
      <c r="YG140" s="263"/>
      <c r="YH140" s="263"/>
      <c r="YI140" s="263"/>
      <c r="YJ140" s="263"/>
      <c r="YK140" s="263"/>
      <c r="YL140" s="263"/>
      <c r="YM140" s="263"/>
      <c r="YN140" s="263"/>
      <c r="YO140" s="263"/>
      <c r="YP140" s="263"/>
      <c r="YQ140" s="263"/>
      <c r="YR140" s="263"/>
      <c r="YS140" s="263"/>
      <c r="YT140" s="263"/>
      <c r="YU140" s="263"/>
      <c r="YV140" s="263"/>
      <c r="YW140" s="263"/>
      <c r="YX140" s="263"/>
      <c r="YY140" s="263"/>
      <c r="YZ140" s="263"/>
      <c r="ZA140" s="263"/>
      <c r="ZB140" s="263"/>
      <c r="ZC140" s="263"/>
      <c r="ZD140" s="263"/>
      <c r="ZE140" s="263"/>
      <c r="ZF140" s="263"/>
      <c r="ZG140" s="263"/>
      <c r="ZH140" s="263"/>
      <c r="ZI140" s="263"/>
      <c r="ZJ140" s="263"/>
      <c r="ZK140" s="263"/>
      <c r="ZL140" s="263"/>
      <c r="ZM140" s="263"/>
      <c r="ZN140" s="263"/>
      <c r="ZO140" s="263"/>
      <c r="ZP140" s="263"/>
      <c r="ZQ140" s="263"/>
      <c r="ZR140" s="263"/>
      <c r="ZS140" s="263"/>
      <c r="ZT140" s="263"/>
      <c r="ZU140" s="263"/>
      <c r="ZV140" s="263"/>
      <c r="ZW140" s="263"/>
      <c r="ZX140" s="263"/>
      <c r="ZY140" s="263"/>
      <c r="ZZ140" s="263"/>
      <c r="AAA140" s="263"/>
      <c r="AAB140" s="263"/>
      <c r="AAC140" s="263"/>
      <c r="AAD140" s="263"/>
      <c r="AAE140" s="263"/>
      <c r="AAF140" s="263"/>
      <c r="AAG140" s="263"/>
      <c r="AAH140" s="263"/>
      <c r="AAI140" s="263"/>
      <c r="AAJ140" s="263"/>
      <c r="AAK140" s="263"/>
      <c r="AAL140" s="263"/>
      <c r="AAM140" s="263"/>
      <c r="AAN140" s="263"/>
      <c r="AAO140" s="263"/>
      <c r="AAP140" s="263"/>
      <c r="AAQ140" s="263"/>
      <c r="AAR140" s="263"/>
      <c r="AAS140" s="263"/>
      <c r="AAT140" s="263"/>
      <c r="AAU140" s="263"/>
      <c r="AAV140" s="263"/>
      <c r="AAW140" s="263"/>
      <c r="AAX140" s="263"/>
      <c r="AAY140" s="263"/>
      <c r="AAZ140" s="263"/>
      <c r="ABA140" s="263"/>
      <c r="ABB140" s="263"/>
      <c r="ABC140" s="263"/>
      <c r="ABD140" s="263"/>
      <c r="ABE140" s="263"/>
      <c r="ABF140" s="263"/>
      <c r="ABG140" s="263"/>
      <c r="ABH140" s="263"/>
      <c r="ABI140" s="263"/>
      <c r="ABJ140" s="263"/>
      <c r="ABK140" s="263"/>
      <c r="ABL140" s="263"/>
      <c r="ABM140" s="263"/>
      <c r="ABN140" s="263"/>
      <c r="ABO140" s="263"/>
      <c r="ABP140" s="263"/>
      <c r="ABQ140" s="263"/>
      <c r="ABR140" s="263"/>
      <c r="ABS140" s="263"/>
      <c r="ABT140" s="263"/>
      <c r="ABU140" s="263"/>
      <c r="ABV140" s="263"/>
      <c r="ABW140" s="263"/>
      <c r="ABX140" s="263"/>
      <c r="ABY140" s="263"/>
      <c r="ABZ140" s="263"/>
      <c r="ACA140" s="263"/>
      <c r="ACB140" s="263"/>
      <c r="ACC140" s="263"/>
      <c r="ACD140" s="263"/>
      <c r="ACE140" s="263"/>
      <c r="ACF140" s="263"/>
      <c r="ACG140" s="263"/>
      <c r="ACH140" s="263"/>
      <c r="ACI140" s="263"/>
      <c r="ACJ140" s="263"/>
      <c r="ACK140" s="263"/>
      <c r="ACL140" s="263"/>
      <c r="ACM140" s="263"/>
      <c r="ACN140" s="263"/>
      <c r="ACO140" s="263"/>
      <c r="ACP140" s="263"/>
      <c r="ACQ140" s="263"/>
      <c r="ACR140" s="263"/>
      <c r="ACS140" s="263"/>
      <c r="ACT140" s="263"/>
      <c r="ACU140" s="263"/>
      <c r="ACV140" s="263"/>
      <c r="ACW140" s="263"/>
      <c r="ACX140" s="263"/>
      <c r="ACY140" s="263"/>
      <c r="ACZ140" s="263"/>
      <c r="ADA140" s="263"/>
      <c r="ADB140" s="263"/>
      <c r="ADC140" s="263"/>
      <c r="ADD140" s="263"/>
      <c r="ADE140" s="263"/>
      <c r="ADF140" s="263"/>
      <c r="ADG140" s="263"/>
      <c r="ADH140" s="263"/>
      <c r="ADI140" s="263"/>
      <c r="ADJ140" s="263"/>
      <c r="ADK140" s="263"/>
      <c r="ADL140" s="263"/>
      <c r="ADM140" s="263"/>
      <c r="ADN140" s="263"/>
      <c r="ADO140" s="263"/>
      <c r="ADP140" s="263"/>
      <c r="ADQ140" s="263"/>
      <c r="ADR140" s="263"/>
      <c r="ADS140" s="263"/>
      <c r="ADT140" s="263"/>
      <c r="ADU140" s="263"/>
      <c r="ADV140" s="263"/>
      <c r="ADW140" s="263"/>
      <c r="ADX140" s="263"/>
      <c r="ADY140" s="263"/>
      <c r="ADZ140" s="263"/>
      <c r="AEA140" s="263"/>
      <c r="AEB140" s="263"/>
      <c r="AEC140" s="263"/>
      <c r="AED140" s="263"/>
      <c r="AEE140" s="263"/>
      <c r="AEF140" s="263"/>
      <c r="AEG140" s="263"/>
      <c r="AEH140" s="263"/>
      <c r="AEI140" s="263"/>
      <c r="AEJ140" s="263"/>
      <c r="AEK140" s="263"/>
      <c r="AEL140" s="263"/>
      <c r="AEM140" s="263"/>
      <c r="AEN140" s="263"/>
      <c r="AEO140" s="263"/>
      <c r="AEP140" s="263"/>
      <c r="AEQ140" s="263"/>
      <c r="AER140" s="263"/>
      <c r="AES140" s="263"/>
      <c r="AET140" s="263"/>
      <c r="AEU140" s="263"/>
      <c r="AEV140" s="263"/>
      <c r="AEW140" s="263"/>
      <c r="AEX140" s="263"/>
      <c r="AEY140" s="263"/>
      <c r="AEZ140" s="263"/>
      <c r="AFA140" s="263"/>
      <c r="AFB140" s="263"/>
      <c r="AFC140" s="263"/>
      <c r="AFD140" s="263"/>
      <c r="AFE140" s="263"/>
      <c r="AFF140" s="263"/>
      <c r="AFG140" s="263"/>
      <c r="AFH140" s="263"/>
      <c r="AFI140" s="263"/>
      <c r="AFJ140" s="263"/>
      <c r="AFK140" s="263"/>
      <c r="AFL140" s="263"/>
      <c r="AFM140" s="263"/>
      <c r="AFN140" s="263"/>
      <c r="AFO140" s="263"/>
      <c r="AFP140" s="263"/>
      <c r="AFQ140" s="263"/>
      <c r="AFR140" s="263"/>
      <c r="AFS140" s="263"/>
      <c r="AFT140" s="263"/>
      <c r="AFU140" s="263"/>
      <c r="AFV140" s="263"/>
      <c r="AFW140" s="263"/>
      <c r="AFX140" s="263"/>
      <c r="AFY140" s="263"/>
      <c r="AFZ140" s="263"/>
      <c r="AGA140" s="263"/>
      <c r="AGB140" s="263"/>
      <c r="AGC140" s="263"/>
      <c r="AGD140" s="263"/>
      <c r="AGE140" s="263"/>
      <c r="AGF140" s="263"/>
      <c r="AGG140" s="263"/>
      <c r="AGH140" s="263"/>
      <c r="AGI140" s="263"/>
      <c r="AGJ140" s="263"/>
      <c r="AGK140" s="263"/>
      <c r="AGL140" s="263"/>
      <c r="AGM140" s="263"/>
      <c r="AGN140" s="263"/>
      <c r="AGO140" s="263"/>
      <c r="AGP140" s="263"/>
      <c r="AGQ140" s="263"/>
      <c r="AGR140" s="263"/>
      <c r="AGS140" s="263"/>
      <c r="AGT140" s="263"/>
      <c r="AGU140" s="263"/>
      <c r="AGV140" s="263"/>
      <c r="AGW140" s="263"/>
      <c r="AGX140" s="263"/>
      <c r="AGY140" s="263"/>
      <c r="AGZ140" s="263"/>
      <c r="AHA140" s="263"/>
      <c r="AHB140" s="263"/>
      <c r="AHC140" s="263"/>
      <c r="AHD140" s="263"/>
      <c r="AHE140" s="263"/>
      <c r="AHF140" s="263"/>
      <c r="AHG140" s="263"/>
      <c r="AHH140" s="263"/>
      <c r="AHI140" s="263"/>
      <c r="AHJ140" s="263"/>
      <c r="AHK140" s="263"/>
      <c r="AHL140" s="263"/>
      <c r="AHM140" s="263"/>
      <c r="AHN140" s="263"/>
      <c r="AHO140" s="263"/>
      <c r="AHP140" s="263"/>
      <c r="AHQ140" s="263"/>
      <c r="AHR140" s="263"/>
      <c r="AHS140" s="263"/>
      <c r="AHT140" s="263"/>
      <c r="AHU140" s="263"/>
      <c r="AHV140" s="263"/>
      <c r="AHW140" s="263"/>
      <c r="AHX140" s="263"/>
      <c r="AHY140" s="263"/>
      <c r="AHZ140" s="263"/>
      <c r="AIA140" s="263"/>
      <c r="AIB140" s="263"/>
      <c r="AIC140" s="263"/>
      <c r="AID140" s="263"/>
      <c r="AIE140" s="263"/>
      <c r="AIF140" s="263"/>
      <c r="AIG140" s="263"/>
      <c r="AIH140" s="263"/>
      <c r="AII140" s="263"/>
      <c r="AIJ140" s="263"/>
      <c r="AIK140" s="263"/>
      <c r="AIL140" s="263"/>
      <c r="AIM140" s="263"/>
      <c r="AIN140" s="263"/>
      <c r="AIO140" s="263"/>
      <c r="AIP140" s="263"/>
      <c r="AIQ140" s="263"/>
      <c r="AIR140" s="263"/>
      <c r="AIS140" s="263"/>
      <c r="AIT140" s="263"/>
      <c r="AIU140" s="263"/>
      <c r="AIV140" s="263"/>
      <c r="AIW140" s="263"/>
      <c r="AIX140" s="263"/>
      <c r="AIY140" s="263"/>
      <c r="AIZ140" s="263"/>
      <c r="AJA140" s="263"/>
      <c r="AJB140" s="263"/>
      <c r="AJC140" s="263"/>
      <c r="AJD140" s="263"/>
      <c r="AJE140" s="263"/>
      <c r="AJF140" s="263"/>
      <c r="AJG140" s="263"/>
      <c r="AJH140" s="263"/>
      <c r="AJI140" s="263"/>
      <c r="AJJ140" s="263"/>
      <c r="AJK140" s="263"/>
      <c r="AJL140" s="263"/>
      <c r="AJM140" s="263"/>
      <c r="AJN140" s="263"/>
      <c r="AJO140" s="263"/>
      <c r="AJP140" s="263"/>
      <c r="AJQ140" s="263"/>
      <c r="AJR140" s="263"/>
      <c r="AJS140" s="263"/>
      <c r="AJT140" s="263"/>
      <c r="AJU140" s="263"/>
      <c r="AJV140" s="263"/>
      <c r="AJW140" s="263"/>
      <c r="AJX140" s="263"/>
      <c r="AJY140" s="263"/>
      <c r="AJZ140" s="263"/>
      <c r="AKA140" s="263"/>
      <c r="AKB140" s="263"/>
      <c r="AKC140" s="263"/>
      <c r="AKD140" s="263"/>
      <c r="AKE140" s="263"/>
      <c r="AKF140" s="263"/>
      <c r="AKG140" s="263"/>
      <c r="AKH140" s="263"/>
      <c r="AKI140" s="263"/>
      <c r="AKJ140" s="263"/>
      <c r="AKK140" s="263"/>
      <c r="AKL140" s="263"/>
      <c r="AKM140" s="263"/>
      <c r="AKN140" s="263"/>
      <c r="AKO140" s="263"/>
      <c r="AKP140" s="263"/>
      <c r="AKQ140" s="263"/>
      <c r="AKR140" s="263"/>
      <c r="AKS140" s="263"/>
      <c r="AKT140" s="263"/>
      <c r="AKU140" s="263"/>
      <c r="AKV140" s="263"/>
      <c r="AKW140" s="263"/>
      <c r="AKX140" s="263"/>
      <c r="AKY140" s="263"/>
      <c r="AKZ140" s="263"/>
      <c r="ALA140" s="263"/>
      <c r="ALB140" s="263"/>
      <c r="ALC140" s="263"/>
      <c r="ALD140" s="263"/>
      <c r="ALE140" s="263"/>
      <c r="ALF140" s="263"/>
      <c r="ALG140" s="263"/>
      <c r="ALH140" s="263"/>
      <c r="ALI140" s="263"/>
      <c r="ALJ140" s="263"/>
      <c r="ALK140" s="263"/>
      <c r="ALL140" s="263"/>
      <c r="ALM140" s="263"/>
      <c r="ALN140" s="263"/>
      <c r="ALO140" s="263"/>
      <c r="ALP140" s="263"/>
      <c r="ALQ140" s="263"/>
      <c r="ALR140" s="263"/>
      <c r="ALS140" s="263"/>
      <c r="ALT140" s="263"/>
      <c r="ALU140" s="263"/>
      <c r="ALV140" s="263"/>
      <c r="ALW140" s="263"/>
      <c r="ALX140" s="263"/>
      <c r="ALY140" s="263"/>
      <c r="ALZ140" s="263"/>
      <c r="AMA140" s="263"/>
      <c r="AMB140" s="263"/>
      <c r="AMC140" s="263"/>
      <c r="AMD140" s="263"/>
      <c r="AME140" s="263"/>
      <c r="AMF140" s="263"/>
      <c r="AMG140" s="263"/>
      <c r="AMH140" s="263"/>
      <c r="AMI140" s="263"/>
      <c r="AMJ140" s="263"/>
      <c r="AMK140" s="263"/>
    </row>
    <row r="141" spans="1:1025" s="86" customFormat="1" x14ac:dyDescent="0.2">
      <c r="A141" s="263"/>
      <c r="B141" s="263"/>
      <c r="C141" s="234"/>
      <c r="D141" s="234"/>
      <c r="E141" s="234"/>
      <c r="F141" s="234"/>
      <c r="G141" s="234"/>
      <c r="H141" s="234"/>
      <c r="I141" s="234"/>
      <c r="J141" s="234"/>
      <c r="K141" s="234"/>
      <c r="L141" s="234"/>
      <c r="M141" s="234"/>
      <c r="N141" s="234"/>
      <c r="O141" s="234"/>
      <c r="P141" s="234"/>
      <c r="Q141" s="224"/>
      <c r="R141" s="244"/>
      <c r="S141" s="263"/>
      <c r="T141" s="263"/>
      <c r="U141" s="263"/>
      <c r="V141" s="263"/>
      <c r="W141" s="263"/>
      <c r="X141" s="263"/>
      <c r="Y141" s="263"/>
      <c r="Z141" s="263"/>
      <c r="AA141" s="263"/>
      <c r="AB141" s="263"/>
      <c r="AC141" s="263"/>
      <c r="AD141" s="263"/>
      <c r="AE141" s="263"/>
      <c r="AF141" s="263"/>
      <c r="AG141" s="263"/>
      <c r="AH141" s="263"/>
      <c r="AI141" s="263"/>
      <c r="AJ141" s="263"/>
      <c r="AK141" s="263"/>
      <c r="AL141" s="263"/>
      <c r="AM141" s="263"/>
      <c r="AN141" s="263"/>
      <c r="AO141" s="263"/>
      <c r="AP141" s="263"/>
      <c r="AQ141" s="263"/>
      <c r="AR141" s="263"/>
      <c r="AS141" s="263"/>
      <c r="AT141" s="263"/>
      <c r="AU141" s="263"/>
      <c r="AV141" s="263"/>
      <c r="AW141" s="263"/>
      <c r="AX141" s="263"/>
      <c r="AY141" s="263"/>
      <c r="AZ141" s="263"/>
      <c r="BA141" s="263"/>
      <c r="BB141" s="263"/>
      <c r="BC141" s="263"/>
      <c r="BD141" s="263"/>
      <c r="BE141" s="263"/>
      <c r="BF141" s="263"/>
      <c r="BG141" s="263"/>
      <c r="BH141" s="263"/>
      <c r="BI141" s="263"/>
      <c r="BJ141" s="263"/>
      <c r="BK141" s="263"/>
      <c r="BL141" s="263"/>
      <c r="BM141" s="263"/>
      <c r="BN141" s="263"/>
      <c r="BO141" s="263"/>
      <c r="BP141" s="263"/>
      <c r="BQ141" s="263"/>
      <c r="BR141" s="263"/>
      <c r="BS141" s="263"/>
      <c r="BT141" s="263"/>
      <c r="BU141" s="263"/>
      <c r="BV141" s="263"/>
      <c r="BW141" s="263"/>
      <c r="BX141" s="263"/>
      <c r="BY141" s="263"/>
      <c r="BZ141" s="263"/>
      <c r="CA141" s="263"/>
      <c r="CB141" s="263"/>
      <c r="CC141" s="263"/>
      <c r="CD141" s="263"/>
      <c r="CE141" s="263"/>
      <c r="CF141" s="263"/>
      <c r="CG141" s="263"/>
      <c r="CH141" s="263"/>
      <c r="CI141" s="263"/>
      <c r="CJ141" s="263"/>
      <c r="CK141" s="263"/>
      <c r="CL141" s="263"/>
      <c r="CM141" s="263"/>
      <c r="CN141" s="263"/>
      <c r="CO141" s="263"/>
      <c r="CP141" s="263"/>
      <c r="CQ141" s="263"/>
      <c r="CR141" s="263"/>
      <c r="CS141" s="263"/>
      <c r="CT141" s="263"/>
      <c r="CU141" s="263"/>
      <c r="CV141" s="263"/>
      <c r="CW141" s="263"/>
      <c r="CX141" s="263"/>
      <c r="CY141" s="263"/>
      <c r="CZ141" s="263"/>
      <c r="DA141" s="263"/>
      <c r="DB141" s="263"/>
      <c r="DC141" s="263"/>
      <c r="DD141" s="263"/>
      <c r="DE141" s="263"/>
      <c r="DF141" s="263"/>
      <c r="DG141" s="263"/>
      <c r="DH141" s="263"/>
      <c r="DI141" s="263"/>
      <c r="DJ141" s="263"/>
      <c r="DK141" s="263"/>
      <c r="DL141" s="263"/>
      <c r="DM141" s="263"/>
      <c r="DN141" s="263"/>
      <c r="DO141" s="263"/>
      <c r="DP141" s="263"/>
      <c r="DQ141" s="263"/>
      <c r="DR141" s="263"/>
      <c r="DS141" s="263"/>
      <c r="DT141" s="263"/>
      <c r="DU141" s="263"/>
      <c r="DV141" s="263"/>
      <c r="DW141" s="263"/>
      <c r="DX141" s="263"/>
      <c r="DY141" s="263"/>
      <c r="DZ141" s="263"/>
      <c r="EA141" s="263"/>
      <c r="EB141" s="263"/>
      <c r="EC141" s="263"/>
      <c r="ED141" s="263"/>
      <c r="EE141" s="263"/>
      <c r="EF141" s="263"/>
      <c r="EG141" s="263"/>
      <c r="EH141" s="263"/>
      <c r="EI141" s="263"/>
      <c r="EJ141" s="263"/>
      <c r="EK141" s="263"/>
      <c r="EL141" s="263"/>
      <c r="EM141" s="263"/>
      <c r="EN141" s="263"/>
      <c r="EO141" s="263"/>
      <c r="EP141" s="263"/>
      <c r="EQ141" s="263"/>
      <c r="ER141" s="263"/>
      <c r="ES141" s="263"/>
      <c r="ET141" s="263"/>
      <c r="EU141" s="263"/>
      <c r="EV141" s="263"/>
      <c r="EW141" s="263"/>
      <c r="EX141" s="263"/>
      <c r="EY141" s="263"/>
      <c r="EZ141" s="263"/>
      <c r="FA141" s="263"/>
      <c r="FB141" s="263"/>
      <c r="FC141" s="263"/>
      <c r="FD141" s="263"/>
      <c r="FE141" s="263"/>
      <c r="FF141" s="263"/>
      <c r="FG141" s="263"/>
      <c r="FH141" s="263"/>
      <c r="FI141" s="263"/>
      <c r="FJ141" s="263"/>
      <c r="FK141" s="263"/>
      <c r="FL141" s="263"/>
      <c r="FM141" s="263"/>
      <c r="FN141" s="263"/>
      <c r="FO141" s="263"/>
      <c r="FP141" s="263"/>
      <c r="FQ141" s="263"/>
      <c r="FR141" s="263"/>
      <c r="FS141" s="263"/>
      <c r="FT141" s="263"/>
      <c r="FU141" s="263"/>
      <c r="FV141" s="263"/>
      <c r="FW141" s="263"/>
      <c r="FX141" s="263"/>
      <c r="FY141" s="263"/>
      <c r="FZ141" s="263"/>
      <c r="GA141" s="263"/>
      <c r="GB141" s="263"/>
      <c r="GC141" s="263"/>
      <c r="GD141" s="263"/>
      <c r="GE141" s="263"/>
      <c r="GF141" s="263"/>
      <c r="GG141" s="263"/>
      <c r="GH141" s="263"/>
      <c r="GI141" s="263"/>
      <c r="GJ141" s="263"/>
      <c r="GK141" s="263"/>
      <c r="GL141" s="263"/>
      <c r="GM141" s="263"/>
      <c r="GN141" s="263"/>
      <c r="GO141" s="263"/>
      <c r="GP141" s="263"/>
      <c r="GQ141" s="263"/>
      <c r="GR141" s="263"/>
      <c r="GS141" s="263"/>
      <c r="GT141" s="263"/>
      <c r="GU141" s="263"/>
      <c r="GV141" s="263"/>
      <c r="GW141" s="263"/>
      <c r="GX141" s="263"/>
      <c r="GY141" s="263"/>
      <c r="GZ141" s="263"/>
      <c r="HA141" s="263"/>
      <c r="HB141" s="263"/>
      <c r="HC141" s="263"/>
      <c r="HD141" s="263"/>
      <c r="HE141" s="263"/>
      <c r="HF141" s="263"/>
      <c r="HG141" s="263"/>
      <c r="HH141" s="263"/>
      <c r="HI141" s="263"/>
      <c r="HJ141" s="263"/>
      <c r="HK141" s="263"/>
      <c r="HL141" s="263"/>
      <c r="HM141" s="263"/>
      <c r="HN141" s="263"/>
      <c r="HO141" s="263"/>
      <c r="HP141" s="263"/>
      <c r="HQ141" s="263"/>
      <c r="HR141" s="263"/>
      <c r="HS141" s="263"/>
      <c r="HT141" s="263"/>
      <c r="HU141" s="263"/>
      <c r="HV141" s="263"/>
      <c r="HW141" s="263"/>
      <c r="HX141" s="263"/>
      <c r="HY141" s="263"/>
      <c r="HZ141" s="263"/>
      <c r="IA141" s="263"/>
      <c r="IB141" s="263"/>
      <c r="IC141" s="263"/>
      <c r="ID141" s="263"/>
      <c r="IE141" s="263"/>
      <c r="IF141" s="263"/>
      <c r="IG141" s="263"/>
      <c r="IH141" s="263"/>
      <c r="II141" s="263"/>
      <c r="IJ141" s="263"/>
      <c r="IK141" s="263"/>
      <c r="IL141" s="263"/>
      <c r="IM141" s="263"/>
      <c r="IN141" s="263"/>
      <c r="IO141" s="263"/>
      <c r="IP141" s="263"/>
      <c r="IQ141" s="263"/>
      <c r="IR141" s="263"/>
      <c r="IS141" s="263"/>
      <c r="IT141" s="263"/>
      <c r="IU141" s="263"/>
      <c r="IV141" s="263"/>
      <c r="IW141" s="263"/>
      <c r="IX141" s="263"/>
      <c r="IY141" s="263"/>
      <c r="IZ141" s="263"/>
      <c r="JA141" s="263"/>
      <c r="JB141" s="263"/>
      <c r="JC141" s="263"/>
      <c r="JD141" s="263"/>
      <c r="JE141" s="263"/>
      <c r="JF141" s="263"/>
      <c r="JG141" s="263"/>
      <c r="JH141" s="263"/>
      <c r="JI141" s="263"/>
      <c r="JJ141" s="263"/>
      <c r="JK141" s="263"/>
      <c r="JL141" s="263"/>
      <c r="JM141" s="263"/>
      <c r="JN141" s="263"/>
      <c r="JO141" s="263"/>
      <c r="JP141" s="263"/>
      <c r="JQ141" s="263"/>
      <c r="JR141" s="263"/>
      <c r="JS141" s="263"/>
      <c r="JT141" s="263"/>
      <c r="JU141" s="263"/>
      <c r="JV141" s="263"/>
      <c r="JW141" s="263"/>
      <c r="JX141" s="263"/>
      <c r="JY141" s="263"/>
      <c r="JZ141" s="263"/>
      <c r="KA141" s="263"/>
      <c r="KB141" s="263"/>
      <c r="KC141" s="263"/>
      <c r="KD141" s="263"/>
      <c r="KE141" s="263"/>
      <c r="KF141" s="263"/>
      <c r="KG141" s="263"/>
      <c r="KH141" s="263"/>
      <c r="KI141" s="263"/>
      <c r="KJ141" s="263"/>
      <c r="KK141" s="263"/>
      <c r="KL141" s="263"/>
      <c r="KM141" s="263"/>
      <c r="KN141" s="263"/>
      <c r="KO141" s="263"/>
      <c r="KP141" s="263"/>
      <c r="KQ141" s="263"/>
      <c r="KR141" s="263"/>
      <c r="KS141" s="263"/>
      <c r="KT141" s="263"/>
      <c r="KU141" s="263"/>
      <c r="KV141" s="263"/>
      <c r="KW141" s="263"/>
      <c r="KX141" s="263"/>
      <c r="KY141" s="263"/>
      <c r="KZ141" s="263"/>
      <c r="LA141" s="263"/>
      <c r="LB141" s="263"/>
      <c r="LC141" s="263"/>
      <c r="LD141" s="263"/>
      <c r="LE141" s="263"/>
      <c r="LF141" s="263"/>
      <c r="LG141" s="263"/>
      <c r="LH141" s="263"/>
      <c r="LI141" s="263"/>
      <c r="LJ141" s="263"/>
      <c r="LK141" s="263"/>
      <c r="LL141" s="263"/>
      <c r="LM141" s="263"/>
      <c r="LN141" s="263"/>
      <c r="LO141" s="263"/>
      <c r="LP141" s="263"/>
      <c r="LQ141" s="263"/>
      <c r="LR141" s="263"/>
      <c r="LS141" s="263"/>
      <c r="LT141" s="263"/>
      <c r="LU141" s="263"/>
      <c r="LV141" s="263"/>
      <c r="LW141" s="263"/>
      <c r="LX141" s="263"/>
      <c r="LY141" s="263"/>
      <c r="LZ141" s="263"/>
      <c r="MA141" s="263"/>
      <c r="MB141" s="263"/>
      <c r="MC141" s="263"/>
      <c r="MD141" s="263"/>
      <c r="ME141" s="263"/>
      <c r="MF141" s="263"/>
      <c r="MG141" s="263"/>
      <c r="MH141" s="263"/>
      <c r="MI141" s="263"/>
      <c r="MJ141" s="263"/>
      <c r="MK141" s="263"/>
      <c r="ML141" s="263"/>
      <c r="MM141" s="263"/>
      <c r="MN141" s="263"/>
      <c r="MO141" s="263"/>
      <c r="MP141" s="263"/>
      <c r="MQ141" s="263"/>
      <c r="MR141" s="263"/>
      <c r="MS141" s="263"/>
      <c r="MT141" s="263"/>
      <c r="MU141" s="263"/>
      <c r="MV141" s="263"/>
      <c r="MW141" s="263"/>
      <c r="MX141" s="263"/>
      <c r="MY141" s="263"/>
      <c r="MZ141" s="263"/>
      <c r="NA141" s="263"/>
      <c r="NB141" s="263"/>
      <c r="NC141" s="263"/>
      <c r="ND141" s="263"/>
      <c r="NE141" s="263"/>
      <c r="NF141" s="263"/>
      <c r="NG141" s="263"/>
      <c r="NH141" s="263"/>
      <c r="NI141" s="263"/>
      <c r="NJ141" s="263"/>
      <c r="NK141" s="263"/>
      <c r="NL141" s="263"/>
      <c r="NM141" s="263"/>
      <c r="NN141" s="263"/>
      <c r="NO141" s="263"/>
      <c r="NP141" s="263"/>
      <c r="NQ141" s="263"/>
      <c r="NR141" s="263"/>
      <c r="NS141" s="263"/>
      <c r="NT141" s="263"/>
      <c r="NU141" s="263"/>
      <c r="NV141" s="263"/>
      <c r="NW141" s="263"/>
      <c r="NX141" s="263"/>
      <c r="NY141" s="263"/>
      <c r="NZ141" s="263"/>
      <c r="OA141" s="263"/>
      <c r="OB141" s="263"/>
      <c r="OC141" s="263"/>
      <c r="OD141" s="263"/>
      <c r="OE141" s="263"/>
      <c r="OF141" s="263"/>
      <c r="OG141" s="263"/>
      <c r="OH141" s="263"/>
      <c r="OI141" s="263"/>
      <c r="OJ141" s="263"/>
      <c r="OK141" s="263"/>
      <c r="OL141" s="263"/>
      <c r="OM141" s="263"/>
      <c r="ON141" s="263"/>
      <c r="OO141" s="263"/>
      <c r="OP141" s="263"/>
      <c r="OQ141" s="263"/>
      <c r="OR141" s="263"/>
      <c r="OS141" s="263"/>
      <c r="OT141" s="263"/>
      <c r="OU141" s="263"/>
      <c r="OV141" s="263"/>
      <c r="OW141" s="263"/>
      <c r="OX141" s="263"/>
      <c r="OY141" s="263"/>
      <c r="OZ141" s="263"/>
      <c r="PA141" s="263"/>
      <c r="PB141" s="263"/>
      <c r="PC141" s="263"/>
      <c r="PD141" s="263"/>
      <c r="PE141" s="263"/>
      <c r="PF141" s="263"/>
      <c r="PG141" s="263"/>
      <c r="PH141" s="263"/>
      <c r="PI141" s="263"/>
      <c r="PJ141" s="263"/>
      <c r="PK141" s="263"/>
      <c r="PL141" s="263"/>
      <c r="PM141" s="263"/>
      <c r="PN141" s="263"/>
      <c r="PO141" s="263"/>
      <c r="PP141" s="263"/>
      <c r="PQ141" s="263"/>
      <c r="PR141" s="263"/>
      <c r="PS141" s="263"/>
      <c r="PT141" s="263"/>
      <c r="PU141" s="263"/>
      <c r="PV141" s="263"/>
      <c r="PW141" s="263"/>
      <c r="PX141" s="263"/>
      <c r="PY141" s="263"/>
      <c r="PZ141" s="263"/>
      <c r="QA141" s="263"/>
      <c r="QB141" s="263"/>
      <c r="QC141" s="263"/>
      <c r="QD141" s="263"/>
      <c r="QE141" s="263"/>
      <c r="QF141" s="263"/>
      <c r="QG141" s="263"/>
      <c r="QH141" s="263"/>
      <c r="QI141" s="263"/>
      <c r="QJ141" s="263"/>
      <c r="QK141" s="263"/>
      <c r="QL141" s="263"/>
      <c r="QM141" s="263"/>
      <c r="QN141" s="263"/>
      <c r="QO141" s="263"/>
      <c r="QP141" s="263"/>
      <c r="QQ141" s="263"/>
      <c r="QR141" s="263"/>
      <c r="QS141" s="263"/>
      <c r="QT141" s="263"/>
      <c r="QU141" s="263"/>
      <c r="QV141" s="263"/>
      <c r="QW141" s="263"/>
      <c r="QX141" s="263"/>
      <c r="QY141" s="263"/>
      <c r="QZ141" s="263"/>
      <c r="RA141" s="263"/>
      <c r="RB141" s="263"/>
      <c r="RC141" s="263"/>
      <c r="RD141" s="263"/>
      <c r="RE141" s="263"/>
      <c r="RF141" s="263"/>
      <c r="RG141" s="263"/>
      <c r="RH141" s="263"/>
      <c r="RI141" s="263"/>
      <c r="RJ141" s="263"/>
      <c r="RK141" s="263"/>
      <c r="RL141" s="263"/>
      <c r="RM141" s="263"/>
      <c r="RN141" s="263"/>
      <c r="RO141" s="263"/>
      <c r="RP141" s="263"/>
      <c r="RQ141" s="263"/>
      <c r="RR141" s="263"/>
      <c r="RS141" s="263"/>
      <c r="RT141" s="263"/>
      <c r="RU141" s="263"/>
      <c r="RV141" s="263"/>
      <c r="RW141" s="263"/>
      <c r="RX141" s="263"/>
      <c r="RY141" s="263"/>
      <c r="RZ141" s="263"/>
      <c r="SA141" s="263"/>
      <c r="SB141" s="263"/>
      <c r="SC141" s="263"/>
      <c r="SD141" s="263"/>
      <c r="SE141" s="263"/>
      <c r="SF141" s="263"/>
      <c r="SG141" s="263"/>
      <c r="SH141" s="263"/>
      <c r="SI141" s="263"/>
      <c r="SJ141" s="263"/>
      <c r="SK141" s="263"/>
      <c r="SL141" s="263"/>
      <c r="SM141" s="263"/>
      <c r="SN141" s="263"/>
      <c r="SO141" s="263"/>
      <c r="SP141" s="263"/>
      <c r="SQ141" s="263"/>
      <c r="SR141" s="263"/>
      <c r="SS141" s="263"/>
      <c r="ST141" s="263"/>
      <c r="SU141" s="263"/>
      <c r="SV141" s="263"/>
      <c r="SW141" s="263"/>
      <c r="SX141" s="263"/>
      <c r="SY141" s="263"/>
      <c r="SZ141" s="263"/>
      <c r="TA141" s="263"/>
      <c r="TB141" s="263"/>
      <c r="TC141" s="263"/>
      <c r="TD141" s="263"/>
      <c r="TE141" s="263"/>
      <c r="TF141" s="263"/>
      <c r="TG141" s="263"/>
      <c r="TH141" s="263"/>
      <c r="TI141" s="263"/>
      <c r="TJ141" s="263"/>
      <c r="TK141" s="263"/>
      <c r="TL141" s="263"/>
      <c r="TM141" s="263"/>
      <c r="TN141" s="263"/>
      <c r="TO141" s="263"/>
      <c r="TP141" s="263"/>
      <c r="TQ141" s="263"/>
      <c r="TR141" s="263"/>
      <c r="TS141" s="263"/>
      <c r="TT141" s="263"/>
      <c r="TU141" s="263"/>
      <c r="TV141" s="263"/>
      <c r="TW141" s="263"/>
      <c r="TX141" s="263"/>
      <c r="TY141" s="263"/>
      <c r="TZ141" s="263"/>
      <c r="UA141" s="263"/>
      <c r="UB141" s="263"/>
      <c r="UC141" s="263"/>
      <c r="UD141" s="263"/>
      <c r="UE141" s="263"/>
      <c r="UF141" s="263"/>
      <c r="UG141" s="263"/>
      <c r="UH141" s="263"/>
      <c r="UI141" s="263"/>
      <c r="UJ141" s="263"/>
      <c r="UK141" s="263"/>
      <c r="UL141" s="263"/>
      <c r="UM141" s="263"/>
      <c r="UN141" s="263"/>
      <c r="UO141" s="263"/>
      <c r="UP141" s="263"/>
      <c r="UQ141" s="263"/>
      <c r="UR141" s="263"/>
      <c r="US141" s="263"/>
      <c r="UT141" s="263"/>
      <c r="UU141" s="263"/>
      <c r="UV141" s="263"/>
      <c r="UW141" s="263"/>
      <c r="UX141" s="263"/>
      <c r="UY141" s="263"/>
      <c r="UZ141" s="263"/>
      <c r="VA141" s="263"/>
      <c r="VB141" s="263"/>
      <c r="VC141" s="263"/>
      <c r="VD141" s="263"/>
      <c r="VE141" s="263"/>
      <c r="VF141" s="263"/>
      <c r="VG141" s="263"/>
      <c r="VH141" s="263"/>
      <c r="VI141" s="263"/>
      <c r="VJ141" s="263"/>
      <c r="VK141" s="263"/>
      <c r="VL141" s="263"/>
      <c r="VM141" s="263"/>
      <c r="VN141" s="263"/>
      <c r="VO141" s="263"/>
      <c r="VP141" s="263"/>
      <c r="VQ141" s="263"/>
      <c r="VR141" s="263"/>
      <c r="VS141" s="263"/>
      <c r="VT141" s="263"/>
      <c r="VU141" s="263"/>
      <c r="VV141" s="263"/>
      <c r="VW141" s="263"/>
      <c r="VX141" s="263"/>
      <c r="VY141" s="263"/>
      <c r="VZ141" s="263"/>
      <c r="WA141" s="263"/>
      <c r="WB141" s="263"/>
      <c r="WC141" s="263"/>
      <c r="WD141" s="263"/>
      <c r="WE141" s="263"/>
      <c r="WF141" s="263"/>
      <c r="WG141" s="263"/>
      <c r="WH141" s="263"/>
      <c r="WI141" s="263"/>
      <c r="WJ141" s="263"/>
      <c r="WK141" s="263"/>
      <c r="WL141" s="263"/>
      <c r="WM141" s="263"/>
      <c r="WN141" s="263"/>
      <c r="WO141" s="263"/>
      <c r="WP141" s="263"/>
      <c r="WQ141" s="263"/>
      <c r="WR141" s="263"/>
      <c r="WS141" s="263"/>
      <c r="WT141" s="263"/>
      <c r="WU141" s="263"/>
      <c r="WV141" s="263"/>
      <c r="WW141" s="263"/>
      <c r="WX141" s="263"/>
      <c r="WY141" s="263"/>
      <c r="WZ141" s="263"/>
      <c r="XA141" s="263"/>
      <c r="XB141" s="263"/>
      <c r="XC141" s="263"/>
      <c r="XD141" s="263"/>
      <c r="XE141" s="263"/>
      <c r="XF141" s="263"/>
      <c r="XG141" s="263"/>
      <c r="XH141" s="263"/>
      <c r="XI141" s="263"/>
      <c r="XJ141" s="263"/>
      <c r="XK141" s="263"/>
      <c r="XL141" s="263"/>
      <c r="XM141" s="263"/>
      <c r="XN141" s="263"/>
      <c r="XO141" s="263"/>
      <c r="XP141" s="263"/>
      <c r="XQ141" s="263"/>
      <c r="XR141" s="263"/>
      <c r="XS141" s="263"/>
      <c r="XT141" s="263"/>
      <c r="XU141" s="263"/>
      <c r="XV141" s="263"/>
      <c r="XW141" s="263"/>
      <c r="XX141" s="263"/>
      <c r="XY141" s="263"/>
      <c r="XZ141" s="263"/>
      <c r="YA141" s="263"/>
      <c r="YB141" s="263"/>
      <c r="YC141" s="263"/>
      <c r="YD141" s="263"/>
      <c r="YE141" s="263"/>
      <c r="YF141" s="263"/>
      <c r="YG141" s="263"/>
      <c r="YH141" s="263"/>
      <c r="YI141" s="263"/>
      <c r="YJ141" s="263"/>
      <c r="YK141" s="263"/>
      <c r="YL141" s="263"/>
      <c r="YM141" s="263"/>
      <c r="YN141" s="263"/>
      <c r="YO141" s="263"/>
      <c r="YP141" s="263"/>
      <c r="YQ141" s="263"/>
      <c r="YR141" s="263"/>
      <c r="YS141" s="263"/>
      <c r="YT141" s="263"/>
      <c r="YU141" s="263"/>
      <c r="YV141" s="263"/>
      <c r="YW141" s="263"/>
      <c r="YX141" s="263"/>
      <c r="YY141" s="263"/>
      <c r="YZ141" s="263"/>
      <c r="ZA141" s="263"/>
      <c r="ZB141" s="263"/>
      <c r="ZC141" s="263"/>
      <c r="ZD141" s="263"/>
      <c r="ZE141" s="263"/>
      <c r="ZF141" s="263"/>
      <c r="ZG141" s="263"/>
      <c r="ZH141" s="263"/>
      <c r="ZI141" s="263"/>
      <c r="ZJ141" s="263"/>
      <c r="ZK141" s="263"/>
      <c r="ZL141" s="263"/>
      <c r="ZM141" s="263"/>
      <c r="ZN141" s="263"/>
      <c r="ZO141" s="263"/>
      <c r="ZP141" s="263"/>
      <c r="ZQ141" s="263"/>
      <c r="ZR141" s="263"/>
      <c r="ZS141" s="263"/>
      <c r="ZT141" s="263"/>
      <c r="ZU141" s="263"/>
      <c r="ZV141" s="263"/>
      <c r="ZW141" s="263"/>
      <c r="ZX141" s="263"/>
      <c r="ZY141" s="263"/>
      <c r="ZZ141" s="263"/>
      <c r="AAA141" s="263"/>
      <c r="AAB141" s="263"/>
      <c r="AAC141" s="263"/>
      <c r="AAD141" s="263"/>
      <c r="AAE141" s="263"/>
      <c r="AAF141" s="263"/>
      <c r="AAG141" s="263"/>
      <c r="AAH141" s="263"/>
      <c r="AAI141" s="263"/>
      <c r="AAJ141" s="263"/>
      <c r="AAK141" s="263"/>
      <c r="AAL141" s="263"/>
      <c r="AAM141" s="263"/>
      <c r="AAN141" s="263"/>
      <c r="AAO141" s="263"/>
      <c r="AAP141" s="263"/>
      <c r="AAQ141" s="263"/>
      <c r="AAR141" s="263"/>
      <c r="AAS141" s="263"/>
      <c r="AAT141" s="263"/>
      <c r="AAU141" s="263"/>
      <c r="AAV141" s="263"/>
      <c r="AAW141" s="263"/>
      <c r="AAX141" s="263"/>
      <c r="AAY141" s="263"/>
      <c r="AAZ141" s="263"/>
      <c r="ABA141" s="263"/>
      <c r="ABB141" s="263"/>
      <c r="ABC141" s="263"/>
      <c r="ABD141" s="263"/>
      <c r="ABE141" s="263"/>
      <c r="ABF141" s="263"/>
      <c r="ABG141" s="263"/>
      <c r="ABH141" s="263"/>
      <c r="ABI141" s="263"/>
      <c r="ABJ141" s="263"/>
      <c r="ABK141" s="263"/>
      <c r="ABL141" s="263"/>
      <c r="ABM141" s="263"/>
      <c r="ABN141" s="263"/>
      <c r="ABO141" s="263"/>
      <c r="ABP141" s="263"/>
      <c r="ABQ141" s="263"/>
      <c r="ABR141" s="263"/>
      <c r="ABS141" s="263"/>
      <c r="ABT141" s="263"/>
      <c r="ABU141" s="263"/>
      <c r="ABV141" s="263"/>
      <c r="ABW141" s="263"/>
      <c r="ABX141" s="263"/>
      <c r="ABY141" s="263"/>
      <c r="ABZ141" s="263"/>
      <c r="ACA141" s="263"/>
      <c r="ACB141" s="263"/>
      <c r="ACC141" s="263"/>
      <c r="ACD141" s="263"/>
      <c r="ACE141" s="263"/>
      <c r="ACF141" s="263"/>
      <c r="ACG141" s="263"/>
      <c r="ACH141" s="263"/>
      <c r="ACI141" s="263"/>
      <c r="ACJ141" s="263"/>
      <c r="ACK141" s="263"/>
      <c r="ACL141" s="263"/>
      <c r="ACM141" s="263"/>
      <c r="ACN141" s="263"/>
      <c r="ACO141" s="263"/>
      <c r="ACP141" s="263"/>
      <c r="ACQ141" s="263"/>
      <c r="ACR141" s="263"/>
      <c r="ACS141" s="263"/>
      <c r="ACT141" s="263"/>
      <c r="ACU141" s="263"/>
      <c r="ACV141" s="263"/>
      <c r="ACW141" s="263"/>
      <c r="ACX141" s="263"/>
      <c r="ACY141" s="263"/>
      <c r="ACZ141" s="263"/>
      <c r="ADA141" s="263"/>
      <c r="ADB141" s="263"/>
      <c r="ADC141" s="263"/>
      <c r="ADD141" s="263"/>
      <c r="ADE141" s="263"/>
      <c r="ADF141" s="263"/>
      <c r="ADG141" s="263"/>
      <c r="ADH141" s="263"/>
      <c r="ADI141" s="263"/>
      <c r="ADJ141" s="263"/>
      <c r="ADK141" s="263"/>
      <c r="ADL141" s="263"/>
      <c r="ADM141" s="263"/>
      <c r="ADN141" s="263"/>
      <c r="ADO141" s="263"/>
      <c r="ADP141" s="263"/>
      <c r="ADQ141" s="263"/>
      <c r="ADR141" s="263"/>
      <c r="ADS141" s="263"/>
      <c r="ADT141" s="263"/>
      <c r="ADU141" s="263"/>
      <c r="ADV141" s="263"/>
      <c r="ADW141" s="263"/>
      <c r="ADX141" s="263"/>
      <c r="ADY141" s="263"/>
      <c r="ADZ141" s="263"/>
      <c r="AEA141" s="263"/>
      <c r="AEB141" s="263"/>
      <c r="AEC141" s="263"/>
      <c r="AED141" s="263"/>
      <c r="AEE141" s="263"/>
      <c r="AEF141" s="263"/>
      <c r="AEG141" s="263"/>
      <c r="AEH141" s="263"/>
      <c r="AEI141" s="263"/>
      <c r="AEJ141" s="263"/>
      <c r="AEK141" s="263"/>
      <c r="AEL141" s="263"/>
      <c r="AEM141" s="263"/>
      <c r="AEN141" s="263"/>
      <c r="AEO141" s="263"/>
      <c r="AEP141" s="263"/>
      <c r="AEQ141" s="263"/>
      <c r="AER141" s="263"/>
      <c r="AES141" s="263"/>
      <c r="AET141" s="263"/>
      <c r="AEU141" s="263"/>
      <c r="AEV141" s="263"/>
      <c r="AEW141" s="263"/>
      <c r="AEX141" s="263"/>
      <c r="AEY141" s="263"/>
      <c r="AEZ141" s="263"/>
      <c r="AFA141" s="263"/>
      <c r="AFB141" s="263"/>
      <c r="AFC141" s="263"/>
      <c r="AFD141" s="263"/>
      <c r="AFE141" s="263"/>
      <c r="AFF141" s="263"/>
      <c r="AFG141" s="263"/>
      <c r="AFH141" s="263"/>
      <c r="AFI141" s="263"/>
      <c r="AFJ141" s="263"/>
      <c r="AFK141" s="263"/>
      <c r="AFL141" s="263"/>
      <c r="AFM141" s="263"/>
      <c r="AFN141" s="263"/>
      <c r="AFO141" s="263"/>
      <c r="AFP141" s="263"/>
      <c r="AFQ141" s="263"/>
      <c r="AFR141" s="263"/>
      <c r="AFS141" s="263"/>
      <c r="AFT141" s="263"/>
      <c r="AFU141" s="263"/>
      <c r="AFV141" s="263"/>
      <c r="AFW141" s="263"/>
      <c r="AFX141" s="263"/>
      <c r="AFY141" s="263"/>
      <c r="AFZ141" s="263"/>
      <c r="AGA141" s="263"/>
      <c r="AGB141" s="263"/>
      <c r="AGC141" s="263"/>
      <c r="AGD141" s="263"/>
      <c r="AGE141" s="263"/>
      <c r="AGF141" s="263"/>
      <c r="AGG141" s="263"/>
      <c r="AGH141" s="263"/>
      <c r="AGI141" s="263"/>
      <c r="AGJ141" s="263"/>
      <c r="AGK141" s="263"/>
      <c r="AGL141" s="263"/>
      <c r="AGM141" s="263"/>
      <c r="AGN141" s="263"/>
      <c r="AGO141" s="263"/>
      <c r="AGP141" s="263"/>
      <c r="AGQ141" s="263"/>
      <c r="AGR141" s="263"/>
      <c r="AGS141" s="263"/>
      <c r="AGT141" s="263"/>
      <c r="AGU141" s="263"/>
      <c r="AGV141" s="263"/>
      <c r="AGW141" s="263"/>
      <c r="AGX141" s="263"/>
      <c r="AGY141" s="263"/>
      <c r="AGZ141" s="263"/>
      <c r="AHA141" s="263"/>
      <c r="AHB141" s="263"/>
      <c r="AHC141" s="263"/>
      <c r="AHD141" s="263"/>
      <c r="AHE141" s="263"/>
      <c r="AHF141" s="263"/>
      <c r="AHG141" s="263"/>
      <c r="AHH141" s="263"/>
      <c r="AHI141" s="263"/>
      <c r="AHJ141" s="263"/>
      <c r="AHK141" s="263"/>
      <c r="AHL141" s="263"/>
      <c r="AHM141" s="263"/>
      <c r="AHN141" s="263"/>
      <c r="AHO141" s="263"/>
      <c r="AHP141" s="263"/>
      <c r="AHQ141" s="263"/>
      <c r="AHR141" s="263"/>
      <c r="AHS141" s="263"/>
      <c r="AHT141" s="263"/>
      <c r="AHU141" s="263"/>
      <c r="AHV141" s="263"/>
      <c r="AHW141" s="263"/>
      <c r="AHX141" s="263"/>
      <c r="AHY141" s="263"/>
      <c r="AHZ141" s="263"/>
      <c r="AIA141" s="263"/>
      <c r="AIB141" s="263"/>
      <c r="AIC141" s="263"/>
      <c r="AID141" s="263"/>
      <c r="AIE141" s="263"/>
      <c r="AIF141" s="263"/>
      <c r="AIG141" s="263"/>
      <c r="AIH141" s="263"/>
      <c r="AII141" s="263"/>
      <c r="AIJ141" s="263"/>
      <c r="AIK141" s="263"/>
      <c r="AIL141" s="263"/>
      <c r="AIM141" s="263"/>
      <c r="AIN141" s="263"/>
      <c r="AIO141" s="263"/>
      <c r="AIP141" s="263"/>
      <c r="AIQ141" s="263"/>
      <c r="AIR141" s="263"/>
      <c r="AIS141" s="263"/>
      <c r="AIT141" s="263"/>
      <c r="AIU141" s="263"/>
      <c r="AIV141" s="263"/>
      <c r="AIW141" s="263"/>
      <c r="AIX141" s="263"/>
      <c r="AIY141" s="263"/>
      <c r="AIZ141" s="263"/>
      <c r="AJA141" s="263"/>
      <c r="AJB141" s="263"/>
      <c r="AJC141" s="263"/>
      <c r="AJD141" s="263"/>
      <c r="AJE141" s="263"/>
      <c r="AJF141" s="263"/>
      <c r="AJG141" s="263"/>
      <c r="AJH141" s="263"/>
      <c r="AJI141" s="263"/>
      <c r="AJJ141" s="263"/>
      <c r="AJK141" s="263"/>
      <c r="AJL141" s="263"/>
      <c r="AJM141" s="263"/>
      <c r="AJN141" s="263"/>
      <c r="AJO141" s="263"/>
      <c r="AJP141" s="263"/>
      <c r="AJQ141" s="263"/>
      <c r="AJR141" s="263"/>
      <c r="AJS141" s="263"/>
      <c r="AJT141" s="263"/>
      <c r="AJU141" s="263"/>
      <c r="AJV141" s="263"/>
      <c r="AJW141" s="263"/>
      <c r="AJX141" s="263"/>
      <c r="AJY141" s="263"/>
      <c r="AJZ141" s="263"/>
      <c r="AKA141" s="263"/>
      <c r="AKB141" s="263"/>
      <c r="AKC141" s="263"/>
      <c r="AKD141" s="263"/>
      <c r="AKE141" s="263"/>
      <c r="AKF141" s="263"/>
      <c r="AKG141" s="263"/>
      <c r="AKH141" s="263"/>
      <c r="AKI141" s="263"/>
      <c r="AKJ141" s="263"/>
      <c r="AKK141" s="263"/>
      <c r="AKL141" s="263"/>
      <c r="AKM141" s="263"/>
      <c r="AKN141" s="263"/>
      <c r="AKO141" s="263"/>
      <c r="AKP141" s="263"/>
      <c r="AKQ141" s="263"/>
      <c r="AKR141" s="263"/>
      <c r="AKS141" s="263"/>
      <c r="AKT141" s="263"/>
      <c r="AKU141" s="263"/>
      <c r="AKV141" s="263"/>
      <c r="AKW141" s="263"/>
      <c r="AKX141" s="263"/>
      <c r="AKY141" s="263"/>
      <c r="AKZ141" s="263"/>
      <c r="ALA141" s="263"/>
      <c r="ALB141" s="263"/>
      <c r="ALC141" s="263"/>
      <c r="ALD141" s="263"/>
      <c r="ALE141" s="263"/>
      <c r="ALF141" s="263"/>
      <c r="ALG141" s="263"/>
      <c r="ALH141" s="263"/>
      <c r="ALI141" s="263"/>
      <c r="ALJ141" s="263"/>
      <c r="ALK141" s="263"/>
      <c r="ALL141" s="263"/>
      <c r="ALM141" s="263"/>
      <c r="ALN141" s="263"/>
      <c r="ALO141" s="263"/>
      <c r="ALP141" s="263"/>
      <c r="ALQ141" s="263"/>
      <c r="ALR141" s="263"/>
      <c r="ALS141" s="263"/>
      <c r="ALT141" s="263"/>
      <c r="ALU141" s="263"/>
      <c r="ALV141" s="263"/>
      <c r="ALW141" s="263"/>
      <c r="ALX141" s="263"/>
      <c r="ALY141" s="263"/>
      <c r="ALZ141" s="263"/>
      <c r="AMA141" s="263"/>
      <c r="AMB141" s="263"/>
      <c r="AMC141" s="263"/>
      <c r="AMD141" s="263"/>
      <c r="AME141" s="263"/>
      <c r="AMF141" s="263"/>
      <c r="AMG141" s="263"/>
      <c r="AMH141" s="263"/>
      <c r="AMI141" s="263"/>
      <c r="AMJ141" s="263"/>
      <c r="AMK141" s="263"/>
    </row>
    <row r="142" spans="1:1025" s="86" customFormat="1" x14ac:dyDescent="0.2">
      <c r="A142" s="263"/>
      <c r="B142" s="263"/>
      <c r="C142" s="234"/>
      <c r="D142" s="234"/>
      <c r="E142" s="234"/>
      <c r="F142" s="234"/>
      <c r="G142" s="234"/>
      <c r="H142" s="234"/>
      <c r="I142" s="234"/>
      <c r="J142" s="234"/>
      <c r="K142" s="234"/>
      <c r="L142" s="234"/>
      <c r="M142" s="234"/>
      <c r="N142" s="234"/>
      <c r="O142" s="234"/>
      <c r="P142" s="234"/>
      <c r="Q142" s="224"/>
      <c r="R142" s="244"/>
      <c r="S142" s="263"/>
      <c r="T142" s="263"/>
      <c r="U142" s="263"/>
      <c r="V142" s="263"/>
      <c r="W142" s="263"/>
      <c r="X142" s="263"/>
      <c r="Y142" s="263"/>
      <c r="Z142" s="263"/>
      <c r="AA142" s="263"/>
      <c r="AB142" s="263"/>
      <c r="AC142" s="263"/>
      <c r="AD142" s="263"/>
      <c r="AE142" s="263"/>
      <c r="AF142" s="263"/>
      <c r="AG142" s="263"/>
      <c r="AH142" s="263"/>
      <c r="AI142" s="263"/>
      <c r="AJ142" s="263"/>
      <c r="AK142" s="263"/>
      <c r="AL142" s="263"/>
      <c r="AM142" s="263"/>
      <c r="AN142" s="263"/>
      <c r="AO142" s="263"/>
      <c r="AP142" s="263"/>
      <c r="AQ142" s="263"/>
      <c r="AR142" s="263"/>
      <c r="AS142" s="263"/>
      <c r="AT142" s="263"/>
      <c r="AU142" s="263"/>
      <c r="AV142" s="263"/>
      <c r="AW142" s="263"/>
      <c r="AX142" s="263"/>
      <c r="AY142" s="263"/>
      <c r="AZ142" s="263"/>
      <c r="BA142" s="263"/>
      <c r="BB142" s="263"/>
      <c r="BC142" s="263"/>
      <c r="BD142" s="263"/>
      <c r="BE142" s="263"/>
      <c r="BF142" s="263"/>
      <c r="BG142" s="263"/>
      <c r="BH142" s="263"/>
      <c r="BI142" s="263"/>
      <c r="BJ142" s="263"/>
      <c r="BK142" s="263"/>
      <c r="BL142" s="263"/>
      <c r="BM142" s="263"/>
      <c r="BN142" s="263"/>
      <c r="BO142" s="263"/>
      <c r="BP142" s="263"/>
      <c r="BQ142" s="263"/>
      <c r="BR142" s="263"/>
      <c r="BS142" s="263"/>
      <c r="BT142" s="263"/>
      <c r="BU142" s="263"/>
      <c r="BV142" s="263"/>
      <c r="BW142" s="263"/>
      <c r="BX142" s="263"/>
      <c r="BY142" s="263"/>
      <c r="BZ142" s="263"/>
      <c r="CA142" s="263"/>
      <c r="CB142" s="263"/>
      <c r="CC142" s="263"/>
      <c r="CD142" s="263"/>
      <c r="CE142" s="263"/>
      <c r="CF142" s="263"/>
      <c r="CG142" s="263"/>
      <c r="CH142" s="263"/>
      <c r="CI142" s="263"/>
      <c r="CJ142" s="263"/>
      <c r="CK142" s="263"/>
      <c r="CL142" s="263"/>
      <c r="CM142" s="263"/>
      <c r="CN142" s="263"/>
      <c r="CO142" s="263"/>
      <c r="CP142" s="263"/>
      <c r="CQ142" s="263"/>
      <c r="CR142" s="263"/>
      <c r="CS142" s="263"/>
      <c r="CT142" s="263"/>
      <c r="CU142" s="263"/>
      <c r="CV142" s="263"/>
      <c r="CW142" s="263"/>
      <c r="CX142" s="263"/>
      <c r="CY142" s="263"/>
      <c r="CZ142" s="263"/>
      <c r="DA142" s="263"/>
      <c r="DB142" s="263"/>
      <c r="DC142" s="263"/>
      <c r="DD142" s="263"/>
      <c r="DE142" s="263"/>
      <c r="DF142" s="263"/>
      <c r="DG142" s="263"/>
      <c r="DH142" s="263"/>
      <c r="DI142" s="263"/>
      <c r="DJ142" s="263"/>
      <c r="DK142" s="263"/>
      <c r="DL142" s="263"/>
      <c r="DM142" s="263"/>
      <c r="DN142" s="263"/>
      <c r="DO142" s="263"/>
      <c r="DP142" s="263"/>
      <c r="DQ142" s="263"/>
      <c r="DR142" s="263"/>
      <c r="DS142" s="263"/>
      <c r="DT142" s="263"/>
      <c r="DU142" s="263"/>
      <c r="DV142" s="263"/>
      <c r="DW142" s="263"/>
      <c r="DX142" s="263"/>
      <c r="DY142" s="263"/>
      <c r="DZ142" s="263"/>
      <c r="EA142" s="263"/>
      <c r="EB142" s="263"/>
      <c r="EC142" s="263"/>
      <c r="ED142" s="263"/>
      <c r="EE142" s="263"/>
      <c r="EF142" s="263"/>
      <c r="EG142" s="263"/>
      <c r="EH142" s="263"/>
      <c r="EI142" s="263"/>
      <c r="EJ142" s="263"/>
      <c r="EK142" s="263"/>
      <c r="EL142" s="263"/>
      <c r="EM142" s="263"/>
      <c r="EN142" s="263"/>
      <c r="EO142" s="263"/>
      <c r="EP142" s="263"/>
      <c r="EQ142" s="263"/>
      <c r="ER142" s="263"/>
      <c r="ES142" s="263"/>
      <c r="ET142" s="263"/>
      <c r="EU142" s="263"/>
      <c r="EV142" s="263"/>
      <c r="EW142" s="263"/>
      <c r="EX142" s="263"/>
      <c r="EY142" s="263"/>
      <c r="EZ142" s="263"/>
      <c r="FA142" s="263"/>
      <c r="FB142" s="263"/>
      <c r="FC142" s="263"/>
      <c r="FD142" s="263"/>
      <c r="FE142" s="263"/>
      <c r="FF142" s="263"/>
      <c r="FG142" s="263"/>
      <c r="FH142" s="263"/>
      <c r="FI142" s="263"/>
      <c r="FJ142" s="263"/>
      <c r="FK142" s="263"/>
      <c r="FL142" s="263"/>
      <c r="FM142" s="263"/>
      <c r="FN142" s="263"/>
      <c r="FO142" s="263"/>
      <c r="FP142" s="263"/>
      <c r="FQ142" s="263"/>
      <c r="FR142" s="263"/>
      <c r="FS142" s="263"/>
      <c r="FT142" s="263"/>
      <c r="FU142" s="263"/>
      <c r="FV142" s="263"/>
      <c r="FW142" s="263"/>
      <c r="FX142" s="263"/>
      <c r="FY142" s="263"/>
      <c r="FZ142" s="263"/>
      <c r="GA142" s="263"/>
      <c r="GB142" s="263"/>
      <c r="GC142" s="263"/>
      <c r="GD142" s="263"/>
      <c r="GE142" s="263"/>
      <c r="GF142" s="263"/>
      <c r="GG142" s="263"/>
      <c r="GH142" s="263"/>
      <c r="GI142" s="263"/>
      <c r="GJ142" s="263"/>
      <c r="GK142" s="263"/>
      <c r="GL142" s="263"/>
      <c r="GM142" s="263"/>
      <c r="GN142" s="263"/>
      <c r="GO142" s="263"/>
      <c r="GP142" s="263"/>
      <c r="GQ142" s="263"/>
      <c r="GR142" s="263"/>
      <c r="GS142" s="263"/>
      <c r="GT142" s="263"/>
      <c r="GU142" s="263"/>
      <c r="GV142" s="263"/>
      <c r="GW142" s="263"/>
      <c r="GX142" s="263"/>
      <c r="GY142" s="263"/>
      <c r="GZ142" s="263"/>
      <c r="HA142" s="263"/>
      <c r="HB142" s="263"/>
      <c r="HC142" s="263"/>
      <c r="HD142" s="263"/>
      <c r="HE142" s="263"/>
      <c r="HF142" s="263"/>
      <c r="HG142" s="263"/>
      <c r="HH142" s="263"/>
      <c r="HI142" s="263"/>
      <c r="HJ142" s="263"/>
      <c r="HK142" s="263"/>
      <c r="HL142" s="263"/>
      <c r="HM142" s="263"/>
      <c r="HN142" s="263"/>
      <c r="HO142" s="263"/>
      <c r="HP142" s="263"/>
      <c r="HQ142" s="263"/>
      <c r="HR142" s="263"/>
      <c r="HS142" s="263"/>
      <c r="HT142" s="263"/>
      <c r="HU142" s="263"/>
      <c r="HV142" s="263"/>
      <c r="HW142" s="263"/>
      <c r="HX142" s="263"/>
      <c r="HY142" s="263"/>
      <c r="HZ142" s="263"/>
      <c r="IA142" s="263"/>
      <c r="IB142" s="263"/>
      <c r="IC142" s="263"/>
      <c r="ID142" s="263"/>
      <c r="IE142" s="263"/>
      <c r="IF142" s="263"/>
      <c r="IG142" s="263"/>
      <c r="IH142" s="263"/>
      <c r="II142" s="263"/>
      <c r="IJ142" s="263"/>
      <c r="IK142" s="263"/>
      <c r="IL142" s="263"/>
      <c r="IM142" s="263"/>
      <c r="IN142" s="263"/>
      <c r="IO142" s="263"/>
      <c r="IP142" s="263"/>
      <c r="IQ142" s="263"/>
      <c r="IR142" s="263"/>
      <c r="IS142" s="263"/>
      <c r="IT142" s="263"/>
      <c r="IU142" s="263"/>
      <c r="IV142" s="263"/>
      <c r="IW142" s="263"/>
      <c r="IX142" s="263"/>
      <c r="IY142" s="263"/>
      <c r="IZ142" s="263"/>
      <c r="JA142" s="263"/>
      <c r="JB142" s="263"/>
      <c r="JC142" s="263"/>
      <c r="JD142" s="263"/>
      <c r="JE142" s="263"/>
      <c r="JF142" s="263"/>
      <c r="JG142" s="263"/>
      <c r="JH142" s="263"/>
      <c r="JI142" s="263"/>
      <c r="JJ142" s="263"/>
      <c r="JK142" s="263"/>
      <c r="JL142" s="263"/>
      <c r="JM142" s="263"/>
      <c r="JN142" s="263"/>
      <c r="JO142" s="263"/>
      <c r="JP142" s="263"/>
      <c r="JQ142" s="263"/>
      <c r="JR142" s="263"/>
      <c r="JS142" s="263"/>
      <c r="JT142" s="263"/>
      <c r="JU142" s="263"/>
      <c r="JV142" s="263"/>
      <c r="JW142" s="263"/>
      <c r="JX142" s="263"/>
      <c r="JY142" s="263"/>
      <c r="JZ142" s="263"/>
      <c r="KA142" s="263"/>
      <c r="KB142" s="263"/>
      <c r="KC142" s="263"/>
      <c r="KD142" s="263"/>
      <c r="KE142" s="263"/>
      <c r="KF142" s="263"/>
      <c r="KG142" s="263"/>
      <c r="KH142" s="263"/>
      <c r="KI142" s="263"/>
      <c r="KJ142" s="263"/>
      <c r="KK142" s="263"/>
      <c r="KL142" s="263"/>
      <c r="KM142" s="263"/>
      <c r="KN142" s="263"/>
      <c r="KO142" s="263"/>
      <c r="KP142" s="263"/>
      <c r="KQ142" s="263"/>
      <c r="KR142" s="263"/>
      <c r="KS142" s="263"/>
      <c r="KT142" s="263"/>
      <c r="KU142" s="263"/>
      <c r="KV142" s="263"/>
      <c r="KW142" s="263"/>
      <c r="KX142" s="263"/>
      <c r="KY142" s="263"/>
      <c r="KZ142" s="263"/>
      <c r="LA142" s="263"/>
      <c r="LB142" s="263"/>
      <c r="LC142" s="263"/>
      <c r="LD142" s="263"/>
      <c r="LE142" s="263"/>
      <c r="LF142" s="263"/>
      <c r="LG142" s="263"/>
      <c r="LH142" s="263"/>
      <c r="LI142" s="263"/>
      <c r="LJ142" s="263"/>
      <c r="LK142" s="263"/>
      <c r="LL142" s="263"/>
      <c r="LM142" s="263"/>
      <c r="LN142" s="263"/>
      <c r="LO142" s="263"/>
      <c r="LP142" s="263"/>
      <c r="LQ142" s="263"/>
      <c r="LR142" s="263"/>
      <c r="LS142" s="263"/>
      <c r="LT142" s="263"/>
      <c r="LU142" s="263"/>
      <c r="LV142" s="263"/>
      <c r="LW142" s="263"/>
      <c r="LX142" s="263"/>
      <c r="LY142" s="263"/>
      <c r="LZ142" s="263"/>
      <c r="MA142" s="263"/>
      <c r="MB142" s="263"/>
      <c r="MC142" s="263"/>
      <c r="MD142" s="263"/>
      <c r="ME142" s="263"/>
      <c r="MF142" s="263"/>
      <c r="MG142" s="263"/>
      <c r="MH142" s="263"/>
      <c r="MI142" s="263"/>
      <c r="MJ142" s="263"/>
      <c r="MK142" s="263"/>
      <c r="ML142" s="263"/>
      <c r="MM142" s="263"/>
      <c r="MN142" s="263"/>
      <c r="MO142" s="263"/>
      <c r="MP142" s="263"/>
      <c r="MQ142" s="263"/>
      <c r="MR142" s="263"/>
      <c r="MS142" s="263"/>
      <c r="MT142" s="263"/>
      <c r="MU142" s="263"/>
      <c r="MV142" s="263"/>
      <c r="MW142" s="263"/>
      <c r="MX142" s="263"/>
      <c r="MY142" s="263"/>
      <c r="MZ142" s="263"/>
      <c r="NA142" s="263"/>
      <c r="NB142" s="263"/>
      <c r="NC142" s="263"/>
      <c r="ND142" s="263"/>
      <c r="NE142" s="263"/>
      <c r="NF142" s="263"/>
      <c r="NG142" s="263"/>
      <c r="NH142" s="263"/>
      <c r="NI142" s="263"/>
      <c r="NJ142" s="263"/>
      <c r="NK142" s="263"/>
      <c r="NL142" s="263"/>
      <c r="NM142" s="263"/>
      <c r="NN142" s="263"/>
      <c r="NO142" s="263"/>
      <c r="NP142" s="263"/>
      <c r="NQ142" s="263"/>
      <c r="NR142" s="263"/>
      <c r="NS142" s="263"/>
      <c r="NT142" s="263"/>
      <c r="NU142" s="263"/>
      <c r="NV142" s="263"/>
      <c r="NW142" s="263"/>
      <c r="NX142" s="263"/>
      <c r="NY142" s="263"/>
      <c r="NZ142" s="263"/>
      <c r="OA142" s="263"/>
      <c r="OB142" s="263"/>
      <c r="OC142" s="263"/>
      <c r="OD142" s="263"/>
      <c r="OE142" s="263"/>
      <c r="OF142" s="263"/>
      <c r="OG142" s="263"/>
      <c r="OH142" s="263"/>
      <c r="OI142" s="263"/>
      <c r="OJ142" s="263"/>
      <c r="OK142" s="263"/>
      <c r="OL142" s="263"/>
      <c r="OM142" s="263"/>
      <c r="ON142" s="263"/>
      <c r="OO142" s="263"/>
      <c r="OP142" s="263"/>
      <c r="OQ142" s="263"/>
      <c r="OR142" s="263"/>
      <c r="OS142" s="263"/>
      <c r="OT142" s="263"/>
      <c r="OU142" s="263"/>
      <c r="OV142" s="263"/>
      <c r="OW142" s="263"/>
      <c r="OX142" s="263"/>
      <c r="OY142" s="263"/>
      <c r="OZ142" s="263"/>
      <c r="PA142" s="263"/>
      <c r="PB142" s="263"/>
      <c r="PC142" s="263"/>
      <c r="PD142" s="263"/>
      <c r="PE142" s="263"/>
      <c r="PF142" s="263"/>
      <c r="PG142" s="263"/>
      <c r="PH142" s="263"/>
      <c r="PI142" s="263"/>
      <c r="PJ142" s="263"/>
      <c r="PK142" s="263"/>
      <c r="PL142" s="263"/>
      <c r="PM142" s="263"/>
      <c r="PN142" s="263"/>
      <c r="PO142" s="263"/>
      <c r="PP142" s="263"/>
      <c r="PQ142" s="263"/>
      <c r="PR142" s="263"/>
      <c r="PS142" s="263"/>
      <c r="PT142" s="263"/>
      <c r="PU142" s="263"/>
      <c r="PV142" s="263"/>
      <c r="PW142" s="263"/>
      <c r="PX142" s="263"/>
      <c r="PY142" s="263"/>
      <c r="PZ142" s="263"/>
      <c r="QA142" s="263"/>
      <c r="QB142" s="263"/>
      <c r="QC142" s="263"/>
      <c r="QD142" s="263"/>
      <c r="QE142" s="263"/>
      <c r="QF142" s="263"/>
      <c r="QG142" s="263"/>
      <c r="QH142" s="263"/>
      <c r="QI142" s="263"/>
      <c r="QJ142" s="263"/>
      <c r="QK142" s="263"/>
      <c r="QL142" s="263"/>
      <c r="QM142" s="263"/>
      <c r="QN142" s="263"/>
      <c r="QO142" s="263"/>
      <c r="QP142" s="263"/>
      <c r="QQ142" s="263"/>
      <c r="QR142" s="263"/>
      <c r="QS142" s="263"/>
      <c r="QT142" s="263"/>
      <c r="QU142" s="263"/>
      <c r="QV142" s="263"/>
      <c r="QW142" s="263"/>
      <c r="QX142" s="263"/>
      <c r="QY142" s="263"/>
      <c r="QZ142" s="263"/>
      <c r="RA142" s="263"/>
      <c r="RB142" s="263"/>
      <c r="RC142" s="263"/>
      <c r="RD142" s="263"/>
      <c r="RE142" s="263"/>
      <c r="RF142" s="263"/>
      <c r="RG142" s="263"/>
      <c r="RH142" s="263"/>
      <c r="RI142" s="263"/>
      <c r="RJ142" s="263"/>
      <c r="RK142" s="263"/>
      <c r="RL142" s="263"/>
      <c r="RM142" s="263"/>
      <c r="RN142" s="263"/>
      <c r="RO142" s="263"/>
      <c r="RP142" s="263"/>
      <c r="RQ142" s="263"/>
      <c r="RR142" s="263"/>
      <c r="RS142" s="263"/>
      <c r="RT142" s="263"/>
      <c r="RU142" s="263"/>
      <c r="RV142" s="263"/>
      <c r="RW142" s="263"/>
      <c r="RX142" s="263"/>
      <c r="RY142" s="263"/>
      <c r="RZ142" s="263"/>
      <c r="SA142" s="263"/>
      <c r="SB142" s="263"/>
      <c r="SC142" s="263"/>
      <c r="SD142" s="263"/>
      <c r="SE142" s="263"/>
      <c r="SF142" s="263"/>
      <c r="SG142" s="263"/>
      <c r="SH142" s="263"/>
      <c r="SI142" s="263"/>
      <c r="SJ142" s="263"/>
      <c r="SK142" s="263"/>
      <c r="SL142" s="263"/>
      <c r="SM142" s="263"/>
      <c r="SN142" s="263"/>
      <c r="SO142" s="263"/>
      <c r="SP142" s="263"/>
      <c r="SQ142" s="263"/>
      <c r="SR142" s="263"/>
      <c r="SS142" s="263"/>
      <c r="ST142" s="263"/>
      <c r="SU142" s="263"/>
      <c r="SV142" s="263"/>
      <c r="SW142" s="263"/>
      <c r="SX142" s="263"/>
      <c r="SY142" s="263"/>
      <c r="SZ142" s="263"/>
      <c r="TA142" s="263"/>
      <c r="TB142" s="263"/>
      <c r="TC142" s="263"/>
      <c r="TD142" s="263"/>
      <c r="TE142" s="263"/>
      <c r="TF142" s="263"/>
      <c r="TG142" s="263"/>
      <c r="TH142" s="263"/>
      <c r="TI142" s="263"/>
      <c r="TJ142" s="263"/>
      <c r="TK142" s="263"/>
      <c r="TL142" s="263"/>
      <c r="TM142" s="263"/>
      <c r="TN142" s="263"/>
      <c r="TO142" s="263"/>
      <c r="TP142" s="263"/>
      <c r="TQ142" s="263"/>
      <c r="TR142" s="263"/>
      <c r="TS142" s="263"/>
      <c r="TT142" s="263"/>
      <c r="TU142" s="263"/>
      <c r="TV142" s="263"/>
      <c r="TW142" s="263"/>
      <c r="TX142" s="263"/>
      <c r="TY142" s="263"/>
      <c r="TZ142" s="263"/>
      <c r="UA142" s="263"/>
      <c r="UB142" s="263"/>
      <c r="UC142" s="263"/>
      <c r="UD142" s="263"/>
      <c r="UE142" s="263"/>
      <c r="UF142" s="263"/>
      <c r="UG142" s="263"/>
      <c r="UH142" s="263"/>
      <c r="UI142" s="263"/>
      <c r="UJ142" s="263"/>
      <c r="UK142" s="263"/>
      <c r="UL142" s="263"/>
      <c r="UM142" s="263"/>
      <c r="UN142" s="263"/>
      <c r="UO142" s="263"/>
      <c r="UP142" s="263"/>
      <c r="UQ142" s="263"/>
      <c r="UR142" s="263"/>
      <c r="US142" s="263"/>
      <c r="UT142" s="263"/>
      <c r="UU142" s="263"/>
      <c r="UV142" s="263"/>
      <c r="UW142" s="263"/>
      <c r="UX142" s="263"/>
      <c r="UY142" s="263"/>
      <c r="UZ142" s="263"/>
      <c r="VA142" s="263"/>
      <c r="VB142" s="263"/>
      <c r="VC142" s="263"/>
      <c r="VD142" s="263"/>
      <c r="VE142" s="263"/>
      <c r="VF142" s="263"/>
      <c r="VG142" s="263"/>
      <c r="VH142" s="263"/>
      <c r="VI142" s="263"/>
      <c r="VJ142" s="263"/>
      <c r="VK142" s="263"/>
      <c r="VL142" s="263"/>
      <c r="VM142" s="263"/>
      <c r="VN142" s="263"/>
      <c r="VO142" s="263"/>
      <c r="VP142" s="263"/>
      <c r="VQ142" s="263"/>
      <c r="VR142" s="263"/>
      <c r="VS142" s="263"/>
      <c r="VT142" s="263"/>
      <c r="VU142" s="263"/>
      <c r="VV142" s="263"/>
      <c r="VW142" s="263"/>
      <c r="VX142" s="263"/>
      <c r="VY142" s="263"/>
      <c r="VZ142" s="263"/>
      <c r="WA142" s="263"/>
      <c r="WB142" s="263"/>
      <c r="WC142" s="263"/>
      <c r="WD142" s="263"/>
      <c r="WE142" s="263"/>
      <c r="WF142" s="263"/>
      <c r="WG142" s="263"/>
      <c r="WH142" s="263"/>
      <c r="WI142" s="263"/>
      <c r="WJ142" s="263"/>
      <c r="WK142" s="263"/>
      <c r="WL142" s="263"/>
      <c r="WM142" s="263"/>
      <c r="WN142" s="263"/>
      <c r="WO142" s="263"/>
      <c r="WP142" s="263"/>
      <c r="WQ142" s="263"/>
      <c r="WR142" s="263"/>
      <c r="WS142" s="263"/>
      <c r="WT142" s="263"/>
      <c r="WU142" s="263"/>
      <c r="WV142" s="263"/>
      <c r="WW142" s="263"/>
      <c r="WX142" s="263"/>
      <c r="WY142" s="263"/>
      <c r="WZ142" s="263"/>
      <c r="XA142" s="263"/>
      <c r="XB142" s="263"/>
      <c r="XC142" s="263"/>
      <c r="XD142" s="263"/>
      <c r="XE142" s="263"/>
      <c r="XF142" s="263"/>
      <c r="XG142" s="263"/>
      <c r="XH142" s="263"/>
      <c r="XI142" s="263"/>
      <c r="XJ142" s="263"/>
      <c r="XK142" s="263"/>
      <c r="XL142" s="263"/>
      <c r="XM142" s="263"/>
      <c r="XN142" s="263"/>
      <c r="XO142" s="263"/>
      <c r="XP142" s="263"/>
      <c r="XQ142" s="263"/>
      <c r="XR142" s="263"/>
      <c r="XS142" s="263"/>
      <c r="XT142" s="263"/>
      <c r="XU142" s="263"/>
      <c r="XV142" s="263"/>
      <c r="XW142" s="263"/>
      <c r="XX142" s="263"/>
      <c r="XY142" s="263"/>
      <c r="XZ142" s="263"/>
      <c r="YA142" s="263"/>
      <c r="YB142" s="263"/>
      <c r="YC142" s="263"/>
      <c r="YD142" s="263"/>
      <c r="YE142" s="263"/>
      <c r="YF142" s="263"/>
      <c r="YG142" s="263"/>
      <c r="YH142" s="263"/>
      <c r="YI142" s="263"/>
      <c r="YJ142" s="263"/>
      <c r="YK142" s="263"/>
      <c r="YL142" s="263"/>
      <c r="YM142" s="263"/>
      <c r="YN142" s="263"/>
      <c r="YO142" s="263"/>
      <c r="YP142" s="263"/>
      <c r="YQ142" s="263"/>
      <c r="YR142" s="263"/>
      <c r="YS142" s="263"/>
      <c r="YT142" s="263"/>
      <c r="YU142" s="263"/>
      <c r="YV142" s="263"/>
      <c r="YW142" s="263"/>
      <c r="YX142" s="263"/>
      <c r="YY142" s="263"/>
      <c r="YZ142" s="263"/>
      <c r="ZA142" s="263"/>
      <c r="ZB142" s="263"/>
      <c r="ZC142" s="263"/>
      <c r="ZD142" s="263"/>
      <c r="ZE142" s="263"/>
      <c r="ZF142" s="263"/>
      <c r="ZG142" s="263"/>
      <c r="ZH142" s="263"/>
      <c r="ZI142" s="263"/>
      <c r="ZJ142" s="263"/>
      <c r="ZK142" s="263"/>
      <c r="ZL142" s="263"/>
      <c r="ZM142" s="263"/>
      <c r="ZN142" s="263"/>
      <c r="ZO142" s="263"/>
      <c r="ZP142" s="263"/>
      <c r="ZQ142" s="263"/>
      <c r="ZR142" s="263"/>
      <c r="ZS142" s="263"/>
      <c r="ZT142" s="263"/>
      <c r="ZU142" s="263"/>
      <c r="ZV142" s="263"/>
      <c r="ZW142" s="263"/>
      <c r="ZX142" s="263"/>
      <c r="ZY142" s="263"/>
      <c r="ZZ142" s="263"/>
      <c r="AAA142" s="263"/>
      <c r="AAB142" s="263"/>
      <c r="AAC142" s="263"/>
      <c r="AAD142" s="263"/>
      <c r="AAE142" s="263"/>
      <c r="AAF142" s="263"/>
      <c r="AAG142" s="263"/>
      <c r="AAH142" s="263"/>
      <c r="AAI142" s="263"/>
      <c r="AAJ142" s="263"/>
      <c r="AAK142" s="263"/>
      <c r="AAL142" s="263"/>
      <c r="AAM142" s="263"/>
      <c r="AAN142" s="263"/>
      <c r="AAO142" s="263"/>
      <c r="AAP142" s="263"/>
      <c r="AAQ142" s="263"/>
      <c r="AAR142" s="263"/>
      <c r="AAS142" s="263"/>
      <c r="AAT142" s="263"/>
      <c r="AAU142" s="263"/>
      <c r="AAV142" s="263"/>
      <c r="AAW142" s="263"/>
      <c r="AAX142" s="263"/>
      <c r="AAY142" s="263"/>
      <c r="AAZ142" s="263"/>
      <c r="ABA142" s="263"/>
      <c r="ABB142" s="263"/>
      <c r="ABC142" s="263"/>
      <c r="ABD142" s="263"/>
      <c r="ABE142" s="263"/>
      <c r="ABF142" s="263"/>
      <c r="ABG142" s="263"/>
      <c r="ABH142" s="263"/>
      <c r="ABI142" s="263"/>
      <c r="ABJ142" s="263"/>
      <c r="ABK142" s="263"/>
      <c r="ABL142" s="263"/>
      <c r="ABM142" s="263"/>
      <c r="ABN142" s="263"/>
      <c r="ABO142" s="263"/>
      <c r="ABP142" s="263"/>
      <c r="ABQ142" s="263"/>
      <c r="ABR142" s="263"/>
      <c r="ABS142" s="263"/>
      <c r="ABT142" s="263"/>
      <c r="ABU142" s="263"/>
      <c r="ABV142" s="263"/>
      <c r="ABW142" s="263"/>
      <c r="ABX142" s="263"/>
      <c r="ABY142" s="263"/>
      <c r="ABZ142" s="263"/>
      <c r="ACA142" s="263"/>
      <c r="ACB142" s="263"/>
      <c r="ACC142" s="263"/>
      <c r="ACD142" s="263"/>
      <c r="ACE142" s="263"/>
      <c r="ACF142" s="263"/>
      <c r="ACG142" s="263"/>
      <c r="ACH142" s="263"/>
      <c r="ACI142" s="263"/>
      <c r="ACJ142" s="263"/>
      <c r="ACK142" s="263"/>
      <c r="ACL142" s="263"/>
      <c r="ACM142" s="263"/>
      <c r="ACN142" s="263"/>
      <c r="ACO142" s="263"/>
      <c r="ACP142" s="263"/>
      <c r="ACQ142" s="263"/>
      <c r="ACR142" s="263"/>
      <c r="ACS142" s="263"/>
      <c r="ACT142" s="263"/>
      <c r="ACU142" s="263"/>
      <c r="ACV142" s="263"/>
      <c r="ACW142" s="263"/>
      <c r="ACX142" s="263"/>
      <c r="ACY142" s="263"/>
      <c r="ACZ142" s="263"/>
      <c r="ADA142" s="263"/>
      <c r="ADB142" s="263"/>
      <c r="ADC142" s="263"/>
      <c r="ADD142" s="263"/>
      <c r="ADE142" s="263"/>
      <c r="ADF142" s="263"/>
      <c r="ADG142" s="263"/>
      <c r="ADH142" s="263"/>
      <c r="ADI142" s="263"/>
      <c r="ADJ142" s="263"/>
      <c r="ADK142" s="263"/>
      <c r="ADL142" s="263"/>
      <c r="ADM142" s="263"/>
      <c r="ADN142" s="263"/>
      <c r="ADO142" s="263"/>
      <c r="ADP142" s="263"/>
      <c r="ADQ142" s="263"/>
      <c r="ADR142" s="263"/>
      <c r="ADS142" s="263"/>
      <c r="ADT142" s="263"/>
      <c r="ADU142" s="263"/>
      <c r="ADV142" s="263"/>
      <c r="ADW142" s="263"/>
      <c r="ADX142" s="263"/>
      <c r="ADY142" s="263"/>
      <c r="ADZ142" s="263"/>
      <c r="AEA142" s="263"/>
      <c r="AEB142" s="263"/>
      <c r="AEC142" s="263"/>
      <c r="AED142" s="263"/>
      <c r="AEE142" s="263"/>
      <c r="AEF142" s="263"/>
      <c r="AEG142" s="263"/>
      <c r="AEH142" s="263"/>
      <c r="AEI142" s="263"/>
      <c r="AEJ142" s="263"/>
      <c r="AEK142" s="263"/>
      <c r="AEL142" s="263"/>
      <c r="AEM142" s="263"/>
      <c r="AEN142" s="263"/>
      <c r="AEO142" s="263"/>
      <c r="AEP142" s="263"/>
      <c r="AEQ142" s="263"/>
      <c r="AER142" s="263"/>
      <c r="AES142" s="263"/>
      <c r="AET142" s="263"/>
      <c r="AEU142" s="263"/>
      <c r="AEV142" s="263"/>
      <c r="AEW142" s="263"/>
      <c r="AEX142" s="263"/>
      <c r="AEY142" s="263"/>
      <c r="AEZ142" s="263"/>
      <c r="AFA142" s="263"/>
      <c r="AFB142" s="263"/>
      <c r="AFC142" s="263"/>
      <c r="AFD142" s="263"/>
      <c r="AFE142" s="263"/>
      <c r="AFF142" s="263"/>
      <c r="AFG142" s="263"/>
      <c r="AFH142" s="263"/>
      <c r="AFI142" s="263"/>
      <c r="AFJ142" s="263"/>
      <c r="AFK142" s="263"/>
      <c r="AFL142" s="263"/>
      <c r="AFM142" s="263"/>
      <c r="AFN142" s="263"/>
      <c r="AFO142" s="263"/>
      <c r="AFP142" s="263"/>
      <c r="AFQ142" s="263"/>
      <c r="AFR142" s="263"/>
      <c r="AFS142" s="263"/>
      <c r="AFT142" s="263"/>
      <c r="AFU142" s="263"/>
      <c r="AFV142" s="263"/>
      <c r="AFW142" s="263"/>
      <c r="AFX142" s="263"/>
      <c r="AFY142" s="263"/>
      <c r="AFZ142" s="263"/>
      <c r="AGA142" s="263"/>
      <c r="AGB142" s="263"/>
      <c r="AGC142" s="263"/>
      <c r="AGD142" s="263"/>
      <c r="AGE142" s="263"/>
      <c r="AGF142" s="263"/>
      <c r="AGG142" s="263"/>
      <c r="AGH142" s="263"/>
      <c r="AGI142" s="263"/>
      <c r="AGJ142" s="263"/>
      <c r="AGK142" s="263"/>
      <c r="AGL142" s="263"/>
      <c r="AGM142" s="263"/>
      <c r="AGN142" s="263"/>
      <c r="AGO142" s="263"/>
      <c r="AGP142" s="263"/>
      <c r="AGQ142" s="263"/>
      <c r="AGR142" s="263"/>
      <c r="AGS142" s="263"/>
      <c r="AGT142" s="263"/>
      <c r="AGU142" s="263"/>
      <c r="AGV142" s="263"/>
      <c r="AGW142" s="263"/>
      <c r="AGX142" s="263"/>
      <c r="AGY142" s="263"/>
      <c r="AGZ142" s="263"/>
      <c r="AHA142" s="263"/>
      <c r="AHB142" s="263"/>
      <c r="AHC142" s="263"/>
      <c r="AHD142" s="263"/>
      <c r="AHE142" s="263"/>
      <c r="AHF142" s="263"/>
      <c r="AHG142" s="263"/>
      <c r="AHH142" s="263"/>
      <c r="AHI142" s="263"/>
      <c r="AHJ142" s="263"/>
      <c r="AHK142" s="263"/>
      <c r="AHL142" s="263"/>
      <c r="AHM142" s="263"/>
      <c r="AHN142" s="263"/>
      <c r="AHO142" s="263"/>
      <c r="AHP142" s="263"/>
      <c r="AHQ142" s="263"/>
      <c r="AHR142" s="263"/>
      <c r="AHS142" s="263"/>
      <c r="AHT142" s="263"/>
      <c r="AHU142" s="263"/>
      <c r="AHV142" s="263"/>
      <c r="AHW142" s="263"/>
      <c r="AHX142" s="263"/>
      <c r="AHY142" s="263"/>
      <c r="AHZ142" s="263"/>
      <c r="AIA142" s="263"/>
      <c r="AIB142" s="263"/>
      <c r="AIC142" s="263"/>
      <c r="AID142" s="263"/>
      <c r="AIE142" s="263"/>
      <c r="AIF142" s="263"/>
      <c r="AIG142" s="263"/>
      <c r="AIH142" s="263"/>
      <c r="AII142" s="263"/>
      <c r="AIJ142" s="263"/>
      <c r="AIK142" s="263"/>
      <c r="AIL142" s="263"/>
      <c r="AIM142" s="263"/>
      <c r="AIN142" s="263"/>
      <c r="AIO142" s="263"/>
      <c r="AIP142" s="263"/>
      <c r="AIQ142" s="263"/>
      <c r="AIR142" s="263"/>
      <c r="AIS142" s="263"/>
      <c r="AIT142" s="263"/>
      <c r="AIU142" s="263"/>
      <c r="AIV142" s="263"/>
      <c r="AIW142" s="263"/>
      <c r="AIX142" s="263"/>
      <c r="AIY142" s="263"/>
      <c r="AIZ142" s="263"/>
      <c r="AJA142" s="263"/>
      <c r="AJB142" s="263"/>
      <c r="AJC142" s="263"/>
      <c r="AJD142" s="263"/>
      <c r="AJE142" s="263"/>
      <c r="AJF142" s="263"/>
      <c r="AJG142" s="263"/>
      <c r="AJH142" s="263"/>
      <c r="AJI142" s="263"/>
      <c r="AJJ142" s="263"/>
      <c r="AJK142" s="263"/>
      <c r="AJL142" s="263"/>
      <c r="AJM142" s="263"/>
      <c r="AJN142" s="263"/>
      <c r="AJO142" s="263"/>
      <c r="AJP142" s="263"/>
      <c r="AJQ142" s="263"/>
      <c r="AJR142" s="263"/>
      <c r="AJS142" s="263"/>
      <c r="AJT142" s="263"/>
      <c r="AJU142" s="263"/>
      <c r="AJV142" s="263"/>
      <c r="AJW142" s="263"/>
      <c r="AJX142" s="263"/>
      <c r="AJY142" s="263"/>
      <c r="AJZ142" s="263"/>
      <c r="AKA142" s="263"/>
      <c r="AKB142" s="263"/>
      <c r="AKC142" s="263"/>
      <c r="AKD142" s="263"/>
      <c r="AKE142" s="263"/>
      <c r="AKF142" s="263"/>
      <c r="AKG142" s="263"/>
      <c r="AKH142" s="263"/>
      <c r="AKI142" s="263"/>
      <c r="AKJ142" s="263"/>
      <c r="AKK142" s="263"/>
      <c r="AKL142" s="263"/>
      <c r="AKM142" s="263"/>
      <c r="AKN142" s="263"/>
      <c r="AKO142" s="263"/>
      <c r="AKP142" s="263"/>
      <c r="AKQ142" s="263"/>
      <c r="AKR142" s="263"/>
      <c r="AKS142" s="263"/>
      <c r="AKT142" s="263"/>
      <c r="AKU142" s="263"/>
      <c r="AKV142" s="263"/>
      <c r="AKW142" s="263"/>
      <c r="AKX142" s="263"/>
      <c r="AKY142" s="263"/>
      <c r="AKZ142" s="263"/>
      <c r="ALA142" s="263"/>
      <c r="ALB142" s="263"/>
      <c r="ALC142" s="263"/>
      <c r="ALD142" s="263"/>
      <c r="ALE142" s="263"/>
      <c r="ALF142" s="263"/>
      <c r="ALG142" s="263"/>
      <c r="ALH142" s="263"/>
      <c r="ALI142" s="263"/>
      <c r="ALJ142" s="263"/>
      <c r="ALK142" s="263"/>
      <c r="ALL142" s="263"/>
      <c r="ALM142" s="263"/>
      <c r="ALN142" s="263"/>
      <c r="ALO142" s="263"/>
      <c r="ALP142" s="263"/>
      <c r="ALQ142" s="263"/>
      <c r="ALR142" s="263"/>
      <c r="ALS142" s="263"/>
      <c r="ALT142" s="263"/>
      <c r="ALU142" s="263"/>
      <c r="ALV142" s="263"/>
      <c r="ALW142" s="263"/>
      <c r="ALX142" s="263"/>
      <c r="ALY142" s="263"/>
      <c r="ALZ142" s="263"/>
      <c r="AMA142" s="263"/>
      <c r="AMB142" s="263"/>
      <c r="AMC142" s="263"/>
      <c r="AMD142" s="263"/>
      <c r="AME142" s="263"/>
      <c r="AMF142" s="263"/>
      <c r="AMG142" s="263"/>
      <c r="AMH142" s="263"/>
      <c r="AMI142" s="263"/>
      <c r="AMJ142" s="263"/>
      <c r="AMK142" s="263"/>
    </row>
    <row r="143" spans="1:1025" s="86" customFormat="1" x14ac:dyDescent="0.2">
      <c r="A143" s="263"/>
      <c r="B143" s="263"/>
      <c r="C143" s="234"/>
      <c r="D143" s="234"/>
      <c r="E143" s="234"/>
      <c r="F143" s="234"/>
      <c r="G143" s="234"/>
      <c r="H143" s="234"/>
      <c r="I143" s="234"/>
      <c r="J143" s="234"/>
      <c r="K143" s="234"/>
      <c r="L143" s="234"/>
      <c r="M143" s="234"/>
      <c r="N143" s="234"/>
      <c r="O143" s="234"/>
      <c r="P143" s="234"/>
      <c r="Q143" s="224"/>
      <c r="R143" s="244"/>
      <c r="S143" s="263"/>
      <c r="T143" s="263"/>
      <c r="U143" s="263"/>
      <c r="V143" s="263"/>
      <c r="W143" s="263"/>
      <c r="X143" s="263"/>
      <c r="Y143" s="263"/>
      <c r="Z143" s="263"/>
      <c r="AA143" s="263"/>
      <c r="AB143" s="263"/>
      <c r="AC143" s="263"/>
      <c r="AD143" s="263"/>
      <c r="AE143" s="263"/>
      <c r="AF143" s="263"/>
      <c r="AG143" s="263"/>
      <c r="AH143" s="263"/>
      <c r="AI143" s="263"/>
      <c r="AJ143" s="263"/>
      <c r="AK143" s="263"/>
      <c r="AL143" s="263"/>
      <c r="AM143" s="263"/>
      <c r="AN143" s="263"/>
      <c r="AO143" s="263"/>
      <c r="AP143" s="263"/>
      <c r="AQ143" s="263"/>
      <c r="AR143" s="263"/>
      <c r="AS143" s="263"/>
      <c r="AT143" s="263"/>
      <c r="AU143" s="263"/>
      <c r="AV143" s="263"/>
      <c r="AW143" s="263"/>
      <c r="AX143" s="263"/>
      <c r="AY143" s="263"/>
      <c r="AZ143" s="263"/>
      <c r="BA143" s="263"/>
      <c r="BB143" s="263"/>
      <c r="BC143" s="263"/>
      <c r="BD143" s="263"/>
      <c r="BE143" s="263"/>
      <c r="BF143" s="263"/>
      <c r="BG143" s="263"/>
      <c r="BH143" s="263"/>
      <c r="BI143" s="263"/>
      <c r="BJ143" s="263"/>
      <c r="BK143" s="263"/>
      <c r="BL143" s="263"/>
      <c r="BM143" s="263"/>
      <c r="BN143" s="263"/>
      <c r="BO143" s="263"/>
      <c r="BP143" s="263"/>
      <c r="BQ143" s="263"/>
      <c r="BR143" s="263"/>
      <c r="BS143" s="263"/>
      <c r="BT143" s="263"/>
      <c r="BU143" s="263"/>
      <c r="BV143" s="263"/>
      <c r="BW143" s="263"/>
      <c r="BX143" s="263"/>
      <c r="BY143" s="263"/>
      <c r="BZ143" s="263"/>
      <c r="CA143" s="263"/>
      <c r="CB143" s="263"/>
      <c r="CC143" s="263"/>
      <c r="CD143" s="263"/>
      <c r="CE143" s="263"/>
      <c r="CF143" s="263"/>
      <c r="CG143" s="263"/>
      <c r="CH143" s="263"/>
      <c r="CI143" s="263"/>
      <c r="CJ143" s="263"/>
      <c r="CK143" s="263"/>
      <c r="CL143" s="263"/>
      <c r="CM143" s="263"/>
      <c r="CN143" s="263"/>
      <c r="CO143" s="263"/>
      <c r="CP143" s="263"/>
      <c r="CQ143" s="263"/>
      <c r="CR143" s="263"/>
      <c r="CS143" s="263"/>
      <c r="CT143" s="263"/>
      <c r="CU143" s="263"/>
      <c r="CV143" s="263"/>
      <c r="CW143" s="263"/>
      <c r="CX143" s="263"/>
      <c r="CY143" s="263"/>
      <c r="CZ143" s="263"/>
      <c r="DA143" s="263"/>
      <c r="DB143" s="263"/>
      <c r="DC143" s="263"/>
      <c r="DD143" s="263"/>
      <c r="DE143" s="263"/>
      <c r="DF143" s="263"/>
      <c r="DG143" s="263"/>
      <c r="DH143" s="263"/>
      <c r="DI143" s="263"/>
      <c r="DJ143" s="263"/>
      <c r="DK143" s="263"/>
      <c r="DL143" s="263"/>
      <c r="DM143" s="263"/>
      <c r="DN143" s="263"/>
      <c r="DO143" s="263"/>
      <c r="DP143" s="263"/>
      <c r="DQ143" s="263"/>
      <c r="DR143" s="263"/>
      <c r="DS143" s="263"/>
      <c r="DT143" s="263"/>
      <c r="DU143" s="263"/>
      <c r="DV143" s="263"/>
      <c r="DW143" s="263"/>
      <c r="DX143" s="263"/>
      <c r="DY143" s="263"/>
      <c r="DZ143" s="263"/>
      <c r="EA143" s="263"/>
      <c r="EB143" s="263"/>
      <c r="EC143" s="263"/>
      <c r="ED143" s="263"/>
      <c r="EE143" s="263"/>
      <c r="EF143" s="263"/>
      <c r="EG143" s="263"/>
      <c r="EH143" s="263"/>
      <c r="EI143" s="263"/>
      <c r="EJ143" s="263"/>
      <c r="EK143" s="263"/>
      <c r="EL143" s="263"/>
      <c r="EM143" s="263"/>
      <c r="EN143" s="263"/>
      <c r="EO143" s="263"/>
      <c r="EP143" s="263"/>
      <c r="EQ143" s="263"/>
      <c r="ER143" s="263"/>
      <c r="ES143" s="263"/>
      <c r="ET143" s="263"/>
      <c r="EU143" s="263"/>
      <c r="EV143" s="263"/>
      <c r="EW143" s="263"/>
      <c r="EX143" s="263"/>
      <c r="EY143" s="263"/>
      <c r="EZ143" s="263"/>
      <c r="FA143" s="263"/>
      <c r="FB143" s="263"/>
      <c r="FC143" s="263"/>
      <c r="FD143" s="263"/>
      <c r="FE143" s="263"/>
      <c r="FF143" s="263"/>
      <c r="FG143" s="263"/>
      <c r="FH143" s="263"/>
      <c r="FI143" s="263"/>
      <c r="FJ143" s="263"/>
      <c r="FK143" s="263"/>
      <c r="FL143" s="263"/>
      <c r="FM143" s="263"/>
      <c r="FN143" s="263"/>
      <c r="FO143" s="263"/>
      <c r="FP143" s="263"/>
      <c r="FQ143" s="263"/>
      <c r="FR143" s="263"/>
      <c r="FS143" s="263"/>
      <c r="FT143" s="263"/>
      <c r="FU143" s="263"/>
      <c r="FV143" s="263"/>
      <c r="FW143" s="263"/>
      <c r="FX143" s="263"/>
      <c r="FY143" s="263"/>
      <c r="FZ143" s="263"/>
      <c r="GA143" s="263"/>
      <c r="GB143" s="263"/>
      <c r="GC143" s="263"/>
      <c r="GD143" s="263"/>
      <c r="GE143" s="263"/>
      <c r="GF143" s="263"/>
      <c r="GG143" s="263"/>
      <c r="GH143" s="263"/>
      <c r="GI143" s="263"/>
      <c r="GJ143" s="263"/>
      <c r="GK143" s="263"/>
      <c r="GL143" s="263"/>
      <c r="GM143" s="263"/>
      <c r="GN143" s="263"/>
      <c r="GO143" s="263"/>
      <c r="GP143" s="263"/>
      <c r="GQ143" s="263"/>
      <c r="GR143" s="263"/>
      <c r="GS143" s="263"/>
      <c r="GT143" s="263"/>
      <c r="GU143" s="263"/>
      <c r="GV143" s="263"/>
      <c r="GW143" s="263"/>
      <c r="GX143" s="263"/>
      <c r="GY143" s="263"/>
      <c r="GZ143" s="263"/>
      <c r="HA143" s="263"/>
      <c r="HB143" s="263"/>
      <c r="HC143" s="263"/>
      <c r="HD143" s="263"/>
      <c r="HE143" s="263"/>
      <c r="HF143" s="263"/>
      <c r="HG143" s="263"/>
      <c r="HH143" s="263"/>
      <c r="HI143" s="263"/>
      <c r="HJ143" s="263"/>
      <c r="HK143" s="263"/>
      <c r="HL143" s="263"/>
      <c r="HM143" s="263"/>
      <c r="HN143" s="263"/>
      <c r="HO143" s="263"/>
      <c r="HP143" s="263"/>
      <c r="HQ143" s="263"/>
      <c r="HR143" s="263"/>
      <c r="HS143" s="263"/>
      <c r="HT143" s="263"/>
      <c r="HU143" s="263"/>
      <c r="HV143" s="263"/>
      <c r="HW143" s="263"/>
      <c r="HX143" s="263"/>
      <c r="HY143" s="263"/>
      <c r="HZ143" s="263"/>
      <c r="IA143" s="263"/>
      <c r="IB143" s="263"/>
      <c r="IC143" s="263"/>
      <c r="ID143" s="263"/>
      <c r="IE143" s="263"/>
      <c r="IF143" s="263"/>
      <c r="IG143" s="263"/>
      <c r="IH143" s="263"/>
      <c r="II143" s="263"/>
      <c r="IJ143" s="263"/>
      <c r="IK143" s="263"/>
      <c r="IL143" s="263"/>
      <c r="IM143" s="263"/>
      <c r="IN143" s="263"/>
      <c r="IO143" s="263"/>
      <c r="IP143" s="263"/>
      <c r="IQ143" s="263"/>
      <c r="IR143" s="263"/>
      <c r="IS143" s="263"/>
      <c r="IT143" s="263"/>
      <c r="IU143" s="263"/>
      <c r="IV143" s="263"/>
      <c r="IW143" s="263"/>
      <c r="IX143" s="263"/>
      <c r="IY143" s="263"/>
      <c r="IZ143" s="263"/>
      <c r="JA143" s="263"/>
      <c r="JB143" s="263"/>
      <c r="JC143" s="263"/>
      <c r="JD143" s="263"/>
      <c r="JE143" s="263"/>
      <c r="JF143" s="263"/>
      <c r="JG143" s="263"/>
      <c r="JH143" s="263"/>
      <c r="JI143" s="263"/>
      <c r="JJ143" s="263"/>
      <c r="JK143" s="263"/>
      <c r="JL143" s="263"/>
      <c r="JM143" s="263"/>
      <c r="JN143" s="263"/>
      <c r="JO143" s="263"/>
      <c r="JP143" s="263"/>
      <c r="JQ143" s="263"/>
      <c r="JR143" s="263"/>
      <c r="JS143" s="263"/>
      <c r="JT143" s="263"/>
      <c r="JU143" s="263"/>
      <c r="JV143" s="263"/>
      <c r="JW143" s="263"/>
      <c r="JX143" s="263"/>
      <c r="JY143" s="263"/>
      <c r="JZ143" s="263"/>
      <c r="KA143" s="263"/>
      <c r="KB143" s="263"/>
      <c r="KC143" s="263"/>
      <c r="KD143" s="263"/>
      <c r="KE143" s="263"/>
      <c r="KF143" s="263"/>
      <c r="KG143" s="263"/>
      <c r="KH143" s="263"/>
      <c r="KI143" s="263"/>
      <c r="KJ143" s="263"/>
      <c r="KK143" s="263"/>
      <c r="KL143" s="263"/>
      <c r="KM143" s="263"/>
      <c r="KN143" s="263"/>
      <c r="KO143" s="263"/>
      <c r="KP143" s="263"/>
      <c r="KQ143" s="263"/>
      <c r="KR143" s="263"/>
      <c r="KS143" s="263"/>
      <c r="KT143" s="263"/>
      <c r="KU143" s="263"/>
      <c r="KV143" s="263"/>
      <c r="KW143" s="263"/>
      <c r="KX143" s="263"/>
      <c r="KY143" s="263"/>
      <c r="KZ143" s="263"/>
      <c r="LA143" s="263"/>
      <c r="LB143" s="263"/>
      <c r="LC143" s="263"/>
      <c r="LD143" s="263"/>
      <c r="LE143" s="263"/>
      <c r="LF143" s="263"/>
      <c r="LG143" s="263"/>
      <c r="LH143" s="263"/>
      <c r="LI143" s="263"/>
      <c r="LJ143" s="263"/>
      <c r="LK143" s="263"/>
      <c r="LL143" s="263"/>
      <c r="LM143" s="263"/>
      <c r="LN143" s="263"/>
      <c r="LO143" s="263"/>
      <c r="LP143" s="263"/>
      <c r="LQ143" s="263"/>
      <c r="LR143" s="263"/>
      <c r="LS143" s="263"/>
      <c r="LT143" s="263"/>
      <c r="LU143" s="263"/>
      <c r="LV143" s="263"/>
      <c r="LW143" s="263"/>
      <c r="LX143" s="263"/>
      <c r="LY143" s="263"/>
      <c r="LZ143" s="263"/>
      <c r="MA143" s="263"/>
      <c r="MB143" s="263"/>
      <c r="MC143" s="263"/>
      <c r="MD143" s="263"/>
      <c r="ME143" s="263"/>
      <c r="MF143" s="263"/>
      <c r="MG143" s="263"/>
      <c r="MH143" s="263"/>
      <c r="MI143" s="263"/>
      <c r="MJ143" s="263"/>
      <c r="MK143" s="263"/>
      <c r="ML143" s="263"/>
      <c r="MM143" s="263"/>
      <c r="MN143" s="263"/>
      <c r="MO143" s="263"/>
      <c r="MP143" s="263"/>
      <c r="MQ143" s="263"/>
      <c r="MR143" s="263"/>
      <c r="MS143" s="263"/>
      <c r="MT143" s="263"/>
      <c r="MU143" s="263"/>
      <c r="MV143" s="263"/>
      <c r="MW143" s="263"/>
      <c r="MX143" s="263"/>
      <c r="MY143" s="263"/>
      <c r="MZ143" s="263"/>
      <c r="NA143" s="263"/>
      <c r="NB143" s="263"/>
      <c r="NC143" s="263"/>
      <c r="ND143" s="263"/>
      <c r="NE143" s="263"/>
      <c r="NF143" s="263"/>
      <c r="NG143" s="263"/>
      <c r="NH143" s="263"/>
      <c r="NI143" s="263"/>
      <c r="NJ143" s="263"/>
      <c r="NK143" s="263"/>
      <c r="NL143" s="263"/>
      <c r="NM143" s="263"/>
      <c r="NN143" s="263"/>
      <c r="NO143" s="263"/>
      <c r="NP143" s="263"/>
      <c r="NQ143" s="263"/>
      <c r="NR143" s="263"/>
      <c r="NS143" s="263"/>
      <c r="NT143" s="263"/>
      <c r="NU143" s="263"/>
      <c r="NV143" s="263"/>
      <c r="NW143" s="263"/>
      <c r="NX143" s="263"/>
      <c r="NY143" s="263"/>
      <c r="NZ143" s="263"/>
      <c r="OA143" s="263"/>
      <c r="OB143" s="263"/>
      <c r="OC143" s="263"/>
      <c r="OD143" s="263"/>
      <c r="OE143" s="263"/>
      <c r="OF143" s="263"/>
      <c r="OG143" s="263"/>
      <c r="OH143" s="263"/>
      <c r="OI143" s="263"/>
      <c r="OJ143" s="263"/>
      <c r="OK143" s="263"/>
      <c r="OL143" s="263"/>
      <c r="OM143" s="263"/>
      <c r="ON143" s="263"/>
      <c r="OO143" s="263"/>
      <c r="OP143" s="263"/>
      <c r="OQ143" s="263"/>
      <c r="OR143" s="263"/>
      <c r="OS143" s="263"/>
      <c r="OT143" s="263"/>
      <c r="OU143" s="263"/>
      <c r="OV143" s="263"/>
      <c r="OW143" s="263"/>
      <c r="OX143" s="263"/>
      <c r="OY143" s="263"/>
      <c r="OZ143" s="263"/>
      <c r="PA143" s="263"/>
      <c r="PB143" s="263"/>
      <c r="PC143" s="263"/>
      <c r="PD143" s="263"/>
      <c r="PE143" s="263"/>
      <c r="PF143" s="263"/>
      <c r="PG143" s="263"/>
      <c r="PH143" s="263"/>
      <c r="PI143" s="263"/>
      <c r="PJ143" s="263"/>
      <c r="PK143" s="263"/>
      <c r="PL143" s="263"/>
      <c r="PM143" s="263"/>
      <c r="PN143" s="263"/>
      <c r="PO143" s="263"/>
      <c r="PP143" s="263"/>
      <c r="PQ143" s="263"/>
      <c r="PR143" s="263"/>
      <c r="PS143" s="263"/>
      <c r="PT143" s="263"/>
      <c r="PU143" s="263"/>
      <c r="PV143" s="263"/>
      <c r="PW143" s="263"/>
      <c r="PX143" s="263"/>
      <c r="PY143" s="263"/>
      <c r="PZ143" s="263"/>
      <c r="QA143" s="263"/>
      <c r="QB143" s="263"/>
      <c r="QC143" s="263"/>
      <c r="QD143" s="263"/>
      <c r="QE143" s="263"/>
      <c r="QF143" s="263"/>
      <c r="QG143" s="263"/>
      <c r="QH143" s="263"/>
      <c r="QI143" s="263"/>
      <c r="QJ143" s="263"/>
      <c r="QK143" s="263"/>
      <c r="QL143" s="263"/>
      <c r="QM143" s="263"/>
      <c r="QN143" s="263"/>
      <c r="QO143" s="263"/>
      <c r="QP143" s="263"/>
      <c r="QQ143" s="263"/>
      <c r="QR143" s="263"/>
      <c r="QS143" s="263"/>
      <c r="QT143" s="263"/>
      <c r="QU143" s="263"/>
      <c r="QV143" s="263"/>
      <c r="QW143" s="263"/>
      <c r="QX143" s="263"/>
      <c r="QY143" s="263"/>
      <c r="QZ143" s="263"/>
      <c r="RA143" s="263"/>
      <c r="RB143" s="263"/>
      <c r="RC143" s="263"/>
      <c r="RD143" s="263"/>
      <c r="RE143" s="263"/>
      <c r="RF143" s="263"/>
      <c r="RG143" s="263"/>
      <c r="RH143" s="263"/>
      <c r="RI143" s="263"/>
      <c r="RJ143" s="263"/>
      <c r="RK143" s="263"/>
      <c r="RL143" s="263"/>
      <c r="RM143" s="263"/>
      <c r="RN143" s="263"/>
      <c r="RO143" s="263"/>
      <c r="RP143" s="263"/>
      <c r="RQ143" s="263"/>
      <c r="RR143" s="263"/>
      <c r="RS143" s="263"/>
      <c r="RT143" s="263"/>
      <c r="RU143" s="263"/>
      <c r="RV143" s="263"/>
      <c r="RW143" s="263"/>
      <c r="RX143" s="263"/>
      <c r="RY143" s="263"/>
      <c r="RZ143" s="263"/>
      <c r="SA143" s="263"/>
      <c r="SB143" s="263"/>
      <c r="SC143" s="263"/>
      <c r="SD143" s="263"/>
      <c r="SE143" s="263"/>
      <c r="SF143" s="263"/>
      <c r="SG143" s="263"/>
      <c r="SH143" s="263"/>
      <c r="SI143" s="263"/>
      <c r="SJ143" s="263"/>
      <c r="SK143" s="263"/>
      <c r="SL143" s="263"/>
      <c r="SM143" s="263"/>
      <c r="SN143" s="263"/>
      <c r="SO143" s="263"/>
      <c r="SP143" s="263"/>
      <c r="SQ143" s="263"/>
      <c r="SR143" s="263"/>
      <c r="SS143" s="263"/>
      <c r="ST143" s="263"/>
      <c r="SU143" s="263"/>
      <c r="SV143" s="263"/>
      <c r="SW143" s="263"/>
      <c r="SX143" s="263"/>
      <c r="SY143" s="263"/>
      <c r="SZ143" s="263"/>
      <c r="TA143" s="263"/>
      <c r="TB143" s="263"/>
      <c r="TC143" s="263"/>
      <c r="TD143" s="263"/>
      <c r="TE143" s="263"/>
      <c r="TF143" s="263"/>
      <c r="TG143" s="263"/>
      <c r="TH143" s="263"/>
      <c r="TI143" s="263"/>
      <c r="TJ143" s="263"/>
      <c r="TK143" s="263"/>
      <c r="TL143" s="263"/>
      <c r="TM143" s="263"/>
      <c r="TN143" s="263"/>
      <c r="TO143" s="263"/>
      <c r="TP143" s="263"/>
      <c r="TQ143" s="263"/>
      <c r="TR143" s="263"/>
      <c r="TS143" s="263"/>
      <c r="TT143" s="263"/>
      <c r="TU143" s="263"/>
      <c r="TV143" s="263"/>
      <c r="TW143" s="263"/>
      <c r="TX143" s="263"/>
      <c r="TY143" s="263"/>
      <c r="TZ143" s="263"/>
      <c r="UA143" s="263"/>
      <c r="UB143" s="263"/>
      <c r="UC143" s="263"/>
      <c r="UD143" s="263"/>
      <c r="UE143" s="263"/>
      <c r="UF143" s="263"/>
      <c r="UG143" s="263"/>
      <c r="UH143" s="263"/>
      <c r="UI143" s="263"/>
      <c r="UJ143" s="263"/>
      <c r="UK143" s="263"/>
      <c r="UL143" s="263"/>
      <c r="UM143" s="263"/>
      <c r="UN143" s="263"/>
      <c r="UO143" s="263"/>
      <c r="UP143" s="263"/>
      <c r="UQ143" s="263"/>
      <c r="UR143" s="263"/>
      <c r="US143" s="263"/>
      <c r="UT143" s="263"/>
      <c r="UU143" s="263"/>
      <c r="UV143" s="263"/>
      <c r="UW143" s="263"/>
      <c r="UX143" s="263"/>
      <c r="UY143" s="263"/>
      <c r="UZ143" s="263"/>
      <c r="VA143" s="263"/>
      <c r="VB143" s="263"/>
      <c r="VC143" s="263"/>
      <c r="VD143" s="263"/>
      <c r="VE143" s="263"/>
      <c r="VF143" s="263"/>
      <c r="VG143" s="263"/>
      <c r="VH143" s="263"/>
      <c r="VI143" s="263"/>
      <c r="VJ143" s="263"/>
      <c r="VK143" s="263"/>
      <c r="VL143" s="263"/>
      <c r="VM143" s="263"/>
      <c r="VN143" s="263"/>
      <c r="VO143" s="263"/>
      <c r="VP143" s="263"/>
      <c r="VQ143" s="263"/>
      <c r="VR143" s="263"/>
      <c r="VS143" s="263"/>
      <c r="VT143" s="263"/>
      <c r="VU143" s="263"/>
      <c r="VV143" s="263"/>
      <c r="VW143" s="263"/>
      <c r="VX143" s="263"/>
      <c r="VY143" s="263"/>
      <c r="VZ143" s="263"/>
      <c r="WA143" s="263"/>
      <c r="WB143" s="263"/>
      <c r="WC143" s="263"/>
      <c r="WD143" s="263"/>
      <c r="WE143" s="263"/>
      <c r="WF143" s="263"/>
      <c r="WG143" s="263"/>
      <c r="WH143" s="263"/>
      <c r="WI143" s="263"/>
      <c r="WJ143" s="263"/>
      <c r="WK143" s="263"/>
      <c r="WL143" s="263"/>
      <c r="WM143" s="263"/>
      <c r="WN143" s="263"/>
      <c r="WO143" s="263"/>
      <c r="WP143" s="263"/>
      <c r="WQ143" s="263"/>
      <c r="WR143" s="263"/>
      <c r="WS143" s="263"/>
      <c r="WT143" s="263"/>
      <c r="WU143" s="263"/>
      <c r="WV143" s="263"/>
      <c r="WW143" s="263"/>
      <c r="WX143" s="263"/>
      <c r="WY143" s="263"/>
      <c r="WZ143" s="263"/>
      <c r="XA143" s="263"/>
      <c r="XB143" s="263"/>
      <c r="XC143" s="263"/>
      <c r="XD143" s="263"/>
      <c r="XE143" s="263"/>
      <c r="XF143" s="263"/>
      <c r="XG143" s="263"/>
      <c r="XH143" s="263"/>
      <c r="XI143" s="263"/>
      <c r="XJ143" s="263"/>
      <c r="XK143" s="263"/>
      <c r="XL143" s="263"/>
      <c r="XM143" s="263"/>
      <c r="XN143" s="263"/>
      <c r="XO143" s="263"/>
      <c r="XP143" s="263"/>
      <c r="XQ143" s="263"/>
      <c r="XR143" s="263"/>
      <c r="XS143" s="263"/>
      <c r="XT143" s="263"/>
      <c r="XU143" s="263"/>
      <c r="XV143" s="263"/>
      <c r="XW143" s="263"/>
      <c r="XX143" s="263"/>
      <c r="XY143" s="263"/>
      <c r="XZ143" s="263"/>
      <c r="YA143" s="263"/>
      <c r="YB143" s="263"/>
      <c r="YC143" s="263"/>
      <c r="YD143" s="263"/>
      <c r="YE143" s="263"/>
      <c r="YF143" s="263"/>
      <c r="YG143" s="263"/>
      <c r="YH143" s="263"/>
      <c r="YI143" s="263"/>
      <c r="YJ143" s="263"/>
      <c r="YK143" s="263"/>
      <c r="YL143" s="263"/>
      <c r="YM143" s="263"/>
      <c r="YN143" s="263"/>
      <c r="YO143" s="263"/>
      <c r="YP143" s="263"/>
      <c r="YQ143" s="263"/>
      <c r="YR143" s="263"/>
      <c r="YS143" s="263"/>
      <c r="YT143" s="263"/>
      <c r="YU143" s="263"/>
      <c r="YV143" s="263"/>
      <c r="YW143" s="263"/>
      <c r="YX143" s="263"/>
      <c r="YY143" s="263"/>
      <c r="YZ143" s="263"/>
      <c r="ZA143" s="263"/>
      <c r="ZB143" s="263"/>
      <c r="ZC143" s="263"/>
      <c r="ZD143" s="263"/>
      <c r="ZE143" s="263"/>
      <c r="ZF143" s="263"/>
      <c r="ZG143" s="263"/>
      <c r="ZH143" s="263"/>
      <c r="ZI143" s="263"/>
      <c r="ZJ143" s="263"/>
      <c r="ZK143" s="263"/>
      <c r="ZL143" s="263"/>
      <c r="ZM143" s="263"/>
      <c r="ZN143" s="263"/>
      <c r="ZO143" s="263"/>
      <c r="ZP143" s="263"/>
      <c r="ZQ143" s="263"/>
      <c r="ZR143" s="263"/>
      <c r="ZS143" s="263"/>
      <c r="ZT143" s="263"/>
      <c r="ZU143" s="263"/>
      <c r="ZV143" s="263"/>
      <c r="ZW143" s="263"/>
      <c r="ZX143" s="263"/>
      <c r="ZY143" s="263"/>
      <c r="ZZ143" s="263"/>
      <c r="AAA143" s="263"/>
      <c r="AAB143" s="263"/>
      <c r="AAC143" s="263"/>
      <c r="AAD143" s="263"/>
      <c r="AAE143" s="263"/>
      <c r="AAF143" s="263"/>
      <c r="AAG143" s="263"/>
      <c r="AAH143" s="263"/>
      <c r="AAI143" s="263"/>
      <c r="AAJ143" s="263"/>
      <c r="AAK143" s="263"/>
      <c r="AAL143" s="263"/>
      <c r="AAM143" s="263"/>
      <c r="AAN143" s="263"/>
      <c r="AAO143" s="263"/>
      <c r="AAP143" s="263"/>
      <c r="AAQ143" s="263"/>
      <c r="AAR143" s="263"/>
      <c r="AAS143" s="263"/>
      <c r="AAT143" s="263"/>
      <c r="AAU143" s="263"/>
      <c r="AAV143" s="263"/>
      <c r="AAW143" s="263"/>
      <c r="AAX143" s="263"/>
      <c r="AAY143" s="263"/>
      <c r="AAZ143" s="263"/>
      <c r="ABA143" s="263"/>
      <c r="ABB143" s="263"/>
      <c r="ABC143" s="263"/>
      <c r="ABD143" s="263"/>
      <c r="ABE143" s="263"/>
      <c r="ABF143" s="263"/>
      <c r="ABG143" s="263"/>
      <c r="ABH143" s="263"/>
      <c r="ABI143" s="263"/>
      <c r="ABJ143" s="263"/>
      <c r="ABK143" s="263"/>
      <c r="ABL143" s="263"/>
      <c r="ABM143" s="263"/>
      <c r="ABN143" s="263"/>
      <c r="ABO143" s="263"/>
      <c r="ABP143" s="263"/>
      <c r="ABQ143" s="263"/>
      <c r="ABR143" s="263"/>
      <c r="ABS143" s="263"/>
      <c r="ABT143" s="263"/>
      <c r="ABU143" s="263"/>
      <c r="ABV143" s="263"/>
      <c r="ABW143" s="263"/>
      <c r="ABX143" s="263"/>
      <c r="ABY143" s="263"/>
      <c r="ABZ143" s="263"/>
      <c r="ACA143" s="263"/>
      <c r="ACB143" s="263"/>
      <c r="ACC143" s="263"/>
      <c r="ACD143" s="263"/>
      <c r="ACE143" s="263"/>
      <c r="ACF143" s="263"/>
      <c r="ACG143" s="263"/>
      <c r="ACH143" s="263"/>
      <c r="ACI143" s="263"/>
      <c r="ACJ143" s="263"/>
      <c r="ACK143" s="263"/>
      <c r="ACL143" s="263"/>
      <c r="ACM143" s="263"/>
      <c r="ACN143" s="263"/>
      <c r="ACO143" s="263"/>
      <c r="ACP143" s="263"/>
      <c r="ACQ143" s="263"/>
      <c r="ACR143" s="263"/>
      <c r="ACS143" s="263"/>
      <c r="ACT143" s="263"/>
      <c r="ACU143" s="263"/>
      <c r="ACV143" s="263"/>
      <c r="ACW143" s="263"/>
      <c r="ACX143" s="263"/>
      <c r="ACY143" s="263"/>
      <c r="ACZ143" s="263"/>
      <c r="ADA143" s="263"/>
      <c r="ADB143" s="263"/>
      <c r="ADC143" s="263"/>
      <c r="ADD143" s="263"/>
      <c r="ADE143" s="263"/>
      <c r="ADF143" s="263"/>
      <c r="ADG143" s="263"/>
      <c r="ADH143" s="263"/>
      <c r="ADI143" s="263"/>
      <c r="ADJ143" s="263"/>
      <c r="ADK143" s="263"/>
      <c r="ADL143" s="263"/>
      <c r="ADM143" s="263"/>
      <c r="ADN143" s="263"/>
      <c r="ADO143" s="263"/>
      <c r="ADP143" s="263"/>
      <c r="ADQ143" s="263"/>
      <c r="ADR143" s="263"/>
      <c r="ADS143" s="263"/>
      <c r="ADT143" s="263"/>
      <c r="ADU143" s="263"/>
      <c r="ADV143" s="263"/>
      <c r="ADW143" s="263"/>
      <c r="ADX143" s="263"/>
      <c r="ADY143" s="263"/>
      <c r="ADZ143" s="263"/>
      <c r="AEA143" s="263"/>
      <c r="AEB143" s="263"/>
      <c r="AEC143" s="263"/>
      <c r="AED143" s="263"/>
      <c r="AEE143" s="263"/>
      <c r="AEF143" s="263"/>
      <c r="AEG143" s="263"/>
      <c r="AEH143" s="263"/>
      <c r="AEI143" s="263"/>
      <c r="AEJ143" s="263"/>
      <c r="AEK143" s="263"/>
      <c r="AEL143" s="263"/>
      <c r="AEM143" s="263"/>
      <c r="AEN143" s="263"/>
      <c r="AEO143" s="263"/>
      <c r="AEP143" s="263"/>
      <c r="AEQ143" s="263"/>
      <c r="AER143" s="263"/>
      <c r="AES143" s="263"/>
      <c r="AET143" s="263"/>
      <c r="AEU143" s="263"/>
      <c r="AEV143" s="263"/>
      <c r="AEW143" s="263"/>
      <c r="AEX143" s="263"/>
      <c r="AEY143" s="263"/>
      <c r="AEZ143" s="263"/>
      <c r="AFA143" s="263"/>
      <c r="AFB143" s="263"/>
      <c r="AFC143" s="263"/>
      <c r="AFD143" s="263"/>
      <c r="AFE143" s="263"/>
      <c r="AFF143" s="263"/>
      <c r="AFG143" s="263"/>
      <c r="AFH143" s="263"/>
      <c r="AFI143" s="263"/>
      <c r="AFJ143" s="263"/>
      <c r="AFK143" s="263"/>
      <c r="AFL143" s="263"/>
      <c r="AFM143" s="263"/>
      <c r="AFN143" s="263"/>
      <c r="AFO143" s="263"/>
      <c r="AFP143" s="263"/>
      <c r="AFQ143" s="263"/>
      <c r="AFR143" s="263"/>
      <c r="AFS143" s="263"/>
      <c r="AFT143" s="263"/>
      <c r="AFU143" s="263"/>
      <c r="AFV143" s="263"/>
      <c r="AFW143" s="263"/>
      <c r="AFX143" s="263"/>
      <c r="AFY143" s="263"/>
      <c r="AFZ143" s="263"/>
      <c r="AGA143" s="263"/>
      <c r="AGB143" s="263"/>
      <c r="AGC143" s="263"/>
      <c r="AGD143" s="263"/>
      <c r="AGE143" s="263"/>
      <c r="AGF143" s="263"/>
      <c r="AGG143" s="263"/>
      <c r="AGH143" s="263"/>
      <c r="AGI143" s="263"/>
      <c r="AGJ143" s="263"/>
      <c r="AGK143" s="263"/>
      <c r="AGL143" s="263"/>
      <c r="AGM143" s="263"/>
      <c r="AGN143" s="263"/>
      <c r="AGO143" s="263"/>
      <c r="AGP143" s="263"/>
      <c r="AGQ143" s="263"/>
      <c r="AGR143" s="263"/>
      <c r="AGS143" s="263"/>
      <c r="AGT143" s="263"/>
      <c r="AGU143" s="263"/>
      <c r="AGV143" s="263"/>
      <c r="AGW143" s="263"/>
      <c r="AGX143" s="263"/>
      <c r="AGY143" s="263"/>
      <c r="AGZ143" s="263"/>
      <c r="AHA143" s="263"/>
      <c r="AHB143" s="263"/>
      <c r="AHC143" s="263"/>
      <c r="AHD143" s="263"/>
      <c r="AHE143" s="263"/>
      <c r="AHF143" s="263"/>
      <c r="AHG143" s="263"/>
      <c r="AHH143" s="263"/>
      <c r="AHI143" s="263"/>
      <c r="AHJ143" s="263"/>
      <c r="AHK143" s="263"/>
      <c r="AHL143" s="263"/>
      <c r="AHM143" s="263"/>
      <c r="AHN143" s="263"/>
      <c r="AHO143" s="263"/>
      <c r="AHP143" s="263"/>
      <c r="AHQ143" s="263"/>
      <c r="AHR143" s="263"/>
      <c r="AHS143" s="263"/>
      <c r="AHT143" s="263"/>
      <c r="AHU143" s="263"/>
      <c r="AHV143" s="263"/>
      <c r="AHW143" s="263"/>
      <c r="AHX143" s="263"/>
      <c r="AHY143" s="263"/>
      <c r="AHZ143" s="263"/>
      <c r="AIA143" s="263"/>
      <c r="AIB143" s="263"/>
      <c r="AIC143" s="263"/>
      <c r="AID143" s="263"/>
      <c r="AIE143" s="263"/>
      <c r="AIF143" s="263"/>
      <c r="AIG143" s="263"/>
      <c r="AIH143" s="263"/>
      <c r="AII143" s="263"/>
      <c r="AIJ143" s="263"/>
      <c r="AIK143" s="263"/>
      <c r="AIL143" s="263"/>
      <c r="AIM143" s="263"/>
      <c r="AIN143" s="263"/>
      <c r="AIO143" s="263"/>
      <c r="AIP143" s="263"/>
      <c r="AIQ143" s="263"/>
      <c r="AIR143" s="263"/>
      <c r="AIS143" s="263"/>
      <c r="AIT143" s="263"/>
      <c r="AIU143" s="263"/>
      <c r="AIV143" s="263"/>
      <c r="AIW143" s="263"/>
      <c r="AIX143" s="263"/>
      <c r="AIY143" s="263"/>
      <c r="AIZ143" s="263"/>
      <c r="AJA143" s="263"/>
      <c r="AJB143" s="263"/>
      <c r="AJC143" s="263"/>
      <c r="AJD143" s="263"/>
      <c r="AJE143" s="263"/>
      <c r="AJF143" s="263"/>
      <c r="AJG143" s="263"/>
      <c r="AJH143" s="263"/>
      <c r="AJI143" s="263"/>
      <c r="AJJ143" s="263"/>
      <c r="AJK143" s="263"/>
      <c r="AJL143" s="263"/>
      <c r="AJM143" s="263"/>
      <c r="AJN143" s="263"/>
      <c r="AJO143" s="263"/>
      <c r="AJP143" s="263"/>
      <c r="AJQ143" s="263"/>
      <c r="AJR143" s="263"/>
      <c r="AJS143" s="263"/>
      <c r="AJT143" s="263"/>
      <c r="AJU143" s="263"/>
      <c r="AJV143" s="263"/>
      <c r="AJW143" s="263"/>
      <c r="AJX143" s="263"/>
      <c r="AJY143" s="263"/>
      <c r="AJZ143" s="263"/>
      <c r="AKA143" s="263"/>
      <c r="AKB143" s="263"/>
      <c r="AKC143" s="263"/>
      <c r="AKD143" s="263"/>
      <c r="AKE143" s="263"/>
      <c r="AKF143" s="263"/>
      <c r="AKG143" s="263"/>
      <c r="AKH143" s="263"/>
      <c r="AKI143" s="263"/>
      <c r="AKJ143" s="263"/>
      <c r="AKK143" s="263"/>
      <c r="AKL143" s="263"/>
      <c r="AKM143" s="263"/>
      <c r="AKN143" s="263"/>
      <c r="AKO143" s="263"/>
      <c r="AKP143" s="263"/>
      <c r="AKQ143" s="263"/>
      <c r="AKR143" s="263"/>
      <c r="AKS143" s="263"/>
      <c r="AKT143" s="263"/>
      <c r="AKU143" s="263"/>
      <c r="AKV143" s="263"/>
      <c r="AKW143" s="263"/>
      <c r="AKX143" s="263"/>
      <c r="AKY143" s="263"/>
      <c r="AKZ143" s="263"/>
      <c r="ALA143" s="263"/>
      <c r="ALB143" s="263"/>
      <c r="ALC143" s="263"/>
      <c r="ALD143" s="263"/>
      <c r="ALE143" s="263"/>
      <c r="ALF143" s="263"/>
      <c r="ALG143" s="263"/>
      <c r="ALH143" s="263"/>
      <c r="ALI143" s="263"/>
      <c r="ALJ143" s="263"/>
      <c r="ALK143" s="263"/>
      <c r="ALL143" s="263"/>
      <c r="ALM143" s="263"/>
      <c r="ALN143" s="263"/>
      <c r="ALO143" s="263"/>
      <c r="ALP143" s="263"/>
      <c r="ALQ143" s="263"/>
      <c r="ALR143" s="263"/>
      <c r="ALS143" s="263"/>
      <c r="ALT143" s="263"/>
      <c r="ALU143" s="263"/>
      <c r="ALV143" s="263"/>
      <c r="ALW143" s="263"/>
      <c r="ALX143" s="263"/>
      <c r="ALY143" s="263"/>
      <c r="ALZ143" s="263"/>
      <c r="AMA143" s="263"/>
      <c r="AMB143" s="263"/>
      <c r="AMC143" s="263"/>
      <c r="AMD143" s="263"/>
      <c r="AME143" s="263"/>
      <c r="AMF143" s="263"/>
      <c r="AMG143" s="263"/>
      <c r="AMH143" s="263"/>
      <c r="AMI143" s="263"/>
      <c r="AMJ143" s="263"/>
      <c r="AMK143" s="263"/>
    </row>
    <row r="144" spans="1:1025" s="86" customFormat="1" x14ac:dyDescent="0.2">
      <c r="A144" s="263"/>
      <c r="B144" s="263"/>
      <c r="C144" s="234"/>
      <c r="D144" s="234"/>
      <c r="E144" s="234"/>
      <c r="F144" s="234"/>
      <c r="G144" s="234"/>
      <c r="H144" s="234"/>
      <c r="I144" s="234"/>
      <c r="J144" s="234"/>
      <c r="K144" s="234"/>
      <c r="L144" s="234"/>
      <c r="M144" s="234"/>
      <c r="N144" s="234"/>
      <c r="O144" s="234"/>
      <c r="P144" s="234"/>
      <c r="Q144" s="224"/>
      <c r="R144" s="244"/>
      <c r="S144" s="263"/>
      <c r="T144" s="263"/>
      <c r="U144" s="263"/>
      <c r="V144" s="263"/>
      <c r="W144" s="263"/>
      <c r="X144" s="263"/>
      <c r="Y144" s="263"/>
      <c r="Z144" s="263"/>
      <c r="AA144" s="263"/>
      <c r="AB144" s="263"/>
      <c r="AC144" s="263"/>
      <c r="AD144" s="263"/>
      <c r="AE144" s="263"/>
      <c r="AF144" s="263"/>
      <c r="AG144" s="263"/>
      <c r="AH144" s="263"/>
      <c r="AI144" s="263"/>
      <c r="AJ144" s="263"/>
      <c r="AK144" s="263"/>
      <c r="AL144" s="263"/>
      <c r="AM144" s="263"/>
      <c r="AN144" s="263"/>
      <c r="AO144" s="263"/>
      <c r="AP144" s="263"/>
      <c r="AQ144" s="263"/>
      <c r="AR144" s="263"/>
      <c r="AS144" s="263"/>
      <c r="AT144" s="263"/>
      <c r="AU144" s="263"/>
      <c r="AV144" s="263"/>
      <c r="AW144" s="263"/>
      <c r="AX144" s="263"/>
      <c r="AY144" s="263"/>
      <c r="AZ144" s="263"/>
      <c r="BA144" s="263"/>
      <c r="BB144" s="263"/>
      <c r="BC144" s="263"/>
      <c r="BD144" s="263"/>
      <c r="BE144" s="263"/>
      <c r="BF144" s="263"/>
      <c r="BG144" s="263"/>
      <c r="BH144" s="263"/>
      <c r="BI144" s="263"/>
      <c r="BJ144" s="263"/>
      <c r="BK144" s="263"/>
      <c r="BL144" s="263"/>
      <c r="BM144" s="263"/>
      <c r="BN144" s="263"/>
      <c r="BO144" s="263"/>
      <c r="BP144" s="263"/>
      <c r="BQ144" s="263"/>
      <c r="BR144" s="263"/>
      <c r="BS144" s="263"/>
      <c r="BT144" s="263"/>
      <c r="BU144" s="263"/>
      <c r="BV144" s="263"/>
      <c r="BW144" s="263"/>
      <c r="BX144" s="263"/>
      <c r="BY144" s="263"/>
      <c r="BZ144" s="263"/>
      <c r="CA144" s="263"/>
      <c r="CB144" s="263"/>
      <c r="CC144" s="263"/>
      <c r="CD144" s="263"/>
      <c r="CE144" s="263"/>
      <c r="CF144" s="263"/>
      <c r="CG144" s="263"/>
      <c r="CH144" s="263"/>
      <c r="CI144" s="263"/>
      <c r="CJ144" s="263"/>
      <c r="CK144" s="263"/>
      <c r="CL144" s="263"/>
      <c r="CM144" s="263"/>
      <c r="CN144" s="263"/>
      <c r="CO144" s="263"/>
      <c r="CP144" s="263"/>
      <c r="CQ144" s="263"/>
      <c r="CR144" s="263"/>
      <c r="CS144" s="263"/>
      <c r="CT144" s="263"/>
      <c r="CU144" s="263"/>
      <c r="CV144" s="263"/>
      <c r="CW144" s="263"/>
      <c r="CX144" s="263"/>
      <c r="CY144" s="263"/>
      <c r="CZ144" s="263"/>
      <c r="DA144" s="263"/>
      <c r="DB144" s="263"/>
      <c r="DC144" s="263"/>
      <c r="DD144" s="263"/>
      <c r="DE144" s="263"/>
      <c r="DF144" s="263"/>
      <c r="DG144" s="263"/>
      <c r="DH144" s="263"/>
      <c r="DI144" s="263"/>
      <c r="DJ144" s="263"/>
      <c r="DK144" s="263"/>
      <c r="DL144" s="263"/>
      <c r="DM144" s="263"/>
      <c r="DN144" s="263"/>
      <c r="DO144" s="263"/>
      <c r="DP144" s="263"/>
      <c r="DQ144" s="263"/>
      <c r="DR144" s="263"/>
      <c r="DS144" s="263"/>
      <c r="DT144" s="263"/>
      <c r="DU144" s="263"/>
      <c r="DV144" s="263"/>
      <c r="DW144" s="263"/>
      <c r="DX144" s="263"/>
      <c r="DY144" s="263"/>
      <c r="DZ144" s="263"/>
      <c r="EA144" s="263"/>
      <c r="EB144" s="263"/>
      <c r="EC144" s="263"/>
      <c r="ED144" s="263"/>
      <c r="EE144" s="263"/>
      <c r="EF144" s="263"/>
      <c r="EG144" s="263"/>
      <c r="EH144" s="263"/>
      <c r="EI144" s="263"/>
      <c r="EJ144" s="263"/>
      <c r="EK144" s="263"/>
      <c r="EL144" s="263"/>
      <c r="EM144" s="263"/>
      <c r="EN144" s="263"/>
      <c r="EO144" s="263"/>
      <c r="EP144" s="263"/>
      <c r="EQ144" s="263"/>
      <c r="ER144" s="263"/>
      <c r="ES144" s="263"/>
      <c r="ET144" s="263"/>
      <c r="EU144" s="263"/>
      <c r="EV144" s="263"/>
      <c r="EW144" s="263"/>
      <c r="EX144" s="263"/>
      <c r="EY144" s="263"/>
      <c r="EZ144" s="263"/>
      <c r="FA144" s="263"/>
      <c r="FB144" s="263"/>
      <c r="FC144" s="263"/>
      <c r="FD144" s="263"/>
      <c r="FE144" s="263"/>
      <c r="FF144" s="263"/>
      <c r="FG144" s="263"/>
      <c r="FH144" s="263"/>
      <c r="FI144" s="263"/>
      <c r="FJ144" s="263"/>
      <c r="FK144" s="263"/>
      <c r="FL144" s="263"/>
      <c r="FM144" s="263"/>
      <c r="FN144" s="263"/>
      <c r="FO144" s="263"/>
      <c r="FP144" s="263"/>
      <c r="FQ144" s="263"/>
      <c r="FR144" s="263"/>
      <c r="FS144" s="263"/>
      <c r="FT144" s="263"/>
      <c r="FU144" s="263"/>
      <c r="FV144" s="263"/>
      <c r="FW144" s="263"/>
      <c r="FX144" s="263"/>
      <c r="FY144" s="263"/>
      <c r="FZ144" s="263"/>
      <c r="GA144" s="263"/>
      <c r="GB144" s="263"/>
      <c r="GC144" s="263"/>
      <c r="GD144" s="263"/>
      <c r="GE144" s="263"/>
      <c r="GF144" s="263"/>
      <c r="GG144" s="263"/>
      <c r="GH144" s="263"/>
      <c r="GI144" s="263"/>
      <c r="GJ144" s="263"/>
      <c r="GK144" s="263"/>
      <c r="GL144" s="263"/>
      <c r="GM144" s="263"/>
      <c r="GN144" s="263"/>
      <c r="GO144" s="263"/>
      <c r="GP144" s="263"/>
      <c r="GQ144" s="263"/>
      <c r="GR144" s="263"/>
      <c r="GS144" s="263"/>
      <c r="GT144" s="263"/>
      <c r="GU144" s="263"/>
      <c r="GV144" s="263"/>
      <c r="GW144" s="263"/>
      <c r="GX144" s="263"/>
      <c r="GY144" s="263"/>
      <c r="GZ144" s="263"/>
      <c r="HA144" s="263"/>
      <c r="HB144" s="263"/>
      <c r="HC144" s="263"/>
      <c r="HD144" s="263"/>
      <c r="HE144" s="263"/>
      <c r="HF144" s="263"/>
      <c r="HG144" s="263"/>
      <c r="HH144" s="263"/>
      <c r="HI144" s="263"/>
      <c r="HJ144" s="263"/>
      <c r="HK144" s="263"/>
      <c r="HL144" s="263"/>
      <c r="HM144" s="263"/>
      <c r="HN144" s="263"/>
      <c r="HO144" s="263"/>
      <c r="HP144" s="263"/>
      <c r="HQ144" s="263"/>
      <c r="HR144" s="263"/>
      <c r="HS144" s="263"/>
      <c r="HT144" s="263"/>
      <c r="HU144" s="263"/>
      <c r="HV144" s="263"/>
      <c r="HW144" s="263"/>
      <c r="HX144" s="263"/>
      <c r="HY144" s="263"/>
      <c r="HZ144" s="263"/>
      <c r="IA144" s="263"/>
      <c r="IB144" s="263"/>
      <c r="IC144" s="263"/>
      <c r="ID144" s="263"/>
      <c r="IE144" s="263"/>
      <c r="IF144" s="263"/>
      <c r="IG144" s="263"/>
      <c r="IH144" s="263"/>
      <c r="II144" s="263"/>
      <c r="IJ144" s="263"/>
      <c r="IK144" s="263"/>
      <c r="IL144" s="263"/>
      <c r="IM144" s="263"/>
      <c r="IN144" s="263"/>
      <c r="IO144" s="263"/>
      <c r="IP144" s="263"/>
      <c r="IQ144" s="263"/>
      <c r="IR144" s="263"/>
      <c r="IS144" s="263"/>
      <c r="IT144" s="263"/>
      <c r="IU144" s="263"/>
      <c r="IV144" s="263"/>
      <c r="IW144" s="263"/>
      <c r="IX144" s="263"/>
      <c r="IY144" s="263"/>
      <c r="IZ144" s="263"/>
      <c r="JA144" s="263"/>
      <c r="JB144" s="263"/>
      <c r="JC144" s="263"/>
      <c r="JD144" s="263"/>
      <c r="JE144" s="263"/>
      <c r="JF144" s="263"/>
      <c r="JG144" s="263"/>
      <c r="JH144" s="263"/>
      <c r="JI144" s="263"/>
      <c r="JJ144" s="263"/>
      <c r="JK144" s="263"/>
      <c r="JL144" s="263"/>
      <c r="JM144" s="263"/>
      <c r="JN144" s="263"/>
      <c r="JO144" s="263"/>
      <c r="JP144" s="263"/>
      <c r="JQ144" s="263"/>
      <c r="JR144" s="263"/>
      <c r="JS144" s="263"/>
      <c r="JT144" s="263"/>
      <c r="JU144" s="263"/>
      <c r="JV144" s="263"/>
      <c r="JW144" s="263"/>
      <c r="JX144" s="263"/>
      <c r="JY144" s="263"/>
      <c r="JZ144" s="263"/>
      <c r="KA144" s="263"/>
      <c r="KB144" s="263"/>
      <c r="KC144" s="263"/>
      <c r="KD144" s="263"/>
      <c r="KE144" s="263"/>
      <c r="KF144" s="263"/>
      <c r="KG144" s="263"/>
      <c r="KH144" s="263"/>
      <c r="KI144" s="263"/>
      <c r="KJ144" s="263"/>
      <c r="KK144" s="263"/>
      <c r="KL144" s="263"/>
      <c r="KM144" s="263"/>
      <c r="KN144" s="263"/>
      <c r="KO144" s="263"/>
      <c r="KP144" s="263"/>
      <c r="KQ144" s="263"/>
      <c r="KR144" s="263"/>
      <c r="KS144" s="263"/>
      <c r="KT144" s="263"/>
      <c r="KU144" s="263"/>
      <c r="KV144" s="263"/>
      <c r="KW144" s="263"/>
      <c r="KX144" s="263"/>
      <c r="KY144" s="263"/>
      <c r="KZ144" s="263"/>
      <c r="LA144" s="263"/>
      <c r="LB144" s="263"/>
      <c r="LC144" s="263"/>
      <c r="LD144" s="263"/>
      <c r="LE144" s="263"/>
      <c r="LF144" s="263"/>
      <c r="LG144" s="263"/>
      <c r="LH144" s="263"/>
      <c r="LI144" s="263"/>
      <c r="LJ144" s="263"/>
      <c r="LK144" s="263"/>
      <c r="LL144" s="263"/>
      <c r="LM144" s="263"/>
      <c r="LN144" s="263"/>
      <c r="LO144" s="263"/>
      <c r="LP144" s="263"/>
      <c r="LQ144" s="263"/>
      <c r="LR144" s="263"/>
      <c r="LS144" s="263"/>
      <c r="LT144" s="263"/>
      <c r="LU144" s="263"/>
      <c r="LV144" s="263"/>
      <c r="LW144" s="263"/>
      <c r="LX144" s="263"/>
      <c r="LY144" s="263"/>
      <c r="LZ144" s="263"/>
      <c r="MA144" s="263"/>
      <c r="MB144" s="263"/>
      <c r="MC144" s="263"/>
      <c r="MD144" s="263"/>
      <c r="ME144" s="263"/>
      <c r="MF144" s="263"/>
      <c r="MG144" s="263"/>
      <c r="MH144" s="263"/>
      <c r="MI144" s="263"/>
      <c r="MJ144" s="263"/>
      <c r="MK144" s="263"/>
      <c r="ML144" s="263"/>
      <c r="MM144" s="263"/>
      <c r="MN144" s="263"/>
      <c r="MO144" s="263"/>
      <c r="MP144" s="263"/>
      <c r="MQ144" s="263"/>
      <c r="MR144" s="263"/>
      <c r="MS144" s="263"/>
      <c r="MT144" s="263"/>
      <c r="MU144" s="263"/>
      <c r="MV144" s="263"/>
      <c r="MW144" s="263"/>
      <c r="MX144" s="263"/>
      <c r="MY144" s="263"/>
      <c r="MZ144" s="263"/>
      <c r="NA144" s="263"/>
      <c r="NB144" s="263"/>
      <c r="NC144" s="263"/>
      <c r="ND144" s="263"/>
      <c r="NE144" s="263"/>
      <c r="NF144" s="263"/>
      <c r="NG144" s="263"/>
      <c r="NH144" s="263"/>
      <c r="NI144" s="263"/>
      <c r="NJ144" s="263"/>
      <c r="NK144" s="263"/>
      <c r="NL144" s="263"/>
      <c r="NM144" s="263"/>
      <c r="NN144" s="263"/>
      <c r="NO144" s="263"/>
      <c r="NP144" s="263"/>
      <c r="NQ144" s="263"/>
      <c r="NR144" s="263"/>
      <c r="NS144" s="263"/>
      <c r="NT144" s="263"/>
      <c r="NU144" s="263"/>
      <c r="NV144" s="263"/>
      <c r="NW144" s="263"/>
      <c r="NX144" s="263"/>
      <c r="NY144" s="263"/>
      <c r="NZ144" s="263"/>
      <c r="OA144" s="263"/>
      <c r="OB144" s="263"/>
      <c r="OC144" s="263"/>
      <c r="OD144" s="263"/>
      <c r="OE144" s="263"/>
      <c r="OF144" s="263"/>
      <c r="OG144" s="263"/>
      <c r="OH144" s="263"/>
      <c r="OI144" s="263"/>
      <c r="OJ144" s="263"/>
      <c r="OK144" s="263"/>
      <c r="OL144" s="263"/>
      <c r="OM144" s="263"/>
      <c r="ON144" s="263"/>
      <c r="OO144" s="263"/>
      <c r="OP144" s="263"/>
      <c r="OQ144" s="263"/>
      <c r="OR144" s="263"/>
      <c r="OS144" s="263"/>
      <c r="OT144" s="263"/>
      <c r="OU144" s="263"/>
      <c r="OV144" s="263"/>
      <c r="OW144" s="263"/>
      <c r="OX144" s="263"/>
      <c r="OY144" s="263"/>
      <c r="OZ144" s="263"/>
      <c r="PA144" s="263"/>
      <c r="PB144" s="263"/>
      <c r="PC144" s="263"/>
      <c r="PD144" s="263"/>
      <c r="PE144" s="263"/>
      <c r="PF144" s="263"/>
      <c r="PG144" s="263"/>
      <c r="PH144" s="263"/>
      <c r="PI144" s="263"/>
      <c r="PJ144" s="263"/>
      <c r="PK144" s="263"/>
      <c r="PL144" s="263"/>
      <c r="PM144" s="263"/>
      <c r="PN144" s="263"/>
      <c r="PO144" s="263"/>
      <c r="PP144" s="263"/>
      <c r="PQ144" s="263"/>
      <c r="PR144" s="263"/>
      <c r="PS144" s="263"/>
      <c r="PT144" s="263"/>
      <c r="PU144" s="263"/>
      <c r="PV144" s="263"/>
      <c r="PW144" s="263"/>
      <c r="PX144" s="263"/>
      <c r="PY144" s="263"/>
      <c r="PZ144" s="263"/>
      <c r="QA144" s="263"/>
      <c r="QB144" s="263"/>
      <c r="QC144" s="263"/>
      <c r="QD144" s="263"/>
      <c r="QE144" s="263"/>
      <c r="QF144" s="263"/>
      <c r="QG144" s="263"/>
      <c r="QH144" s="263"/>
      <c r="QI144" s="263"/>
      <c r="QJ144" s="263"/>
      <c r="QK144" s="263"/>
      <c r="QL144" s="263"/>
      <c r="QM144" s="263"/>
      <c r="QN144" s="263"/>
      <c r="QO144" s="263"/>
      <c r="QP144" s="263"/>
      <c r="QQ144" s="263"/>
      <c r="QR144" s="263"/>
      <c r="QS144" s="263"/>
      <c r="QT144" s="263"/>
      <c r="QU144" s="263"/>
      <c r="QV144" s="263"/>
      <c r="QW144" s="263"/>
      <c r="QX144" s="263"/>
      <c r="QY144" s="263"/>
      <c r="QZ144" s="263"/>
      <c r="RA144" s="263"/>
      <c r="RB144" s="263"/>
      <c r="RC144" s="263"/>
      <c r="RD144" s="263"/>
      <c r="RE144" s="263"/>
      <c r="RF144" s="263"/>
      <c r="RG144" s="263"/>
      <c r="RH144" s="263"/>
      <c r="RI144" s="263"/>
      <c r="RJ144" s="263"/>
      <c r="RK144" s="263"/>
      <c r="RL144" s="263"/>
      <c r="RM144" s="263"/>
      <c r="RN144" s="263"/>
      <c r="RO144" s="263"/>
      <c r="RP144" s="263"/>
      <c r="RQ144" s="263"/>
      <c r="RR144" s="263"/>
      <c r="RS144" s="263"/>
      <c r="RT144" s="263"/>
      <c r="RU144" s="263"/>
      <c r="RV144" s="263"/>
      <c r="RW144" s="263"/>
      <c r="RX144" s="263"/>
      <c r="RY144" s="263"/>
      <c r="RZ144" s="263"/>
      <c r="SA144" s="263"/>
      <c r="SB144" s="263"/>
      <c r="SC144" s="263"/>
      <c r="SD144" s="263"/>
      <c r="SE144" s="263"/>
      <c r="SF144" s="263"/>
      <c r="SG144" s="263"/>
      <c r="SH144" s="263"/>
      <c r="SI144" s="263"/>
      <c r="SJ144" s="263"/>
      <c r="SK144" s="263"/>
      <c r="SL144" s="263"/>
      <c r="SM144" s="263"/>
      <c r="SN144" s="263"/>
      <c r="SO144" s="263"/>
      <c r="SP144" s="263"/>
      <c r="SQ144" s="263"/>
      <c r="SR144" s="263"/>
      <c r="SS144" s="263"/>
      <c r="ST144" s="263"/>
      <c r="SU144" s="263"/>
      <c r="SV144" s="263"/>
      <c r="SW144" s="263"/>
      <c r="SX144" s="263"/>
      <c r="SY144" s="263"/>
      <c r="SZ144" s="263"/>
      <c r="TA144" s="263"/>
      <c r="TB144" s="263"/>
      <c r="TC144" s="263"/>
      <c r="TD144" s="263"/>
      <c r="TE144" s="263"/>
      <c r="TF144" s="263"/>
      <c r="TG144" s="263"/>
      <c r="TH144" s="263"/>
      <c r="TI144" s="263"/>
      <c r="TJ144" s="263"/>
      <c r="TK144" s="263"/>
      <c r="TL144" s="263"/>
      <c r="TM144" s="263"/>
      <c r="TN144" s="263"/>
      <c r="TO144" s="263"/>
      <c r="TP144" s="263"/>
      <c r="TQ144" s="263"/>
      <c r="TR144" s="263"/>
      <c r="TS144" s="263"/>
      <c r="TT144" s="263"/>
      <c r="TU144" s="263"/>
      <c r="TV144" s="263"/>
      <c r="TW144" s="263"/>
      <c r="TX144" s="263"/>
      <c r="TY144" s="263"/>
      <c r="TZ144" s="263"/>
      <c r="UA144" s="263"/>
      <c r="UB144" s="263"/>
      <c r="UC144" s="263"/>
      <c r="UD144" s="263"/>
      <c r="UE144" s="263"/>
      <c r="UF144" s="263"/>
      <c r="UG144" s="263"/>
      <c r="UH144" s="263"/>
      <c r="UI144" s="263"/>
      <c r="UJ144" s="263"/>
      <c r="UK144" s="263"/>
      <c r="UL144" s="263"/>
      <c r="UM144" s="263"/>
      <c r="UN144" s="263"/>
      <c r="UO144" s="263"/>
      <c r="UP144" s="263"/>
      <c r="UQ144" s="263"/>
      <c r="UR144" s="263"/>
      <c r="US144" s="263"/>
      <c r="UT144" s="263"/>
      <c r="UU144" s="263"/>
      <c r="UV144" s="263"/>
      <c r="UW144" s="263"/>
      <c r="UX144" s="263"/>
      <c r="UY144" s="263"/>
      <c r="UZ144" s="263"/>
      <c r="VA144" s="263"/>
      <c r="VB144" s="263"/>
      <c r="VC144" s="263"/>
      <c r="VD144" s="263"/>
      <c r="VE144" s="263"/>
      <c r="VF144" s="263"/>
      <c r="VG144" s="263"/>
      <c r="VH144" s="263"/>
      <c r="VI144" s="263"/>
      <c r="VJ144" s="263"/>
      <c r="VK144" s="263"/>
      <c r="VL144" s="263"/>
      <c r="VM144" s="263"/>
      <c r="VN144" s="263"/>
      <c r="VO144" s="263"/>
      <c r="VP144" s="263"/>
      <c r="VQ144" s="263"/>
      <c r="VR144" s="263"/>
      <c r="VS144" s="263"/>
      <c r="VT144" s="263"/>
      <c r="VU144" s="263"/>
      <c r="VV144" s="263"/>
      <c r="VW144" s="263"/>
      <c r="VX144" s="263"/>
      <c r="VY144" s="263"/>
      <c r="VZ144" s="263"/>
      <c r="WA144" s="263"/>
      <c r="WB144" s="263"/>
      <c r="WC144" s="263"/>
      <c r="WD144" s="263"/>
      <c r="WE144" s="263"/>
      <c r="WF144" s="263"/>
      <c r="WG144" s="263"/>
      <c r="WH144" s="263"/>
      <c r="WI144" s="263"/>
      <c r="WJ144" s="263"/>
      <c r="WK144" s="263"/>
      <c r="WL144" s="263"/>
      <c r="WM144" s="263"/>
      <c r="WN144" s="263"/>
      <c r="WO144" s="263"/>
      <c r="WP144" s="263"/>
      <c r="WQ144" s="263"/>
      <c r="WR144" s="263"/>
      <c r="WS144" s="263"/>
      <c r="WT144" s="263"/>
      <c r="WU144" s="263"/>
      <c r="WV144" s="263"/>
      <c r="WW144" s="263"/>
      <c r="WX144" s="263"/>
      <c r="WY144" s="263"/>
      <c r="WZ144" s="263"/>
      <c r="XA144" s="263"/>
      <c r="XB144" s="263"/>
      <c r="XC144" s="263"/>
      <c r="XD144" s="263"/>
      <c r="XE144" s="263"/>
      <c r="XF144" s="263"/>
      <c r="XG144" s="263"/>
      <c r="XH144" s="263"/>
      <c r="XI144" s="263"/>
      <c r="XJ144" s="263"/>
      <c r="XK144" s="263"/>
      <c r="XL144" s="263"/>
      <c r="XM144" s="263"/>
      <c r="XN144" s="263"/>
      <c r="XO144" s="263"/>
      <c r="XP144" s="263"/>
      <c r="XQ144" s="263"/>
      <c r="XR144" s="263"/>
      <c r="XS144" s="263"/>
      <c r="XT144" s="263"/>
      <c r="XU144" s="263"/>
      <c r="XV144" s="263"/>
      <c r="XW144" s="263"/>
      <c r="XX144" s="263"/>
      <c r="XY144" s="263"/>
      <c r="XZ144" s="263"/>
      <c r="YA144" s="263"/>
      <c r="YB144" s="263"/>
      <c r="YC144" s="263"/>
      <c r="YD144" s="263"/>
      <c r="YE144" s="263"/>
      <c r="YF144" s="263"/>
      <c r="YG144" s="263"/>
      <c r="YH144" s="263"/>
      <c r="YI144" s="263"/>
      <c r="YJ144" s="263"/>
      <c r="YK144" s="263"/>
      <c r="YL144" s="263"/>
      <c r="YM144" s="263"/>
      <c r="YN144" s="263"/>
      <c r="YO144" s="263"/>
      <c r="YP144" s="263"/>
      <c r="YQ144" s="263"/>
      <c r="YR144" s="263"/>
      <c r="YS144" s="263"/>
      <c r="YT144" s="263"/>
      <c r="YU144" s="263"/>
      <c r="YV144" s="263"/>
      <c r="YW144" s="263"/>
      <c r="YX144" s="263"/>
      <c r="YY144" s="263"/>
      <c r="YZ144" s="263"/>
      <c r="ZA144" s="263"/>
      <c r="ZB144" s="263"/>
      <c r="ZC144" s="263"/>
      <c r="ZD144" s="263"/>
      <c r="ZE144" s="263"/>
      <c r="ZF144" s="263"/>
      <c r="ZG144" s="263"/>
      <c r="ZH144" s="263"/>
      <c r="ZI144" s="263"/>
      <c r="ZJ144" s="263"/>
      <c r="ZK144" s="263"/>
      <c r="ZL144" s="263"/>
      <c r="ZM144" s="263"/>
      <c r="ZN144" s="263"/>
      <c r="ZO144" s="263"/>
      <c r="ZP144" s="263"/>
      <c r="ZQ144" s="263"/>
      <c r="ZR144" s="263"/>
      <c r="ZS144" s="263"/>
      <c r="ZT144" s="263"/>
      <c r="ZU144" s="263"/>
      <c r="ZV144" s="263"/>
      <c r="ZW144" s="263"/>
      <c r="ZX144" s="263"/>
      <c r="ZY144" s="263"/>
      <c r="ZZ144" s="263"/>
      <c r="AAA144" s="263"/>
      <c r="AAB144" s="263"/>
      <c r="AAC144" s="263"/>
      <c r="AAD144" s="263"/>
      <c r="AAE144" s="263"/>
      <c r="AAF144" s="263"/>
      <c r="AAG144" s="263"/>
      <c r="AAH144" s="263"/>
      <c r="AAI144" s="263"/>
      <c r="AAJ144" s="263"/>
      <c r="AAK144" s="263"/>
      <c r="AAL144" s="263"/>
      <c r="AAM144" s="263"/>
      <c r="AAN144" s="263"/>
      <c r="AAO144" s="263"/>
      <c r="AAP144" s="263"/>
      <c r="AAQ144" s="263"/>
      <c r="AAR144" s="263"/>
      <c r="AAS144" s="263"/>
      <c r="AAT144" s="263"/>
      <c r="AAU144" s="263"/>
      <c r="AAV144" s="263"/>
      <c r="AAW144" s="263"/>
      <c r="AAX144" s="263"/>
      <c r="AAY144" s="263"/>
      <c r="AAZ144" s="263"/>
      <c r="ABA144" s="263"/>
      <c r="ABB144" s="263"/>
      <c r="ABC144" s="263"/>
      <c r="ABD144" s="263"/>
      <c r="ABE144" s="263"/>
      <c r="ABF144" s="263"/>
      <c r="ABG144" s="263"/>
      <c r="ABH144" s="263"/>
      <c r="ABI144" s="263"/>
      <c r="ABJ144" s="263"/>
      <c r="ABK144" s="263"/>
      <c r="ABL144" s="263"/>
      <c r="ABM144" s="263"/>
      <c r="ABN144" s="263"/>
      <c r="ABO144" s="263"/>
      <c r="ABP144" s="263"/>
      <c r="ABQ144" s="263"/>
      <c r="ABR144" s="263"/>
      <c r="ABS144" s="263"/>
      <c r="ABT144" s="263"/>
      <c r="ABU144" s="263"/>
      <c r="ABV144" s="263"/>
      <c r="ABW144" s="263"/>
      <c r="ABX144" s="263"/>
      <c r="ABY144" s="263"/>
      <c r="ABZ144" s="263"/>
      <c r="ACA144" s="263"/>
      <c r="ACB144" s="263"/>
      <c r="ACC144" s="263"/>
      <c r="ACD144" s="263"/>
      <c r="ACE144" s="263"/>
      <c r="ACF144" s="263"/>
      <c r="ACG144" s="263"/>
      <c r="ACH144" s="263"/>
      <c r="ACI144" s="263"/>
      <c r="ACJ144" s="263"/>
      <c r="ACK144" s="263"/>
      <c r="ACL144" s="263"/>
      <c r="ACM144" s="263"/>
      <c r="ACN144" s="263"/>
      <c r="ACO144" s="263"/>
      <c r="ACP144" s="263"/>
      <c r="ACQ144" s="263"/>
      <c r="ACR144" s="263"/>
      <c r="ACS144" s="263"/>
      <c r="ACT144" s="263"/>
      <c r="ACU144" s="263"/>
      <c r="ACV144" s="263"/>
      <c r="ACW144" s="263"/>
      <c r="ACX144" s="263"/>
      <c r="ACY144" s="263"/>
      <c r="ACZ144" s="263"/>
      <c r="ADA144" s="263"/>
      <c r="ADB144" s="263"/>
      <c r="ADC144" s="263"/>
      <c r="ADD144" s="263"/>
      <c r="ADE144" s="263"/>
      <c r="ADF144" s="263"/>
      <c r="ADG144" s="263"/>
      <c r="ADH144" s="263"/>
      <c r="ADI144" s="263"/>
      <c r="ADJ144" s="263"/>
      <c r="ADK144" s="263"/>
      <c r="ADL144" s="263"/>
      <c r="ADM144" s="263"/>
      <c r="ADN144" s="263"/>
      <c r="ADO144" s="263"/>
      <c r="ADP144" s="263"/>
      <c r="ADQ144" s="263"/>
      <c r="ADR144" s="263"/>
      <c r="ADS144" s="263"/>
      <c r="ADT144" s="263"/>
      <c r="ADU144" s="263"/>
      <c r="ADV144" s="263"/>
      <c r="ADW144" s="263"/>
      <c r="ADX144" s="263"/>
      <c r="ADY144" s="263"/>
      <c r="ADZ144" s="263"/>
      <c r="AEA144" s="263"/>
      <c r="AEB144" s="263"/>
      <c r="AEC144" s="263"/>
      <c r="AED144" s="263"/>
      <c r="AEE144" s="263"/>
      <c r="AEF144" s="263"/>
      <c r="AEG144" s="263"/>
      <c r="AEH144" s="263"/>
      <c r="AEI144" s="263"/>
      <c r="AEJ144" s="263"/>
      <c r="AEK144" s="263"/>
      <c r="AEL144" s="263"/>
      <c r="AEM144" s="263"/>
      <c r="AEN144" s="263"/>
      <c r="AEO144" s="263"/>
      <c r="AEP144" s="263"/>
      <c r="AEQ144" s="263"/>
      <c r="AER144" s="263"/>
      <c r="AES144" s="263"/>
      <c r="AET144" s="263"/>
      <c r="AEU144" s="263"/>
      <c r="AEV144" s="263"/>
      <c r="AEW144" s="263"/>
      <c r="AEX144" s="263"/>
      <c r="AEY144" s="263"/>
      <c r="AEZ144" s="263"/>
      <c r="AFA144" s="263"/>
      <c r="AFB144" s="263"/>
      <c r="AFC144" s="263"/>
      <c r="AFD144" s="263"/>
      <c r="AFE144" s="263"/>
      <c r="AFF144" s="263"/>
      <c r="AFG144" s="263"/>
      <c r="AFH144" s="263"/>
      <c r="AFI144" s="263"/>
      <c r="AFJ144" s="263"/>
      <c r="AFK144" s="263"/>
      <c r="AFL144" s="263"/>
      <c r="AFM144" s="263"/>
      <c r="AFN144" s="263"/>
      <c r="AFO144" s="263"/>
      <c r="AFP144" s="263"/>
      <c r="AFQ144" s="263"/>
      <c r="AFR144" s="263"/>
      <c r="AFS144" s="263"/>
      <c r="AFT144" s="263"/>
      <c r="AFU144" s="263"/>
      <c r="AFV144" s="263"/>
      <c r="AFW144" s="263"/>
      <c r="AFX144" s="263"/>
      <c r="AFY144" s="263"/>
      <c r="AFZ144" s="263"/>
      <c r="AGA144" s="263"/>
      <c r="AGB144" s="263"/>
      <c r="AGC144" s="263"/>
      <c r="AGD144" s="263"/>
      <c r="AGE144" s="263"/>
      <c r="AGF144" s="263"/>
      <c r="AGG144" s="263"/>
      <c r="AGH144" s="263"/>
      <c r="AGI144" s="263"/>
      <c r="AGJ144" s="263"/>
      <c r="AGK144" s="263"/>
      <c r="AGL144" s="263"/>
      <c r="AGM144" s="263"/>
      <c r="AGN144" s="263"/>
      <c r="AGO144" s="263"/>
      <c r="AGP144" s="263"/>
      <c r="AGQ144" s="263"/>
      <c r="AGR144" s="263"/>
      <c r="AGS144" s="263"/>
      <c r="AGT144" s="263"/>
      <c r="AGU144" s="263"/>
      <c r="AGV144" s="263"/>
      <c r="AGW144" s="263"/>
      <c r="AGX144" s="263"/>
      <c r="AGY144" s="263"/>
      <c r="AGZ144" s="263"/>
      <c r="AHA144" s="263"/>
      <c r="AHB144" s="263"/>
      <c r="AHC144" s="263"/>
      <c r="AHD144" s="263"/>
      <c r="AHE144" s="263"/>
      <c r="AHF144" s="263"/>
      <c r="AHG144" s="263"/>
      <c r="AHH144" s="263"/>
      <c r="AHI144" s="263"/>
      <c r="AHJ144" s="263"/>
      <c r="AHK144" s="263"/>
      <c r="AHL144" s="263"/>
      <c r="AHM144" s="263"/>
      <c r="AHN144" s="263"/>
      <c r="AHO144" s="263"/>
      <c r="AHP144" s="263"/>
      <c r="AHQ144" s="263"/>
      <c r="AHR144" s="263"/>
      <c r="AHS144" s="263"/>
      <c r="AHT144" s="263"/>
      <c r="AHU144" s="263"/>
      <c r="AHV144" s="263"/>
      <c r="AHW144" s="263"/>
      <c r="AHX144" s="263"/>
      <c r="AHY144" s="263"/>
      <c r="AHZ144" s="263"/>
      <c r="AIA144" s="263"/>
      <c r="AIB144" s="263"/>
      <c r="AIC144" s="263"/>
      <c r="AID144" s="263"/>
      <c r="AIE144" s="263"/>
      <c r="AIF144" s="263"/>
      <c r="AIG144" s="263"/>
      <c r="AIH144" s="263"/>
      <c r="AII144" s="263"/>
      <c r="AIJ144" s="263"/>
      <c r="AIK144" s="263"/>
      <c r="AIL144" s="263"/>
      <c r="AIM144" s="263"/>
      <c r="AIN144" s="263"/>
      <c r="AIO144" s="263"/>
      <c r="AIP144" s="263"/>
      <c r="AIQ144" s="263"/>
      <c r="AIR144" s="263"/>
      <c r="AIS144" s="263"/>
      <c r="AIT144" s="263"/>
      <c r="AIU144" s="263"/>
      <c r="AIV144" s="263"/>
      <c r="AIW144" s="263"/>
      <c r="AIX144" s="263"/>
      <c r="AIY144" s="263"/>
      <c r="AIZ144" s="263"/>
      <c r="AJA144" s="263"/>
      <c r="AJB144" s="263"/>
      <c r="AJC144" s="263"/>
      <c r="AJD144" s="263"/>
      <c r="AJE144" s="263"/>
      <c r="AJF144" s="263"/>
      <c r="AJG144" s="263"/>
      <c r="AJH144" s="263"/>
      <c r="AJI144" s="263"/>
      <c r="AJJ144" s="263"/>
      <c r="AJK144" s="263"/>
      <c r="AJL144" s="263"/>
      <c r="AJM144" s="263"/>
      <c r="AJN144" s="263"/>
      <c r="AJO144" s="263"/>
      <c r="AJP144" s="263"/>
      <c r="AJQ144" s="263"/>
      <c r="AJR144" s="263"/>
      <c r="AJS144" s="263"/>
      <c r="AJT144" s="263"/>
      <c r="AJU144" s="263"/>
      <c r="AJV144" s="263"/>
      <c r="AJW144" s="263"/>
      <c r="AJX144" s="263"/>
      <c r="AJY144" s="263"/>
      <c r="AJZ144" s="263"/>
      <c r="AKA144" s="263"/>
      <c r="AKB144" s="263"/>
      <c r="AKC144" s="263"/>
      <c r="AKD144" s="263"/>
      <c r="AKE144" s="263"/>
      <c r="AKF144" s="263"/>
      <c r="AKG144" s="263"/>
      <c r="AKH144" s="263"/>
      <c r="AKI144" s="263"/>
      <c r="AKJ144" s="263"/>
      <c r="AKK144" s="263"/>
      <c r="AKL144" s="263"/>
      <c r="AKM144" s="263"/>
      <c r="AKN144" s="263"/>
      <c r="AKO144" s="263"/>
      <c r="AKP144" s="263"/>
      <c r="AKQ144" s="263"/>
      <c r="AKR144" s="263"/>
      <c r="AKS144" s="263"/>
      <c r="AKT144" s="263"/>
      <c r="AKU144" s="263"/>
      <c r="AKV144" s="263"/>
      <c r="AKW144" s="263"/>
      <c r="AKX144" s="263"/>
      <c r="AKY144" s="263"/>
      <c r="AKZ144" s="263"/>
      <c r="ALA144" s="263"/>
      <c r="ALB144" s="263"/>
      <c r="ALC144" s="263"/>
      <c r="ALD144" s="263"/>
      <c r="ALE144" s="263"/>
      <c r="ALF144" s="263"/>
      <c r="ALG144" s="263"/>
      <c r="ALH144" s="263"/>
      <c r="ALI144" s="263"/>
      <c r="ALJ144" s="263"/>
      <c r="ALK144" s="263"/>
      <c r="ALL144" s="263"/>
      <c r="ALM144" s="263"/>
      <c r="ALN144" s="263"/>
      <c r="ALO144" s="263"/>
      <c r="ALP144" s="263"/>
      <c r="ALQ144" s="263"/>
      <c r="ALR144" s="263"/>
      <c r="ALS144" s="263"/>
      <c r="ALT144" s="263"/>
      <c r="ALU144" s="263"/>
      <c r="ALV144" s="263"/>
      <c r="ALW144" s="263"/>
      <c r="ALX144" s="263"/>
      <c r="ALY144" s="263"/>
      <c r="ALZ144" s="263"/>
      <c r="AMA144" s="263"/>
      <c r="AMB144" s="263"/>
      <c r="AMC144" s="263"/>
      <c r="AMD144" s="263"/>
      <c r="AME144" s="263"/>
      <c r="AMF144" s="263"/>
      <c r="AMG144" s="263"/>
      <c r="AMH144" s="263"/>
      <c r="AMI144" s="263"/>
      <c r="AMJ144" s="263"/>
      <c r="AMK144" s="263"/>
    </row>
    <row r="145" spans="1:1025" s="86" customFormat="1" x14ac:dyDescent="0.2">
      <c r="A145" s="263"/>
      <c r="B145" s="263"/>
      <c r="C145" s="234"/>
      <c r="D145" s="234"/>
      <c r="E145" s="234"/>
      <c r="F145" s="234"/>
      <c r="G145" s="234"/>
      <c r="H145" s="234"/>
      <c r="I145" s="234"/>
      <c r="J145" s="234"/>
      <c r="K145" s="234"/>
      <c r="L145" s="234"/>
      <c r="M145" s="234"/>
      <c r="N145" s="234"/>
      <c r="O145" s="234"/>
      <c r="P145" s="234"/>
      <c r="Q145" s="224"/>
      <c r="R145" s="244"/>
      <c r="S145" s="263"/>
      <c r="T145" s="263"/>
      <c r="U145" s="263"/>
      <c r="V145" s="263"/>
      <c r="W145" s="263"/>
      <c r="X145" s="263"/>
      <c r="Y145" s="263"/>
      <c r="Z145" s="263"/>
      <c r="AA145" s="263"/>
      <c r="AB145" s="263"/>
      <c r="AC145" s="263"/>
      <c r="AD145" s="263"/>
      <c r="AE145" s="263"/>
      <c r="AF145" s="263"/>
      <c r="AG145" s="263"/>
      <c r="AH145" s="263"/>
      <c r="AI145" s="263"/>
      <c r="AJ145" s="263"/>
      <c r="AK145" s="263"/>
      <c r="AL145" s="263"/>
      <c r="AM145" s="263"/>
      <c r="AN145" s="263"/>
      <c r="AO145" s="263"/>
      <c r="AP145" s="263"/>
      <c r="AQ145" s="263"/>
      <c r="AR145" s="263"/>
      <c r="AS145" s="263"/>
      <c r="AT145" s="263"/>
      <c r="AU145" s="263"/>
      <c r="AV145" s="263"/>
      <c r="AW145" s="263"/>
      <c r="AX145" s="263"/>
      <c r="AY145" s="263"/>
      <c r="AZ145" s="263"/>
      <c r="BA145" s="263"/>
      <c r="BB145" s="263"/>
      <c r="BC145" s="263"/>
      <c r="BD145" s="263"/>
      <c r="BE145" s="263"/>
      <c r="BF145" s="263"/>
      <c r="BG145" s="263"/>
      <c r="BH145" s="263"/>
      <c r="BI145" s="263"/>
      <c r="BJ145" s="263"/>
      <c r="BK145" s="263"/>
      <c r="BL145" s="263"/>
      <c r="BM145" s="263"/>
      <c r="BN145" s="263"/>
      <c r="BO145" s="263"/>
      <c r="BP145" s="263"/>
      <c r="BQ145" s="263"/>
      <c r="BR145" s="263"/>
      <c r="BS145" s="263"/>
      <c r="BT145" s="263"/>
      <c r="BU145" s="263"/>
      <c r="BV145" s="263"/>
      <c r="BW145" s="263"/>
      <c r="BX145" s="263"/>
      <c r="BY145" s="263"/>
      <c r="BZ145" s="263"/>
      <c r="CA145" s="263"/>
      <c r="CB145" s="263"/>
      <c r="CC145" s="263"/>
      <c r="CD145" s="263"/>
      <c r="CE145" s="263"/>
      <c r="CF145" s="263"/>
      <c r="CG145" s="263"/>
      <c r="CH145" s="263"/>
      <c r="CI145" s="263"/>
      <c r="CJ145" s="263"/>
      <c r="CK145" s="263"/>
      <c r="CL145" s="263"/>
      <c r="CM145" s="263"/>
      <c r="CN145" s="263"/>
      <c r="CO145" s="263"/>
      <c r="CP145" s="263"/>
      <c r="CQ145" s="263"/>
      <c r="CR145" s="263"/>
      <c r="CS145" s="263"/>
      <c r="CT145" s="263"/>
      <c r="CU145" s="263"/>
      <c r="CV145" s="263"/>
      <c r="CW145" s="263"/>
      <c r="CX145" s="263"/>
      <c r="CY145" s="263"/>
      <c r="CZ145" s="263"/>
      <c r="DA145" s="263"/>
      <c r="DB145" s="263"/>
      <c r="DC145" s="263"/>
      <c r="DD145" s="263"/>
      <c r="DE145" s="263"/>
      <c r="DF145" s="263"/>
      <c r="DG145" s="263"/>
      <c r="DH145" s="263"/>
      <c r="DI145" s="263"/>
      <c r="DJ145" s="263"/>
      <c r="DK145" s="263"/>
      <c r="DL145" s="263"/>
      <c r="DM145" s="263"/>
      <c r="DN145" s="263"/>
      <c r="DO145" s="263"/>
      <c r="DP145" s="263"/>
      <c r="DQ145" s="263"/>
      <c r="DR145" s="263"/>
      <c r="DS145" s="263"/>
      <c r="DT145" s="263"/>
      <c r="DU145" s="263"/>
      <c r="DV145" s="263"/>
      <c r="DW145" s="263"/>
      <c r="DX145" s="263"/>
      <c r="DY145" s="263"/>
      <c r="DZ145" s="263"/>
      <c r="EA145" s="263"/>
      <c r="EB145" s="263"/>
      <c r="EC145" s="263"/>
      <c r="ED145" s="263"/>
      <c r="EE145" s="263"/>
      <c r="EF145" s="263"/>
      <c r="EG145" s="263"/>
      <c r="EH145" s="263"/>
      <c r="EI145" s="263"/>
      <c r="EJ145" s="263"/>
      <c r="EK145" s="263"/>
      <c r="EL145" s="263"/>
      <c r="EM145" s="263"/>
      <c r="EN145" s="263"/>
      <c r="EO145" s="263"/>
      <c r="EP145" s="263"/>
      <c r="EQ145" s="263"/>
      <c r="ER145" s="263"/>
      <c r="ES145" s="263"/>
      <c r="ET145" s="263"/>
      <c r="EU145" s="263"/>
      <c r="EV145" s="263"/>
      <c r="EW145" s="263"/>
      <c r="EX145" s="263"/>
      <c r="EY145" s="263"/>
      <c r="EZ145" s="263"/>
      <c r="FA145" s="263"/>
      <c r="FB145" s="263"/>
      <c r="FC145" s="263"/>
      <c r="FD145" s="263"/>
      <c r="FE145" s="263"/>
      <c r="FF145" s="263"/>
      <c r="FG145" s="263"/>
      <c r="FH145" s="263"/>
      <c r="FI145" s="263"/>
      <c r="FJ145" s="263"/>
      <c r="FK145" s="263"/>
      <c r="FL145" s="263"/>
      <c r="FM145" s="263"/>
      <c r="FN145" s="263"/>
      <c r="FO145" s="263"/>
      <c r="FP145" s="263"/>
      <c r="FQ145" s="263"/>
      <c r="FR145" s="263"/>
      <c r="FS145" s="263"/>
      <c r="FT145" s="263"/>
      <c r="FU145" s="263"/>
      <c r="FV145" s="263"/>
      <c r="FW145" s="263"/>
      <c r="FX145" s="263"/>
      <c r="FY145" s="263"/>
      <c r="FZ145" s="263"/>
      <c r="GA145" s="263"/>
      <c r="GB145" s="263"/>
      <c r="GC145" s="263"/>
      <c r="GD145" s="263"/>
      <c r="GE145" s="263"/>
      <c r="GF145" s="263"/>
      <c r="GG145" s="263"/>
      <c r="GH145" s="263"/>
      <c r="GI145" s="263"/>
      <c r="GJ145" s="263"/>
      <c r="GK145" s="263"/>
      <c r="GL145" s="263"/>
      <c r="GM145" s="263"/>
      <c r="GN145" s="263"/>
      <c r="GO145" s="263"/>
      <c r="GP145" s="263"/>
      <c r="GQ145" s="263"/>
      <c r="GR145" s="263"/>
      <c r="GS145" s="263"/>
      <c r="GT145" s="263"/>
      <c r="GU145" s="263"/>
      <c r="GV145" s="263"/>
      <c r="GW145" s="263"/>
      <c r="GX145" s="263"/>
      <c r="GY145" s="263"/>
      <c r="GZ145" s="263"/>
      <c r="HA145" s="263"/>
      <c r="HB145" s="263"/>
      <c r="HC145" s="263"/>
      <c r="HD145" s="263"/>
      <c r="HE145" s="263"/>
      <c r="HF145" s="263"/>
      <c r="HG145" s="263"/>
      <c r="HH145" s="263"/>
      <c r="HI145" s="263"/>
      <c r="HJ145" s="263"/>
      <c r="HK145" s="263"/>
      <c r="HL145" s="263"/>
      <c r="HM145" s="263"/>
      <c r="HN145" s="263"/>
      <c r="HO145" s="263"/>
      <c r="HP145" s="263"/>
      <c r="HQ145" s="263"/>
      <c r="HR145" s="263"/>
      <c r="HS145" s="263"/>
      <c r="HT145" s="263"/>
      <c r="HU145" s="263"/>
      <c r="HV145" s="263"/>
      <c r="HW145" s="263"/>
      <c r="HX145" s="263"/>
      <c r="HY145" s="263"/>
      <c r="HZ145" s="263"/>
      <c r="IA145" s="263"/>
      <c r="IB145" s="263"/>
      <c r="IC145" s="263"/>
      <c r="ID145" s="263"/>
      <c r="IE145" s="263"/>
      <c r="IF145" s="263"/>
      <c r="IG145" s="263"/>
      <c r="IH145" s="263"/>
      <c r="II145" s="263"/>
      <c r="IJ145" s="263"/>
      <c r="IK145" s="263"/>
      <c r="IL145" s="263"/>
      <c r="IM145" s="263"/>
      <c r="IN145" s="263"/>
      <c r="IO145" s="263"/>
      <c r="IP145" s="263"/>
      <c r="IQ145" s="263"/>
      <c r="IR145" s="263"/>
      <c r="IS145" s="263"/>
      <c r="IT145" s="263"/>
      <c r="IU145" s="263"/>
      <c r="IV145" s="263"/>
      <c r="IW145" s="263"/>
      <c r="IX145" s="263"/>
      <c r="IY145" s="263"/>
      <c r="IZ145" s="263"/>
      <c r="JA145" s="263"/>
      <c r="JB145" s="263"/>
      <c r="JC145" s="263"/>
      <c r="JD145" s="263"/>
      <c r="JE145" s="263"/>
      <c r="JF145" s="263"/>
      <c r="JG145" s="263"/>
      <c r="JH145" s="263"/>
      <c r="JI145" s="263"/>
      <c r="JJ145" s="263"/>
      <c r="JK145" s="263"/>
      <c r="JL145" s="263"/>
      <c r="JM145" s="263"/>
      <c r="JN145" s="263"/>
      <c r="JO145" s="263"/>
      <c r="JP145" s="263"/>
      <c r="JQ145" s="263"/>
      <c r="JR145" s="263"/>
      <c r="JS145" s="263"/>
      <c r="JT145" s="263"/>
      <c r="JU145" s="263"/>
      <c r="JV145" s="263"/>
      <c r="JW145" s="263"/>
      <c r="JX145" s="263"/>
      <c r="JY145" s="263"/>
      <c r="JZ145" s="263"/>
      <c r="KA145" s="263"/>
      <c r="KB145" s="263"/>
      <c r="KC145" s="263"/>
      <c r="KD145" s="263"/>
      <c r="KE145" s="263"/>
      <c r="KF145" s="263"/>
      <c r="KG145" s="263"/>
      <c r="KH145" s="263"/>
      <c r="KI145" s="263"/>
      <c r="KJ145" s="263"/>
      <c r="KK145" s="263"/>
      <c r="KL145" s="263"/>
      <c r="KM145" s="263"/>
      <c r="KN145" s="263"/>
      <c r="KO145" s="263"/>
      <c r="KP145" s="263"/>
      <c r="KQ145" s="263"/>
      <c r="KR145" s="263"/>
      <c r="KS145" s="263"/>
      <c r="KT145" s="263"/>
      <c r="KU145" s="263"/>
      <c r="KV145" s="263"/>
      <c r="KW145" s="263"/>
      <c r="KX145" s="263"/>
      <c r="KY145" s="263"/>
      <c r="KZ145" s="263"/>
      <c r="LA145" s="263"/>
      <c r="LB145" s="263"/>
      <c r="LC145" s="263"/>
      <c r="LD145" s="263"/>
      <c r="LE145" s="263"/>
      <c r="LF145" s="263"/>
      <c r="LG145" s="263"/>
      <c r="LH145" s="263"/>
      <c r="LI145" s="263"/>
      <c r="LJ145" s="263"/>
      <c r="LK145" s="263"/>
      <c r="LL145" s="263"/>
      <c r="LM145" s="263"/>
      <c r="LN145" s="263"/>
      <c r="LO145" s="263"/>
      <c r="LP145" s="263"/>
      <c r="LQ145" s="263"/>
      <c r="LR145" s="263"/>
      <c r="LS145" s="263"/>
      <c r="LT145" s="263"/>
      <c r="LU145" s="263"/>
      <c r="LV145" s="263"/>
      <c r="LW145" s="263"/>
      <c r="LX145" s="263"/>
      <c r="LY145" s="263"/>
      <c r="LZ145" s="263"/>
      <c r="MA145" s="263"/>
      <c r="MB145" s="263"/>
      <c r="MC145" s="263"/>
      <c r="MD145" s="263"/>
      <c r="ME145" s="263"/>
      <c r="MF145" s="263"/>
      <c r="MG145" s="263"/>
      <c r="MH145" s="263"/>
      <c r="MI145" s="263"/>
      <c r="MJ145" s="263"/>
      <c r="MK145" s="263"/>
      <c r="ML145" s="263"/>
      <c r="MM145" s="263"/>
      <c r="MN145" s="263"/>
      <c r="MO145" s="263"/>
      <c r="MP145" s="263"/>
      <c r="MQ145" s="263"/>
      <c r="MR145" s="263"/>
      <c r="MS145" s="263"/>
      <c r="MT145" s="263"/>
      <c r="MU145" s="263"/>
      <c r="MV145" s="263"/>
      <c r="MW145" s="263"/>
      <c r="MX145" s="263"/>
      <c r="MY145" s="263"/>
      <c r="MZ145" s="263"/>
      <c r="NA145" s="263"/>
      <c r="NB145" s="263"/>
      <c r="NC145" s="263"/>
      <c r="ND145" s="263"/>
      <c r="NE145" s="263"/>
      <c r="NF145" s="263"/>
      <c r="NG145" s="263"/>
      <c r="NH145" s="263"/>
      <c r="NI145" s="263"/>
      <c r="NJ145" s="263"/>
      <c r="NK145" s="263"/>
      <c r="NL145" s="263"/>
      <c r="NM145" s="263"/>
      <c r="NN145" s="263"/>
      <c r="NO145" s="263"/>
      <c r="NP145" s="263"/>
      <c r="NQ145" s="263"/>
      <c r="NR145" s="263"/>
      <c r="NS145" s="263"/>
      <c r="NT145" s="263"/>
      <c r="NU145" s="263"/>
      <c r="NV145" s="263"/>
      <c r="NW145" s="263"/>
      <c r="NX145" s="263"/>
      <c r="NY145" s="263"/>
      <c r="NZ145" s="263"/>
      <c r="OA145" s="263"/>
      <c r="OB145" s="263"/>
      <c r="OC145" s="263"/>
      <c r="OD145" s="263"/>
      <c r="OE145" s="263"/>
      <c r="OF145" s="263"/>
      <c r="OG145" s="263"/>
      <c r="OH145" s="263"/>
      <c r="OI145" s="263"/>
      <c r="OJ145" s="263"/>
      <c r="OK145" s="263"/>
      <c r="OL145" s="263"/>
      <c r="OM145" s="263"/>
      <c r="ON145" s="263"/>
      <c r="OO145" s="263"/>
      <c r="OP145" s="263"/>
      <c r="OQ145" s="263"/>
      <c r="OR145" s="263"/>
      <c r="OS145" s="263"/>
      <c r="OT145" s="263"/>
      <c r="OU145" s="263"/>
      <c r="OV145" s="263"/>
      <c r="OW145" s="263"/>
      <c r="OX145" s="263"/>
      <c r="OY145" s="263"/>
      <c r="OZ145" s="263"/>
      <c r="PA145" s="263"/>
      <c r="PB145" s="263"/>
      <c r="PC145" s="263"/>
      <c r="PD145" s="263"/>
      <c r="PE145" s="263"/>
      <c r="PF145" s="263"/>
      <c r="PG145" s="263"/>
      <c r="PH145" s="263"/>
      <c r="PI145" s="263"/>
      <c r="PJ145" s="263"/>
      <c r="PK145" s="263"/>
      <c r="PL145" s="263"/>
      <c r="PM145" s="263"/>
      <c r="PN145" s="263"/>
      <c r="PO145" s="263"/>
      <c r="PP145" s="263"/>
      <c r="PQ145" s="263"/>
      <c r="PR145" s="263"/>
      <c r="PS145" s="263"/>
      <c r="PT145" s="263"/>
      <c r="PU145" s="263"/>
      <c r="PV145" s="263"/>
      <c r="PW145" s="263"/>
      <c r="PX145" s="263"/>
      <c r="PY145" s="263"/>
      <c r="PZ145" s="263"/>
      <c r="QA145" s="263"/>
      <c r="QB145" s="263"/>
      <c r="QC145" s="263"/>
      <c r="QD145" s="263"/>
      <c r="QE145" s="263"/>
      <c r="QF145" s="263"/>
      <c r="QG145" s="263"/>
      <c r="QH145" s="263"/>
      <c r="QI145" s="263"/>
      <c r="QJ145" s="263"/>
      <c r="QK145" s="263"/>
      <c r="QL145" s="263"/>
      <c r="QM145" s="263"/>
      <c r="QN145" s="263"/>
      <c r="QO145" s="263"/>
      <c r="QP145" s="263"/>
      <c r="QQ145" s="263"/>
      <c r="QR145" s="263"/>
      <c r="QS145" s="263"/>
      <c r="QT145" s="263"/>
      <c r="QU145" s="263"/>
      <c r="QV145" s="263"/>
      <c r="QW145" s="263"/>
      <c r="QX145" s="263"/>
      <c r="QY145" s="263"/>
      <c r="QZ145" s="263"/>
      <c r="RA145" s="263"/>
      <c r="RB145" s="263"/>
      <c r="RC145" s="263"/>
      <c r="RD145" s="263"/>
      <c r="RE145" s="263"/>
      <c r="RF145" s="263"/>
      <c r="RG145" s="263"/>
      <c r="RH145" s="263"/>
      <c r="RI145" s="263"/>
      <c r="RJ145" s="263"/>
      <c r="RK145" s="263"/>
      <c r="RL145" s="263"/>
      <c r="RM145" s="263"/>
      <c r="RN145" s="263"/>
      <c r="RO145" s="263"/>
      <c r="RP145" s="263"/>
      <c r="RQ145" s="263"/>
      <c r="RR145" s="263"/>
      <c r="RS145" s="263"/>
      <c r="RT145" s="263"/>
      <c r="RU145" s="263"/>
      <c r="RV145" s="263"/>
      <c r="RW145" s="263"/>
      <c r="RX145" s="263"/>
      <c r="RY145" s="263"/>
      <c r="RZ145" s="263"/>
      <c r="SA145" s="263"/>
      <c r="SB145" s="263"/>
      <c r="SC145" s="263"/>
      <c r="SD145" s="263"/>
      <c r="SE145" s="263"/>
      <c r="SF145" s="263"/>
      <c r="SG145" s="263"/>
      <c r="SH145" s="263"/>
      <c r="SI145" s="263"/>
      <c r="SJ145" s="263"/>
      <c r="SK145" s="263"/>
      <c r="SL145" s="263"/>
      <c r="SM145" s="263"/>
      <c r="SN145" s="263"/>
      <c r="SO145" s="263"/>
      <c r="SP145" s="263"/>
      <c r="SQ145" s="263"/>
      <c r="SR145" s="263"/>
      <c r="SS145" s="263"/>
      <c r="ST145" s="263"/>
      <c r="SU145" s="263"/>
      <c r="SV145" s="263"/>
      <c r="SW145" s="263"/>
      <c r="SX145" s="263"/>
      <c r="SY145" s="263"/>
      <c r="SZ145" s="263"/>
      <c r="TA145" s="263"/>
      <c r="TB145" s="263"/>
      <c r="TC145" s="263"/>
      <c r="TD145" s="263"/>
      <c r="TE145" s="263"/>
      <c r="TF145" s="263"/>
      <c r="TG145" s="263"/>
      <c r="TH145" s="263"/>
      <c r="TI145" s="263"/>
      <c r="TJ145" s="263"/>
      <c r="TK145" s="263"/>
      <c r="TL145" s="263"/>
      <c r="TM145" s="263"/>
      <c r="TN145" s="263"/>
      <c r="TO145" s="263"/>
      <c r="TP145" s="263"/>
      <c r="TQ145" s="263"/>
      <c r="TR145" s="263"/>
      <c r="TS145" s="263"/>
      <c r="TT145" s="263"/>
      <c r="TU145" s="263"/>
      <c r="TV145" s="263"/>
      <c r="TW145" s="263"/>
      <c r="TX145" s="263"/>
      <c r="TY145" s="263"/>
      <c r="TZ145" s="263"/>
      <c r="UA145" s="263"/>
      <c r="UB145" s="263"/>
      <c r="UC145" s="263"/>
      <c r="UD145" s="263"/>
      <c r="UE145" s="263"/>
      <c r="UF145" s="263"/>
      <c r="UG145" s="263"/>
      <c r="UH145" s="263"/>
      <c r="UI145" s="263"/>
      <c r="UJ145" s="263"/>
      <c r="UK145" s="263"/>
      <c r="UL145" s="263"/>
      <c r="UM145" s="263"/>
      <c r="UN145" s="263"/>
      <c r="UO145" s="263"/>
      <c r="UP145" s="263"/>
      <c r="UQ145" s="263"/>
      <c r="UR145" s="263"/>
      <c r="US145" s="263"/>
      <c r="UT145" s="263"/>
      <c r="UU145" s="263"/>
      <c r="UV145" s="263"/>
      <c r="UW145" s="263"/>
      <c r="UX145" s="263"/>
      <c r="UY145" s="263"/>
      <c r="UZ145" s="263"/>
      <c r="VA145" s="263"/>
      <c r="VB145" s="263"/>
      <c r="VC145" s="263"/>
      <c r="VD145" s="263"/>
      <c r="VE145" s="263"/>
      <c r="VF145" s="263"/>
      <c r="VG145" s="263"/>
      <c r="VH145" s="263"/>
      <c r="VI145" s="263"/>
      <c r="VJ145" s="263"/>
      <c r="VK145" s="263"/>
      <c r="VL145" s="263"/>
      <c r="VM145" s="263"/>
      <c r="VN145" s="263"/>
      <c r="VO145" s="263"/>
      <c r="VP145" s="263"/>
      <c r="VQ145" s="263"/>
      <c r="VR145" s="263"/>
      <c r="VS145" s="263"/>
      <c r="VT145" s="263"/>
      <c r="VU145" s="263"/>
      <c r="VV145" s="263"/>
      <c r="VW145" s="263"/>
      <c r="VX145" s="263"/>
      <c r="VY145" s="263"/>
      <c r="VZ145" s="263"/>
      <c r="WA145" s="263"/>
      <c r="WB145" s="263"/>
      <c r="WC145" s="263"/>
      <c r="WD145" s="263"/>
      <c r="WE145" s="263"/>
      <c r="WF145" s="263"/>
      <c r="WG145" s="263"/>
      <c r="WH145" s="263"/>
      <c r="WI145" s="263"/>
      <c r="WJ145" s="263"/>
      <c r="WK145" s="263"/>
      <c r="WL145" s="263"/>
      <c r="WM145" s="263"/>
      <c r="WN145" s="263"/>
      <c r="WO145" s="263"/>
      <c r="WP145" s="263"/>
      <c r="WQ145" s="263"/>
      <c r="WR145" s="263"/>
      <c r="WS145" s="263"/>
      <c r="WT145" s="263"/>
      <c r="WU145" s="263"/>
      <c r="WV145" s="263"/>
      <c r="WW145" s="263"/>
      <c r="WX145" s="263"/>
      <c r="WY145" s="263"/>
      <c r="WZ145" s="263"/>
      <c r="XA145" s="263"/>
      <c r="XB145" s="263"/>
      <c r="XC145" s="263"/>
      <c r="XD145" s="263"/>
      <c r="XE145" s="263"/>
      <c r="XF145" s="263"/>
      <c r="XG145" s="263"/>
      <c r="XH145" s="263"/>
      <c r="XI145" s="263"/>
      <c r="XJ145" s="263"/>
      <c r="XK145" s="263"/>
      <c r="XL145" s="263"/>
      <c r="XM145" s="263"/>
      <c r="XN145" s="263"/>
      <c r="XO145" s="263"/>
      <c r="XP145" s="263"/>
      <c r="XQ145" s="263"/>
      <c r="XR145" s="263"/>
      <c r="XS145" s="263"/>
      <c r="XT145" s="263"/>
      <c r="XU145" s="263"/>
      <c r="XV145" s="263"/>
      <c r="XW145" s="263"/>
      <c r="XX145" s="263"/>
      <c r="XY145" s="263"/>
      <c r="XZ145" s="263"/>
      <c r="YA145" s="263"/>
      <c r="YB145" s="263"/>
      <c r="YC145" s="263"/>
      <c r="YD145" s="263"/>
      <c r="YE145" s="263"/>
      <c r="YF145" s="263"/>
      <c r="YG145" s="263"/>
      <c r="YH145" s="263"/>
      <c r="YI145" s="263"/>
      <c r="YJ145" s="263"/>
      <c r="YK145" s="263"/>
      <c r="YL145" s="263"/>
      <c r="YM145" s="263"/>
      <c r="YN145" s="263"/>
      <c r="YO145" s="263"/>
      <c r="YP145" s="263"/>
      <c r="YQ145" s="263"/>
      <c r="YR145" s="263"/>
      <c r="YS145" s="263"/>
      <c r="YT145" s="263"/>
      <c r="YU145" s="263"/>
      <c r="YV145" s="263"/>
      <c r="YW145" s="263"/>
      <c r="YX145" s="263"/>
      <c r="YY145" s="263"/>
      <c r="YZ145" s="263"/>
      <c r="ZA145" s="263"/>
      <c r="ZB145" s="263"/>
      <c r="ZC145" s="263"/>
      <c r="ZD145" s="263"/>
      <c r="ZE145" s="263"/>
      <c r="ZF145" s="263"/>
      <c r="ZG145" s="263"/>
      <c r="ZH145" s="263"/>
      <c r="ZI145" s="263"/>
      <c r="ZJ145" s="263"/>
      <c r="ZK145" s="263"/>
      <c r="ZL145" s="263"/>
      <c r="ZM145" s="263"/>
      <c r="ZN145" s="263"/>
      <c r="ZO145" s="263"/>
      <c r="ZP145" s="263"/>
      <c r="ZQ145" s="263"/>
      <c r="ZR145" s="263"/>
      <c r="ZS145" s="263"/>
      <c r="ZT145" s="263"/>
      <c r="ZU145" s="263"/>
      <c r="ZV145" s="263"/>
      <c r="ZW145" s="263"/>
      <c r="ZX145" s="263"/>
      <c r="ZY145" s="263"/>
      <c r="ZZ145" s="263"/>
      <c r="AAA145" s="263"/>
      <c r="AAB145" s="263"/>
      <c r="AAC145" s="263"/>
      <c r="AAD145" s="263"/>
      <c r="AAE145" s="263"/>
      <c r="AAF145" s="263"/>
      <c r="AAG145" s="263"/>
      <c r="AAH145" s="263"/>
      <c r="AAI145" s="263"/>
      <c r="AAJ145" s="263"/>
      <c r="AAK145" s="263"/>
      <c r="AAL145" s="263"/>
      <c r="AAM145" s="263"/>
      <c r="AAN145" s="263"/>
      <c r="AAO145" s="263"/>
      <c r="AAP145" s="263"/>
      <c r="AAQ145" s="263"/>
      <c r="AAR145" s="263"/>
      <c r="AAS145" s="263"/>
      <c r="AAT145" s="263"/>
      <c r="AAU145" s="263"/>
      <c r="AAV145" s="263"/>
      <c r="AAW145" s="263"/>
      <c r="AAX145" s="263"/>
      <c r="AAY145" s="263"/>
      <c r="AAZ145" s="263"/>
      <c r="ABA145" s="263"/>
      <c r="ABB145" s="263"/>
      <c r="ABC145" s="263"/>
      <c r="ABD145" s="263"/>
      <c r="ABE145" s="263"/>
      <c r="ABF145" s="263"/>
      <c r="ABG145" s="263"/>
      <c r="ABH145" s="263"/>
      <c r="ABI145" s="263"/>
      <c r="ABJ145" s="263"/>
      <c r="ABK145" s="263"/>
      <c r="ABL145" s="263"/>
      <c r="ABM145" s="263"/>
      <c r="ABN145" s="263"/>
      <c r="ABO145" s="263"/>
      <c r="ABP145" s="263"/>
      <c r="ABQ145" s="263"/>
      <c r="ABR145" s="263"/>
      <c r="ABS145" s="263"/>
      <c r="ABT145" s="263"/>
      <c r="ABU145" s="263"/>
      <c r="ABV145" s="263"/>
      <c r="ABW145" s="263"/>
      <c r="ABX145" s="263"/>
      <c r="ABY145" s="263"/>
      <c r="ABZ145" s="263"/>
      <c r="ACA145" s="263"/>
      <c r="ACB145" s="263"/>
      <c r="ACC145" s="263"/>
      <c r="ACD145" s="263"/>
      <c r="ACE145" s="263"/>
      <c r="ACF145" s="263"/>
      <c r="ACG145" s="263"/>
      <c r="ACH145" s="263"/>
      <c r="ACI145" s="263"/>
      <c r="ACJ145" s="263"/>
      <c r="ACK145" s="263"/>
      <c r="ACL145" s="263"/>
      <c r="ACM145" s="263"/>
      <c r="ACN145" s="263"/>
      <c r="ACO145" s="263"/>
      <c r="ACP145" s="263"/>
      <c r="ACQ145" s="263"/>
      <c r="ACR145" s="263"/>
      <c r="ACS145" s="263"/>
      <c r="ACT145" s="263"/>
      <c r="ACU145" s="263"/>
      <c r="ACV145" s="263"/>
      <c r="ACW145" s="263"/>
      <c r="ACX145" s="263"/>
      <c r="ACY145" s="263"/>
      <c r="ACZ145" s="263"/>
      <c r="ADA145" s="263"/>
      <c r="ADB145" s="263"/>
      <c r="ADC145" s="263"/>
      <c r="ADD145" s="263"/>
      <c r="ADE145" s="263"/>
      <c r="ADF145" s="263"/>
      <c r="ADG145" s="263"/>
      <c r="ADH145" s="263"/>
      <c r="ADI145" s="263"/>
      <c r="ADJ145" s="263"/>
      <c r="ADK145" s="263"/>
      <c r="ADL145" s="263"/>
      <c r="ADM145" s="263"/>
      <c r="ADN145" s="263"/>
      <c r="ADO145" s="263"/>
      <c r="ADP145" s="263"/>
      <c r="ADQ145" s="263"/>
      <c r="ADR145" s="263"/>
      <c r="ADS145" s="263"/>
      <c r="ADT145" s="263"/>
      <c r="ADU145" s="263"/>
      <c r="ADV145" s="263"/>
      <c r="ADW145" s="263"/>
      <c r="ADX145" s="263"/>
      <c r="ADY145" s="263"/>
      <c r="ADZ145" s="263"/>
      <c r="AEA145" s="263"/>
      <c r="AEB145" s="263"/>
      <c r="AEC145" s="263"/>
      <c r="AED145" s="263"/>
      <c r="AEE145" s="263"/>
      <c r="AEF145" s="263"/>
      <c r="AEG145" s="263"/>
      <c r="AEH145" s="263"/>
      <c r="AEI145" s="263"/>
      <c r="AEJ145" s="263"/>
      <c r="AEK145" s="263"/>
      <c r="AEL145" s="263"/>
      <c r="AEM145" s="263"/>
      <c r="AEN145" s="263"/>
      <c r="AEO145" s="263"/>
      <c r="AEP145" s="263"/>
      <c r="AEQ145" s="263"/>
      <c r="AER145" s="263"/>
      <c r="AES145" s="263"/>
      <c r="AET145" s="263"/>
      <c r="AEU145" s="263"/>
      <c r="AEV145" s="263"/>
      <c r="AEW145" s="263"/>
      <c r="AEX145" s="263"/>
      <c r="AEY145" s="263"/>
      <c r="AEZ145" s="263"/>
      <c r="AFA145" s="263"/>
      <c r="AFB145" s="263"/>
      <c r="AFC145" s="263"/>
      <c r="AFD145" s="263"/>
      <c r="AFE145" s="263"/>
      <c r="AFF145" s="263"/>
      <c r="AFG145" s="263"/>
      <c r="AFH145" s="263"/>
      <c r="AFI145" s="263"/>
      <c r="AFJ145" s="263"/>
      <c r="AFK145" s="263"/>
      <c r="AFL145" s="263"/>
      <c r="AFM145" s="263"/>
      <c r="AFN145" s="263"/>
      <c r="AFO145" s="263"/>
      <c r="AFP145" s="263"/>
      <c r="AFQ145" s="263"/>
      <c r="AFR145" s="263"/>
      <c r="AFS145" s="263"/>
      <c r="AFT145" s="263"/>
      <c r="AFU145" s="263"/>
      <c r="AFV145" s="263"/>
      <c r="AFW145" s="263"/>
      <c r="AFX145" s="263"/>
      <c r="AFY145" s="263"/>
      <c r="AFZ145" s="263"/>
      <c r="AGA145" s="263"/>
      <c r="AGB145" s="263"/>
      <c r="AGC145" s="263"/>
      <c r="AGD145" s="263"/>
      <c r="AGE145" s="263"/>
      <c r="AGF145" s="263"/>
      <c r="AGG145" s="263"/>
      <c r="AGH145" s="263"/>
      <c r="AGI145" s="263"/>
      <c r="AGJ145" s="263"/>
      <c r="AGK145" s="263"/>
      <c r="AGL145" s="263"/>
      <c r="AGM145" s="263"/>
      <c r="AGN145" s="263"/>
      <c r="AGO145" s="263"/>
      <c r="AGP145" s="263"/>
      <c r="AGQ145" s="263"/>
      <c r="AGR145" s="263"/>
      <c r="AGS145" s="263"/>
      <c r="AGT145" s="263"/>
      <c r="AGU145" s="263"/>
      <c r="AGV145" s="263"/>
      <c r="AGW145" s="263"/>
      <c r="AGX145" s="263"/>
      <c r="AGY145" s="263"/>
      <c r="AGZ145" s="263"/>
      <c r="AHA145" s="263"/>
      <c r="AHB145" s="263"/>
      <c r="AHC145" s="263"/>
      <c r="AHD145" s="263"/>
      <c r="AHE145" s="263"/>
      <c r="AHF145" s="263"/>
      <c r="AHG145" s="263"/>
      <c r="AHH145" s="263"/>
      <c r="AHI145" s="263"/>
      <c r="AHJ145" s="263"/>
      <c r="AHK145" s="263"/>
      <c r="AHL145" s="263"/>
      <c r="AHM145" s="263"/>
      <c r="AHN145" s="263"/>
      <c r="AHO145" s="263"/>
      <c r="AHP145" s="263"/>
      <c r="AHQ145" s="263"/>
      <c r="AHR145" s="263"/>
      <c r="AHS145" s="263"/>
      <c r="AHT145" s="263"/>
      <c r="AHU145" s="263"/>
      <c r="AHV145" s="263"/>
      <c r="AHW145" s="263"/>
      <c r="AHX145" s="263"/>
      <c r="AHY145" s="263"/>
      <c r="AHZ145" s="263"/>
      <c r="AIA145" s="263"/>
      <c r="AIB145" s="263"/>
      <c r="AIC145" s="263"/>
      <c r="AID145" s="263"/>
      <c r="AIE145" s="263"/>
      <c r="AIF145" s="263"/>
      <c r="AIG145" s="263"/>
      <c r="AIH145" s="263"/>
      <c r="AII145" s="263"/>
      <c r="AIJ145" s="263"/>
      <c r="AIK145" s="263"/>
      <c r="AIL145" s="263"/>
      <c r="AIM145" s="263"/>
      <c r="AIN145" s="263"/>
      <c r="AIO145" s="263"/>
      <c r="AIP145" s="263"/>
      <c r="AIQ145" s="263"/>
      <c r="AIR145" s="263"/>
      <c r="AIS145" s="263"/>
      <c r="AIT145" s="263"/>
      <c r="AIU145" s="263"/>
      <c r="AIV145" s="263"/>
      <c r="AIW145" s="263"/>
      <c r="AIX145" s="263"/>
      <c r="AIY145" s="263"/>
      <c r="AIZ145" s="263"/>
      <c r="AJA145" s="263"/>
      <c r="AJB145" s="263"/>
      <c r="AJC145" s="263"/>
      <c r="AJD145" s="263"/>
      <c r="AJE145" s="263"/>
      <c r="AJF145" s="263"/>
      <c r="AJG145" s="263"/>
      <c r="AJH145" s="263"/>
      <c r="AJI145" s="263"/>
      <c r="AJJ145" s="263"/>
      <c r="AJK145" s="263"/>
      <c r="AJL145" s="263"/>
      <c r="AJM145" s="263"/>
      <c r="AJN145" s="263"/>
      <c r="AJO145" s="263"/>
      <c r="AJP145" s="263"/>
      <c r="AJQ145" s="263"/>
      <c r="AJR145" s="263"/>
      <c r="AJS145" s="263"/>
      <c r="AJT145" s="263"/>
      <c r="AJU145" s="263"/>
      <c r="AJV145" s="263"/>
      <c r="AJW145" s="263"/>
      <c r="AJX145" s="263"/>
      <c r="AJY145" s="263"/>
      <c r="AJZ145" s="263"/>
      <c r="AKA145" s="263"/>
      <c r="AKB145" s="263"/>
      <c r="AKC145" s="263"/>
      <c r="AKD145" s="263"/>
      <c r="AKE145" s="263"/>
      <c r="AKF145" s="263"/>
      <c r="AKG145" s="263"/>
      <c r="AKH145" s="263"/>
      <c r="AKI145" s="263"/>
      <c r="AKJ145" s="263"/>
      <c r="AKK145" s="263"/>
      <c r="AKL145" s="263"/>
      <c r="AKM145" s="263"/>
      <c r="AKN145" s="263"/>
      <c r="AKO145" s="263"/>
      <c r="AKP145" s="263"/>
      <c r="AKQ145" s="263"/>
      <c r="AKR145" s="263"/>
      <c r="AKS145" s="263"/>
      <c r="AKT145" s="263"/>
      <c r="AKU145" s="263"/>
      <c r="AKV145" s="263"/>
      <c r="AKW145" s="263"/>
      <c r="AKX145" s="263"/>
      <c r="AKY145" s="263"/>
      <c r="AKZ145" s="263"/>
      <c r="ALA145" s="263"/>
      <c r="ALB145" s="263"/>
      <c r="ALC145" s="263"/>
      <c r="ALD145" s="263"/>
      <c r="ALE145" s="263"/>
      <c r="ALF145" s="263"/>
      <c r="ALG145" s="263"/>
      <c r="ALH145" s="263"/>
      <c r="ALI145" s="263"/>
      <c r="ALJ145" s="263"/>
      <c r="ALK145" s="263"/>
      <c r="ALL145" s="263"/>
      <c r="ALM145" s="263"/>
      <c r="ALN145" s="263"/>
      <c r="ALO145" s="263"/>
      <c r="ALP145" s="263"/>
      <c r="ALQ145" s="263"/>
      <c r="ALR145" s="263"/>
      <c r="ALS145" s="263"/>
      <c r="ALT145" s="263"/>
      <c r="ALU145" s="263"/>
      <c r="ALV145" s="263"/>
      <c r="ALW145" s="263"/>
      <c r="ALX145" s="263"/>
      <c r="ALY145" s="263"/>
      <c r="ALZ145" s="263"/>
      <c r="AMA145" s="263"/>
      <c r="AMB145" s="263"/>
      <c r="AMC145" s="263"/>
      <c r="AMD145" s="263"/>
      <c r="AME145" s="263"/>
      <c r="AMF145" s="263"/>
      <c r="AMG145" s="263"/>
      <c r="AMH145" s="263"/>
      <c r="AMI145" s="263"/>
      <c r="AMJ145" s="263"/>
      <c r="AMK145" s="263"/>
    </row>
    <row r="146" spans="1:1025" s="86" customFormat="1" x14ac:dyDescent="0.2">
      <c r="A146" s="263"/>
      <c r="B146" s="263"/>
      <c r="C146" s="234"/>
      <c r="D146" s="234"/>
      <c r="E146" s="234"/>
      <c r="F146" s="234"/>
      <c r="G146" s="234"/>
      <c r="H146" s="234"/>
      <c r="I146" s="234"/>
      <c r="J146" s="234"/>
      <c r="K146" s="234"/>
      <c r="L146" s="234"/>
      <c r="M146" s="234"/>
      <c r="N146" s="234"/>
      <c r="O146" s="234"/>
      <c r="P146" s="234"/>
      <c r="Q146" s="224"/>
      <c r="R146" s="244"/>
      <c r="S146" s="263"/>
      <c r="T146" s="263"/>
      <c r="U146" s="263"/>
      <c r="V146" s="263"/>
      <c r="W146" s="263"/>
      <c r="X146" s="263"/>
      <c r="Y146" s="263"/>
      <c r="Z146" s="263"/>
      <c r="AA146" s="263"/>
      <c r="AB146" s="263"/>
      <c r="AC146" s="263"/>
      <c r="AD146" s="263"/>
      <c r="AE146" s="263"/>
      <c r="AF146" s="263"/>
      <c r="AG146" s="263"/>
      <c r="AH146" s="263"/>
      <c r="AI146" s="263"/>
      <c r="AJ146" s="263"/>
      <c r="AK146" s="263"/>
      <c r="AL146" s="263"/>
      <c r="AM146" s="263"/>
      <c r="AN146" s="263"/>
      <c r="AO146" s="263"/>
      <c r="AP146" s="263"/>
      <c r="AQ146" s="263"/>
      <c r="AR146" s="263"/>
      <c r="AS146" s="263"/>
      <c r="AT146" s="263"/>
      <c r="AU146" s="263"/>
      <c r="AV146" s="263"/>
      <c r="AW146" s="263"/>
      <c r="AX146" s="263"/>
      <c r="AY146" s="263"/>
      <c r="AZ146" s="263"/>
      <c r="BA146" s="263"/>
      <c r="BB146" s="263"/>
      <c r="BC146" s="263"/>
      <c r="BD146" s="263"/>
      <c r="BE146" s="263"/>
      <c r="BF146" s="263"/>
      <c r="BG146" s="263"/>
      <c r="BH146" s="263"/>
      <c r="BI146" s="263"/>
      <c r="BJ146" s="263"/>
      <c r="BK146" s="263"/>
      <c r="BL146" s="263"/>
      <c r="BM146" s="263"/>
      <c r="BN146" s="263"/>
      <c r="BO146" s="263"/>
      <c r="BP146" s="263"/>
      <c r="BQ146" s="263"/>
      <c r="BR146" s="263"/>
      <c r="BS146" s="263"/>
      <c r="BT146" s="263"/>
      <c r="BU146" s="263"/>
      <c r="BV146" s="263"/>
      <c r="BW146" s="263"/>
      <c r="BX146" s="263"/>
      <c r="BY146" s="263"/>
      <c r="BZ146" s="263"/>
      <c r="CA146" s="263"/>
      <c r="CB146" s="263"/>
      <c r="CC146" s="263"/>
      <c r="CD146" s="263"/>
      <c r="CE146" s="263"/>
      <c r="CF146" s="263"/>
      <c r="CG146" s="263"/>
      <c r="CH146" s="263"/>
      <c r="CI146" s="263"/>
      <c r="CJ146" s="263"/>
      <c r="CK146" s="263"/>
      <c r="CL146" s="263"/>
      <c r="CM146" s="263"/>
      <c r="CN146" s="263"/>
      <c r="CO146" s="263"/>
      <c r="CP146" s="263"/>
      <c r="CQ146" s="263"/>
      <c r="CR146" s="263"/>
      <c r="CS146" s="263"/>
      <c r="CT146" s="263"/>
      <c r="CU146" s="263"/>
      <c r="CV146" s="263"/>
      <c r="CW146" s="263"/>
      <c r="CX146" s="263"/>
      <c r="CY146" s="263"/>
      <c r="CZ146" s="263"/>
      <c r="DA146" s="263"/>
      <c r="DB146" s="263"/>
      <c r="DC146" s="263"/>
      <c r="DD146" s="263"/>
      <c r="DE146" s="263"/>
      <c r="DF146" s="263"/>
      <c r="DG146" s="263"/>
      <c r="DH146" s="263"/>
      <c r="DI146" s="263"/>
      <c r="DJ146" s="263"/>
      <c r="DK146" s="263"/>
      <c r="DL146" s="263"/>
      <c r="DM146" s="263"/>
      <c r="DN146" s="263"/>
      <c r="DO146" s="263"/>
      <c r="DP146" s="263"/>
      <c r="DQ146" s="263"/>
      <c r="DR146" s="263"/>
      <c r="DS146" s="263"/>
      <c r="DT146" s="263"/>
      <c r="DU146" s="263"/>
      <c r="DV146" s="263"/>
      <c r="DW146" s="263"/>
      <c r="DX146" s="263"/>
      <c r="DY146" s="263"/>
      <c r="DZ146" s="263"/>
      <c r="EA146" s="263"/>
      <c r="EB146" s="263"/>
      <c r="EC146" s="263"/>
      <c r="ED146" s="263"/>
      <c r="EE146" s="263"/>
      <c r="EF146" s="263"/>
      <c r="EG146" s="263"/>
      <c r="EH146" s="263"/>
      <c r="EI146" s="263"/>
      <c r="EJ146" s="263"/>
      <c r="EK146" s="263"/>
      <c r="EL146" s="263"/>
      <c r="EM146" s="263"/>
      <c r="EN146" s="263"/>
      <c r="EO146" s="263"/>
      <c r="EP146" s="263"/>
      <c r="EQ146" s="263"/>
      <c r="ER146" s="263"/>
      <c r="ES146" s="263"/>
      <c r="ET146" s="263"/>
      <c r="EU146" s="263"/>
      <c r="EV146" s="263"/>
      <c r="EW146" s="263"/>
      <c r="EX146" s="263"/>
      <c r="EY146" s="263"/>
      <c r="EZ146" s="263"/>
      <c r="FA146" s="263"/>
      <c r="FB146" s="263"/>
      <c r="FC146" s="263"/>
      <c r="FD146" s="263"/>
      <c r="FE146" s="263"/>
      <c r="FF146" s="263"/>
      <c r="FG146" s="263"/>
      <c r="FH146" s="263"/>
      <c r="FI146" s="263"/>
      <c r="FJ146" s="263"/>
      <c r="FK146" s="263"/>
      <c r="FL146" s="263"/>
      <c r="FM146" s="263"/>
      <c r="FN146" s="263"/>
      <c r="FO146" s="263"/>
      <c r="FP146" s="263"/>
      <c r="FQ146" s="263"/>
      <c r="FR146" s="263"/>
      <c r="FS146" s="263"/>
      <c r="FT146" s="263"/>
      <c r="FU146" s="263"/>
      <c r="FV146" s="263"/>
      <c r="FW146" s="263"/>
      <c r="FX146" s="263"/>
      <c r="FY146" s="263"/>
      <c r="FZ146" s="263"/>
      <c r="GA146" s="263"/>
      <c r="GB146" s="263"/>
      <c r="GC146" s="263"/>
      <c r="GD146" s="263"/>
      <c r="GE146" s="263"/>
      <c r="GF146" s="263"/>
      <c r="GG146" s="263"/>
      <c r="GH146" s="263"/>
      <c r="GI146" s="263"/>
      <c r="GJ146" s="263"/>
      <c r="GK146" s="263"/>
      <c r="GL146" s="263"/>
      <c r="GM146" s="263"/>
      <c r="GN146" s="263"/>
      <c r="GO146" s="263"/>
      <c r="GP146" s="263"/>
      <c r="GQ146" s="263"/>
      <c r="GR146" s="263"/>
      <c r="GS146" s="263"/>
      <c r="GT146" s="263"/>
      <c r="GU146" s="263"/>
      <c r="GV146" s="263"/>
      <c r="GW146" s="263"/>
      <c r="GX146" s="263"/>
      <c r="GY146" s="263"/>
      <c r="GZ146" s="263"/>
      <c r="HA146" s="263"/>
      <c r="HB146" s="263"/>
      <c r="HC146" s="263"/>
      <c r="HD146" s="263"/>
      <c r="HE146" s="263"/>
      <c r="HF146" s="263"/>
      <c r="HG146" s="263"/>
      <c r="HH146" s="263"/>
      <c r="HI146" s="263"/>
      <c r="HJ146" s="263"/>
      <c r="HK146" s="263"/>
      <c r="HL146" s="263"/>
      <c r="HM146" s="263"/>
      <c r="HN146" s="263"/>
      <c r="HO146" s="263"/>
      <c r="HP146" s="263"/>
      <c r="HQ146" s="263"/>
      <c r="HR146" s="263"/>
      <c r="HS146" s="263"/>
      <c r="HT146" s="263"/>
      <c r="HU146" s="263"/>
      <c r="HV146" s="263"/>
      <c r="HW146" s="263"/>
      <c r="HX146" s="263"/>
      <c r="HY146" s="263"/>
      <c r="HZ146" s="263"/>
      <c r="IA146" s="263"/>
      <c r="IB146" s="263"/>
      <c r="IC146" s="263"/>
      <c r="ID146" s="263"/>
      <c r="IE146" s="263"/>
      <c r="IF146" s="263"/>
      <c r="IG146" s="263"/>
      <c r="IH146" s="263"/>
      <c r="II146" s="263"/>
      <c r="IJ146" s="263"/>
      <c r="IK146" s="263"/>
      <c r="IL146" s="263"/>
      <c r="IM146" s="263"/>
      <c r="IN146" s="263"/>
      <c r="IO146" s="263"/>
      <c r="IP146" s="263"/>
      <c r="IQ146" s="263"/>
      <c r="IR146" s="263"/>
      <c r="IS146" s="263"/>
      <c r="IT146" s="263"/>
      <c r="IU146" s="263"/>
      <c r="IV146" s="263"/>
      <c r="IW146" s="263"/>
      <c r="IX146" s="263"/>
      <c r="IY146" s="263"/>
      <c r="IZ146" s="263"/>
      <c r="JA146" s="263"/>
      <c r="JB146" s="263"/>
      <c r="JC146" s="263"/>
      <c r="JD146" s="263"/>
      <c r="JE146" s="263"/>
      <c r="JF146" s="263"/>
      <c r="JG146" s="263"/>
      <c r="JH146" s="263"/>
      <c r="JI146" s="263"/>
      <c r="JJ146" s="263"/>
      <c r="JK146" s="263"/>
      <c r="JL146" s="263"/>
      <c r="JM146" s="263"/>
      <c r="JN146" s="263"/>
      <c r="JO146" s="263"/>
      <c r="JP146" s="263"/>
      <c r="JQ146" s="263"/>
      <c r="JR146" s="263"/>
      <c r="JS146" s="263"/>
      <c r="JT146" s="263"/>
      <c r="JU146" s="263"/>
      <c r="JV146" s="263"/>
      <c r="JW146" s="263"/>
      <c r="JX146" s="263"/>
      <c r="JY146" s="263"/>
      <c r="JZ146" s="263"/>
      <c r="KA146" s="263"/>
      <c r="KB146" s="263"/>
      <c r="KC146" s="263"/>
      <c r="KD146" s="263"/>
      <c r="KE146" s="263"/>
      <c r="KF146" s="263"/>
      <c r="KG146" s="263"/>
      <c r="KH146" s="263"/>
      <c r="KI146" s="263"/>
      <c r="KJ146" s="263"/>
      <c r="KK146" s="263"/>
      <c r="KL146" s="263"/>
      <c r="KM146" s="263"/>
      <c r="KN146" s="263"/>
      <c r="KO146" s="263"/>
      <c r="KP146" s="263"/>
      <c r="KQ146" s="263"/>
      <c r="KR146" s="263"/>
      <c r="KS146" s="263"/>
      <c r="KT146" s="263"/>
      <c r="KU146" s="263"/>
      <c r="KV146" s="263"/>
      <c r="KW146" s="263"/>
      <c r="KX146" s="263"/>
      <c r="KY146" s="263"/>
      <c r="KZ146" s="263"/>
      <c r="LA146" s="263"/>
      <c r="LB146" s="263"/>
      <c r="LC146" s="263"/>
      <c r="LD146" s="263"/>
      <c r="LE146" s="263"/>
      <c r="LF146" s="263"/>
      <c r="LG146" s="263"/>
      <c r="LH146" s="263"/>
      <c r="LI146" s="263"/>
      <c r="LJ146" s="263"/>
      <c r="LK146" s="263"/>
      <c r="LL146" s="263"/>
      <c r="LM146" s="263"/>
      <c r="LN146" s="263"/>
      <c r="LO146" s="263"/>
      <c r="LP146" s="263"/>
      <c r="LQ146" s="263"/>
      <c r="LR146" s="263"/>
      <c r="LS146" s="263"/>
      <c r="LT146" s="263"/>
      <c r="LU146" s="263"/>
      <c r="LV146" s="263"/>
      <c r="LW146" s="263"/>
      <c r="LX146" s="263"/>
      <c r="LY146" s="263"/>
      <c r="LZ146" s="263"/>
      <c r="MA146" s="263"/>
      <c r="MB146" s="263"/>
      <c r="MC146" s="263"/>
      <c r="MD146" s="263"/>
      <c r="ME146" s="263"/>
      <c r="MF146" s="263"/>
      <c r="MG146" s="263"/>
      <c r="MH146" s="263"/>
      <c r="MI146" s="263"/>
      <c r="MJ146" s="263"/>
      <c r="MK146" s="263"/>
      <c r="ML146" s="263"/>
      <c r="MM146" s="263"/>
      <c r="MN146" s="263"/>
      <c r="MO146" s="263"/>
      <c r="MP146" s="263"/>
      <c r="MQ146" s="263"/>
      <c r="MR146" s="263"/>
      <c r="MS146" s="263"/>
      <c r="MT146" s="263"/>
      <c r="MU146" s="263"/>
      <c r="MV146" s="263"/>
      <c r="MW146" s="263"/>
      <c r="MX146" s="263"/>
      <c r="MY146" s="263"/>
      <c r="MZ146" s="263"/>
      <c r="NA146" s="263"/>
      <c r="NB146" s="263"/>
      <c r="NC146" s="263"/>
      <c r="ND146" s="263"/>
      <c r="NE146" s="263"/>
      <c r="NF146" s="263"/>
      <c r="NG146" s="263"/>
      <c r="NH146" s="263"/>
      <c r="NI146" s="263"/>
      <c r="NJ146" s="263"/>
      <c r="NK146" s="263"/>
      <c r="NL146" s="263"/>
      <c r="NM146" s="263"/>
      <c r="NN146" s="263"/>
      <c r="NO146" s="263"/>
      <c r="NP146" s="263"/>
      <c r="NQ146" s="263"/>
      <c r="NR146" s="263"/>
      <c r="NS146" s="263"/>
      <c r="NT146" s="263"/>
      <c r="NU146" s="263"/>
      <c r="NV146" s="263"/>
      <c r="NW146" s="263"/>
      <c r="NX146" s="263"/>
      <c r="NY146" s="263"/>
      <c r="NZ146" s="263"/>
      <c r="OA146" s="263"/>
      <c r="OB146" s="263"/>
      <c r="OC146" s="263"/>
      <c r="OD146" s="263"/>
      <c r="OE146" s="263"/>
      <c r="OF146" s="263"/>
      <c r="OG146" s="263"/>
      <c r="OH146" s="263"/>
      <c r="OI146" s="263"/>
      <c r="OJ146" s="263"/>
      <c r="OK146" s="263"/>
      <c r="OL146" s="263"/>
      <c r="OM146" s="263"/>
      <c r="ON146" s="263"/>
      <c r="OO146" s="263"/>
      <c r="OP146" s="263"/>
      <c r="OQ146" s="263"/>
      <c r="OR146" s="263"/>
      <c r="OS146" s="263"/>
      <c r="OT146" s="263"/>
      <c r="OU146" s="263"/>
      <c r="OV146" s="263"/>
      <c r="OW146" s="263"/>
      <c r="OX146" s="263"/>
      <c r="OY146" s="263"/>
      <c r="OZ146" s="263"/>
      <c r="PA146" s="263"/>
      <c r="PB146" s="263"/>
      <c r="PC146" s="263"/>
      <c r="PD146" s="263"/>
      <c r="PE146" s="263"/>
      <c r="PF146" s="263"/>
      <c r="PG146" s="263"/>
      <c r="PH146" s="263"/>
      <c r="PI146" s="263"/>
      <c r="PJ146" s="263"/>
      <c r="PK146" s="263"/>
      <c r="PL146" s="263"/>
      <c r="PM146" s="263"/>
      <c r="PN146" s="263"/>
      <c r="PO146" s="263"/>
      <c r="PP146" s="263"/>
      <c r="PQ146" s="263"/>
      <c r="PR146" s="263"/>
      <c r="PS146" s="263"/>
      <c r="PT146" s="263"/>
      <c r="PU146" s="263"/>
      <c r="PV146" s="263"/>
      <c r="PW146" s="263"/>
      <c r="PX146" s="263"/>
      <c r="PY146" s="263"/>
      <c r="PZ146" s="263"/>
      <c r="QA146" s="263"/>
      <c r="QB146" s="263"/>
      <c r="QC146" s="263"/>
      <c r="QD146" s="263"/>
      <c r="QE146" s="263"/>
      <c r="QF146" s="263"/>
      <c r="QG146" s="263"/>
      <c r="QH146" s="263"/>
      <c r="QI146" s="263"/>
      <c r="QJ146" s="263"/>
      <c r="QK146" s="263"/>
      <c r="QL146" s="263"/>
      <c r="QM146" s="263"/>
      <c r="QN146" s="263"/>
      <c r="QO146" s="263"/>
      <c r="QP146" s="263"/>
      <c r="QQ146" s="263"/>
      <c r="QR146" s="263"/>
      <c r="QS146" s="263"/>
      <c r="QT146" s="263"/>
      <c r="QU146" s="263"/>
      <c r="QV146" s="263"/>
      <c r="QW146" s="263"/>
      <c r="QX146" s="263"/>
      <c r="QY146" s="263"/>
      <c r="QZ146" s="263"/>
      <c r="RA146" s="263"/>
      <c r="RB146" s="263"/>
      <c r="RC146" s="263"/>
      <c r="RD146" s="263"/>
      <c r="RE146" s="263"/>
      <c r="RF146" s="263"/>
      <c r="RG146" s="263"/>
      <c r="RH146" s="263"/>
      <c r="RI146" s="263"/>
      <c r="RJ146" s="263"/>
      <c r="RK146" s="263"/>
      <c r="RL146" s="263"/>
      <c r="RM146" s="263"/>
      <c r="RN146" s="263"/>
      <c r="RO146" s="263"/>
      <c r="RP146" s="263"/>
      <c r="RQ146" s="263"/>
      <c r="RR146" s="263"/>
      <c r="RS146" s="263"/>
      <c r="RT146" s="263"/>
      <c r="RU146" s="263"/>
      <c r="RV146" s="263"/>
      <c r="RW146" s="263"/>
      <c r="RX146" s="263"/>
      <c r="RY146" s="263"/>
      <c r="RZ146" s="263"/>
      <c r="SA146" s="263"/>
      <c r="SB146" s="263"/>
      <c r="SC146" s="263"/>
      <c r="SD146" s="263"/>
      <c r="SE146" s="263"/>
      <c r="SF146" s="263"/>
      <c r="SG146" s="263"/>
      <c r="SH146" s="263"/>
      <c r="SI146" s="263"/>
      <c r="SJ146" s="263"/>
      <c r="SK146" s="263"/>
      <c r="SL146" s="263"/>
      <c r="SM146" s="263"/>
      <c r="SN146" s="263"/>
      <c r="SO146" s="263"/>
      <c r="SP146" s="263"/>
      <c r="SQ146" s="263"/>
      <c r="SR146" s="263"/>
      <c r="SS146" s="263"/>
      <c r="ST146" s="263"/>
      <c r="SU146" s="263"/>
      <c r="SV146" s="263"/>
      <c r="SW146" s="263"/>
      <c r="SX146" s="263"/>
      <c r="SY146" s="263"/>
      <c r="SZ146" s="263"/>
      <c r="TA146" s="263"/>
      <c r="TB146" s="263"/>
      <c r="TC146" s="263"/>
      <c r="TD146" s="263"/>
      <c r="TE146" s="263"/>
      <c r="TF146" s="263"/>
      <c r="TG146" s="263"/>
      <c r="TH146" s="263"/>
      <c r="TI146" s="263"/>
      <c r="TJ146" s="263"/>
      <c r="TK146" s="263"/>
      <c r="TL146" s="263"/>
      <c r="TM146" s="263"/>
      <c r="TN146" s="263"/>
      <c r="TO146" s="263"/>
      <c r="TP146" s="263"/>
      <c r="TQ146" s="263"/>
      <c r="TR146" s="263"/>
      <c r="TS146" s="263"/>
      <c r="TT146" s="263"/>
      <c r="TU146" s="263"/>
      <c r="TV146" s="263"/>
      <c r="TW146" s="263"/>
      <c r="TX146" s="263"/>
      <c r="TY146" s="263"/>
      <c r="TZ146" s="263"/>
      <c r="UA146" s="263"/>
      <c r="UB146" s="263"/>
      <c r="UC146" s="263"/>
      <c r="UD146" s="263"/>
      <c r="UE146" s="263"/>
      <c r="UF146" s="263"/>
      <c r="UG146" s="263"/>
      <c r="UH146" s="263"/>
      <c r="UI146" s="263"/>
      <c r="UJ146" s="263"/>
      <c r="UK146" s="263"/>
      <c r="UL146" s="263"/>
      <c r="UM146" s="263"/>
      <c r="UN146" s="263"/>
      <c r="UO146" s="263"/>
      <c r="UP146" s="263"/>
      <c r="UQ146" s="263"/>
      <c r="UR146" s="263"/>
      <c r="US146" s="263"/>
      <c r="UT146" s="263"/>
      <c r="UU146" s="263"/>
      <c r="UV146" s="263"/>
      <c r="UW146" s="263"/>
      <c r="UX146" s="263"/>
      <c r="UY146" s="263"/>
      <c r="UZ146" s="263"/>
      <c r="VA146" s="263"/>
      <c r="VB146" s="263"/>
      <c r="VC146" s="263"/>
      <c r="VD146" s="263"/>
      <c r="VE146" s="263"/>
      <c r="VF146" s="263"/>
      <c r="VG146" s="263"/>
      <c r="VH146" s="263"/>
      <c r="VI146" s="263"/>
      <c r="VJ146" s="263"/>
      <c r="VK146" s="263"/>
      <c r="VL146" s="263"/>
      <c r="VM146" s="263"/>
      <c r="VN146" s="263"/>
      <c r="VO146" s="263"/>
      <c r="VP146" s="263"/>
      <c r="VQ146" s="263"/>
      <c r="VR146" s="263"/>
      <c r="VS146" s="263"/>
      <c r="VT146" s="263"/>
      <c r="VU146" s="263"/>
      <c r="VV146" s="263"/>
      <c r="VW146" s="263"/>
      <c r="VX146" s="263"/>
      <c r="VY146" s="263"/>
      <c r="VZ146" s="263"/>
      <c r="WA146" s="263"/>
      <c r="WB146" s="263"/>
      <c r="WC146" s="263"/>
      <c r="WD146" s="263"/>
      <c r="WE146" s="263"/>
      <c r="WF146" s="263"/>
      <c r="WG146" s="263"/>
      <c r="WH146" s="263"/>
      <c r="WI146" s="263"/>
      <c r="WJ146" s="263"/>
      <c r="WK146" s="263"/>
      <c r="WL146" s="263"/>
      <c r="WM146" s="263"/>
      <c r="WN146" s="263"/>
      <c r="WO146" s="263"/>
      <c r="WP146" s="263"/>
      <c r="WQ146" s="263"/>
      <c r="WR146" s="263"/>
      <c r="WS146" s="263"/>
      <c r="WT146" s="263"/>
      <c r="WU146" s="263"/>
      <c r="WV146" s="263"/>
      <c r="WW146" s="263"/>
      <c r="WX146" s="263"/>
      <c r="WY146" s="263"/>
      <c r="WZ146" s="263"/>
      <c r="XA146" s="263"/>
      <c r="XB146" s="263"/>
      <c r="XC146" s="263"/>
      <c r="XD146" s="263"/>
      <c r="XE146" s="263"/>
      <c r="XF146" s="263"/>
      <c r="XG146" s="263"/>
      <c r="XH146" s="263"/>
      <c r="XI146" s="263"/>
      <c r="XJ146" s="263"/>
      <c r="XK146" s="263"/>
      <c r="XL146" s="263"/>
      <c r="XM146" s="263"/>
      <c r="XN146" s="263"/>
      <c r="XO146" s="263"/>
      <c r="XP146" s="263"/>
      <c r="XQ146" s="263"/>
      <c r="XR146" s="263"/>
      <c r="XS146" s="263"/>
      <c r="XT146" s="263"/>
      <c r="XU146" s="263"/>
      <c r="XV146" s="263"/>
      <c r="XW146" s="263"/>
      <c r="XX146" s="263"/>
      <c r="XY146" s="263"/>
      <c r="XZ146" s="263"/>
      <c r="YA146" s="263"/>
      <c r="YB146" s="263"/>
      <c r="YC146" s="263"/>
      <c r="YD146" s="263"/>
      <c r="YE146" s="263"/>
      <c r="YF146" s="263"/>
      <c r="YG146" s="263"/>
      <c r="YH146" s="263"/>
      <c r="YI146" s="263"/>
      <c r="YJ146" s="263"/>
      <c r="YK146" s="263"/>
      <c r="YL146" s="263"/>
      <c r="YM146" s="263"/>
      <c r="YN146" s="263"/>
      <c r="YO146" s="263"/>
      <c r="YP146" s="263"/>
      <c r="YQ146" s="263"/>
      <c r="YR146" s="263"/>
      <c r="YS146" s="263"/>
      <c r="YT146" s="263"/>
      <c r="YU146" s="263"/>
      <c r="YV146" s="263"/>
      <c r="YW146" s="263"/>
      <c r="YX146" s="263"/>
      <c r="YY146" s="263"/>
      <c r="YZ146" s="263"/>
      <c r="ZA146" s="263"/>
      <c r="ZB146" s="263"/>
      <c r="ZC146" s="263"/>
      <c r="ZD146" s="263"/>
      <c r="ZE146" s="263"/>
      <c r="ZF146" s="263"/>
      <c r="ZG146" s="263"/>
      <c r="ZH146" s="263"/>
      <c r="ZI146" s="263"/>
      <c r="ZJ146" s="263"/>
      <c r="ZK146" s="263"/>
      <c r="ZL146" s="263"/>
      <c r="ZM146" s="263"/>
      <c r="ZN146" s="263"/>
      <c r="ZO146" s="263"/>
      <c r="ZP146" s="263"/>
      <c r="ZQ146" s="263"/>
      <c r="ZR146" s="263"/>
      <c r="ZS146" s="263"/>
      <c r="ZT146" s="263"/>
      <c r="ZU146" s="263"/>
      <c r="ZV146" s="263"/>
      <c r="ZW146" s="263"/>
      <c r="ZX146" s="263"/>
      <c r="ZY146" s="263"/>
      <c r="ZZ146" s="263"/>
      <c r="AAA146" s="263"/>
      <c r="AAB146" s="263"/>
      <c r="AAC146" s="263"/>
      <c r="AAD146" s="263"/>
      <c r="AAE146" s="263"/>
      <c r="AAF146" s="263"/>
      <c r="AAG146" s="263"/>
      <c r="AAH146" s="263"/>
      <c r="AAI146" s="263"/>
      <c r="AAJ146" s="263"/>
      <c r="AAK146" s="263"/>
      <c r="AAL146" s="263"/>
      <c r="AAM146" s="263"/>
      <c r="AAN146" s="263"/>
      <c r="AAO146" s="263"/>
      <c r="AAP146" s="263"/>
      <c r="AAQ146" s="263"/>
      <c r="AAR146" s="263"/>
      <c r="AAS146" s="263"/>
      <c r="AAT146" s="263"/>
      <c r="AAU146" s="263"/>
      <c r="AAV146" s="263"/>
      <c r="AAW146" s="263"/>
      <c r="AAX146" s="263"/>
      <c r="AAY146" s="263"/>
      <c r="AAZ146" s="263"/>
      <c r="ABA146" s="263"/>
      <c r="ABB146" s="263"/>
      <c r="ABC146" s="263"/>
      <c r="ABD146" s="263"/>
      <c r="ABE146" s="263"/>
      <c r="ABF146" s="263"/>
      <c r="ABG146" s="263"/>
      <c r="ABH146" s="263"/>
      <c r="ABI146" s="263"/>
      <c r="ABJ146" s="263"/>
      <c r="ABK146" s="263"/>
      <c r="ABL146" s="263"/>
      <c r="ABM146" s="263"/>
      <c r="ABN146" s="263"/>
      <c r="ABO146" s="263"/>
      <c r="ABP146" s="263"/>
      <c r="ABQ146" s="263"/>
      <c r="ABR146" s="263"/>
      <c r="ABS146" s="263"/>
      <c r="ABT146" s="263"/>
      <c r="ABU146" s="263"/>
      <c r="ABV146" s="263"/>
      <c r="ABW146" s="263"/>
      <c r="ABX146" s="263"/>
      <c r="ABY146" s="263"/>
      <c r="ABZ146" s="263"/>
      <c r="ACA146" s="263"/>
      <c r="ACB146" s="263"/>
      <c r="ACC146" s="263"/>
      <c r="ACD146" s="263"/>
      <c r="ACE146" s="263"/>
      <c r="ACF146" s="263"/>
      <c r="ACG146" s="263"/>
      <c r="ACH146" s="263"/>
      <c r="ACI146" s="263"/>
      <c r="ACJ146" s="263"/>
      <c r="ACK146" s="263"/>
      <c r="ACL146" s="263"/>
      <c r="ACM146" s="263"/>
      <c r="ACN146" s="263"/>
      <c r="ACO146" s="263"/>
      <c r="ACP146" s="263"/>
      <c r="ACQ146" s="263"/>
      <c r="ACR146" s="263"/>
      <c r="ACS146" s="263"/>
      <c r="ACT146" s="263"/>
      <c r="ACU146" s="263"/>
      <c r="ACV146" s="263"/>
      <c r="ACW146" s="263"/>
      <c r="ACX146" s="263"/>
      <c r="ACY146" s="263"/>
      <c r="ACZ146" s="263"/>
      <c r="ADA146" s="263"/>
      <c r="ADB146" s="263"/>
      <c r="ADC146" s="263"/>
      <c r="ADD146" s="263"/>
      <c r="ADE146" s="263"/>
      <c r="ADF146" s="263"/>
      <c r="ADG146" s="263"/>
      <c r="ADH146" s="263"/>
      <c r="ADI146" s="263"/>
      <c r="ADJ146" s="263"/>
      <c r="ADK146" s="263"/>
      <c r="ADL146" s="263"/>
      <c r="ADM146" s="263"/>
      <c r="ADN146" s="263"/>
      <c r="ADO146" s="263"/>
      <c r="ADP146" s="263"/>
      <c r="ADQ146" s="263"/>
      <c r="ADR146" s="263"/>
      <c r="ADS146" s="263"/>
      <c r="ADT146" s="263"/>
      <c r="ADU146" s="263"/>
      <c r="ADV146" s="263"/>
      <c r="ADW146" s="263"/>
      <c r="ADX146" s="263"/>
      <c r="ADY146" s="263"/>
      <c r="ADZ146" s="263"/>
      <c r="AEA146" s="263"/>
      <c r="AEB146" s="263"/>
      <c r="AEC146" s="263"/>
      <c r="AED146" s="263"/>
      <c r="AEE146" s="263"/>
      <c r="AEF146" s="263"/>
      <c r="AEG146" s="263"/>
      <c r="AEH146" s="263"/>
      <c r="AEI146" s="263"/>
      <c r="AEJ146" s="263"/>
      <c r="AEK146" s="263"/>
      <c r="AEL146" s="263"/>
      <c r="AEM146" s="263"/>
      <c r="AEN146" s="263"/>
      <c r="AEO146" s="263"/>
      <c r="AEP146" s="263"/>
      <c r="AEQ146" s="263"/>
      <c r="AER146" s="263"/>
      <c r="AES146" s="263"/>
      <c r="AET146" s="263"/>
      <c r="AEU146" s="263"/>
      <c r="AEV146" s="263"/>
      <c r="AEW146" s="263"/>
      <c r="AEX146" s="263"/>
      <c r="AEY146" s="263"/>
      <c r="AEZ146" s="263"/>
      <c r="AFA146" s="263"/>
      <c r="AFB146" s="263"/>
      <c r="AFC146" s="263"/>
      <c r="AFD146" s="263"/>
      <c r="AFE146" s="263"/>
      <c r="AFF146" s="263"/>
      <c r="AFG146" s="263"/>
      <c r="AFH146" s="263"/>
      <c r="AFI146" s="263"/>
      <c r="AFJ146" s="263"/>
      <c r="AFK146" s="263"/>
      <c r="AFL146" s="263"/>
      <c r="AFM146" s="263"/>
      <c r="AFN146" s="263"/>
      <c r="AFO146" s="263"/>
      <c r="AFP146" s="263"/>
      <c r="AFQ146" s="263"/>
      <c r="AFR146" s="263"/>
      <c r="AFS146" s="263"/>
      <c r="AFT146" s="263"/>
      <c r="AFU146" s="263"/>
      <c r="AFV146" s="263"/>
      <c r="AFW146" s="263"/>
      <c r="AFX146" s="263"/>
      <c r="AFY146" s="263"/>
      <c r="AFZ146" s="263"/>
      <c r="AGA146" s="263"/>
      <c r="AGB146" s="263"/>
      <c r="AGC146" s="263"/>
      <c r="AGD146" s="263"/>
      <c r="AGE146" s="263"/>
      <c r="AGF146" s="263"/>
      <c r="AGG146" s="263"/>
      <c r="AGH146" s="263"/>
      <c r="AGI146" s="263"/>
      <c r="AGJ146" s="263"/>
      <c r="AGK146" s="263"/>
      <c r="AGL146" s="263"/>
      <c r="AGM146" s="263"/>
      <c r="AGN146" s="263"/>
      <c r="AGO146" s="263"/>
      <c r="AGP146" s="263"/>
      <c r="AGQ146" s="263"/>
      <c r="AGR146" s="263"/>
      <c r="AGS146" s="263"/>
      <c r="AGT146" s="263"/>
      <c r="AGU146" s="263"/>
      <c r="AGV146" s="263"/>
      <c r="AGW146" s="263"/>
      <c r="AGX146" s="263"/>
      <c r="AGY146" s="263"/>
      <c r="AGZ146" s="263"/>
      <c r="AHA146" s="263"/>
      <c r="AHB146" s="263"/>
      <c r="AHC146" s="263"/>
      <c r="AHD146" s="263"/>
      <c r="AHE146" s="263"/>
      <c r="AHF146" s="263"/>
      <c r="AHG146" s="263"/>
      <c r="AHH146" s="263"/>
      <c r="AHI146" s="263"/>
      <c r="AHJ146" s="263"/>
      <c r="AHK146" s="263"/>
      <c r="AHL146" s="263"/>
      <c r="AHM146" s="263"/>
      <c r="AHN146" s="263"/>
      <c r="AHO146" s="263"/>
      <c r="AHP146" s="263"/>
      <c r="AHQ146" s="263"/>
      <c r="AHR146" s="263"/>
      <c r="AHS146" s="263"/>
      <c r="AHT146" s="263"/>
      <c r="AHU146" s="263"/>
      <c r="AHV146" s="263"/>
      <c r="AHW146" s="263"/>
      <c r="AHX146" s="263"/>
      <c r="AHY146" s="263"/>
      <c r="AHZ146" s="263"/>
      <c r="AIA146" s="263"/>
      <c r="AIB146" s="263"/>
      <c r="AIC146" s="263"/>
      <c r="AID146" s="263"/>
      <c r="AIE146" s="263"/>
      <c r="AIF146" s="263"/>
      <c r="AIG146" s="263"/>
      <c r="AIH146" s="263"/>
      <c r="AII146" s="263"/>
      <c r="AIJ146" s="263"/>
      <c r="AIK146" s="263"/>
      <c r="AIL146" s="263"/>
      <c r="AIM146" s="263"/>
      <c r="AIN146" s="263"/>
      <c r="AIO146" s="263"/>
      <c r="AIP146" s="263"/>
      <c r="AIQ146" s="263"/>
      <c r="AIR146" s="263"/>
      <c r="AIS146" s="263"/>
      <c r="AIT146" s="263"/>
      <c r="AIU146" s="263"/>
      <c r="AIV146" s="263"/>
      <c r="AIW146" s="263"/>
      <c r="AIX146" s="263"/>
      <c r="AIY146" s="263"/>
      <c r="AIZ146" s="263"/>
      <c r="AJA146" s="263"/>
      <c r="AJB146" s="263"/>
      <c r="AJC146" s="263"/>
      <c r="AJD146" s="263"/>
      <c r="AJE146" s="263"/>
      <c r="AJF146" s="263"/>
      <c r="AJG146" s="263"/>
      <c r="AJH146" s="263"/>
      <c r="AJI146" s="263"/>
      <c r="AJJ146" s="263"/>
      <c r="AJK146" s="263"/>
      <c r="AJL146" s="263"/>
      <c r="AJM146" s="263"/>
      <c r="AJN146" s="263"/>
      <c r="AJO146" s="263"/>
      <c r="AJP146" s="263"/>
      <c r="AJQ146" s="263"/>
      <c r="AJR146" s="263"/>
      <c r="AJS146" s="263"/>
      <c r="AJT146" s="263"/>
      <c r="AJU146" s="263"/>
      <c r="AJV146" s="263"/>
      <c r="AJW146" s="263"/>
      <c r="AJX146" s="263"/>
      <c r="AJY146" s="263"/>
      <c r="AJZ146" s="263"/>
      <c r="AKA146" s="263"/>
      <c r="AKB146" s="263"/>
      <c r="AKC146" s="263"/>
      <c r="AKD146" s="263"/>
      <c r="AKE146" s="263"/>
      <c r="AKF146" s="263"/>
      <c r="AKG146" s="263"/>
      <c r="AKH146" s="263"/>
      <c r="AKI146" s="263"/>
      <c r="AKJ146" s="263"/>
      <c r="AKK146" s="263"/>
      <c r="AKL146" s="263"/>
      <c r="AKM146" s="263"/>
      <c r="AKN146" s="263"/>
      <c r="AKO146" s="263"/>
      <c r="AKP146" s="263"/>
      <c r="AKQ146" s="263"/>
      <c r="AKR146" s="263"/>
      <c r="AKS146" s="263"/>
      <c r="AKT146" s="263"/>
      <c r="AKU146" s="263"/>
      <c r="AKV146" s="263"/>
      <c r="AKW146" s="263"/>
      <c r="AKX146" s="263"/>
      <c r="AKY146" s="263"/>
      <c r="AKZ146" s="263"/>
      <c r="ALA146" s="263"/>
      <c r="ALB146" s="263"/>
      <c r="ALC146" s="263"/>
      <c r="ALD146" s="263"/>
      <c r="ALE146" s="263"/>
      <c r="ALF146" s="263"/>
      <c r="ALG146" s="263"/>
      <c r="ALH146" s="263"/>
      <c r="ALI146" s="263"/>
      <c r="ALJ146" s="263"/>
      <c r="ALK146" s="263"/>
      <c r="ALL146" s="263"/>
      <c r="ALM146" s="263"/>
      <c r="ALN146" s="263"/>
      <c r="ALO146" s="263"/>
      <c r="ALP146" s="263"/>
      <c r="ALQ146" s="263"/>
      <c r="ALR146" s="263"/>
      <c r="ALS146" s="263"/>
      <c r="ALT146" s="263"/>
      <c r="ALU146" s="263"/>
      <c r="ALV146" s="263"/>
      <c r="ALW146" s="263"/>
      <c r="ALX146" s="263"/>
      <c r="ALY146" s="263"/>
      <c r="ALZ146" s="263"/>
      <c r="AMA146" s="263"/>
      <c r="AMB146" s="263"/>
      <c r="AMC146" s="263"/>
      <c r="AMD146" s="263"/>
      <c r="AME146" s="263"/>
      <c r="AMF146" s="263"/>
      <c r="AMG146" s="263"/>
      <c r="AMH146" s="263"/>
      <c r="AMI146" s="263"/>
      <c r="AMJ146" s="263"/>
      <c r="AMK146" s="263"/>
    </row>
    <row r="147" spans="1:1025" s="86" customFormat="1" x14ac:dyDescent="0.2">
      <c r="A147" s="263"/>
      <c r="B147" s="263"/>
      <c r="C147" s="234"/>
      <c r="D147" s="234"/>
      <c r="E147" s="234"/>
      <c r="F147" s="234"/>
      <c r="G147" s="234"/>
      <c r="H147" s="234"/>
      <c r="I147" s="234"/>
      <c r="J147" s="234"/>
      <c r="K147" s="234"/>
      <c r="L147" s="234"/>
      <c r="M147" s="234"/>
      <c r="N147" s="234"/>
      <c r="O147" s="234"/>
      <c r="P147" s="234"/>
      <c r="Q147" s="224"/>
      <c r="R147" s="244"/>
      <c r="S147" s="263"/>
      <c r="T147" s="263"/>
      <c r="U147" s="263"/>
      <c r="V147" s="263"/>
      <c r="W147" s="263"/>
      <c r="X147" s="263"/>
      <c r="Y147" s="263"/>
      <c r="Z147" s="263"/>
      <c r="AA147" s="263"/>
      <c r="AB147" s="263"/>
      <c r="AC147" s="263"/>
      <c r="AD147" s="263"/>
      <c r="AE147" s="263"/>
      <c r="AF147" s="263"/>
      <c r="AG147" s="263"/>
      <c r="AH147" s="263"/>
      <c r="AI147" s="263"/>
      <c r="AJ147" s="263"/>
      <c r="AK147" s="263"/>
      <c r="AL147" s="263"/>
      <c r="AM147" s="263"/>
      <c r="AN147" s="263"/>
      <c r="AO147" s="263"/>
      <c r="AP147" s="263"/>
      <c r="AQ147" s="263"/>
      <c r="AR147" s="263"/>
      <c r="AS147" s="263"/>
      <c r="AT147" s="263"/>
      <c r="AU147" s="263"/>
      <c r="AV147" s="263"/>
      <c r="AW147" s="263"/>
      <c r="AX147" s="263"/>
      <c r="AY147" s="263"/>
      <c r="AZ147" s="263"/>
      <c r="BA147" s="263"/>
      <c r="BB147" s="263"/>
      <c r="BC147" s="263"/>
      <c r="BD147" s="263"/>
      <c r="BE147" s="263"/>
      <c r="BF147" s="263"/>
      <c r="BG147" s="263"/>
      <c r="BH147" s="263"/>
      <c r="BI147" s="263"/>
      <c r="BJ147" s="263"/>
      <c r="BK147" s="263"/>
      <c r="BL147" s="263"/>
      <c r="BM147" s="263"/>
      <c r="BN147" s="263"/>
      <c r="BO147" s="263"/>
      <c r="BP147" s="263"/>
      <c r="BQ147" s="263"/>
      <c r="BR147" s="263"/>
      <c r="BS147" s="263"/>
      <c r="BT147" s="263"/>
      <c r="BU147" s="263"/>
      <c r="BV147" s="263"/>
      <c r="BW147" s="263"/>
      <c r="BX147" s="263"/>
      <c r="BY147" s="263"/>
      <c r="BZ147" s="263"/>
      <c r="CA147" s="263"/>
      <c r="CB147" s="263"/>
      <c r="CC147" s="263"/>
      <c r="CD147" s="263"/>
      <c r="CE147" s="263"/>
      <c r="CF147" s="263"/>
      <c r="CG147" s="263"/>
      <c r="CH147" s="263"/>
      <c r="CI147" s="263"/>
      <c r="CJ147" s="263"/>
      <c r="CK147" s="263"/>
      <c r="CL147" s="263"/>
      <c r="CM147" s="263"/>
      <c r="CN147" s="263"/>
      <c r="CO147" s="263"/>
      <c r="CP147" s="263"/>
      <c r="CQ147" s="263"/>
      <c r="CR147" s="263"/>
      <c r="CS147" s="263"/>
      <c r="CT147" s="263"/>
      <c r="CU147" s="263"/>
      <c r="CV147" s="263"/>
      <c r="CW147" s="263"/>
      <c r="CX147" s="263"/>
      <c r="CY147" s="263"/>
      <c r="CZ147" s="263"/>
      <c r="DA147" s="263"/>
      <c r="DB147" s="263"/>
      <c r="DC147" s="263"/>
      <c r="DD147" s="263"/>
      <c r="DE147" s="263"/>
      <c r="DF147" s="263"/>
      <c r="DG147" s="263"/>
      <c r="DH147" s="263"/>
      <c r="DI147" s="263"/>
      <c r="DJ147" s="263"/>
      <c r="DK147" s="263"/>
      <c r="DL147" s="263"/>
      <c r="DM147" s="263"/>
      <c r="DN147" s="263"/>
      <c r="DO147" s="263"/>
      <c r="DP147" s="263"/>
      <c r="DQ147" s="263"/>
      <c r="DR147" s="263"/>
      <c r="DS147" s="263"/>
      <c r="DT147" s="263"/>
      <c r="DU147" s="263"/>
      <c r="DV147" s="263"/>
      <c r="DW147" s="263"/>
      <c r="DX147" s="263"/>
      <c r="DY147" s="263"/>
      <c r="DZ147" s="263"/>
      <c r="EA147" s="263"/>
      <c r="EB147" s="263"/>
      <c r="EC147" s="263"/>
      <c r="ED147" s="263"/>
      <c r="EE147" s="263"/>
      <c r="EF147" s="263"/>
      <c r="EG147" s="263"/>
      <c r="EH147" s="263"/>
      <c r="EI147" s="263"/>
      <c r="EJ147" s="263"/>
      <c r="EK147" s="263"/>
      <c r="EL147" s="263"/>
      <c r="EM147" s="263"/>
      <c r="EN147" s="263"/>
      <c r="EO147" s="263"/>
      <c r="EP147" s="263"/>
      <c r="EQ147" s="263"/>
      <c r="ER147" s="263"/>
      <c r="ES147" s="263"/>
      <c r="ET147" s="263"/>
      <c r="EU147" s="263"/>
      <c r="EV147" s="263"/>
      <c r="EW147" s="263"/>
      <c r="EX147" s="263"/>
      <c r="EY147" s="263"/>
      <c r="EZ147" s="263"/>
      <c r="FA147" s="263"/>
      <c r="FB147" s="263"/>
      <c r="FC147" s="263"/>
      <c r="FD147" s="263"/>
      <c r="FE147" s="263"/>
      <c r="FF147" s="263"/>
      <c r="FG147" s="263"/>
      <c r="FH147" s="263"/>
      <c r="FI147" s="263"/>
      <c r="FJ147" s="263"/>
      <c r="FK147" s="263"/>
      <c r="FL147" s="263"/>
      <c r="FM147" s="263"/>
      <c r="FN147" s="263"/>
      <c r="FO147" s="263"/>
      <c r="FP147" s="263"/>
      <c r="FQ147" s="263"/>
      <c r="FR147" s="263"/>
      <c r="FS147" s="263"/>
      <c r="FT147" s="263"/>
      <c r="FU147" s="263"/>
      <c r="FV147" s="263"/>
      <c r="FW147" s="263"/>
      <c r="FX147" s="263"/>
      <c r="FY147" s="263"/>
      <c r="FZ147" s="263"/>
      <c r="GA147" s="263"/>
      <c r="GB147" s="263"/>
      <c r="GC147" s="263"/>
      <c r="GD147" s="263"/>
      <c r="GE147" s="263"/>
      <c r="GF147" s="263"/>
      <c r="GG147" s="263"/>
      <c r="GH147" s="263"/>
      <c r="GI147" s="263"/>
      <c r="GJ147" s="263"/>
      <c r="GK147" s="263"/>
      <c r="GL147" s="263"/>
      <c r="GM147" s="263"/>
      <c r="GN147" s="263"/>
      <c r="GO147" s="263"/>
      <c r="GP147" s="263"/>
      <c r="GQ147" s="263"/>
      <c r="GR147" s="263"/>
      <c r="GS147" s="263"/>
      <c r="GT147" s="263"/>
      <c r="GU147" s="263"/>
      <c r="GV147" s="263"/>
      <c r="GW147" s="263"/>
      <c r="GX147" s="263"/>
      <c r="GY147" s="263"/>
      <c r="GZ147" s="263"/>
      <c r="HA147" s="263"/>
      <c r="HB147" s="263"/>
      <c r="HC147" s="263"/>
      <c r="HD147" s="263"/>
      <c r="HE147" s="263"/>
      <c r="HF147" s="263"/>
      <c r="HG147" s="263"/>
      <c r="HH147" s="263"/>
      <c r="HI147" s="263"/>
      <c r="HJ147" s="263"/>
      <c r="HK147" s="263"/>
      <c r="HL147" s="263"/>
      <c r="HM147" s="263"/>
      <c r="HN147" s="263"/>
      <c r="HO147" s="263"/>
      <c r="HP147" s="263"/>
      <c r="HQ147" s="263"/>
      <c r="HR147" s="263"/>
      <c r="HS147" s="263"/>
      <c r="HT147" s="263"/>
      <c r="HU147" s="263"/>
      <c r="HV147" s="263"/>
      <c r="HW147" s="263"/>
      <c r="HX147" s="263"/>
      <c r="HY147" s="263"/>
      <c r="HZ147" s="263"/>
      <c r="IA147" s="263"/>
      <c r="IB147" s="263"/>
      <c r="IC147" s="263"/>
      <c r="ID147" s="263"/>
      <c r="IE147" s="263"/>
      <c r="IF147" s="263"/>
      <c r="IG147" s="263"/>
      <c r="IH147" s="263"/>
      <c r="II147" s="263"/>
      <c r="IJ147" s="263"/>
      <c r="IK147" s="263"/>
      <c r="IL147" s="263"/>
      <c r="IM147" s="263"/>
      <c r="IN147" s="263"/>
      <c r="IO147" s="263"/>
      <c r="IP147" s="263"/>
      <c r="IQ147" s="263"/>
      <c r="IR147" s="263"/>
      <c r="IS147" s="263"/>
      <c r="IT147" s="263"/>
      <c r="IU147" s="263"/>
      <c r="IV147" s="263"/>
      <c r="IW147" s="263"/>
      <c r="IX147" s="263"/>
      <c r="IY147" s="263"/>
      <c r="IZ147" s="263"/>
      <c r="JA147" s="263"/>
      <c r="JB147" s="263"/>
      <c r="JC147" s="263"/>
      <c r="JD147" s="263"/>
      <c r="JE147" s="263"/>
      <c r="JF147" s="263"/>
      <c r="JG147" s="263"/>
      <c r="JH147" s="263"/>
      <c r="JI147" s="263"/>
      <c r="JJ147" s="263"/>
      <c r="JK147" s="263"/>
      <c r="JL147" s="263"/>
      <c r="JM147" s="263"/>
      <c r="JN147" s="263"/>
      <c r="JO147" s="263"/>
      <c r="JP147" s="263"/>
      <c r="JQ147" s="263"/>
      <c r="JR147" s="263"/>
      <c r="JS147" s="263"/>
      <c r="JT147" s="263"/>
      <c r="JU147" s="263"/>
      <c r="JV147" s="263"/>
      <c r="JW147" s="263"/>
      <c r="JX147" s="263"/>
      <c r="JY147" s="263"/>
      <c r="JZ147" s="263"/>
      <c r="KA147" s="263"/>
      <c r="KB147" s="263"/>
      <c r="KC147" s="263"/>
      <c r="KD147" s="263"/>
      <c r="KE147" s="263"/>
      <c r="KF147" s="263"/>
      <c r="KG147" s="263"/>
      <c r="KH147" s="263"/>
      <c r="KI147" s="263"/>
      <c r="KJ147" s="263"/>
      <c r="KK147" s="263"/>
      <c r="KL147" s="263"/>
      <c r="KM147" s="263"/>
      <c r="KN147" s="263"/>
      <c r="KO147" s="263"/>
      <c r="KP147" s="263"/>
      <c r="KQ147" s="263"/>
      <c r="KR147" s="263"/>
      <c r="KS147" s="263"/>
      <c r="KT147" s="263"/>
      <c r="KU147" s="263"/>
      <c r="KV147" s="263"/>
      <c r="KW147" s="263"/>
      <c r="KX147" s="263"/>
      <c r="KY147" s="263"/>
      <c r="KZ147" s="263"/>
      <c r="LA147" s="263"/>
      <c r="LB147" s="263"/>
      <c r="LC147" s="263"/>
      <c r="LD147" s="263"/>
      <c r="LE147" s="263"/>
      <c r="LF147" s="263"/>
      <c r="LG147" s="263"/>
      <c r="LH147" s="263"/>
      <c r="LI147" s="263"/>
      <c r="LJ147" s="263"/>
      <c r="LK147" s="263"/>
      <c r="LL147" s="263"/>
      <c r="LM147" s="263"/>
      <c r="LN147" s="263"/>
      <c r="LO147" s="263"/>
      <c r="LP147" s="263"/>
      <c r="LQ147" s="263"/>
      <c r="LR147" s="263"/>
      <c r="LS147" s="263"/>
      <c r="LT147" s="263"/>
      <c r="LU147" s="263"/>
      <c r="LV147" s="263"/>
      <c r="LW147" s="263"/>
      <c r="LX147" s="263"/>
      <c r="LY147" s="263"/>
      <c r="LZ147" s="263"/>
      <c r="MA147" s="263"/>
      <c r="MB147" s="263"/>
      <c r="MC147" s="263"/>
      <c r="MD147" s="263"/>
      <c r="ME147" s="263"/>
      <c r="MF147" s="263"/>
      <c r="MG147" s="263"/>
      <c r="MH147" s="263"/>
      <c r="MI147" s="263"/>
      <c r="MJ147" s="263"/>
      <c r="MK147" s="263"/>
      <c r="ML147" s="263"/>
      <c r="MM147" s="263"/>
      <c r="MN147" s="263"/>
      <c r="MO147" s="263"/>
      <c r="MP147" s="263"/>
      <c r="MQ147" s="263"/>
      <c r="MR147" s="263"/>
      <c r="MS147" s="263"/>
      <c r="MT147" s="263"/>
      <c r="MU147" s="263"/>
      <c r="MV147" s="263"/>
      <c r="MW147" s="263"/>
      <c r="MX147" s="263"/>
      <c r="MY147" s="263"/>
      <c r="MZ147" s="263"/>
      <c r="NA147" s="263"/>
      <c r="NB147" s="263"/>
      <c r="NC147" s="263"/>
      <c r="ND147" s="263"/>
      <c r="NE147" s="263"/>
      <c r="NF147" s="263"/>
      <c r="NG147" s="263"/>
      <c r="NH147" s="263"/>
      <c r="NI147" s="263"/>
      <c r="NJ147" s="263"/>
      <c r="NK147" s="263"/>
      <c r="NL147" s="263"/>
      <c r="NM147" s="263"/>
      <c r="NN147" s="263"/>
      <c r="NO147" s="263"/>
      <c r="NP147" s="263"/>
      <c r="NQ147" s="263"/>
      <c r="NR147" s="263"/>
      <c r="NS147" s="263"/>
      <c r="NT147" s="263"/>
      <c r="NU147" s="263"/>
      <c r="NV147" s="263"/>
      <c r="NW147" s="263"/>
      <c r="NX147" s="263"/>
      <c r="NY147" s="263"/>
      <c r="NZ147" s="263"/>
      <c r="OA147" s="263"/>
      <c r="OB147" s="263"/>
      <c r="OC147" s="263"/>
      <c r="OD147" s="263"/>
      <c r="OE147" s="263"/>
      <c r="OF147" s="263"/>
      <c r="OG147" s="263"/>
      <c r="OH147" s="263"/>
      <c r="OI147" s="263"/>
      <c r="OJ147" s="263"/>
      <c r="OK147" s="263"/>
      <c r="OL147" s="263"/>
      <c r="OM147" s="263"/>
      <c r="ON147" s="263"/>
      <c r="OO147" s="263"/>
      <c r="OP147" s="263"/>
      <c r="OQ147" s="263"/>
      <c r="OR147" s="263"/>
      <c r="OS147" s="263"/>
      <c r="OT147" s="263"/>
      <c r="OU147" s="263"/>
      <c r="OV147" s="263"/>
      <c r="OW147" s="263"/>
      <c r="OX147" s="263"/>
      <c r="OY147" s="263"/>
      <c r="OZ147" s="263"/>
      <c r="PA147" s="263"/>
      <c r="PB147" s="263"/>
      <c r="PC147" s="263"/>
      <c r="PD147" s="263"/>
      <c r="PE147" s="263"/>
      <c r="PF147" s="263"/>
      <c r="PG147" s="263"/>
      <c r="PH147" s="263"/>
      <c r="PI147" s="263"/>
      <c r="PJ147" s="263"/>
      <c r="PK147" s="263"/>
      <c r="PL147" s="263"/>
      <c r="PM147" s="263"/>
      <c r="PN147" s="263"/>
      <c r="PO147" s="263"/>
      <c r="PP147" s="263"/>
      <c r="PQ147" s="263"/>
      <c r="PR147" s="263"/>
      <c r="PS147" s="263"/>
      <c r="PT147" s="263"/>
      <c r="PU147" s="263"/>
      <c r="PV147" s="263"/>
      <c r="PW147" s="263"/>
      <c r="PX147" s="263"/>
      <c r="PY147" s="263"/>
      <c r="PZ147" s="263"/>
      <c r="QA147" s="263"/>
      <c r="QB147" s="263"/>
      <c r="QC147" s="263"/>
      <c r="QD147" s="263"/>
      <c r="QE147" s="263"/>
      <c r="QF147" s="263"/>
      <c r="QG147" s="263"/>
      <c r="QH147" s="263"/>
      <c r="QI147" s="263"/>
      <c r="QJ147" s="263"/>
      <c r="QK147" s="263"/>
      <c r="QL147" s="263"/>
      <c r="QM147" s="263"/>
      <c r="QN147" s="263"/>
      <c r="QO147" s="263"/>
      <c r="QP147" s="263"/>
      <c r="QQ147" s="263"/>
      <c r="QR147" s="263"/>
      <c r="QS147" s="263"/>
      <c r="QT147" s="263"/>
      <c r="QU147" s="263"/>
      <c r="QV147" s="263"/>
      <c r="QW147" s="263"/>
      <c r="QX147" s="263"/>
      <c r="QY147" s="263"/>
      <c r="QZ147" s="263"/>
      <c r="RA147" s="263"/>
      <c r="RB147" s="263"/>
      <c r="RC147" s="263"/>
      <c r="RD147" s="263"/>
      <c r="RE147" s="263"/>
      <c r="RF147" s="263"/>
      <c r="RG147" s="263"/>
      <c r="RH147" s="263"/>
      <c r="RI147" s="263"/>
      <c r="RJ147" s="263"/>
      <c r="RK147" s="263"/>
      <c r="RL147" s="263"/>
      <c r="RM147" s="263"/>
      <c r="RN147" s="263"/>
      <c r="RO147" s="263"/>
      <c r="RP147" s="263"/>
      <c r="RQ147" s="263"/>
      <c r="RR147" s="263"/>
      <c r="RS147" s="263"/>
      <c r="RT147" s="263"/>
      <c r="RU147" s="263"/>
      <c r="RV147" s="263"/>
      <c r="RW147" s="263"/>
      <c r="RX147" s="263"/>
      <c r="RY147" s="263"/>
      <c r="RZ147" s="263"/>
      <c r="SA147" s="263"/>
      <c r="SB147" s="263"/>
      <c r="SC147" s="263"/>
      <c r="SD147" s="263"/>
      <c r="SE147" s="263"/>
      <c r="SF147" s="263"/>
      <c r="SG147" s="263"/>
      <c r="SH147" s="263"/>
      <c r="SI147" s="263"/>
      <c r="SJ147" s="263"/>
      <c r="SK147" s="263"/>
      <c r="SL147" s="263"/>
      <c r="SM147" s="263"/>
      <c r="SN147" s="263"/>
      <c r="SO147" s="263"/>
      <c r="SP147" s="263"/>
      <c r="SQ147" s="263"/>
      <c r="SR147" s="263"/>
      <c r="SS147" s="263"/>
      <c r="ST147" s="263"/>
      <c r="SU147" s="263"/>
      <c r="SV147" s="263"/>
      <c r="SW147" s="263"/>
      <c r="SX147" s="263"/>
      <c r="SY147" s="263"/>
      <c r="SZ147" s="263"/>
      <c r="TA147" s="263"/>
      <c r="TB147" s="263"/>
      <c r="TC147" s="263"/>
      <c r="TD147" s="263"/>
      <c r="TE147" s="263"/>
      <c r="TF147" s="263"/>
      <c r="TG147" s="263"/>
      <c r="TH147" s="263"/>
      <c r="TI147" s="263"/>
      <c r="TJ147" s="263"/>
      <c r="TK147" s="263"/>
      <c r="TL147" s="263"/>
      <c r="TM147" s="263"/>
      <c r="TN147" s="263"/>
      <c r="TO147" s="263"/>
      <c r="TP147" s="263"/>
      <c r="TQ147" s="263"/>
      <c r="TR147" s="263"/>
      <c r="TS147" s="263"/>
      <c r="TT147" s="263"/>
      <c r="TU147" s="263"/>
      <c r="TV147" s="263"/>
      <c r="TW147" s="263"/>
      <c r="TX147" s="263"/>
      <c r="TY147" s="263"/>
      <c r="TZ147" s="263"/>
      <c r="UA147" s="263"/>
      <c r="UB147" s="263"/>
      <c r="UC147" s="263"/>
      <c r="UD147" s="263"/>
      <c r="UE147" s="263"/>
      <c r="UF147" s="263"/>
      <c r="UG147" s="263"/>
      <c r="UH147" s="263"/>
      <c r="UI147" s="263"/>
      <c r="UJ147" s="263"/>
      <c r="UK147" s="263"/>
      <c r="UL147" s="263"/>
      <c r="UM147" s="263"/>
      <c r="UN147" s="263"/>
      <c r="UO147" s="263"/>
      <c r="UP147" s="263"/>
      <c r="UQ147" s="263"/>
      <c r="UR147" s="263"/>
      <c r="US147" s="263"/>
      <c r="UT147" s="263"/>
      <c r="UU147" s="263"/>
      <c r="UV147" s="263"/>
      <c r="UW147" s="263"/>
      <c r="UX147" s="263"/>
      <c r="UY147" s="263"/>
      <c r="UZ147" s="263"/>
      <c r="VA147" s="263"/>
      <c r="VB147" s="263"/>
      <c r="VC147" s="263"/>
      <c r="VD147" s="263"/>
      <c r="VE147" s="263"/>
      <c r="VF147" s="263"/>
      <c r="VG147" s="263"/>
      <c r="VH147" s="263"/>
      <c r="VI147" s="263"/>
      <c r="VJ147" s="263"/>
      <c r="VK147" s="263"/>
      <c r="VL147" s="263"/>
      <c r="VM147" s="263"/>
      <c r="VN147" s="263"/>
      <c r="VO147" s="263"/>
      <c r="VP147" s="263"/>
      <c r="VQ147" s="263"/>
      <c r="VR147" s="263"/>
      <c r="VS147" s="263"/>
      <c r="VT147" s="263"/>
      <c r="VU147" s="263"/>
      <c r="VV147" s="263"/>
      <c r="VW147" s="263"/>
      <c r="VX147" s="263"/>
      <c r="VY147" s="263"/>
      <c r="VZ147" s="263"/>
      <c r="WA147" s="263"/>
      <c r="WB147" s="263"/>
      <c r="WC147" s="263"/>
      <c r="WD147" s="263"/>
      <c r="WE147" s="263"/>
      <c r="WF147" s="263"/>
      <c r="WG147" s="263"/>
      <c r="WH147" s="263"/>
      <c r="WI147" s="263"/>
      <c r="WJ147" s="263"/>
      <c r="WK147" s="263"/>
      <c r="WL147" s="263"/>
      <c r="WM147" s="263"/>
      <c r="WN147" s="263"/>
      <c r="WO147" s="263"/>
      <c r="WP147" s="263"/>
      <c r="WQ147" s="263"/>
      <c r="WR147" s="263"/>
      <c r="WS147" s="263"/>
      <c r="WT147" s="263"/>
      <c r="WU147" s="263"/>
      <c r="WV147" s="263"/>
      <c r="WW147" s="263"/>
      <c r="WX147" s="263"/>
      <c r="WY147" s="263"/>
      <c r="WZ147" s="263"/>
      <c r="XA147" s="263"/>
      <c r="XB147" s="263"/>
      <c r="XC147" s="263"/>
      <c r="XD147" s="263"/>
      <c r="XE147" s="263"/>
      <c r="XF147" s="263"/>
      <c r="XG147" s="263"/>
      <c r="XH147" s="263"/>
      <c r="XI147" s="263"/>
      <c r="XJ147" s="263"/>
      <c r="XK147" s="263"/>
      <c r="XL147" s="263"/>
      <c r="XM147" s="263"/>
      <c r="XN147" s="263"/>
      <c r="XO147" s="263"/>
      <c r="XP147" s="263"/>
      <c r="XQ147" s="263"/>
      <c r="XR147" s="263"/>
      <c r="XS147" s="263"/>
      <c r="XT147" s="263"/>
      <c r="XU147" s="263"/>
      <c r="XV147" s="263"/>
      <c r="XW147" s="263"/>
      <c r="XX147" s="263"/>
      <c r="XY147" s="263"/>
      <c r="XZ147" s="263"/>
      <c r="YA147" s="263"/>
      <c r="YB147" s="263"/>
      <c r="YC147" s="263"/>
      <c r="YD147" s="263"/>
      <c r="YE147" s="263"/>
      <c r="YF147" s="263"/>
      <c r="YG147" s="263"/>
      <c r="YH147" s="263"/>
      <c r="YI147" s="263"/>
      <c r="YJ147" s="263"/>
      <c r="YK147" s="263"/>
      <c r="YL147" s="263"/>
      <c r="YM147" s="263"/>
      <c r="YN147" s="263"/>
      <c r="YO147" s="263"/>
      <c r="YP147" s="263"/>
      <c r="YQ147" s="263"/>
      <c r="YR147" s="263"/>
      <c r="YS147" s="263"/>
      <c r="YT147" s="263"/>
      <c r="YU147" s="263"/>
      <c r="YV147" s="263"/>
      <c r="YW147" s="263"/>
      <c r="YX147" s="263"/>
      <c r="YY147" s="263"/>
      <c r="YZ147" s="263"/>
      <c r="ZA147" s="263"/>
      <c r="ZB147" s="263"/>
      <c r="ZC147" s="263"/>
      <c r="ZD147" s="263"/>
      <c r="ZE147" s="263"/>
      <c r="ZF147" s="263"/>
      <c r="ZG147" s="263"/>
      <c r="ZH147" s="263"/>
      <c r="ZI147" s="263"/>
      <c r="ZJ147" s="263"/>
      <c r="ZK147" s="263"/>
      <c r="ZL147" s="263"/>
      <c r="ZM147" s="263"/>
      <c r="ZN147" s="263"/>
      <c r="ZO147" s="263"/>
      <c r="ZP147" s="263"/>
      <c r="ZQ147" s="263"/>
      <c r="ZR147" s="263"/>
      <c r="ZS147" s="263"/>
      <c r="ZT147" s="263"/>
      <c r="ZU147" s="263"/>
      <c r="ZV147" s="263"/>
      <c r="ZW147" s="263"/>
      <c r="ZX147" s="263"/>
      <c r="ZY147" s="263"/>
      <c r="ZZ147" s="263"/>
      <c r="AAA147" s="263"/>
      <c r="AAB147" s="263"/>
      <c r="AAC147" s="263"/>
      <c r="AAD147" s="263"/>
      <c r="AAE147" s="263"/>
      <c r="AAF147" s="263"/>
      <c r="AAG147" s="263"/>
      <c r="AAH147" s="263"/>
      <c r="AAI147" s="263"/>
      <c r="AAJ147" s="263"/>
      <c r="AAK147" s="263"/>
      <c r="AAL147" s="263"/>
      <c r="AAM147" s="263"/>
      <c r="AAN147" s="263"/>
      <c r="AAO147" s="263"/>
      <c r="AAP147" s="263"/>
      <c r="AAQ147" s="263"/>
      <c r="AAR147" s="263"/>
      <c r="AAS147" s="263"/>
      <c r="AAT147" s="263"/>
      <c r="AAU147" s="263"/>
      <c r="AAV147" s="263"/>
      <c r="AAW147" s="263"/>
      <c r="AAX147" s="263"/>
      <c r="AAY147" s="263"/>
      <c r="AAZ147" s="263"/>
      <c r="ABA147" s="263"/>
      <c r="ABB147" s="263"/>
      <c r="ABC147" s="263"/>
      <c r="ABD147" s="263"/>
      <c r="ABE147" s="263"/>
      <c r="ABF147" s="263"/>
      <c r="ABG147" s="263"/>
      <c r="ABH147" s="263"/>
      <c r="ABI147" s="263"/>
      <c r="ABJ147" s="263"/>
      <c r="ABK147" s="263"/>
      <c r="ABL147" s="263"/>
      <c r="ABM147" s="263"/>
      <c r="ABN147" s="263"/>
      <c r="ABO147" s="263"/>
      <c r="ABP147" s="263"/>
      <c r="ABQ147" s="263"/>
      <c r="ABR147" s="263"/>
      <c r="ABS147" s="263"/>
      <c r="ABT147" s="263"/>
      <c r="ABU147" s="263"/>
      <c r="ABV147" s="263"/>
      <c r="ABW147" s="263"/>
      <c r="ABX147" s="263"/>
      <c r="ABY147" s="263"/>
      <c r="ABZ147" s="263"/>
      <c r="ACA147" s="263"/>
      <c r="ACB147" s="263"/>
      <c r="ACC147" s="263"/>
      <c r="ACD147" s="263"/>
      <c r="ACE147" s="263"/>
      <c r="ACF147" s="263"/>
      <c r="ACG147" s="263"/>
      <c r="ACH147" s="263"/>
      <c r="ACI147" s="263"/>
      <c r="ACJ147" s="263"/>
      <c r="ACK147" s="263"/>
      <c r="ACL147" s="263"/>
      <c r="ACM147" s="263"/>
      <c r="ACN147" s="263"/>
      <c r="ACO147" s="263"/>
      <c r="ACP147" s="263"/>
      <c r="ACQ147" s="263"/>
      <c r="ACR147" s="263"/>
      <c r="ACS147" s="263"/>
      <c r="ACT147" s="263"/>
      <c r="ACU147" s="263"/>
      <c r="ACV147" s="263"/>
      <c r="ACW147" s="263"/>
      <c r="ACX147" s="263"/>
      <c r="ACY147" s="263"/>
      <c r="ACZ147" s="263"/>
      <c r="ADA147" s="263"/>
      <c r="ADB147" s="263"/>
      <c r="ADC147" s="263"/>
      <c r="ADD147" s="263"/>
      <c r="ADE147" s="263"/>
      <c r="ADF147" s="263"/>
      <c r="ADG147" s="263"/>
      <c r="ADH147" s="263"/>
      <c r="ADI147" s="263"/>
      <c r="ADJ147" s="263"/>
      <c r="ADK147" s="263"/>
      <c r="ADL147" s="263"/>
      <c r="ADM147" s="263"/>
      <c r="ADN147" s="263"/>
      <c r="ADO147" s="263"/>
      <c r="ADP147" s="263"/>
      <c r="ADQ147" s="263"/>
      <c r="ADR147" s="263"/>
      <c r="ADS147" s="263"/>
      <c r="ADT147" s="263"/>
      <c r="ADU147" s="263"/>
      <c r="ADV147" s="263"/>
      <c r="ADW147" s="263"/>
      <c r="ADX147" s="263"/>
      <c r="ADY147" s="263"/>
      <c r="ADZ147" s="263"/>
      <c r="AEA147" s="263"/>
      <c r="AEB147" s="263"/>
      <c r="AEC147" s="263"/>
      <c r="AED147" s="263"/>
      <c r="AEE147" s="263"/>
      <c r="AEF147" s="263"/>
      <c r="AEG147" s="263"/>
      <c r="AEH147" s="263"/>
      <c r="AEI147" s="263"/>
      <c r="AEJ147" s="263"/>
      <c r="AEK147" s="263"/>
      <c r="AEL147" s="263"/>
      <c r="AEM147" s="263"/>
      <c r="AEN147" s="263"/>
      <c r="AEO147" s="263"/>
      <c r="AEP147" s="263"/>
      <c r="AEQ147" s="263"/>
      <c r="AER147" s="263"/>
      <c r="AES147" s="263"/>
      <c r="AET147" s="263"/>
      <c r="AEU147" s="263"/>
      <c r="AEV147" s="263"/>
      <c r="AEW147" s="263"/>
      <c r="AEX147" s="263"/>
      <c r="AEY147" s="263"/>
      <c r="AEZ147" s="263"/>
      <c r="AFA147" s="263"/>
      <c r="AFB147" s="263"/>
      <c r="AFC147" s="263"/>
      <c r="AFD147" s="263"/>
      <c r="AFE147" s="263"/>
      <c r="AFF147" s="263"/>
      <c r="AFG147" s="263"/>
      <c r="AFH147" s="263"/>
      <c r="AFI147" s="263"/>
      <c r="AFJ147" s="263"/>
      <c r="AFK147" s="263"/>
      <c r="AFL147" s="263"/>
      <c r="AFM147" s="263"/>
      <c r="AFN147" s="263"/>
      <c r="AFO147" s="263"/>
      <c r="AFP147" s="263"/>
      <c r="AFQ147" s="263"/>
      <c r="AFR147" s="263"/>
      <c r="AFS147" s="263"/>
      <c r="AFT147" s="263"/>
      <c r="AFU147" s="263"/>
      <c r="AFV147" s="263"/>
      <c r="AFW147" s="263"/>
      <c r="AFX147" s="263"/>
      <c r="AFY147" s="263"/>
      <c r="AFZ147" s="263"/>
      <c r="AGA147" s="263"/>
      <c r="AGB147" s="263"/>
      <c r="AGC147" s="263"/>
      <c r="AGD147" s="263"/>
      <c r="AGE147" s="263"/>
      <c r="AGF147" s="263"/>
      <c r="AGG147" s="263"/>
      <c r="AGH147" s="263"/>
      <c r="AGI147" s="263"/>
      <c r="AGJ147" s="263"/>
      <c r="AGK147" s="263"/>
      <c r="AGL147" s="263"/>
      <c r="AGM147" s="263"/>
      <c r="AGN147" s="263"/>
      <c r="AGO147" s="263"/>
      <c r="AGP147" s="263"/>
      <c r="AGQ147" s="263"/>
      <c r="AGR147" s="263"/>
      <c r="AGS147" s="263"/>
      <c r="AGT147" s="263"/>
      <c r="AGU147" s="263"/>
      <c r="AGV147" s="263"/>
      <c r="AGW147" s="263"/>
      <c r="AGX147" s="263"/>
      <c r="AGY147" s="263"/>
      <c r="AGZ147" s="263"/>
      <c r="AHA147" s="263"/>
      <c r="AHB147" s="263"/>
      <c r="AHC147" s="263"/>
      <c r="AHD147" s="263"/>
      <c r="AHE147" s="263"/>
      <c r="AHF147" s="263"/>
      <c r="AHG147" s="263"/>
      <c r="AHH147" s="263"/>
      <c r="AHI147" s="263"/>
      <c r="AHJ147" s="263"/>
      <c r="AHK147" s="263"/>
      <c r="AHL147" s="263"/>
      <c r="AHM147" s="263"/>
      <c r="AHN147" s="263"/>
      <c r="AHO147" s="263"/>
      <c r="AHP147" s="263"/>
      <c r="AHQ147" s="263"/>
      <c r="AHR147" s="263"/>
      <c r="AHS147" s="263"/>
      <c r="AHT147" s="263"/>
      <c r="AHU147" s="263"/>
      <c r="AHV147" s="263"/>
      <c r="AHW147" s="263"/>
      <c r="AHX147" s="263"/>
      <c r="AHY147" s="263"/>
      <c r="AHZ147" s="263"/>
      <c r="AIA147" s="263"/>
      <c r="AIB147" s="263"/>
      <c r="AIC147" s="263"/>
      <c r="AID147" s="263"/>
      <c r="AIE147" s="263"/>
      <c r="AIF147" s="263"/>
      <c r="AIG147" s="263"/>
      <c r="AIH147" s="263"/>
      <c r="AII147" s="263"/>
      <c r="AIJ147" s="263"/>
      <c r="AIK147" s="263"/>
      <c r="AIL147" s="263"/>
      <c r="AIM147" s="263"/>
      <c r="AIN147" s="263"/>
      <c r="AIO147" s="263"/>
      <c r="AIP147" s="263"/>
      <c r="AIQ147" s="263"/>
      <c r="AIR147" s="263"/>
      <c r="AIS147" s="263"/>
      <c r="AIT147" s="263"/>
      <c r="AIU147" s="263"/>
      <c r="AIV147" s="263"/>
      <c r="AIW147" s="263"/>
      <c r="AIX147" s="263"/>
      <c r="AIY147" s="263"/>
      <c r="AIZ147" s="263"/>
      <c r="AJA147" s="263"/>
      <c r="AJB147" s="263"/>
      <c r="AJC147" s="263"/>
      <c r="AJD147" s="263"/>
      <c r="AJE147" s="263"/>
      <c r="AJF147" s="263"/>
      <c r="AJG147" s="263"/>
      <c r="AJH147" s="263"/>
      <c r="AJI147" s="263"/>
      <c r="AJJ147" s="263"/>
      <c r="AJK147" s="263"/>
      <c r="AJL147" s="263"/>
      <c r="AJM147" s="263"/>
      <c r="AJN147" s="263"/>
      <c r="AJO147" s="263"/>
      <c r="AJP147" s="263"/>
      <c r="AJQ147" s="263"/>
      <c r="AJR147" s="263"/>
      <c r="AJS147" s="263"/>
      <c r="AJT147" s="263"/>
      <c r="AJU147" s="263"/>
      <c r="AJV147" s="263"/>
      <c r="AJW147" s="263"/>
      <c r="AJX147" s="263"/>
      <c r="AJY147" s="263"/>
      <c r="AJZ147" s="263"/>
      <c r="AKA147" s="263"/>
      <c r="AKB147" s="263"/>
      <c r="AKC147" s="263"/>
      <c r="AKD147" s="263"/>
      <c r="AKE147" s="263"/>
      <c r="AKF147" s="263"/>
      <c r="AKG147" s="263"/>
      <c r="AKH147" s="263"/>
      <c r="AKI147" s="263"/>
      <c r="AKJ147" s="263"/>
      <c r="AKK147" s="263"/>
      <c r="AKL147" s="263"/>
      <c r="AKM147" s="263"/>
      <c r="AKN147" s="263"/>
      <c r="AKO147" s="263"/>
      <c r="AKP147" s="263"/>
      <c r="AKQ147" s="263"/>
      <c r="AKR147" s="263"/>
      <c r="AKS147" s="263"/>
      <c r="AKT147" s="263"/>
      <c r="AKU147" s="263"/>
      <c r="AKV147" s="263"/>
      <c r="AKW147" s="263"/>
      <c r="AKX147" s="263"/>
      <c r="AKY147" s="263"/>
      <c r="AKZ147" s="263"/>
      <c r="ALA147" s="263"/>
      <c r="ALB147" s="263"/>
      <c r="ALC147" s="263"/>
      <c r="ALD147" s="263"/>
      <c r="ALE147" s="263"/>
      <c r="ALF147" s="263"/>
      <c r="ALG147" s="263"/>
      <c r="ALH147" s="263"/>
      <c r="ALI147" s="263"/>
      <c r="ALJ147" s="263"/>
      <c r="ALK147" s="263"/>
      <c r="ALL147" s="263"/>
      <c r="ALM147" s="263"/>
      <c r="ALN147" s="263"/>
      <c r="ALO147" s="263"/>
      <c r="ALP147" s="263"/>
      <c r="ALQ147" s="263"/>
      <c r="ALR147" s="263"/>
      <c r="ALS147" s="263"/>
      <c r="ALT147" s="263"/>
      <c r="ALU147" s="263"/>
      <c r="ALV147" s="263"/>
      <c r="ALW147" s="263"/>
      <c r="ALX147" s="263"/>
      <c r="ALY147" s="263"/>
      <c r="ALZ147" s="263"/>
      <c r="AMA147" s="263"/>
      <c r="AMB147" s="263"/>
      <c r="AMC147" s="263"/>
      <c r="AMD147" s="263"/>
      <c r="AME147" s="263"/>
      <c r="AMF147" s="263"/>
      <c r="AMG147" s="263"/>
      <c r="AMH147" s="263"/>
      <c r="AMI147" s="263"/>
      <c r="AMJ147" s="263"/>
      <c r="AMK147" s="263"/>
    </row>
    <row r="148" spans="1:1025" s="86" customFormat="1" x14ac:dyDescent="0.2">
      <c r="A148" s="263"/>
      <c r="B148" s="263"/>
      <c r="C148" s="234"/>
      <c r="D148" s="234"/>
      <c r="E148" s="234"/>
      <c r="F148" s="234"/>
      <c r="G148" s="234"/>
      <c r="H148" s="234"/>
      <c r="I148" s="234"/>
      <c r="J148" s="234"/>
      <c r="K148" s="234"/>
      <c r="L148" s="234"/>
      <c r="M148" s="234"/>
      <c r="N148" s="234"/>
      <c r="O148" s="234"/>
      <c r="P148" s="234"/>
      <c r="Q148" s="224"/>
      <c r="R148" s="244"/>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263"/>
      <c r="AO148" s="263"/>
      <c r="AP148" s="263"/>
      <c r="AQ148" s="263"/>
      <c r="AR148" s="263"/>
      <c r="AS148" s="263"/>
      <c r="AT148" s="263"/>
      <c r="AU148" s="263"/>
      <c r="AV148" s="263"/>
      <c r="AW148" s="263"/>
      <c r="AX148" s="263"/>
      <c r="AY148" s="263"/>
      <c r="AZ148" s="263"/>
      <c r="BA148" s="263"/>
      <c r="BB148" s="263"/>
      <c r="BC148" s="263"/>
      <c r="BD148" s="263"/>
      <c r="BE148" s="263"/>
      <c r="BF148" s="263"/>
      <c r="BG148" s="263"/>
      <c r="BH148" s="263"/>
      <c r="BI148" s="263"/>
      <c r="BJ148" s="263"/>
      <c r="BK148" s="263"/>
      <c r="BL148" s="263"/>
      <c r="BM148" s="263"/>
      <c r="BN148" s="263"/>
      <c r="BO148" s="263"/>
      <c r="BP148" s="263"/>
      <c r="BQ148" s="263"/>
      <c r="BR148" s="263"/>
      <c r="BS148" s="263"/>
      <c r="BT148" s="263"/>
      <c r="BU148" s="263"/>
      <c r="BV148" s="263"/>
      <c r="BW148" s="263"/>
      <c r="BX148" s="263"/>
      <c r="BY148" s="263"/>
      <c r="BZ148" s="263"/>
      <c r="CA148" s="263"/>
      <c r="CB148" s="263"/>
      <c r="CC148" s="263"/>
      <c r="CD148" s="263"/>
      <c r="CE148" s="263"/>
      <c r="CF148" s="263"/>
      <c r="CG148" s="263"/>
      <c r="CH148" s="263"/>
      <c r="CI148" s="263"/>
      <c r="CJ148" s="263"/>
      <c r="CK148" s="263"/>
      <c r="CL148" s="263"/>
      <c r="CM148" s="263"/>
      <c r="CN148" s="263"/>
      <c r="CO148" s="263"/>
      <c r="CP148" s="263"/>
      <c r="CQ148" s="263"/>
      <c r="CR148" s="263"/>
      <c r="CS148" s="263"/>
      <c r="CT148" s="263"/>
      <c r="CU148" s="263"/>
      <c r="CV148" s="263"/>
      <c r="CW148" s="263"/>
      <c r="CX148" s="263"/>
      <c r="CY148" s="263"/>
      <c r="CZ148" s="263"/>
      <c r="DA148" s="263"/>
      <c r="DB148" s="263"/>
      <c r="DC148" s="263"/>
      <c r="DD148" s="263"/>
      <c r="DE148" s="263"/>
      <c r="DF148" s="263"/>
      <c r="DG148" s="263"/>
      <c r="DH148" s="263"/>
      <c r="DI148" s="263"/>
      <c r="DJ148" s="263"/>
      <c r="DK148" s="263"/>
      <c r="DL148" s="263"/>
      <c r="DM148" s="263"/>
      <c r="DN148" s="263"/>
      <c r="DO148" s="263"/>
      <c r="DP148" s="263"/>
      <c r="DQ148" s="263"/>
      <c r="DR148" s="263"/>
      <c r="DS148" s="263"/>
      <c r="DT148" s="263"/>
      <c r="DU148" s="263"/>
      <c r="DV148" s="263"/>
      <c r="DW148" s="263"/>
      <c r="DX148" s="263"/>
      <c r="DY148" s="263"/>
      <c r="DZ148" s="263"/>
      <c r="EA148" s="263"/>
      <c r="EB148" s="263"/>
      <c r="EC148" s="263"/>
      <c r="ED148" s="263"/>
      <c r="EE148" s="263"/>
      <c r="EF148" s="263"/>
      <c r="EG148" s="263"/>
      <c r="EH148" s="263"/>
      <c r="EI148" s="263"/>
      <c r="EJ148" s="263"/>
      <c r="EK148" s="263"/>
      <c r="EL148" s="263"/>
      <c r="EM148" s="263"/>
      <c r="EN148" s="263"/>
      <c r="EO148" s="263"/>
      <c r="EP148" s="263"/>
      <c r="EQ148" s="263"/>
      <c r="ER148" s="263"/>
      <c r="ES148" s="263"/>
      <c r="ET148" s="263"/>
      <c r="EU148" s="263"/>
      <c r="EV148" s="263"/>
      <c r="EW148" s="263"/>
      <c r="EX148" s="263"/>
      <c r="EY148" s="263"/>
      <c r="EZ148" s="263"/>
      <c r="FA148" s="263"/>
      <c r="FB148" s="263"/>
      <c r="FC148" s="263"/>
      <c r="FD148" s="263"/>
      <c r="FE148" s="263"/>
      <c r="FF148" s="263"/>
      <c r="FG148" s="263"/>
      <c r="FH148" s="263"/>
      <c r="FI148" s="263"/>
      <c r="FJ148" s="263"/>
      <c r="FK148" s="263"/>
      <c r="FL148" s="263"/>
      <c r="FM148" s="263"/>
      <c r="FN148" s="263"/>
      <c r="FO148" s="263"/>
      <c r="FP148" s="263"/>
      <c r="FQ148" s="263"/>
      <c r="FR148" s="263"/>
      <c r="FS148" s="263"/>
      <c r="FT148" s="263"/>
      <c r="FU148" s="263"/>
      <c r="FV148" s="263"/>
      <c r="FW148" s="263"/>
      <c r="FX148" s="263"/>
      <c r="FY148" s="263"/>
      <c r="FZ148" s="263"/>
      <c r="GA148" s="263"/>
      <c r="GB148" s="263"/>
      <c r="GC148" s="263"/>
      <c r="GD148" s="263"/>
      <c r="GE148" s="263"/>
      <c r="GF148" s="263"/>
      <c r="GG148" s="263"/>
      <c r="GH148" s="263"/>
      <c r="GI148" s="263"/>
      <c r="GJ148" s="263"/>
      <c r="GK148" s="263"/>
      <c r="GL148" s="263"/>
      <c r="GM148" s="263"/>
      <c r="GN148" s="263"/>
      <c r="GO148" s="263"/>
      <c r="GP148" s="263"/>
      <c r="GQ148" s="263"/>
      <c r="GR148" s="263"/>
      <c r="GS148" s="263"/>
      <c r="GT148" s="263"/>
      <c r="GU148" s="263"/>
      <c r="GV148" s="263"/>
      <c r="GW148" s="263"/>
      <c r="GX148" s="263"/>
      <c r="GY148" s="263"/>
      <c r="GZ148" s="263"/>
      <c r="HA148" s="263"/>
      <c r="HB148" s="263"/>
      <c r="HC148" s="263"/>
      <c r="HD148" s="263"/>
      <c r="HE148" s="263"/>
      <c r="HF148" s="263"/>
      <c r="HG148" s="263"/>
      <c r="HH148" s="263"/>
      <c r="HI148" s="263"/>
      <c r="HJ148" s="263"/>
      <c r="HK148" s="263"/>
      <c r="HL148" s="263"/>
      <c r="HM148" s="263"/>
      <c r="HN148" s="263"/>
      <c r="HO148" s="263"/>
      <c r="HP148" s="263"/>
      <c r="HQ148" s="263"/>
      <c r="HR148" s="263"/>
      <c r="HS148" s="263"/>
      <c r="HT148" s="263"/>
      <c r="HU148" s="263"/>
      <c r="HV148" s="263"/>
      <c r="HW148" s="263"/>
      <c r="HX148" s="263"/>
      <c r="HY148" s="263"/>
      <c r="HZ148" s="263"/>
      <c r="IA148" s="263"/>
      <c r="IB148" s="263"/>
      <c r="IC148" s="263"/>
      <c r="ID148" s="263"/>
      <c r="IE148" s="263"/>
      <c r="IF148" s="263"/>
      <c r="IG148" s="263"/>
      <c r="IH148" s="263"/>
      <c r="II148" s="263"/>
      <c r="IJ148" s="263"/>
      <c r="IK148" s="263"/>
      <c r="IL148" s="263"/>
      <c r="IM148" s="263"/>
      <c r="IN148" s="263"/>
      <c r="IO148" s="263"/>
      <c r="IP148" s="263"/>
      <c r="IQ148" s="263"/>
      <c r="IR148" s="263"/>
      <c r="IS148" s="263"/>
      <c r="IT148" s="263"/>
      <c r="IU148" s="263"/>
      <c r="IV148" s="263"/>
      <c r="IW148" s="263"/>
      <c r="IX148" s="263"/>
      <c r="IY148" s="263"/>
      <c r="IZ148" s="263"/>
      <c r="JA148" s="263"/>
      <c r="JB148" s="263"/>
      <c r="JC148" s="263"/>
      <c r="JD148" s="263"/>
      <c r="JE148" s="263"/>
      <c r="JF148" s="263"/>
      <c r="JG148" s="263"/>
      <c r="JH148" s="263"/>
      <c r="JI148" s="263"/>
      <c r="JJ148" s="263"/>
      <c r="JK148" s="263"/>
      <c r="JL148" s="263"/>
      <c r="JM148" s="263"/>
      <c r="JN148" s="263"/>
      <c r="JO148" s="263"/>
      <c r="JP148" s="263"/>
      <c r="JQ148" s="263"/>
      <c r="JR148" s="263"/>
      <c r="JS148" s="263"/>
      <c r="JT148" s="263"/>
      <c r="JU148" s="263"/>
      <c r="JV148" s="263"/>
      <c r="JW148" s="263"/>
      <c r="JX148" s="263"/>
      <c r="JY148" s="263"/>
      <c r="JZ148" s="263"/>
      <c r="KA148" s="263"/>
      <c r="KB148" s="263"/>
      <c r="KC148" s="263"/>
      <c r="KD148" s="263"/>
      <c r="KE148" s="263"/>
      <c r="KF148" s="263"/>
      <c r="KG148" s="263"/>
      <c r="KH148" s="263"/>
      <c r="KI148" s="263"/>
      <c r="KJ148" s="263"/>
      <c r="KK148" s="263"/>
      <c r="KL148" s="263"/>
      <c r="KM148" s="263"/>
      <c r="KN148" s="263"/>
      <c r="KO148" s="263"/>
      <c r="KP148" s="263"/>
      <c r="KQ148" s="263"/>
      <c r="KR148" s="263"/>
      <c r="KS148" s="263"/>
      <c r="KT148" s="263"/>
      <c r="KU148" s="263"/>
      <c r="KV148" s="263"/>
      <c r="KW148" s="263"/>
      <c r="KX148" s="263"/>
      <c r="KY148" s="263"/>
      <c r="KZ148" s="263"/>
      <c r="LA148" s="263"/>
      <c r="LB148" s="263"/>
      <c r="LC148" s="263"/>
      <c r="LD148" s="263"/>
      <c r="LE148" s="263"/>
      <c r="LF148" s="263"/>
      <c r="LG148" s="263"/>
      <c r="LH148" s="263"/>
      <c r="LI148" s="263"/>
      <c r="LJ148" s="263"/>
      <c r="LK148" s="263"/>
      <c r="LL148" s="263"/>
      <c r="LM148" s="263"/>
      <c r="LN148" s="263"/>
      <c r="LO148" s="263"/>
      <c r="LP148" s="263"/>
      <c r="LQ148" s="263"/>
      <c r="LR148" s="263"/>
      <c r="LS148" s="263"/>
      <c r="LT148" s="263"/>
      <c r="LU148" s="263"/>
      <c r="LV148" s="263"/>
      <c r="LW148" s="263"/>
      <c r="LX148" s="263"/>
      <c r="LY148" s="263"/>
      <c r="LZ148" s="263"/>
      <c r="MA148" s="263"/>
      <c r="MB148" s="263"/>
      <c r="MC148" s="263"/>
      <c r="MD148" s="263"/>
      <c r="ME148" s="263"/>
      <c r="MF148" s="263"/>
      <c r="MG148" s="263"/>
      <c r="MH148" s="263"/>
      <c r="MI148" s="263"/>
      <c r="MJ148" s="263"/>
      <c r="MK148" s="263"/>
      <c r="ML148" s="263"/>
      <c r="MM148" s="263"/>
      <c r="MN148" s="263"/>
      <c r="MO148" s="263"/>
      <c r="MP148" s="263"/>
      <c r="MQ148" s="263"/>
      <c r="MR148" s="263"/>
      <c r="MS148" s="263"/>
      <c r="MT148" s="263"/>
      <c r="MU148" s="263"/>
      <c r="MV148" s="263"/>
      <c r="MW148" s="263"/>
      <c r="MX148" s="263"/>
      <c r="MY148" s="263"/>
      <c r="MZ148" s="263"/>
      <c r="NA148" s="263"/>
      <c r="NB148" s="263"/>
      <c r="NC148" s="263"/>
      <c r="ND148" s="263"/>
      <c r="NE148" s="263"/>
      <c r="NF148" s="263"/>
      <c r="NG148" s="263"/>
      <c r="NH148" s="263"/>
      <c r="NI148" s="263"/>
      <c r="NJ148" s="263"/>
      <c r="NK148" s="263"/>
      <c r="NL148" s="263"/>
      <c r="NM148" s="263"/>
      <c r="NN148" s="263"/>
      <c r="NO148" s="263"/>
      <c r="NP148" s="263"/>
      <c r="NQ148" s="263"/>
      <c r="NR148" s="263"/>
      <c r="NS148" s="263"/>
      <c r="NT148" s="263"/>
      <c r="NU148" s="263"/>
      <c r="NV148" s="263"/>
      <c r="NW148" s="263"/>
      <c r="NX148" s="263"/>
      <c r="NY148" s="263"/>
      <c r="NZ148" s="263"/>
      <c r="OA148" s="263"/>
      <c r="OB148" s="263"/>
      <c r="OC148" s="263"/>
      <c r="OD148" s="263"/>
      <c r="OE148" s="263"/>
      <c r="OF148" s="263"/>
      <c r="OG148" s="263"/>
      <c r="OH148" s="263"/>
      <c r="OI148" s="263"/>
      <c r="OJ148" s="263"/>
      <c r="OK148" s="263"/>
      <c r="OL148" s="263"/>
      <c r="OM148" s="263"/>
      <c r="ON148" s="263"/>
      <c r="OO148" s="263"/>
      <c r="OP148" s="263"/>
      <c r="OQ148" s="263"/>
      <c r="OR148" s="263"/>
      <c r="OS148" s="263"/>
      <c r="OT148" s="263"/>
      <c r="OU148" s="263"/>
      <c r="OV148" s="263"/>
      <c r="OW148" s="263"/>
      <c r="OX148" s="263"/>
      <c r="OY148" s="263"/>
      <c r="OZ148" s="263"/>
      <c r="PA148" s="263"/>
      <c r="PB148" s="263"/>
      <c r="PC148" s="263"/>
      <c r="PD148" s="263"/>
      <c r="PE148" s="263"/>
      <c r="PF148" s="263"/>
      <c r="PG148" s="263"/>
      <c r="PH148" s="263"/>
      <c r="PI148" s="263"/>
      <c r="PJ148" s="263"/>
      <c r="PK148" s="263"/>
      <c r="PL148" s="263"/>
      <c r="PM148" s="263"/>
      <c r="PN148" s="263"/>
      <c r="PO148" s="263"/>
      <c r="PP148" s="263"/>
      <c r="PQ148" s="263"/>
      <c r="PR148" s="263"/>
      <c r="PS148" s="263"/>
      <c r="PT148" s="263"/>
      <c r="PU148" s="263"/>
      <c r="PV148" s="263"/>
      <c r="PW148" s="263"/>
      <c r="PX148" s="263"/>
      <c r="PY148" s="263"/>
      <c r="PZ148" s="263"/>
      <c r="QA148" s="263"/>
      <c r="QB148" s="263"/>
      <c r="QC148" s="263"/>
      <c r="QD148" s="263"/>
      <c r="QE148" s="263"/>
      <c r="QF148" s="263"/>
      <c r="QG148" s="263"/>
      <c r="QH148" s="263"/>
      <c r="QI148" s="263"/>
      <c r="QJ148" s="263"/>
      <c r="QK148" s="263"/>
      <c r="QL148" s="263"/>
      <c r="QM148" s="263"/>
      <c r="QN148" s="263"/>
      <c r="QO148" s="263"/>
      <c r="QP148" s="263"/>
      <c r="QQ148" s="263"/>
      <c r="QR148" s="263"/>
      <c r="QS148" s="263"/>
      <c r="QT148" s="263"/>
      <c r="QU148" s="263"/>
      <c r="QV148" s="263"/>
      <c r="QW148" s="263"/>
      <c r="QX148" s="263"/>
      <c r="QY148" s="263"/>
      <c r="QZ148" s="263"/>
      <c r="RA148" s="263"/>
      <c r="RB148" s="263"/>
      <c r="RC148" s="263"/>
      <c r="RD148" s="263"/>
      <c r="RE148" s="263"/>
      <c r="RF148" s="263"/>
      <c r="RG148" s="263"/>
      <c r="RH148" s="263"/>
      <c r="RI148" s="263"/>
      <c r="RJ148" s="263"/>
      <c r="RK148" s="263"/>
      <c r="RL148" s="263"/>
      <c r="RM148" s="263"/>
      <c r="RN148" s="263"/>
      <c r="RO148" s="263"/>
      <c r="RP148" s="263"/>
      <c r="RQ148" s="263"/>
      <c r="RR148" s="263"/>
      <c r="RS148" s="263"/>
      <c r="RT148" s="263"/>
      <c r="RU148" s="263"/>
      <c r="RV148" s="263"/>
      <c r="RW148" s="263"/>
      <c r="RX148" s="263"/>
      <c r="RY148" s="263"/>
      <c r="RZ148" s="263"/>
      <c r="SA148" s="263"/>
      <c r="SB148" s="263"/>
      <c r="SC148" s="263"/>
      <c r="SD148" s="263"/>
      <c r="SE148" s="263"/>
      <c r="SF148" s="263"/>
      <c r="SG148" s="263"/>
      <c r="SH148" s="263"/>
      <c r="SI148" s="263"/>
      <c r="SJ148" s="263"/>
      <c r="SK148" s="263"/>
      <c r="SL148" s="263"/>
      <c r="SM148" s="263"/>
      <c r="SN148" s="263"/>
      <c r="SO148" s="263"/>
      <c r="SP148" s="263"/>
      <c r="SQ148" s="263"/>
      <c r="SR148" s="263"/>
      <c r="SS148" s="263"/>
      <c r="ST148" s="263"/>
      <c r="SU148" s="263"/>
      <c r="SV148" s="263"/>
      <c r="SW148" s="263"/>
      <c r="SX148" s="263"/>
      <c r="SY148" s="263"/>
      <c r="SZ148" s="263"/>
      <c r="TA148" s="263"/>
      <c r="TB148" s="263"/>
      <c r="TC148" s="263"/>
      <c r="TD148" s="263"/>
      <c r="TE148" s="263"/>
      <c r="TF148" s="263"/>
      <c r="TG148" s="263"/>
      <c r="TH148" s="263"/>
      <c r="TI148" s="263"/>
      <c r="TJ148" s="263"/>
      <c r="TK148" s="263"/>
      <c r="TL148" s="263"/>
      <c r="TM148" s="263"/>
      <c r="TN148" s="263"/>
      <c r="TO148" s="263"/>
      <c r="TP148" s="263"/>
      <c r="TQ148" s="263"/>
      <c r="TR148" s="263"/>
      <c r="TS148" s="263"/>
      <c r="TT148" s="263"/>
      <c r="TU148" s="263"/>
      <c r="TV148" s="263"/>
      <c r="TW148" s="263"/>
      <c r="TX148" s="263"/>
      <c r="TY148" s="263"/>
      <c r="TZ148" s="263"/>
      <c r="UA148" s="263"/>
      <c r="UB148" s="263"/>
      <c r="UC148" s="263"/>
      <c r="UD148" s="263"/>
      <c r="UE148" s="263"/>
      <c r="UF148" s="263"/>
      <c r="UG148" s="263"/>
      <c r="UH148" s="263"/>
      <c r="UI148" s="263"/>
      <c r="UJ148" s="263"/>
      <c r="UK148" s="263"/>
      <c r="UL148" s="263"/>
      <c r="UM148" s="263"/>
      <c r="UN148" s="263"/>
      <c r="UO148" s="263"/>
      <c r="UP148" s="263"/>
      <c r="UQ148" s="263"/>
      <c r="UR148" s="263"/>
      <c r="US148" s="263"/>
      <c r="UT148" s="263"/>
      <c r="UU148" s="263"/>
      <c r="UV148" s="263"/>
      <c r="UW148" s="263"/>
      <c r="UX148" s="263"/>
      <c r="UY148" s="263"/>
      <c r="UZ148" s="263"/>
      <c r="VA148" s="263"/>
      <c r="VB148" s="263"/>
      <c r="VC148" s="263"/>
      <c r="VD148" s="263"/>
      <c r="VE148" s="263"/>
      <c r="VF148" s="263"/>
      <c r="VG148" s="263"/>
      <c r="VH148" s="263"/>
      <c r="VI148" s="263"/>
      <c r="VJ148" s="263"/>
      <c r="VK148" s="263"/>
      <c r="VL148" s="263"/>
      <c r="VM148" s="263"/>
      <c r="VN148" s="263"/>
      <c r="VO148" s="263"/>
      <c r="VP148" s="263"/>
      <c r="VQ148" s="263"/>
      <c r="VR148" s="263"/>
      <c r="VS148" s="263"/>
      <c r="VT148" s="263"/>
      <c r="VU148" s="263"/>
      <c r="VV148" s="263"/>
      <c r="VW148" s="263"/>
      <c r="VX148" s="263"/>
      <c r="VY148" s="263"/>
      <c r="VZ148" s="263"/>
      <c r="WA148" s="263"/>
      <c r="WB148" s="263"/>
      <c r="WC148" s="263"/>
      <c r="WD148" s="263"/>
      <c r="WE148" s="263"/>
      <c r="WF148" s="263"/>
      <c r="WG148" s="263"/>
      <c r="WH148" s="263"/>
      <c r="WI148" s="263"/>
      <c r="WJ148" s="263"/>
      <c r="WK148" s="263"/>
      <c r="WL148" s="263"/>
      <c r="WM148" s="263"/>
      <c r="WN148" s="263"/>
      <c r="WO148" s="263"/>
      <c r="WP148" s="263"/>
      <c r="WQ148" s="263"/>
      <c r="WR148" s="263"/>
      <c r="WS148" s="263"/>
      <c r="WT148" s="263"/>
      <c r="WU148" s="263"/>
      <c r="WV148" s="263"/>
      <c r="WW148" s="263"/>
      <c r="WX148" s="263"/>
      <c r="WY148" s="263"/>
      <c r="WZ148" s="263"/>
      <c r="XA148" s="263"/>
      <c r="XB148" s="263"/>
      <c r="XC148" s="263"/>
      <c r="XD148" s="263"/>
      <c r="XE148" s="263"/>
      <c r="XF148" s="263"/>
      <c r="XG148" s="263"/>
      <c r="XH148" s="263"/>
      <c r="XI148" s="263"/>
      <c r="XJ148" s="263"/>
      <c r="XK148" s="263"/>
      <c r="XL148" s="263"/>
      <c r="XM148" s="263"/>
      <c r="XN148" s="263"/>
      <c r="XO148" s="263"/>
      <c r="XP148" s="263"/>
      <c r="XQ148" s="263"/>
      <c r="XR148" s="263"/>
      <c r="XS148" s="263"/>
      <c r="XT148" s="263"/>
      <c r="XU148" s="263"/>
      <c r="XV148" s="263"/>
      <c r="XW148" s="263"/>
      <c r="XX148" s="263"/>
      <c r="XY148" s="263"/>
      <c r="XZ148" s="263"/>
      <c r="YA148" s="263"/>
      <c r="YB148" s="263"/>
      <c r="YC148" s="263"/>
      <c r="YD148" s="263"/>
      <c r="YE148" s="263"/>
      <c r="YF148" s="263"/>
      <c r="YG148" s="263"/>
      <c r="YH148" s="263"/>
      <c r="YI148" s="263"/>
      <c r="YJ148" s="263"/>
      <c r="YK148" s="263"/>
      <c r="YL148" s="263"/>
      <c r="YM148" s="263"/>
      <c r="YN148" s="263"/>
      <c r="YO148" s="263"/>
      <c r="YP148" s="263"/>
      <c r="YQ148" s="263"/>
      <c r="YR148" s="263"/>
      <c r="YS148" s="263"/>
      <c r="YT148" s="263"/>
      <c r="YU148" s="263"/>
      <c r="YV148" s="263"/>
      <c r="YW148" s="263"/>
      <c r="YX148" s="263"/>
      <c r="YY148" s="263"/>
      <c r="YZ148" s="263"/>
      <c r="ZA148" s="263"/>
      <c r="ZB148" s="263"/>
      <c r="ZC148" s="263"/>
      <c r="ZD148" s="263"/>
      <c r="ZE148" s="263"/>
      <c r="ZF148" s="263"/>
      <c r="ZG148" s="263"/>
      <c r="ZH148" s="263"/>
      <c r="ZI148" s="263"/>
      <c r="ZJ148" s="263"/>
      <c r="ZK148" s="263"/>
      <c r="ZL148" s="263"/>
      <c r="ZM148" s="263"/>
      <c r="ZN148" s="263"/>
      <c r="ZO148" s="263"/>
      <c r="ZP148" s="263"/>
      <c r="ZQ148" s="263"/>
      <c r="ZR148" s="263"/>
      <c r="ZS148" s="263"/>
      <c r="ZT148" s="263"/>
      <c r="ZU148" s="263"/>
      <c r="ZV148" s="263"/>
      <c r="ZW148" s="263"/>
      <c r="ZX148" s="263"/>
      <c r="ZY148" s="263"/>
      <c r="ZZ148" s="263"/>
      <c r="AAA148" s="263"/>
      <c r="AAB148" s="263"/>
      <c r="AAC148" s="263"/>
      <c r="AAD148" s="263"/>
      <c r="AAE148" s="263"/>
      <c r="AAF148" s="263"/>
      <c r="AAG148" s="263"/>
      <c r="AAH148" s="263"/>
      <c r="AAI148" s="263"/>
      <c r="AAJ148" s="263"/>
      <c r="AAK148" s="263"/>
      <c r="AAL148" s="263"/>
      <c r="AAM148" s="263"/>
      <c r="AAN148" s="263"/>
      <c r="AAO148" s="263"/>
      <c r="AAP148" s="263"/>
      <c r="AAQ148" s="263"/>
      <c r="AAR148" s="263"/>
      <c r="AAS148" s="263"/>
      <c r="AAT148" s="263"/>
      <c r="AAU148" s="263"/>
      <c r="AAV148" s="263"/>
      <c r="AAW148" s="263"/>
      <c r="AAX148" s="263"/>
      <c r="AAY148" s="263"/>
      <c r="AAZ148" s="263"/>
      <c r="ABA148" s="263"/>
      <c r="ABB148" s="263"/>
      <c r="ABC148" s="263"/>
      <c r="ABD148" s="263"/>
      <c r="ABE148" s="263"/>
      <c r="ABF148" s="263"/>
      <c r="ABG148" s="263"/>
      <c r="ABH148" s="263"/>
      <c r="ABI148" s="263"/>
      <c r="ABJ148" s="263"/>
      <c r="ABK148" s="263"/>
      <c r="ABL148" s="263"/>
      <c r="ABM148" s="263"/>
      <c r="ABN148" s="263"/>
      <c r="ABO148" s="263"/>
      <c r="ABP148" s="263"/>
      <c r="ABQ148" s="263"/>
      <c r="ABR148" s="263"/>
      <c r="ABS148" s="263"/>
      <c r="ABT148" s="263"/>
      <c r="ABU148" s="263"/>
      <c r="ABV148" s="263"/>
      <c r="ABW148" s="263"/>
      <c r="ABX148" s="263"/>
      <c r="ABY148" s="263"/>
      <c r="ABZ148" s="263"/>
      <c r="ACA148" s="263"/>
      <c r="ACB148" s="263"/>
      <c r="ACC148" s="263"/>
      <c r="ACD148" s="263"/>
      <c r="ACE148" s="263"/>
      <c r="ACF148" s="263"/>
      <c r="ACG148" s="263"/>
      <c r="ACH148" s="263"/>
      <c r="ACI148" s="263"/>
      <c r="ACJ148" s="263"/>
      <c r="ACK148" s="263"/>
      <c r="ACL148" s="263"/>
      <c r="ACM148" s="263"/>
      <c r="ACN148" s="263"/>
      <c r="ACO148" s="263"/>
      <c r="ACP148" s="263"/>
      <c r="ACQ148" s="263"/>
      <c r="ACR148" s="263"/>
      <c r="ACS148" s="263"/>
      <c r="ACT148" s="263"/>
      <c r="ACU148" s="263"/>
      <c r="ACV148" s="263"/>
      <c r="ACW148" s="263"/>
      <c r="ACX148" s="263"/>
      <c r="ACY148" s="263"/>
      <c r="ACZ148" s="263"/>
      <c r="ADA148" s="263"/>
      <c r="ADB148" s="263"/>
      <c r="ADC148" s="263"/>
      <c r="ADD148" s="263"/>
      <c r="ADE148" s="263"/>
      <c r="ADF148" s="263"/>
      <c r="ADG148" s="263"/>
      <c r="ADH148" s="263"/>
      <c r="ADI148" s="263"/>
      <c r="ADJ148" s="263"/>
      <c r="ADK148" s="263"/>
      <c r="ADL148" s="263"/>
      <c r="ADM148" s="263"/>
      <c r="ADN148" s="263"/>
      <c r="ADO148" s="263"/>
      <c r="ADP148" s="263"/>
      <c r="ADQ148" s="263"/>
      <c r="ADR148" s="263"/>
      <c r="ADS148" s="263"/>
      <c r="ADT148" s="263"/>
      <c r="ADU148" s="263"/>
      <c r="ADV148" s="263"/>
      <c r="ADW148" s="263"/>
      <c r="ADX148" s="263"/>
      <c r="ADY148" s="263"/>
      <c r="ADZ148" s="263"/>
      <c r="AEA148" s="263"/>
      <c r="AEB148" s="263"/>
      <c r="AEC148" s="263"/>
      <c r="AED148" s="263"/>
      <c r="AEE148" s="263"/>
      <c r="AEF148" s="263"/>
      <c r="AEG148" s="263"/>
      <c r="AEH148" s="263"/>
      <c r="AEI148" s="263"/>
      <c r="AEJ148" s="263"/>
      <c r="AEK148" s="263"/>
      <c r="AEL148" s="263"/>
      <c r="AEM148" s="263"/>
      <c r="AEN148" s="263"/>
      <c r="AEO148" s="263"/>
      <c r="AEP148" s="263"/>
      <c r="AEQ148" s="263"/>
      <c r="AER148" s="263"/>
      <c r="AES148" s="263"/>
      <c r="AET148" s="263"/>
      <c r="AEU148" s="263"/>
      <c r="AEV148" s="263"/>
      <c r="AEW148" s="263"/>
      <c r="AEX148" s="263"/>
      <c r="AEY148" s="263"/>
      <c r="AEZ148" s="263"/>
      <c r="AFA148" s="263"/>
      <c r="AFB148" s="263"/>
      <c r="AFC148" s="263"/>
      <c r="AFD148" s="263"/>
      <c r="AFE148" s="263"/>
      <c r="AFF148" s="263"/>
      <c r="AFG148" s="263"/>
      <c r="AFH148" s="263"/>
      <c r="AFI148" s="263"/>
      <c r="AFJ148" s="263"/>
      <c r="AFK148" s="263"/>
      <c r="AFL148" s="263"/>
      <c r="AFM148" s="263"/>
      <c r="AFN148" s="263"/>
      <c r="AFO148" s="263"/>
      <c r="AFP148" s="263"/>
      <c r="AFQ148" s="263"/>
      <c r="AFR148" s="263"/>
      <c r="AFS148" s="263"/>
      <c r="AFT148" s="263"/>
      <c r="AFU148" s="263"/>
      <c r="AFV148" s="263"/>
      <c r="AFW148" s="263"/>
      <c r="AFX148" s="263"/>
      <c r="AFY148" s="263"/>
      <c r="AFZ148" s="263"/>
      <c r="AGA148" s="263"/>
      <c r="AGB148" s="263"/>
      <c r="AGC148" s="263"/>
      <c r="AGD148" s="263"/>
      <c r="AGE148" s="263"/>
      <c r="AGF148" s="263"/>
      <c r="AGG148" s="263"/>
      <c r="AGH148" s="263"/>
      <c r="AGI148" s="263"/>
      <c r="AGJ148" s="263"/>
      <c r="AGK148" s="263"/>
      <c r="AGL148" s="263"/>
      <c r="AGM148" s="263"/>
      <c r="AGN148" s="263"/>
      <c r="AGO148" s="263"/>
      <c r="AGP148" s="263"/>
      <c r="AGQ148" s="263"/>
      <c r="AGR148" s="263"/>
      <c r="AGS148" s="263"/>
      <c r="AGT148" s="263"/>
      <c r="AGU148" s="263"/>
      <c r="AGV148" s="263"/>
      <c r="AGW148" s="263"/>
      <c r="AGX148" s="263"/>
      <c r="AGY148" s="263"/>
      <c r="AGZ148" s="263"/>
      <c r="AHA148" s="263"/>
      <c r="AHB148" s="263"/>
      <c r="AHC148" s="263"/>
      <c r="AHD148" s="263"/>
      <c r="AHE148" s="263"/>
      <c r="AHF148" s="263"/>
      <c r="AHG148" s="263"/>
      <c r="AHH148" s="263"/>
      <c r="AHI148" s="263"/>
      <c r="AHJ148" s="263"/>
      <c r="AHK148" s="263"/>
      <c r="AHL148" s="263"/>
      <c r="AHM148" s="263"/>
      <c r="AHN148" s="263"/>
      <c r="AHO148" s="263"/>
      <c r="AHP148" s="263"/>
      <c r="AHQ148" s="263"/>
      <c r="AHR148" s="263"/>
      <c r="AHS148" s="263"/>
      <c r="AHT148" s="263"/>
      <c r="AHU148" s="263"/>
      <c r="AHV148" s="263"/>
      <c r="AHW148" s="263"/>
      <c r="AHX148" s="263"/>
      <c r="AHY148" s="263"/>
      <c r="AHZ148" s="263"/>
      <c r="AIA148" s="263"/>
      <c r="AIB148" s="263"/>
      <c r="AIC148" s="263"/>
      <c r="AID148" s="263"/>
      <c r="AIE148" s="263"/>
      <c r="AIF148" s="263"/>
      <c r="AIG148" s="263"/>
      <c r="AIH148" s="263"/>
      <c r="AII148" s="263"/>
      <c r="AIJ148" s="263"/>
      <c r="AIK148" s="263"/>
      <c r="AIL148" s="263"/>
      <c r="AIM148" s="263"/>
      <c r="AIN148" s="263"/>
      <c r="AIO148" s="263"/>
      <c r="AIP148" s="263"/>
      <c r="AIQ148" s="263"/>
      <c r="AIR148" s="263"/>
      <c r="AIS148" s="263"/>
      <c r="AIT148" s="263"/>
      <c r="AIU148" s="263"/>
      <c r="AIV148" s="263"/>
      <c r="AIW148" s="263"/>
      <c r="AIX148" s="263"/>
      <c r="AIY148" s="263"/>
      <c r="AIZ148" s="263"/>
      <c r="AJA148" s="263"/>
      <c r="AJB148" s="263"/>
      <c r="AJC148" s="263"/>
      <c r="AJD148" s="263"/>
      <c r="AJE148" s="263"/>
      <c r="AJF148" s="263"/>
      <c r="AJG148" s="263"/>
      <c r="AJH148" s="263"/>
      <c r="AJI148" s="263"/>
      <c r="AJJ148" s="263"/>
      <c r="AJK148" s="263"/>
      <c r="AJL148" s="263"/>
      <c r="AJM148" s="263"/>
      <c r="AJN148" s="263"/>
      <c r="AJO148" s="263"/>
      <c r="AJP148" s="263"/>
      <c r="AJQ148" s="263"/>
      <c r="AJR148" s="263"/>
      <c r="AJS148" s="263"/>
      <c r="AJT148" s="263"/>
      <c r="AJU148" s="263"/>
      <c r="AJV148" s="263"/>
      <c r="AJW148" s="263"/>
      <c r="AJX148" s="263"/>
      <c r="AJY148" s="263"/>
      <c r="AJZ148" s="263"/>
      <c r="AKA148" s="263"/>
      <c r="AKB148" s="263"/>
      <c r="AKC148" s="263"/>
      <c r="AKD148" s="263"/>
      <c r="AKE148" s="263"/>
      <c r="AKF148" s="263"/>
      <c r="AKG148" s="263"/>
      <c r="AKH148" s="263"/>
      <c r="AKI148" s="263"/>
      <c r="AKJ148" s="263"/>
      <c r="AKK148" s="263"/>
      <c r="AKL148" s="263"/>
      <c r="AKM148" s="263"/>
      <c r="AKN148" s="263"/>
      <c r="AKO148" s="263"/>
      <c r="AKP148" s="263"/>
      <c r="AKQ148" s="263"/>
      <c r="AKR148" s="263"/>
      <c r="AKS148" s="263"/>
      <c r="AKT148" s="263"/>
      <c r="AKU148" s="263"/>
      <c r="AKV148" s="263"/>
      <c r="AKW148" s="263"/>
      <c r="AKX148" s="263"/>
      <c r="AKY148" s="263"/>
      <c r="AKZ148" s="263"/>
      <c r="ALA148" s="263"/>
      <c r="ALB148" s="263"/>
      <c r="ALC148" s="263"/>
      <c r="ALD148" s="263"/>
      <c r="ALE148" s="263"/>
      <c r="ALF148" s="263"/>
      <c r="ALG148" s="263"/>
      <c r="ALH148" s="263"/>
      <c r="ALI148" s="263"/>
      <c r="ALJ148" s="263"/>
      <c r="ALK148" s="263"/>
      <c r="ALL148" s="263"/>
      <c r="ALM148" s="263"/>
      <c r="ALN148" s="263"/>
      <c r="ALO148" s="263"/>
      <c r="ALP148" s="263"/>
      <c r="ALQ148" s="263"/>
      <c r="ALR148" s="263"/>
      <c r="ALS148" s="263"/>
      <c r="ALT148" s="263"/>
      <c r="ALU148" s="263"/>
      <c r="ALV148" s="263"/>
      <c r="ALW148" s="263"/>
      <c r="ALX148" s="263"/>
      <c r="ALY148" s="263"/>
      <c r="ALZ148" s="263"/>
      <c r="AMA148" s="263"/>
      <c r="AMB148" s="263"/>
      <c r="AMC148" s="263"/>
      <c r="AMD148" s="263"/>
      <c r="AME148" s="263"/>
      <c r="AMF148" s="263"/>
      <c r="AMG148" s="263"/>
      <c r="AMH148" s="263"/>
      <c r="AMI148" s="263"/>
      <c r="AMJ148" s="263"/>
      <c r="AMK148" s="263"/>
    </row>
    <row r="149" spans="1:1025" s="86" customFormat="1" x14ac:dyDescent="0.2">
      <c r="A149" s="263"/>
      <c r="B149" s="263"/>
      <c r="C149" s="234"/>
      <c r="D149" s="234"/>
      <c r="E149" s="234"/>
      <c r="F149" s="234"/>
      <c r="G149" s="234"/>
      <c r="H149" s="234"/>
      <c r="I149" s="234"/>
      <c r="J149" s="234"/>
      <c r="K149" s="234"/>
      <c r="L149" s="234"/>
      <c r="M149" s="234"/>
      <c r="N149" s="234"/>
      <c r="O149" s="234"/>
      <c r="P149" s="234"/>
      <c r="Q149" s="224"/>
      <c r="R149" s="244"/>
      <c r="S149" s="263"/>
      <c r="T149" s="263"/>
      <c r="U149" s="263"/>
      <c r="V149" s="263"/>
      <c r="W149" s="263"/>
      <c r="X149" s="263"/>
      <c r="Y149" s="263"/>
      <c r="Z149" s="263"/>
      <c r="AA149" s="263"/>
      <c r="AB149" s="263"/>
      <c r="AC149" s="263"/>
      <c r="AD149" s="263"/>
      <c r="AE149" s="263"/>
      <c r="AF149" s="263"/>
      <c r="AG149" s="263"/>
      <c r="AH149" s="263"/>
      <c r="AI149" s="263"/>
      <c r="AJ149" s="263"/>
      <c r="AK149" s="263"/>
      <c r="AL149" s="263"/>
      <c r="AM149" s="263"/>
      <c r="AN149" s="263"/>
      <c r="AO149" s="263"/>
      <c r="AP149" s="263"/>
      <c r="AQ149" s="263"/>
      <c r="AR149" s="263"/>
      <c r="AS149" s="263"/>
      <c r="AT149" s="263"/>
      <c r="AU149" s="263"/>
      <c r="AV149" s="263"/>
      <c r="AW149" s="263"/>
      <c r="AX149" s="263"/>
      <c r="AY149" s="263"/>
      <c r="AZ149" s="263"/>
      <c r="BA149" s="263"/>
      <c r="BB149" s="263"/>
      <c r="BC149" s="263"/>
      <c r="BD149" s="263"/>
      <c r="BE149" s="263"/>
      <c r="BF149" s="263"/>
      <c r="BG149" s="263"/>
      <c r="BH149" s="263"/>
      <c r="BI149" s="263"/>
      <c r="BJ149" s="263"/>
      <c r="BK149" s="263"/>
      <c r="BL149" s="263"/>
      <c r="BM149" s="263"/>
      <c r="BN149" s="263"/>
      <c r="BO149" s="263"/>
      <c r="BP149" s="263"/>
      <c r="BQ149" s="263"/>
      <c r="BR149" s="263"/>
      <c r="BS149" s="263"/>
      <c r="BT149" s="263"/>
      <c r="BU149" s="263"/>
      <c r="BV149" s="263"/>
      <c r="BW149" s="263"/>
      <c r="BX149" s="263"/>
      <c r="BY149" s="263"/>
      <c r="BZ149" s="263"/>
      <c r="CA149" s="263"/>
      <c r="CB149" s="263"/>
      <c r="CC149" s="263"/>
      <c r="CD149" s="263"/>
      <c r="CE149" s="263"/>
      <c r="CF149" s="263"/>
      <c r="CG149" s="263"/>
      <c r="CH149" s="263"/>
      <c r="CI149" s="263"/>
      <c r="CJ149" s="263"/>
      <c r="CK149" s="263"/>
      <c r="CL149" s="263"/>
      <c r="CM149" s="263"/>
      <c r="CN149" s="263"/>
      <c r="CO149" s="263"/>
      <c r="CP149" s="263"/>
      <c r="CQ149" s="263"/>
      <c r="CR149" s="263"/>
      <c r="CS149" s="263"/>
      <c r="CT149" s="263"/>
      <c r="CU149" s="263"/>
      <c r="CV149" s="263"/>
      <c r="CW149" s="263"/>
      <c r="CX149" s="263"/>
      <c r="CY149" s="263"/>
      <c r="CZ149" s="263"/>
      <c r="DA149" s="263"/>
      <c r="DB149" s="263"/>
      <c r="DC149" s="263"/>
      <c r="DD149" s="263"/>
      <c r="DE149" s="263"/>
      <c r="DF149" s="263"/>
      <c r="DG149" s="263"/>
      <c r="DH149" s="263"/>
      <c r="DI149" s="263"/>
      <c r="DJ149" s="263"/>
      <c r="DK149" s="263"/>
      <c r="DL149" s="263"/>
      <c r="DM149" s="263"/>
      <c r="DN149" s="263"/>
      <c r="DO149" s="263"/>
      <c r="DP149" s="263"/>
      <c r="DQ149" s="263"/>
      <c r="DR149" s="263"/>
      <c r="DS149" s="263"/>
      <c r="DT149" s="263"/>
      <c r="DU149" s="263"/>
      <c r="DV149" s="263"/>
      <c r="DW149" s="263"/>
      <c r="DX149" s="263"/>
      <c r="DY149" s="263"/>
      <c r="DZ149" s="263"/>
      <c r="EA149" s="263"/>
      <c r="EB149" s="263"/>
      <c r="EC149" s="263"/>
      <c r="ED149" s="263"/>
      <c r="EE149" s="263"/>
      <c r="EF149" s="263"/>
      <c r="EG149" s="263"/>
      <c r="EH149" s="263"/>
      <c r="EI149" s="263"/>
      <c r="EJ149" s="263"/>
      <c r="EK149" s="263"/>
      <c r="EL149" s="263"/>
      <c r="EM149" s="263"/>
      <c r="EN149" s="263"/>
      <c r="EO149" s="263"/>
      <c r="EP149" s="263"/>
      <c r="EQ149" s="263"/>
      <c r="ER149" s="263"/>
      <c r="ES149" s="263"/>
      <c r="ET149" s="263"/>
      <c r="EU149" s="263"/>
      <c r="EV149" s="263"/>
      <c r="EW149" s="263"/>
      <c r="EX149" s="263"/>
      <c r="EY149" s="263"/>
      <c r="EZ149" s="263"/>
      <c r="FA149" s="263"/>
      <c r="FB149" s="263"/>
      <c r="FC149" s="263"/>
      <c r="FD149" s="263"/>
      <c r="FE149" s="263"/>
      <c r="FF149" s="263"/>
      <c r="FG149" s="263"/>
      <c r="FH149" s="263"/>
      <c r="FI149" s="263"/>
      <c r="FJ149" s="263"/>
      <c r="FK149" s="263"/>
      <c r="FL149" s="263"/>
      <c r="FM149" s="263"/>
      <c r="FN149" s="263"/>
      <c r="FO149" s="263"/>
      <c r="FP149" s="263"/>
      <c r="FQ149" s="263"/>
      <c r="FR149" s="263"/>
      <c r="FS149" s="263"/>
      <c r="FT149" s="263"/>
      <c r="FU149" s="263"/>
      <c r="FV149" s="263"/>
      <c r="FW149" s="263"/>
      <c r="FX149" s="263"/>
      <c r="FY149" s="263"/>
      <c r="FZ149" s="263"/>
      <c r="GA149" s="263"/>
      <c r="GB149" s="263"/>
      <c r="GC149" s="263"/>
      <c r="GD149" s="263"/>
      <c r="GE149" s="263"/>
      <c r="GF149" s="263"/>
      <c r="GG149" s="263"/>
      <c r="GH149" s="263"/>
      <c r="GI149" s="263"/>
      <c r="GJ149" s="263"/>
      <c r="GK149" s="263"/>
      <c r="GL149" s="263"/>
      <c r="GM149" s="263"/>
      <c r="GN149" s="263"/>
      <c r="GO149" s="263"/>
      <c r="GP149" s="263"/>
      <c r="GQ149" s="263"/>
      <c r="GR149" s="263"/>
      <c r="GS149" s="263"/>
      <c r="GT149" s="263"/>
      <c r="GU149" s="263"/>
      <c r="GV149" s="263"/>
      <c r="GW149" s="263"/>
      <c r="GX149" s="263"/>
      <c r="GY149" s="263"/>
      <c r="GZ149" s="263"/>
      <c r="HA149" s="263"/>
      <c r="HB149" s="263"/>
      <c r="HC149" s="263"/>
      <c r="HD149" s="263"/>
      <c r="HE149" s="263"/>
      <c r="HF149" s="263"/>
      <c r="HG149" s="263"/>
      <c r="HH149" s="263"/>
      <c r="HI149" s="263"/>
      <c r="HJ149" s="263"/>
      <c r="HK149" s="263"/>
      <c r="HL149" s="263"/>
      <c r="HM149" s="263"/>
      <c r="HN149" s="263"/>
      <c r="HO149" s="263"/>
      <c r="HP149" s="263"/>
      <c r="HQ149" s="263"/>
      <c r="HR149" s="263"/>
      <c r="HS149" s="263"/>
      <c r="HT149" s="263"/>
      <c r="HU149" s="263"/>
      <c r="HV149" s="263"/>
      <c r="HW149" s="263"/>
      <c r="HX149" s="263"/>
      <c r="HY149" s="263"/>
      <c r="HZ149" s="263"/>
      <c r="IA149" s="263"/>
      <c r="IB149" s="263"/>
      <c r="IC149" s="263"/>
      <c r="ID149" s="263"/>
      <c r="IE149" s="263"/>
      <c r="IF149" s="263"/>
      <c r="IG149" s="263"/>
      <c r="IH149" s="263"/>
      <c r="II149" s="263"/>
      <c r="IJ149" s="263"/>
      <c r="IK149" s="263"/>
      <c r="IL149" s="263"/>
      <c r="IM149" s="263"/>
      <c r="IN149" s="263"/>
      <c r="IO149" s="263"/>
      <c r="IP149" s="263"/>
      <c r="IQ149" s="263"/>
      <c r="IR149" s="263"/>
      <c r="IS149" s="263"/>
      <c r="IT149" s="263"/>
      <c r="IU149" s="263"/>
      <c r="IV149" s="263"/>
      <c r="IW149" s="263"/>
      <c r="IX149" s="263"/>
      <c r="IY149" s="263"/>
      <c r="IZ149" s="263"/>
      <c r="JA149" s="263"/>
      <c r="JB149" s="263"/>
      <c r="JC149" s="263"/>
      <c r="JD149" s="263"/>
      <c r="JE149" s="263"/>
      <c r="JF149" s="263"/>
      <c r="JG149" s="263"/>
      <c r="JH149" s="263"/>
      <c r="JI149" s="263"/>
      <c r="JJ149" s="263"/>
      <c r="JK149" s="263"/>
      <c r="JL149" s="263"/>
      <c r="JM149" s="263"/>
      <c r="JN149" s="263"/>
      <c r="JO149" s="263"/>
      <c r="JP149" s="263"/>
      <c r="JQ149" s="263"/>
      <c r="JR149" s="263"/>
      <c r="JS149" s="263"/>
      <c r="JT149" s="263"/>
      <c r="JU149" s="263"/>
      <c r="JV149" s="263"/>
      <c r="JW149" s="263"/>
      <c r="JX149" s="263"/>
      <c r="JY149" s="263"/>
      <c r="JZ149" s="263"/>
      <c r="KA149" s="263"/>
      <c r="KB149" s="263"/>
      <c r="KC149" s="263"/>
      <c r="KD149" s="263"/>
      <c r="KE149" s="263"/>
      <c r="KF149" s="263"/>
      <c r="KG149" s="263"/>
      <c r="KH149" s="263"/>
      <c r="KI149" s="263"/>
      <c r="KJ149" s="263"/>
      <c r="KK149" s="263"/>
      <c r="KL149" s="263"/>
      <c r="KM149" s="263"/>
      <c r="KN149" s="263"/>
      <c r="KO149" s="263"/>
      <c r="KP149" s="263"/>
      <c r="KQ149" s="263"/>
      <c r="KR149" s="263"/>
      <c r="KS149" s="263"/>
      <c r="KT149" s="263"/>
      <c r="KU149" s="263"/>
      <c r="KV149" s="263"/>
      <c r="KW149" s="263"/>
      <c r="KX149" s="263"/>
      <c r="KY149" s="263"/>
      <c r="KZ149" s="263"/>
      <c r="LA149" s="263"/>
      <c r="LB149" s="263"/>
      <c r="LC149" s="263"/>
      <c r="LD149" s="263"/>
      <c r="LE149" s="263"/>
      <c r="LF149" s="263"/>
      <c r="LG149" s="263"/>
      <c r="LH149" s="263"/>
      <c r="LI149" s="263"/>
      <c r="LJ149" s="263"/>
      <c r="LK149" s="263"/>
      <c r="LL149" s="263"/>
      <c r="LM149" s="263"/>
      <c r="LN149" s="263"/>
      <c r="LO149" s="263"/>
      <c r="LP149" s="263"/>
      <c r="LQ149" s="263"/>
      <c r="LR149" s="263"/>
      <c r="LS149" s="263"/>
      <c r="LT149" s="263"/>
      <c r="LU149" s="263"/>
      <c r="LV149" s="263"/>
      <c r="LW149" s="263"/>
      <c r="LX149" s="263"/>
      <c r="LY149" s="263"/>
      <c r="LZ149" s="263"/>
      <c r="MA149" s="263"/>
      <c r="MB149" s="263"/>
      <c r="MC149" s="263"/>
      <c r="MD149" s="263"/>
      <c r="ME149" s="263"/>
      <c r="MF149" s="263"/>
      <c r="MG149" s="263"/>
      <c r="MH149" s="263"/>
      <c r="MI149" s="263"/>
      <c r="MJ149" s="263"/>
      <c r="MK149" s="263"/>
      <c r="ML149" s="263"/>
      <c r="MM149" s="263"/>
      <c r="MN149" s="263"/>
      <c r="MO149" s="263"/>
      <c r="MP149" s="263"/>
      <c r="MQ149" s="263"/>
      <c r="MR149" s="263"/>
      <c r="MS149" s="263"/>
      <c r="MT149" s="263"/>
      <c r="MU149" s="263"/>
      <c r="MV149" s="263"/>
      <c r="MW149" s="263"/>
      <c r="MX149" s="263"/>
      <c r="MY149" s="263"/>
      <c r="MZ149" s="263"/>
      <c r="NA149" s="263"/>
      <c r="NB149" s="263"/>
      <c r="NC149" s="263"/>
      <c r="ND149" s="263"/>
      <c r="NE149" s="263"/>
      <c r="NF149" s="263"/>
      <c r="NG149" s="263"/>
      <c r="NH149" s="263"/>
      <c r="NI149" s="263"/>
      <c r="NJ149" s="263"/>
      <c r="NK149" s="263"/>
      <c r="NL149" s="263"/>
      <c r="NM149" s="263"/>
      <c r="NN149" s="263"/>
      <c r="NO149" s="263"/>
      <c r="NP149" s="263"/>
      <c r="NQ149" s="263"/>
      <c r="NR149" s="263"/>
      <c r="NS149" s="263"/>
      <c r="NT149" s="263"/>
      <c r="NU149" s="263"/>
      <c r="NV149" s="263"/>
      <c r="NW149" s="263"/>
      <c r="NX149" s="263"/>
      <c r="NY149" s="263"/>
      <c r="NZ149" s="263"/>
      <c r="OA149" s="263"/>
      <c r="OB149" s="263"/>
      <c r="OC149" s="263"/>
      <c r="OD149" s="263"/>
      <c r="OE149" s="263"/>
      <c r="OF149" s="263"/>
      <c r="OG149" s="263"/>
      <c r="OH149" s="263"/>
      <c r="OI149" s="263"/>
      <c r="OJ149" s="263"/>
      <c r="OK149" s="263"/>
      <c r="OL149" s="263"/>
      <c r="OM149" s="263"/>
      <c r="ON149" s="263"/>
      <c r="OO149" s="263"/>
      <c r="OP149" s="263"/>
      <c r="OQ149" s="263"/>
      <c r="OR149" s="263"/>
      <c r="OS149" s="263"/>
      <c r="OT149" s="263"/>
      <c r="OU149" s="263"/>
      <c r="OV149" s="263"/>
      <c r="OW149" s="263"/>
      <c r="OX149" s="263"/>
      <c r="OY149" s="263"/>
      <c r="OZ149" s="263"/>
      <c r="PA149" s="263"/>
      <c r="PB149" s="263"/>
      <c r="PC149" s="263"/>
      <c r="PD149" s="263"/>
      <c r="PE149" s="263"/>
      <c r="PF149" s="263"/>
      <c r="PG149" s="263"/>
      <c r="PH149" s="263"/>
      <c r="PI149" s="263"/>
      <c r="PJ149" s="263"/>
      <c r="PK149" s="263"/>
      <c r="PL149" s="263"/>
      <c r="PM149" s="263"/>
      <c r="PN149" s="263"/>
      <c r="PO149" s="263"/>
      <c r="PP149" s="263"/>
      <c r="PQ149" s="263"/>
      <c r="PR149" s="263"/>
      <c r="PS149" s="263"/>
      <c r="PT149" s="263"/>
      <c r="PU149" s="263"/>
      <c r="PV149" s="263"/>
      <c r="PW149" s="263"/>
      <c r="PX149" s="263"/>
      <c r="PY149" s="263"/>
      <c r="PZ149" s="263"/>
      <c r="QA149" s="263"/>
      <c r="QB149" s="263"/>
      <c r="QC149" s="263"/>
      <c r="QD149" s="263"/>
      <c r="QE149" s="263"/>
      <c r="QF149" s="263"/>
      <c r="QG149" s="263"/>
      <c r="QH149" s="263"/>
      <c r="QI149" s="263"/>
      <c r="QJ149" s="263"/>
      <c r="QK149" s="263"/>
      <c r="QL149" s="263"/>
      <c r="QM149" s="263"/>
      <c r="QN149" s="263"/>
      <c r="QO149" s="263"/>
      <c r="QP149" s="263"/>
      <c r="QQ149" s="263"/>
      <c r="QR149" s="263"/>
      <c r="QS149" s="263"/>
      <c r="QT149" s="263"/>
      <c r="QU149" s="263"/>
      <c r="QV149" s="263"/>
      <c r="QW149" s="263"/>
      <c r="QX149" s="263"/>
      <c r="QY149" s="263"/>
      <c r="QZ149" s="263"/>
      <c r="RA149" s="263"/>
      <c r="RB149" s="263"/>
      <c r="RC149" s="263"/>
      <c r="RD149" s="263"/>
      <c r="RE149" s="263"/>
      <c r="RF149" s="263"/>
      <c r="RG149" s="263"/>
      <c r="RH149" s="263"/>
      <c r="RI149" s="263"/>
      <c r="RJ149" s="263"/>
      <c r="RK149" s="263"/>
      <c r="RL149" s="263"/>
      <c r="RM149" s="263"/>
      <c r="RN149" s="263"/>
      <c r="RO149" s="263"/>
      <c r="RP149" s="263"/>
      <c r="RQ149" s="263"/>
      <c r="RR149" s="263"/>
      <c r="RS149" s="263"/>
      <c r="RT149" s="263"/>
      <c r="RU149" s="263"/>
      <c r="RV149" s="263"/>
      <c r="RW149" s="263"/>
      <c r="RX149" s="263"/>
      <c r="RY149" s="263"/>
      <c r="RZ149" s="263"/>
      <c r="SA149" s="263"/>
      <c r="SB149" s="263"/>
      <c r="SC149" s="263"/>
      <c r="SD149" s="263"/>
      <c r="SE149" s="263"/>
      <c r="SF149" s="263"/>
      <c r="SG149" s="263"/>
      <c r="SH149" s="263"/>
      <c r="SI149" s="263"/>
      <c r="SJ149" s="263"/>
      <c r="SK149" s="263"/>
      <c r="SL149" s="263"/>
      <c r="SM149" s="263"/>
      <c r="SN149" s="263"/>
      <c r="SO149" s="263"/>
      <c r="SP149" s="263"/>
      <c r="SQ149" s="263"/>
      <c r="SR149" s="263"/>
      <c r="SS149" s="263"/>
      <c r="ST149" s="263"/>
      <c r="SU149" s="263"/>
      <c r="SV149" s="263"/>
      <c r="SW149" s="263"/>
      <c r="SX149" s="263"/>
      <c r="SY149" s="263"/>
      <c r="SZ149" s="263"/>
      <c r="TA149" s="263"/>
      <c r="TB149" s="263"/>
      <c r="TC149" s="263"/>
      <c r="TD149" s="263"/>
      <c r="TE149" s="263"/>
      <c r="TF149" s="263"/>
      <c r="TG149" s="263"/>
      <c r="TH149" s="263"/>
      <c r="TI149" s="263"/>
      <c r="TJ149" s="263"/>
      <c r="TK149" s="263"/>
      <c r="TL149" s="263"/>
      <c r="TM149" s="263"/>
      <c r="TN149" s="263"/>
      <c r="TO149" s="263"/>
      <c r="TP149" s="263"/>
      <c r="TQ149" s="263"/>
      <c r="TR149" s="263"/>
      <c r="TS149" s="263"/>
      <c r="TT149" s="263"/>
      <c r="TU149" s="263"/>
      <c r="TV149" s="263"/>
      <c r="TW149" s="263"/>
      <c r="TX149" s="263"/>
      <c r="TY149" s="263"/>
      <c r="TZ149" s="263"/>
      <c r="UA149" s="263"/>
      <c r="UB149" s="263"/>
      <c r="UC149" s="263"/>
      <c r="UD149" s="263"/>
      <c r="UE149" s="263"/>
      <c r="UF149" s="263"/>
      <c r="UG149" s="263"/>
      <c r="UH149" s="263"/>
      <c r="UI149" s="263"/>
      <c r="UJ149" s="263"/>
      <c r="UK149" s="263"/>
      <c r="UL149" s="263"/>
      <c r="UM149" s="263"/>
      <c r="UN149" s="263"/>
      <c r="UO149" s="263"/>
      <c r="UP149" s="263"/>
      <c r="UQ149" s="263"/>
      <c r="UR149" s="263"/>
      <c r="US149" s="263"/>
      <c r="UT149" s="263"/>
      <c r="UU149" s="263"/>
      <c r="UV149" s="263"/>
      <c r="UW149" s="263"/>
      <c r="UX149" s="263"/>
      <c r="UY149" s="263"/>
      <c r="UZ149" s="263"/>
      <c r="VA149" s="263"/>
      <c r="VB149" s="263"/>
      <c r="VC149" s="263"/>
      <c r="VD149" s="263"/>
      <c r="VE149" s="263"/>
      <c r="VF149" s="263"/>
      <c r="VG149" s="263"/>
      <c r="VH149" s="263"/>
      <c r="VI149" s="263"/>
      <c r="VJ149" s="263"/>
      <c r="VK149" s="263"/>
      <c r="VL149" s="263"/>
      <c r="VM149" s="263"/>
      <c r="VN149" s="263"/>
      <c r="VO149" s="263"/>
      <c r="VP149" s="263"/>
      <c r="VQ149" s="263"/>
      <c r="VR149" s="263"/>
      <c r="VS149" s="263"/>
      <c r="VT149" s="263"/>
      <c r="VU149" s="263"/>
      <c r="VV149" s="263"/>
      <c r="VW149" s="263"/>
      <c r="VX149" s="263"/>
      <c r="VY149" s="263"/>
      <c r="VZ149" s="263"/>
      <c r="WA149" s="263"/>
      <c r="WB149" s="263"/>
      <c r="WC149" s="263"/>
      <c r="WD149" s="263"/>
      <c r="WE149" s="263"/>
      <c r="WF149" s="263"/>
      <c r="WG149" s="263"/>
      <c r="WH149" s="263"/>
      <c r="WI149" s="263"/>
      <c r="WJ149" s="263"/>
      <c r="WK149" s="263"/>
      <c r="WL149" s="263"/>
      <c r="WM149" s="263"/>
      <c r="WN149" s="263"/>
      <c r="WO149" s="263"/>
      <c r="WP149" s="263"/>
      <c r="WQ149" s="263"/>
      <c r="WR149" s="263"/>
      <c r="WS149" s="263"/>
      <c r="WT149" s="263"/>
      <c r="WU149" s="263"/>
      <c r="WV149" s="263"/>
      <c r="WW149" s="263"/>
      <c r="WX149" s="263"/>
      <c r="WY149" s="263"/>
      <c r="WZ149" s="263"/>
      <c r="XA149" s="263"/>
      <c r="XB149" s="263"/>
      <c r="XC149" s="263"/>
      <c r="XD149" s="263"/>
      <c r="XE149" s="263"/>
      <c r="XF149" s="263"/>
      <c r="XG149" s="263"/>
      <c r="XH149" s="263"/>
      <c r="XI149" s="263"/>
      <c r="XJ149" s="263"/>
      <c r="XK149" s="263"/>
      <c r="XL149" s="263"/>
      <c r="XM149" s="263"/>
      <c r="XN149" s="263"/>
      <c r="XO149" s="263"/>
      <c r="XP149" s="263"/>
      <c r="XQ149" s="263"/>
      <c r="XR149" s="263"/>
      <c r="XS149" s="263"/>
      <c r="XT149" s="263"/>
      <c r="XU149" s="263"/>
      <c r="XV149" s="263"/>
      <c r="XW149" s="263"/>
      <c r="XX149" s="263"/>
      <c r="XY149" s="263"/>
      <c r="XZ149" s="263"/>
      <c r="YA149" s="263"/>
      <c r="YB149" s="263"/>
      <c r="YC149" s="263"/>
      <c r="YD149" s="263"/>
      <c r="YE149" s="263"/>
      <c r="YF149" s="263"/>
      <c r="YG149" s="263"/>
      <c r="YH149" s="263"/>
      <c r="YI149" s="263"/>
      <c r="YJ149" s="263"/>
      <c r="YK149" s="263"/>
      <c r="YL149" s="263"/>
      <c r="YM149" s="263"/>
      <c r="YN149" s="263"/>
      <c r="YO149" s="263"/>
      <c r="YP149" s="263"/>
      <c r="YQ149" s="263"/>
      <c r="YR149" s="263"/>
      <c r="YS149" s="263"/>
      <c r="YT149" s="263"/>
      <c r="YU149" s="263"/>
      <c r="YV149" s="263"/>
      <c r="YW149" s="263"/>
      <c r="YX149" s="263"/>
      <c r="YY149" s="263"/>
      <c r="YZ149" s="263"/>
      <c r="ZA149" s="263"/>
      <c r="ZB149" s="263"/>
      <c r="ZC149" s="263"/>
      <c r="ZD149" s="263"/>
      <c r="ZE149" s="263"/>
      <c r="ZF149" s="263"/>
      <c r="ZG149" s="263"/>
      <c r="ZH149" s="263"/>
      <c r="ZI149" s="263"/>
      <c r="ZJ149" s="263"/>
      <c r="ZK149" s="263"/>
      <c r="ZL149" s="263"/>
      <c r="ZM149" s="263"/>
      <c r="ZN149" s="263"/>
      <c r="ZO149" s="263"/>
      <c r="ZP149" s="263"/>
      <c r="ZQ149" s="263"/>
      <c r="ZR149" s="263"/>
      <c r="ZS149" s="263"/>
      <c r="ZT149" s="263"/>
      <c r="ZU149" s="263"/>
      <c r="ZV149" s="263"/>
      <c r="ZW149" s="263"/>
      <c r="ZX149" s="263"/>
      <c r="ZY149" s="263"/>
      <c r="ZZ149" s="263"/>
      <c r="AAA149" s="263"/>
      <c r="AAB149" s="263"/>
      <c r="AAC149" s="263"/>
      <c r="AAD149" s="263"/>
      <c r="AAE149" s="263"/>
      <c r="AAF149" s="263"/>
      <c r="AAG149" s="263"/>
      <c r="AAH149" s="263"/>
      <c r="AAI149" s="263"/>
      <c r="AAJ149" s="263"/>
      <c r="AAK149" s="263"/>
      <c r="AAL149" s="263"/>
      <c r="AAM149" s="263"/>
      <c r="AAN149" s="263"/>
      <c r="AAO149" s="263"/>
      <c r="AAP149" s="263"/>
      <c r="AAQ149" s="263"/>
      <c r="AAR149" s="263"/>
      <c r="AAS149" s="263"/>
      <c r="AAT149" s="263"/>
      <c r="AAU149" s="263"/>
      <c r="AAV149" s="263"/>
      <c r="AAW149" s="263"/>
      <c r="AAX149" s="263"/>
      <c r="AAY149" s="263"/>
      <c r="AAZ149" s="263"/>
      <c r="ABA149" s="263"/>
      <c r="ABB149" s="263"/>
      <c r="ABC149" s="263"/>
      <c r="ABD149" s="263"/>
      <c r="ABE149" s="263"/>
      <c r="ABF149" s="263"/>
      <c r="ABG149" s="263"/>
      <c r="ABH149" s="263"/>
      <c r="ABI149" s="263"/>
      <c r="ABJ149" s="263"/>
      <c r="ABK149" s="263"/>
      <c r="ABL149" s="263"/>
      <c r="ABM149" s="263"/>
      <c r="ABN149" s="263"/>
      <c r="ABO149" s="263"/>
      <c r="ABP149" s="263"/>
      <c r="ABQ149" s="263"/>
      <c r="ABR149" s="263"/>
      <c r="ABS149" s="263"/>
      <c r="ABT149" s="263"/>
      <c r="ABU149" s="263"/>
      <c r="ABV149" s="263"/>
      <c r="ABW149" s="263"/>
      <c r="ABX149" s="263"/>
      <c r="ABY149" s="263"/>
      <c r="ABZ149" s="263"/>
      <c r="ACA149" s="263"/>
      <c r="ACB149" s="263"/>
      <c r="ACC149" s="263"/>
      <c r="ACD149" s="263"/>
      <c r="ACE149" s="263"/>
      <c r="ACF149" s="263"/>
      <c r="ACG149" s="263"/>
      <c r="ACH149" s="263"/>
      <c r="ACI149" s="263"/>
      <c r="ACJ149" s="263"/>
      <c r="ACK149" s="263"/>
      <c r="ACL149" s="263"/>
      <c r="ACM149" s="263"/>
      <c r="ACN149" s="263"/>
      <c r="ACO149" s="263"/>
      <c r="ACP149" s="263"/>
      <c r="ACQ149" s="263"/>
      <c r="ACR149" s="263"/>
      <c r="ACS149" s="263"/>
      <c r="ACT149" s="263"/>
      <c r="ACU149" s="263"/>
      <c r="ACV149" s="263"/>
      <c r="ACW149" s="263"/>
      <c r="ACX149" s="263"/>
      <c r="ACY149" s="263"/>
      <c r="ACZ149" s="263"/>
      <c r="ADA149" s="263"/>
      <c r="ADB149" s="263"/>
      <c r="ADC149" s="263"/>
      <c r="ADD149" s="263"/>
      <c r="ADE149" s="263"/>
      <c r="ADF149" s="263"/>
      <c r="ADG149" s="263"/>
      <c r="ADH149" s="263"/>
      <c r="ADI149" s="263"/>
      <c r="ADJ149" s="263"/>
      <c r="ADK149" s="263"/>
      <c r="ADL149" s="263"/>
      <c r="ADM149" s="263"/>
      <c r="ADN149" s="263"/>
      <c r="ADO149" s="263"/>
      <c r="ADP149" s="263"/>
      <c r="ADQ149" s="263"/>
      <c r="ADR149" s="263"/>
      <c r="ADS149" s="263"/>
      <c r="ADT149" s="263"/>
      <c r="ADU149" s="263"/>
      <c r="ADV149" s="263"/>
      <c r="ADW149" s="263"/>
      <c r="ADX149" s="263"/>
      <c r="ADY149" s="263"/>
      <c r="ADZ149" s="263"/>
      <c r="AEA149" s="263"/>
      <c r="AEB149" s="263"/>
      <c r="AEC149" s="263"/>
      <c r="AED149" s="263"/>
      <c r="AEE149" s="263"/>
      <c r="AEF149" s="263"/>
      <c r="AEG149" s="263"/>
      <c r="AEH149" s="263"/>
      <c r="AEI149" s="263"/>
      <c r="AEJ149" s="263"/>
      <c r="AEK149" s="263"/>
      <c r="AEL149" s="263"/>
      <c r="AEM149" s="263"/>
      <c r="AEN149" s="263"/>
      <c r="AEO149" s="263"/>
      <c r="AEP149" s="263"/>
      <c r="AEQ149" s="263"/>
      <c r="AER149" s="263"/>
      <c r="AES149" s="263"/>
      <c r="AET149" s="263"/>
      <c r="AEU149" s="263"/>
      <c r="AEV149" s="263"/>
      <c r="AEW149" s="263"/>
      <c r="AEX149" s="263"/>
      <c r="AEY149" s="263"/>
      <c r="AEZ149" s="263"/>
      <c r="AFA149" s="263"/>
      <c r="AFB149" s="263"/>
      <c r="AFC149" s="263"/>
      <c r="AFD149" s="263"/>
      <c r="AFE149" s="263"/>
      <c r="AFF149" s="263"/>
      <c r="AFG149" s="263"/>
      <c r="AFH149" s="263"/>
      <c r="AFI149" s="263"/>
      <c r="AFJ149" s="263"/>
      <c r="AFK149" s="263"/>
      <c r="AFL149" s="263"/>
      <c r="AFM149" s="263"/>
      <c r="AFN149" s="263"/>
      <c r="AFO149" s="263"/>
      <c r="AFP149" s="263"/>
      <c r="AFQ149" s="263"/>
      <c r="AFR149" s="263"/>
      <c r="AFS149" s="263"/>
      <c r="AFT149" s="263"/>
      <c r="AFU149" s="263"/>
      <c r="AFV149" s="263"/>
      <c r="AFW149" s="263"/>
      <c r="AFX149" s="263"/>
      <c r="AFY149" s="263"/>
      <c r="AFZ149" s="263"/>
      <c r="AGA149" s="263"/>
      <c r="AGB149" s="263"/>
      <c r="AGC149" s="263"/>
      <c r="AGD149" s="263"/>
      <c r="AGE149" s="263"/>
      <c r="AGF149" s="263"/>
      <c r="AGG149" s="263"/>
      <c r="AGH149" s="263"/>
      <c r="AGI149" s="263"/>
      <c r="AGJ149" s="263"/>
      <c r="AGK149" s="263"/>
      <c r="AGL149" s="263"/>
      <c r="AGM149" s="263"/>
      <c r="AGN149" s="263"/>
      <c r="AGO149" s="263"/>
      <c r="AGP149" s="263"/>
      <c r="AGQ149" s="263"/>
      <c r="AGR149" s="263"/>
      <c r="AGS149" s="263"/>
      <c r="AGT149" s="263"/>
      <c r="AGU149" s="263"/>
      <c r="AGV149" s="263"/>
      <c r="AGW149" s="263"/>
      <c r="AGX149" s="263"/>
      <c r="AGY149" s="263"/>
      <c r="AGZ149" s="263"/>
      <c r="AHA149" s="263"/>
      <c r="AHB149" s="263"/>
      <c r="AHC149" s="263"/>
      <c r="AHD149" s="263"/>
      <c r="AHE149" s="263"/>
      <c r="AHF149" s="263"/>
      <c r="AHG149" s="263"/>
      <c r="AHH149" s="263"/>
      <c r="AHI149" s="263"/>
      <c r="AHJ149" s="263"/>
      <c r="AHK149" s="263"/>
      <c r="AHL149" s="263"/>
      <c r="AHM149" s="263"/>
      <c r="AHN149" s="263"/>
      <c r="AHO149" s="263"/>
      <c r="AHP149" s="263"/>
      <c r="AHQ149" s="263"/>
      <c r="AHR149" s="263"/>
      <c r="AHS149" s="263"/>
      <c r="AHT149" s="263"/>
      <c r="AHU149" s="263"/>
      <c r="AHV149" s="263"/>
      <c r="AHW149" s="263"/>
      <c r="AHX149" s="263"/>
      <c r="AHY149" s="263"/>
      <c r="AHZ149" s="263"/>
      <c r="AIA149" s="263"/>
      <c r="AIB149" s="263"/>
      <c r="AIC149" s="263"/>
      <c r="AID149" s="263"/>
      <c r="AIE149" s="263"/>
      <c r="AIF149" s="263"/>
      <c r="AIG149" s="263"/>
      <c r="AIH149" s="263"/>
      <c r="AII149" s="263"/>
      <c r="AIJ149" s="263"/>
      <c r="AIK149" s="263"/>
      <c r="AIL149" s="263"/>
      <c r="AIM149" s="263"/>
      <c r="AIN149" s="263"/>
      <c r="AIO149" s="263"/>
      <c r="AIP149" s="263"/>
      <c r="AIQ149" s="263"/>
      <c r="AIR149" s="263"/>
      <c r="AIS149" s="263"/>
      <c r="AIT149" s="263"/>
      <c r="AIU149" s="263"/>
      <c r="AIV149" s="263"/>
      <c r="AIW149" s="263"/>
      <c r="AIX149" s="263"/>
      <c r="AIY149" s="263"/>
      <c r="AIZ149" s="263"/>
      <c r="AJA149" s="263"/>
      <c r="AJB149" s="263"/>
      <c r="AJC149" s="263"/>
      <c r="AJD149" s="263"/>
      <c r="AJE149" s="263"/>
      <c r="AJF149" s="263"/>
      <c r="AJG149" s="263"/>
      <c r="AJH149" s="263"/>
      <c r="AJI149" s="263"/>
      <c r="AJJ149" s="263"/>
      <c r="AJK149" s="263"/>
      <c r="AJL149" s="263"/>
      <c r="AJM149" s="263"/>
      <c r="AJN149" s="263"/>
      <c r="AJO149" s="263"/>
      <c r="AJP149" s="263"/>
      <c r="AJQ149" s="263"/>
      <c r="AJR149" s="263"/>
      <c r="AJS149" s="263"/>
      <c r="AJT149" s="263"/>
      <c r="AJU149" s="263"/>
      <c r="AJV149" s="263"/>
      <c r="AJW149" s="263"/>
      <c r="AJX149" s="263"/>
      <c r="AJY149" s="263"/>
      <c r="AJZ149" s="263"/>
      <c r="AKA149" s="263"/>
      <c r="AKB149" s="263"/>
      <c r="AKC149" s="263"/>
      <c r="AKD149" s="263"/>
      <c r="AKE149" s="263"/>
      <c r="AKF149" s="263"/>
      <c r="AKG149" s="263"/>
      <c r="AKH149" s="263"/>
      <c r="AKI149" s="263"/>
      <c r="AKJ149" s="263"/>
      <c r="AKK149" s="263"/>
      <c r="AKL149" s="263"/>
      <c r="AKM149" s="263"/>
      <c r="AKN149" s="263"/>
      <c r="AKO149" s="263"/>
      <c r="AKP149" s="263"/>
      <c r="AKQ149" s="263"/>
      <c r="AKR149" s="263"/>
      <c r="AKS149" s="263"/>
      <c r="AKT149" s="263"/>
      <c r="AKU149" s="263"/>
      <c r="AKV149" s="263"/>
      <c r="AKW149" s="263"/>
      <c r="AKX149" s="263"/>
      <c r="AKY149" s="263"/>
      <c r="AKZ149" s="263"/>
      <c r="ALA149" s="263"/>
      <c r="ALB149" s="263"/>
      <c r="ALC149" s="263"/>
      <c r="ALD149" s="263"/>
      <c r="ALE149" s="263"/>
      <c r="ALF149" s="263"/>
      <c r="ALG149" s="263"/>
      <c r="ALH149" s="263"/>
      <c r="ALI149" s="263"/>
      <c r="ALJ149" s="263"/>
      <c r="ALK149" s="263"/>
      <c r="ALL149" s="263"/>
      <c r="ALM149" s="263"/>
      <c r="ALN149" s="263"/>
      <c r="ALO149" s="263"/>
      <c r="ALP149" s="263"/>
      <c r="ALQ149" s="263"/>
      <c r="ALR149" s="263"/>
      <c r="ALS149" s="263"/>
      <c r="ALT149" s="263"/>
      <c r="ALU149" s="263"/>
      <c r="ALV149" s="263"/>
      <c r="ALW149" s="263"/>
      <c r="ALX149" s="263"/>
      <c r="ALY149" s="263"/>
      <c r="ALZ149" s="263"/>
      <c r="AMA149" s="263"/>
      <c r="AMB149" s="263"/>
      <c r="AMC149" s="263"/>
      <c r="AMD149" s="263"/>
      <c r="AME149" s="263"/>
      <c r="AMF149" s="263"/>
      <c r="AMG149" s="263"/>
      <c r="AMH149" s="263"/>
      <c r="AMI149" s="263"/>
      <c r="AMJ149" s="263"/>
      <c r="AMK149" s="263"/>
    </row>
    <row r="150" spans="1:1025" s="86" customFormat="1" x14ac:dyDescent="0.2">
      <c r="A150" s="263"/>
      <c r="B150" s="263"/>
      <c r="C150" s="234"/>
      <c r="D150" s="234"/>
      <c r="E150" s="234"/>
      <c r="F150" s="234"/>
      <c r="G150" s="234"/>
      <c r="H150" s="234"/>
      <c r="I150" s="234"/>
      <c r="J150" s="234"/>
      <c r="K150" s="234"/>
      <c r="L150" s="234"/>
      <c r="M150" s="234"/>
      <c r="N150" s="234"/>
      <c r="O150" s="234"/>
      <c r="P150" s="234"/>
      <c r="Q150" s="224"/>
      <c r="R150" s="244"/>
      <c r="S150" s="263"/>
      <c r="T150" s="263"/>
      <c r="U150" s="263"/>
      <c r="V150" s="263"/>
      <c r="W150" s="263"/>
      <c r="X150" s="263"/>
      <c r="Y150" s="263"/>
      <c r="Z150" s="263"/>
      <c r="AA150" s="263"/>
      <c r="AB150" s="263"/>
      <c r="AC150" s="263"/>
      <c r="AD150" s="263"/>
      <c r="AE150" s="263"/>
      <c r="AF150" s="263"/>
      <c r="AG150" s="263"/>
      <c r="AH150" s="263"/>
      <c r="AI150" s="263"/>
      <c r="AJ150" s="263"/>
      <c r="AK150" s="263"/>
      <c r="AL150" s="263"/>
      <c r="AM150" s="263"/>
      <c r="AN150" s="263"/>
      <c r="AO150" s="263"/>
      <c r="AP150" s="263"/>
      <c r="AQ150" s="263"/>
      <c r="AR150" s="263"/>
      <c r="AS150" s="263"/>
      <c r="AT150" s="263"/>
      <c r="AU150" s="263"/>
      <c r="AV150" s="263"/>
      <c r="AW150" s="263"/>
      <c r="AX150" s="263"/>
      <c r="AY150" s="263"/>
      <c r="AZ150" s="263"/>
      <c r="BA150" s="263"/>
      <c r="BB150" s="263"/>
      <c r="BC150" s="263"/>
      <c r="BD150" s="263"/>
      <c r="BE150" s="263"/>
      <c r="BF150" s="263"/>
      <c r="BG150" s="263"/>
      <c r="BH150" s="263"/>
      <c r="BI150" s="263"/>
      <c r="BJ150" s="263"/>
      <c r="BK150" s="263"/>
      <c r="BL150" s="263"/>
      <c r="BM150" s="263"/>
      <c r="BN150" s="263"/>
      <c r="BO150" s="263"/>
      <c r="BP150" s="263"/>
      <c r="BQ150" s="263"/>
      <c r="BR150" s="263"/>
      <c r="BS150" s="263"/>
      <c r="BT150" s="263"/>
      <c r="BU150" s="263"/>
      <c r="BV150" s="263"/>
      <c r="BW150" s="263"/>
      <c r="BX150" s="263"/>
      <c r="BY150" s="263"/>
      <c r="BZ150" s="263"/>
      <c r="CA150" s="263"/>
      <c r="CB150" s="263"/>
      <c r="CC150" s="263"/>
      <c r="CD150" s="263"/>
      <c r="CE150" s="263"/>
      <c r="CF150" s="263"/>
      <c r="CG150" s="263"/>
      <c r="CH150" s="263"/>
      <c r="CI150" s="263"/>
      <c r="CJ150" s="263"/>
      <c r="CK150" s="263"/>
      <c r="CL150" s="263"/>
      <c r="CM150" s="263"/>
      <c r="CN150" s="263"/>
      <c r="CO150" s="263"/>
      <c r="CP150" s="263"/>
      <c r="CQ150" s="263"/>
      <c r="CR150" s="263"/>
      <c r="CS150" s="263"/>
      <c r="CT150" s="263"/>
      <c r="CU150" s="263"/>
      <c r="CV150" s="263"/>
      <c r="CW150" s="263"/>
      <c r="CX150" s="263"/>
      <c r="CY150" s="263"/>
      <c r="CZ150" s="263"/>
      <c r="DA150" s="263"/>
      <c r="DB150" s="263"/>
      <c r="DC150" s="263"/>
      <c r="DD150" s="263"/>
      <c r="DE150" s="263"/>
      <c r="DF150" s="263"/>
      <c r="DG150" s="263"/>
      <c r="DH150" s="263"/>
      <c r="DI150" s="263"/>
      <c r="DJ150" s="263"/>
      <c r="DK150" s="263"/>
      <c r="DL150" s="263"/>
      <c r="DM150" s="263"/>
      <c r="DN150" s="263"/>
      <c r="DO150" s="263"/>
      <c r="DP150" s="263"/>
      <c r="DQ150" s="263"/>
      <c r="DR150" s="263"/>
      <c r="DS150" s="263"/>
      <c r="DT150" s="263"/>
      <c r="DU150" s="263"/>
      <c r="DV150" s="263"/>
      <c r="DW150" s="263"/>
      <c r="DX150" s="263"/>
      <c r="DY150" s="263"/>
      <c r="DZ150" s="263"/>
      <c r="EA150" s="263"/>
      <c r="EB150" s="263"/>
      <c r="EC150" s="263"/>
      <c r="ED150" s="263"/>
      <c r="EE150" s="263"/>
      <c r="EF150" s="263"/>
      <c r="EG150" s="263"/>
      <c r="EH150" s="263"/>
      <c r="EI150" s="263"/>
      <c r="EJ150" s="263"/>
      <c r="EK150" s="263"/>
      <c r="EL150" s="263"/>
      <c r="EM150" s="263"/>
      <c r="EN150" s="263"/>
      <c r="EO150" s="263"/>
      <c r="EP150" s="263"/>
      <c r="EQ150" s="263"/>
      <c r="ER150" s="263"/>
      <c r="ES150" s="263"/>
      <c r="ET150" s="263"/>
      <c r="EU150" s="263"/>
      <c r="EV150" s="263"/>
      <c r="EW150" s="263"/>
      <c r="EX150" s="263"/>
      <c r="EY150" s="263"/>
      <c r="EZ150" s="263"/>
      <c r="FA150" s="263"/>
      <c r="FB150" s="263"/>
      <c r="FC150" s="263"/>
      <c r="FD150" s="263"/>
      <c r="FE150" s="263"/>
      <c r="FF150" s="263"/>
      <c r="FG150" s="263"/>
      <c r="FH150" s="263"/>
      <c r="FI150" s="263"/>
      <c r="FJ150" s="263"/>
      <c r="FK150" s="263"/>
      <c r="FL150" s="263"/>
      <c r="FM150" s="263"/>
      <c r="FN150" s="263"/>
      <c r="FO150" s="263"/>
      <c r="FP150" s="263"/>
      <c r="FQ150" s="263"/>
      <c r="FR150" s="263"/>
      <c r="FS150" s="263"/>
      <c r="FT150" s="263"/>
      <c r="FU150" s="263"/>
      <c r="FV150" s="263"/>
      <c r="FW150" s="263"/>
      <c r="FX150" s="263"/>
      <c r="FY150" s="263"/>
      <c r="FZ150" s="263"/>
      <c r="GA150" s="263"/>
      <c r="GB150" s="263"/>
      <c r="GC150" s="263"/>
      <c r="GD150" s="263"/>
      <c r="GE150" s="263"/>
      <c r="GF150" s="263"/>
      <c r="GG150" s="263"/>
      <c r="GH150" s="263"/>
      <c r="GI150" s="263"/>
      <c r="GJ150" s="263"/>
      <c r="GK150" s="263"/>
      <c r="GL150" s="263"/>
      <c r="GM150" s="263"/>
      <c r="GN150" s="263"/>
      <c r="GO150" s="263"/>
      <c r="GP150" s="263"/>
      <c r="GQ150" s="263"/>
      <c r="GR150" s="263"/>
      <c r="GS150" s="263"/>
      <c r="GT150" s="263"/>
      <c r="GU150" s="263"/>
      <c r="GV150" s="263"/>
      <c r="GW150" s="263"/>
      <c r="GX150" s="263"/>
      <c r="GY150" s="263"/>
      <c r="GZ150" s="263"/>
      <c r="HA150" s="263"/>
      <c r="HB150" s="263"/>
      <c r="HC150" s="263"/>
      <c r="HD150" s="263"/>
      <c r="HE150" s="263"/>
      <c r="HF150" s="263"/>
      <c r="HG150" s="263"/>
      <c r="HH150" s="263"/>
      <c r="HI150" s="263"/>
      <c r="HJ150" s="263"/>
      <c r="HK150" s="263"/>
      <c r="HL150" s="263"/>
      <c r="HM150" s="263"/>
      <c r="HN150" s="263"/>
      <c r="HO150" s="263"/>
      <c r="HP150" s="263"/>
      <c r="HQ150" s="263"/>
      <c r="HR150" s="263"/>
      <c r="HS150" s="263"/>
      <c r="HT150" s="263"/>
      <c r="HU150" s="263"/>
      <c r="HV150" s="263"/>
      <c r="HW150" s="263"/>
      <c r="HX150" s="263"/>
      <c r="HY150" s="263"/>
      <c r="HZ150" s="263"/>
      <c r="IA150" s="263"/>
      <c r="IB150" s="263"/>
      <c r="IC150" s="263"/>
      <c r="ID150" s="263"/>
      <c r="IE150" s="263"/>
      <c r="IF150" s="263"/>
      <c r="IG150" s="263"/>
      <c r="IH150" s="263"/>
      <c r="II150" s="263"/>
      <c r="IJ150" s="263"/>
      <c r="IK150" s="263"/>
      <c r="IL150" s="263"/>
      <c r="IM150" s="263"/>
      <c r="IN150" s="263"/>
      <c r="IO150" s="263"/>
      <c r="IP150" s="263"/>
      <c r="IQ150" s="263"/>
      <c r="IR150" s="263"/>
      <c r="IS150" s="263"/>
      <c r="IT150" s="263"/>
      <c r="IU150" s="263"/>
      <c r="IV150" s="263"/>
      <c r="IW150" s="263"/>
      <c r="IX150" s="263"/>
      <c r="IY150" s="263"/>
      <c r="IZ150" s="263"/>
      <c r="JA150" s="263"/>
      <c r="JB150" s="263"/>
      <c r="JC150" s="263"/>
      <c r="JD150" s="263"/>
      <c r="JE150" s="263"/>
      <c r="JF150" s="263"/>
      <c r="JG150" s="263"/>
      <c r="JH150" s="263"/>
      <c r="JI150" s="263"/>
      <c r="JJ150" s="263"/>
      <c r="JK150" s="263"/>
      <c r="JL150" s="263"/>
      <c r="JM150" s="263"/>
      <c r="JN150" s="263"/>
      <c r="JO150" s="263"/>
      <c r="JP150" s="263"/>
      <c r="JQ150" s="263"/>
      <c r="JR150" s="263"/>
      <c r="JS150" s="263"/>
      <c r="JT150" s="263"/>
      <c r="JU150" s="263"/>
      <c r="JV150" s="263"/>
      <c r="JW150" s="263"/>
      <c r="JX150" s="263"/>
      <c r="JY150" s="263"/>
      <c r="JZ150" s="263"/>
      <c r="KA150" s="263"/>
      <c r="KB150" s="263"/>
      <c r="KC150" s="263"/>
      <c r="KD150" s="263"/>
      <c r="KE150" s="263"/>
      <c r="KF150" s="263"/>
      <c r="KG150" s="263"/>
      <c r="KH150" s="263"/>
      <c r="KI150" s="263"/>
      <c r="KJ150" s="263"/>
      <c r="KK150" s="263"/>
      <c r="KL150" s="263"/>
      <c r="KM150" s="263"/>
      <c r="KN150" s="263"/>
      <c r="KO150" s="263"/>
      <c r="KP150" s="263"/>
      <c r="KQ150" s="263"/>
      <c r="KR150" s="263"/>
      <c r="KS150" s="263"/>
      <c r="KT150" s="263"/>
      <c r="KU150" s="263"/>
      <c r="KV150" s="263"/>
      <c r="KW150" s="263"/>
      <c r="KX150" s="263"/>
      <c r="KY150" s="263"/>
      <c r="KZ150" s="263"/>
      <c r="LA150" s="263"/>
      <c r="LB150" s="263"/>
      <c r="LC150" s="263"/>
      <c r="LD150" s="263"/>
      <c r="LE150" s="263"/>
      <c r="LF150" s="263"/>
      <c r="LG150" s="263"/>
      <c r="LH150" s="263"/>
      <c r="LI150" s="263"/>
      <c r="LJ150" s="263"/>
      <c r="LK150" s="263"/>
      <c r="LL150" s="263"/>
      <c r="LM150" s="263"/>
      <c r="LN150" s="263"/>
      <c r="LO150" s="263"/>
      <c r="LP150" s="263"/>
      <c r="LQ150" s="263"/>
      <c r="LR150" s="263"/>
      <c r="LS150" s="263"/>
      <c r="LT150" s="263"/>
      <c r="LU150" s="263"/>
      <c r="LV150" s="263"/>
      <c r="LW150" s="263"/>
      <c r="LX150" s="263"/>
      <c r="LY150" s="263"/>
      <c r="LZ150" s="263"/>
      <c r="MA150" s="263"/>
      <c r="MB150" s="263"/>
      <c r="MC150" s="263"/>
      <c r="MD150" s="263"/>
      <c r="ME150" s="263"/>
      <c r="MF150" s="263"/>
      <c r="MG150" s="263"/>
      <c r="MH150" s="263"/>
      <c r="MI150" s="263"/>
      <c r="MJ150" s="263"/>
      <c r="MK150" s="263"/>
      <c r="ML150" s="263"/>
      <c r="MM150" s="263"/>
      <c r="MN150" s="263"/>
      <c r="MO150" s="263"/>
      <c r="MP150" s="263"/>
      <c r="MQ150" s="263"/>
      <c r="MR150" s="263"/>
      <c r="MS150" s="263"/>
      <c r="MT150" s="263"/>
      <c r="MU150" s="263"/>
      <c r="MV150" s="263"/>
      <c r="MW150" s="263"/>
      <c r="MX150" s="263"/>
      <c r="MY150" s="263"/>
      <c r="MZ150" s="263"/>
      <c r="NA150" s="263"/>
      <c r="NB150" s="263"/>
      <c r="NC150" s="263"/>
      <c r="ND150" s="263"/>
      <c r="NE150" s="263"/>
      <c r="NF150" s="263"/>
      <c r="NG150" s="263"/>
      <c r="NH150" s="263"/>
      <c r="NI150" s="263"/>
      <c r="NJ150" s="263"/>
      <c r="NK150" s="263"/>
      <c r="NL150" s="263"/>
      <c r="NM150" s="263"/>
      <c r="NN150" s="263"/>
      <c r="NO150" s="263"/>
      <c r="NP150" s="263"/>
      <c r="NQ150" s="263"/>
      <c r="NR150" s="263"/>
      <c r="NS150" s="263"/>
      <c r="NT150" s="263"/>
      <c r="NU150" s="263"/>
      <c r="NV150" s="263"/>
      <c r="NW150" s="263"/>
      <c r="NX150" s="263"/>
      <c r="NY150" s="263"/>
      <c r="NZ150" s="263"/>
      <c r="OA150" s="263"/>
      <c r="OB150" s="263"/>
      <c r="OC150" s="263"/>
      <c r="OD150" s="263"/>
      <c r="OE150" s="263"/>
      <c r="OF150" s="263"/>
      <c r="OG150" s="263"/>
      <c r="OH150" s="263"/>
      <c r="OI150" s="263"/>
      <c r="OJ150" s="263"/>
      <c r="OK150" s="263"/>
      <c r="OL150" s="263"/>
      <c r="OM150" s="263"/>
      <c r="ON150" s="263"/>
      <c r="OO150" s="263"/>
      <c r="OP150" s="263"/>
      <c r="OQ150" s="263"/>
      <c r="OR150" s="263"/>
      <c r="OS150" s="263"/>
      <c r="OT150" s="263"/>
      <c r="OU150" s="263"/>
      <c r="OV150" s="263"/>
      <c r="OW150" s="263"/>
      <c r="OX150" s="263"/>
      <c r="OY150" s="263"/>
      <c r="OZ150" s="263"/>
      <c r="PA150" s="263"/>
      <c r="PB150" s="263"/>
      <c r="PC150" s="263"/>
      <c r="PD150" s="263"/>
      <c r="PE150" s="263"/>
      <c r="PF150" s="263"/>
      <c r="PG150" s="263"/>
      <c r="PH150" s="263"/>
      <c r="PI150" s="263"/>
      <c r="PJ150" s="263"/>
      <c r="PK150" s="263"/>
      <c r="PL150" s="263"/>
      <c r="PM150" s="263"/>
      <c r="PN150" s="263"/>
      <c r="PO150" s="263"/>
      <c r="PP150" s="263"/>
      <c r="PQ150" s="263"/>
      <c r="PR150" s="263"/>
      <c r="PS150" s="263"/>
      <c r="PT150" s="263"/>
      <c r="PU150" s="263"/>
      <c r="PV150" s="263"/>
      <c r="PW150" s="263"/>
      <c r="PX150" s="263"/>
      <c r="PY150" s="263"/>
      <c r="PZ150" s="263"/>
      <c r="QA150" s="263"/>
      <c r="QB150" s="263"/>
      <c r="QC150" s="263"/>
      <c r="QD150" s="263"/>
      <c r="QE150" s="263"/>
      <c r="QF150" s="263"/>
      <c r="QG150" s="263"/>
      <c r="QH150" s="263"/>
      <c r="QI150" s="263"/>
      <c r="QJ150" s="263"/>
      <c r="QK150" s="263"/>
      <c r="QL150" s="263"/>
      <c r="QM150" s="263"/>
      <c r="QN150" s="263"/>
      <c r="QO150" s="263"/>
      <c r="QP150" s="263"/>
      <c r="QQ150" s="263"/>
      <c r="QR150" s="263"/>
      <c r="QS150" s="263"/>
      <c r="QT150" s="263"/>
      <c r="QU150" s="263"/>
      <c r="QV150" s="263"/>
      <c r="QW150" s="263"/>
      <c r="QX150" s="263"/>
      <c r="QY150" s="263"/>
      <c r="QZ150" s="263"/>
      <c r="RA150" s="263"/>
      <c r="RB150" s="263"/>
      <c r="RC150" s="263"/>
      <c r="RD150" s="263"/>
      <c r="RE150" s="263"/>
      <c r="RF150" s="263"/>
      <c r="RG150" s="263"/>
      <c r="RH150" s="263"/>
      <c r="RI150" s="263"/>
      <c r="RJ150" s="263"/>
      <c r="RK150" s="263"/>
      <c r="RL150" s="263"/>
      <c r="RM150" s="263"/>
      <c r="RN150" s="263"/>
      <c r="RO150" s="263"/>
      <c r="RP150" s="263"/>
      <c r="RQ150" s="263"/>
      <c r="RR150" s="263"/>
      <c r="RS150" s="263"/>
      <c r="RT150" s="263"/>
      <c r="RU150" s="263"/>
      <c r="RV150" s="263"/>
      <c r="RW150" s="263"/>
      <c r="RX150" s="263"/>
      <c r="RY150" s="263"/>
      <c r="RZ150" s="263"/>
      <c r="SA150" s="263"/>
      <c r="SB150" s="263"/>
      <c r="SC150" s="263"/>
      <c r="SD150" s="263"/>
      <c r="SE150" s="263"/>
      <c r="SF150" s="263"/>
      <c r="SG150" s="263"/>
      <c r="SH150" s="263"/>
      <c r="SI150" s="263"/>
      <c r="SJ150" s="263"/>
      <c r="SK150" s="263"/>
      <c r="SL150" s="263"/>
      <c r="SM150" s="263"/>
      <c r="SN150" s="263"/>
      <c r="SO150" s="263"/>
      <c r="SP150" s="263"/>
      <c r="SQ150" s="263"/>
      <c r="SR150" s="263"/>
      <c r="SS150" s="263"/>
      <c r="ST150" s="263"/>
      <c r="SU150" s="263"/>
      <c r="SV150" s="263"/>
      <c r="SW150" s="263"/>
      <c r="SX150" s="263"/>
      <c r="SY150" s="263"/>
      <c r="SZ150" s="263"/>
      <c r="TA150" s="263"/>
      <c r="TB150" s="263"/>
      <c r="TC150" s="263"/>
      <c r="TD150" s="263"/>
      <c r="TE150" s="263"/>
      <c r="TF150" s="263"/>
      <c r="TG150" s="263"/>
      <c r="TH150" s="263"/>
      <c r="TI150" s="263"/>
      <c r="TJ150" s="263"/>
      <c r="TK150" s="263"/>
      <c r="TL150" s="263"/>
      <c r="TM150" s="263"/>
      <c r="TN150" s="263"/>
      <c r="TO150" s="263"/>
      <c r="TP150" s="263"/>
      <c r="TQ150" s="263"/>
      <c r="TR150" s="263"/>
      <c r="TS150" s="263"/>
      <c r="TT150" s="263"/>
      <c r="TU150" s="263"/>
      <c r="TV150" s="263"/>
      <c r="TW150" s="263"/>
      <c r="TX150" s="263"/>
      <c r="TY150" s="263"/>
      <c r="TZ150" s="263"/>
      <c r="UA150" s="263"/>
      <c r="UB150" s="263"/>
      <c r="UC150" s="263"/>
      <c r="UD150" s="263"/>
      <c r="UE150" s="263"/>
      <c r="UF150" s="263"/>
      <c r="UG150" s="263"/>
      <c r="UH150" s="263"/>
      <c r="UI150" s="263"/>
      <c r="UJ150" s="263"/>
      <c r="UK150" s="263"/>
      <c r="UL150" s="263"/>
      <c r="UM150" s="263"/>
      <c r="UN150" s="263"/>
      <c r="UO150" s="263"/>
      <c r="UP150" s="263"/>
      <c r="UQ150" s="263"/>
      <c r="UR150" s="263"/>
      <c r="US150" s="263"/>
      <c r="UT150" s="263"/>
      <c r="UU150" s="263"/>
      <c r="UV150" s="263"/>
      <c r="UW150" s="263"/>
      <c r="UX150" s="263"/>
      <c r="UY150" s="263"/>
      <c r="UZ150" s="263"/>
      <c r="VA150" s="263"/>
      <c r="VB150" s="263"/>
      <c r="VC150" s="263"/>
      <c r="VD150" s="263"/>
      <c r="VE150" s="263"/>
      <c r="VF150" s="263"/>
      <c r="VG150" s="263"/>
      <c r="VH150" s="263"/>
      <c r="VI150" s="263"/>
      <c r="VJ150" s="263"/>
      <c r="VK150" s="263"/>
      <c r="VL150" s="263"/>
      <c r="VM150" s="263"/>
      <c r="VN150" s="263"/>
      <c r="VO150" s="263"/>
      <c r="VP150" s="263"/>
      <c r="VQ150" s="263"/>
      <c r="VR150" s="263"/>
      <c r="VS150" s="263"/>
      <c r="VT150" s="263"/>
      <c r="VU150" s="263"/>
      <c r="VV150" s="263"/>
      <c r="VW150" s="263"/>
      <c r="VX150" s="263"/>
      <c r="VY150" s="263"/>
      <c r="VZ150" s="263"/>
      <c r="WA150" s="263"/>
      <c r="WB150" s="263"/>
      <c r="WC150" s="263"/>
      <c r="WD150" s="263"/>
      <c r="WE150" s="263"/>
      <c r="WF150" s="263"/>
      <c r="WG150" s="263"/>
      <c r="WH150" s="263"/>
      <c r="WI150" s="263"/>
      <c r="WJ150" s="263"/>
      <c r="WK150" s="263"/>
      <c r="WL150" s="263"/>
      <c r="WM150" s="263"/>
      <c r="WN150" s="263"/>
      <c r="WO150" s="263"/>
      <c r="WP150" s="263"/>
      <c r="WQ150" s="263"/>
      <c r="WR150" s="263"/>
      <c r="WS150" s="263"/>
      <c r="WT150" s="263"/>
      <c r="WU150" s="263"/>
      <c r="WV150" s="263"/>
      <c r="WW150" s="263"/>
      <c r="WX150" s="263"/>
      <c r="WY150" s="263"/>
      <c r="WZ150" s="263"/>
      <c r="XA150" s="263"/>
      <c r="XB150" s="263"/>
      <c r="XC150" s="263"/>
      <c r="XD150" s="263"/>
      <c r="XE150" s="263"/>
      <c r="XF150" s="263"/>
      <c r="XG150" s="263"/>
      <c r="XH150" s="263"/>
      <c r="XI150" s="263"/>
      <c r="XJ150" s="263"/>
      <c r="XK150" s="263"/>
      <c r="XL150" s="263"/>
      <c r="XM150" s="263"/>
      <c r="XN150" s="263"/>
      <c r="XO150" s="263"/>
      <c r="XP150" s="263"/>
      <c r="XQ150" s="263"/>
      <c r="XR150" s="263"/>
      <c r="XS150" s="263"/>
      <c r="XT150" s="263"/>
      <c r="XU150" s="263"/>
      <c r="XV150" s="263"/>
      <c r="XW150" s="263"/>
      <c r="XX150" s="263"/>
      <c r="XY150" s="263"/>
      <c r="XZ150" s="263"/>
      <c r="YA150" s="263"/>
      <c r="YB150" s="263"/>
      <c r="YC150" s="263"/>
      <c r="YD150" s="263"/>
      <c r="YE150" s="263"/>
      <c r="YF150" s="263"/>
      <c r="YG150" s="263"/>
      <c r="YH150" s="263"/>
      <c r="YI150" s="263"/>
      <c r="YJ150" s="263"/>
      <c r="YK150" s="263"/>
      <c r="YL150" s="263"/>
      <c r="YM150" s="263"/>
      <c r="YN150" s="263"/>
      <c r="YO150" s="263"/>
      <c r="YP150" s="263"/>
      <c r="YQ150" s="263"/>
      <c r="YR150" s="263"/>
      <c r="YS150" s="263"/>
      <c r="YT150" s="263"/>
      <c r="YU150" s="263"/>
      <c r="YV150" s="263"/>
      <c r="YW150" s="263"/>
      <c r="YX150" s="263"/>
      <c r="YY150" s="263"/>
      <c r="YZ150" s="263"/>
      <c r="ZA150" s="263"/>
      <c r="ZB150" s="263"/>
      <c r="ZC150" s="263"/>
      <c r="ZD150" s="263"/>
      <c r="ZE150" s="263"/>
      <c r="ZF150" s="263"/>
      <c r="ZG150" s="263"/>
      <c r="ZH150" s="263"/>
      <c r="ZI150" s="263"/>
      <c r="ZJ150" s="263"/>
      <c r="ZK150" s="263"/>
      <c r="ZL150" s="263"/>
      <c r="ZM150" s="263"/>
      <c r="ZN150" s="263"/>
      <c r="ZO150" s="263"/>
      <c r="ZP150" s="263"/>
      <c r="ZQ150" s="263"/>
      <c r="ZR150" s="263"/>
      <c r="ZS150" s="263"/>
      <c r="ZT150" s="263"/>
      <c r="ZU150" s="263"/>
      <c r="ZV150" s="263"/>
      <c r="ZW150" s="263"/>
      <c r="ZX150" s="263"/>
      <c r="ZY150" s="263"/>
      <c r="ZZ150" s="263"/>
      <c r="AAA150" s="263"/>
      <c r="AAB150" s="263"/>
      <c r="AAC150" s="263"/>
      <c r="AAD150" s="263"/>
      <c r="AAE150" s="263"/>
      <c r="AAF150" s="263"/>
      <c r="AAG150" s="263"/>
      <c r="AAH150" s="263"/>
      <c r="AAI150" s="263"/>
      <c r="AAJ150" s="263"/>
      <c r="AAK150" s="263"/>
      <c r="AAL150" s="263"/>
      <c r="AAM150" s="263"/>
      <c r="AAN150" s="263"/>
      <c r="AAO150" s="263"/>
      <c r="AAP150" s="263"/>
      <c r="AAQ150" s="263"/>
      <c r="AAR150" s="263"/>
      <c r="AAS150" s="263"/>
      <c r="AAT150" s="263"/>
      <c r="AAU150" s="263"/>
      <c r="AAV150" s="263"/>
      <c r="AAW150" s="263"/>
      <c r="AAX150" s="263"/>
      <c r="AAY150" s="263"/>
      <c r="AAZ150" s="263"/>
      <c r="ABA150" s="263"/>
      <c r="ABB150" s="263"/>
      <c r="ABC150" s="263"/>
      <c r="ABD150" s="263"/>
      <c r="ABE150" s="263"/>
      <c r="ABF150" s="263"/>
      <c r="ABG150" s="263"/>
      <c r="ABH150" s="263"/>
      <c r="ABI150" s="263"/>
      <c r="ABJ150" s="263"/>
      <c r="ABK150" s="263"/>
      <c r="ABL150" s="263"/>
      <c r="ABM150" s="263"/>
      <c r="ABN150" s="263"/>
      <c r="ABO150" s="263"/>
      <c r="ABP150" s="263"/>
      <c r="ABQ150" s="263"/>
      <c r="ABR150" s="263"/>
      <c r="ABS150" s="263"/>
      <c r="ABT150" s="263"/>
      <c r="ABU150" s="263"/>
      <c r="ABV150" s="263"/>
      <c r="ABW150" s="263"/>
      <c r="ABX150" s="263"/>
      <c r="ABY150" s="263"/>
      <c r="ABZ150" s="263"/>
      <c r="ACA150" s="263"/>
      <c r="ACB150" s="263"/>
      <c r="ACC150" s="263"/>
      <c r="ACD150" s="263"/>
      <c r="ACE150" s="263"/>
      <c r="ACF150" s="263"/>
      <c r="ACG150" s="263"/>
      <c r="ACH150" s="263"/>
      <c r="ACI150" s="263"/>
      <c r="ACJ150" s="263"/>
      <c r="ACK150" s="263"/>
      <c r="ACL150" s="263"/>
      <c r="ACM150" s="263"/>
      <c r="ACN150" s="263"/>
      <c r="ACO150" s="263"/>
      <c r="ACP150" s="263"/>
      <c r="ACQ150" s="263"/>
      <c r="ACR150" s="263"/>
      <c r="ACS150" s="263"/>
      <c r="ACT150" s="263"/>
      <c r="ACU150" s="263"/>
      <c r="ACV150" s="263"/>
      <c r="ACW150" s="263"/>
      <c r="ACX150" s="263"/>
      <c r="ACY150" s="263"/>
      <c r="ACZ150" s="263"/>
      <c r="ADA150" s="263"/>
      <c r="ADB150" s="263"/>
      <c r="ADC150" s="263"/>
      <c r="ADD150" s="263"/>
      <c r="ADE150" s="263"/>
      <c r="ADF150" s="263"/>
      <c r="ADG150" s="263"/>
      <c r="ADH150" s="263"/>
      <c r="ADI150" s="263"/>
      <c r="ADJ150" s="263"/>
      <c r="ADK150" s="263"/>
      <c r="ADL150" s="263"/>
      <c r="ADM150" s="263"/>
      <c r="ADN150" s="263"/>
      <c r="ADO150" s="263"/>
      <c r="ADP150" s="263"/>
      <c r="ADQ150" s="263"/>
      <c r="ADR150" s="263"/>
      <c r="ADS150" s="263"/>
      <c r="ADT150" s="263"/>
      <c r="ADU150" s="263"/>
      <c r="ADV150" s="263"/>
      <c r="ADW150" s="263"/>
      <c r="ADX150" s="263"/>
      <c r="ADY150" s="263"/>
      <c r="ADZ150" s="263"/>
      <c r="AEA150" s="263"/>
      <c r="AEB150" s="263"/>
      <c r="AEC150" s="263"/>
      <c r="AED150" s="263"/>
      <c r="AEE150" s="263"/>
      <c r="AEF150" s="263"/>
      <c r="AEG150" s="263"/>
      <c r="AEH150" s="263"/>
      <c r="AEI150" s="263"/>
      <c r="AEJ150" s="263"/>
      <c r="AEK150" s="263"/>
      <c r="AEL150" s="263"/>
      <c r="AEM150" s="263"/>
      <c r="AEN150" s="263"/>
      <c r="AEO150" s="263"/>
      <c r="AEP150" s="263"/>
      <c r="AEQ150" s="263"/>
      <c r="AER150" s="263"/>
      <c r="AES150" s="263"/>
      <c r="AET150" s="263"/>
      <c r="AEU150" s="263"/>
      <c r="AEV150" s="263"/>
      <c r="AEW150" s="263"/>
      <c r="AEX150" s="263"/>
      <c r="AEY150" s="263"/>
      <c r="AEZ150" s="263"/>
      <c r="AFA150" s="263"/>
      <c r="AFB150" s="263"/>
      <c r="AFC150" s="263"/>
      <c r="AFD150" s="263"/>
      <c r="AFE150" s="263"/>
      <c r="AFF150" s="263"/>
      <c r="AFG150" s="263"/>
      <c r="AFH150" s="263"/>
      <c r="AFI150" s="263"/>
      <c r="AFJ150" s="263"/>
      <c r="AFK150" s="263"/>
      <c r="AFL150" s="263"/>
      <c r="AFM150" s="263"/>
      <c r="AFN150" s="263"/>
      <c r="AFO150" s="263"/>
      <c r="AFP150" s="263"/>
      <c r="AFQ150" s="263"/>
      <c r="AFR150" s="263"/>
      <c r="AFS150" s="263"/>
      <c r="AFT150" s="263"/>
      <c r="AFU150" s="263"/>
      <c r="AFV150" s="263"/>
      <c r="AFW150" s="263"/>
      <c r="AFX150" s="263"/>
      <c r="AFY150" s="263"/>
      <c r="AFZ150" s="263"/>
      <c r="AGA150" s="263"/>
      <c r="AGB150" s="263"/>
      <c r="AGC150" s="263"/>
      <c r="AGD150" s="263"/>
      <c r="AGE150" s="263"/>
      <c r="AGF150" s="263"/>
      <c r="AGG150" s="263"/>
      <c r="AGH150" s="263"/>
      <c r="AGI150" s="263"/>
      <c r="AGJ150" s="263"/>
      <c r="AGK150" s="263"/>
      <c r="AGL150" s="263"/>
      <c r="AGM150" s="263"/>
      <c r="AGN150" s="263"/>
      <c r="AGO150" s="263"/>
      <c r="AGP150" s="263"/>
      <c r="AGQ150" s="263"/>
      <c r="AGR150" s="263"/>
      <c r="AGS150" s="263"/>
      <c r="AGT150" s="263"/>
      <c r="AGU150" s="263"/>
      <c r="AGV150" s="263"/>
      <c r="AGW150" s="263"/>
      <c r="AGX150" s="263"/>
      <c r="AGY150" s="263"/>
      <c r="AGZ150" s="263"/>
      <c r="AHA150" s="263"/>
      <c r="AHB150" s="263"/>
      <c r="AHC150" s="263"/>
      <c r="AHD150" s="263"/>
      <c r="AHE150" s="263"/>
      <c r="AHF150" s="263"/>
      <c r="AHG150" s="263"/>
      <c r="AHH150" s="263"/>
      <c r="AHI150" s="263"/>
      <c r="AHJ150" s="263"/>
      <c r="AHK150" s="263"/>
      <c r="AHL150" s="263"/>
      <c r="AHM150" s="263"/>
      <c r="AHN150" s="263"/>
      <c r="AHO150" s="263"/>
      <c r="AHP150" s="263"/>
      <c r="AHQ150" s="263"/>
      <c r="AHR150" s="263"/>
      <c r="AHS150" s="263"/>
      <c r="AHT150" s="263"/>
      <c r="AHU150" s="263"/>
      <c r="AHV150" s="263"/>
      <c r="AHW150" s="263"/>
      <c r="AHX150" s="263"/>
      <c r="AHY150" s="263"/>
      <c r="AHZ150" s="263"/>
      <c r="AIA150" s="263"/>
      <c r="AIB150" s="263"/>
      <c r="AIC150" s="263"/>
      <c r="AID150" s="263"/>
      <c r="AIE150" s="263"/>
      <c r="AIF150" s="263"/>
      <c r="AIG150" s="263"/>
      <c r="AIH150" s="263"/>
      <c r="AII150" s="263"/>
      <c r="AIJ150" s="263"/>
      <c r="AIK150" s="263"/>
      <c r="AIL150" s="263"/>
      <c r="AIM150" s="263"/>
      <c r="AIN150" s="263"/>
      <c r="AIO150" s="263"/>
      <c r="AIP150" s="263"/>
      <c r="AIQ150" s="263"/>
      <c r="AIR150" s="263"/>
      <c r="AIS150" s="263"/>
      <c r="AIT150" s="263"/>
      <c r="AIU150" s="263"/>
      <c r="AIV150" s="263"/>
      <c r="AIW150" s="263"/>
      <c r="AIX150" s="263"/>
      <c r="AIY150" s="263"/>
      <c r="AIZ150" s="263"/>
      <c r="AJA150" s="263"/>
      <c r="AJB150" s="263"/>
      <c r="AJC150" s="263"/>
      <c r="AJD150" s="263"/>
      <c r="AJE150" s="263"/>
      <c r="AJF150" s="263"/>
      <c r="AJG150" s="263"/>
      <c r="AJH150" s="263"/>
      <c r="AJI150" s="263"/>
      <c r="AJJ150" s="263"/>
      <c r="AJK150" s="263"/>
      <c r="AJL150" s="263"/>
      <c r="AJM150" s="263"/>
      <c r="AJN150" s="263"/>
      <c r="AJO150" s="263"/>
      <c r="AJP150" s="263"/>
      <c r="AJQ150" s="263"/>
      <c r="AJR150" s="263"/>
      <c r="AJS150" s="263"/>
      <c r="AJT150" s="263"/>
      <c r="AJU150" s="263"/>
      <c r="AJV150" s="263"/>
      <c r="AJW150" s="263"/>
      <c r="AJX150" s="263"/>
      <c r="AJY150" s="263"/>
      <c r="AJZ150" s="263"/>
      <c r="AKA150" s="263"/>
      <c r="AKB150" s="263"/>
      <c r="AKC150" s="263"/>
      <c r="AKD150" s="263"/>
      <c r="AKE150" s="263"/>
      <c r="AKF150" s="263"/>
      <c r="AKG150" s="263"/>
      <c r="AKH150" s="263"/>
      <c r="AKI150" s="263"/>
      <c r="AKJ150" s="263"/>
      <c r="AKK150" s="263"/>
      <c r="AKL150" s="263"/>
      <c r="AKM150" s="263"/>
      <c r="AKN150" s="263"/>
      <c r="AKO150" s="263"/>
      <c r="AKP150" s="263"/>
      <c r="AKQ150" s="263"/>
      <c r="AKR150" s="263"/>
      <c r="AKS150" s="263"/>
      <c r="AKT150" s="263"/>
      <c r="AKU150" s="263"/>
      <c r="AKV150" s="263"/>
      <c r="AKW150" s="263"/>
      <c r="AKX150" s="263"/>
      <c r="AKY150" s="263"/>
      <c r="AKZ150" s="263"/>
      <c r="ALA150" s="263"/>
      <c r="ALB150" s="263"/>
      <c r="ALC150" s="263"/>
      <c r="ALD150" s="263"/>
      <c r="ALE150" s="263"/>
      <c r="ALF150" s="263"/>
      <c r="ALG150" s="263"/>
      <c r="ALH150" s="263"/>
      <c r="ALI150" s="263"/>
      <c r="ALJ150" s="263"/>
      <c r="ALK150" s="263"/>
      <c r="ALL150" s="263"/>
      <c r="ALM150" s="263"/>
      <c r="ALN150" s="263"/>
      <c r="ALO150" s="263"/>
      <c r="ALP150" s="263"/>
      <c r="ALQ150" s="263"/>
      <c r="ALR150" s="263"/>
      <c r="ALS150" s="263"/>
      <c r="ALT150" s="263"/>
      <c r="ALU150" s="263"/>
      <c r="ALV150" s="263"/>
      <c r="ALW150" s="263"/>
      <c r="ALX150" s="263"/>
      <c r="ALY150" s="263"/>
      <c r="ALZ150" s="263"/>
      <c r="AMA150" s="263"/>
      <c r="AMB150" s="263"/>
      <c r="AMC150" s="263"/>
      <c r="AMD150" s="263"/>
      <c r="AME150" s="263"/>
      <c r="AMF150" s="263"/>
      <c r="AMG150" s="263"/>
      <c r="AMH150" s="263"/>
      <c r="AMI150" s="263"/>
      <c r="AMJ150" s="263"/>
      <c r="AMK150" s="263"/>
    </row>
    <row r="151" spans="1:1025" s="86" customFormat="1" x14ac:dyDescent="0.2">
      <c r="A151" s="263"/>
      <c r="B151" s="263"/>
      <c r="C151" s="234"/>
      <c r="D151" s="234"/>
      <c r="E151" s="234"/>
      <c r="F151" s="234"/>
      <c r="G151" s="234"/>
      <c r="H151" s="234"/>
      <c r="I151" s="234"/>
      <c r="J151" s="234"/>
      <c r="K151" s="234"/>
      <c r="L151" s="234"/>
      <c r="M151" s="234"/>
      <c r="N151" s="234"/>
      <c r="O151" s="234"/>
      <c r="P151" s="234"/>
      <c r="Q151" s="224"/>
      <c r="R151" s="244"/>
      <c r="S151" s="263"/>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263"/>
      <c r="AZ151" s="263"/>
      <c r="BA151" s="263"/>
      <c r="BB151" s="263"/>
      <c r="BC151" s="263"/>
      <c r="BD151" s="263"/>
      <c r="BE151" s="263"/>
      <c r="BF151" s="263"/>
      <c r="BG151" s="263"/>
      <c r="BH151" s="263"/>
      <c r="BI151" s="263"/>
      <c r="BJ151" s="263"/>
      <c r="BK151" s="263"/>
      <c r="BL151" s="263"/>
      <c r="BM151" s="263"/>
      <c r="BN151" s="263"/>
      <c r="BO151" s="263"/>
      <c r="BP151" s="263"/>
      <c r="BQ151" s="263"/>
      <c r="BR151" s="263"/>
      <c r="BS151" s="263"/>
      <c r="BT151" s="263"/>
      <c r="BU151" s="263"/>
      <c r="BV151" s="263"/>
      <c r="BW151" s="263"/>
      <c r="BX151" s="263"/>
      <c r="BY151" s="263"/>
      <c r="BZ151" s="263"/>
      <c r="CA151" s="263"/>
      <c r="CB151" s="263"/>
      <c r="CC151" s="263"/>
      <c r="CD151" s="263"/>
      <c r="CE151" s="263"/>
      <c r="CF151" s="263"/>
      <c r="CG151" s="263"/>
      <c r="CH151" s="263"/>
      <c r="CI151" s="263"/>
      <c r="CJ151" s="263"/>
      <c r="CK151" s="263"/>
      <c r="CL151" s="263"/>
      <c r="CM151" s="263"/>
      <c r="CN151" s="263"/>
      <c r="CO151" s="263"/>
      <c r="CP151" s="263"/>
      <c r="CQ151" s="263"/>
      <c r="CR151" s="263"/>
      <c r="CS151" s="263"/>
      <c r="CT151" s="263"/>
      <c r="CU151" s="263"/>
      <c r="CV151" s="263"/>
      <c r="CW151" s="263"/>
      <c r="CX151" s="263"/>
      <c r="CY151" s="263"/>
      <c r="CZ151" s="263"/>
      <c r="DA151" s="263"/>
      <c r="DB151" s="263"/>
      <c r="DC151" s="263"/>
      <c r="DD151" s="263"/>
      <c r="DE151" s="263"/>
      <c r="DF151" s="263"/>
      <c r="DG151" s="263"/>
      <c r="DH151" s="263"/>
      <c r="DI151" s="263"/>
      <c r="DJ151" s="263"/>
      <c r="DK151" s="263"/>
      <c r="DL151" s="263"/>
      <c r="DM151" s="263"/>
      <c r="DN151" s="263"/>
      <c r="DO151" s="263"/>
      <c r="DP151" s="263"/>
      <c r="DQ151" s="263"/>
      <c r="DR151" s="263"/>
      <c r="DS151" s="263"/>
      <c r="DT151" s="263"/>
      <c r="DU151" s="263"/>
      <c r="DV151" s="263"/>
      <c r="DW151" s="263"/>
      <c r="DX151" s="263"/>
      <c r="DY151" s="263"/>
      <c r="DZ151" s="263"/>
      <c r="EA151" s="263"/>
      <c r="EB151" s="263"/>
      <c r="EC151" s="263"/>
      <c r="ED151" s="263"/>
      <c r="EE151" s="263"/>
      <c r="EF151" s="263"/>
      <c r="EG151" s="263"/>
      <c r="EH151" s="263"/>
      <c r="EI151" s="263"/>
      <c r="EJ151" s="263"/>
      <c r="EK151" s="263"/>
      <c r="EL151" s="263"/>
      <c r="EM151" s="263"/>
      <c r="EN151" s="263"/>
      <c r="EO151" s="263"/>
      <c r="EP151" s="263"/>
      <c r="EQ151" s="263"/>
      <c r="ER151" s="263"/>
      <c r="ES151" s="263"/>
      <c r="ET151" s="263"/>
      <c r="EU151" s="263"/>
      <c r="EV151" s="263"/>
      <c r="EW151" s="263"/>
      <c r="EX151" s="263"/>
      <c r="EY151" s="263"/>
      <c r="EZ151" s="263"/>
      <c r="FA151" s="263"/>
      <c r="FB151" s="263"/>
      <c r="FC151" s="263"/>
      <c r="FD151" s="263"/>
      <c r="FE151" s="263"/>
      <c r="FF151" s="263"/>
      <c r="FG151" s="263"/>
      <c r="FH151" s="263"/>
      <c r="FI151" s="263"/>
      <c r="FJ151" s="263"/>
      <c r="FK151" s="263"/>
      <c r="FL151" s="263"/>
      <c r="FM151" s="263"/>
      <c r="FN151" s="263"/>
      <c r="FO151" s="263"/>
      <c r="FP151" s="263"/>
      <c r="FQ151" s="263"/>
      <c r="FR151" s="263"/>
      <c r="FS151" s="263"/>
      <c r="FT151" s="263"/>
      <c r="FU151" s="263"/>
      <c r="FV151" s="263"/>
      <c r="FW151" s="263"/>
      <c r="FX151" s="263"/>
      <c r="FY151" s="263"/>
      <c r="FZ151" s="263"/>
      <c r="GA151" s="263"/>
      <c r="GB151" s="263"/>
      <c r="GC151" s="263"/>
      <c r="GD151" s="263"/>
      <c r="GE151" s="263"/>
      <c r="GF151" s="263"/>
      <c r="GG151" s="263"/>
      <c r="GH151" s="263"/>
      <c r="GI151" s="263"/>
      <c r="GJ151" s="263"/>
      <c r="GK151" s="263"/>
      <c r="GL151" s="263"/>
      <c r="GM151" s="263"/>
      <c r="GN151" s="263"/>
      <c r="GO151" s="263"/>
      <c r="GP151" s="263"/>
      <c r="GQ151" s="263"/>
      <c r="GR151" s="263"/>
      <c r="GS151" s="263"/>
      <c r="GT151" s="263"/>
      <c r="GU151" s="263"/>
      <c r="GV151" s="263"/>
      <c r="GW151" s="263"/>
      <c r="GX151" s="263"/>
      <c r="GY151" s="263"/>
      <c r="GZ151" s="263"/>
      <c r="HA151" s="263"/>
      <c r="HB151" s="263"/>
      <c r="HC151" s="263"/>
      <c r="HD151" s="263"/>
      <c r="HE151" s="263"/>
      <c r="HF151" s="263"/>
      <c r="HG151" s="263"/>
      <c r="HH151" s="263"/>
      <c r="HI151" s="263"/>
      <c r="HJ151" s="263"/>
      <c r="HK151" s="263"/>
      <c r="HL151" s="263"/>
      <c r="HM151" s="263"/>
      <c r="HN151" s="263"/>
      <c r="HO151" s="263"/>
      <c r="HP151" s="263"/>
      <c r="HQ151" s="263"/>
      <c r="HR151" s="263"/>
      <c r="HS151" s="263"/>
      <c r="HT151" s="263"/>
      <c r="HU151" s="263"/>
      <c r="HV151" s="263"/>
      <c r="HW151" s="263"/>
      <c r="HX151" s="263"/>
      <c r="HY151" s="263"/>
      <c r="HZ151" s="263"/>
      <c r="IA151" s="263"/>
      <c r="IB151" s="263"/>
      <c r="IC151" s="263"/>
      <c r="ID151" s="263"/>
      <c r="IE151" s="263"/>
      <c r="IF151" s="263"/>
      <c r="IG151" s="263"/>
      <c r="IH151" s="263"/>
      <c r="II151" s="263"/>
      <c r="IJ151" s="263"/>
      <c r="IK151" s="263"/>
      <c r="IL151" s="263"/>
      <c r="IM151" s="263"/>
      <c r="IN151" s="263"/>
      <c r="IO151" s="263"/>
      <c r="IP151" s="263"/>
      <c r="IQ151" s="263"/>
      <c r="IR151" s="263"/>
      <c r="IS151" s="263"/>
      <c r="IT151" s="263"/>
      <c r="IU151" s="263"/>
      <c r="IV151" s="263"/>
      <c r="IW151" s="263"/>
      <c r="IX151" s="263"/>
      <c r="IY151" s="263"/>
      <c r="IZ151" s="263"/>
      <c r="JA151" s="263"/>
      <c r="JB151" s="263"/>
      <c r="JC151" s="263"/>
      <c r="JD151" s="263"/>
      <c r="JE151" s="263"/>
      <c r="JF151" s="263"/>
      <c r="JG151" s="263"/>
      <c r="JH151" s="263"/>
      <c r="JI151" s="263"/>
      <c r="JJ151" s="263"/>
      <c r="JK151" s="263"/>
      <c r="JL151" s="263"/>
      <c r="JM151" s="263"/>
      <c r="JN151" s="263"/>
      <c r="JO151" s="263"/>
      <c r="JP151" s="263"/>
      <c r="JQ151" s="263"/>
      <c r="JR151" s="263"/>
      <c r="JS151" s="263"/>
      <c r="JT151" s="263"/>
      <c r="JU151" s="263"/>
      <c r="JV151" s="263"/>
      <c r="JW151" s="263"/>
      <c r="JX151" s="263"/>
      <c r="JY151" s="263"/>
      <c r="JZ151" s="263"/>
      <c r="KA151" s="263"/>
      <c r="KB151" s="263"/>
      <c r="KC151" s="263"/>
      <c r="KD151" s="263"/>
      <c r="KE151" s="263"/>
      <c r="KF151" s="263"/>
      <c r="KG151" s="263"/>
      <c r="KH151" s="263"/>
      <c r="KI151" s="263"/>
      <c r="KJ151" s="263"/>
      <c r="KK151" s="263"/>
      <c r="KL151" s="263"/>
      <c r="KM151" s="263"/>
      <c r="KN151" s="263"/>
      <c r="KO151" s="263"/>
      <c r="KP151" s="263"/>
      <c r="KQ151" s="263"/>
      <c r="KR151" s="263"/>
      <c r="KS151" s="263"/>
      <c r="KT151" s="263"/>
      <c r="KU151" s="263"/>
      <c r="KV151" s="263"/>
      <c r="KW151" s="263"/>
      <c r="KX151" s="263"/>
      <c r="KY151" s="263"/>
      <c r="KZ151" s="263"/>
      <c r="LA151" s="263"/>
      <c r="LB151" s="263"/>
      <c r="LC151" s="263"/>
      <c r="LD151" s="263"/>
      <c r="LE151" s="263"/>
      <c r="LF151" s="263"/>
      <c r="LG151" s="263"/>
      <c r="LH151" s="263"/>
      <c r="LI151" s="263"/>
      <c r="LJ151" s="263"/>
      <c r="LK151" s="263"/>
      <c r="LL151" s="263"/>
      <c r="LM151" s="263"/>
      <c r="LN151" s="263"/>
      <c r="LO151" s="263"/>
      <c r="LP151" s="263"/>
      <c r="LQ151" s="263"/>
      <c r="LR151" s="263"/>
      <c r="LS151" s="263"/>
      <c r="LT151" s="263"/>
      <c r="LU151" s="263"/>
      <c r="LV151" s="263"/>
      <c r="LW151" s="263"/>
      <c r="LX151" s="263"/>
      <c r="LY151" s="263"/>
      <c r="LZ151" s="263"/>
      <c r="MA151" s="263"/>
      <c r="MB151" s="263"/>
      <c r="MC151" s="263"/>
      <c r="MD151" s="263"/>
      <c r="ME151" s="263"/>
      <c r="MF151" s="263"/>
      <c r="MG151" s="263"/>
      <c r="MH151" s="263"/>
      <c r="MI151" s="263"/>
      <c r="MJ151" s="263"/>
      <c r="MK151" s="263"/>
      <c r="ML151" s="263"/>
      <c r="MM151" s="263"/>
      <c r="MN151" s="263"/>
      <c r="MO151" s="263"/>
      <c r="MP151" s="263"/>
      <c r="MQ151" s="263"/>
      <c r="MR151" s="263"/>
      <c r="MS151" s="263"/>
      <c r="MT151" s="263"/>
      <c r="MU151" s="263"/>
      <c r="MV151" s="263"/>
      <c r="MW151" s="263"/>
      <c r="MX151" s="263"/>
      <c r="MY151" s="263"/>
      <c r="MZ151" s="263"/>
      <c r="NA151" s="263"/>
      <c r="NB151" s="263"/>
      <c r="NC151" s="263"/>
      <c r="ND151" s="263"/>
      <c r="NE151" s="263"/>
      <c r="NF151" s="263"/>
      <c r="NG151" s="263"/>
      <c r="NH151" s="263"/>
      <c r="NI151" s="263"/>
      <c r="NJ151" s="263"/>
      <c r="NK151" s="263"/>
      <c r="NL151" s="263"/>
      <c r="NM151" s="263"/>
      <c r="NN151" s="263"/>
      <c r="NO151" s="263"/>
      <c r="NP151" s="263"/>
      <c r="NQ151" s="263"/>
      <c r="NR151" s="263"/>
      <c r="NS151" s="263"/>
      <c r="NT151" s="263"/>
      <c r="NU151" s="263"/>
      <c r="NV151" s="263"/>
      <c r="NW151" s="263"/>
      <c r="NX151" s="263"/>
      <c r="NY151" s="263"/>
      <c r="NZ151" s="263"/>
      <c r="OA151" s="263"/>
      <c r="OB151" s="263"/>
      <c r="OC151" s="263"/>
      <c r="OD151" s="263"/>
      <c r="OE151" s="263"/>
      <c r="OF151" s="263"/>
      <c r="OG151" s="263"/>
      <c r="OH151" s="263"/>
      <c r="OI151" s="263"/>
      <c r="OJ151" s="263"/>
      <c r="OK151" s="263"/>
      <c r="OL151" s="263"/>
      <c r="OM151" s="263"/>
      <c r="ON151" s="263"/>
      <c r="OO151" s="263"/>
      <c r="OP151" s="263"/>
      <c r="OQ151" s="263"/>
      <c r="OR151" s="263"/>
      <c r="OS151" s="263"/>
      <c r="OT151" s="263"/>
      <c r="OU151" s="263"/>
      <c r="OV151" s="263"/>
      <c r="OW151" s="263"/>
      <c r="OX151" s="263"/>
      <c r="OY151" s="263"/>
      <c r="OZ151" s="263"/>
      <c r="PA151" s="263"/>
      <c r="PB151" s="263"/>
      <c r="PC151" s="263"/>
      <c r="PD151" s="263"/>
      <c r="PE151" s="263"/>
      <c r="PF151" s="263"/>
      <c r="PG151" s="263"/>
      <c r="PH151" s="263"/>
      <c r="PI151" s="263"/>
      <c r="PJ151" s="263"/>
      <c r="PK151" s="263"/>
      <c r="PL151" s="263"/>
      <c r="PM151" s="263"/>
      <c r="PN151" s="263"/>
      <c r="PO151" s="263"/>
      <c r="PP151" s="263"/>
      <c r="PQ151" s="263"/>
      <c r="PR151" s="263"/>
      <c r="PS151" s="263"/>
      <c r="PT151" s="263"/>
      <c r="PU151" s="263"/>
      <c r="PV151" s="263"/>
      <c r="PW151" s="263"/>
      <c r="PX151" s="263"/>
      <c r="PY151" s="263"/>
      <c r="PZ151" s="263"/>
      <c r="QA151" s="263"/>
      <c r="QB151" s="263"/>
      <c r="QC151" s="263"/>
      <c r="QD151" s="263"/>
      <c r="QE151" s="263"/>
      <c r="QF151" s="263"/>
      <c r="QG151" s="263"/>
      <c r="QH151" s="263"/>
      <c r="QI151" s="263"/>
      <c r="QJ151" s="263"/>
      <c r="QK151" s="263"/>
      <c r="QL151" s="263"/>
      <c r="QM151" s="263"/>
      <c r="QN151" s="263"/>
      <c r="QO151" s="263"/>
      <c r="QP151" s="263"/>
      <c r="QQ151" s="263"/>
      <c r="QR151" s="263"/>
      <c r="QS151" s="263"/>
      <c r="QT151" s="263"/>
      <c r="QU151" s="263"/>
      <c r="QV151" s="263"/>
      <c r="QW151" s="263"/>
      <c r="QX151" s="263"/>
      <c r="QY151" s="263"/>
      <c r="QZ151" s="263"/>
      <c r="RA151" s="263"/>
      <c r="RB151" s="263"/>
      <c r="RC151" s="263"/>
      <c r="RD151" s="263"/>
      <c r="RE151" s="263"/>
      <c r="RF151" s="263"/>
      <c r="RG151" s="263"/>
      <c r="RH151" s="263"/>
      <c r="RI151" s="263"/>
      <c r="RJ151" s="263"/>
      <c r="RK151" s="263"/>
      <c r="RL151" s="263"/>
      <c r="RM151" s="263"/>
      <c r="RN151" s="263"/>
      <c r="RO151" s="263"/>
      <c r="RP151" s="263"/>
      <c r="RQ151" s="263"/>
      <c r="RR151" s="263"/>
      <c r="RS151" s="263"/>
      <c r="RT151" s="263"/>
      <c r="RU151" s="263"/>
      <c r="RV151" s="263"/>
      <c r="RW151" s="263"/>
      <c r="RX151" s="263"/>
      <c r="RY151" s="263"/>
      <c r="RZ151" s="263"/>
      <c r="SA151" s="263"/>
      <c r="SB151" s="263"/>
      <c r="SC151" s="263"/>
      <c r="SD151" s="263"/>
      <c r="SE151" s="263"/>
      <c r="SF151" s="263"/>
      <c r="SG151" s="263"/>
      <c r="SH151" s="263"/>
      <c r="SI151" s="263"/>
      <c r="SJ151" s="263"/>
      <c r="SK151" s="263"/>
      <c r="SL151" s="263"/>
      <c r="SM151" s="263"/>
      <c r="SN151" s="263"/>
      <c r="SO151" s="263"/>
      <c r="SP151" s="263"/>
      <c r="SQ151" s="263"/>
      <c r="SR151" s="263"/>
      <c r="SS151" s="263"/>
      <c r="ST151" s="263"/>
      <c r="SU151" s="263"/>
      <c r="SV151" s="263"/>
      <c r="SW151" s="263"/>
      <c r="SX151" s="263"/>
      <c r="SY151" s="263"/>
      <c r="SZ151" s="263"/>
      <c r="TA151" s="263"/>
      <c r="TB151" s="263"/>
      <c r="TC151" s="263"/>
      <c r="TD151" s="263"/>
      <c r="TE151" s="263"/>
      <c r="TF151" s="263"/>
      <c r="TG151" s="263"/>
      <c r="TH151" s="263"/>
      <c r="TI151" s="263"/>
      <c r="TJ151" s="263"/>
      <c r="TK151" s="263"/>
      <c r="TL151" s="263"/>
      <c r="TM151" s="263"/>
      <c r="TN151" s="263"/>
      <c r="TO151" s="263"/>
      <c r="TP151" s="263"/>
      <c r="TQ151" s="263"/>
      <c r="TR151" s="263"/>
      <c r="TS151" s="263"/>
      <c r="TT151" s="263"/>
      <c r="TU151" s="263"/>
      <c r="TV151" s="263"/>
      <c r="TW151" s="263"/>
      <c r="TX151" s="263"/>
      <c r="TY151" s="263"/>
      <c r="TZ151" s="263"/>
      <c r="UA151" s="263"/>
      <c r="UB151" s="263"/>
      <c r="UC151" s="263"/>
      <c r="UD151" s="263"/>
      <c r="UE151" s="263"/>
      <c r="UF151" s="263"/>
      <c r="UG151" s="263"/>
      <c r="UH151" s="263"/>
      <c r="UI151" s="263"/>
      <c r="UJ151" s="263"/>
      <c r="UK151" s="263"/>
      <c r="UL151" s="263"/>
      <c r="UM151" s="263"/>
      <c r="UN151" s="263"/>
      <c r="UO151" s="263"/>
      <c r="UP151" s="263"/>
      <c r="UQ151" s="263"/>
      <c r="UR151" s="263"/>
      <c r="US151" s="263"/>
      <c r="UT151" s="263"/>
      <c r="UU151" s="263"/>
      <c r="UV151" s="263"/>
      <c r="UW151" s="263"/>
      <c r="UX151" s="263"/>
      <c r="UY151" s="263"/>
      <c r="UZ151" s="263"/>
      <c r="VA151" s="263"/>
      <c r="VB151" s="263"/>
      <c r="VC151" s="263"/>
      <c r="VD151" s="263"/>
      <c r="VE151" s="263"/>
      <c r="VF151" s="263"/>
      <c r="VG151" s="263"/>
      <c r="VH151" s="263"/>
      <c r="VI151" s="263"/>
      <c r="VJ151" s="263"/>
      <c r="VK151" s="263"/>
      <c r="VL151" s="263"/>
      <c r="VM151" s="263"/>
      <c r="VN151" s="263"/>
      <c r="VO151" s="263"/>
      <c r="VP151" s="263"/>
      <c r="VQ151" s="263"/>
      <c r="VR151" s="263"/>
      <c r="VS151" s="263"/>
      <c r="VT151" s="263"/>
      <c r="VU151" s="263"/>
      <c r="VV151" s="263"/>
      <c r="VW151" s="263"/>
      <c r="VX151" s="263"/>
      <c r="VY151" s="263"/>
      <c r="VZ151" s="263"/>
      <c r="WA151" s="263"/>
      <c r="WB151" s="263"/>
      <c r="WC151" s="263"/>
      <c r="WD151" s="263"/>
      <c r="WE151" s="263"/>
      <c r="WF151" s="263"/>
      <c r="WG151" s="263"/>
      <c r="WH151" s="263"/>
      <c r="WI151" s="263"/>
      <c r="WJ151" s="263"/>
      <c r="WK151" s="263"/>
      <c r="WL151" s="263"/>
      <c r="WM151" s="263"/>
      <c r="WN151" s="263"/>
      <c r="WO151" s="263"/>
      <c r="WP151" s="263"/>
      <c r="WQ151" s="263"/>
      <c r="WR151" s="263"/>
      <c r="WS151" s="263"/>
      <c r="WT151" s="263"/>
      <c r="WU151" s="263"/>
      <c r="WV151" s="263"/>
      <c r="WW151" s="263"/>
      <c r="WX151" s="263"/>
      <c r="WY151" s="263"/>
      <c r="WZ151" s="263"/>
      <c r="XA151" s="263"/>
      <c r="XB151" s="263"/>
      <c r="XC151" s="263"/>
      <c r="XD151" s="263"/>
      <c r="XE151" s="263"/>
      <c r="XF151" s="263"/>
      <c r="XG151" s="263"/>
      <c r="XH151" s="263"/>
      <c r="XI151" s="263"/>
      <c r="XJ151" s="263"/>
      <c r="XK151" s="263"/>
      <c r="XL151" s="263"/>
      <c r="XM151" s="263"/>
      <c r="XN151" s="263"/>
      <c r="XO151" s="263"/>
      <c r="XP151" s="263"/>
      <c r="XQ151" s="263"/>
      <c r="XR151" s="263"/>
      <c r="XS151" s="263"/>
      <c r="XT151" s="263"/>
      <c r="XU151" s="263"/>
      <c r="XV151" s="263"/>
      <c r="XW151" s="263"/>
      <c r="XX151" s="263"/>
      <c r="XY151" s="263"/>
      <c r="XZ151" s="263"/>
      <c r="YA151" s="263"/>
      <c r="YB151" s="263"/>
      <c r="YC151" s="263"/>
      <c r="YD151" s="263"/>
      <c r="YE151" s="263"/>
      <c r="YF151" s="263"/>
      <c r="YG151" s="263"/>
      <c r="YH151" s="263"/>
      <c r="YI151" s="263"/>
      <c r="YJ151" s="263"/>
      <c r="YK151" s="263"/>
      <c r="YL151" s="263"/>
      <c r="YM151" s="263"/>
      <c r="YN151" s="263"/>
      <c r="YO151" s="263"/>
      <c r="YP151" s="263"/>
      <c r="YQ151" s="263"/>
      <c r="YR151" s="263"/>
      <c r="YS151" s="263"/>
      <c r="YT151" s="263"/>
      <c r="YU151" s="263"/>
      <c r="YV151" s="263"/>
      <c r="YW151" s="263"/>
      <c r="YX151" s="263"/>
      <c r="YY151" s="263"/>
      <c r="YZ151" s="263"/>
      <c r="ZA151" s="263"/>
      <c r="ZB151" s="263"/>
      <c r="ZC151" s="263"/>
      <c r="ZD151" s="263"/>
      <c r="ZE151" s="263"/>
      <c r="ZF151" s="263"/>
      <c r="ZG151" s="263"/>
      <c r="ZH151" s="263"/>
      <c r="ZI151" s="263"/>
      <c r="ZJ151" s="263"/>
      <c r="ZK151" s="263"/>
      <c r="ZL151" s="263"/>
      <c r="ZM151" s="263"/>
      <c r="ZN151" s="263"/>
      <c r="ZO151" s="263"/>
      <c r="ZP151" s="263"/>
      <c r="ZQ151" s="263"/>
      <c r="ZR151" s="263"/>
      <c r="ZS151" s="263"/>
      <c r="ZT151" s="263"/>
      <c r="ZU151" s="263"/>
      <c r="ZV151" s="263"/>
      <c r="ZW151" s="263"/>
      <c r="ZX151" s="263"/>
      <c r="ZY151" s="263"/>
      <c r="ZZ151" s="263"/>
      <c r="AAA151" s="263"/>
      <c r="AAB151" s="263"/>
      <c r="AAC151" s="263"/>
      <c r="AAD151" s="263"/>
      <c r="AAE151" s="263"/>
      <c r="AAF151" s="263"/>
      <c r="AAG151" s="263"/>
      <c r="AAH151" s="263"/>
      <c r="AAI151" s="263"/>
      <c r="AAJ151" s="263"/>
      <c r="AAK151" s="263"/>
      <c r="AAL151" s="263"/>
      <c r="AAM151" s="263"/>
      <c r="AAN151" s="263"/>
      <c r="AAO151" s="263"/>
      <c r="AAP151" s="263"/>
      <c r="AAQ151" s="263"/>
      <c r="AAR151" s="263"/>
      <c r="AAS151" s="263"/>
      <c r="AAT151" s="263"/>
      <c r="AAU151" s="263"/>
      <c r="AAV151" s="263"/>
      <c r="AAW151" s="263"/>
      <c r="AAX151" s="263"/>
      <c r="AAY151" s="263"/>
      <c r="AAZ151" s="263"/>
      <c r="ABA151" s="263"/>
      <c r="ABB151" s="263"/>
      <c r="ABC151" s="263"/>
      <c r="ABD151" s="263"/>
      <c r="ABE151" s="263"/>
      <c r="ABF151" s="263"/>
      <c r="ABG151" s="263"/>
      <c r="ABH151" s="263"/>
      <c r="ABI151" s="263"/>
      <c r="ABJ151" s="263"/>
      <c r="ABK151" s="263"/>
      <c r="ABL151" s="263"/>
      <c r="ABM151" s="263"/>
      <c r="ABN151" s="263"/>
      <c r="ABO151" s="263"/>
      <c r="ABP151" s="263"/>
      <c r="ABQ151" s="263"/>
      <c r="ABR151" s="263"/>
      <c r="ABS151" s="263"/>
      <c r="ABT151" s="263"/>
      <c r="ABU151" s="263"/>
      <c r="ABV151" s="263"/>
      <c r="ABW151" s="263"/>
      <c r="ABX151" s="263"/>
      <c r="ABY151" s="263"/>
      <c r="ABZ151" s="263"/>
      <c r="ACA151" s="263"/>
      <c r="ACB151" s="263"/>
      <c r="ACC151" s="263"/>
      <c r="ACD151" s="263"/>
      <c r="ACE151" s="263"/>
      <c r="ACF151" s="263"/>
      <c r="ACG151" s="263"/>
      <c r="ACH151" s="263"/>
      <c r="ACI151" s="263"/>
      <c r="ACJ151" s="263"/>
      <c r="ACK151" s="263"/>
      <c r="ACL151" s="263"/>
      <c r="ACM151" s="263"/>
      <c r="ACN151" s="263"/>
      <c r="ACO151" s="263"/>
      <c r="ACP151" s="263"/>
      <c r="ACQ151" s="263"/>
      <c r="ACR151" s="263"/>
      <c r="ACS151" s="263"/>
      <c r="ACT151" s="263"/>
      <c r="ACU151" s="263"/>
      <c r="ACV151" s="263"/>
      <c r="ACW151" s="263"/>
      <c r="ACX151" s="263"/>
      <c r="ACY151" s="263"/>
      <c r="ACZ151" s="263"/>
      <c r="ADA151" s="263"/>
      <c r="ADB151" s="263"/>
      <c r="ADC151" s="263"/>
      <c r="ADD151" s="263"/>
      <c r="ADE151" s="263"/>
      <c r="ADF151" s="263"/>
      <c r="ADG151" s="263"/>
      <c r="ADH151" s="263"/>
      <c r="ADI151" s="263"/>
      <c r="ADJ151" s="263"/>
      <c r="ADK151" s="263"/>
      <c r="ADL151" s="263"/>
      <c r="ADM151" s="263"/>
      <c r="ADN151" s="263"/>
      <c r="ADO151" s="263"/>
      <c r="ADP151" s="263"/>
      <c r="ADQ151" s="263"/>
      <c r="ADR151" s="263"/>
      <c r="ADS151" s="263"/>
      <c r="ADT151" s="263"/>
      <c r="ADU151" s="263"/>
      <c r="ADV151" s="263"/>
      <c r="ADW151" s="263"/>
      <c r="ADX151" s="263"/>
      <c r="ADY151" s="263"/>
      <c r="ADZ151" s="263"/>
      <c r="AEA151" s="263"/>
      <c r="AEB151" s="263"/>
      <c r="AEC151" s="263"/>
      <c r="AED151" s="263"/>
      <c r="AEE151" s="263"/>
      <c r="AEF151" s="263"/>
      <c r="AEG151" s="263"/>
      <c r="AEH151" s="263"/>
      <c r="AEI151" s="263"/>
      <c r="AEJ151" s="263"/>
      <c r="AEK151" s="263"/>
      <c r="AEL151" s="263"/>
      <c r="AEM151" s="263"/>
      <c r="AEN151" s="263"/>
      <c r="AEO151" s="263"/>
      <c r="AEP151" s="263"/>
      <c r="AEQ151" s="263"/>
      <c r="AER151" s="263"/>
      <c r="AES151" s="263"/>
      <c r="AET151" s="263"/>
      <c r="AEU151" s="263"/>
      <c r="AEV151" s="263"/>
      <c r="AEW151" s="263"/>
      <c r="AEX151" s="263"/>
      <c r="AEY151" s="263"/>
      <c r="AEZ151" s="263"/>
      <c r="AFA151" s="263"/>
      <c r="AFB151" s="263"/>
      <c r="AFC151" s="263"/>
      <c r="AFD151" s="263"/>
      <c r="AFE151" s="263"/>
      <c r="AFF151" s="263"/>
      <c r="AFG151" s="263"/>
      <c r="AFH151" s="263"/>
      <c r="AFI151" s="263"/>
      <c r="AFJ151" s="263"/>
      <c r="AFK151" s="263"/>
      <c r="AFL151" s="263"/>
      <c r="AFM151" s="263"/>
      <c r="AFN151" s="263"/>
      <c r="AFO151" s="263"/>
      <c r="AFP151" s="263"/>
      <c r="AFQ151" s="263"/>
      <c r="AFR151" s="263"/>
      <c r="AFS151" s="263"/>
      <c r="AFT151" s="263"/>
      <c r="AFU151" s="263"/>
      <c r="AFV151" s="263"/>
      <c r="AFW151" s="263"/>
      <c r="AFX151" s="263"/>
      <c r="AFY151" s="263"/>
      <c r="AFZ151" s="263"/>
      <c r="AGA151" s="263"/>
      <c r="AGB151" s="263"/>
      <c r="AGC151" s="263"/>
      <c r="AGD151" s="263"/>
      <c r="AGE151" s="263"/>
      <c r="AGF151" s="263"/>
      <c r="AGG151" s="263"/>
      <c r="AGH151" s="263"/>
      <c r="AGI151" s="263"/>
      <c r="AGJ151" s="263"/>
      <c r="AGK151" s="263"/>
      <c r="AGL151" s="263"/>
      <c r="AGM151" s="263"/>
      <c r="AGN151" s="263"/>
      <c r="AGO151" s="263"/>
      <c r="AGP151" s="263"/>
      <c r="AGQ151" s="263"/>
      <c r="AGR151" s="263"/>
      <c r="AGS151" s="263"/>
      <c r="AGT151" s="263"/>
      <c r="AGU151" s="263"/>
      <c r="AGV151" s="263"/>
      <c r="AGW151" s="263"/>
      <c r="AGX151" s="263"/>
      <c r="AGY151" s="263"/>
      <c r="AGZ151" s="263"/>
      <c r="AHA151" s="263"/>
      <c r="AHB151" s="263"/>
      <c r="AHC151" s="263"/>
      <c r="AHD151" s="263"/>
      <c r="AHE151" s="263"/>
      <c r="AHF151" s="263"/>
      <c r="AHG151" s="263"/>
      <c r="AHH151" s="263"/>
      <c r="AHI151" s="263"/>
      <c r="AHJ151" s="263"/>
      <c r="AHK151" s="263"/>
      <c r="AHL151" s="263"/>
      <c r="AHM151" s="263"/>
      <c r="AHN151" s="263"/>
      <c r="AHO151" s="263"/>
      <c r="AHP151" s="263"/>
      <c r="AHQ151" s="263"/>
      <c r="AHR151" s="263"/>
      <c r="AHS151" s="263"/>
      <c r="AHT151" s="263"/>
      <c r="AHU151" s="263"/>
      <c r="AHV151" s="263"/>
      <c r="AHW151" s="263"/>
      <c r="AHX151" s="263"/>
      <c r="AHY151" s="263"/>
      <c r="AHZ151" s="263"/>
      <c r="AIA151" s="263"/>
      <c r="AIB151" s="263"/>
      <c r="AIC151" s="263"/>
      <c r="AID151" s="263"/>
      <c r="AIE151" s="263"/>
      <c r="AIF151" s="263"/>
      <c r="AIG151" s="263"/>
      <c r="AIH151" s="263"/>
      <c r="AII151" s="263"/>
      <c r="AIJ151" s="263"/>
      <c r="AIK151" s="263"/>
      <c r="AIL151" s="263"/>
      <c r="AIM151" s="263"/>
      <c r="AIN151" s="263"/>
      <c r="AIO151" s="263"/>
      <c r="AIP151" s="263"/>
      <c r="AIQ151" s="263"/>
      <c r="AIR151" s="263"/>
      <c r="AIS151" s="263"/>
      <c r="AIT151" s="263"/>
      <c r="AIU151" s="263"/>
      <c r="AIV151" s="263"/>
      <c r="AIW151" s="263"/>
      <c r="AIX151" s="263"/>
      <c r="AIY151" s="263"/>
      <c r="AIZ151" s="263"/>
      <c r="AJA151" s="263"/>
      <c r="AJB151" s="263"/>
      <c r="AJC151" s="263"/>
      <c r="AJD151" s="263"/>
      <c r="AJE151" s="263"/>
      <c r="AJF151" s="263"/>
      <c r="AJG151" s="263"/>
      <c r="AJH151" s="263"/>
      <c r="AJI151" s="263"/>
      <c r="AJJ151" s="263"/>
      <c r="AJK151" s="263"/>
      <c r="AJL151" s="263"/>
      <c r="AJM151" s="263"/>
      <c r="AJN151" s="263"/>
      <c r="AJO151" s="263"/>
      <c r="AJP151" s="263"/>
      <c r="AJQ151" s="263"/>
      <c r="AJR151" s="263"/>
      <c r="AJS151" s="263"/>
      <c r="AJT151" s="263"/>
      <c r="AJU151" s="263"/>
      <c r="AJV151" s="263"/>
      <c r="AJW151" s="263"/>
      <c r="AJX151" s="263"/>
      <c r="AJY151" s="263"/>
      <c r="AJZ151" s="263"/>
      <c r="AKA151" s="263"/>
      <c r="AKB151" s="263"/>
      <c r="AKC151" s="263"/>
      <c r="AKD151" s="263"/>
      <c r="AKE151" s="263"/>
      <c r="AKF151" s="263"/>
      <c r="AKG151" s="263"/>
      <c r="AKH151" s="263"/>
      <c r="AKI151" s="263"/>
      <c r="AKJ151" s="263"/>
      <c r="AKK151" s="263"/>
      <c r="AKL151" s="263"/>
      <c r="AKM151" s="263"/>
      <c r="AKN151" s="263"/>
      <c r="AKO151" s="263"/>
      <c r="AKP151" s="263"/>
      <c r="AKQ151" s="263"/>
      <c r="AKR151" s="263"/>
      <c r="AKS151" s="263"/>
      <c r="AKT151" s="263"/>
      <c r="AKU151" s="263"/>
      <c r="AKV151" s="263"/>
      <c r="AKW151" s="263"/>
      <c r="AKX151" s="263"/>
      <c r="AKY151" s="263"/>
      <c r="AKZ151" s="263"/>
      <c r="ALA151" s="263"/>
      <c r="ALB151" s="263"/>
      <c r="ALC151" s="263"/>
      <c r="ALD151" s="263"/>
      <c r="ALE151" s="263"/>
      <c r="ALF151" s="263"/>
      <c r="ALG151" s="263"/>
      <c r="ALH151" s="263"/>
      <c r="ALI151" s="263"/>
      <c r="ALJ151" s="263"/>
      <c r="ALK151" s="263"/>
      <c r="ALL151" s="263"/>
      <c r="ALM151" s="263"/>
      <c r="ALN151" s="263"/>
      <c r="ALO151" s="263"/>
      <c r="ALP151" s="263"/>
      <c r="ALQ151" s="263"/>
      <c r="ALR151" s="263"/>
      <c r="ALS151" s="263"/>
      <c r="ALT151" s="263"/>
      <c r="ALU151" s="263"/>
      <c r="ALV151" s="263"/>
      <c r="ALW151" s="263"/>
      <c r="ALX151" s="263"/>
      <c r="ALY151" s="263"/>
      <c r="ALZ151" s="263"/>
      <c r="AMA151" s="263"/>
      <c r="AMB151" s="263"/>
      <c r="AMC151" s="263"/>
      <c r="AMD151" s="263"/>
      <c r="AME151" s="263"/>
      <c r="AMF151" s="263"/>
      <c r="AMG151" s="263"/>
      <c r="AMH151" s="263"/>
      <c r="AMI151" s="263"/>
      <c r="AMJ151" s="263"/>
      <c r="AMK151" s="263"/>
    </row>
    <row r="152" spans="1:1025" s="86" customFormat="1" x14ac:dyDescent="0.2">
      <c r="A152" s="263"/>
      <c r="B152" s="263"/>
      <c r="C152" s="234"/>
      <c r="D152" s="234"/>
      <c r="E152" s="234"/>
      <c r="F152" s="234"/>
      <c r="G152" s="234"/>
      <c r="H152" s="234"/>
      <c r="I152" s="234"/>
      <c r="J152" s="234"/>
      <c r="K152" s="234"/>
      <c r="L152" s="234"/>
      <c r="M152" s="234"/>
      <c r="N152" s="234"/>
      <c r="O152" s="234"/>
      <c r="P152" s="234"/>
      <c r="Q152" s="224"/>
      <c r="R152" s="244"/>
      <c r="S152" s="263"/>
      <c r="T152" s="263"/>
      <c r="U152" s="263"/>
      <c r="V152" s="263"/>
      <c r="W152" s="263"/>
      <c r="X152" s="263"/>
      <c r="Y152" s="263"/>
      <c r="Z152" s="263"/>
      <c r="AA152" s="263"/>
      <c r="AB152" s="263"/>
      <c r="AC152" s="263"/>
      <c r="AD152" s="263"/>
      <c r="AE152" s="263"/>
      <c r="AF152" s="263"/>
      <c r="AG152" s="263"/>
      <c r="AH152" s="263"/>
      <c r="AI152" s="263"/>
      <c r="AJ152" s="263"/>
      <c r="AK152" s="263"/>
      <c r="AL152" s="263"/>
      <c r="AM152" s="263"/>
      <c r="AN152" s="263"/>
      <c r="AO152" s="263"/>
      <c r="AP152" s="263"/>
      <c r="AQ152" s="263"/>
      <c r="AR152" s="263"/>
      <c r="AS152" s="263"/>
      <c r="AT152" s="263"/>
      <c r="AU152" s="263"/>
      <c r="AV152" s="263"/>
      <c r="AW152" s="263"/>
      <c r="AX152" s="263"/>
      <c r="AY152" s="263"/>
      <c r="AZ152" s="263"/>
      <c r="BA152" s="263"/>
      <c r="BB152" s="263"/>
      <c r="BC152" s="263"/>
      <c r="BD152" s="263"/>
      <c r="BE152" s="263"/>
      <c r="BF152" s="263"/>
      <c r="BG152" s="263"/>
      <c r="BH152" s="263"/>
      <c r="BI152" s="263"/>
      <c r="BJ152" s="263"/>
      <c r="BK152" s="263"/>
      <c r="BL152" s="263"/>
      <c r="BM152" s="263"/>
      <c r="BN152" s="263"/>
      <c r="BO152" s="263"/>
      <c r="BP152" s="263"/>
      <c r="BQ152" s="263"/>
      <c r="BR152" s="263"/>
      <c r="BS152" s="263"/>
      <c r="BT152" s="263"/>
      <c r="BU152" s="263"/>
      <c r="BV152" s="263"/>
      <c r="BW152" s="263"/>
      <c r="BX152" s="263"/>
      <c r="BY152" s="263"/>
      <c r="BZ152" s="263"/>
      <c r="CA152" s="263"/>
      <c r="CB152" s="263"/>
      <c r="CC152" s="263"/>
      <c r="CD152" s="263"/>
      <c r="CE152" s="263"/>
      <c r="CF152" s="263"/>
      <c r="CG152" s="263"/>
      <c r="CH152" s="263"/>
      <c r="CI152" s="263"/>
      <c r="CJ152" s="263"/>
      <c r="CK152" s="263"/>
      <c r="CL152" s="263"/>
      <c r="CM152" s="263"/>
      <c r="CN152" s="263"/>
      <c r="CO152" s="263"/>
      <c r="CP152" s="263"/>
      <c r="CQ152" s="263"/>
      <c r="CR152" s="263"/>
      <c r="CS152" s="263"/>
      <c r="CT152" s="263"/>
      <c r="CU152" s="263"/>
      <c r="CV152" s="263"/>
      <c r="CW152" s="263"/>
      <c r="CX152" s="263"/>
      <c r="CY152" s="263"/>
      <c r="CZ152" s="263"/>
      <c r="DA152" s="263"/>
      <c r="DB152" s="263"/>
      <c r="DC152" s="263"/>
      <c r="DD152" s="263"/>
      <c r="DE152" s="263"/>
      <c r="DF152" s="263"/>
      <c r="DG152" s="263"/>
      <c r="DH152" s="263"/>
      <c r="DI152" s="263"/>
      <c r="DJ152" s="263"/>
      <c r="DK152" s="263"/>
      <c r="DL152" s="263"/>
      <c r="DM152" s="263"/>
      <c r="DN152" s="263"/>
      <c r="DO152" s="263"/>
      <c r="DP152" s="263"/>
      <c r="DQ152" s="263"/>
      <c r="DR152" s="263"/>
      <c r="DS152" s="263"/>
      <c r="DT152" s="263"/>
      <c r="DU152" s="263"/>
      <c r="DV152" s="263"/>
      <c r="DW152" s="263"/>
      <c r="DX152" s="263"/>
      <c r="DY152" s="263"/>
      <c r="DZ152" s="263"/>
      <c r="EA152" s="263"/>
      <c r="EB152" s="263"/>
      <c r="EC152" s="263"/>
      <c r="ED152" s="263"/>
      <c r="EE152" s="263"/>
      <c r="EF152" s="263"/>
      <c r="EG152" s="263"/>
      <c r="EH152" s="263"/>
      <c r="EI152" s="263"/>
      <c r="EJ152" s="263"/>
      <c r="EK152" s="263"/>
      <c r="EL152" s="263"/>
      <c r="EM152" s="263"/>
      <c r="EN152" s="263"/>
      <c r="EO152" s="263"/>
      <c r="EP152" s="263"/>
      <c r="EQ152" s="263"/>
      <c r="ER152" s="263"/>
      <c r="ES152" s="263"/>
      <c r="ET152" s="263"/>
      <c r="EU152" s="263"/>
      <c r="EV152" s="263"/>
      <c r="EW152" s="263"/>
      <c r="EX152" s="263"/>
      <c r="EY152" s="263"/>
      <c r="EZ152" s="263"/>
      <c r="FA152" s="263"/>
      <c r="FB152" s="263"/>
      <c r="FC152" s="263"/>
      <c r="FD152" s="263"/>
      <c r="FE152" s="263"/>
      <c r="FF152" s="263"/>
      <c r="FG152" s="263"/>
      <c r="FH152" s="263"/>
      <c r="FI152" s="263"/>
      <c r="FJ152" s="263"/>
      <c r="FK152" s="263"/>
      <c r="FL152" s="263"/>
      <c r="FM152" s="263"/>
      <c r="FN152" s="263"/>
      <c r="FO152" s="263"/>
      <c r="FP152" s="263"/>
      <c r="FQ152" s="263"/>
      <c r="FR152" s="263"/>
      <c r="FS152" s="263"/>
      <c r="FT152" s="263"/>
      <c r="FU152" s="263"/>
      <c r="FV152" s="263"/>
      <c r="FW152" s="263"/>
      <c r="FX152" s="263"/>
      <c r="FY152" s="263"/>
      <c r="FZ152" s="263"/>
      <c r="GA152" s="263"/>
      <c r="GB152" s="263"/>
      <c r="GC152" s="263"/>
      <c r="GD152" s="263"/>
      <c r="GE152" s="263"/>
      <c r="GF152" s="263"/>
      <c r="GG152" s="263"/>
      <c r="GH152" s="263"/>
      <c r="GI152" s="263"/>
      <c r="GJ152" s="263"/>
      <c r="GK152" s="263"/>
      <c r="GL152" s="263"/>
      <c r="GM152" s="263"/>
      <c r="GN152" s="263"/>
      <c r="GO152" s="263"/>
      <c r="GP152" s="263"/>
      <c r="GQ152" s="263"/>
      <c r="GR152" s="263"/>
      <c r="GS152" s="263"/>
      <c r="GT152" s="263"/>
      <c r="GU152" s="263"/>
      <c r="GV152" s="263"/>
      <c r="GW152" s="263"/>
      <c r="GX152" s="263"/>
      <c r="GY152" s="263"/>
      <c r="GZ152" s="263"/>
      <c r="HA152" s="263"/>
      <c r="HB152" s="263"/>
      <c r="HC152" s="263"/>
      <c r="HD152" s="263"/>
      <c r="HE152" s="263"/>
      <c r="HF152" s="263"/>
      <c r="HG152" s="263"/>
      <c r="HH152" s="263"/>
      <c r="HI152" s="263"/>
      <c r="HJ152" s="263"/>
      <c r="HK152" s="263"/>
      <c r="HL152" s="263"/>
      <c r="HM152" s="263"/>
      <c r="HN152" s="263"/>
      <c r="HO152" s="263"/>
      <c r="HP152" s="263"/>
      <c r="HQ152" s="263"/>
      <c r="HR152" s="263"/>
      <c r="HS152" s="263"/>
      <c r="HT152" s="263"/>
      <c r="HU152" s="263"/>
      <c r="HV152" s="263"/>
      <c r="HW152" s="263"/>
      <c r="HX152" s="263"/>
      <c r="HY152" s="263"/>
      <c r="HZ152" s="263"/>
      <c r="IA152" s="263"/>
      <c r="IB152" s="263"/>
      <c r="IC152" s="263"/>
      <c r="ID152" s="263"/>
      <c r="IE152" s="263"/>
      <c r="IF152" s="263"/>
      <c r="IG152" s="263"/>
      <c r="IH152" s="263"/>
      <c r="II152" s="263"/>
      <c r="IJ152" s="263"/>
      <c r="IK152" s="263"/>
      <c r="IL152" s="263"/>
      <c r="IM152" s="263"/>
      <c r="IN152" s="263"/>
      <c r="IO152" s="263"/>
      <c r="IP152" s="263"/>
      <c r="IQ152" s="263"/>
      <c r="IR152" s="263"/>
      <c r="IS152" s="263"/>
      <c r="IT152" s="263"/>
      <c r="IU152" s="263"/>
      <c r="IV152" s="263"/>
      <c r="IW152" s="263"/>
      <c r="IX152" s="263"/>
      <c r="IY152" s="263"/>
      <c r="IZ152" s="263"/>
      <c r="JA152" s="263"/>
      <c r="JB152" s="263"/>
      <c r="JC152" s="263"/>
      <c r="JD152" s="263"/>
      <c r="JE152" s="263"/>
      <c r="JF152" s="263"/>
      <c r="JG152" s="263"/>
      <c r="JH152" s="263"/>
      <c r="JI152" s="263"/>
      <c r="JJ152" s="263"/>
      <c r="JK152" s="263"/>
      <c r="JL152" s="263"/>
      <c r="JM152" s="263"/>
      <c r="JN152" s="263"/>
      <c r="JO152" s="263"/>
      <c r="JP152" s="263"/>
      <c r="JQ152" s="263"/>
      <c r="JR152" s="263"/>
      <c r="JS152" s="263"/>
      <c r="JT152" s="263"/>
      <c r="JU152" s="263"/>
      <c r="JV152" s="263"/>
      <c r="JW152" s="263"/>
      <c r="JX152" s="263"/>
      <c r="JY152" s="263"/>
      <c r="JZ152" s="263"/>
      <c r="KA152" s="263"/>
      <c r="KB152" s="263"/>
      <c r="KC152" s="263"/>
      <c r="KD152" s="263"/>
      <c r="KE152" s="263"/>
      <c r="KF152" s="263"/>
      <c r="KG152" s="263"/>
      <c r="KH152" s="263"/>
      <c r="KI152" s="263"/>
      <c r="KJ152" s="263"/>
      <c r="KK152" s="263"/>
      <c r="KL152" s="263"/>
      <c r="KM152" s="263"/>
      <c r="KN152" s="263"/>
      <c r="KO152" s="263"/>
      <c r="KP152" s="263"/>
      <c r="KQ152" s="263"/>
      <c r="KR152" s="263"/>
      <c r="KS152" s="263"/>
      <c r="KT152" s="263"/>
      <c r="KU152" s="263"/>
      <c r="KV152" s="263"/>
      <c r="KW152" s="263"/>
      <c r="KX152" s="263"/>
      <c r="KY152" s="263"/>
      <c r="KZ152" s="263"/>
      <c r="LA152" s="263"/>
      <c r="LB152" s="263"/>
      <c r="LC152" s="263"/>
      <c r="LD152" s="263"/>
      <c r="LE152" s="263"/>
      <c r="LF152" s="263"/>
      <c r="LG152" s="263"/>
      <c r="LH152" s="263"/>
      <c r="LI152" s="263"/>
      <c r="LJ152" s="263"/>
      <c r="LK152" s="263"/>
      <c r="LL152" s="263"/>
      <c r="LM152" s="263"/>
      <c r="LN152" s="263"/>
      <c r="LO152" s="263"/>
      <c r="LP152" s="263"/>
      <c r="LQ152" s="263"/>
      <c r="LR152" s="263"/>
      <c r="LS152" s="263"/>
      <c r="LT152" s="263"/>
      <c r="LU152" s="263"/>
      <c r="LV152" s="263"/>
      <c r="LW152" s="263"/>
      <c r="LX152" s="263"/>
      <c r="LY152" s="263"/>
      <c r="LZ152" s="263"/>
      <c r="MA152" s="263"/>
      <c r="MB152" s="263"/>
      <c r="MC152" s="263"/>
      <c r="MD152" s="263"/>
      <c r="ME152" s="263"/>
      <c r="MF152" s="263"/>
      <c r="MG152" s="263"/>
      <c r="MH152" s="263"/>
      <c r="MI152" s="263"/>
      <c r="MJ152" s="263"/>
      <c r="MK152" s="263"/>
      <c r="ML152" s="263"/>
      <c r="MM152" s="263"/>
      <c r="MN152" s="263"/>
      <c r="MO152" s="263"/>
      <c r="MP152" s="263"/>
      <c r="MQ152" s="263"/>
      <c r="MR152" s="263"/>
      <c r="MS152" s="263"/>
      <c r="MT152" s="263"/>
      <c r="MU152" s="263"/>
      <c r="MV152" s="263"/>
      <c r="MW152" s="263"/>
      <c r="MX152" s="263"/>
      <c r="MY152" s="263"/>
      <c r="MZ152" s="263"/>
      <c r="NA152" s="263"/>
      <c r="NB152" s="263"/>
      <c r="NC152" s="263"/>
      <c r="ND152" s="263"/>
      <c r="NE152" s="263"/>
      <c r="NF152" s="263"/>
      <c r="NG152" s="263"/>
      <c r="NH152" s="263"/>
      <c r="NI152" s="263"/>
      <c r="NJ152" s="263"/>
      <c r="NK152" s="263"/>
      <c r="NL152" s="263"/>
      <c r="NM152" s="263"/>
      <c r="NN152" s="263"/>
      <c r="NO152" s="263"/>
      <c r="NP152" s="263"/>
      <c r="NQ152" s="263"/>
      <c r="NR152" s="263"/>
      <c r="NS152" s="263"/>
      <c r="NT152" s="263"/>
      <c r="NU152" s="263"/>
      <c r="NV152" s="263"/>
      <c r="NW152" s="263"/>
      <c r="NX152" s="263"/>
      <c r="NY152" s="263"/>
      <c r="NZ152" s="263"/>
      <c r="OA152" s="263"/>
      <c r="OB152" s="263"/>
      <c r="OC152" s="263"/>
      <c r="OD152" s="263"/>
      <c r="OE152" s="263"/>
      <c r="OF152" s="263"/>
      <c r="OG152" s="263"/>
      <c r="OH152" s="263"/>
      <c r="OI152" s="263"/>
      <c r="OJ152" s="263"/>
      <c r="OK152" s="263"/>
      <c r="OL152" s="263"/>
      <c r="OM152" s="263"/>
      <c r="ON152" s="263"/>
      <c r="OO152" s="263"/>
      <c r="OP152" s="263"/>
      <c r="OQ152" s="263"/>
      <c r="OR152" s="263"/>
      <c r="OS152" s="263"/>
      <c r="OT152" s="263"/>
      <c r="OU152" s="263"/>
      <c r="OV152" s="263"/>
      <c r="OW152" s="263"/>
      <c r="OX152" s="263"/>
      <c r="OY152" s="263"/>
      <c r="OZ152" s="263"/>
      <c r="PA152" s="263"/>
      <c r="PB152" s="263"/>
      <c r="PC152" s="263"/>
      <c r="PD152" s="263"/>
      <c r="PE152" s="263"/>
      <c r="PF152" s="263"/>
      <c r="PG152" s="263"/>
      <c r="PH152" s="263"/>
      <c r="PI152" s="263"/>
      <c r="PJ152" s="263"/>
      <c r="PK152" s="263"/>
      <c r="PL152" s="263"/>
      <c r="PM152" s="263"/>
      <c r="PN152" s="263"/>
      <c r="PO152" s="263"/>
      <c r="PP152" s="263"/>
      <c r="PQ152" s="263"/>
      <c r="PR152" s="263"/>
      <c r="PS152" s="263"/>
      <c r="PT152" s="263"/>
      <c r="PU152" s="263"/>
      <c r="PV152" s="263"/>
      <c r="PW152" s="263"/>
      <c r="PX152" s="263"/>
      <c r="PY152" s="263"/>
      <c r="PZ152" s="263"/>
      <c r="QA152" s="263"/>
      <c r="QB152" s="263"/>
      <c r="QC152" s="263"/>
      <c r="QD152" s="263"/>
      <c r="QE152" s="263"/>
      <c r="QF152" s="263"/>
      <c r="QG152" s="263"/>
      <c r="QH152" s="263"/>
      <c r="QI152" s="263"/>
      <c r="QJ152" s="263"/>
      <c r="QK152" s="263"/>
      <c r="QL152" s="263"/>
      <c r="QM152" s="263"/>
      <c r="QN152" s="263"/>
      <c r="QO152" s="263"/>
      <c r="QP152" s="263"/>
      <c r="QQ152" s="263"/>
      <c r="QR152" s="263"/>
      <c r="QS152" s="263"/>
      <c r="QT152" s="263"/>
      <c r="QU152" s="263"/>
      <c r="QV152" s="263"/>
      <c r="QW152" s="263"/>
      <c r="QX152" s="263"/>
      <c r="QY152" s="263"/>
      <c r="QZ152" s="263"/>
      <c r="RA152" s="263"/>
      <c r="RB152" s="263"/>
      <c r="RC152" s="263"/>
      <c r="RD152" s="263"/>
      <c r="RE152" s="263"/>
      <c r="RF152" s="263"/>
      <c r="RG152" s="263"/>
      <c r="RH152" s="263"/>
      <c r="RI152" s="263"/>
      <c r="RJ152" s="263"/>
      <c r="RK152" s="263"/>
      <c r="RL152" s="263"/>
      <c r="RM152" s="263"/>
      <c r="RN152" s="263"/>
      <c r="RO152" s="263"/>
      <c r="RP152" s="263"/>
      <c r="RQ152" s="263"/>
      <c r="RR152" s="263"/>
      <c r="RS152" s="263"/>
      <c r="RT152" s="263"/>
      <c r="RU152" s="263"/>
      <c r="RV152" s="263"/>
      <c r="RW152" s="263"/>
      <c r="RX152" s="263"/>
      <c r="RY152" s="263"/>
      <c r="RZ152" s="263"/>
      <c r="SA152" s="263"/>
      <c r="SB152" s="263"/>
      <c r="SC152" s="263"/>
      <c r="SD152" s="263"/>
      <c r="SE152" s="263"/>
      <c r="SF152" s="263"/>
      <c r="SG152" s="263"/>
      <c r="SH152" s="263"/>
      <c r="SI152" s="263"/>
      <c r="SJ152" s="263"/>
      <c r="SK152" s="263"/>
      <c r="SL152" s="263"/>
      <c r="SM152" s="263"/>
      <c r="SN152" s="263"/>
      <c r="SO152" s="263"/>
      <c r="SP152" s="263"/>
      <c r="SQ152" s="263"/>
      <c r="SR152" s="263"/>
      <c r="SS152" s="263"/>
      <c r="ST152" s="263"/>
      <c r="SU152" s="263"/>
      <c r="SV152" s="263"/>
      <c r="SW152" s="263"/>
      <c r="SX152" s="263"/>
      <c r="SY152" s="263"/>
      <c r="SZ152" s="263"/>
      <c r="TA152" s="263"/>
      <c r="TB152" s="263"/>
      <c r="TC152" s="263"/>
      <c r="TD152" s="263"/>
      <c r="TE152" s="263"/>
      <c r="TF152" s="263"/>
      <c r="TG152" s="263"/>
      <c r="TH152" s="263"/>
      <c r="TI152" s="263"/>
      <c r="TJ152" s="263"/>
      <c r="TK152" s="263"/>
      <c r="TL152" s="263"/>
      <c r="TM152" s="263"/>
      <c r="TN152" s="263"/>
      <c r="TO152" s="263"/>
      <c r="TP152" s="263"/>
      <c r="TQ152" s="263"/>
      <c r="TR152" s="263"/>
      <c r="TS152" s="263"/>
      <c r="TT152" s="263"/>
      <c r="TU152" s="263"/>
      <c r="TV152" s="263"/>
      <c r="TW152" s="263"/>
      <c r="TX152" s="263"/>
      <c r="TY152" s="263"/>
      <c r="TZ152" s="263"/>
      <c r="UA152" s="263"/>
      <c r="UB152" s="263"/>
      <c r="UC152" s="263"/>
      <c r="UD152" s="263"/>
      <c r="UE152" s="263"/>
      <c r="UF152" s="263"/>
      <c r="UG152" s="263"/>
      <c r="UH152" s="263"/>
      <c r="UI152" s="263"/>
      <c r="UJ152" s="263"/>
      <c r="UK152" s="263"/>
      <c r="UL152" s="263"/>
      <c r="UM152" s="263"/>
      <c r="UN152" s="263"/>
      <c r="UO152" s="263"/>
      <c r="UP152" s="263"/>
      <c r="UQ152" s="263"/>
      <c r="UR152" s="263"/>
      <c r="US152" s="263"/>
      <c r="UT152" s="263"/>
      <c r="UU152" s="263"/>
      <c r="UV152" s="263"/>
      <c r="UW152" s="263"/>
      <c r="UX152" s="263"/>
      <c r="UY152" s="263"/>
      <c r="UZ152" s="263"/>
      <c r="VA152" s="263"/>
      <c r="VB152" s="263"/>
      <c r="VC152" s="263"/>
      <c r="VD152" s="263"/>
      <c r="VE152" s="263"/>
      <c r="VF152" s="263"/>
      <c r="VG152" s="263"/>
      <c r="VH152" s="263"/>
      <c r="VI152" s="263"/>
      <c r="VJ152" s="263"/>
      <c r="VK152" s="263"/>
      <c r="VL152" s="263"/>
      <c r="VM152" s="263"/>
      <c r="VN152" s="263"/>
      <c r="VO152" s="263"/>
      <c r="VP152" s="263"/>
      <c r="VQ152" s="263"/>
      <c r="VR152" s="263"/>
      <c r="VS152" s="263"/>
      <c r="VT152" s="263"/>
      <c r="VU152" s="263"/>
      <c r="VV152" s="263"/>
      <c r="VW152" s="263"/>
      <c r="VX152" s="263"/>
      <c r="VY152" s="263"/>
      <c r="VZ152" s="263"/>
      <c r="WA152" s="263"/>
      <c r="WB152" s="263"/>
      <c r="WC152" s="263"/>
      <c r="WD152" s="263"/>
      <c r="WE152" s="263"/>
      <c r="WF152" s="263"/>
      <c r="WG152" s="263"/>
      <c r="WH152" s="263"/>
      <c r="WI152" s="263"/>
      <c r="WJ152" s="263"/>
      <c r="WK152" s="263"/>
      <c r="WL152" s="263"/>
      <c r="WM152" s="263"/>
      <c r="WN152" s="263"/>
      <c r="WO152" s="263"/>
      <c r="WP152" s="263"/>
      <c r="WQ152" s="263"/>
      <c r="WR152" s="263"/>
      <c r="WS152" s="263"/>
      <c r="WT152" s="263"/>
      <c r="WU152" s="263"/>
      <c r="WV152" s="263"/>
      <c r="WW152" s="263"/>
      <c r="WX152" s="263"/>
      <c r="WY152" s="263"/>
      <c r="WZ152" s="263"/>
      <c r="XA152" s="263"/>
      <c r="XB152" s="263"/>
      <c r="XC152" s="263"/>
      <c r="XD152" s="263"/>
      <c r="XE152" s="263"/>
      <c r="XF152" s="263"/>
      <c r="XG152" s="263"/>
      <c r="XH152" s="263"/>
      <c r="XI152" s="263"/>
      <c r="XJ152" s="263"/>
      <c r="XK152" s="263"/>
      <c r="XL152" s="263"/>
      <c r="XM152" s="263"/>
      <c r="XN152" s="263"/>
      <c r="XO152" s="263"/>
      <c r="XP152" s="263"/>
      <c r="XQ152" s="263"/>
      <c r="XR152" s="263"/>
      <c r="XS152" s="263"/>
      <c r="XT152" s="263"/>
      <c r="XU152" s="263"/>
      <c r="XV152" s="263"/>
      <c r="XW152" s="263"/>
      <c r="XX152" s="263"/>
      <c r="XY152" s="263"/>
      <c r="XZ152" s="263"/>
      <c r="YA152" s="263"/>
      <c r="YB152" s="263"/>
      <c r="YC152" s="263"/>
      <c r="YD152" s="263"/>
      <c r="YE152" s="263"/>
      <c r="YF152" s="263"/>
      <c r="YG152" s="263"/>
      <c r="YH152" s="263"/>
      <c r="YI152" s="263"/>
      <c r="YJ152" s="263"/>
      <c r="YK152" s="263"/>
      <c r="YL152" s="263"/>
      <c r="YM152" s="263"/>
      <c r="YN152" s="263"/>
      <c r="YO152" s="263"/>
      <c r="YP152" s="263"/>
      <c r="YQ152" s="263"/>
      <c r="YR152" s="263"/>
      <c r="YS152" s="263"/>
      <c r="YT152" s="263"/>
      <c r="YU152" s="263"/>
      <c r="YV152" s="263"/>
      <c r="YW152" s="263"/>
      <c r="YX152" s="263"/>
      <c r="YY152" s="263"/>
      <c r="YZ152" s="263"/>
      <c r="ZA152" s="263"/>
      <c r="ZB152" s="263"/>
      <c r="ZC152" s="263"/>
      <c r="ZD152" s="263"/>
      <c r="ZE152" s="263"/>
      <c r="ZF152" s="263"/>
      <c r="ZG152" s="263"/>
      <c r="ZH152" s="263"/>
      <c r="ZI152" s="263"/>
      <c r="ZJ152" s="263"/>
      <c r="ZK152" s="263"/>
      <c r="ZL152" s="263"/>
      <c r="ZM152" s="263"/>
      <c r="ZN152" s="263"/>
      <c r="ZO152" s="263"/>
      <c r="ZP152" s="263"/>
      <c r="ZQ152" s="263"/>
      <c r="ZR152" s="263"/>
      <c r="ZS152" s="263"/>
      <c r="ZT152" s="263"/>
      <c r="ZU152" s="263"/>
      <c r="ZV152" s="263"/>
      <c r="ZW152" s="263"/>
      <c r="ZX152" s="263"/>
      <c r="ZY152" s="263"/>
      <c r="ZZ152" s="263"/>
      <c r="AAA152" s="263"/>
      <c r="AAB152" s="263"/>
      <c r="AAC152" s="263"/>
      <c r="AAD152" s="263"/>
      <c r="AAE152" s="263"/>
      <c r="AAF152" s="263"/>
      <c r="AAG152" s="263"/>
      <c r="AAH152" s="263"/>
      <c r="AAI152" s="263"/>
      <c r="AAJ152" s="263"/>
      <c r="AAK152" s="263"/>
      <c r="AAL152" s="263"/>
      <c r="AAM152" s="263"/>
      <c r="AAN152" s="263"/>
      <c r="AAO152" s="263"/>
      <c r="AAP152" s="263"/>
      <c r="AAQ152" s="263"/>
      <c r="AAR152" s="263"/>
      <c r="AAS152" s="263"/>
      <c r="AAT152" s="263"/>
      <c r="AAU152" s="263"/>
      <c r="AAV152" s="263"/>
      <c r="AAW152" s="263"/>
      <c r="AAX152" s="263"/>
      <c r="AAY152" s="263"/>
      <c r="AAZ152" s="263"/>
      <c r="ABA152" s="263"/>
      <c r="ABB152" s="263"/>
      <c r="ABC152" s="263"/>
      <c r="ABD152" s="263"/>
      <c r="ABE152" s="263"/>
      <c r="ABF152" s="263"/>
      <c r="ABG152" s="263"/>
      <c r="ABH152" s="263"/>
      <c r="ABI152" s="263"/>
      <c r="ABJ152" s="263"/>
      <c r="ABK152" s="263"/>
      <c r="ABL152" s="263"/>
      <c r="ABM152" s="263"/>
      <c r="ABN152" s="263"/>
      <c r="ABO152" s="263"/>
      <c r="ABP152" s="263"/>
      <c r="ABQ152" s="263"/>
      <c r="ABR152" s="263"/>
      <c r="ABS152" s="263"/>
      <c r="ABT152" s="263"/>
      <c r="ABU152" s="263"/>
      <c r="ABV152" s="263"/>
      <c r="ABW152" s="263"/>
      <c r="ABX152" s="263"/>
      <c r="ABY152" s="263"/>
      <c r="ABZ152" s="263"/>
      <c r="ACA152" s="263"/>
      <c r="ACB152" s="263"/>
      <c r="ACC152" s="263"/>
      <c r="ACD152" s="263"/>
      <c r="ACE152" s="263"/>
      <c r="ACF152" s="263"/>
      <c r="ACG152" s="263"/>
      <c r="ACH152" s="263"/>
      <c r="ACI152" s="263"/>
      <c r="ACJ152" s="263"/>
      <c r="ACK152" s="263"/>
      <c r="ACL152" s="263"/>
      <c r="ACM152" s="263"/>
      <c r="ACN152" s="263"/>
      <c r="ACO152" s="263"/>
      <c r="ACP152" s="263"/>
      <c r="ACQ152" s="263"/>
      <c r="ACR152" s="263"/>
      <c r="ACS152" s="263"/>
      <c r="ACT152" s="263"/>
      <c r="ACU152" s="263"/>
      <c r="ACV152" s="263"/>
      <c r="ACW152" s="263"/>
      <c r="ACX152" s="263"/>
      <c r="ACY152" s="263"/>
      <c r="ACZ152" s="263"/>
      <c r="ADA152" s="263"/>
      <c r="ADB152" s="263"/>
      <c r="ADC152" s="263"/>
      <c r="ADD152" s="263"/>
      <c r="ADE152" s="263"/>
      <c r="ADF152" s="263"/>
      <c r="ADG152" s="263"/>
      <c r="ADH152" s="263"/>
      <c r="ADI152" s="263"/>
      <c r="ADJ152" s="263"/>
      <c r="ADK152" s="263"/>
      <c r="ADL152" s="263"/>
      <c r="ADM152" s="263"/>
      <c r="ADN152" s="263"/>
      <c r="ADO152" s="263"/>
      <c r="ADP152" s="263"/>
      <c r="ADQ152" s="263"/>
      <c r="ADR152" s="263"/>
      <c r="ADS152" s="263"/>
      <c r="ADT152" s="263"/>
      <c r="ADU152" s="263"/>
      <c r="ADV152" s="263"/>
      <c r="ADW152" s="263"/>
      <c r="ADX152" s="263"/>
      <c r="ADY152" s="263"/>
      <c r="ADZ152" s="263"/>
      <c r="AEA152" s="263"/>
      <c r="AEB152" s="263"/>
      <c r="AEC152" s="263"/>
      <c r="AED152" s="263"/>
      <c r="AEE152" s="263"/>
      <c r="AEF152" s="263"/>
      <c r="AEG152" s="263"/>
      <c r="AEH152" s="263"/>
      <c r="AEI152" s="263"/>
      <c r="AEJ152" s="263"/>
      <c r="AEK152" s="263"/>
      <c r="AEL152" s="263"/>
      <c r="AEM152" s="263"/>
      <c r="AEN152" s="263"/>
      <c r="AEO152" s="263"/>
      <c r="AEP152" s="263"/>
      <c r="AEQ152" s="263"/>
      <c r="AER152" s="263"/>
      <c r="AES152" s="263"/>
      <c r="AET152" s="263"/>
      <c r="AEU152" s="263"/>
      <c r="AEV152" s="263"/>
      <c r="AEW152" s="263"/>
      <c r="AEX152" s="263"/>
      <c r="AEY152" s="263"/>
      <c r="AEZ152" s="263"/>
      <c r="AFA152" s="263"/>
      <c r="AFB152" s="263"/>
      <c r="AFC152" s="263"/>
      <c r="AFD152" s="263"/>
      <c r="AFE152" s="263"/>
      <c r="AFF152" s="263"/>
      <c r="AFG152" s="263"/>
      <c r="AFH152" s="263"/>
      <c r="AFI152" s="263"/>
      <c r="AFJ152" s="263"/>
      <c r="AFK152" s="263"/>
      <c r="AFL152" s="263"/>
      <c r="AFM152" s="263"/>
      <c r="AFN152" s="263"/>
      <c r="AFO152" s="263"/>
      <c r="AFP152" s="263"/>
      <c r="AFQ152" s="263"/>
      <c r="AFR152" s="263"/>
      <c r="AFS152" s="263"/>
      <c r="AFT152" s="263"/>
      <c r="AFU152" s="263"/>
      <c r="AFV152" s="263"/>
      <c r="AFW152" s="263"/>
      <c r="AFX152" s="263"/>
      <c r="AFY152" s="263"/>
      <c r="AFZ152" s="263"/>
      <c r="AGA152" s="263"/>
      <c r="AGB152" s="263"/>
      <c r="AGC152" s="263"/>
      <c r="AGD152" s="263"/>
      <c r="AGE152" s="263"/>
      <c r="AGF152" s="263"/>
      <c r="AGG152" s="263"/>
      <c r="AGH152" s="263"/>
      <c r="AGI152" s="263"/>
      <c r="AGJ152" s="263"/>
      <c r="AGK152" s="263"/>
      <c r="AGL152" s="263"/>
      <c r="AGM152" s="263"/>
      <c r="AGN152" s="263"/>
      <c r="AGO152" s="263"/>
      <c r="AGP152" s="263"/>
      <c r="AGQ152" s="263"/>
      <c r="AGR152" s="263"/>
      <c r="AGS152" s="263"/>
      <c r="AGT152" s="263"/>
      <c r="AGU152" s="263"/>
      <c r="AGV152" s="263"/>
      <c r="AGW152" s="263"/>
      <c r="AGX152" s="263"/>
      <c r="AGY152" s="263"/>
      <c r="AGZ152" s="263"/>
      <c r="AHA152" s="263"/>
      <c r="AHB152" s="263"/>
      <c r="AHC152" s="263"/>
      <c r="AHD152" s="263"/>
      <c r="AHE152" s="263"/>
      <c r="AHF152" s="263"/>
      <c r="AHG152" s="263"/>
      <c r="AHH152" s="263"/>
      <c r="AHI152" s="263"/>
      <c r="AHJ152" s="263"/>
      <c r="AHK152" s="263"/>
      <c r="AHL152" s="263"/>
      <c r="AHM152" s="263"/>
      <c r="AHN152" s="263"/>
      <c r="AHO152" s="263"/>
      <c r="AHP152" s="263"/>
      <c r="AHQ152" s="263"/>
      <c r="AHR152" s="263"/>
      <c r="AHS152" s="263"/>
      <c r="AHT152" s="263"/>
      <c r="AHU152" s="263"/>
      <c r="AHV152" s="263"/>
      <c r="AHW152" s="263"/>
      <c r="AHX152" s="263"/>
      <c r="AHY152" s="263"/>
      <c r="AHZ152" s="263"/>
      <c r="AIA152" s="263"/>
      <c r="AIB152" s="263"/>
      <c r="AIC152" s="263"/>
      <c r="AID152" s="263"/>
      <c r="AIE152" s="263"/>
      <c r="AIF152" s="263"/>
      <c r="AIG152" s="263"/>
      <c r="AIH152" s="263"/>
      <c r="AII152" s="263"/>
      <c r="AIJ152" s="263"/>
      <c r="AIK152" s="263"/>
      <c r="AIL152" s="263"/>
      <c r="AIM152" s="263"/>
      <c r="AIN152" s="263"/>
      <c r="AIO152" s="263"/>
      <c r="AIP152" s="263"/>
      <c r="AIQ152" s="263"/>
      <c r="AIR152" s="263"/>
      <c r="AIS152" s="263"/>
      <c r="AIT152" s="263"/>
      <c r="AIU152" s="263"/>
      <c r="AIV152" s="263"/>
      <c r="AIW152" s="263"/>
      <c r="AIX152" s="263"/>
      <c r="AIY152" s="263"/>
      <c r="AIZ152" s="263"/>
      <c r="AJA152" s="263"/>
      <c r="AJB152" s="263"/>
      <c r="AJC152" s="263"/>
      <c r="AJD152" s="263"/>
      <c r="AJE152" s="263"/>
      <c r="AJF152" s="263"/>
      <c r="AJG152" s="263"/>
      <c r="AJH152" s="263"/>
      <c r="AJI152" s="263"/>
      <c r="AJJ152" s="263"/>
      <c r="AJK152" s="263"/>
      <c r="AJL152" s="263"/>
      <c r="AJM152" s="263"/>
      <c r="AJN152" s="263"/>
      <c r="AJO152" s="263"/>
      <c r="AJP152" s="263"/>
      <c r="AJQ152" s="263"/>
      <c r="AJR152" s="263"/>
      <c r="AJS152" s="263"/>
      <c r="AJT152" s="263"/>
      <c r="AJU152" s="263"/>
      <c r="AJV152" s="263"/>
      <c r="AJW152" s="263"/>
      <c r="AJX152" s="263"/>
      <c r="AJY152" s="263"/>
      <c r="AJZ152" s="263"/>
      <c r="AKA152" s="263"/>
      <c r="AKB152" s="263"/>
      <c r="AKC152" s="263"/>
      <c r="AKD152" s="263"/>
      <c r="AKE152" s="263"/>
      <c r="AKF152" s="263"/>
      <c r="AKG152" s="263"/>
      <c r="AKH152" s="263"/>
      <c r="AKI152" s="263"/>
      <c r="AKJ152" s="263"/>
      <c r="AKK152" s="263"/>
      <c r="AKL152" s="263"/>
      <c r="AKM152" s="263"/>
      <c r="AKN152" s="263"/>
      <c r="AKO152" s="263"/>
      <c r="AKP152" s="263"/>
      <c r="AKQ152" s="263"/>
      <c r="AKR152" s="263"/>
      <c r="AKS152" s="263"/>
      <c r="AKT152" s="263"/>
      <c r="AKU152" s="263"/>
      <c r="AKV152" s="263"/>
      <c r="AKW152" s="263"/>
      <c r="AKX152" s="263"/>
      <c r="AKY152" s="263"/>
      <c r="AKZ152" s="263"/>
      <c r="ALA152" s="263"/>
      <c r="ALB152" s="263"/>
      <c r="ALC152" s="263"/>
      <c r="ALD152" s="263"/>
      <c r="ALE152" s="263"/>
      <c r="ALF152" s="263"/>
      <c r="ALG152" s="263"/>
      <c r="ALH152" s="263"/>
      <c r="ALI152" s="263"/>
      <c r="ALJ152" s="263"/>
      <c r="ALK152" s="263"/>
      <c r="ALL152" s="263"/>
      <c r="ALM152" s="263"/>
      <c r="ALN152" s="263"/>
      <c r="ALO152" s="263"/>
      <c r="ALP152" s="263"/>
      <c r="ALQ152" s="263"/>
      <c r="ALR152" s="263"/>
      <c r="ALS152" s="263"/>
      <c r="ALT152" s="263"/>
      <c r="ALU152" s="263"/>
      <c r="ALV152" s="263"/>
      <c r="ALW152" s="263"/>
      <c r="ALX152" s="263"/>
      <c r="ALY152" s="263"/>
      <c r="ALZ152" s="263"/>
      <c r="AMA152" s="263"/>
      <c r="AMB152" s="263"/>
      <c r="AMC152" s="263"/>
      <c r="AMD152" s="263"/>
      <c r="AME152" s="263"/>
      <c r="AMF152" s="263"/>
      <c r="AMG152" s="263"/>
      <c r="AMH152" s="263"/>
      <c r="AMI152" s="263"/>
      <c r="AMJ152" s="263"/>
      <c r="AMK152" s="263"/>
    </row>
    <row r="153" spans="1:1025" s="86" customFormat="1" x14ac:dyDescent="0.2">
      <c r="A153" s="263"/>
      <c r="B153" s="263"/>
      <c r="C153" s="234"/>
      <c r="D153" s="234"/>
      <c r="E153" s="234"/>
      <c r="F153" s="234"/>
      <c r="G153" s="234"/>
      <c r="H153" s="234"/>
      <c r="I153" s="234"/>
      <c r="J153" s="234"/>
      <c r="K153" s="234"/>
      <c r="L153" s="234"/>
      <c r="M153" s="234"/>
      <c r="N153" s="234"/>
      <c r="O153" s="234"/>
      <c r="P153" s="234"/>
      <c r="Q153" s="224"/>
      <c r="R153" s="244"/>
      <c r="S153" s="263"/>
      <c r="T153" s="263"/>
      <c r="U153" s="263"/>
      <c r="V153" s="263"/>
      <c r="W153" s="263"/>
      <c r="X153" s="263"/>
      <c r="Y153" s="263"/>
      <c r="Z153" s="263"/>
      <c r="AA153" s="263"/>
      <c r="AB153" s="263"/>
      <c r="AC153" s="263"/>
      <c r="AD153" s="263"/>
      <c r="AE153" s="263"/>
      <c r="AF153" s="263"/>
      <c r="AG153" s="263"/>
      <c r="AH153" s="263"/>
      <c r="AI153" s="263"/>
      <c r="AJ153" s="263"/>
      <c r="AK153" s="263"/>
      <c r="AL153" s="263"/>
      <c r="AM153" s="263"/>
      <c r="AN153" s="263"/>
      <c r="AO153" s="263"/>
      <c r="AP153" s="263"/>
      <c r="AQ153" s="263"/>
      <c r="AR153" s="263"/>
      <c r="AS153" s="263"/>
      <c r="AT153" s="263"/>
      <c r="AU153" s="263"/>
      <c r="AV153" s="263"/>
      <c r="AW153" s="263"/>
      <c r="AX153" s="263"/>
      <c r="AY153" s="263"/>
      <c r="AZ153" s="263"/>
      <c r="BA153" s="263"/>
      <c r="BB153" s="263"/>
      <c r="BC153" s="263"/>
      <c r="BD153" s="263"/>
      <c r="BE153" s="263"/>
      <c r="BF153" s="263"/>
      <c r="BG153" s="263"/>
      <c r="BH153" s="263"/>
      <c r="BI153" s="263"/>
      <c r="BJ153" s="263"/>
      <c r="BK153" s="263"/>
      <c r="BL153" s="263"/>
      <c r="BM153" s="263"/>
      <c r="BN153" s="263"/>
      <c r="BO153" s="263"/>
      <c r="BP153" s="263"/>
      <c r="BQ153" s="263"/>
      <c r="BR153" s="263"/>
      <c r="BS153" s="263"/>
      <c r="BT153" s="263"/>
      <c r="BU153" s="263"/>
      <c r="BV153" s="263"/>
      <c r="BW153" s="263"/>
      <c r="BX153" s="263"/>
      <c r="BY153" s="263"/>
      <c r="BZ153" s="263"/>
      <c r="CA153" s="263"/>
      <c r="CB153" s="263"/>
      <c r="CC153" s="263"/>
      <c r="CD153" s="263"/>
      <c r="CE153" s="263"/>
      <c r="CF153" s="263"/>
      <c r="CG153" s="263"/>
      <c r="CH153" s="263"/>
      <c r="CI153" s="263"/>
      <c r="CJ153" s="263"/>
      <c r="CK153" s="263"/>
      <c r="CL153" s="263"/>
      <c r="CM153" s="263"/>
      <c r="CN153" s="263"/>
      <c r="CO153" s="263"/>
      <c r="CP153" s="263"/>
      <c r="CQ153" s="263"/>
      <c r="CR153" s="263"/>
      <c r="CS153" s="263"/>
      <c r="CT153" s="263"/>
      <c r="CU153" s="263"/>
      <c r="CV153" s="263"/>
      <c r="CW153" s="263"/>
      <c r="CX153" s="263"/>
      <c r="CY153" s="263"/>
      <c r="CZ153" s="263"/>
      <c r="DA153" s="263"/>
      <c r="DB153" s="263"/>
      <c r="DC153" s="263"/>
      <c r="DD153" s="263"/>
      <c r="DE153" s="263"/>
      <c r="DF153" s="263"/>
      <c r="DG153" s="263"/>
      <c r="DH153" s="263"/>
      <c r="DI153" s="263"/>
      <c r="DJ153" s="263"/>
      <c r="DK153" s="263"/>
      <c r="DL153" s="263"/>
      <c r="DM153" s="263"/>
      <c r="DN153" s="263"/>
      <c r="DO153" s="263"/>
      <c r="DP153" s="263"/>
      <c r="DQ153" s="263"/>
      <c r="DR153" s="263"/>
      <c r="DS153" s="263"/>
      <c r="DT153" s="263"/>
      <c r="DU153" s="263"/>
      <c r="DV153" s="263"/>
      <c r="DW153" s="263"/>
      <c r="DX153" s="263"/>
      <c r="DY153" s="263"/>
      <c r="DZ153" s="263"/>
      <c r="EA153" s="263"/>
      <c r="EB153" s="263"/>
      <c r="EC153" s="263"/>
      <c r="ED153" s="263"/>
      <c r="EE153" s="263"/>
      <c r="EF153" s="263"/>
      <c r="EG153" s="263"/>
      <c r="EH153" s="263"/>
      <c r="EI153" s="263"/>
      <c r="EJ153" s="263"/>
      <c r="EK153" s="263"/>
      <c r="EL153" s="263"/>
      <c r="EM153" s="263"/>
      <c r="EN153" s="263"/>
      <c r="EO153" s="263"/>
      <c r="EP153" s="263"/>
      <c r="EQ153" s="263"/>
      <c r="ER153" s="263"/>
      <c r="ES153" s="263"/>
      <c r="ET153" s="263"/>
      <c r="EU153" s="263"/>
      <c r="EV153" s="263"/>
      <c r="EW153" s="263"/>
      <c r="EX153" s="263"/>
      <c r="EY153" s="263"/>
      <c r="EZ153" s="263"/>
      <c r="FA153" s="263"/>
      <c r="FB153" s="263"/>
      <c r="FC153" s="263"/>
      <c r="FD153" s="263"/>
      <c r="FE153" s="263"/>
      <c r="FF153" s="263"/>
      <c r="FG153" s="263"/>
      <c r="FH153" s="263"/>
      <c r="FI153" s="263"/>
      <c r="FJ153" s="263"/>
      <c r="FK153" s="263"/>
      <c r="FL153" s="263"/>
      <c r="FM153" s="263"/>
      <c r="FN153" s="263"/>
      <c r="FO153" s="263"/>
      <c r="FP153" s="263"/>
      <c r="FQ153" s="263"/>
      <c r="FR153" s="263"/>
      <c r="FS153" s="263"/>
      <c r="FT153" s="263"/>
      <c r="FU153" s="263"/>
      <c r="FV153" s="263"/>
      <c r="FW153" s="263"/>
      <c r="FX153" s="263"/>
      <c r="FY153" s="263"/>
      <c r="FZ153" s="263"/>
      <c r="GA153" s="263"/>
      <c r="GB153" s="263"/>
      <c r="GC153" s="263"/>
      <c r="GD153" s="263"/>
      <c r="GE153" s="263"/>
      <c r="GF153" s="263"/>
      <c r="GG153" s="263"/>
      <c r="GH153" s="263"/>
      <c r="GI153" s="263"/>
      <c r="GJ153" s="263"/>
      <c r="GK153" s="263"/>
      <c r="GL153" s="263"/>
      <c r="GM153" s="263"/>
      <c r="GN153" s="263"/>
      <c r="GO153" s="263"/>
      <c r="GP153" s="263"/>
      <c r="GQ153" s="263"/>
      <c r="GR153" s="263"/>
      <c r="GS153" s="263"/>
      <c r="GT153" s="263"/>
      <c r="GU153" s="263"/>
      <c r="GV153" s="263"/>
      <c r="GW153" s="263"/>
      <c r="GX153" s="263"/>
      <c r="GY153" s="263"/>
      <c r="GZ153" s="263"/>
      <c r="HA153" s="263"/>
      <c r="HB153" s="263"/>
      <c r="HC153" s="263"/>
      <c r="HD153" s="263"/>
      <c r="HE153" s="263"/>
      <c r="HF153" s="263"/>
      <c r="HG153" s="263"/>
      <c r="HH153" s="263"/>
      <c r="HI153" s="263"/>
      <c r="HJ153" s="263"/>
      <c r="HK153" s="263"/>
      <c r="HL153" s="263"/>
      <c r="HM153" s="263"/>
      <c r="HN153" s="263"/>
      <c r="HO153" s="263"/>
      <c r="HP153" s="263"/>
      <c r="HQ153" s="263"/>
      <c r="HR153" s="263"/>
      <c r="HS153" s="263"/>
      <c r="HT153" s="263"/>
      <c r="HU153" s="263"/>
      <c r="HV153" s="263"/>
      <c r="HW153" s="263"/>
      <c r="HX153" s="263"/>
      <c r="HY153" s="263"/>
      <c r="HZ153" s="263"/>
      <c r="IA153" s="263"/>
      <c r="IB153" s="263"/>
      <c r="IC153" s="263"/>
      <c r="ID153" s="263"/>
      <c r="IE153" s="263"/>
      <c r="IF153" s="263"/>
      <c r="IG153" s="263"/>
      <c r="IH153" s="263"/>
      <c r="II153" s="263"/>
      <c r="IJ153" s="263"/>
      <c r="IK153" s="263"/>
      <c r="IL153" s="263"/>
      <c r="IM153" s="263"/>
      <c r="IN153" s="263"/>
      <c r="IO153" s="263"/>
      <c r="IP153" s="263"/>
      <c r="IQ153" s="263"/>
      <c r="IR153" s="263"/>
      <c r="IS153" s="263"/>
      <c r="IT153" s="263"/>
      <c r="IU153" s="263"/>
      <c r="IV153" s="263"/>
      <c r="IW153" s="263"/>
      <c r="IX153" s="263"/>
      <c r="IY153" s="263"/>
      <c r="IZ153" s="263"/>
      <c r="JA153" s="263"/>
      <c r="JB153" s="263"/>
      <c r="JC153" s="263"/>
      <c r="JD153" s="263"/>
      <c r="JE153" s="263"/>
      <c r="JF153" s="263"/>
      <c r="JG153" s="263"/>
      <c r="JH153" s="263"/>
      <c r="JI153" s="263"/>
      <c r="JJ153" s="263"/>
      <c r="JK153" s="263"/>
      <c r="JL153" s="263"/>
      <c r="JM153" s="263"/>
      <c r="JN153" s="263"/>
      <c r="JO153" s="263"/>
      <c r="JP153" s="263"/>
      <c r="JQ153" s="263"/>
      <c r="JR153" s="263"/>
      <c r="JS153" s="263"/>
      <c r="JT153" s="263"/>
      <c r="JU153" s="263"/>
      <c r="JV153" s="263"/>
      <c r="JW153" s="263"/>
      <c r="JX153" s="263"/>
      <c r="JY153" s="263"/>
      <c r="JZ153" s="263"/>
      <c r="KA153" s="263"/>
      <c r="KB153" s="263"/>
      <c r="KC153" s="263"/>
      <c r="KD153" s="263"/>
      <c r="KE153" s="263"/>
      <c r="KF153" s="263"/>
      <c r="KG153" s="263"/>
      <c r="KH153" s="263"/>
      <c r="KI153" s="263"/>
      <c r="KJ153" s="263"/>
      <c r="KK153" s="263"/>
      <c r="KL153" s="263"/>
      <c r="KM153" s="263"/>
      <c r="KN153" s="263"/>
      <c r="KO153" s="263"/>
      <c r="KP153" s="263"/>
      <c r="KQ153" s="263"/>
      <c r="KR153" s="263"/>
      <c r="KS153" s="263"/>
      <c r="KT153" s="263"/>
      <c r="KU153" s="263"/>
      <c r="KV153" s="263"/>
      <c r="KW153" s="263"/>
      <c r="KX153" s="263"/>
      <c r="KY153" s="263"/>
      <c r="KZ153" s="263"/>
      <c r="LA153" s="263"/>
      <c r="LB153" s="263"/>
      <c r="LC153" s="263"/>
      <c r="LD153" s="263"/>
      <c r="LE153" s="263"/>
      <c r="LF153" s="263"/>
      <c r="LG153" s="263"/>
      <c r="LH153" s="263"/>
      <c r="LI153" s="263"/>
      <c r="LJ153" s="263"/>
      <c r="LK153" s="263"/>
      <c r="LL153" s="263"/>
      <c r="LM153" s="263"/>
      <c r="LN153" s="263"/>
      <c r="LO153" s="263"/>
      <c r="LP153" s="263"/>
      <c r="LQ153" s="263"/>
      <c r="LR153" s="263"/>
      <c r="LS153" s="263"/>
      <c r="LT153" s="263"/>
      <c r="LU153" s="263"/>
      <c r="LV153" s="263"/>
      <c r="LW153" s="263"/>
      <c r="LX153" s="263"/>
      <c r="LY153" s="263"/>
      <c r="LZ153" s="263"/>
      <c r="MA153" s="263"/>
      <c r="MB153" s="263"/>
      <c r="MC153" s="263"/>
      <c r="MD153" s="263"/>
      <c r="ME153" s="263"/>
      <c r="MF153" s="263"/>
      <c r="MG153" s="263"/>
      <c r="MH153" s="263"/>
      <c r="MI153" s="263"/>
      <c r="MJ153" s="263"/>
      <c r="MK153" s="263"/>
      <c r="ML153" s="263"/>
      <c r="MM153" s="263"/>
      <c r="MN153" s="263"/>
      <c r="MO153" s="263"/>
      <c r="MP153" s="263"/>
      <c r="MQ153" s="263"/>
      <c r="MR153" s="263"/>
      <c r="MS153" s="263"/>
      <c r="MT153" s="263"/>
      <c r="MU153" s="263"/>
      <c r="MV153" s="263"/>
      <c r="MW153" s="263"/>
      <c r="MX153" s="263"/>
      <c r="MY153" s="263"/>
      <c r="MZ153" s="263"/>
      <c r="NA153" s="263"/>
      <c r="NB153" s="263"/>
      <c r="NC153" s="263"/>
      <c r="ND153" s="263"/>
      <c r="NE153" s="263"/>
      <c r="NF153" s="263"/>
      <c r="NG153" s="263"/>
      <c r="NH153" s="263"/>
      <c r="NI153" s="263"/>
      <c r="NJ153" s="263"/>
      <c r="NK153" s="263"/>
      <c r="NL153" s="263"/>
      <c r="NM153" s="263"/>
      <c r="NN153" s="263"/>
      <c r="NO153" s="263"/>
      <c r="NP153" s="263"/>
      <c r="NQ153" s="263"/>
      <c r="NR153" s="263"/>
      <c r="NS153" s="263"/>
      <c r="NT153" s="263"/>
      <c r="NU153" s="263"/>
      <c r="NV153" s="263"/>
      <c r="NW153" s="263"/>
      <c r="NX153" s="263"/>
      <c r="NY153" s="263"/>
      <c r="NZ153" s="263"/>
      <c r="OA153" s="263"/>
      <c r="OB153" s="263"/>
      <c r="OC153" s="263"/>
      <c r="OD153" s="263"/>
      <c r="OE153" s="263"/>
      <c r="OF153" s="263"/>
      <c r="OG153" s="263"/>
      <c r="OH153" s="263"/>
      <c r="OI153" s="263"/>
      <c r="OJ153" s="263"/>
      <c r="OK153" s="263"/>
      <c r="OL153" s="263"/>
      <c r="OM153" s="263"/>
      <c r="ON153" s="263"/>
      <c r="OO153" s="263"/>
      <c r="OP153" s="263"/>
      <c r="OQ153" s="263"/>
      <c r="OR153" s="263"/>
      <c r="OS153" s="263"/>
      <c r="OT153" s="263"/>
      <c r="OU153" s="263"/>
      <c r="OV153" s="263"/>
      <c r="OW153" s="263"/>
      <c r="OX153" s="263"/>
      <c r="OY153" s="263"/>
      <c r="OZ153" s="263"/>
      <c r="PA153" s="263"/>
      <c r="PB153" s="263"/>
      <c r="PC153" s="263"/>
      <c r="PD153" s="263"/>
      <c r="PE153" s="263"/>
      <c r="PF153" s="263"/>
      <c r="PG153" s="263"/>
      <c r="PH153" s="263"/>
      <c r="PI153" s="263"/>
      <c r="PJ153" s="263"/>
      <c r="PK153" s="263"/>
      <c r="PL153" s="263"/>
      <c r="PM153" s="263"/>
      <c r="PN153" s="263"/>
      <c r="PO153" s="263"/>
      <c r="PP153" s="263"/>
      <c r="PQ153" s="263"/>
      <c r="PR153" s="263"/>
      <c r="PS153" s="263"/>
      <c r="PT153" s="263"/>
      <c r="PU153" s="263"/>
      <c r="PV153" s="263"/>
      <c r="PW153" s="263"/>
      <c r="PX153" s="263"/>
      <c r="PY153" s="263"/>
      <c r="PZ153" s="263"/>
      <c r="QA153" s="263"/>
      <c r="QB153" s="263"/>
      <c r="QC153" s="263"/>
      <c r="QD153" s="263"/>
      <c r="QE153" s="263"/>
      <c r="QF153" s="263"/>
      <c r="QG153" s="263"/>
      <c r="QH153" s="263"/>
      <c r="QI153" s="263"/>
      <c r="QJ153" s="263"/>
      <c r="QK153" s="263"/>
      <c r="QL153" s="263"/>
      <c r="QM153" s="263"/>
      <c r="QN153" s="263"/>
      <c r="QO153" s="263"/>
      <c r="QP153" s="263"/>
      <c r="QQ153" s="263"/>
      <c r="QR153" s="263"/>
      <c r="QS153" s="263"/>
      <c r="QT153" s="263"/>
      <c r="QU153" s="263"/>
      <c r="QV153" s="263"/>
      <c r="QW153" s="263"/>
      <c r="QX153" s="263"/>
      <c r="QY153" s="263"/>
      <c r="QZ153" s="263"/>
      <c r="RA153" s="263"/>
      <c r="RB153" s="263"/>
      <c r="RC153" s="263"/>
      <c r="RD153" s="263"/>
      <c r="RE153" s="263"/>
      <c r="RF153" s="263"/>
      <c r="RG153" s="263"/>
      <c r="RH153" s="263"/>
      <c r="RI153" s="263"/>
      <c r="RJ153" s="263"/>
      <c r="RK153" s="263"/>
      <c r="RL153" s="263"/>
      <c r="RM153" s="263"/>
      <c r="RN153" s="263"/>
      <c r="RO153" s="263"/>
      <c r="RP153" s="263"/>
      <c r="RQ153" s="263"/>
      <c r="RR153" s="263"/>
      <c r="RS153" s="263"/>
      <c r="RT153" s="263"/>
      <c r="RU153" s="263"/>
      <c r="RV153" s="263"/>
      <c r="RW153" s="263"/>
      <c r="RX153" s="263"/>
      <c r="RY153" s="263"/>
      <c r="RZ153" s="263"/>
      <c r="SA153" s="263"/>
      <c r="SB153" s="263"/>
      <c r="SC153" s="263"/>
      <c r="SD153" s="263"/>
      <c r="SE153" s="263"/>
      <c r="SF153" s="263"/>
      <c r="SG153" s="263"/>
      <c r="SH153" s="263"/>
      <c r="SI153" s="263"/>
      <c r="SJ153" s="263"/>
      <c r="SK153" s="263"/>
      <c r="SL153" s="263"/>
      <c r="SM153" s="263"/>
      <c r="SN153" s="263"/>
      <c r="SO153" s="263"/>
      <c r="SP153" s="263"/>
      <c r="SQ153" s="263"/>
      <c r="SR153" s="263"/>
      <c r="SS153" s="263"/>
      <c r="ST153" s="263"/>
      <c r="SU153" s="263"/>
      <c r="SV153" s="263"/>
      <c r="SW153" s="263"/>
      <c r="SX153" s="263"/>
      <c r="SY153" s="263"/>
      <c r="SZ153" s="263"/>
      <c r="TA153" s="263"/>
      <c r="TB153" s="263"/>
      <c r="TC153" s="263"/>
      <c r="TD153" s="263"/>
      <c r="TE153" s="263"/>
      <c r="TF153" s="263"/>
      <c r="TG153" s="263"/>
      <c r="TH153" s="263"/>
      <c r="TI153" s="263"/>
      <c r="TJ153" s="263"/>
      <c r="TK153" s="263"/>
      <c r="TL153" s="263"/>
      <c r="TM153" s="263"/>
      <c r="TN153" s="263"/>
      <c r="TO153" s="263"/>
      <c r="TP153" s="263"/>
      <c r="TQ153" s="263"/>
      <c r="TR153" s="263"/>
      <c r="TS153" s="263"/>
      <c r="TT153" s="263"/>
      <c r="TU153" s="263"/>
      <c r="TV153" s="263"/>
      <c r="TW153" s="263"/>
      <c r="TX153" s="263"/>
      <c r="TY153" s="263"/>
      <c r="TZ153" s="263"/>
      <c r="UA153" s="263"/>
      <c r="UB153" s="263"/>
      <c r="UC153" s="263"/>
      <c r="UD153" s="263"/>
      <c r="UE153" s="263"/>
      <c r="UF153" s="263"/>
      <c r="UG153" s="263"/>
      <c r="UH153" s="263"/>
      <c r="UI153" s="263"/>
      <c r="UJ153" s="263"/>
      <c r="UK153" s="263"/>
      <c r="UL153" s="263"/>
      <c r="UM153" s="263"/>
      <c r="UN153" s="263"/>
      <c r="UO153" s="263"/>
      <c r="UP153" s="263"/>
      <c r="UQ153" s="263"/>
      <c r="UR153" s="263"/>
      <c r="US153" s="263"/>
      <c r="UT153" s="263"/>
      <c r="UU153" s="263"/>
      <c r="UV153" s="263"/>
      <c r="UW153" s="263"/>
      <c r="UX153" s="263"/>
      <c r="UY153" s="263"/>
      <c r="UZ153" s="263"/>
      <c r="VA153" s="263"/>
      <c r="VB153" s="263"/>
      <c r="VC153" s="263"/>
      <c r="VD153" s="263"/>
      <c r="VE153" s="263"/>
      <c r="VF153" s="263"/>
      <c r="VG153" s="263"/>
      <c r="VH153" s="263"/>
      <c r="VI153" s="263"/>
      <c r="VJ153" s="263"/>
      <c r="VK153" s="263"/>
      <c r="VL153" s="263"/>
      <c r="VM153" s="263"/>
      <c r="VN153" s="263"/>
      <c r="VO153" s="263"/>
      <c r="VP153" s="263"/>
      <c r="VQ153" s="263"/>
      <c r="VR153" s="263"/>
      <c r="VS153" s="263"/>
      <c r="VT153" s="263"/>
      <c r="VU153" s="263"/>
      <c r="VV153" s="263"/>
      <c r="VW153" s="263"/>
      <c r="VX153" s="263"/>
      <c r="VY153" s="263"/>
      <c r="VZ153" s="263"/>
      <c r="WA153" s="263"/>
      <c r="WB153" s="263"/>
      <c r="WC153" s="263"/>
      <c r="WD153" s="263"/>
      <c r="WE153" s="263"/>
      <c r="WF153" s="263"/>
      <c r="WG153" s="263"/>
      <c r="WH153" s="263"/>
      <c r="WI153" s="263"/>
      <c r="WJ153" s="263"/>
      <c r="WK153" s="263"/>
      <c r="WL153" s="263"/>
      <c r="WM153" s="263"/>
      <c r="WN153" s="263"/>
      <c r="WO153" s="263"/>
      <c r="WP153" s="263"/>
      <c r="WQ153" s="263"/>
      <c r="WR153" s="263"/>
      <c r="WS153" s="263"/>
      <c r="WT153" s="263"/>
      <c r="WU153" s="263"/>
      <c r="WV153" s="263"/>
      <c r="WW153" s="263"/>
      <c r="WX153" s="263"/>
      <c r="WY153" s="263"/>
      <c r="WZ153" s="263"/>
      <c r="XA153" s="263"/>
      <c r="XB153" s="263"/>
      <c r="XC153" s="263"/>
      <c r="XD153" s="263"/>
      <c r="XE153" s="263"/>
      <c r="XF153" s="263"/>
      <c r="XG153" s="263"/>
      <c r="XH153" s="263"/>
      <c r="XI153" s="263"/>
      <c r="XJ153" s="263"/>
      <c r="XK153" s="263"/>
      <c r="XL153" s="263"/>
      <c r="XM153" s="263"/>
      <c r="XN153" s="263"/>
      <c r="XO153" s="263"/>
      <c r="XP153" s="263"/>
      <c r="XQ153" s="263"/>
      <c r="XR153" s="263"/>
      <c r="XS153" s="263"/>
      <c r="XT153" s="263"/>
      <c r="XU153" s="263"/>
      <c r="XV153" s="263"/>
      <c r="XW153" s="263"/>
      <c r="XX153" s="263"/>
      <c r="XY153" s="263"/>
      <c r="XZ153" s="263"/>
      <c r="YA153" s="263"/>
      <c r="YB153" s="263"/>
      <c r="YC153" s="263"/>
      <c r="YD153" s="263"/>
      <c r="YE153" s="263"/>
      <c r="YF153" s="263"/>
      <c r="YG153" s="263"/>
      <c r="YH153" s="263"/>
      <c r="YI153" s="263"/>
      <c r="YJ153" s="263"/>
      <c r="YK153" s="263"/>
      <c r="YL153" s="263"/>
      <c r="YM153" s="263"/>
      <c r="YN153" s="263"/>
      <c r="YO153" s="263"/>
      <c r="YP153" s="263"/>
      <c r="YQ153" s="263"/>
      <c r="YR153" s="263"/>
      <c r="YS153" s="263"/>
      <c r="YT153" s="263"/>
      <c r="YU153" s="263"/>
      <c r="YV153" s="263"/>
      <c r="YW153" s="263"/>
      <c r="YX153" s="263"/>
      <c r="YY153" s="263"/>
      <c r="YZ153" s="263"/>
      <c r="ZA153" s="263"/>
      <c r="ZB153" s="263"/>
      <c r="ZC153" s="263"/>
      <c r="ZD153" s="263"/>
      <c r="ZE153" s="263"/>
      <c r="ZF153" s="263"/>
      <c r="ZG153" s="263"/>
      <c r="ZH153" s="263"/>
      <c r="ZI153" s="263"/>
      <c r="ZJ153" s="263"/>
      <c r="ZK153" s="263"/>
      <c r="ZL153" s="263"/>
      <c r="ZM153" s="263"/>
      <c r="ZN153" s="263"/>
      <c r="ZO153" s="263"/>
      <c r="ZP153" s="263"/>
      <c r="ZQ153" s="263"/>
      <c r="ZR153" s="263"/>
      <c r="ZS153" s="263"/>
      <c r="ZT153" s="263"/>
      <c r="ZU153" s="263"/>
      <c r="ZV153" s="263"/>
      <c r="ZW153" s="263"/>
      <c r="ZX153" s="263"/>
      <c r="ZY153" s="263"/>
      <c r="ZZ153" s="263"/>
      <c r="AAA153" s="263"/>
      <c r="AAB153" s="263"/>
      <c r="AAC153" s="263"/>
      <c r="AAD153" s="263"/>
      <c r="AAE153" s="263"/>
      <c r="AAF153" s="263"/>
      <c r="AAG153" s="263"/>
      <c r="AAH153" s="263"/>
      <c r="AAI153" s="263"/>
      <c r="AAJ153" s="263"/>
      <c r="AAK153" s="263"/>
      <c r="AAL153" s="263"/>
      <c r="AAM153" s="263"/>
      <c r="AAN153" s="263"/>
      <c r="AAO153" s="263"/>
      <c r="AAP153" s="263"/>
      <c r="AAQ153" s="263"/>
      <c r="AAR153" s="263"/>
      <c r="AAS153" s="263"/>
      <c r="AAT153" s="263"/>
      <c r="AAU153" s="263"/>
      <c r="AAV153" s="263"/>
      <c r="AAW153" s="263"/>
      <c r="AAX153" s="263"/>
      <c r="AAY153" s="263"/>
      <c r="AAZ153" s="263"/>
      <c r="ABA153" s="263"/>
      <c r="ABB153" s="263"/>
      <c r="ABC153" s="263"/>
      <c r="ABD153" s="263"/>
      <c r="ABE153" s="263"/>
      <c r="ABF153" s="263"/>
      <c r="ABG153" s="263"/>
      <c r="ABH153" s="263"/>
      <c r="ABI153" s="263"/>
      <c r="ABJ153" s="263"/>
      <c r="ABK153" s="263"/>
      <c r="ABL153" s="263"/>
      <c r="ABM153" s="263"/>
      <c r="ABN153" s="263"/>
      <c r="ABO153" s="263"/>
      <c r="ABP153" s="263"/>
      <c r="ABQ153" s="263"/>
      <c r="ABR153" s="263"/>
      <c r="ABS153" s="263"/>
      <c r="ABT153" s="263"/>
      <c r="ABU153" s="263"/>
      <c r="ABV153" s="263"/>
      <c r="ABW153" s="263"/>
      <c r="ABX153" s="263"/>
      <c r="ABY153" s="263"/>
      <c r="ABZ153" s="263"/>
      <c r="ACA153" s="263"/>
      <c r="ACB153" s="263"/>
      <c r="ACC153" s="263"/>
      <c r="ACD153" s="263"/>
      <c r="ACE153" s="263"/>
      <c r="ACF153" s="263"/>
      <c r="ACG153" s="263"/>
      <c r="ACH153" s="263"/>
      <c r="ACI153" s="263"/>
      <c r="ACJ153" s="263"/>
      <c r="ACK153" s="263"/>
      <c r="ACL153" s="263"/>
      <c r="ACM153" s="263"/>
      <c r="ACN153" s="263"/>
      <c r="ACO153" s="263"/>
      <c r="ACP153" s="263"/>
      <c r="ACQ153" s="263"/>
      <c r="ACR153" s="263"/>
      <c r="ACS153" s="263"/>
      <c r="ACT153" s="263"/>
      <c r="ACU153" s="263"/>
      <c r="ACV153" s="263"/>
      <c r="ACW153" s="263"/>
      <c r="ACX153" s="263"/>
      <c r="ACY153" s="263"/>
      <c r="ACZ153" s="263"/>
      <c r="ADA153" s="263"/>
      <c r="ADB153" s="263"/>
      <c r="ADC153" s="263"/>
      <c r="ADD153" s="263"/>
      <c r="ADE153" s="263"/>
      <c r="ADF153" s="263"/>
      <c r="ADG153" s="263"/>
      <c r="ADH153" s="263"/>
      <c r="ADI153" s="263"/>
      <c r="ADJ153" s="263"/>
      <c r="ADK153" s="263"/>
      <c r="ADL153" s="263"/>
      <c r="ADM153" s="263"/>
      <c r="ADN153" s="263"/>
      <c r="ADO153" s="263"/>
      <c r="ADP153" s="263"/>
      <c r="ADQ153" s="263"/>
      <c r="ADR153" s="263"/>
      <c r="ADS153" s="263"/>
      <c r="ADT153" s="263"/>
      <c r="ADU153" s="263"/>
      <c r="ADV153" s="263"/>
      <c r="ADW153" s="263"/>
      <c r="ADX153" s="263"/>
      <c r="ADY153" s="263"/>
      <c r="ADZ153" s="263"/>
      <c r="AEA153" s="263"/>
      <c r="AEB153" s="263"/>
      <c r="AEC153" s="263"/>
      <c r="AED153" s="263"/>
      <c r="AEE153" s="263"/>
      <c r="AEF153" s="263"/>
      <c r="AEG153" s="263"/>
      <c r="AEH153" s="263"/>
      <c r="AEI153" s="263"/>
      <c r="AEJ153" s="263"/>
      <c r="AEK153" s="263"/>
      <c r="AEL153" s="263"/>
      <c r="AEM153" s="263"/>
      <c r="AEN153" s="263"/>
      <c r="AEO153" s="263"/>
      <c r="AEP153" s="263"/>
      <c r="AEQ153" s="263"/>
      <c r="AER153" s="263"/>
      <c r="AES153" s="263"/>
      <c r="AET153" s="263"/>
      <c r="AEU153" s="263"/>
      <c r="AEV153" s="263"/>
      <c r="AEW153" s="263"/>
      <c r="AEX153" s="263"/>
      <c r="AEY153" s="263"/>
      <c r="AEZ153" s="263"/>
      <c r="AFA153" s="263"/>
      <c r="AFB153" s="263"/>
      <c r="AFC153" s="263"/>
      <c r="AFD153" s="263"/>
      <c r="AFE153" s="263"/>
      <c r="AFF153" s="263"/>
      <c r="AFG153" s="263"/>
      <c r="AFH153" s="263"/>
      <c r="AFI153" s="263"/>
      <c r="AFJ153" s="263"/>
      <c r="AFK153" s="263"/>
      <c r="AFL153" s="263"/>
      <c r="AFM153" s="263"/>
      <c r="AFN153" s="263"/>
      <c r="AFO153" s="263"/>
      <c r="AFP153" s="263"/>
      <c r="AFQ153" s="263"/>
      <c r="AFR153" s="263"/>
      <c r="AFS153" s="263"/>
      <c r="AFT153" s="263"/>
      <c r="AFU153" s="263"/>
      <c r="AFV153" s="263"/>
      <c r="AFW153" s="263"/>
      <c r="AFX153" s="263"/>
      <c r="AFY153" s="263"/>
      <c r="AFZ153" s="263"/>
      <c r="AGA153" s="263"/>
      <c r="AGB153" s="263"/>
      <c r="AGC153" s="263"/>
      <c r="AGD153" s="263"/>
      <c r="AGE153" s="263"/>
      <c r="AGF153" s="263"/>
      <c r="AGG153" s="263"/>
      <c r="AGH153" s="263"/>
      <c r="AGI153" s="263"/>
      <c r="AGJ153" s="263"/>
      <c r="AGK153" s="263"/>
      <c r="AGL153" s="263"/>
      <c r="AGM153" s="263"/>
      <c r="AGN153" s="263"/>
      <c r="AGO153" s="263"/>
      <c r="AGP153" s="263"/>
      <c r="AGQ153" s="263"/>
      <c r="AGR153" s="263"/>
      <c r="AGS153" s="263"/>
      <c r="AGT153" s="263"/>
      <c r="AGU153" s="263"/>
      <c r="AGV153" s="263"/>
      <c r="AGW153" s="263"/>
      <c r="AGX153" s="263"/>
      <c r="AGY153" s="263"/>
      <c r="AGZ153" s="263"/>
      <c r="AHA153" s="263"/>
      <c r="AHB153" s="263"/>
      <c r="AHC153" s="263"/>
      <c r="AHD153" s="263"/>
      <c r="AHE153" s="263"/>
      <c r="AHF153" s="263"/>
      <c r="AHG153" s="263"/>
      <c r="AHH153" s="263"/>
      <c r="AHI153" s="263"/>
      <c r="AHJ153" s="263"/>
      <c r="AHK153" s="263"/>
      <c r="AHL153" s="263"/>
      <c r="AHM153" s="263"/>
      <c r="AHN153" s="263"/>
      <c r="AHO153" s="263"/>
      <c r="AHP153" s="263"/>
      <c r="AHQ153" s="263"/>
      <c r="AHR153" s="263"/>
      <c r="AHS153" s="263"/>
      <c r="AHT153" s="263"/>
      <c r="AHU153" s="263"/>
      <c r="AHV153" s="263"/>
      <c r="AHW153" s="263"/>
      <c r="AHX153" s="263"/>
      <c r="AHY153" s="263"/>
      <c r="AHZ153" s="263"/>
      <c r="AIA153" s="263"/>
      <c r="AIB153" s="263"/>
      <c r="AIC153" s="263"/>
      <c r="AID153" s="263"/>
      <c r="AIE153" s="263"/>
      <c r="AIF153" s="263"/>
      <c r="AIG153" s="263"/>
      <c r="AIH153" s="263"/>
      <c r="AII153" s="263"/>
      <c r="AIJ153" s="263"/>
      <c r="AIK153" s="263"/>
      <c r="AIL153" s="263"/>
      <c r="AIM153" s="263"/>
      <c r="AIN153" s="263"/>
      <c r="AIO153" s="263"/>
      <c r="AIP153" s="263"/>
      <c r="AIQ153" s="263"/>
      <c r="AIR153" s="263"/>
      <c r="AIS153" s="263"/>
      <c r="AIT153" s="263"/>
      <c r="AIU153" s="263"/>
      <c r="AIV153" s="263"/>
      <c r="AIW153" s="263"/>
      <c r="AIX153" s="263"/>
      <c r="AIY153" s="263"/>
      <c r="AIZ153" s="263"/>
      <c r="AJA153" s="263"/>
      <c r="AJB153" s="263"/>
      <c r="AJC153" s="263"/>
      <c r="AJD153" s="263"/>
      <c r="AJE153" s="263"/>
      <c r="AJF153" s="263"/>
      <c r="AJG153" s="263"/>
      <c r="AJH153" s="263"/>
      <c r="AJI153" s="263"/>
      <c r="AJJ153" s="263"/>
      <c r="AJK153" s="263"/>
      <c r="AJL153" s="263"/>
      <c r="AJM153" s="263"/>
      <c r="AJN153" s="263"/>
      <c r="AJO153" s="263"/>
      <c r="AJP153" s="263"/>
      <c r="AJQ153" s="263"/>
      <c r="AJR153" s="263"/>
      <c r="AJS153" s="263"/>
      <c r="AJT153" s="263"/>
      <c r="AJU153" s="263"/>
      <c r="AJV153" s="263"/>
      <c r="AJW153" s="263"/>
      <c r="AJX153" s="263"/>
      <c r="AJY153" s="263"/>
      <c r="AJZ153" s="263"/>
      <c r="AKA153" s="263"/>
      <c r="AKB153" s="263"/>
      <c r="AKC153" s="263"/>
      <c r="AKD153" s="263"/>
      <c r="AKE153" s="263"/>
      <c r="AKF153" s="263"/>
      <c r="AKG153" s="263"/>
      <c r="AKH153" s="263"/>
      <c r="AKI153" s="263"/>
      <c r="AKJ153" s="263"/>
      <c r="AKK153" s="263"/>
      <c r="AKL153" s="263"/>
      <c r="AKM153" s="263"/>
      <c r="AKN153" s="263"/>
      <c r="AKO153" s="263"/>
      <c r="AKP153" s="263"/>
      <c r="AKQ153" s="263"/>
      <c r="AKR153" s="263"/>
      <c r="AKS153" s="263"/>
      <c r="AKT153" s="263"/>
      <c r="AKU153" s="263"/>
      <c r="AKV153" s="263"/>
      <c r="AKW153" s="263"/>
      <c r="AKX153" s="263"/>
      <c r="AKY153" s="263"/>
      <c r="AKZ153" s="263"/>
      <c r="ALA153" s="263"/>
      <c r="ALB153" s="263"/>
      <c r="ALC153" s="263"/>
      <c r="ALD153" s="263"/>
      <c r="ALE153" s="263"/>
      <c r="ALF153" s="263"/>
      <c r="ALG153" s="263"/>
      <c r="ALH153" s="263"/>
      <c r="ALI153" s="263"/>
      <c r="ALJ153" s="263"/>
      <c r="ALK153" s="263"/>
      <c r="ALL153" s="263"/>
      <c r="ALM153" s="263"/>
      <c r="ALN153" s="263"/>
      <c r="ALO153" s="263"/>
      <c r="ALP153" s="263"/>
      <c r="ALQ153" s="263"/>
      <c r="ALR153" s="263"/>
      <c r="ALS153" s="263"/>
      <c r="ALT153" s="263"/>
      <c r="ALU153" s="263"/>
      <c r="ALV153" s="263"/>
      <c r="ALW153" s="263"/>
      <c r="ALX153" s="263"/>
      <c r="ALY153" s="263"/>
      <c r="ALZ153" s="263"/>
      <c r="AMA153" s="263"/>
      <c r="AMB153" s="263"/>
      <c r="AMC153" s="263"/>
      <c r="AMD153" s="263"/>
      <c r="AME153" s="263"/>
      <c r="AMF153" s="263"/>
      <c r="AMG153" s="263"/>
      <c r="AMH153" s="263"/>
      <c r="AMI153" s="263"/>
      <c r="AMJ153" s="263"/>
      <c r="AMK153" s="263"/>
    </row>
    <row r="154" spans="1:1025" s="86" customFormat="1" x14ac:dyDescent="0.2">
      <c r="A154" s="263"/>
      <c r="B154" s="263"/>
      <c r="C154" s="234"/>
      <c r="D154" s="234"/>
      <c r="E154" s="234"/>
      <c r="F154" s="234"/>
      <c r="G154" s="234"/>
      <c r="H154" s="234"/>
      <c r="I154" s="234"/>
      <c r="J154" s="234"/>
      <c r="K154" s="234"/>
      <c r="L154" s="234"/>
      <c r="M154" s="234"/>
      <c r="N154" s="234"/>
      <c r="O154" s="234"/>
      <c r="P154" s="234"/>
      <c r="Q154" s="224"/>
      <c r="R154" s="244"/>
      <c r="S154" s="263"/>
      <c r="T154" s="263"/>
      <c r="U154" s="263"/>
      <c r="V154" s="263"/>
      <c r="W154" s="263"/>
      <c r="X154" s="263"/>
      <c r="Y154" s="263"/>
      <c r="Z154" s="263"/>
      <c r="AA154" s="263"/>
      <c r="AB154" s="263"/>
      <c r="AC154" s="263"/>
      <c r="AD154" s="263"/>
      <c r="AE154" s="263"/>
      <c r="AF154" s="263"/>
      <c r="AG154" s="263"/>
      <c r="AH154" s="263"/>
      <c r="AI154" s="263"/>
      <c r="AJ154" s="263"/>
      <c r="AK154" s="263"/>
      <c r="AL154" s="263"/>
      <c r="AM154" s="263"/>
      <c r="AN154" s="263"/>
      <c r="AO154" s="263"/>
      <c r="AP154" s="263"/>
      <c r="AQ154" s="263"/>
      <c r="AR154" s="263"/>
      <c r="AS154" s="263"/>
      <c r="AT154" s="263"/>
      <c r="AU154" s="263"/>
      <c r="AV154" s="263"/>
      <c r="AW154" s="263"/>
      <c r="AX154" s="263"/>
      <c r="AY154" s="263"/>
      <c r="AZ154" s="263"/>
      <c r="BA154" s="263"/>
      <c r="BB154" s="263"/>
      <c r="BC154" s="263"/>
      <c r="BD154" s="263"/>
      <c r="BE154" s="263"/>
      <c r="BF154" s="263"/>
      <c r="BG154" s="263"/>
      <c r="BH154" s="263"/>
      <c r="BI154" s="263"/>
      <c r="BJ154" s="263"/>
      <c r="BK154" s="263"/>
      <c r="BL154" s="263"/>
      <c r="BM154" s="263"/>
      <c r="BN154" s="263"/>
      <c r="BO154" s="263"/>
      <c r="BP154" s="263"/>
      <c r="BQ154" s="263"/>
      <c r="BR154" s="263"/>
      <c r="BS154" s="263"/>
      <c r="BT154" s="263"/>
      <c r="BU154" s="263"/>
      <c r="BV154" s="263"/>
      <c r="BW154" s="263"/>
      <c r="BX154" s="263"/>
      <c r="BY154" s="263"/>
      <c r="BZ154" s="263"/>
      <c r="CA154" s="263"/>
      <c r="CB154" s="263"/>
      <c r="CC154" s="263"/>
      <c r="CD154" s="263"/>
      <c r="CE154" s="263"/>
      <c r="CF154" s="263"/>
      <c r="CG154" s="263"/>
      <c r="CH154" s="263"/>
      <c r="CI154" s="263"/>
      <c r="CJ154" s="263"/>
      <c r="CK154" s="263"/>
      <c r="CL154" s="263"/>
      <c r="CM154" s="263"/>
      <c r="CN154" s="263"/>
      <c r="CO154" s="263"/>
      <c r="CP154" s="263"/>
      <c r="CQ154" s="263"/>
      <c r="CR154" s="263"/>
      <c r="CS154" s="263"/>
      <c r="CT154" s="263"/>
      <c r="CU154" s="263"/>
      <c r="CV154" s="263"/>
      <c r="CW154" s="263"/>
      <c r="CX154" s="263"/>
      <c r="CY154" s="263"/>
      <c r="CZ154" s="263"/>
      <c r="DA154" s="263"/>
      <c r="DB154" s="263"/>
      <c r="DC154" s="263"/>
      <c r="DD154" s="263"/>
      <c r="DE154" s="263"/>
      <c r="DF154" s="263"/>
      <c r="DG154" s="263"/>
      <c r="DH154" s="263"/>
      <c r="DI154" s="263"/>
      <c r="DJ154" s="263"/>
      <c r="DK154" s="263"/>
      <c r="DL154" s="263"/>
      <c r="DM154" s="263"/>
      <c r="DN154" s="263"/>
      <c r="DO154" s="263"/>
      <c r="DP154" s="263"/>
      <c r="DQ154" s="263"/>
      <c r="DR154" s="263"/>
      <c r="DS154" s="263"/>
      <c r="DT154" s="263"/>
      <c r="DU154" s="263"/>
      <c r="DV154" s="263"/>
      <c r="DW154" s="263"/>
      <c r="DX154" s="263"/>
      <c r="DY154" s="263"/>
      <c r="DZ154" s="263"/>
      <c r="EA154" s="263"/>
      <c r="EB154" s="263"/>
      <c r="EC154" s="263"/>
      <c r="ED154" s="263"/>
      <c r="EE154" s="263"/>
      <c r="EF154" s="263"/>
      <c r="EG154" s="263"/>
      <c r="EH154" s="263"/>
      <c r="EI154" s="263"/>
      <c r="EJ154" s="263"/>
      <c r="EK154" s="263"/>
      <c r="EL154" s="263"/>
      <c r="EM154" s="263"/>
      <c r="EN154" s="263"/>
      <c r="EO154" s="263"/>
      <c r="EP154" s="263"/>
      <c r="EQ154" s="263"/>
      <c r="ER154" s="263"/>
      <c r="ES154" s="263"/>
      <c r="ET154" s="263"/>
      <c r="EU154" s="263"/>
      <c r="EV154" s="263"/>
      <c r="EW154" s="263"/>
      <c r="EX154" s="263"/>
      <c r="EY154" s="263"/>
      <c r="EZ154" s="263"/>
      <c r="FA154" s="263"/>
      <c r="FB154" s="263"/>
      <c r="FC154" s="263"/>
      <c r="FD154" s="263"/>
      <c r="FE154" s="263"/>
      <c r="FF154" s="263"/>
      <c r="FG154" s="263"/>
      <c r="FH154" s="263"/>
      <c r="FI154" s="263"/>
      <c r="FJ154" s="263"/>
      <c r="FK154" s="263"/>
      <c r="FL154" s="263"/>
      <c r="FM154" s="263"/>
      <c r="FN154" s="263"/>
      <c r="FO154" s="263"/>
      <c r="FP154" s="263"/>
      <c r="FQ154" s="263"/>
      <c r="FR154" s="263"/>
      <c r="FS154" s="263"/>
      <c r="FT154" s="263"/>
      <c r="FU154" s="263"/>
      <c r="FV154" s="263"/>
      <c r="FW154" s="263"/>
      <c r="FX154" s="263"/>
      <c r="FY154" s="263"/>
      <c r="FZ154" s="263"/>
      <c r="GA154" s="263"/>
      <c r="GB154" s="263"/>
      <c r="GC154" s="263"/>
      <c r="GD154" s="263"/>
      <c r="GE154" s="263"/>
      <c r="GF154" s="263"/>
      <c r="GG154" s="263"/>
      <c r="GH154" s="263"/>
      <c r="GI154" s="263"/>
      <c r="GJ154" s="263"/>
      <c r="GK154" s="263"/>
      <c r="GL154" s="263"/>
      <c r="GM154" s="263"/>
      <c r="GN154" s="263"/>
      <c r="GO154" s="263"/>
      <c r="GP154" s="263"/>
      <c r="GQ154" s="263"/>
      <c r="GR154" s="263"/>
      <c r="GS154" s="263"/>
      <c r="GT154" s="263"/>
      <c r="GU154" s="263"/>
      <c r="GV154" s="263"/>
      <c r="GW154" s="263"/>
      <c r="GX154" s="263"/>
      <c r="GY154" s="263"/>
      <c r="GZ154" s="263"/>
      <c r="HA154" s="263"/>
      <c r="HB154" s="263"/>
      <c r="HC154" s="263"/>
      <c r="HD154" s="263"/>
      <c r="HE154" s="263"/>
      <c r="HF154" s="263"/>
      <c r="HG154" s="263"/>
      <c r="HH154" s="263"/>
      <c r="HI154" s="263"/>
      <c r="HJ154" s="263"/>
      <c r="HK154" s="263"/>
      <c r="HL154" s="263"/>
      <c r="HM154" s="263"/>
      <c r="HN154" s="263"/>
      <c r="HO154" s="263"/>
      <c r="HP154" s="263"/>
      <c r="HQ154" s="263"/>
      <c r="HR154" s="263"/>
      <c r="HS154" s="263"/>
      <c r="HT154" s="263"/>
      <c r="HU154" s="263"/>
      <c r="HV154" s="263"/>
      <c r="HW154" s="263"/>
      <c r="HX154" s="263"/>
      <c r="HY154" s="263"/>
      <c r="HZ154" s="263"/>
      <c r="IA154" s="263"/>
      <c r="IB154" s="263"/>
      <c r="IC154" s="263"/>
      <c r="ID154" s="263"/>
      <c r="IE154" s="263"/>
      <c r="IF154" s="263"/>
      <c r="IG154" s="263"/>
      <c r="IH154" s="263"/>
      <c r="II154" s="263"/>
      <c r="IJ154" s="263"/>
      <c r="IK154" s="263"/>
      <c r="IL154" s="263"/>
      <c r="IM154" s="263"/>
      <c r="IN154" s="263"/>
      <c r="IO154" s="263"/>
      <c r="IP154" s="263"/>
      <c r="IQ154" s="263"/>
      <c r="IR154" s="263"/>
      <c r="IS154" s="263"/>
      <c r="IT154" s="263"/>
      <c r="IU154" s="263"/>
      <c r="IV154" s="263"/>
      <c r="IW154" s="263"/>
      <c r="IX154" s="263"/>
      <c r="IY154" s="263"/>
      <c r="IZ154" s="263"/>
      <c r="JA154" s="263"/>
      <c r="JB154" s="263"/>
      <c r="JC154" s="263"/>
      <c r="JD154" s="263"/>
      <c r="JE154" s="263"/>
      <c r="JF154" s="263"/>
      <c r="JG154" s="263"/>
      <c r="JH154" s="263"/>
      <c r="JI154" s="263"/>
      <c r="JJ154" s="263"/>
      <c r="JK154" s="263"/>
      <c r="JL154" s="263"/>
      <c r="JM154" s="263"/>
      <c r="JN154" s="263"/>
      <c r="JO154" s="263"/>
      <c r="JP154" s="263"/>
      <c r="JQ154" s="263"/>
      <c r="JR154" s="263"/>
      <c r="JS154" s="263"/>
      <c r="JT154" s="263"/>
      <c r="JU154" s="263"/>
      <c r="JV154" s="263"/>
      <c r="JW154" s="263"/>
      <c r="JX154" s="263"/>
      <c r="JY154" s="263"/>
      <c r="JZ154" s="263"/>
      <c r="KA154" s="263"/>
      <c r="KB154" s="263"/>
      <c r="KC154" s="263"/>
      <c r="KD154" s="263"/>
      <c r="KE154" s="263"/>
      <c r="KF154" s="263"/>
      <c r="KG154" s="263"/>
      <c r="KH154" s="263"/>
      <c r="KI154" s="263"/>
      <c r="KJ154" s="263"/>
      <c r="KK154" s="263"/>
      <c r="KL154" s="263"/>
      <c r="KM154" s="263"/>
      <c r="KN154" s="263"/>
      <c r="KO154" s="263"/>
      <c r="KP154" s="263"/>
      <c r="KQ154" s="263"/>
      <c r="KR154" s="263"/>
      <c r="KS154" s="263"/>
      <c r="KT154" s="263"/>
      <c r="KU154" s="263"/>
      <c r="KV154" s="263"/>
      <c r="KW154" s="263"/>
      <c r="KX154" s="263"/>
      <c r="KY154" s="263"/>
      <c r="KZ154" s="263"/>
      <c r="LA154" s="263"/>
      <c r="LB154" s="263"/>
      <c r="LC154" s="263"/>
      <c r="LD154" s="263"/>
      <c r="LE154" s="263"/>
      <c r="LF154" s="263"/>
      <c r="LG154" s="263"/>
      <c r="LH154" s="263"/>
      <c r="LI154" s="263"/>
      <c r="LJ154" s="263"/>
      <c r="LK154" s="263"/>
      <c r="LL154" s="263"/>
      <c r="LM154" s="263"/>
      <c r="LN154" s="263"/>
      <c r="LO154" s="263"/>
      <c r="LP154" s="263"/>
      <c r="LQ154" s="263"/>
      <c r="LR154" s="263"/>
      <c r="LS154" s="263"/>
      <c r="LT154" s="263"/>
      <c r="LU154" s="263"/>
      <c r="LV154" s="263"/>
      <c r="LW154" s="263"/>
      <c r="LX154" s="263"/>
      <c r="LY154" s="263"/>
      <c r="LZ154" s="263"/>
      <c r="MA154" s="263"/>
      <c r="MB154" s="263"/>
      <c r="MC154" s="263"/>
      <c r="MD154" s="263"/>
      <c r="ME154" s="263"/>
      <c r="MF154" s="263"/>
      <c r="MG154" s="263"/>
      <c r="MH154" s="263"/>
      <c r="MI154" s="263"/>
      <c r="MJ154" s="263"/>
      <c r="MK154" s="263"/>
      <c r="ML154" s="263"/>
      <c r="MM154" s="263"/>
      <c r="MN154" s="263"/>
      <c r="MO154" s="263"/>
      <c r="MP154" s="263"/>
      <c r="MQ154" s="263"/>
      <c r="MR154" s="263"/>
      <c r="MS154" s="263"/>
      <c r="MT154" s="263"/>
      <c r="MU154" s="263"/>
      <c r="MV154" s="263"/>
      <c r="MW154" s="263"/>
      <c r="MX154" s="263"/>
      <c r="MY154" s="263"/>
      <c r="MZ154" s="263"/>
      <c r="NA154" s="263"/>
      <c r="NB154" s="263"/>
      <c r="NC154" s="263"/>
      <c r="ND154" s="263"/>
      <c r="NE154" s="263"/>
      <c r="NF154" s="263"/>
      <c r="NG154" s="263"/>
      <c r="NH154" s="263"/>
      <c r="NI154" s="263"/>
      <c r="NJ154" s="263"/>
      <c r="NK154" s="263"/>
      <c r="NL154" s="263"/>
      <c r="NM154" s="263"/>
      <c r="NN154" s="263"/>
      <c r="NO154" s="263"/>
      <c r="NP154" s="263"/>
      <c r="NQ154" s="263"/>
      <c r="NR154" s="263"/>
      <c r="NS154" s="263"/>
      <c r="NT154" s="263"/>
      <c r="NU154" s="263"/>
      <c r="NV154" s="263"/>
      <c r="NW154" s="263"/>
      <c r="NX154" s="263"/>
      <c r="NY154" s="263"/>
      <c r="NZ154" s="263"/>
      <c r="OA154" s="263"/>
      <c r="OB154" s="263"/>
      <c r="OC154" s="263"/>
      <c r="OD154" s="263"/>
      <c r="OE154" s="263"/>
      <c r="OF154" s="263"/>
      <c r="OG154" s="263"/>
      <c r="OH154" s="263"/>
      <c r="OI154" s="263"/>
      <c r="OJ154" s="263"/>
      <c r="OK154" s="263"/>
      <c r="OL154" s="263"/>
      <c r="OM154" s="263"/>
      <c r="ON154" s="263"/>
      <c r="OO154" s="263"/>
      <c r="OP154" s="263"/>
      <c r="OQ154" s="263"/>
      <c r="OR154" s="263"/>
      <c r="OS154" s="263"/>
      <c r="OT154" s="263"/>
      <c r="OU154" s="263"/>
      <c r="OV154" s="263"/>
      <c r="OW154" s="263"/>
      <c r="OX154" s="263"/>
      <c r="OY154" s="263"/>
      <c r="OZ154" s="263"/>
      <c r="PA154" s="263"/>
      <c r="PB154" s="263"/>
      <c r="PC154" s="263"/>
      <c r="PD154" s="263"/>
      <c r="PE154" s="263"/>
      <c r="PF154" s="263"/>
      <c r="PG154" s="263"/>
      <c r="PH154" s="263"/>
      <c r="PI154" s="263"/>
      <c r="PJ154" s="263"/>
      <c r="PK154" s="263"/>
      <c r="PL154" s="263"/>
      <c r="PM154" s="263"/>
      <c r="PN154" s="263"/>
      <c r="PO154" s="263"/>
      <c r="PP154" s="263"/>
      <c r="PQ154" s="263"/>
      <c r="PR154" s="263"/>
      <c r="PS154" s="263"/>
      <c r="PT154" s="263"/>
      <c r="PU154" s="263"/>
      <c r="PV154" s="263"/>
      <c r="PW154" s="263"/>
      <c r="PX154" s="263"/>
      <c r="PY154" s="263"/>
      <c r="PZ154" s="263"/>
      <c r="QA154" s="263"/>
      <c r="QB154" s="263"/>
      <c r="QC154" s="263"/>
      <c r="QD154" s="263"/>
      <c r="QE154" s="263"/>
      <c r="QF154" s="263"/>
      <c r="QG154" s="263"/>
      <c r="QH154" s="263"/>
      <c r="QI154" s="263"/>
      <c r="QJ154" s="263"/>
      <c r="QK154" s="263"/>
      <c r="QL154" s="263"/>
      <c r="QM154" s="263"/>
      <c r="QN154" s="263"/>
      <c r="QO154" s="263"/>
      <c r="QP154" s="263"/>
      <c r="QQ154" s="263"/>
      <c r="QR154" s="263"/>
      <c r="QS154" s="263"/>
      <c r="QT154" s="263"/>
      <c r="QU154" s="263"/>
      <c r="QV154" s="263"/>
      <c r="QW154" s="263"/>
      <c r="QX154" s="263"/>
      <c r="QY154" s="263"/>
      <c r="QZ154" s="263"/>
      <c r="RA154" s="263"/>
      <c r="RB154" s="263"/>
      <c r="RC154" s="263"/>
      <c r="RD154" s="263"/>
      <c r="RE154" s="263"/>
      <c r="RF154" s="263"/>
      <c r="RG154" s="263"/>
      <c r="RH154" s="263"/>
      <c r="RI154" s="263"/>
      <c r="RJ154" s="263"/>
      <c r="RK154" s="263"/>
      <c r="RL154" s="263"/>
      <c r="RM154" s="263"/>
      <c r="RN154" s="263"/>
      <c r="RO154" s="263"/>
      <c r="RP154" s="263"/>
      <c r="RQ154" s="263"/>
      <c r="RR154" s="263"/>
      <c r="RS154" s="263"/>
      <c r="RT154" s="263"/>
      <c r="RU154" s="263"/>
      <c r="RV154" s="263"/>
      <c r="RW154" s="263"/>
      <c r="RX154" s="263"/>
      <c r="RY154" s="263"/>
      <c r="RZ154" s="263"/>
      <c r="SA154" s="263"/>
      <c r="SB154" s="263"/>
      <c r="SC154" s="263"/>
      <c r="SD154" s="263"/>
      <c r="SE154" s="263"/>
      <c r="SF154" s="263"/>
      <c r="SG154" s="263"/>
      <c r="SH154" s="263"/>
      <c r="SI154" s="263"/>
      <c r="SJ154" s="263"/>
      <c r="SK154" s="263"/>
      <c r="SL154" s="263"/>
      <c r="SM154" s="263"/>
      <c r="SN154" s="263"/>
      <c r="SO154" s="263"/>
      <c r="SP154" s="263"/>
      <c r="SQ154" s="263"/>
      <c r="SR154" s="263"/>
      <c r="SS154" s="263"/>
      <c r="ST154" s="263"/>
      <c r="SU154" s="263"/>
      <c r="SV154" s="263"/>
      <c r="SW154" s="263"/>
      <c r="SX154" s="263"/>
      <c r="SY154" s="263"/>
      <c r="SZ154" s="263"/>
      <c r="TA154" s="263"/>
      <c r="TB154" s="263"/>
      <c r="TC154" s="263"/>
      <c r="TD154" s="263"/>
      <c r="TE154" s="263"/>
      <c r="TF154" s="263"/>
      <c r="TG154" s="263"/>
      <c r="TH154" s="263"/>
      <c r="TI154" s="263"/>
      <c r="TJ154" s="263"/>
      <c r="TK154" s="263"/>
      <c r="TL154" s="263"/>
      <c r="TM154" s="263"/>
      <c r="TN154" s="263"/>
      <c r="TO154" s="263"/>
      <c r="TP154" s="263"/>
      <c r="TQ154" s="263"/>
      <c r="TR154" s="263"/>
      <c r="TS154" s="263"/>
      <c r="TT154" s="263"/>
      <c r="TU154" s="263"/>
      <c r="TV154" s="263"/>
      <c r="TW154" s="263"/>
      <c r="TX154" s="263"/>
      <c r="TY154" s="263"/>
      <c r="TZ154" s="263"/>
      <c r="UA154" s="263"/>
      <c r="UB154" s="263"/>
      <c r="UC154" s="263"/>
      <c r="UD154" s="263"/>
      <c r="UE154" s="263"/>
      <c r="UF154" s="263"/>
      <c r="UG154" s="263"/>
      <c r="UH154" s="263"/>
      <c r="UI154" s="263"/>
      <c r="UJ154" s="263"/>
      <c r="UK154" s="263"/>
      <c r="UL154" s="263"/>
      <c r="UM154" s="263"/>
      <c r="UN154" s="263"/>
      <c r="UO154" s="263"/>
      <c r="UP154" s="263"/>
      <c r="UQ154" s="263"/>
      <c r="UR154" s="263"/>
      <c r="US154" s="263"/>
      <c r="UT154" s="263"/>
      <c r="UU154" s="263"/>
      <c r="UV154" s="263"/>
      <c r="UW154" s="263"/>
      <c r="UX154" s="263"/>
      <c r="UY154" s="263"/>
      <c r="UZ154" s="263"/>
      <c r="VA154" s="263"/>
      <c r="VB154" s="263"/>
      <c r="VC154" s="263"/>
      <c r="VD154" s="263"/>
      <c r="VE154" s="263"/>
      <c r="VF154" s="263"/>
      <c r="VG154" s="263"/>
      <c r="VH154" s="263"/>
      <c r="VI154" s="263"/>
      <c r="VJ154" s="263"/>
      <c r="VK154" s="263"/>
      <c r="VL154" s="263"/>
      <c r="VM154" s="263"/>
      <c r="VN154" s="263"/>
      <c r="VO154" s="263"/>
      <c r="VP154" s="263"/>
      <c r="VQ154" s="263"/>
      <c r="VR154" s="263"/>
      <c r="VS154" s="263"/>
      <c r="VT154" s="263"/>
      <c r="VU154" s="263"/>
      <c r="VV154" s="263"/>
      <c r="VW154" s="263"/>
      <c r="VX154" s="263"/>
      <c r="VY154" s="263"/>
      <c r="VZ154" s="263"/>
      <c r="WA154" s="263"/>
      <c r="WB154" s="263"/>
      <c r="WC154" s="263"/>
      <c r="WD154" s="263"/>
      <c r="WE154" s="263"/>
      <c r="WF154" s="263"/>
      <c r="WG154" s="263"/>
      <c r="WH154" s="263"/>
      <c r="WI154" s="263"/>
      <c r="WJ154" s="263"/>
      <c r="WK154" s="263"/>
      <c r="WL154" s="263"/>
      <c r="WM154" s="263"/>
      <c r="WN154" s="263"/>
      <c r="WO154" s="263"/>
      <c r="WP154" s="263"/>
      <c r="WQ154" s="263"/>
      <c r="WR154" s="263"/>
      <c r="WS154" s="263"/>
      <c r="WT154" s="263"/>
      <c r="WU154" s="263"/>
      <c r="WV154" s="263"/>
      <c r="WW154" s="263"/>
      <c r="WX154" s="263"/>
      <c r="WY154" s="263"/>
      <c r="WZ154" s="263"/>
      <c r="XA154" s="263"/>
      <c r="XB154" s="263"/>
      <c r="XC154" s="263"/>
      <c r="XD154" s="263"/>
      <c r="XE154" s="263"/>
      <c r="XF154" s="263"/>
      <c r="XG154" s="263"/>
      <c r="XH154" s="263"/>
      <c r="XI154" s="263"/>
      <c r="XJ154" s="263"/>
      <c r="XK154" s="263"/>
      <c r="XL154" s="263"/>
      <c r="XM154" s="263"/>
      <c r="XN154" s="263"/>
      <c r="XO154" s="263"/>
      <c r="XP154" s="263"/>
      <c r="XQ154" s="263"/>
      <c r="XR154" s="263"/>
      <c r="XS154" s="263"/>
      <c r="XT154" s="263"/>
      <c r="XU154" s="263"/>
      <c r="XV154" s="263"/>
      <c r="XW154" s="263"/>
      <c r="XX154" s="263"/>
      <c r="XY154" s="263"/>
      <c r="XZ154" s="263"/>
      <c r="YA154" s="263"/>
      <c r="YB154" s="263"/>
      <c r="YC154" s="263"/>
      <c r="YD154" s="263"/>
      <c r="YE154" s="263"/>
      <c r="YF154" s="263"/>
      <c r="YG154" s="263"/>
      <c r="YH154" s="263"/>
      <c r="YI154" s="263"/>
      <c r="YJ154" s="263"/>
      <c r="YK154" s="263"/>
      <c r="YL154" s="263"/>
      <c r="YM154" s="263"/>
      <c r="YN154" s="263"/>
      <c r="YO154" s="263"/>
      <c r="YP154" s="263"/>
      <c r="YQ154" s="263"/>
      <c r="YR154" s="263"/>
      <c r="YS154" s="263"/>
      <c r="YT154" s="263"/>
      <c r="YU154" s="263"/>
      <c r="YV154" s="263"/>
      <c r="YW154" s="263"/>
      <c r="YX154" s="263"/>
      <c r="YY154" s="263"/>
      <c r="YZ154" s="263"/>
      <c r="ZA154" s="263"/>
      <c r="ZB154" s="263"/>
      <c r="ZC154" s="263"/>
      <c r="ZD154" s="263"/>
      <c r="ZE154" s="263"/>
      <c r="ZF154" s="263"/>
      <c r="ZG154" s="263"/>
      <c r="ZH154" s="263"/>
      <c r="ZI154" s="263"/>
      <c r="ZJ154" s="263"/>
      <c r="ZK154" s="263"/>
      <c r="ZL154" s="263"/>
      <c r="ZM154" s="263"/>
      <c r="ZN154" s="263"/>
      <c r="ZO154" s="263"/>
      <c r="ZP154" s="263"/>
      <c r="ZQ154" s="263"/>
      <c r="ZR154" s="263"/>
      <c r="ZS154" s="263"/>
      <c r="ZT154" s="263"/>
      <c r="ZU154" s="263"/>
      <c r="ZV154" s="263"/>
      <c r="ZW154" s="263"/>
      <c r="ZX154" s="263"/>
      <c r="ZY154" s="263"/>
      <c r="ZZ154" s="263"/>
      <c r="AAA154" s="263"/>
      <c r="AAB154" s="263"/>
      <c r="AAC154" s="263"/>
      <c r="AAD154" s="263"/>
      <c r="AAE154" s="263"/>
      <c r="AAF154" s="263"/>
      <c r="AAG154" s="263"/>
      <c r="AAH154" s="263"/>
      <c r="AAI154" s="263"/>
      <c r="AAJ154" s="263"/>
      <c r="AAK154" s="263"/>
      <c r="AAL154" s="263"/>
      <c r="AAM154" s="263"/>
      <c r="AAN154" s="263"/>
      <c r="AAO154" s="263"/>
      <c r="AAP154" s="263"/>
      <c r="AAQ154" s="263"/>
      <c r="AAR154" s="263"/>
      <c r="AAS154" s="263"/>
      <c r="AAT154" s="263"/>
      <c r="AAU154" s="263"/>
      <c r="AAV154" s="263"/>
      <c r="AAW154" s="263"/>
      <c r="AAX154" s="263"/>
      <c r="AAY154" s="263"/>
      <c r="AAZ154" s="263"/>
      <c r="ABA154" s="263"/>
      <c r="ABB154" s="263"/>
      <c r="ABC154" s="263"/>
      <c r="ABD154" s="263"/>
      <c r="ABE154" s="263"/>
      <c r="ABF154" s="263"/>
      <c r="ABG154" s="263"/>
      <c r="ABH154" s="263"/>
      <c r="ABI154" s="263"/>
      <c r="ABJ154" s="263"/>
      <c r="ABK154" s="263"/>
      <c r="ABL154" s="263"/>
      <c r="ABM154" s="263"/>
      <c r="ABN154" s="263"/>
      <c r="ABO154" s="263"/>
      <c r="ABP154" s="263"/>
      <c r="ABQ154" s="263"/>
      <c r="ABR154" s="263"/>
      <c r="ABS154" s="263"/>
      <c r="ABT154" s="263"/>
      <c r="ABU154" s="263"/>
      <c r="ABV154" s="263"/>
      <c r="ABW154" s="263"/>
      <c r="ABX154" s="263"/>
      <c r="ABY154" s="263"/>
      <c r="ABZ154" s="263"/>
      <c r="ACA154" s="263"/>
      <c r="ACB154" s="263"/>
      <c r="ACC154" s="263"/>
      <c r="ACD154" s="263"/>
      <c r="ACE154" s="263"/>
      <c r="ACF154" s="263"/>
      <c r="ACG154" s="263"/>
      <c r="ACH154" s="263"/>
      <c r="ACI154" s="263"/>
      <c r="ACJ154" s="263"/>
      <c r="ACK154" s="263"/>
      <c r="ACL154" s="263"/>
      <c r="ACM154" s="263"/>
      <c r="ACN154" s="263"/>
      <c r="ACO154" s="263"/>
      <c r="ACP154" s="263"/>
      <c r="ACQ154" s="263"/>
      <c r="ACR154" s="263"/>
      <c r="ACS154" s="263"/>
      <c r="ACT154" s="263"/>
      <c r="ACU154" s="263"/>
      <c r="ACV154" s="263"/>
      <c r="ACW154" s="263"/>
      <c r="ACX154" s="263"/>
      <c r="ACY154" s="263"/>
      <c r="ACZ154" s="263"/>
      <c r="ADA154" s="263"/>
      <c r="ADB154" s="263"/>
      <c r="ADC154" s="263"/>
      <c r="ADD154" s="263"/>
      <c r="ADE154" s="263"/>
      <c r="ADF154" s="263"/>
      <c r="ADG154" s="263"/>
      <c r="ADH154" s="263"/>
      <c r="ADI154" s="263"/>
      <c r="ADJ154" s="263"/>
      <c r="ADK154" s="263"/>
      <c r="ADL154" s="263"/>
      <c r="ADM154" s="263"/>
      <c r="ADN154" s="263"/>
      <c r="ADO154" s="263"/>
      <c r="ADP154" s="263"/>
      <c r="ADQ154" s="263"/>
      <c r="ADR154" s="263"/>
      <c r="ADS154" s="263"/>
      <c r="ADT154" s="263"/>
      <c r="ADU154" s="263"/>
      <c r="ADV154" s="263"/>
      <c r="ADW154" s="263"/>
      <c r="ADX154" s="263"/>
      <c r="ADY154" s="263"/>
      <c r="ADZ154" s="263"/>
      <c r="AEA154" s="263"/>
      <c r="AEB154" s="263"/>
      <c r="AEC154" s="263"/>
      <c r="AED154" s="263"/>
      <c r="AEE154" s="263"/>
      <c r="AEF154" s="263"/>
      <c r="AEG154" s="263"/>
      <c r="AEH154" s="263"/>
      <c r="AEI154" s="263"/>
      <c r="AEJ154" s="263"/>
      <c r="AEK154" s="263"/>
      <c r="AEL154" s="263"/>
      <c r="AEM154" s="263"/>
      <c r="AEN154" s="263"/>
      <c r="AEO154" s="263"/>
      <c r="AEP154" s="263"/>
      <c r="AEQ154" s="263"/>
      <c r="AER154" s="263"/>
      <c r="AES154" s="263"/>
      <c r="AET154" s="263"/>
      <c r="AEU154" s="263"/>
      <c r="AEV154" s="263"/>
      <c r="AEW154" s="263"/>
      <c r="AEX154" s="263"/>
      <c r="AEY154" s="263"/>
      <c r="AEZ154" s="263"/>
      <c r="AFA154" s="263"/>
      <c r="AFB154" s="263"/>
      <c r="AFC154" s="263"/>
      <c r="AFD154" s="263"/>
      <c r="AFE154" s="263"/>
      <c r="AFF154" s="263"/>
      <c r="AFG154" s="263"/>
      <c r="AFH154" s="263"/>
      <c r="AFI154" s="263"/>
      <c r="AFJ154" s="263"/>
      <c r="AFK154" s="263"/>
      <c r="AFL154" s="263"/>
      <c r="AFM154" s="263"/>
      <c r="AFN154" s="263"/>
      <c r="AFO154" s="263"/>
      <c r="AFP154" s="263"/>
      <c r="AFQ154" s="263"/>
      <c r="AFR154" s="263"/>
      <c r="AFS154" s="263"/>
      <c r="AFT154" s="263"/>
      <c r="AFU154" s="263"/>
      <c r="AFV154" s="263"/>
      <c r="AFW154" s="263"/>
      <c r="AFX154" s="263"/>
      <c r="AFY154" s="263"/>
      <c r="AFZ154" s="263"/>
      <c r="AGA154" s="263"/>
      <c r="AGB154" s="263"/>
      <c r="AGC154" s="263"/>
      <c r="AGD154" s="263"/>
      <c r="AGE154" s="263"/>
      <c r="AGF154" s="263"/>
      <c r="AGG154" s="263"/>
      <c r="AGH154" s="263"/>
      <c r="AGI154" s="263"/>
      <c r="AGJ154" s="263"/>
      <c r="AGK154" s="263"/>
      <c r="AGL154" s="263"/>
      <c r="AGM154" s="263"/>
      <c r="AGN154" s="263"/>
      <c r="AGO154" s="263"/>
      <c r="AGP154" s="263"/>
      <c r="AGQ154" s="263"/>
      <c r="AGR154" s="263"/>
      <c r="AGS154" s="263"/>
      <c r="AGT154" s="263"/>
      <c r="AGU154" s="263"/>
      <c r="AGV154" s="263"/>
      <c r="AGW154" s="263"/>
      <c r="AGX154" s="263"/>
      <c r="AGY154" s="263"/>
      <c r="AGZ154" s="263"/>
      <c r="AHA154" s="263"/>
      <c r="AHB154" s="263"/>
      <c r="AHC154" s="263"/>
      <c r="AHD154" s="263"/>
      <c r="AHE154" s="263"/>
      <c r="AHF154" s="263"/>
      <c r="AHG154" s="263"/>
      <c r="AHH154" s="263"/>
      <c r="AHI154" s="263"/>
      <c r="AHJ154" s="263"/>
      <c r="AHK154" s="263"/>
      <c r="AHL154" s="263"/>
      <c r="AHM154" s="263"/>
      <c r="AHN154" s="263"/>
      <c r="AHO154" s="263"/>
      <c r="AHP154" s="263"/>
      <c r="AHQ154" s="263"/>
      <c r="AHR154" s="263"/>
      <c r="AHS154" s="263"/>
      <c r="AHT154" s="263"/>
      <c r="AHU154" s="263"/>
      <c r="AHV154" s="263"/>
      <c r="AHW154" s="263"/>
      <c r="AHX154" s="263"/>
      <c r="AHY154" s="263"/>
      <c r="AHZ154" s="263"/>
      <c r="AIA154" s="263"/>
      <c r="AIB154" s="263"/>
      <c r="AIC154" s="263"/>
      <c r="AID154" s="263"/>
      <c r="AIE154" s="263"/>
      <c r="AIF154" s="263"/>
      <c r="AIG154" s="263"/>
      <c r="AIH154" s="263"/>
      <c r="AII154" s="263"/>
      <c r="AIJ154" s="263"/>
      <c r="AIK154" s="263"/>
      <c r="AIL154" s="263"/>
      <c r="AIM154" s="263"/>
      <c r="AIN154" s="263"/>
      <c r="AIO154" s="263"/>
      <c r="AIP154" s="263"/>
      <c r="AIQ154" s="263"/>
      <c r="AIR154" s="263"/>
      <c r="AIS154" s="263"/>
      <c r="AIT154" s="263"/>
      <c r="AIU154" s="263"/>
      <c r="AIV154" s="263"/>
      <c r="AIW154" s="263"/>
      <c r="AIX154" s="263"/>
      <c r="AIY154" s="263"/>
      <c r="AIZ154" s="263"/>
      <c r="AJA154" s="263"/>
      <c r="AJB154" s="263"/>
      <c r="AJC154" s="263"/>
      <c r="AJD154" s="263"/>
      <c r="AJE154" s="263"/>
      <c r="AJF154" s="263"/>
      <c r="AJG154" s="263"/>
      <c r="AJH154" s="263"/>
      <c r="AJI154" s="263"/>
      <c r="AJJ154" s="263"/>
      <c r="AJK154" s="263"/>
      <c r="AJL154" s="263"/>
      <c r="AJM154" s="263"/>
      <c r="AJN154" s="263"/>
      <c r="AJO154" s="263"/>
      <c r="AJP154" s="263"/>
      <c r="AJQ154" s="263"/>
      <c r="AJR154" s="263"/>
      <c r="AJS154" s="263"/>
      <c r="AJT154" s="263"/>
      <c r="AJU154" s="263"/>
      <c r="AJV154" s="263"/>
      <c r="AJW154" s="263"/>
      <c r="AJX154" s="263"/>
      <c r="AJY154" s="263"/>
      <c r="AJZ154" s="263"/>
      <c r="AKA154" s="263"/>
      <c r="AKB154" s="263"/>
      <c r="AKC154" s="263"/>
      <c r="AKD154" s="263"/>
      <c r="AKE154" s="263"/>
      <c r="AKF154" s="263"/>
      <c r="AKG154" s="263"/>
      <c r="AKH154" s="263"/>
      <c r="AKI154" s="263"/>
      <c r="AKJ154" s="263"/>
      <c r="AKK154" s="263"/>
      <c r="AKL154" s="263"/>
      <c r="AKM154" s="263"/>
      <c r="AKN154" s="263"/>
      <c r="AKO154" s="263"/>
      <c r="AKP154" s="263"/>
      <c r="AKQ154" s="263"/>
      <c r="AKR154" s="263"/>
      <c r="AKS154" s="263"/>
      <c r="AKT154" s="263"/>
      <c r="AKU154" s="263"/>
      <c r="AKV154" s="263"/>
      <c r="AKW154" s="263"/>
      <c r="AKX154" s="263"/>
      <c r="AKY154" s="263"/>
      <c r="AKZ154" s="263"/>
      <c r="ALA154" s="263"/>
      <c r="ALB154" s="263"/>
      <c r="ALC154" s="263"/>
      <c r="ALD154" s="263"/>
      <c r="ALE154" s="263"/>
      <c r="ALF154" s="263"/>
      <c r="ALG154" s="263"/>
      <c r="ALH154" s="263"/>
      <c r="ALI154" s="263"/>
      <c r="ALJ154" s="263"/>
      <c r="ALK154" s="263"/>
      <c r="ALL154" s="263"/>
      <c r="ALM154" s="263"/>
      <c r="ALN154" s="263"/>
      <c r="ALO154" s="263"/>
      <c r="ALP154" s="263"/>
      <c r="ALQ154" s="263"/>
      <c r="ALR154" s="263"/>
      <c r="ALS154" s="263"/>
      <c r="ALT154" s="263"/>
      <c r="ALU154" s="263"/>
      <c r="ALV154" s="263"/>
      <c r="ALW154" s="263"/>
      <c r="ALX154" s="263"/>
      <c r="ALY154" s="263"/>
      <c r="ALZ154" s="263"/>
      <c r="AMA154" s="263"/>
      <c r="AMB154" s="263"/>
      <c r="AMC154" s="263"/>
      <c r="AMD154" s="263"/>
      <c r="AME154" s="263"/>
      <c r="AMF154" s="263"/>
      <c r="AMG154" s="263"/>
      <c r="AMH154" s="263"/>
      <c r="AMI154" s="263"/>
      <c r="AMJ154" s="263"/>
      <c r="AMK154" s="263"/>
    </row>
    <row r="155" spans="1:1025" s="86" customFormat="1" x14ac:dyDescent="0.2">
      <c r="A155" s="263"/>
      <c r="B155" s="263"/>
      <c r="C155" s="234"/>
      <c r="D155" s="234"/>
      <c r="E155" s="234"/>
      <c r="F155" s="234"/>
      <c r="G155" s="234"/>
      <c r="H155" s="234"/>
      <c r="I155" s="234"/>
      <c r="J155" s="234"/>
      <c r="K155" s="234"/>
      <c r="L155" s="234"/>
      <c r="M155" s="234"/>
      <c r="N155" s="234"/>
      <c r="O155" s="234"/>
      <c r="P155" s="234"/>
      <c r="Q155" s="224"/>
      <c r="R155" s="244"/>
      <c r="S155" s="263"/>
      <c r="T155" s="263"/>
      <c r="U155" s="263"/>
      <c r="V155" s="263"/>
      <c r="W155" s="263"/>
      <c r="X155" s="263"/>
      <c r="Y155" s="263"/>
      <c r="Z155" s="263"/>
      <c r="AA155" s="263"/>
      <c r="AB155" s="263"/>
      <c r="AC155" s="263"/>
      <c r="AD155" s="263"/>
      <c r="AE155" s="263"/>
      <c r="AF155" s="263"/>
      <c r="AG155" s="263"/>
      <c r="AH155" s="263"/>
      <c r="AI155" s="263"/>
      <c r="AJ155" s="263"/>
      <c r="AK155" s="263"/>
      <c r="AL155" s="263"/>
      <c r="AM155" s="263"/>
      <c r="AN155" s="263"/>
      <c r="AO155" s="263"/>
      <c r="AP155" s="263"/>
      <c r="AQ155" s="263"/>
      <c r="AR155" s="263"/>
      <c r="AS155" s="263"/>
      <c r="AT155" s="263"/>
      <c r="AU155" s="263"/>
      <c r="AV155" s="263"/>
      <c r="AW155" s="263"/>
      <c r="AX155" s="263"/>
      <c r="AY155" s="263"/>
      <c r="AZ155" s="263"/>
      <c r="BA155" s="263"/>
      <c r="BB155" s="263"/>
      <c r="BC155" s="263"/>
      <c r="BD155" s="263"/>
      <c r="BE155" s="263"/>
      <c r="BF155" s="263"/>
      <c r="BG155" s="263"/>
      <c r="BH155" s="263"/>
      <c r="BI155" s="263"/>
      <c r="BJ155" s="263"/>
      <c r="BK155" s="263"/>
      <c r="BL155" s="263"/>
      <c r="BM155" s="263"/>
      <c r="BN155" s="263"/>
      <c r="BO155" s="263"/>
      <c r="BP155" s="263"/>
      <c r="BQ155" s="263"/>
      <c r="BR155" s="263"/>
      <c r="BS155" s="263"/>
      <c r="BT155" s="263"/>
      <c r="BU155" s="263"/>
      <c r="BV155" s="263"/>
      <c r="BW155" s="263"/>
      <c r="BX155" s="263"/>
      <c r="BY155" s="263"/>
      <c r="BZ155" s="263"/>
      <c r="CA155" s="263"/>
      <c r="CB155" s="263"/>
      <c r="CC155" s="263"/>
      <c r="CD155" s="263"/>
      <c r="CE155" s="263"/>
      <c r="CF155" s="263"/>
      <c r="CG155" s="263"/>
      <c r="CH155" s="263"/>
      <c r="CI155" s="263"/>
      <c r="CJ155" s="263"/>
      <c r="CK155" s="263"/>
      <c r="CL155" s="263"/>
      <c r="CM155" s="263"/>
      <c r="CN155" s="263"/>
      <c r="CO155" s="263"/>
      <c r="CP155" s="263"/>
      <c r="CQ155" s="263"/>
      <c r="CR155" s="263"/>
      <c r="CS155" s="263"/>
      <c r="CT155" s="263"/>
      <c r="CU155" s="263"/>
      <c r="CV155" s="263"/>
      <c r="CW155" s="263"/>
      <c r="CX155" s="263"/>
      <c r="CY155" s="263"/>
      <c r="CZ155" s="263"/>
      <c r="DA155" s="263"/>
      <c r="DB155" s="263"/>
      <c r="DC155" s="263"/>
      <c r="DD155" s="263"/>
      <c r="DE155" s="263"/>
      <c r="DF155" s="263"/>
      <c r="DG155" s="263"/>
      <c r="DH155" s="263"/>
      <c r="DI155" s="263"/>
      <c r="DJ155" s="263"/>
      <c r="DK155" s="263"/>
      <c r="DL155" s="263"/>
      <c r="DM155" s="263"/>
      <c r="DN155" s="263"/>
      <c r="DO155" s="263"/>
      <c r="DP155" s="263"/>
      <c r="DQ155" s="263"/>
      <c r="DR155" s="263"/>
      <c r="DS155" s="263"/>
      <c r="DT155" s="263"/>
      <c r="DU155" s="263"/>
      <c r="DV155" s="263"/>
      <c r="DW155" s="263"/>
      <c r="DX155" s="263"/>
      <c r="DY155" s="263"/>
      <c r="DZ155" s="263"/>
      <c r="EA155" s="263"/>
      <c r="EB155" s="263"/>
      <c r="EC155" s="263"/>
      <c r="ED155" s="263"/>
      <c r="EE155" s="263"/>
      <c r="EF155" s="263"/>
      <c r="EG155" s="263"/>
      <c r="EH155" s="263"/>
      <c r="EI155" s="263"/>
      <c r="EJ155" s="263"/>
      <c r="EK155" s="263"/>
      <c r="EL155" s="263"/>
      <c r="EM155" s="263"/>
      <c r="EN155" s="263"/>
      <c r="EO155" s="263"/>
      <c r="EP155" s="263"/>
      <c r="EQ155" s="263"/>
      <c r="ER155" s="263"/>
      <c r="ES155" s="263"/>
      <c r="ET155" s="263"/>
      <c r="EU155" s="263"/>
      <c r="EV155" s="263"/>
      <c r="EW155" s="263"/>
      <c r="EX155" s="263"/>
      <c r="EY155" s="263"/>
      <c r="EZ155" s="263"/>
      <c r="FA155" s="263"/>
      <c r="FB155" s="263"/>
      <c r="FC155" s="263"/>
      <c r="FD155" s="263"/>
      <c r="FE155" s="263"/>
      <c r="FF155" s="263"/>
      <c r="FG155" s="263"/>
      <c r="FH155" s="263"/>
      <c r="FI155" s="263"/>
      <c r="FJ155" s="263"/>
      <c r="FK155" s="263"/>
      <c r="FL155" s="263"/>
      <c r="FM155" s="263"/>
      <c r="FN155" s="263"/>
      <c r="FO155" s="263"/>
      <c r="FP155" s="263"/>
      <c r="FQ155" s="263"/>
      <c r="FR155" s="263"/>
      <c r="FS155" s="263"/>
      <c r="FT155" s="263"/>
      <c r="FU155" s="263"/>
      <c r="FV155" s="263"/>
      <c r="FW155" s="263"/>
      <c r="FX155" s="263"/>
      <c r="FY155" s="263"/>
      <c r="FZ155" s="263"/>
      <c r="GA155" s="263"/>
      <c r="GB155" s="263"/>
      <c r="GC155" s="263"/>
      <c r="GD155" s="263"/>
      <c r="GE155" s="263"/>
      <c r="GF155" s="263"/>
      <c r="GG155" s="263"/>
      <c r="GH155" s="263"/>
      <c r="GI155" s="263"/>
      <c r="GJ155" s="263"/>
      <c r="GK155" s="263"/>
      <c r="GL155" s="263"/>
      <c r="GM155" s="263"/>
      <c r="GN155" s="263"/>
      <c r="GO155" s="263"/>
      <c r="GP155" s="263"/>
      <c r="GQ155" s="263"/>
      <c r="GR155" s="263"/>
      <c r="GS155" s="263"/>
      <c r="GT155" s="263"/>
      <c r="GU155" s="263"/>
      <c r="GV155" s="263"/>
      <c r="GW155" s="263"/>
      <c r="GX155" s="263"/>
      <c r="GY155" s="263"/>
      <c r="GZ155" s="263"/>
      <c r="HA155" s="263"/>
      <c r="HB155" s="263"/>
      <c r="HC155" s="263"/>
      <c r="HD155" s="263"/>
      <c r="HE155" s="263"/>
      <c r="HF155" s="263"/>
      <c r="HG155" s="263"/>
      <c r="HH155" s="263"/>
      <c r="HI155" s="263"/>
      <c r="HJ155" s="263"/>
      <c r="HK155" s="263"/>
      <c r="HL155" s="263"/>
      <c r="HM155" s="263"/>
      <c r="HN155" s="263"/>
      <c r="HO155" s="263"/>
      <c r="HP155" s="263"/>
      <c r="HQ155" s="263"/>
      <c r="HR155" s="263"/>
      <c r="HS155" s="263"/>
      <c r="HT155" s="263"/>
      <c r="HU155" s="263"/>
      <c r="HV155" s="263"/>
      <c r="HW155" s="263"/>
      <c r="HX155" s="263"/>
      <c r="HY155" s="263"/>
      <c r="HZ155" s="263"/>
      <c r="IA155" s="263"/>
      <c r="IB155" s="263"/>
      <c r="IC155" s="263"/>
      <c r="ID155" s="263"/>
      <c r="IE155" s="263"/>
      <c r="IF155" s="263"/>
      <c r="IG155" s="263"/>
      <c r="IH155" s="263"/>
      <c r="II155" s="263"/>
      <c r="IJ155" s="263"/>
      <c r="IK155" s="263"/>
      <c r="IL155" s="263"/>
      <c r="IM155" s="263"/>
      <c r="IN155" s="263"/>
      <c r="IO155" s="263"/>
      <c r="IP155" s="263"/>
      <c r="IQ155" s="263"/>
      <c r="IR155" s="263"/>
      <c r="IS155" s="263"/>
      <c r="IT155" s="263"/>
      <c r="IU155" s="263"/>
      <c r="IV155" s="263"/>
      <c r="IW155" s="263"/>
      <c r="IX155" s="263"/>
      <c r="IY155" s="263"/>
      <c r="IZ155" s="263"/>
      <c r="JA155" s="263"/>
      <c r="JB155" s="263"/>
      <c r="JC155" s="263"/>
      <c r="JD155" s="263"/>
      <c r="JE155" s="263"/>
      <c r="JF155" s="263"/>
      <c r="JG155" s="263"/>
      <c r="JH155" s="263"/>
      <c r="JI155" s="263"/>
      <c r="JJ155" s="263"/>
      <c r="JK155" s="263"/>
      <c r="JL155" s="263"/>
      <c r="JM155" s="263"/>
      <c r="JN155" s="263"/>
      <c r="JO155" s="263"/>
      <c r="JP155" s="263"/>
      <c r="JQ155" s="263"/>
      <c r="JR155" s="263"/>
      <c r="JS155" s="263"/>
      <c r="JT155" s="263"/>
      <c r="JU155" s="263"/>
      <c r="JV155" s="263"/>
      <c r="JW155" s="263"/>
      <c r="JX155" s="263"/>
      <c r="JY155" s="263"/>
      <c r="JZ155" s="263"/>
      <c r="KA155" s="263"/>
      <c r="KB155" s="263"/>
      <c r="KC155" s="263"/>
      <c r="KD155" s="263"/>
      <c r="KE155" s="263"/>
      <c r="KF155" s="263"/>
      <c r="KG155" s="263"/>
      <c r="KH155" s="263"/>
      <c r="KI155" s="263"/>
      <c r="KJ155" s="263"/>
      <c r="KK155" s="263"/>
      <c r="KL155" s="263"/>
      <c r="KM155" s="263"/>
      <c r="KN155" s="263"/>
      <c r="KO155" s="263"/>
      <c r="KP155" s="263"/>
      <c r="KQ155" s="263"/>
      <c r="KR155" s="263"/>
      <c r="KS155" s="263"/>
      <c r="KT155" s="263"/>
      <c r="KU155" s="263"/>
      <c r="KV155" s="263"/>
      <c r="KW155" s="263"/>
      <c r="KX155" s="263"/>
      <c r="KY155" s="263"/>
      <c r="KZ155" s="263"/>
      <c r="LA155" s="263"/>
      <c r="LB155" s="263"/>
      <c r="LC155" s="263"/>
      <c r="LD155" s="263"/>
      <c r="LE155" s="263"/>
      <c r="LF155" s="263"/>
      <c r="LG155" s="263"/>
      <c r="LH155" s="263"/>
      <c r="LI155" s="263"/>
      <c r="LJ155" s="263"/>
      <c r="LK155" s="263"/>
      <c r="LL155" s="263"/>
      <c r="LM155" s="263"/>
      <c r="LN155" s="263"/>
      <c r="LO155" s="263"/>
      <c r="LP155" s="263"/>
      <c r="LQ155" s="263"/>
      <c r="LR155" s="263"/>
      <c r="LS155" s="263"/>
      <c r="LT155" s="263"/>
      <c r="LU155" s="263"/>
      <c r="LV155" s="263"/>
      <c r="LW155" s="263"/>
      <c r="LX155" s="263"/>
      <c r="LY155" s="263"/>
      <c r="LZ155" s="263"/>
      <c r="MA155" s="263"/>
      <c r="MB155" s="263"/>
      <c r="MC155" s="263"/>
      <c r="MD155" s="263"/>
      <c r="ME155" s="263"/>
      <c r="MF155" s="263"/>
      <c r="MG155" s="263"/>
      <c r="MH155" s="263"/>
      <c r="MI155" s="263"/>
      <c r="MJ155" s="263"/>
      <c r="MK155" s="263"/>
      <c r="ML155" s="263"/>
      <c r="MM155" s="263"/>
      <c r="MN155" s="263"/>
      <c r="MO155" s="263"/>
      <c r="MP155" s="263"/>
      <c r="MQ155" s="263"/>
      <c r="MR155" s="263"/>
      <c r="MS155" s="263"/>
      <c r="MT155" s="263"/>
      <c r="MU155" s="263"/>
      <c r="MV155" s="263"/>
      <c r="MW155" s="263"/>
      <c r="MX155" s="263"/>
      <c r="MY155" s="263"/>
      <c r="MZ155" s="263"/>
      <c r="NA155" s="263"/>
      <c r="NB155" s="263"/>
      <c r="NC155" s="263"/>
      <c r="ND155" s="263"/>
      <c r="NE155" s="263"/>
      <c r="NF155" s="263"/>
      <c r="NG155" s="263"/>
      <c r="NH155" s="263"/>
      <c r="NI155" s="263"/>
      <c r="NJ155" s="263"/>
      <c r="NK155" s="263"/>
      <c r="NL155" s="263"/>
      <c r="NM155" s="263"/>
      <c r="NN155" s="263"/>
      <c r="NO155" s="263"/>
      <c r="NP155" s="263"/>
      <c r="NQ155" s="263"/>
      <c r="NR155" s="263"/>
      <c r="NS155" s="263"/>
      <c r="NT155" s="263"/>
      <c r="NU155" s="263"/>
      <c r="NV155" s="263"/>
      <c r="NW155" s="263"/>
      <c r="NX155" s="263"/>
      <c r="NY155" s="263"/>
      <c r="NZ155" s="263"/>
      <c r="OA155" s="263"/>
      <c r="OB155" s="263"/>
      <c r="OC155" s="263"/>
      <c r="OD155" s="263"/>
      <c r="OE155" s="263"/>
      <c r="OF155" s="263"/>
      <c r="OG155" s="263"/>
      <c r="OH155" s="263"/>
      <c r="OI155" s="263"/>
      <c r="OJ155" s="263"/>
      <c r="OK155" s="263"/>
      <c r="OL155" s="263"/>
      <c r="OM155" s="263"/>
      <c r="ON155" s="263"/>
      <c r="OO155" s="263"/>
      <c r="OP155" s="263"/>
      <c r="OQ155" s="263"/>
      <c r="OR155" s="263"/>
      <c r="OS155" s="263"/>
      <c r="OT155" s="263"/>
      <c r="OU155" s="263"/>
      <c r="OV155" s="263"/>
      <c r="OW155" s="263"/>
      <c r="OX155" s="263"/>
      <c r="OY155" s="263"/>
      <c r="OZ155" s="263"/>
      <c r="PA155" s="263"/>
      <c r="PB155" s="263"/>
      <c r="PC155" s="263"/>
      <c r="PD155" s="263"/>
      <c r="PE155" s="263"/>
      <c r="PF155" s="263"/>
      <c r="PG155" s="263"/>
      <c r="PH155" s="263"/>
      <c r="PI155" s="263"/>
      <c r="PJ155" s="263"/>
      <c r="PK155" s="263"/>
      <c r="PL155" s="263"/>
      <c r="PM155" s="263"/>
      <c r="PN155" s="263"/>
      <c r="PO155" s="263"/>
      <c r="PP155" s="263"/>
      <c r="PQ155" s="263"/>
      <c r="PR155" s="263"/>
      <c r="PS155" s="263"/>
      <c r="PT155" s="263"/>
      <c r="PU155" s="263"/>
      <c r="PV155" s="263"/>
      <c r="PW155" s="263"/>
      <c r="PX155" s="263"/>
      <c r="PY155" s="263"/>
      <c r="PZ155" s="263"/>
      <c r="QA155" s="263"/>
      <c r="QB155" s="263"/>
      <c r="QC155" s="263"/>
      <c r="QD155" s="263"/>
      <c r="QE155" s="263"/>
      <c r="QF155" s="263"/>
      <c r="QG155" s="263"/>
      <c r="QH155" s="263"/>
      <c r="QI155" s="263"/>
      <c r="QJ155" s="263"/>
      <c r="QK155" s="263"/>
      <c r="QL155" s="263"/>
      <c r="QM155" s="263"/>
      <c r="QN155" s="263"/>
      <c r="QO155" s="263"/>
      <c r="QP155" s="263"/>
      <c r="QQ155" s="263"/>
      <c r="QR155" s="263"/>
      <c r="QS155" s="263"/>
      <c r="QT155" s="263"/>
      <c r="QU155" s="263"/>
      <c r="QV155" s="263"/>
      <c r="QW155" s="263"/>
      <c r="QX155" s="263"/>
      <c r="QY155" s="263"/>
      <c r="QZ155" s="263"/>
      <c r="RA155" s="263"/>
      <c r="RB155" s="263"/>
      <c r="RC155" s="263"/>
      <c r="RD155" s="263"/>
      <c r="RE155" s="263"/>
      <c r="RF155" s="263"/>
      <c r="RG155" s="263"/>
      <c r="RH155" s="263"/>
      <c r="RI155" s="263"/>
      <c r="RJ155" s="263"/>
      <c r="RK155" s="263"/>
      <c r="RL155" s="263"/>
      <c r="RM155" s="263"/>
      <c r="RN155" s="263"/>
      <c r="RO155" s="263"/>
      <c r="RP155" s="263"/>
      <c r="RQ155" s="263"/>
      <c r="RR155" s="263"/>
      <c r="RS155" s="263"/>
      <c r="RT155" s="263"/>
      <c r="RU155" s="263"/>
      <c r="RV155" s="263"/>
      <c r="RW155" s="263"/>
      <c r="RX155" s="263"/>
      <c r="RY155" s="263"/>
      <c r="RZ155" s="263"/>
      <c r="SA155" s="263"/>
      <c r="SB155" s="263"/>
      <c r="SC155" s="263"/>
      <c r="SD155" s="263"/>
      <c r="SE155" s="263"/>
      <c r="SF155" s="263"/>
      <c r="SG155" s="263"/>
      <c r="SH155" s="263"/>
      <c r="SI155" s="263"/>
      <c r="SJ155" s="263"/>
      <c r="SK155" s="263"/>
      <c r="SL155" s="263"/>
      <c r="SM155" s="263"/>
      <c r="SN155" s="263"/>
      <c r="SO155" s="263"/>
      <c r="SP155" s="263"/>
      <c r="SQ155" s="263"/>
      <c r="SR155" s="263"/>
      <c r="SS155" s="263"/>
      <c r="ST155" s="263"/>
      <c r="SU155" s="263"/>
      <c r="SV155" s="263"/>
      <c r="SW155" s="263"/>
      <c r="SX155" s="263"/>
      <c r="SY155" s="263"/>
      <c r="SZ155" s="263"/>
      <c r="TA155" s="263"/>
      <c r="TB155" s="263"/>
      <c r="TC155" s="263"/>
      <c r="TD155" s="263"/>
      <c r="TE155" s="263"/>
      <c r="TF155" s="263"/>
      <c r="TG155" s="263"/>
      <c r="TH155" s="263"/>
      <c r="TI155" s="263"/>
      <c r="TJ155" s="263"/>
      <c r="TK155" s="263"/>
      <c r="TL155" s="263"/>
      <c r="TM155" s="263"/>
      <c r="TN155" s="263"/>
      <c r="TO155" s="263"/>
      <c r="TP155" s="263"/>
      <c r="TQ155" s="263"/>
      <c r="TR155" s="263"/>
      <c r="TS155" s="263"/>
      <c r="TT155" s="263"/>
      <c r="TU155" s="263"/>
      <c r="TV155" s="263"/>
      <c r="TW155" s="263"/>
      <c r="TX155" s="263"/>
      <c r="TY155" s="263"/>
      <c r="TZ155" s="263"/>
      <c r="UA155" s="263"/>
      <c r="UB155" s="263"/>
      <c r="UC155" s="263"/>
      <c r="UD155" s="263"/>
      <c r="UE155" s="263"/>
      <c r="UF155" s="263"/>
      <c r="UG155" s="263"/>
      <c r="UH155" s="263"/>
      <c r="UI155" s="263"/>
      <c r="UJ155" s="263"/>
      <c r="UK155" s="263"/>
      <c r="UL155" s="263"/>
      <c r="UM155" s="263"/>
      <c r="UN155" s="263"/>
      <c r="UO155" s="263"/>
      <c r="UP155" s="263"/>
      <c r="UQ155" s="263"/>
      <c r="UR155" s="263"/>
      <c r="US155" s="263"/>
      <c r="UT155" s="263"/>
      <c r="UU155" s="263"/>
      <c r="UV155" s="263"/>
      <c r="UW155" s="263"/>
      <c r="UX155" s="263"/>
      <c r="UY155" s="263"/>
      <c r="UZ155" s="263"/>
      <c r="VA155" s="263"/>
      <c r="VB155" s="263"/>
      <c r="VC155" s="263"/>
      <c r="VD155" s="263"/>
      <c r="VE155" s="263"/>
      <c r="VF155" s="263"/>
      <c r="VG155" s="263"/>
      <c r="VH155" s="263"/>
      <c r="VI155" s="263"/>
      <c r="VJ155" s="263"/>
      <c r="VK155" s="263"/>
      <c r="VL155" s="263"/>
      <c r="VM155" s="263"/>
      <c r="VN155" s="263"/>
      <c r="VO155" s="263"/>
      <c r="VP155" s="263"/>
      <c r="VQ155" s="263"/>
      <c r="VR155" s="263"/>
      <c r="VS155" s="263"/>
      <c r="VT155" s="263"/>
      <c r="VU155" s="263"/>
      <c r="VV155" s="263"/>
      <c r="VW155" s="263"/>
      <c r="VX155" s="263"/>
      <c r="VY155" s="263"/>
      <c r="VZ155" s="263"/>
      <c r="WA155" s="263"/>
      <c r="WB155" s="263"/>
      <c r="WC155" s="263"/>
      <c r="WD155" s="263"/>
      <c r="WE155" s="263"/>
      <c r="WF155" s="263"/>
      <c r="WG155" s="263"/>
      <c r="WH155" s="263"/>
      <c r="WI155" s="263"/>
      <c r="WJ155" s="263"/>
      <c r="WK155" s="263"/>
      <c r="WL155" s="263"/>
      <c r="WM155" s="263"/>
      <c r="WN155" s="263"/>
      <c r="WO155" s="263"/>
      <c r="WP155" s="263"/>
      <c r="WQ155" s="263"/>
      <c r="WR155" s="263"/>
      <c r="WS155" s="263"/>
      <c r="WT155" s="263"/>
      <c r="WU155" s="263"/>
      <c r="WV155" s="263"/>
      <c r="WW155" s="263"/>
      <c r="WX155" s="263"/>
      <c r="WY155" s="263"/>
      <c r="WZ155" s="263"/>
      <c r="XA155" s="263"/>
      <c r="XB155" s="263"/>
      <c r="XC155" s="263"/>
      <c r="XD155" s="263"/>
      <c r="XE155" s="263"/>
      <c r="XF155" s="263"/>
      <c r="XG155" s="263"/>
      <c r="XH155" s="263"/>
      <c r="XI155" s="263"/>
      <c r="XJ155" s="263"/>
      <c r="XK155" s="263"/>
      <c r="XL155" s="263"/>
      <c r="XM155" s="263"/>
      <c r="XN155" s="263"/>
      <c r="XO155" s="263"/>
      <c r="XP155" s="263"/>
      <c r="XQ155" s="263"/>
      <c r="XR155" s="263"/>
      <c r="XS155" s="263"/>
      <c r="XT155" s="263"/>
      <c r="XU155" s="263"/>
      <c r="XV155" s="263"/>
      <c r="XW155" s="263"/>
      <c r="XX155" s="263"/>
      <c r="XY155" s="263"/>
      <c r="XZ155" s="263"/>
      <c r="YA155" s="263"/>
      <c r="YB155" s="263"/>
      <c r="YC155" s="263"/>
      <c r="YD155" s="263"/>
      <c r="YE155" s="263"/>
      <c r="YF155" s="263"/>
      <c r="YG155" s="263"/>
      <c r="YH155" s="263"/>
      <c r="YI155" s="263"/>
      <c r="YJ155" s="263"/>
      <c r="YK155" s="263"/>
      <c r="YL155" s="263"/>
      <c r="YM155" s="263"/>
      <c r="YN155" s="263"/>
      <c r="YO155" s="263"/>
      <c r="YP155" s="263"/>
      <c r="YQ155" s="263"/>
      <c r="YR155" s="263"/>
      <c r="YS155" s="263"/>
      <c r="YT155" s="263"/>
      <c r="YU155" s="263"/>
      <c r="YV155" s="263"/>
      <c r="YW155" s="263"/>
      <c r="YX155" s="263"/>
      <c r="YY155" s="263"/>
      <c r="YZ155" s="263"/>
      <c r="ZA155" s="263"/>
      <c r="ZB155" s="263"/>
      <c r="ZC155" s="263"/>
      <c r="ZD155" s="263"/>
      <c r="ZE155" s="263"/>
      <c r="ZF155" s="263"/>
      <c r="ZG155" s="263"/>
      <c r="ZH155" s="263"/>
      <c r="ZI155" s="263"/>
      <c r="ZJ155" s="263"/>
      <c r="ZK155" s="263"/>
      <c r="ZL155" s="263"/>
      <c r="ZM155" s="263"/>
      <c r="ZN155" s="263"/>
      <c r="ZO155" s="263"/>
      <c r="ZP155" s="263"/>
      <c r="ZQ155" s="263"/>
      <c r="ZR155" s="263"/>
      <c r="ZS155" s="263"/>
      <c r="ZT155" s="263"/>
      <c r="ZU155" s="263"/>
      <c r="ZV155" s="263"/>
      <c r="ZW155" s="263"/>
      <c r="ZX155" s="263"/>
      <c r="ZY155" s="263"/>
      <c r="ZZ155" s="263"/>
      <c r="AAA155" s="263"/>
      <c r="AAB155" s="263"/>
      <c r="AAC155" s="263"/>
      <c r="AAD155" s="263"/>
      <c r="AAE155" s="263"/>
      <c r="AAF155" s="263"/>
      <c r="AAG155" s="263"/>
      <c r="AAH155" s="263"/>
      <c r="AAI155" s="263"/>
      <c r="AAJ155" s="263"/>
      <c r="AAK155" s="263"/>
      <c r="AAL155" s="263"/>
      <c r="AAM155" s="263"/>
      <c r="AAN155" s="263"/>
      <c r="AAO155" s="263"/>
      <c r="AAP155" s="263"/>
      <c r="AAQ155" s="263"/>
      <c r="AAR155" s="263"/>
      <c r="AAS155" s="263"/>
      <c r="AAT155" s="263"/>
      <c r="AAU155" s="263"/>
      <c r="AAV155" s="263"/>
      <c r="AAW155" s="263"/>
      <c r="AAX155" s="263"/>
      <c r="AAY155" s="263"/>
      <c r="AAZ155" s="263"/>
      <c r="ABA155" s="263"/>
      <c r="ABB155" s="263"/>
      <c r="ABC155" s="263"/>
      <c r="ABD155" s="263"/>
      <c r="ABE155" s="263"/>
      <c r="ABF155" s="263"/>
      <c r="ABG155" s="263"/>
      <c r="ABH155" s="263"/>
      <c r="ABI155" s="263"/>
      <c r="ABJ155" s="263"/>
      <c r="ABK155" s="263"/>
      <c r="ABL155" s="263"/>
      <c r="ABM155" s="263"/>
      <c r="ABN155" s="263"/>
      <c r="ABO155" s="263"/>
      <c r="ABP155" s="263"/>
      <c r="ABQ155" s="263"/>
      <c r="ABR155" s="263"/>
      <c r="ABS155" s="263"/>
      <c r="ABT155" s="263"/>
      <c r="ABU155" s="263"/>
      <c r="ABV155" s="263"/>
      <c r="ABW155" s="263"/>
      <c r="ABX155" s="263"/>
      <c r="ABY155" s="263"/>
      <c r="ABZ155" s="263"/>
      <c r="ACA155" s="263"/>
      <c r="ACB155" s="263"/>
      <c r="ACC155" s="263"/>
      <c r="ACD155" s="263"/>
      <c r="ACE155" s="263"/>
      <c r="ACF155" s="263"/>
      <c r="ACG155" s="263"/>
      <c r="ACH155" s="263"/>
      <c r="ACI155" s="263"/>
      <c r="ACJ155" s="263"/>
      <c r="ACK155" s="263"/>
      <c r="ACL155" s="263"/>
      <c r="ACM155" s="263"/>
      <c r="ACN155" s="263"/>
      <c r="ACO155" s="263"/>
      <c r="ACP155" s="263"/>
      <c r="ACQ155" s="263"/>
      <c r="ACR155" s="263"/>
      <c r="ACS155" s="263"/>
      <c r="ACT155" s="263"/>
      <c r="ACU155" s="263"/>
      <c r="ACV155" s="263"/>
      <c r="ACW155" s="263"/>
      <c r="ACX155" s="263"/>
      <c r="ACY155" s="263"/>
      <c r="ACZ155" s="263"/>
      <c r="ADA155" s="263"/>
      <c r="ADB155" s="263"/>
      <c r="ADC155" s="263"/>
      <c r="ADD155" s="263"/>
      <c r="ADE155" s="263"/>
      <c r="ADF155" s="263"/>
      <c r="ADG155" s="263"/>
      <c r="ADH155" s="263"/>
      <c r="ADI155" s="263"/>
      <c r="ADJ155" s="263"/>
      <c r="ADK155" s="263"/>
      <c r="ADL155" s="263"/>
      <c r="ADM155" s="263"/>
      <c r="ADN155" s="263"/>
      <c r="ADO155" s="263"/>
      <c r="ADP155" s="263"/>
      <c r="ADQ155" s="263"/>
      <c r="ADR155" s="263"/>
      <c r="ADS155" s="263"/>
      <c r="ADT155" s="263"/>
      <c r="ADU155" s="263"/>
      <c r="ADV155" s="263"/>
      <c r="ADW155" s="263"/>
      <c r="ADX155" s="263"/>
      <c r="ADY155" s="263"/>
      <c r="ADZ155" s="263"/>
      <c r="AEA155" s="263"/>
      <c r="AEB155" s="263"/>
      <c r="AEC155" s="263"/>
      <c r="AED155" s="263"/>
      <c r="AEE155" s="263"/>
      <c r="AEF155" s="263"/>
      <c r="AEG155" s="263"/>
      <c r="AEH155" s="263"/>
      <c r="AEI155" s="263"/>
      <c r="AEJ155" s="263"/>
      <c r="AEK155" s="263"/>
      <c r="AEL155" s="263"/>
      <c r="AEM155" s="263"/>
      <c r="AEN155" s="263"/>
      <c r="AEO155" s="263"/>
      <c r="AEP155" s="263"/>
      <c r="AEQ155" s="263"/>
      <c r="AER155" s="263"/>
      <c r="AES155" s="263"/>
      <c r="AET155" s="263"/>
      <c r="AEU155" s="263"/>
      <c r="AEV155" s="263"/>
      <c r="AEW155" s="263"/>
      <c r="AEX155" s="263"/>
      <c r="AEY155" s="263"/>
      <c r="AEZ155" s="263"/>
      <c r="AFA155" s="263"/>
      <c r="AFB155" s="263"/>
      <c r="AFC155" s="263"/>
      <c r="AFD155" s="263"/>
      <c r="AFE155" s="263"/>
      <c r="AFF155" s="263"/>
      <c r="AFG155" s="263"/>
      <c r="AFH155" s="263"/>
      <c r="AFI155" s="263"/>
      <c r="AFJ155" s="263"/>
      <c r="AFK155" s="263"/>
      <c r="AFL155" s="263"/>
      <c r="AFM155" s="263"/>
      <c r="AFN155" s="263"/>
      <c r="AFO155" s="263"/>
      <c r="AFP155" s="263"/>
      <c r="AFQ155" s="263"/>
      <c r="AFR155" s="263"/>
      <c r="AFS155" s="263"/>
      <c r="AFT155" s="263"/>
      <c r="AFU155" s="263"/>
      <c r="AFV155" s="263"/>
      <c r="AFW155" s="263"/>
      <c r="AFX155" s="263"/>
      <c r="AFY155" s="263"/>
      <c r="AFZ155" s="263"/>
      <c r="AGA155" s="263"/>
      <c r="AGB155" s="263"/>
      <c r="AGC155" s="263"/>
      <c r="AGD155" s="263"/>
      <c r="AGE155" s="263"/>
      <c r="AGF155" s="263"/>
      <c r="AGG155" s="263"/>
      <c r="AGH155" s="263"/>
      <c r="AGI155" s="263"/>
      <c r="AGJ155" s="263"/>
      <c r="AGK155" s="263"/>
      <c r="AGL155" s="263"/>
      <c r="AGM155" s="263"/>
      <c r="AGN155" s="263"/>
      <c r="AGO155" s="263"/>
      <c r="AGP155" s="263"/>
      <c r="AGQ155" s="263"/>
      <c r="AGR155" s="263"/>
      <c r="AGS155" s="263"/>
      <c r="AGT155" s="263"/>
      <c r="AGU155" s="263"/>
      <c r="AGV155" s="263"/>
      <c r="AGW155" s="263"/>
      <c r="AGX155" s="263"/>
      <c r="AGY155" s="263"/>
      <c r="AGZ155" s="263"/>
      <c r="AHA155" s="263"/>
      <c r="AHB155" s="263"/>
      <c r="AHC155" s="263"/>
      <c r="AHD155" s="263"/>
      <c r="AHE155" s="263"/>
      <c r="AHF155" s="263"/>
      <c r="AHG155" s="263"/>
      <c r="AHH155" s="263"/>
      <c r="AHI155" s="263"/>
      <c r="AHJ155" s="263"/>
      <c r="AHK155" s="263"/>
      <c r="AHL155" s="263"/>
      <c r="AHM155" s="263"/>
      <c r="AHN155" s="263"/>
      <c r="AHO155" s="263"/>
      <c r="AHP155" s="263"/>
      <c r="AHQ155" s="263"/>
      <c r="AHR155" s="263"/>
      <c r="AHS155" s="263"/>
      <c r="AHT155" s="263"/>
      <c r="AHU155" s="263"/>
      <c r="AHV155" s="263"/>
      <c r="AHW155" s="263"/>
      <c r="AHX155" s="263"/>
      <c r="AHY155" s="263"/>
      <c r="AHZ155" s="263"/>
      <c r="AIA155" s="263"/>
      <c r="AIB155" s="263"/>
      <c r="AIC155" s="263"/>
      <c r="AID155" s="263"/>
      <c r="AIE155" s="263"/>
      <c r="AIF155" s="263"/>
      <c r="AIG155" s="263"/>
      <c r="AIH155" s="263"/>
      <c r="AII155" s="263"/>
      <c r="AIJ155" s="263"/>
      <c r="AIK155" s="263"/>
      <c r="AIL155" s="263"/>
      <c r="AIM155" s="263"/>
      <c r="AIN155" s="263"/>
      <c r="AIO155" s="263"/>
      <c r="AIP155" s="263"/>
      <c r="AIQ155" s="263"/>
      <c r="AIR155" s="263"/>
      <c r="AIS155" s="263"/>
      <c r="AIT155" s="263"/>
      <c r="AIU155" s="263"/>
      <c r="AIV155" s="263"/>
      <c r="AIW155" s="263"/>
      <c r="AIX155" s="263"/>
      <c r="AIY155" s="263"/>
      <c r="AIZ155" s="263"/>
      <c r="AJA155" s="263"/>
      <c r="AJB155" s="263"/>
      <c r="AJC155" s="263"/>
      <c r="AJD155" s="263"/>
      <c r="AJE155" s="263"/>
      <c r="AJF155" s="263"/>
      <c r="AJG155" s="263"/>
      <c r="AJH155" s="263"/>
      <c r="AJI155" s="263"/>
      <c r="AJJ155" s="263"/>
      <c r="AJK155" s="263"/>
      <c r="AJL155" s="263"/>
      <c r="AJM155" s="263"/>
      <c r="AJN155" s="263"/>
      <c r="AJO155" s="263"/>
      <c r="AJP155" s="263"/>
      <c r="AJQ155" s="263"/>
      <c r="AJR155" s="263"/>
      <c r="AJS155" s="263"/>
      <c r="AJT155" s="263"/>
      <c r="AJU155" s="263"/>
      <c r="AJV155" s="263"/>
      <c r="AJW155" s="263"/>
      <c r="AJX155" s="263"/>
      <c r="AJY155" s="263"/>
      <c r="AJZ155" s="263"/>
      <c r="AKA155" s="263"/>
      <c r="AKB155" s="263"/>
      <c r="AKC155" s="263"/>
      <c r="AKD155" s="263"/>
      <c r="AKE155" s="263"/>
      <c r="AKF155" s="263"/>
      <c r="AKG155" s="263"/>
      <c r="AKH155" s="263"/>
      <c r="AKI155" s="263"/>
      <c r="AKJ155" s="263"/>
      <c r="AKK155" s="263"/>
      <c r="AKL155" s="263"/>
      <c r="AKM155" s="263"/>
      <c r="AKN155" s="263"/>
      <c r="AKO155" s="263"/>
      <c r="AKP155" s="263"/>
      <c r="AKQ155" s="263"/>
      <c r="AKR155" s="263"/>
      <c r="AKS155" s="263"/>
      <c r="AKT155" s="263"/>
      <c r="AKU155" s="263"/>
      <c r="AKV155" s="263"/>
      <c r="AKW155" s="263"/>
      <c r="AKX155" s="263"/>
      <c r="AKY155" s="263"/>
      <c r="AKZ155" s="263"/>
      <c r="ALA155" s="263"/>
      <c r="ALB155" s="263"/>
      <c r="ALC155" s="263"/>
      <c r="ALD155" s="263"/>
      <c r="ALE155" s="263"/>
      <c r="ALF155" s="263"/>
      <c r="ALG155" s="263"/>
      <c r="ALH155" s="263"/>
      <c r="ALI155" s="263"/>
      <c r="ALJ155" s="263"/>
      <c r="ALK155" s="263"/>
      <c r="ALL155" s="263"/>
      <c r="ALM155" s="263"/>
      <c r="ALN155" s="263"/>
      <c r="ALO155" s="263"/>
      <c r="ALP155" s="263"/>
      <c r="ALQ155" s="263"/>
      <c r="ALR155" s="263"/>
      <c r="ALS155" s="263"/>
      <c r="ALT155" s="263"/>
      <c r="ALU155" s="263"/>
      <c r="ALV155" s="263"/>
      <c r="ALW155" s="263"/>
      <c r="ALX155" s="263"/>
      <c r="ALY155" s="263"/>
      <c r="ALZ155" s="263"/>
      <c r="AMA155" s="263"/>
      <c r="AMB155" s="263"/>
      <c r="AMC155" s="263"/>
      <c r="AMD155" s="263"/>
      <c r="AME155" s="263"/>
      <c r="AMF155" s="263"/>
      <c r="AMG155" s="263"/>
      <c r="AMH155" s="263"/>
      <c r="AMI155" s="263"/>
      <c r="AMJ155" s="263"/>
      <c r="AMK155" s="263"/>
    </row>
    <row r="156" spans="1:1025" s="86" customFormat="1" x14ac:dyDescent="0.2">
      <c r="A156" s="263"/>
      <c r="B156" s="263"/>
      <c r="C156" s="234"/>
      <c r="D156" s="234"/>
      <c r="E156" s="234"/>
      <c r="F156" s="234"/>
      <c r="G156" s="234"/>
      <c r="H156" s="234"/>
      <c r="I156" s="234"/>
      <c r="J156" s="234"/>
      <c r="K156" s="234"/>
      <c r="L156" s="234"/>
      <c r="M156" s="234"/>
      <c r="N156" s="234"/>
      <c r="O156" s="234"/>
      <c r="P156" s="234"/>
      <c r="Q156" s="224"/>
      <c r="R156" s="244"/>
      <c r="S156" s="263"/>
      <c r="T156" s="263"/>
      <c r="U156" s="263"/>
      <c r="V156" s="263"/>
      <c r="W156" s="263"/>
      <c r="X156" s="263"/>
      <c r="Y156" s="263"/>
      <c r="Z156" s="263"/>
      <c r="AA156" s="263"/>
      <c r="AB156" s="263"/>
      <c r="AC156" s="263"/>
      <c r="AD156" s="263"/>
      <c r="AE156" s="263"/>
      <c r="AF156" s="263"/>
      <c r="AG156" s="263"/>
      <c r="AH156" s="263"/>
      <c r="AI156" s="263"/>
      <c r="AJ156" s="263"/>
      <c r="AK156" s="263"/>
      <c r="AL156" s="263"/>
      <c r="AM156" s="263"/>
      <c r="AN156" s="263"/>
      <c r="AO156" s="263"/>
      <c r="AP156" s="263"/>
      <c r="AQ156" s="263"/>
      <c r="AR156" s="263"/>
      <c r="AS156" s="263"/>
      <c r="AT156" s="263"/>
      <c r="AU156" s="263"/>
      <c r="AV156" s="263"/>
      <c r="AW156" s="263"/>
      <c r="AX156" s="263"/>
      <c r="AY156" s="263"/>
      <c r="AZ156" s="263"/>
      <c r="BA156" s="263"/>
      <c r="BB156" s="263"/>
      <c r="BC156" s="263"/>
      <c r="BD156" s="263"/>
      <c r="BE156" s="263"/>
      <c r="BF156" s="263"/>
      <c r="BG156" s="263"/>
      <c r="BH156" s="263"/>
      <c r="BI156" s="263"/>
      <c r="BJ156" s="263"/>
      <c r="BK156" s="263"/>
      <c r="BL156" s="263"/>
      <c r="BM156" s="263"/>
      <c r="BN156" s="263"/>
      <c r="BO156" s="263"/>
      <c r="BP156" s="263"/>
      <c r="BQ156" s="263"/>
      <c r="BR156" s="263"/>
      <c r="BS156" s="263"/>
      <c r="BT156" s="263"/>
      <c r="BU156" s="263"/>
      <c r="BV156" s="263"/>
      <c r="BW156" s="263"/>
      <c r="BX156" s="263"/>
      <c r="BY156" s="263"/>
      <c r="BZ156" s="263"/>
      <c r="CA156" s="263"/>
      <c r="CB156" s="263"/>
      <c r="CC156" s="263"/>
      <c r="CD156" s="263"/>
      <c r="CE156" s="263"/>
      <c r="CF156" s="263"/>
      <c r="CG156" s="263"/>
      <c r="CH156" s="263"/>
      <c r="CI156" s="263"/>
      <c r="CJ156" s="263"/>
      <c r="CK156" s="263"/>
      <c r="CL156" s="263"/>
      <c r="CM156" s="263"/>
      <c r="CN156" s="263"/>
      <c r="CO156" s="263"/>
      <c r="CP156" s="263"/>
      <c r="CQ156" s="263"/>
      <c r="CR156" s="263"/>
      <c r="CS156" s="263"/>
      <c r="CT156" s="263"/>
      <c r="CU156" s="263"/>
      <c r="CV156" s="263"/>
      <c r="CW156" s="263"/>
      <c r="CX156" s="263"/>
      <c r="CY156" s="263"/>
      <c r="CZ156" s="263"/>
      <c r="DA156" s="263"/>
      <c r="DB156" s="263"/>
      <c r="DC156" s="263"/>
      <c r="DD156" s="263"/>
      <c r="DE156" s="263"/>
      <c r="DF156" s="263"/>
      <c r="DG156" s="263"/>
      <c r="DH156" s="263"/>
      <c r="DI156" s="263"/>
      <c r="DJ156" s="263"/>
      <c r="DK156" s="263"/>
      <c r="DL156" s="263"/>
      <c r="DM156" s="263"/>
      <c r="DN156" s="263"/>
      <c r="DO156" s="263"/>
      <c r="DP156" s="263"/>
      <c r="DQ156" s="263"/>
      <c r="DR156" s="263"/>
      <c r="DS156" s="263"/>
      <c r="DT156" s="263"/>
      <c r="DU156" s="263"/>
      <c r="DV156" s="263"/>
      <c r="DW156" s="263"/>
      <c r="DX156" s="263"/>
      <c r="DY156" s="263"/>
      <c r="DZ156" s="263"/>
      <c r="EA156" s="263"/>
      <c r="EB156" s="263"/>
      <c r="EC156" s="263"/>
      <c r="ED156" s="263"/>
      <c r="EE156" s="263"/>
      <c r="EF156" s="263"/>
      <c r="EG156" s="263"/>
      <c r="EH156" s="263"/>
      <c r="EI156" s="263"/>
      <c r="EJ156" s="263"/>
      <c r="EK156" s="263"/>
      <c r="EL156" s="263"/>
      <c r="EM156" s="263"/>
      <c r="EN156" s="263"/>
      <c r="EO156" s="263"/>
      <c r="EP156" s="263"/>
      <c r="EQ156" s="263"/>
      <c r="ER156" s="263"/>
      <c r="ES156" s="263"/>
      <c r="ET156" s="263"/>
      <c r="EU156" s="263"/>
      <c r="EV156" s="263"/>
      <c r="EW156" s="263"/>
      <c r="EX156" s="263"/>
      <c r="EY156" s="263"/>
      <c r="EZ156" s="263"/>
      <c r="FA156" s="263"/>
      <c r="FB156" s="263"/>
      <c r="FC156" s="263"/>
      <c r="FD156" s="263"/>
      <c r="FE156" s="263"/>
      <c r="FF156" s="263"/>
      <c r="FG156" s="263"/>
      <c r="FH156" s="263"/>
      <c r="FI156" s="263"/>
      <c r="FJ156" s="263"/>
      <c r="FK156" s="263"/>
      <c r="FL156" s="263"/>
      <c r="FM156" s="263"/>
      <c r="FN156" s="263"/>
      <c r="FO156" s="263"/>
      <c r="FP156" s="263"/>
      <c r="FQ156" s="263"/>
      <c r="FR156" s="263"/>
      <c r="FS156" s="263"/>
      <c r="FT156" s="263"/>
      <c r="FU156" s="263"/>
      <c r="FV156" s="263"/>
      <c r="FW156" s="263"/>
      <c r="FX156" s="263"/>
      <c r="FY156" s="263"/>
      <c r="FZ156" s="263"/>
      <c r="GA156" s="263"/>
      <c r="GB156" s="263"/>
      <c r="GC156" s="263"/>
      <c r="GD156" s="263"/>
      <c r="GE156" s="263"/>
      <c r="GF156" s="263"/>
      <c r="GG156" s="263"/>
      <c r="GH156" s="263"/>
      <c r="GI156" s="263"/>
      <c r="GJ156" s="263"/>
      <c r="GK156" s="263"/>
      <c r="GL156" s="263"/>
      <c r="GM156" s="263"/>
      <c r="GN156" s="263"/>
      <c r="GO156" s="263"/>
      <c r="GP156" s="263"/>
      <c r="GQ156" s="263"/>
      <c r="GR156" s="263"/>
      <c r="GS156" s="263"/>
      <c r="GT156" s="263"/>
      <c r="GU156" s="263"/>
      <c r="GV156" s="263"/>
      <c r="GW156" s="263"/>
      <c r="GX156" s="263"/>
      <c r="GY156" s="263"/>
      <c r="GZ156" s="263"/>
      <c r="HA156" s="263"/>
      <c r="HB156" s="263"/>
      <c r="HC156" s="263"/>
      <c r="HD156" s="263"/>
      <c r="HE156" s="263"/>
      <c r="HF156" s="263"/>
      <c r="HG156" s="263"/>
      <c r="HH156" s="263"/>
      <c r="HI156" s="263"/>
      <c r="HJ156" s="263"/>
      <c r="HK156" s="263"/>
      <c r="HL156" s="263"/>
      <c r="HM156" s="263"/>
      <c r="HN156" s="263"/>
      <c r="HO156" s="263"/>
      <c r="HP156" s="263"/>
      <c r="HQ156" s="263"/>
      <c r="HR156" s="263"/>
      <c r="HS156" s="263"/>
      <c r="HT156" s="263"/>
      <c r="HU156" s="263"/>
      <c r="HV156" s="263"/>
      <c r="HW156" s="263"/>
      <c r="HX156" s="263"/>
      <c r="HY156" s="263"/>
      <c r="HZ156" s="263"/>
      <c r="IA156" s="263"/>
      <c r="IB156" s="263"/>
      <c r="IC156" s="263"/>
      <c r="ID156" s="263"/>
      <c r="IE156" s="263"/>
      <c r="IF156" s="263"/>
      <c r="IG156" s="263"/>
      <c r="IH156" s="263"/>
      <c r="II156" s="263"/>
      <c r="IJ156" s="263"/>
      <c r="IK156" s="263"/>
      <c r="IL156" s="263"/>
      <c r="IM156" s="263"/>
      <c r="IN156" s="263"/>
      <c r="IO156" s="263"/>
      <c r="IP156" s="263"/>
      <c r="IQ156" s="263"/>
      <c r="IR156" s="263"/>
      <c r="IS156" s="263"/>
      <c r="IT156" s="263"/>
      <c r="IU156" s="263"/>
      <c r="IV156" s="263"/>
      <c r="IW156" s="263"/>
      <c r="IX156" s="263"/>
      <c r="IY156" s="263"/>
      <c r="IZ156" s="263"/>
      <c r="JA156" s="263"/>
      <c r="JB156" s="263"/>
      <c r="JC156" s="263"/>
      <c r="JD156" s="263"/>
      <c r="JE156" s="263"/>
      <c r="JF156" s="263"/>
      <c r="JG156" s="263"/>
      <c r="JH156" s="263"/>
      <c r="JI156" s="263"/>
      <c r="JJ156" s="263"/>
      <c r="JK156" s="263"/>
      <c r="JL156" s="263"/>
      <c r="JM156" s="263"/>
      <c r="JN156" s="263"/>
      <c r="JO156" s="263"/>
      <c r="JP156" s="263"/>
      <c r="JQ156" s="263"/>
      <c r="JR156" s="263"/>
      <c r="JS156" s="263"/>
      <c r="JT156" s="263"/>
      <c r="JU156" s="263"/>
      <c r="JV156" s="263"/>
      <c r="JW156" s="263"/>
      <c r="JX156" s="263"/>
      <c r="JY156" s="263"/>
      <c r="JZ156" s="263"/>
      <c r="KA156" s="263"/>
      <c r="KB156" s="263"/>
      <c r="KC156" s="263"/>
      <c r="KD156" s="263"/>
      <c r="KE156" s="263"/>
      <c r="KF156" s="263"/>
      <c r="KG156" s="263"/>
      <c r="KH156" s="263"/>
      <c r="KI156" s="263"/>
      <c r="KJ156" s="263"/>
      <c r="KK156" s="263"/>
      <c r="KL156" s="263"/>
      <c r="KM156" s="263"/>
      <c r="KN156" s="263"/>
      <c r="KO156" s="263"/>
      <c r="KP156" s="263"/>
      <c r="KQ156" s="263"/>
      <c r="KR156" s="263"/>
      <c r="KS156" s="263"/>
      <c r="KT156" s="263"/>
      <c r="KU156" s="263"/>
      <c r="KV156" s="263"/>
      <c r="KW156" s="263"/>
      <c r="KX156" s="263"/>
      <c r="KY156" s="263"/>
      <c r="KZ156" s="263"/>
      <c r="LA156" s="263"/>
      <c r="LB156" s="263"/>
      <c r="LC156" s="263"/>
      <c r="LD156" s="263"/>
      <c r="LE156" s="263"/>
      <c r="LF156" s="263"/>
      <c r="LG156" s="263"/>
      <c r="LH156" s="263"/>
      <c r="LI156" s="263"/>
      <c r="LJ156" s="263"/>
      <c r="LK156" s="263"/>
      <c r="LL156" s="263"/>
      <c r="LM156" s="263"/>
      <c r="LN156" s="263"/>
      <c r="LO156" s="263"/>
      <c r="LP156" s="263"/>
      <c r="LQ156" s="263"/>
      <c r="LR156" s="263"/>
      <c r="LS156" s="263"/>
      <c r="LT156" s="263"/>
      <c r="LU156" s="263"/>
      <c r="LV156" s="263"/>
      <c r="LW156" s="263"/>
      <c r="LX156" s="263"/>
      <c r="LY156" s="263"/>
      <c r="LZ156" s="263"/>
      <c r="MA156" s="263"/>
      <c r="MB156" s="263"/>
      <c r="MC156" s="263"/>
      <c r="MD156" s="263"/>
      <c r="ME156" s="263"/>
      <c r="MF156" s="263"/>
      <c r="MG156" s="263"/>
      <c r="MH156" s="263"/>
      <c r="MI156" s="263"/>
      <c r="MJ156" s="263"/>
      <c r="MK156" s="263"/>
      <c r="ML156" s="263"/>
      <c r="MM156" s="263"/>
      <c r="MN156" s="263"/>
      <c r="MO156" s="263"/>
      <c r="MP156" s="263"/>
      <c r="MQ156" s="263"/>
      <c r="MR156" s="263"/>
      <c r="MS156" s="263"/>
      <c r="MT156" s="263"/>
      <c r="MU156" s="263"/>
      <c r="MV156" s="263"/>
      <c r="MW156" s="263"/>
      <c r="MX156" s="263"/>
      <c r="MY156" s="263"/>
      <c r="MZ156" s="263"/>
      <c r="NA156" s="263"/>
      <c r="NB156" s="263"/>
      <c r="NC156" s="263"/>
      <c r="ND156" s="263"/>
      <c r="NE156" s="263"/>
      <c r="NF156" s="263"/>
      <c r="NG156" s="263"/>
      <c r="NH156" s="263"/>
      <c r="NI156" s="263"/>
      <c r="NJ156" s="263"/>
      <c r="NK156" s="263"/>
      <c r="NL156" s="263"/>
      <c r="NM156" s="263"/>
      <c r="NN156" s="263"/>
      <c r="NO156" s="263"/>
      <c r="NP156" s="263"/>
      <c r="NQ156" s="263"/>
      <c r="NR156" s="263"/>
      <c r="NS156" s="263"/>
      <c r="NT156" s="263"/>
      <c r="NU156" s="263"/>
      <c r="NV156" s="263"/>
      <c r="NW156" s="263"/>
      <c r="NX156" s="263"/>
      <c r="NY156" s="263"/>
      <c r="NZ156" s="263"/>
      <c r="OA156" s="263"/>
      <c r="OB156" s="263"/>
      <c r="OC156" s="263"/>
      <c r="OD156" s="263"/>
      <c r="OE156" s="263"/>
      <c r="OF156" s="263"/>
      <c r="OG156" s="263"/>
      <c r="OH156" s="263"/>
      <c r="OI156" s="263"/>
      <c r="OJ156" s="263"/>
      <c r="OK156" s="263"/>
      <c r="OL156" s="263"/>
      <c r="OM156" s="263"/>
      <c r="ON156" s="263"/>
      <c r="OO156" s="263"/>
      <c r="OP156" s="263"/>
      <c r="OQ156" s="263"/>
      <c r="OR156" s="263"/>
      <c r="OS156" s="263"/>
      <c r="OT156" s="263"/>
      <c r="OU156" s="263"/>
      <c r="OV156" s="263"/>
      <c r="OW156" s="263"/>
      <c r="OX156" s="263"/>
      <c r="OY156" s="263"/>
      <c r="OZ156" s="263"/>
      <c r="PA156" s="263"/>
      <c r="PB156" s="263"/>
      <c r="PC156" s="263"/>
      <c r="PD156" s="263"/>
      <c r="PE156" s="263"/>
      <c r="PF156" s="263"/>
      <c r="PG156" s="263"/>
      <c r="PH156" s="263"/>
      <c r="PI156" s="263"/>
      <c r="PJ156" s="263"/>
      <c r="PK156" s="263"/>
      <c r="PL156" s="263"/>
      <c r="PM156" s="263"/>
      <c r="PN156" s="263"/>
      <c r="PO156" s="263"/>
      <c r="PP156" s="263"/>
      <c r="PQ156" s="263"/>
      <c r="PR156" s="263"/>
      <c r="PS156" s="263"/>
      <c r="PT156" s="263"/>
      <c r="PU156" s="263"/>
      <c r="PV156" s="263"/>
      <c r="PW156" s="263"/>
      <c r="PX156" s="263"/>
      <c r="PY156" s="263"/>
      <c r="PZ156" s="263"/>
      <c r="QA156" s="263"/>
      <c r="QB156" s="263"/>
      <c r="QC156" s="263"/>
      <c r="QD156" s="263"/>
      <c r="QE156" s="263"/>
      <c r="QF156" s="263"/>
      <c r="QG156" s="263"/>
      <c r="QH156" s="263"/>
      <c r="QI156" s="263"/>
      <c r="QJ156" s="263"/>
      <c r="QK156" s="263"/>
      <c r="QL156" s="263"/>
      <c r="QM156" s="263"/>
      <c r="QN156" s="263"/>
      <c r="QO156" s="263"/>
      <c r="QP156" s="263"/>
      <c r="QQ156" s="263"/>
      <c r="QR156" s="263"/>
      <c r="QS156" s="263"/>
      <c r="QT156" s="263"/>
      <c r="QU156" s="263"/>
      <c r="QV156" s="263"/>
      <c r="QW156" s="263"/>
      <c r="QX156" s="263"/>
      <c r="QY156" s="263"/>
      <c r="QZ156" s="263"/>
      <c r="RA156" s="263"/>
      <c r="RB156" s="263"/>
      <c r="RC156" s="263"/>
      <c r="RD156" s="263"/>
      <c r="RE156" s="263"/>
      <c r="RF156" s="263"/>
      <c r="RG156" s="263"/>
      <c r="RH156" s="263"/>
      <c r="RI156" s="263"/>
      <c r="RJ156" s="263"/>
      <c r="RK156" s="263"/>
      <c r="RL156" s="263"/>
      <c r="RM156" s="263"/>
      <c r="RN156" s="263"/>
      <c r="RO156" s="263"/>
      <c r="RP156" s="263"/>
      <c r="RQ156" s="263"/>
      <c r="RR156" s="263"/>
      <c r="RS156" s="263"/>
      <c r="RT156" s="263"/>
      <c r="RU156" s="263"/>
      <c r="RV156" s="263"/>
      <c r="RW156" s="263"/>
      <c r="RX156" s="263"/>
      <c r="RY156" s="263"/>
      <c r="RZ156" s="263"/>
      <c r="SA156" s="263"/>
      <c r="SB156" s="263"/>
      <c r="SC156" s="263"/>
      <c r="SD156" s="263"/>
      <c r="SE156" s="263"/>
      <c r="SF156" s="263"/>
      <c r="SG156" s="263"/>
      <c r="SH156" s="263"/>
      <c r="SI156" s="263"/>
      <c r="SJ156" s="263"/>
      <c r="SK156" s="263"/>
      <c r="SL156" s="263"/>
      <c r="SM156" s="263"/>
      <c r="SN156" s="263"/>
      <c r="SO156" s="263"/>
      <c r="SP156" s="263"/>
      <c r="SQ156" s="263"/>
      <c r="SR156" s="263"/>
      <c r="SS156" s="263"/>
      <c r="ST156" s="263"/>
      <c r="SU156" s="263"/>
      <c r="SV156" s="263"/>
      <c r="SW156" s="263"/>
      <c r="SX156" s="263"/>
      <c r="SY156" s="263"/>
      <c r="SZ156" s="263"/>
      <c r="TA156" s="263"/>
      <c r="TB156" s="263"/>
      <c r="TC156" s="263"/>
      <c r="TD156" s="263"/>
      <c r="TE156" s="263"/>
      <c r="TF156" s="263"/>
      <c r="TG156" s="263"/>
      <c r="TH156" s="263"/>
      <c r="TI156" s="263"/>
      <c r="TJ156" s="263"/>
      <c r="TK156" s="263"/>
      <c r="TL156" s="263"/>
      <c r="TM156" s="263"/>
      <c r="TN156" s="263"/>
      <c r="TO156" s="263"/>
      <c r="TP156" s="263"/>
      <c r="TQ156" s="263"/>
      <c r="TR156" s="263"/>
      <c r="TS156" s="263"/>
      <c r="TT156" s="263"/>
      <c r="TU156" s="263"/>
      <c r="TV156" s="263"/>
      <c r="TW156" s="263"/>
      <c r="TX156" s="263"/>
      <c r="TY156" s="263"/>
      <c r="TZ156" s="263"/>
      <c r="UA156" s="263"/>
      <c r="UB156" s="263"/>
      <c r="UC156" s="263"/>
      <c r="UD156" s="263"/>
      <c r="UE156" s="263"/>
      <c r="UF156" s="263"/>
      <c r="UG156" s="263"/>
      <c r="UH156" s="263"/>
      <c r="UI156" s="263"/>
      <c r="UJ156" s="263"/>
      <c r="UK156" s="263"/>
      <c r="UL156" s="263"/>
      <c r="UM156" s="263"/>
      <c r="UN156" s="263"/>
      <c r="UO156" s="263"/>
      <c r="UP156" s="263"/>
      <c r="UQ156" s="263"/>
      <c r="UR156" s="263"/>
      <c r="US156" s="263"/>
      <c r="UT156" s="263"/>
      <c r="UU156" s="263"/>
      <c r="UV156" s="263"/>
      <c r="UW156" s="263"/>
      <c r="UX156" s="263"/>
      <c r="UY156" s="263"/>
      <c r="UZ156" s="263"/>
      <c r="VA156" s="263"/>
      <c r="VB156" s="263"/>
      <c r="VC156" s="263"/>
      <c r="VD156" s="263"/>
      <c r="VE156" s="263"/>
      <c r="VF156" s="263"/>
      <c r="VG156" s="263"/>
      <c r="VH156" s="263"/>
      <c r="VI156" s="263"/>
      <c r="VJ156" s="263"/>
      <c r="VK156" s="263"/>
      <c r="VL156" s="263"/>
      <c r="VM156" s="263"/>
      <c r="VN156" s="263"/>
      <c r="VO156" s="263"/>
      <c r="VP156" s="263"/>
      <c r="VQ156" s="263"/>
      <c r="VR156" s="263"/>
      <c r="VS156" s="263"/>
      <c r="VT156" s="263"/>
      <c r="VU156" s="263"/>
      <c r="VV156" s="263"/>
      <c r="VW156" s="263"/>
      <c r="VX156" s="263"/>
      <c r="VY156" s="263"/>
      <c r="VZ156" s="263"/>
      <c r="WA156" s="263"/>
      <c r="WB156" s="263"/>
      <c r="WC156" s="263"/>
      <c r="WD156" s="263"/>
      <c r="WE156" s="263"/>
      <c r="WF156" s="263"/>
      <c r="WG156" s="263"/>
      <c r="WH156" s="263"/>
      <c r="WI156" s="263"/>
      <c r="WJ156" s="263"/>
      <c r="WK156" s="263"/>
      <c r="WL156" s="263"/>
      <c r="WM156" s="263"/>
      <c r="WN156" s="263"/>
      <c r="WO156" s="263"/>
      <c r="WP156" s="263"/>
      <c r="WQ156" s="263"/>
      <c r="WR156" s="263"/>
      <c r="WS156" s="263"/>
      <c r="WT156" s="263"/>
      <c r="WU156" s="263"/>
      <c r="WV156" s="263"/>
      <c r="WW156" s="263"/>
      <c r="WX156" s="263"/>
      <c r="WY156" s="263"/>
      <c r="WZ156" s="263"/>
      <c r="XA156" s="263"/>
      <c r="XB156" s="263"/>
      <c r="XC156" s="263"/>
      <c r="XD156" s="263"/>
      <c r="XE156" s="263"/>
      <c r="XF156" s="263"/>
      <c r="XG156" s="263"/>
      <c r="XH156" s="263"/>
      <c r="XI156" s="263"/>
      <c r="XJ156" s="263"/>
      <c r="XK156" s="263"/>
      <c r="XL156" s="263"/>
      <c r="XM156" s="263"/>
      <c r="XN156" s="263"/>
      <c r="XO156" s="263"/>
      <c r="XP156" s="263"/>
      <c r="XQ156" s="263"/>
      <c r="XR156" s="263"/>
      <c r="XS156" s="263"/>
      <c r="XT156" s="263"/>
      <c r="XU156" s="263"/>
      <c r="XV156" s="263"/>
      <c r="XW156" s="263"/>
      <c r="XX156" s="263"/>
      <c r="XY156" s="263"/>
      <c r="XZ156" s="263"/>
      <c r="YA156" s="263"/>
      <c r="YB156" s="263"/>
      <c r="YC156" s="263"/>
      <c r="YD156" s="263"/>
      <c r="YE156" s="263"/>
      <c r="YF156" s="263"/>
      <c r="YG156" s="263"/>
      <c r="YH156" s="263"/>
      <c r="YI156" s="263"/>
      <c r="YJ156" s="263"/>
      <c r="YK156" s="263"/>
      <c r="YL156" s="263"/>
      <c r="YM156" s="263"/>
      <c r="YN156" s="263"/>
      <c r="YO156" s="263"/>
      <c r="YP156" s="263"/>
      <c r="YQ156" s="263"/>
      <c r="YR156" s="263"/>
      <c r="YS156" s="263"/>
      <c r="YT156" s="263"/>
      <c r="YU156" s="263"/>
      <c r="YV156" s="263"/>
      <c r="YW156" s="263"/>
      <c r="YX156" s="263"/>
      <c r="YY156" s="263"/>
      <c r="YZ156" s="263"/>
      <c r="ZA156" s="263"/>
      <c r="ZB156" s="263"/>
      <c r="ZC156" s="263"/>
      <c r="ZD156" s="263"/>
      <c r="ZE156" s="263"/>
      <c r="ZF156" s="263"/>
      <c r="ZG156" s="263"/>
      <c r="ZH156" s="263"/>
      <c r="ZI156" s="263"/>
      <c r="ZJ156" s="263"/>
      <c r="ZK156" s="263"/>
      <c r="ZL156" s="263"/>
      <c r="ZM156" s="263"/>
      <c r="ZN156" s="263"/>
      <c r="ZO156" s="263"/>
      <c r="ZP156" s="263"/>
      <c r="ZQ156" s="263"/>
      <c r="ZR156" s="263"/>
      <c r="ZS156" s="263"/>
      <c r="ZT156" s="263"/>
      <c r="ZU156" s="263"/>
      <c r="ZV156" s="263"/>
      <c r="ZW156" s="263"/>
      <c r="ZX156" s="263"/>
      <c r="ZY156" s="263"/>
      <c r="ZZ156" s="263"/>
      <c r="AAA156" s="263"/>
      <c r="AAB156" s="263"/>
      <c r="AAC156" s="263"/>
      <c r="AAD156" s="263"/>
      <c r="AAE156" s="263"/>
      <c r="AAF156" s="263"/>
      <c r="AAG156" s="263"/>
      <c r="AAH156" s="263"/>
      <c r="AAI156" s="263"/>
      <c r="AAJ156" s="263"/>
      <c r="AAK156" s="263"/>
      <c r="AAL156" s="263"/>
      <c r="AAM156" s="263"/>
      <c r="AAN156" s="263"/>
      <c r="AAO156" s="263"/>
      <c r="AAP156" s="263"/>
      <c r="AAQ156" s="263"/>
      <c r="AAR156" s="263"/>
      <c r="AAS156" s="263"/>
      <c r="AAT156" s="263"/>
      <c r="AAU156" s="263"/>
      <c r="AAV156" s="263"/>
      <c r="AAW156" s="263"/>
      <c r="AAX156" s="263"/>
      <c r="AAY156" s="263"/>
      <c r="AAZ156" s="263"/>
      <c r="ABA156" s="263"/>
      <c r="ABB156" s="263"/>
      <c r="ABC156" s="263"/>
      <c r="ABD156" s="263"/>
      <c r="ABE156" s="263"/>
      <c r="ABF156" s="263"/>
      <c r="ABG156" s="263"/>
      <c r="ABH156" s="263"/>
      <c r="ABI156" s="263"/>
      <c r="ABJ156" s="263"/>
      <c r="ABK156" s="263"/>
      <c r="ABL156" s="263"/>
      <c r="ABM156" s="263"/>
      <c r="ABN156" s="263"/>
      <c r="ABO156" s="263"/>
      <c r="ABP156" s="263"/>
      <c r="ABQ156" s="263"/>
      <c r="ABR156" s="263"/>
      <c r="ABS156" s="263"/>
      <c r="ABT156" s="263"/>
      <c r="ABU156" s="263"/>
      <c r="ABV156" s="263"/>
      <c r="ABW156" s="263"/>
      <c r="ABX156" s="263"/>
      <c r="ABY156" s="263"/>
      <c r="ABZ156" s="263"/>
      <c r="ACA156" s="263"/>
      <c r="ACB156" s="263"/>
      <c r="ACC156" s="263"/>
      <c r="ACD156" s="263"/>
      <c r="ACE156" s="263"/>
      <c r="ACF156" s="263"/>
      <c r="ACG156" s="263"/>
      <c r="ACH156" s="263"/>
      <c r="ACI156" s="263"/>
      <c r="ACJ156" s="263"/>
      <c r="ACK156" s="263"/>
      <c r="ACL156" s="263"/>
      <c r="ACM156" s="263"/>
      <c r="ACN156" s="263"/>
      <c r="ACO156" s="263"/>
      <c r="ACP156" s="263"/>
      <c r="ACQ156" s="263"/>
      <c r="ACR156" s="263"/>
      <c r="ACS156" s="263"/>
      <c r="ACT156" s="263"/>
      <c r="ACU156" s="263"/>
      <c r="ACV156" s="263"/>
      <c r="ACW156" s="263"/>
      <c r="ACX156" s="263"/>
      <c r="ACY156" s="263"/>
      <c r="ACZ156" s="263"/>
      <c r="ADA156" s="263"/>
      <c r="ADB156" s="263"/>
      <c r="ADC156" s="263"/>
      <c r="ADD156" s="263"/>
      <c r="ADE156" s="263"/>
      <c r="ADF156" s="263"/>
      <c r="ADG156" s="263"/>
      <c r="ADH156" s="263"/>
      <c r="ADI156" s="263"/>
      <c r="ADJ156" s="263"/>
      <c r="ADK156" s="263"/>
      <c r="ADL156" s="263"/>
      <c r="ADM156" s="263"/>
      <c r="ADN156" s="263"/>
      <c r="ADO156" s="263"/>
      <c r="ADP156" s="263"/>
      <c r="ADQ156" s="263"/>
      <c r="ADR156" s="263"/>
      <c r="ADS156" s="263"/>
      <c r="ADT156" s="263"/>
      <c r="ADU156" s="263"/>
      <c r="ADV156" s="263"/>
      <c r="ADW156" s="263"/>
      <c r="ADX156" s="263"/>
      <c r="ADY156" s="263"/>
      <c r="ADZ156" s="263"/>
      <c r="AEA156" s="263"/>
      <c r="AEB156" s="263"/>
      <c r="AEC156" s="263"/>
      <c r="AED156" s="263"/>
      <c r="AEE156" s="263"/>
      <c r="AEF156" s="263"/>
      <c r="AEG156" s="263"/>
      <c r="AEH156" s="263"/>
      <c r="AEI156" s="263"/>
      <c r="AEJ156" s="263"/>
      <c r="AEK156" s="263"/>
      <c r="AEL156" s="263"/>
      <c r="AEM156" s="263"/>
      <c r="AEN156" s="263"/>
      <c r="AEO156" s="263"/>
      <c r="AEP156" s="263"/>
      <c r="AEQ156" s="263"/>
      <c r="AER156" s="263"/>
      <c r="AES156" s="263"/>
      <c r="AET156" s="263"/>
      <c r="AEU156" s="263"/>
      <c r="AEV156" s="263"/>
      <c r="AEW156" s="263"/>
      <c r="AEX156" s="263"/>
      <c r="AEY156" s="263"/>
      <c r="AEZ156" s="263"/>
      <c r="AFA156" s="263"/>
      <c r="AFB156" s="263"/>
      <c r="AFC156" s="263"/>
      <c r="AFD156" s="263"/>
      <c r="AFE156" s="263"/>
      <c r="AFF156" s="263"/>
      <c r="AFG156" s="263"/>
      <c r="AFH156" s="263"/>
      <c r="AFI156" s="263"/>
      <c r="AFJ156" s="263"/>
      <c r="AFK156" s="263"/>
      <c r="AFL156" s="263"/>
      <c r="AFM156" s="263"/>
      <c r="AFN156" s="263"/>
      <c r="AFO156" s="263"/>
      <c r="AFP156" s="263"/>
      <c r="AFQ156" s="263"/>
      <c r="AFR156" s="263"/>
      <c r="AFS156" s="263"/>
      <c r="AFT156" s="263"/>
      <c r="AFU156" s="263"/>
      <c r="AFV156" s="263"/>
      <c r="AFW156" s="263"/>
      <c r="AFX156" s="263"/>
      <c r="AFY156" s="263"/>
      <c r="AFZ156" s="263"/>
      <c r="AGA156" s="263"/>
      <c r="AGB156" s="263"/>
      <c r="AGC156" s="263"/>
      <c r="AGD156" s="263"/>
      <c r="AGE156" s="263"/>
      <c r="AGF156" s="263"/>
      <c r="AGG156" s="263"/>
      <c r="AGH156" s="263"/>
      <c r="AGI156" s="263"/>
      <c r="AGJ156" s="263"/>
      <c r="AGK156" s="263"/>
      <c r="AGL156" s="263"/>
      <c r="AGM156" s="263"/>
      <c r="AGN156" s="263"/>
      <c r="AGO156" s="263"/>
      <c r="AGP156" s="263"/>
      <c r="AGQ156" s="263"/>
      <c r="AGR156" s="263"/>
      <c r="AGS156" s="263"/>
      <c r="AGT156" s="263"/>
      <c r="AGU156" s="263"/>
      <c r="AGV156" s="263"/>
      <c r="AGW156" s="263"/>
      <c r="AGX156" s="263"/>
      <c r="AGY156" s="263"/>
      <c r="AGZ156" s="263"/>
      <c r="AHA156" s="263"/>
      <c r="AHB156" s="263"/>
      <c r="AHC156" s="263"/>
      <c r="AHD156" s="263"/>
      <c r="AHE156" s="263"/>
      <c r="AHF156" s="263"/>
      <c r="AHG156" s="263"/>
      <c r="AHH156" s="263"/>
      <c r="AHI156" s="263"/>
      <c r="AHJ156" s="263"/>
      <c r="AHK156" s="263"/>
      <c r="AHL156" s="263"/>
      <c r="AHM156" s="263"/>
      <c r="AHN156" s="263"/>
      <c r="AHO156" s="263"/>
      <c r="AHP156" s="263"/>
      <c r="AHQ156" s="263"/>
      <c r="AHR156" s="263"/>
      <c r="AHS156" s="263"/>
      <c r="AHT156" s="263"/>
      <c r="AHU156" s="263"/>
      <c r="AHV156" s="263"/>
      <c r="AHW156" s="263"/>
      <c r="AHX156" s="263"/>
      <c r="AHY156" s="263"/>
      <c r="AHZ156" s="263"/>
      <c r="AIA156" s="263"/>
      <c r="AIB156" s="263"/>
      <c r="AIC156" s="263"/>
      <c r="AID156" s="263"/>
      <c r="AIE156" s="263"/>
      <c r="AIF156" s="263"/>
      <c r="AIG156" s="263"/>
      <c r="AIH156" s="263"/>
      <c r="AII156" s="263"/>
      <c r="AIJ156" s="263"/>
      <c r="AIK156" s="263"/>
      <c r="AIL156" s="263"/>
      <c r="AIM156" s="263"/>
      <c r="AIN156" s="263"/>
      <c r="AIO156" s="263"/>
      <c r="AIP156" s="263"/>
      <c r="AIQ156" s="263"/>
      <c r="AIR156" s="263"/>
      <c r="AIS156" s="263"/>
      <c r="AIT156" s="263"/>
      <c r="AIU156" s="263"/>
      <c r="AIV156" s="263"/>
      <c r="AIW156" s="263"/>
      <c r="AIX156" s="263"/>
      <c r="AIY156" s="263"/>
      <c r="AIZ156" s="263"/>
      <c r="AJA156" s="263"/>
      <c r="AJB156" s="263"/>
      <c r="AJC156" s="263"/>
      <c r="AJD156" s="263"/>
      <c r="AJE156" s="263"/>
      <c r="AJF156" s="263"/>
      <c r="AJG156" s="263"/>
      <c r="AJH156" s="263"/>
      <c r="AJI156" s="263"/>
      <c r="AJJ156" s="263"/>
      <c r="AJK156" s="263"/>
      <c r="AJL156" s="263"/>
      <c r="AJM156" s="263"/>
      <c r="AJN156" s="263"/>
      <c r="AJO156" s="263"/>
      <c r="AJP156" s="263"/>
      <c r="AJQ156" s="263"/>
      <c r="AJR156" s="263"/>
      <c r="AJS156" s="263"/>
      <c r="AJT156" s="263"/>
      <c r="AJU156" s="263"/>
      <c r="AJV156" s="263"/>
      <c r="AJW156" s="263"/>
      <c r="AJX156" s="263"/>
      <c r="AJY156" s="263"/>
      <c r="AJZ156" s="263"/>
      <c r="AKA156" s="263"/>
      <c r="AKB156" s="263"/>
      <c r="AKC156" s="263"/>
      <c r="AKD156" s="263"/>
      <c r="AKE156" s="263"/>
      <c r="AKF156" s="263"/>
      <c r="AKG156" s="263"/>
      <c r="AKH156" s="263"/>
      <c r="AKI156" s="263"/>
      <c r="AKJ156" s="263"/>
      <c r="AKK156" s="263"/>
      <c r="AKL156" s="263"/>
      <c r="AKM156" s="263"/>
      <c r="AKN156" s="263"/>
      <c r="AKO156" s="263"/>
      <c r="AKP156" s="263"/>
      <c r="AKQ156" s="263"/>
      <c r="AKR156" s="263"/>
      <c r="AKS156" s="263"/>
      <c r="AKT156" s="263"/>
      <c r="AKU156" s="263"/>
      <c r="AKV156" s="263"/>
      <c r="AKW156" s="263"/>
      <c r="AKX156" s="263"/>
      <c r="AKY156" s="263"/>
      <c r="AKZ156" s="263"/>
      <c r="ALA156" s="263"/>
      <c r="ALB156" s="263"/>
      <c r="ALC156" s="263"/>
      <c r="ALD156" s="263"/>
      <c r="ALE156" s="263"/>
      <c r="ALF156" s="263"/>
      <c r="ALG156" s="263"/>
      <c r="ALH156" s="263"/>
      <c r="ALI156" s="263"/>
      <c r="ALJ156" s="263"/>
      <c r="ALK156" s="263"/>
      <c r="ALL156" s="263"/>
      <c r="ALM156" s="263"/>
      <c r="ALN156" s="263"/>
      <c r="ALO156" s="263"/>
      <c r="ALP156" s="263"/>
      <c r="ALQ156" s="263"/>
      <c r="ALR156" s="263"/>
      <c r="ALS156" s="263"/>
      <c r="ALT156" s="263"/>
      <c r="ALU156" s="263"/>
      <c r="ALV156" s="263"/>
      <c r="ALW156" s="263"/>
      <c r="ALX156" s="263"/>
      <c r="ALY156" s="263"/>
      <c r="ALZ156" s="263"/>
      <c r="AMA156" s="263"/>
      <c r="AMB156" s="263"/>
      <c r="AMC156" s="263"/>
      <c r="AMD156" s="263"/>
      <c r="AME156" s="263"/>
      <c r="AMF156" s="263"/>
      <c r="AMG156" s="263"/>
      <c r="AMH156" s="263"/>
      <c r="AMI156" s="263"/>
      <c r="AMJ156" s="263"/>
      <c r="AMK156" s="263"/>
    </row>
    <row r="157" spans="1:1025" s="86" customFormat="1" x14ac:dyDescent="0.2">
      <c r="A157" s="263"/>
      <c r="B157" s="263"/>
      <c r="C157" s="234"/>
      <c r="D157" s="234"/>
      <c r="E157" s="234"/>
      <c r="F157" s="234"/>
      <c r="G157" s="234"/>
      <c r="H157" s="234"/>
      <c r="I157" s="234"/>
      <c r="J157" s="234"/>
      <c r="K157" s="234"/>
      <c r="L157" s="234"/>
      <c r="M157" s="234"/>
      <c r="N157" s="234"/>
      <c r="O157" s="234"/>
      <c r="P157" s="234"/>
      <c r="Q157" s="224"/>
      <c r="R157" s="244"/>
      <c r="S157" s="263"/>
      <c r="T157" s="263"/>
      <c r="U157" s="263"/>
      <c r="V157" s="263"/>
      <c r="W157" s="263"/>
      <c r="X157" s="263"/>
      <c r="Y157" s="263"/>
      <c r="Z157" s="263"/>
      <c r="AA157" s="263"/>
      <c r="AB157" s="263"/>
      <c r="AC157" s="263"/>
      <c r="AD157" s="263"/>
      <c r="AE157" s="263"/>
      <c r="AF157" s="263"/>
      <c r="AG157" s="263"/>
      <c r="AH157" s="263"/>
      <c r="AI157" s="263"/>
      <c r="AJ157" s="263"/>
      <c r="AK157" s="263"/>
      <c r="AL157" s="263"/>
      <c r="AM157" s="263"/>
      <c r="AN157" s="263"/>
      <c r="AO157" s="263"/>
      <c r="AP157" s="263"/>
      <c r="AQ157" s="263"/>
      <c r="AR157" s="263"/>
      <c r="AS157" s="263"/>
      <c r="AT157" s="263"/>
      <c r="AU157" s="263"/>
      <c r="AV157" s="263"/>
      <c r="AW157" s="263"/>
      <c r="AX157" s="263"/>
      <c r="AY157" s="263"/>
      <c r="AZ157" s="263"/>
      <c r="BA157" s="263"/>
      <c r="BB157" s="263"/>
      <c r="BC157" s="263"/>
      <c r="BD157" s="263"/>
      <c r="BE157" s="263"/>
      <c r="BF157" s="263"/>
      <c r="BG157" s="263"/>
      <c r="BH157" s="263"/>
      <c r="BI157" s="263"/>
      <c r="BJ157" s="263"/>
      <c r="BK157" s="263"/>
      <c r="BL157" s="263"/>
      <c r="BM157" s="263"/>
      <c r="BN157" s="263"/>
      <c r="BO157" s="263"/>
      <c r="BP157" s="263"/>
      <c r="BQ157" s="263"/>
      <c r="BR157" s="263"/>
      <c r="BS157" s="263"/>
      <c r="BT157" s="263"/>
      <c r="BU157" s="263"/>
      <c r="BV157" s="263"/>
      <c r="BW157" s="263"/>
      <c r="BX157" s="263"/>
      <c r="BY157" s="263"/>
      <c r="BZ157" s="263"/>
      <c r="CA157" s="263"/>
      <c r="CB157" s="263"/>
      <c r="CC157" s="263"/>
      <c r="CD157" s="263"/>
      <c r="CE157" s="263"/>
      <c r="CF157" s="263"/>
      <c r="CG157" s="263"/>
      <c r="CH157" s="263"/>
      <c r="CI157" s="263"/>
      <c r="CJ157" s="263"/>
      <c r="CK157" s="263"/>
      <c r="CL157" s="263"/>
      <c r="CM157" s="263"/>
      <c r="CN157" s="263"/>
      <c r="CO157" s="263"/>
      <c r="CP157" s="263"/>
      <c r="CQ157" s="263"/>
      <c r="CR157" s="263"/>
      <c r="CS157" s="263"/>
      <c r="CT157" s="263"/>
      <c r="CU157" s="263"/>
      <c r="CV157" s="263"/>
      <c r="CW157" s="263"/>
      <c r="CX157" s="263"/>
      <c r="CY157" s="263"/>
      <c r="CZ157" s="263"/>
      <c r="DA157" s="263"/>
      <c r="DB157" s="263"/>
      <c r="DC157" s="263"/>
      <c r="DD157" s="263"/>
      <c r="DE157" s="263"/>
      <c r="DF157" s="263"/>
      <c r="DG157" s="263"/>
      <c r="DH157" s="263"/>
      <c r="DI157" s="263"/>
      <c r="DJ157" s="263"/>
      <c r="DK157" s="263"/>
      <c r="DL157" s="263"/>
      <c r="DM157" s="263"/>
      <c r="DN157" s="263"/>
      <c r="DO157" s="263"/>
      <c r="DP157" s="263"/>
      <c r="DQ157" s="263"/>
      <c r="DR157" s="263"/>
      <c r="DS157" s="263"/>
      <c r="DT157" s="263"/>
      <c r="DU157" s="263"/>
      <c r="DV157" s="263"/>
      <c r="DW157" s="263"/>
      <c r="DX157" s="263"/>
      <c r="DY157" s="263"/>
      <c r="DZ157" s="263"/>
      <c r="EA157" s="263"/>
      <c r="EB157" s="263"/>
      <c r="EC157" s="263"/>
      <c r="ED157" s="263"/>
      <c r="EE157" s="263"/>
      <c r="EF157" s="263"/>
      <c r="EG157" s="263"/>
      <c r="EH157" s="263"/>
      <c r="EI157" s="263"/>
      <c r="EJ157" s="263"/>
      <c r="EK157" s="263"/>
      <c r="EL157" s="263"/>
      <c r="EM157" s="263"/>
      <c r="EN157" s="263"/>
      <c r="EO157" s="263"/>
      <c r="EP157" s="263"/>
      <c r="EQ157" s="263"/>
      <c r="ER157" s="263"/>
      <c r="ES157" s="263"/>
      <c r="ET157" s="263"/>
      <c r="EU157" s="263"/>
      <c r="EV157" s="263"/>
      <c r="EW157" s="263"/>
      <c r="EX157" s="263"/>
      <c r="EY157" s="263"/>
      <c r="EZ157" s="263"/>
      <c r="FA157" s="263"/>
      <c r="FB157" s="263"/>
      <c r="FC157" s="263"/>
      <c r="FD157" s="263"/>
      <c r="FE157" s="263"/>
      <c r="FF157" s="263"/>
      <c r="FG157" s="263"/>
      <c r="FH157" s="263"/>
      <c r="FI157" s="263"/>
      <c r="FJ157" s="263"/>
      <c r="FK157" s="263"/>
      <c r="FL157" s="263"/>
      <c r="FM157" s="263"/>
      <c r="FN157" s="263"/>
      <c r="FO157" s="263"/>
      <c r="FP157" s="263"/>
      <c r="FQ157" s="263"/>
      <c r="FR157" s="263"/>
      <c r="FS157" s="263"/>
      <c r="FT157" s="263"/>
      <c r="FU157" s="263"/>
      <c r="FV157" s="263"/>
      <c r="FW157" s="263"/>
      <c r="FX157" s="263"/>
      <c r="FY157" s="263"/>
      <c r="FZ157" s="263"/>
      <c r="GA157" s="263"/>
      <c r="GB157" s="263"/>
      <c r="GC157" s="263"/>
      <c r="GD157" s="263"/>
      <c r="GE157" s="263"/>
      <c r="GF157" s="263"/>
      <c r="GG157" s="263"/>
      <c r="GH157" s="263"/>
      <c r="GI157" s="263"/>
      <c r="GJ157" s="263"/>
      <c r="GK157" s="263"/>
      <c r="GL157" s="263"/>
      <c r="GM157" s="263"/>
      <c r="GN157" s="263"/>
      <c r="GO157" s="263"/>
      <c r="GP157" s="263"/>
      <c r="GQ157" s="263"/>
      <c r="GR157" s="263"/>
      <c r="GS157" s="263"/>
      <c r="GT157" s="263"/>
      <c r="GU157" s="263"/>
      <c r="GV157" s="263"/>
      <c r="GW157" s="263"/>
      <c r="GX157" s="263"/>
      <c r="GY157" s="263"/>
      <c r="GZ157" s="263"/>
      <c r="HA157" s="263"/>
      <c r="HB157" s="263"/>
      <c r="HC157" s="263"/>
      <c r="HD157" s="263"/>
      <c r="HE157" s="263"/>
      <c r="HF157" s="263"/>
      <c r="HG157" s="263"/>
      <c r="HH157" s="263"/>
      <c r="HI157" s="263"/>
      <c r="HJ157" s="263"/>
      <c r="HK157" s="263"/>
      <c r="HL157" s="263"/>
      <c r="HM157" s="263"/>
      <c r="HN157" s="263"/>
      <c r="HO157" s="263"/>
      <c r="HP157" s="263"/>
      <c r="HQ157" s="263"/>
      <c r="HR157" s="263"/>
      <c r="HS157" s="263"/>
      <c r="HT157" s="263"/>
      <c r="HU157" s="263"/>
      <c r="HV157" s="263"/>
      <c r="HW157" s="263"/>
      <c r="HX157" s="263"/>
      <c r="HY157" s="263"/>
      <c r="HZ157" s="263"/>
      <c r="IA157" s="263"/>
      <c r="IB157" s="263"/>
      <c r="IC157" s="263"/>
      <c r="ID157" s="263"/>
      <c r="IE157" s="263"/>
      <c r="IF157" s="263"/>
      <c r="IG157" s="263"/>
      <c r="IH157" s="263"/>
      <c r="II157" s="263"/>
      <c r="IJ157" s="263"/>
      <c r="IK157" s="263"/>
      <c r="IL157" s="263"/>
      <c r="IM157" s="263"/>
      <c r="IN157" s="263"/>
      <c r="IO157" s="263"/>
      <c r="IP157" s="263"/>
      <c r="IQ157" s="263"/>
      <c r="IR157" s="263"/>
      <c r="IS157" s="263"/>
      <c r="IT157" s="263"/>
      <c r="IU157" s="263"/>
      <c r="IV157" s="263"/>
      <c r="IW157" s="263"/>
      <c r="IX157" s="263"/>
      <c r="IY157" s="263"/>
      <c r="IZ157" s="263"/>
      <c r="JA157" s="263"/>
      <c r="JB157" s="263"/>
      <c r="JC157" s="263"/>
      <c r="JD157" s="263"/>
      <c r="JE157" s="263"/>
      <c r="JF157" s="263"/>
      <c r="JG157" s="263"/>
      <c r="JH157" s="263"/>
      <c r="JI157" s="263"/>
      <c r="JJ157" s="263"/>
      <c r="JK157" s="263"/>
      <c r="JL157" s="263"/>
      <c r="JM157" s="263"/>
      <c r="JN157" s="263"/>
      <c r="JO157" s="263"/>
      <c r="JP157" s="263"/>
      <c r="JQ157" s="263"/>
      <c r="JR157" s="263"/>
      <c r="JS157" s="263"/>
      <c r="JT157" s="263"/>
      <c r="JU157" s="263"/>
      <c r="JV157" s="263"/>
      <c r="JW157" s="263"/>
      <c r="JX157" s="263"/>
      <c r="JY157" s="263"/>
      <c r="JZ157" s="263"/>
      <c r="KA157" s="263"/>
      <c r="KB157" s="263"/>
      <c r="KC157" s="263"/>
      <c r="KD157" s="263"/>
      <c r="KE157" s="263"/>
      <c r="KF157" s="263"/>
      <c r="KG157" s="263"/>
      <c r="KH157" s="263"/>
      <c r="KI157" s="263"/>
      <c r="KJ157" s="263"/>
      <c r="KK157" s="263"/>
      <c r="KL157" s="263"/>
      <c r="KM157" s="263"/>
      <c r="KN157" s="263"/>
      <c r="KO157" s="263"/>
      <c r="KP157" s="263"/>
      <c r="KQ157" s="263"/>
      <c r="KR157" s="263"/>
      <c r="KS157" s="263"/>
      <c r="KT157" s="263"/>
      <c r="KU157" s="263"/>
      <c r="KV157" s="263"/>
      <c r="KW157" s="263"/>
      <c r="KX157" s="263"/>
      <c r="KY157" s="263"/>
      <c r="KZ157" s="263"/>
      <c r="LA157" s="263"/>
      <c r="LB157" s="263"/>
      <c r="LC157" s="263"/>
      <c r="LD157" s="263"/>
      <c r="LE157" s="263"/>
      <c r="LF157" s="263"/>
      <c r="LG157" s="263"/>
      <c r="LH157" s="263"/>
      <c r="LI157" s="263"/>
      <c r="LJ157" s="263"/>
      <c r="LK157" s="263"/>
      <c r="LL157" s="263"/>
      <c r="LM157" s="263"/>
      <c r="LN157" s="263"/>
      <c r="LO157" s="263"/>
      <c r="LP157" s="263"/>
      <c r="LQ157" s="263"/>
      <c r="LR157" s="263"/>
      <c r="LS157" s="263"/>
      <c r="LT157" s="263"/>
      <c r="LU157" s="263"/>
      <c r="LV157" s="263"/>
      <c r="LW157" s="263"/>
      <c r="LX157" s="263"/>
      <c r="LY157" s="263"/>
      <c r="LZ157" s="263"/>
      <c r="MA157" s="263"/>
      <c r="MB157" s="263"/>
      <c r="MC157" s="263"/>
      <c r="MD157" s="263"/>
      <c r="ME157" s="263"/>
      <c r="MF157" s="263"/>
      <c r="MG157" s="263"/>
      <c r="MH157" s="263"/>
      <c r="MI157" s="263"/>
      <c r="MJ157" s="263"/>
      <c r="MK157" s="263"/>
      <c r="ML157" s="263"/>
      <c r="MM157" s="263"/>
      <c r="MN157" s="263"/>
      <c r="MO157" s="263"/>
      <c r="MP157" s="263"/>
      <c r="MQ157" s="263"/>
      <c r="MR157" s="263"/>
      <c r="MS157" s="263"/>
      <c r="MT157" s="263"/>
      <c r="MU157" s="263"/>
      <c r="MV157" s="263"/>
      <c r="MW157" s="263"/>
      <c r="MX157" s="263"/>
      <c r="MY157" s="263"/>
      <c r="MZ157" s="263"/>
      <c r="NA157" s="263"/>
      <c r="NB157" s="263"/>
      <c r="NC157" s="263"/>
      <c r="ND157" s="263"/>
      <c r="NE157" s="263"/>
      <c r="NF157" s="263"/>
      <c r="NG157" s="263"/>
      <c r="NH157" s="263"/>
      <c r="NI157" s="263"/>
      <c r="NJ157" s="263"/>
      <c r="NK157" s="263"/>
      <c r="NL157" s="263"/>
      <c r="NM157" s="263"/>
      <c r="NN157" s="263"/>
      <c r="NO157" s="263"/>
      <c r="NP157" s="263"/>
      <c r="NQ157" s="263"/>
      <c r="NR157" s="263"/>
      <c r="NS157" s="263"/>
      <c r="NT157" s="263"/>
      <c r="NU157" s="263"/>
      <c r="NV157" s="263"/>
      <c r="NW157" s="263"/>
      <c r="NX157" s="263"/>
      <c r="NY157" s="263"/>
      <c r="NZ157" s="263"/>
      <c r="OA157" s="263"/>
      <c r="OB157" s="263"/>
      <c r="OC157" s="263"/>
      <c r="OD157" s="263"/>
      <c r="OE157" s="263"/>
      <c r="OF157" s="263"/>
      <c r="OG157" s="263"/>
      <c r="OH157" s="263"/>
      <c r="OI157" s="263"/>
      <c r="OJ157" s="263"/>
      <c r="OK157" s="263"/>
      <c r="OL157" s="263"/>
      <c r="OM157" s="263"/>
      <c r="ON157" s="263"/>
      <c r="OO157" s="263"/>
      <c r="OP157" s="263"/>
      <c r="OQ157" s="263"/>
      <c r="OR157" s="263"/>
      <c r="OS157" s="263"/>
      <c r="OT157" s="263"/>
      <c r="OU157" s="263"/>
      <c r="OV157" s="263"/>
      <c r="OW157" s="263"/>
      <c r="OX157" s="263"/>
      <c r="OY157" s="263"/>
      <c r="OZ157" s="263"/>
      <c r="PA157" s="263"/>
      <c r="PB157" s="263"/>
      <c r="PC157" s="263"/>
      <c r="PD157" s="263"/>
      <c r="PE157" s="263"/>
      <c r="PF157" s="263"/>
      <c r="PG157" s="263"/>
      <c r="PH157" s="263"/>
      <c r="PI157" s="263"/>
      <c r="PJ157" s="263"/>
      <c r="PK157" s="263"/>
      <c r="PL157" s="263"/>
      <c r="PM157" s="263"/>
      <c r="PN157" s="263"/>
      <c r="PO157" s="263"/>
      <c r="PP157" s="263"/>
      <c r="PQ157" s="263"/>
      <c r="PR157" s="263"/>
      <c r="PS157" s="263"/>
      <c r="PT157" s="263"/>
      <c r="PU157" s="263"/>
      <c r="PV157" s="263"/>
      <c r="PW157" s="263"/>
      <c r="PX157" s="263"/>
      <c r="PY157" s="263"/>
      <c r="PZ157" s="263"/>
      <c r="QA157" s="263"/>
      <c r="QB157" s="263"/>
      <c r="QC157" s="263"/>
      <c r="QD157" s="263"/>
      <c r="QE157" s="263"/>
      <c r="QF157" s="263"/>
      <c r="QG157" s="263"/>
      <c r="QH157" s="263"/>
      <c r="QI157" s="263"/>
      <c r="QJ157" s="263"/>
      <c r="QK157" s="263"/>
      <c r="QL157" s="263"/>
      <c r="QM157" s="263"/>
      <c r="QN157" s="263"/>
      <c r="QO157" s="263"/>
      <c r="QP157" s="263"/>
      <c r="QQ157" s="263"/>
      <c r="QR157" s="263"/>
      <c r="QS157" s="263"/>
      <c r="QT157" s="263"/>
      <c r="QU157" s="263"/>
      <c r="QV157" s="263"/>
      <c r="QW157" s="263"/>
      <c r="QX157" s="263"/>
      <c r="QY157" s="263"/>
      <c r="QZ157" s="263"/>
      <c r="RA157" s="263"/>
      <c r="RB157" s="263"/>
      <c r="RC157" s="263"/>
      <c r="RD157" s="263"/>
      <c r="RE157" s="263"/>
      <c r="RF157" s="263"/>
      <c r="RG157" s="263"/>
      <c r="RH157" s="263"/>
      <c r="RI157" s="263"/>
      <c r="RJ157" s="263"/>
      <c r="RK157" s="263"/>
      <c r="RL157" s="263"/>
      <c r="RM157" s="263"/>
      <c r="RN157" s="263"/>
      <c r="RO157" s="263"/>
      <c r="RP157" s="263"/>
      <c r="RQ157" s="263"/>
      <c r="RR157" s="263"/>
      <c r="RS157" s="263"/>
      <c r="RT157" s="263"/>
      <c r="RU157" s="263"/>
      <c r="RV157" s="263"/>
      <c r="RW157" s="263"/>
      <c r="RX157" s="263"/>
      <c r="RY157" s="263"/>
      <c r="RZ157" s="263"/>
      <c r="SA157" s="263"/>
      <c r="SB157" s="263"/>
      <c r="SC157" s="263"/>
      <c r="SD157" s="263"/>
      <c r="SE157" s="263"/>
      <c r="SF157" s="263"/>
      <c r="SG157" s="263"/>
      <c r="SH157" s="263"/>
      <c r="SI157" s="263"/>
      <c r="SJ157" s="263"/>
      <c r="SK157" s="263"/>
      <c r="SL157" s="263"/>
      <c r="SM157" s="263"/>
      <c r="SN157" s="263"/>
      <c r="SO157" s="263"/>
      <c r="SP157" s="263"/>
      <c r="SQ157" s="263"/>
      <c r="SR157" s="263"/>
      <c r="SS157" s="263"/>
      <c r="ST157" s="263"/>
      <c r="SU157" s="263"/>
      <c r="SV157" s="263"/>
      <c r="SW157" s="263"/>
      <c r="SX157" s="263"/>
      <c r="SY157" s="263"/>
      <c r="SZ157" s="263"/>
      <c r="TA157" s="263"/>
      <c r="TB157" s="263"/>
      <c r="TC157" s="263"/>
      <c r="TD157" s="263"/>
      <c r="TE157" s="263"/>
      <c r="TF157" s="263"/>
      <c r="TG157" s="263"/>
      <c r="TH157" s="263"/>
      <c r="TI157" s="263"/>
      <c r="TJ157" s="263"/>
      <c r="TK157" s="263"/>
      <c r="TL157" s="263"/>
      <c r="TM157" s="263"/>
      <c r="TN157" s="263"/>
      <c r="TO157" s="263"/>
      <c r="TP157" s="263"/>
      <c r="TQ157" s="263"/>
      <c r="TR157" s="263"/>
      <c r="TS157" s="263"/>
      <c r="TT157" s="263"/>
      <c r="TU157" s="263"/>
      <c r="TV157" s="263"/>
      <c r="TW157" s="263"/>
      <c r="TX157" s="263"/>
      <c r="TY157" s="263"/>
      <c r="TZ157" s="263"/>
      <c r="UA157" s="263"/>
      <c r="UB157" s="263"/>
      <c r="UC157" s="263"/>
      <c r="UD157" s="263"/>
      <c r="UE157" s="263"/>
      <c r="UF157" s="263"/>
      <c r="UG157" s="263"/>
      <c r="UH157" s="263"/>
      <c r="UI157" s="263"/>
      <c r="UJ157" s="263"/>
      <c r="UK157" s="263"/>
      <c r="UL157" s="263"/>
      <c r="UM157" s="263"/>
      <c r="UN157" s="263"/>
      <c r="UO157" s="263"/>
      <c r="UP157" s="263"/>
      <c r="UQ157" s="263"/>
      <c r="UR157" s="263"/>
      <c r="US157" s="263"/>
      <c r="UT157" s="263"/>
      <c r="UU157" s="263"/>
      <c r="UV157" s="263"/>
      <c r="UW157" s="263"/>
      <c r="UX157" s="263"/>
      <c r="UY157" s="263"/>
      <c r="UZ157" s="263"/>
      <c r="VA157" s="263"/>
      <c r="VB157" s="263"/>
      <c r="VC157" s="263"/>
      <c r="VD157" s="263"/>
      <c r="VE157" s="263"/>
      <c r="VF157" s="263"/>
      <c r="VG157" s="263"/>
      <c r="VH157" s="263"/>
      <c r="VI157" s="263"/>
      <c r="VJ157" s="263"/>
      <c r="VK157" s="263"/>
      <c r="VL157" s="263"/>
      <c r="VM157" s="263"/>
      <c r="VN157" s="263"/>
      <c r="VO157" s="263"/>
      <c r="VP157" s="263"/>
      <c r="VQ157" s="263"/>
      <c r="VR157" s="263"/>
      <c r="VS157" s="263"/>
      <c r="VT157" s="263"/>
      <c r="VU157" s="263"/>
      <c r="VV157" s="263"/>
      <c r="VW157" s="263"/>
      <c r="VX157" s="263"/>
      <c r="VY157" s="263"/>
      <c r="VZ157" s="263"/>
      <c r="WA157" s="263"/>
      <c r="WB157" s="263"/>
      <c r="WC157" s="263"/>
      <c r="WD157" s="263"/>
      <c r="WE157" s="263"/>
      <c r="WF157" s="263"/>
      <c r="WG157" s="263"/>
      <c r="WH157" s="263"/>
      <c r="WI157" s="263"/>
      <c r="WJ157" s="263"/>
      <c r="WK157" s="263"/>
      <c r="WL157" s="263"/>
      <c r="WM157" s="263"/>
      <c r="WN157" s="263"/>
      <c r="WO157" s="263"/>
      <c r="WP157" s="263"/>
      <c r="WQ157" s="263"/>
      <c r="WR157" s="263"/>
      <c r="WS157" s="263"/>
      <c r="WT157" s="263"/>
      <c r="WU157" s="263"/>
      <c r="WV157" s="263"/>
      <c r="WW157" s="263"/>
      <c r="WX157" s="263"/>
      <c r="WY157" s="263"/>
      <c r="WZ157" s="263"/>
      <c r="XA157" s="263"/>
      <c r="XB157" s="263"/>
      <c r="XC157" s="263"/>
      <c r="XD157" s="263"/>
      <c r="XE157" s="263"/>
      <c r="XF157" s="263"/>
      <c r="XG157" s="263"/>
      <c r="XH157" s="263"/>
      <c r="XI157" s="263"/>
      <c r="XJ157" s="263"/>
      <c r="XK157" s="263"/>
      <c r="XL157" s="263"/>
      <c r="XM157" s="263"/>
      <c r="XN157" s="263"/>
      <c r="XO157" s="263"/>
      <c r="XP157" s="263"/>
      <c r="XQ157" s="263"/>
      <c r="XR157" s="263"/>
      <c r="XS157" s="263"/>
      <c r="XT157" s="263"/>
      <c r="XU157" s="263"/>
      <c r="XV157" s="263"/>
      <c r="XW157" s="263"/>
      <c r="XX157" s="263"/>
      <c r="XY157" s="263"/>
      <c r="XZ157" s="263"/>
      <c r="YA157" s="263"/>
      <c r="YB157" s="263"/>
      <c r="YC157" s="263"/>
      <c r="YD157" s="263"/>
      <c r="YE157" s="263"/>
      <c r="YF157" s="263"/>
      <c r="YG157" s="263"/>
      <c r="YH157" s="263"/>
      <c r="YI157" s="263"/>
      <c r="YJ157" s="263"/>
      <c r="YK157" s="263"/>
      <c r="YL157" s="263"/>
      <c r="YM157" s="263"/>
      <c r="YN157" s="263"/>
      <c r="YO157" s="263"/>
      <c r="YP157" s="263"/>
      <c r="YQ157" s="263"/>
      <c r="YR157" s="263"/>
      <c r="YS157" s="263"/>
      <c r="YT157" s="263"/>
      <c r="YU157" s="263"/>
      <c r="YV157" s="263"/>
      <c r="YW157" s="263"/>
      <c r="YX157" s="263"/>
      <c r="YY157" s="263"/>
      <c r="YZ157" s="263"/>
      <c r="ZA157" s="263"/>
      <c r="ZB157" s="263"/>
      <c r="ZC157" s="263"/>
      <c r="ZD157" s="263"/>
      <c r="ZE157" s="263"/>
      <c r="ZF157" s="263"/>
      <c r="ZG157" s="263"/>
      <c r="ZH157" s="263"/>
      <c r="ZI157" s="263"/>
      <c r="ZJ157" s="263"/>
      <c r="ZK157" s="263"/>
      <c r="ZL157" s="263"/>
      <c r="ZM157" s="263"/>
      <c r="ZN157" s="263"/>
      <c r="ZO157" s="263"/>
      <c r="ZP157" s="263"/>
      <c r="ZQ157" s="263"/>
      <c r="ZR157" s="263"/>
      <c r="ZS157" s="263"/>
      <c r="ZT157" s="263"/>
      <c r="ZU157" s="263"/>
      <c r="ZV157" s="263"/>
      <c r="ZW157" s="263"/>
      <c r="ZX157" s="263"/>
      <c r="ZY157" s="263"/>
      <c r="ZZ157" s="263"/>
      <c r="AAA157" s="263"/>
      <c r="AAB157" s="263"/>
      <c r="AAC157" s="263"/>
      <c r="AAD157" s="263"/>
      <c r="AAE157" s="263"/>
      <c r="AAF157" s="263"/>
      <c r="AAG157" s="263"/>
      <c r="AAH157" s="263"/>
      <c r="AAI157" s="263"/>
      <c r="AAJ157" s="263"/>
      <c r="AAK157" s="263"/>
      <c r="AAL157" s="263"/>
      <c r="AAM157" s="263"/>
      <c r="AAN157" s="263"/>
      <c r="AAO157" s="263"/>
      <c r="AAP157" s="263"/>
      <c r="AAQ157" s="263"/>
      <c r="AAR157" s="263"/>
      <c r="AAS157" s="263"/>
      <c r="AAT157" s="263"/>
      <c r="AAU157" s="263"/>
      <c r="AAV157" s="263"/>
      <c r="AAW157" s="263"/>
      <c r="AAX157" s="263"/>
      <c r="AAY157" s="263"/>
      <c r="AAZ157" s="263"/>
      <c r="ABA157" s="263"/>
      <c r="ABB157" s="263"/>
      <c r="ABC157" s="263"/>
      <c r="ABD157" s="263"/>
      <c r="ABE157" s="263"/>
      <c r="ABF157" s="263"/>
      <c r="ABG157" s="263"/>
      <c r="ABH157" s="263"/>
      <c r="ABI157" s="263"/>
      <c r="ABJ157" s="263"/>
      <c r="ABK157" s="263"/>
      <c r="ABL157" s="263"/>
      <c r="ABM157" s="263"/>
      <c r="ABN157" s="263"/>
      <c r="ABO157" s="263"/>
      <c r="ABP157" s="263"/>
      <c r="ABQ157" s="263"/>
      <c r="ABR157" s="263"/>
      <c r="ABS157" s="263"/>
      <c r="ABT157" s="263"/>
      <c r="ABU157" s="263"/>
      <c r="ABV157" s="263"/>
      <c r="ABW157" s="263"/>
      <c r="ABX157" s="263"/>
      <c r="ABY157" s="263"/>
      <c r="ABZ157" s="263"/>
      <c r="ACA157" s="263"/>
      <c r="ACB157" s="263"/>
      <c r="ACC157" s="263"/>
      <c r="ACD157" s="263"/>
      <c r="ACE157" s="263"/>
      <c r="ACF157" s="263"/>
      <c r="ACG157" s="263"/>
      <c r="ACH157" s="263"/>
      <c r="ACI157" s="263"/>
      <c r="ACJ157" s="263"/>
      <c r="ACK157" s="263"/>
      <c r="ACL157" s="263"/>
      <c r="ACM157" s="263"/>
      <c r="ACN157" s="263"/>
      <c r="ACO157" s="263"/>
      <c r="ACP157" s="263"/>
      <c r="ACQ157" s="263"/>
      <c r="ACR157" s="263"/>
      <c r="ACS157" s="263"/>
      <c r="ACT157" s="263"/>
      <c r="ACU157" s="263"/>
      <c r="ACV157" s="263"/>
      <c r="ACW157" s="263"/>
      <c r="ACX157" s="263"/>
      <c r="ACY157" s="263"/>
      <c r="ACZ157" s="263"/>
      <c r="ADA157" s="263"/>
      <c r="ADB157" s="263"/>
      <c r="ADC157" s="263"/>
      <c r="ADD157" s="263"/>
      <c r="ADE157" s="263"/>
      <c r="ADF157" s="263"/>
      <c r="ADG157" s="263"/>
      <c r="ADH157" s="263"/>
      <c r="ADI157" s="263"/>
      <c r="ADJ157" s="263"/>
      <c r="ADK157" s="263"/>
      <c r="ADL157" s="263"/>
      <c r="ADM157" s="263"/>
      <c r="ADN157" s="263"/>
      <c r="ADO157" s="263"/>
      <c r="ADP157" s="263"/>
      <c r="ADQ157" s="263"/>
      <c r="ADR157" s="263"/>
      <c r="ADS157" s="263"/>
      <c r="ADT157" s="263"/>
      <c r="ADU157" s="263"/>
      <c r="ADV157" s="263"/>
      <c r="ADW157" s="263"/>
      <c r="ADX157" s="263"/>
      <c r="ADY157" s="263"/>
      <c r="ADZ157" s="263"/>
      <c r="AEA157" s="263"/>
      <c r="AEB157" s="263"/>
      <c r="AEC157" s="263"/>
      <c r="AED157" s="263"/>
      <c r="AEE157" s="263"/>
      <c r="AEF157" s="263"/>
      <c r="AEG157" s="263"/>
      <c r="AEH157" s="263"/>
      <c r="AEI157" s="263"/>
      <c r="AEJ157" s="263"/>
      <c r="AEK157" s="263"/>
      <c r="AEL157" s="263"/>
      <c r="AEM157" s="263"/>
      <c r="AEN157" s="263"/>
      <c r="AEO157" s="263"/>
      <c r="AEP157" s="263"/>
      <c r="AEQ157" s="263"/>
      <c r="AER157" s="263"/>
      <c r="AES157" s="263"/>
      <c r="AET157" s="263"/>
      <c r="AEU157" s="263"/>
      <c r="AEV157" s="263"/>
      <c r="AEW157" s="263"/>
      <c r="AEX157" s="263"/>
      <c r="AEY157" s="263"/>
      <c r="AEZ157" s="263"/>
      <c r="AFA157" s="263"/>
      <c r="AFB157" s="263"/>
      <c r="AFC157" s="263"/>
      <c r="AFD157" s="263"/>
      <c r="AFE157" s="263"/>
      <c r="AFF157" s="263"/>
      <c r="AFG157" s="263"/>
      <c r="AFH157" s="263"/>
      <c r="AFI157" s="263"/>
      <c r="AFJ157" s="263"/>
      <c r="AFK157" s="263"/>
      <c r="AFL157" s="263"/>
      <c r="AFM157" s="263"/>
      <c r="AFN157" s="263"/>
      <c r="AFO157" s="263"/>
      <c r="AFP157" s="263"/>
      <c r="AFQ157" s="263"/>
      <c r="AFR157" s="263"/>
      <c r="AFS157" s="263"/>
      <c r="AFT157" s="263"/>
      <c r="AFU157" s="263"/>
      <c r="AFV157" s="263"/>
      <c r="AFW157" s="263"/>
      <c r="AFX157" s="263"/>
      <c r="AFY157" s="263"/>
      <c r="AFZ157" s="263"/>
      <c r="AGA157" s="263"/>
      <c r="AGB157" s="263"/>
      <c r="AGC157" s="263"/>
      <c r="AGD157" s="263"/>
      <c r="AGE157" s="263"/>
      <c r="AGF157" s="263"/>
      <c r="AGG157" s="263"/>
      <c r="AGH157" s="263"/>
      <c r="AGI157" s="263"/>
      <c r="AGJ157" s="263"/>
      <c r="AGK157" s="263"/>
      <c r="AGL157" s="263"/>
      <c r="AGM157" s="263"/>
      <c r="AGN157" s="263"/>
      <c r="AGO157" s="263"/>
      <c r="AGP157" s="263"/>
      <c r="AGQ157" s="263"/>
      <c r="AGR157" s="263"/>
      <c r="AGS157" s="263"/>
      <c r="AGT157" s="263"/>
      <c r="AGU157" s="263"/>
      <c r="AGV157" s="263"/>
      <c r="AGW157" s="263"/>
      <c r="AGX157" s="263"/>
      <c r="AGY157" s="263"/>
      <c r="AGZ157" s="263"/>
      <c r="AHA157" s="263"/>
      <c r="AHB157" s="263"/>
      <c r="AHC157" s="263"/>
      <c r="AHD157" s="263"/>
      <c r="AHE157" s="263"/>
      <c r="AHF157" s="263"/>
      <c r="AHG157" s="263"/>
      <c r="AHH157" s="263"/>
      <c r="AHI157" s="263"/>
      <c r="AHJ157" s="263"/>
      <c r="AHK157" s="263"/>
      <c r="AHL157" s="263"/>
      <c r="AHM157" s="263"/>
      <c r="AHN157" s="263"/>
      <c r="AHO157" s="263"/>
      <c r="AHP157" s="263"/>
      <c r="AHQ157" s="263"/>
      <c r="AHR157" s="263"/>
      <c r="AHS157" s="263"/>
      <c r="AHT157" s="263"/>
      <c r="AHU157" s="263"/>
      <c r="AHV157" s="263"/>
      <c r="AHW157" s="263"/>
      <c r="AHX157" s="263"/>
      <c r="AHY157" s="263"/>
      <c r="AHZ157" s="263"/>
      <c r="AIA157" s="263"/>
      <c r="AIB157" s="263"/>
      <c r="AIC157" s="263"/>
      <c r="AID157" s="263"/>
      <c r="AIE157" s="263"/>
      <c r="AIF157" s="263"/>
      <c r="AIG157" s="263"/>
      <c r="AIH157" s="263"/>
      <c r="AII157" s="263"/>
      <c r="AIJ157" s="263"/>
      <c r="AIK157" s="263"/>
      <c r="AIL157" s="263"/>
      <c r="AIM157" s="263"/>
      <c r="AIN157" s="263"/>
      <c r="AIO157" s="263"/>
      <c r="AIP157" s="263"/>
      <c r="AIQ157" s="263"/>
      <c r="AIR157" s="263"/>
      <c r="AIS157" s="263"/>
      <c r="AIT157" s="263"/>
      <c r="AIU157" s="263"/>
      <c r="AIV157" s="263"/>
      <c r="AIW157" s="263"/>
      <c r="AIX157" s="263"/>
      <c r="AIY157" s="263"/>
      <c r="AIZ157" s="263"/>
      <c r="AJA157" s="263"/>
      <c r="AJB157" s="263"/>
      <c r="AJC157" s="263"/>
      <c r="AJD157" s="263"/>
      <c r="AJE157" s="263"/>
      <c r="AJF157" s="263"/>
      <c r="AJG157" s="263"/>
      <c r="AJH157" s="263"/>
      <c r="AJI157" s="263"/>
      <c r="AJJ157" s="263"/>
      <c r="AJK157" s="263"/>
      <c r="AJL157" s="263"/>
      <c r="AJM157" s="263"/>
      <c r="AJN157" s="263"/>
      <c r="AJO157" s="263"/>
      <c r="AJP157" s="263"/>
      <c r="AJQ157" s="263"/>
      <c r="AJR157" s="263"/>
      <c r="AJS157" s="263"/>
      <c r="AJT157" s="263"/>
      <c r="AJU157" s="263"/>
      <c r="AJV157" s="263"/>
      <c r="AJW157" s="263"/>
      <c r="AJX157" s="263"/>
      <c r="AJY157" s="263"/>
      <c r="AJZ157" s="263"/>
      <c r="AKA157" s="263"/>
      <c r="AKB157" s="263"/>
      <c r="AKC157" s="263"/>
      <c r="AKD157" s="263"/>
      <c r="AKE157" s="263"/>
      <c r="AKF157" s="263"/>
      <c r="AKG157" s="263"/>
      <c r="AKH157" s="263"/>
      <c r="AKI157" s="263"/>
      <c r="AKJ157" s="263"/>
      <c r="AKK157" s="263"/>
      <c r="AKL157" s="263"/>
      <c r="AKM157" s="263"/>
      <c r="AKN157" s="263"/>
      <c r="AKO157" s="263"/>
      <c r="AKP157" s="263"/>
      <c r="AKQ157" s="263"/>
      <c r="AKR157" s="263"/>
      <c r="AKS157" s="263"/>
      <c r="AKT157" s="263"/>
      <c r="AKU157" s="263"/>
      <c r="AKV157" s="263"/>
      <c r="AKW157" s="263"/>
      <c r="AKX157" s="263"/>
      <c r="AKY157" s="263"/>
      <c r="AKZ157" s="263"/>
      <c r="ALA157" s="263"/>
      <c r="ALB157" s="263"/>
      <c r="ALC157" s="263"/>
      <c r="ALD157" s="263"/>
      <c r="ALE157" s="263"/>
      <c r="ALF157" s="263"/>
      <c r="ALG157" s="263"/>
      <c r="ALH157" s="263"/>
      <c r="ALI157" s="263"/>
      <c r="ALJ157" s="263"/>
      <c r="ALK157" s="263"/>
      <c r="ALL157" s="263"/>
      <c r="ALM157" s="263"/>
      <c r="ALN157" s="263"/>
      <c r="ALO157" s="263"/>
      <c r="ALP157" s="263"/>
      <c r="ALQ157" s="263"/>
      <c r="ALR157" s="263"/>
      <c r="ALS157" s="263"/>
      <c r="ALT157" s="263"/>
      <c r="ALU157" s="263"/>
      <c r="ALV157" s="263"/>
      <c r="ALW157" s="263"/>
      <c r="ALX157" s="263"/>
      <c r="ALY157" s="263"/>
      <c r="ALZ157" s="263"/>
      <c r="AMA157" s="263"/>
      <c r="AMB157" s="263"/>
      <c r="AMC157" s="263"/>
      <c r="AMD157" s="263"/>
      <c r="AME157" s="263"/>
      <c r="AMF157" s="263"/>
      <c r="AMG157" s="263"/>
      <c r="AMH157" s="263"/>
      <c r="AMI157" s="263"/>
      <c r="AMJ157" s="263"/>
      <c r="AMK157" s="263"/>
    </row>
    <row r="158" spans="1:1025" s="86" customFormat="1" x14ac:dyDescent="0.2">
      <c r="A158" s="263"/>
      <c r="B158" s="263"/>
      <c r="C158" s="234"/>
      <c r="D158" s="234"/>
      <c r="E158" s="234"/>
      <c r="F158" s="234"/>
      <c r="G158" s="234"/>
      <c r="H158" s="234"/>
      <c r="I158" s="234"/>
      <c r="J158" s="234"/>
      <c r="K158" s="234"/>
      <c r="L158" s="234"/>
      <c r="M158" s="234"/>
      <c r="N158" s="234"/>
      <c r="O158" s="234"/>
      <c r="P158" s="234"/>
      <c r="Q158" s="224"/>
      <c r="R158" s="244"/>
      <c r="S158" s="263"/>
      <c r="T158" s="263"/>
      <c r="U158" s="263"/>
      <c r="V158" s="263"/>
      <c r="W158" s="263"/>
      <c r="X158" s="263"/>
      <c r="Y158" s="263"/>
      <c r="Z158" s="263"/>
      <c r="AA158" s="263"/>
      <c r="AB158" s="263"/>
      <c r="AC158" s="263"/>
      <c r="AD158" s="263"/>
      <c r="AE158" s="263"/>
      <c r="AF158" s="263"/>
      <c r="AG158" s="263"/>
      <c r="AH158" s="263"/>
      <c r="AI158" s="263"/>
      <c r="AJ158" s="263"/>
      <c r="AK158" s="263"/>
      <c r="AL158" s="263"/>
      <c r="AM158" s="263"/>
      <c r="AN158" s="263"/>
      <c r="AO158" s="263"/>
      <c r="AP158" s="263"/>
      <c r="AQ158" s="263"/>
      <c r="AR158" s="263"/>
      <c r="AS158" s="263"/>
      <c r="AT158" s="263"/>
      <c r="AU158" s="263"/>
      <c r="AV158" s="263"/>
      <c r="AW158" s="263"/>
      <c r="AX158" s="263"/>
      <c r="AY158" s="263"/>
      <c r="AZ158" s="263"/>
      <c r="BA158" s="263"/>
      <c r="BB158" s="263"/>
      <c r="BC158" s="263"/>
      <c r="BD158" s="263"/>
      <c r="BE158" s="263"/>
      <c r="BF158" s="263"/>
      <c r="BG158" s="263"/>
      <c r="BH158" s="263"/>
      <c r="BI158" s="263"/>
      <c r="BJ158" s="263"/>
      <c r="BK158" s="263"/>
      <c r="BL158" s="263"/>
      <c r="BM158" s="263"/>
      <c r="BN158" s="263"/>
      <c r="BO158" s="263"/>
      <c r="BP158" s="263"/>
      <c r="BQ158" s="263"/>
      <c r="BR158" s="263"/>
      <c r="BS158" s="263"/>
      <c r="BT158" s="263"/>
      <c r="BU158" s="263"/>
      <c r="BV158" s="263"/>
      <c r="BW158" s="263"/>
      <c r="BX158" s="263"/>
      <c r="BY158" s="263"/>
      <c r="BZ158" s="263"/>
      <c r="CA158" s="263"/>
      <c r="CB158" s="263"/>
      <c r="CC158" s="263"/>
      <c r="CD158" s="263"/>
      <c r="CE158" s="263"/>
      <c r="CF158" s="263"/>
      <c r="CG158" s="263"/>
      <c r="CH158" s="263"/>
      <c r="CI158" s="263"/>
      <c r="CJ158" s="263"/>
      <c r="CK158" s="263"/>
      <c r="CL158" s="263"/>
      <c r="CM158" s="263"/>
      <c r="CN158" s="263"/>
      <c r="CO158" s="263"/>
      <c r="CP158" s="263"/>
      <c r="CQ158" s="263"/>
      <c r="CR158" s="263"/>
      <c r="CS158" s="263"/>
      <c r="CT158" s="263"/>
      <c r="CU158" s="263"/>
      <c r="CV158" s="263"/>
      <c r="CW158" s="263"/>
      <c r="CX158" s="263"/>
      <c r="CY158" s="263"/>
      <c r="CZ158" s="263"/>
      <c r="DA158" s="263"/>
      <c r="DB158" s="263"/>
      <c r="DC158" s="263"/>
      <c r="DD158" s="263"/>
      <c r="DE158" s="263"/>
      <c r="DF158" s="263"/>
      <c r="DG158" s="263"/>
      <c r="DH158" s="263"/>
      <c r="DI158" s="263"/>
      <c r="DJ158" s="263"/>
      <c r="DK158" s="263"/>
      <c r="DL158" s="263"/>
      <c r="DM158" s="263"/>
      <c r="DN158" s="263"/>
      <c r="DO158" s="263"/>
      <c r="DP158" s="263"/>
      <c r="DQ158" s="263"/>
      <c r="DR158" s="263"/>
      <c r="DS158" s="263"/>
      <c r="DT158" s="263"/>
      <c r="DU158" s="263"/>
      <c r="DV158" s="263"/>
      <c r="DW158" s="263"/>
      <c r="DX158" s="263"/>
      <c r="DY158" s="263"/>
      <c r="DZ158" s="263"/>
      <c r="EA158" s="263"/>
      <c r="EB158" s="263"/>
      <c r="EC158" s="263"/>
      <c r="ED158" s="263"/>
      <c r="EE158" s="263"/>
      <c r="EF158" s="263"/>
      <c r="EG158" s="263"/>
      <c r="EH158" s="263"/>
      <c r="EI158" s="263"/>
      <c r="EJ158" s="263"/>
      <c r="EK158" s="263"/>
      <c r="EL158" s="263"/>
      <c r="EM158" s="263"/>
      <c r="EN158" s="263"/>
      <c r="EO158" s="263"/>
      <c r="EP158" s="263"/>
      <c r="EQ158" s="263"/>
      <c r="ER158" s="263"/>
      <c r="ES158" s="263"/>
      <c r="ET158" s="263"/>
      <c r="EU158" s="263"/>
      <c r="EV158" s="263"/>
      <c r="EW158" s="263"/>
      <c r="EX158" s="263"/>
      <c r="EY158" s="263"/>
      <c r="EZ158" s="263"/>
      <c r="FA158" s="263"/>
      <c r="FB158" s="263"/>
      <c r="FC158" s="263"/>
      <c r="FD158" s="263"/>
      <c r="FE158" s="263"/>
      <c r="FF158" s="263"/>
      <c r="FG158" s="263"/>
      <c r="FH158" s="263"/>
      <c r="FI158" s="263"/>
      <c r="FJ158" s="263"/>
      <c r="FK158" s="263"/>
      <c r="FL158" s="263"/>
      <c r="FM158" s="263"/>
      <c r="FN158" s="263"/>
      <c r="FO158" s="263"/>
      <c r="FP158" s="263"/>
      <c r="FQ158" s="263"/>
      <c r="FR158" s="263"/>
      <c r="FS158" s="263"/>
      <c r="FT158" s="263"/>
      <c r="FU158" s="263"/>
      <c r="FV158" s="263"/>
      <c r="FW158" s="263"/>
      <c r="FX158" s="263"/>
      <c r="FY158" s="263"/>
      <c r="FZ158" s="263"/>
      <c r="GA158" s="263"/>
      <c r="GB158" s="263"/>
      <c r="GC158" s="263"/>
      <c r="GD158" s="263"/>
      <c r="GE158" s="263"/>
      <c r="GF158" s="263"/>
      <c r="GG158" s="263"/>
      <c r="GH158" s="263"/>
      <c r="GI158" s="263"/>
      <c r="GJ158" s="263"/>
      <c r="GK158" s="263"/>
      <c r="GL158" s="263"/>
      <c r="GM158" s="263"/>
      <c r="GN158" s="263"/>
      <c r="GO158" s="263"/>
      <c r="GP158" s="263"/>
      <c r="GQ158" s="263"/>
      <c r="GR158" s="263"/>
      <c r="GS158" s="263"/>
      <c r="GT158" s="263"/>
      <c r="GU158" s="263"/>
      <c r="GV158" s="263"/>
      <c r="GW158" s="263"/>
      <c r="GX158" s="263"/>
      <c r="GY158" s="263"/>
      <c r="GZ158" s="263"/>
      <c r="HA158" s="263"/>
      <c r="HB158" s="263"/>
      <c r="HC158" s="263"/>
      <c r="HD158" s="263"/>
      <c r="HE158" s="263"/>
      <c r="HF158" s="263"/>
      <c r="HG158" s="263"/>
      <c r="HH158" s="263"/>
      <c r="HI158" s="263"/>
      <c r="HJ158" s="263"/>
      <c r="HK158" s="263"/>
      <c r="HL158" s="263"/>
      <c r="HM158" s="263"/>
      <c r="HN158" s="263"/>
      <c r="HO158" s="263"/>
      <c r="HP158" s="263"/>
      <c r="HQ158" s="263"/>
      <c r="HR158" s="263"/>
      <c r="HS158" s="263"/>
      <c r="HT158" s="263"/>
      <c r="HU158" s="263"/>
      <c r="HV158" s="263"/>
      <c r="HW158" s="263"/>
      <c r="HX158" s="263"/>
      <c r="HY158" s="263"/>
      <c r="HZ158" s="263"/>
      <c r="IA158" s="263"/>
      <c r="IB158" s="263"/>
      <c r="IC158" s="263"/>
      <c r="ID158" s="263"/>
      <c r="IE158" s="263"/>
      <c r="IF158" s="263"/>
      <c r="IG158" s="263"/>
      <c r="IH158" s="263"/>
      <c r="II158" s="263"/>
      <c r="IJ158" s="263"/>
      <c r="IK158" s="263"/>
      <c r="IL158" s="263"/>
      <c r="IM158" s="263"/>
      <c r="IN158" s="263"/>
      <c r="IO158" s="263"/>
      <c r="IP158" s="263"/>
      <c r="IQ158" s="263"/>
      <c r="IR158" s="263"/>
      <c r="IS158" s="263"/>
      <c r="IT158" s="263"/>
      <c r="IU158" s="263"/>
      <c r="IV158" s="263"/>
      <c r="IW158" s="263"/>
      <c r="IX158" s="263"/>
      <c r="IY158" s="263"/>
      <c r="IZ158" s="263"/>
      <c r="JA158" s="263"/>
      <c r="JB158" s="263"/>
      <c r="JC158" s="263"/>
      <c r="JD158" s="263"/>
      <c r="JE158" s="263"/>
      <c r="JF158" s="263"/>
      <c r="JG158" s="263"/>
      <c r="JH158" s="263"/>
      <c r="JI158" s="263"/>
      <c r="JJ158" s="263"/>
      <c r="JK158" s="263"/>
      <c r="JL158" s="263"/>
      <c r="JM158" s="263"/>
      <c r="JN158" s="263"/>
      <c r="JO158" s="263"/>
      <c r="JP158" s="263"/>
      <c r="JQ158" s="263"/>
      <c r="JR158" s="263"/>
      <c r="JS158" s="263"/>
      <c r="JT158" s="263"/>
      <c r="JU158" s="263"/>
      <c r="JV158" s="263"/>
      <c r="JW158" s="263"/>
      <c r="JX158" s="263"/>
      <c r="JY158" s="263"/>
      <c r="JZ158" s="263"/>
      <c r="KA158" s="263"/>
      <c r="KB158" s="263"/>
      <c r="KC158" s="263"/>
      <c r="KD158" s="263"/>
      <c r="KE158" s="263"/>
      <c r="KF158" s="263"/>
      <c r="KG158" s="263"/>
      <c r="KH158" s="263"/>
      <c r="KI158" s="263"/>
      <c r="KJ158" s="263"/>
      <c r="KK158" s="263"/>
      <c r="KL158" s="263"/>
      <c r="KM158" s="263"/>
      <c r="KN158" s="263"/>
      <c r="KO158" s="263"/>
      <c r="KP158" s="263"/>
      <c r="KQ158" s="263"/>
      <c r="KR158" s="263"/>
      <c r="KS158" s="263"/>
      <c r="KT158" s="263"/>
      <c r="KU158" s="263"/>
      <c r="KV158" s="263"/>
      <c r="KW158" s="263"/>
      <c r="KX158" s="263"/>
      <c r="KY158" s="263"/>
      <c r="KZ158" s="263"/>
      <c r="LA158" s="263"/>
      <c r="LB158" s="263"/>
      <c r="LC158" s="263"/>
      <c r="LD158" s="263"/>
      <c r="LE158" s="263"/>
      <c r="LF158" s="263"/>
      <c r="LG158" s="263"/>
      <c r="LH158" s="263"/>
      <c r="LI158" s="263"/>
      <c r="LJ158" s="263"/>
      <c r="LK158" s="263"/>
      <c r="LL158" s="263"/>
      <c r="LM158" s="263"/>
      <c r="LN158" s="263"/>
      <c r="LO158" s="263"/>
      <c r="LP158" s="263"/>
      <c r="LQ158" s="263"/>
      <c r="LR158" s="263"/>
      <c r="LS158" s="263"/>
      <c r="LT158" s="263"/>
      <c r="LU158" s="263"/>
      <c r="LV158" s="263"/>
      <c r="LW158" s="263"/>
      <c r="LX158" s="263"/>
      <c r="LY158" s="263"/>
      <c r="LZ158" s="263"/>
      <c r="MA158" s="263"/>
      <c r="MB158" s="263"/>
      <c r="MC158" s="263"/>
      <c r="MD158" s="263"/>
      <c r="ME158" s="263"/>
      <c r="MF158" s="263"/>
      <c r="MG158" s="263"/>
      <c r="MH158" s="263"/>
      <c r="MI158" s="263"/>
      <c r="MJ158" s="263"/>
      <c r="MK158" s="263"/>
      <c r="ML158" s="263"/>
      <c r="MM158" s="263"/>
      <c r="MN158" s="263"/>
      <c r="MO158" s="263"/>
      <c r="MP158" s="263"/>
      <c r="MQ158" s="263"/>
      <c r="MR158" s="263"/>
      <c r="MS158" s="263"/>
      <c r="MT158" s="263"/>
      <c r="MU158" s="263"/>
      <c r="MV158" s="263"/>
      <c r="MW158" s="263"/>
      <c r="MX158" s="263"/>
      <c r="MY158" s="263"/>
      <c r="MZ158" s="263"/>
      <c r="NA158" s="263"/>
      <c r="NB158" s="263"/>
      <c r="NC158" s="263"/>
      <c r="ND158" s="263"/>
      <c r="NE158" s="263"/>
      <c r="NF158" s="263"/>
      <c r="NG158" s="263"/>
      <c r="NH158" s="263"/>
      <c r="NI158" s="263"/>
      <c r="NJ158" s="263"/>
      <c r="NK158" s="263"/>
      <c r="NL158" s="263"/>
      <c r="NM158" s="263"/>
      <c r="NN158" s="263"/>
      <c r="NO158" s="263"/>
      <c r="NP158" s="263"/>
      <c r="NQ158" s="263"/>
      <c r="NR158" s="263"/>
      <c r="NS158" s="263"/>
      <c r="NT158" s="263"/>
      <c r="NU158" s="263"/>
      <c r="NV158" s="263"/>
      <c r="NW158" s="263"/>
      <c r="NX158" s="263"/>
      <c r="NY158" s="263"/>
      <c r="NZ158" s="263"/>
      <c r="OA158" s="263"/>
      <c r="OB158" s="263"/>
      <c r="OC158" s="263"/>
      <c r="OD158" s="263"/>
      <c r="OE158" s="263"/>
      <c r="OF158" s="263"/>
      <c r="OG158" s="263"/>
      <c r="OH158" s="263"/>
      <c r="OI158" s="263"/>
      <c r="OJ158" s="263"/>
      <c r="OK158" s="263"/>
      <c r="OL158" s="263"/>
      <c r="OM158" s="263"/>
      <c r="ON158" s="263"/>
      <c r="OO158" s="263"/>
      <c r="OP158" s="263"/>
      <c r="OQ158" s="263"/>
      <c r="OR158" s="263"/>
      <c r="OS158" s="263"/>
      <c r="OT158" s="263"/>
      <c r="OU158" s="263"/>
      <c r="OV158" s="263"/>
      <c r="OW158" s="263"/>
      <c r="OX158" s="263"/>
      <c r="OY158" s="263"/>
      <c r="OZ158" s="263"/>
      <c r="PA158" s="263"/>
      <c r="PB158" s="263"/>
      <c r="PC158" s="263"/>
      <c r="PD158" s="263"/>
      <c r="PE158" s="263"/>
      <c r="PF158" s="263"/>
      <c r="PG158" s="263"/>
      <c r="PH158" s="263"/>
      <c r="PI158" s="263"/>
      <c r="PJ158" s="263"/>
      <c r="PK158" s="263"/>
      <c r="PL158" s="263"/>
      <c r="PM158" s="263"/>
      <c r="PN158" s="263"/>
      <c r="PO158" s="263"/>
      <c r="PP158" s="263"/>
      <c r="PQ158" s="263"/>
      <c r="PR158" s="263"/>
      <c r="PS158" s="263"/>
      <c r="PT158" s="263"/>
      <c r="PU158" s="263"/>
      <c r="PV158" s="263"/>
      <c r="PW158" s="263"/>
      <c r="PX158" s="263"/>
      <c r="PY158" s="263"/>
      <c r="PZ158" s="263"/>
      <c r="QA158" s="263"/>
      <c r="QB158" s="263"/>
      <c r="QC158" s="263"/>
      <c r="QD158" s="263"/>
      <c r="QE158" s="263"/>
      <c r="QF158" s="263"/>
      <c r="QG158" s="263"/>
      <c r="QH158" s="263"/>
      <c r="QI158" s="263"/>
      <c r="QJ158" s="263"/>
      <c r="QK158" s="263"/>
      <c r="QL158" s="263"/>
      <c r="QM158" s="263"/>
      <c r="QN158" s="263"/>
      <c r="QO158" s="263"/>
      <c r="QP158" s="263"/>
      <c r="QQ158" s="263"/>
      <c r="QR158" s="263"/>
      <c r="QS158" s="263"/>
      <c r="QT158" s="263"/>
      <c r="QU158" s="263"/>
      <c r="QV158" s="263"/>
      <c r="QW158" s="263"/>
      <c r="QX158" s="263"/>
      <c r="QY158" s="263"/>
      <c r="QZ158" s="263"/>
      <c r="RA158" s="263"/>
      <c r="RB158" s="263"/>
      <c r="RC158" s="263"/>
      <c r="RD158" s="263"/>
      <c r="RE158" s="263"/>
      <c r="RF158" s="263"/>
      <c r="RG158" s="263"/>
      <c r="RH158" s="263"/>
      <c r="RI158" s="263"/>
      <c r="RJ158" s="263"/>
      <c r="RK158" s="263"/>
      <c r="RL158" s="263"/>
      <c r="RM158" s="263"/>
      <c r="RN158" s="263"/>
      <c r="RO158" s="263"/>
      <c r="RP158" s="263"/>
      <c r="RQ158" s="263"/>
      <c r="RR158" s="263"/>
      <c r="RS158" s="263"/>
      <c r="RT158" s="263"/>
      <c r="RU158" s="263"/>
      <c r="RV158" s="263"/>
      <c r="RW158" s="263"/>
      <c r="RX158" s="263"/>
      <c r="RY158" s="263"/>
      <c r="RZ158" s="263"/>
      <c r="SA158" s="263"/>
      <c r="SB158" s="263"/>
      <c r="SC158" s="263"/>
      <c r="SD158" s="263"/>
      <c r="SE158" s="263"/>
      <c r="SF158" s="263"/>
      <c r="SG158" s="263"/>
      <c r="SH158" s="263"/>
      <c r="SI158" s="263"/>
      <c r="SJ158" s="263"/>
      <c r="SK158" s="263"/>
      <c r="SL158" s="263"/>
      <c r="SM158" s="263"/>
      <c r="SN158" s="263"/>
      <c r="SO158" s="263"/>
      <c r="SP158" s="263"/>
      <c r="SQ158" s="263"/>
      <c r="SR158" s="263"/>
      <c r="SS158" s="263"/>
      <c r="ST158" s="263"/>
      <c r="SU158" s="263"/>
      <c r="SV158" s="263"/>
      <c r="SW158" s="263"/>
      <c r="SX158" s="263"/>
      <c r="SY158" s="263"/>
      <c r="SZ158" s="263"/>
      <c r="TA158" s="263"/>
      <c r="TB158" s="263"/>
      <c r="TC158" s="263"/>
      <c r="TD158" s="263"/>
      <c r="TE158" s="263"/>
      <c r="TF158" s="263"/>
      <c r="TG158" s="263"/>
      <c r="TH158" s="263"/>
      <c r="TI158" s="263"/>
      <c r="TJ158" s="263"/>
      <c r="TK158" s="263"/>
      <c r="TL158" s="263"/>
      <c r="TM158" s="263"/>
      <c r="TN158" s="263"/>
      <c r="TO158" s="263"/>
      <c r="TP158" s="263"/>
      <c r="TQ158" s="263"/>
      <c r="TR158" s="263"/>
      <c r="TS158" s="263"/>
      <c r="TT158" s="263"/>
      <c r="TU158" s="263"/>
      <c r="TV158" s="263"/>
      <c r="TW158" s="263"/>
      <c r="TX158" s="263"/>
      <c r="TY158" s="263"/>
      <c r="TZ158" s="263"/>
      <c r="UA158" s="263"/>
      <c r="UB158" s="263"/>
      <c r="UC158" s="263"/>
      <c r="UD158" s="263"/>
      <c r="UE158" s="263"/>
      <c r="UF158" s="263"/>
      <c r="UG158" s="263"/>
      <c r="UH158" s="263"/>
      <c r="UI158" s="263"/>
      <c r="UJ158" s="263"/>
      <c r="UK158" s="263"/>
      <c r="UL158" s="263"/>
      <c r="UM158" s="263"/>
      <c r="UN158" s="263"/>
      <c r="UO158" s="263"/>
      <c r="UP158" s="263"/>
      <c r="UQ158" s="263"/>
      <c r="UR158" s="263"/>
      <c r="US158" s="263"/>
      <c r="UT158" s="263"/>
      <c r="UU158" s="263"/>
      <c r="UV158" s="263"/>
      <c r="UW158" s="263"/>
      <c r="UX158" s="263"/>
      <c r="UY158" s="263"/>
      <c r="UZ158" s="263"/>
      <c r="VA158" s="263"/>
      <c r="VB158" s="263"/>
      <c r="VC158" s="263"/>
      <c r="VD158" s="263"/>
      <c r="VE158" s="263"/>
      <c r="VF158" s="263"/>
      <c r="VG158" s="263"/>
      <c r="VH158" s="263"/>
      <c r="VI158" s="263"/>
      <c r="VJ158" s="263"/>
      <c r="VK158" s="263"/>
      <c r="VL158" s="263"/>
      <c r="VM158" s="263"/>
      <c r="VN158" s="263"/>
      <c r="VO158" s="263"/>
      <c r="VP158" s="263"/>
      <c r="VQ158" s="263"/>
      <c r="VR158" s="263"/>
      <c r="VS158" s="263"/>
      <c r="VT158" s="263"/>
      <c r="VU158" s="263"/>
      <c r="VV158" s="263"/>
      <c r="VW158" s="263"/>
      <c r="VX158" s="263"/>
      <c r="VY158" s="263"/>
      <c r="VZ158" s="263"/>
      <c r="WA158" s="263"/>
      <c r="WB158" s="263"/>
      <c r="WC158" s="263"/>
      <c r="WD158" s="263"/>
      <c r="WE158" s="263"/>
      <c r="WF158" s="263"/>
      <c r="WG158" s="263"/>
      <c r="WH158" s="263"/>
      <c r="WI158" s="263"/>
      <c r="WJ158" s="263"/>
      <c r="WK158" s="263"/>
      <c r="WL158" s="263"/>
      <c r="WM158" s="263"/>
      <c r="WN158" s="263"/>
      <c r="WO158" s="263"/>
      <c r="WP158" s="263"/>
      <c r="WQ158" s="263"/>
      <c r="WR158" s="263"/>
      <c r="WS158" s="263"/>
      <c r="WT158" s="263"/>
      <c r="WU158" s="263"/>
      <c r="WV158" s="263"/>
      <c r="WW158" s="263"/>
      <c r="WX158" s="263"/>
      <c r="WY158" s="263"/>
      <c r="WZ158" s="263"/>
      <c r="XA158" s="263"/>
      <c r="XB158" s="263"/>
      <c r="XC158" s="263"/>
      <c r="XD158" s="263"/>
      <c r="XE158" s="263"/>
      <c r="XF158" s="263"/>
      <c r="XG158" s="263"/>
      <c r="XH158" s="263"/>
      <c r="XI158" s="263"/>
      <c r="XJ158" s="263"/>
      <c r="XK158" s="263"/>
      <c r="XL158" s="263"/>
      <c r="XM158" s="263"/>
      <c r="XN158" s="263"/>
      <c r="XO158" s="263"/>
      <c r="XP158" s="263"/>
      <c r="XQ158" s="263"/>
      <c r="XR158" s="263"/>
      <c r="XS158" s="263"/>
      <c r="XT158" s="263"/>
      <c r="XU158" s="263"/>
      <c r="XV158" s="263"/>
      <c r="XW158" s="263"/>
      <c r="XX158" s="263"/>
      <c r="XY158" s="263"/>
      <c r="XZ158" s="263"/>
      <c r="YA158" s="263"/>
      <c r="YB158" s="263"/>
      <c r="YC158" s="263"/>
      <c r="YD158" s="263"/>
      <c r="YE158" s="263"/>
      <c r="YF158" s="263"/>
      <c r="YG158" s="263"/>
      <c r="YH158" s="263"/>
      <c r="YI158" s="263"/>
      <c r="YJ158" s="263"/>
      <c r="YK158" s="263"/>
      <c r="YL158" s="263"/>
      <c r="YM158" s="263"/>
      <c r="YN158" s="263"/>
      <c r="YO158" s="263"/>
      <c r="YP158" s="263"/>
      <c r="YQ158" s="263"/>
      <c r="YR158" s="263"/>
      <c r="YS158" s="263"/>
      <c r="YT158" s="263"/>
      <c r="YU158" s="263"/>
      <c r="YV158" s="263"/>
      <c r="YW158" s="263"/>
      <c r="YX158" s="263"/>
      <c r="YY158" s="263"/>
      <c r="YZ158" s="263"/>
      <c r="ZA158" s="263"/>
      <c r="ZB158" s="263"/>
      <c r="ZC158" s="263"/>
      <c r="ZD158" s="263"/>
      <c r="ZE158" s="263"/>
      <c r="ZF158" s="263"/>
      <c r="ZG158" s="263"/>
      <c r="ZH158" s="263"/>
      <c r="ZI158" s="263"/>
      <c r="ZJ158" s="263"/>
      <c r="ZK158" s="263"/>
      <c r="ZL158" s="263"/>
      <c r="ZM158" s="263"/>
      <c r="ZN158" s="263"/>
      <c r="ZO158" s="263"/>
      <c r="ZP158" s="263"/>
      <c r="ZQ158" s="263"/>
      <c r="ZR158" s="263"/>
      <c r="ZS158" s="263"/>
      <c r="ZT158" s="263"/>
      <c r="ZU158" s="263"/>
      <c r="ZV158" s="263"/>
      <c r="ZW158" s="263"/>
      <c r="ZX158" s="263"/>
      <c r="ZY158" s="263"/>
      <c r="ZZ158" s="263"/>
      <c r="AAA158" s="263"/>
      <c r="AAB158" s="263"/>
      <c r="AAC158" s="263"/>
      <c r="AAD158" s="263"/>
      <c r="AAE158" s="263"/>
      <c r="AAF158" s="263"/>
      <c r="AAG158" s="263"/>
      <c r="AAH158" s="263"/>
      <c r="AAI158" s="263"/>
      <c r="AAJ158" s="263"/>
      <c r="AAK158" s="263"/>
      <c r="AAL158" s="263"/>
      <c r="AAM158" s="263"/>
      <c r="AAN158" s="263"/>
      <c r="AAO158" s="263"/>
      <c r="AAP158" s="263"/>
      <c r="AAQ158" s="263"/>
      <c r="AAR158" s="263"/>
      <c r="AAS158" s="263"/>
      <c r="AAT158" s="263"/>
      <c r="AAU158" s="263"/>
      <c r="AAV158" s="263"/>
      <c r="AAW158" s="263"/>
      <c r="AAX158" s="263"/>
      <c r="AAY158" s="263"/>
      <c r="AAZ158" s="263"/>
      <c r="ABA158" s="263"/>
      <c r="ABB158" s="263"/>
      <c r="ABC158" s="263"/>
      <c r="ABD158" s="263"/>
      <c r="ABE158" s="263"/>
      <c r="ABF158" s="263"/>
      <c r="ABG158" s="263"/>
      <c r="ABH158" s="263"/>
      <c r="ABI158" s="263"/>
      <c r="ABJ158" s="263"/>
      <c r="ABK158" s="263"/>
      <c r="ABL158" s="263"/>
      <c r="ABM158" s="263"/>
      <c r="ABN158" s="263"/>
      <c r="ABO158" s="263"/>
      <c r="ABP158" s="263"/>
      <c r="ABQ158" s="263"/>
      <c r="ABR158" s="263"/>
      <c r="ABS158" s="263"/>
      <c r="ABT158" s="263"/>
      <c r="ABU158" s="263"/>
      <c r="ABV158" s="263"/>
      <c r="ABW158" s="263"/>
      <c r="ABX158" s="263"/>
      <c r="ABY158" s="263"/>
      <c r="ABZ158" s="263"/>
      <c r="ACA158" s="263"/>
      <c r="ACB158" s="263"/>
      <c r="ACC158" s="263"/>
      <c r="ACD158" s="263"/>
      <c r="ACE158" s="263"/>
      <c r="ACF158" s="263"/>
      <c r="ACG158" s="263"/>
      <c r="ACH158" s="263"/>
      <c r="ACI158" s="263"/>
      <c r="ACJ158" s="263"/>
      <c r="ACK158" s="263"/>
      <c r="ACL158" s="263"/>
      <c r="ACM158" s="263"/>
      <c r="ACN158" s="263"/>
      <c r="ACO158" s="263"/>
      <c r="ACP158" s="263"/>
      <c r="ACQ158" s="263"/>
      <c r="ACR158" s="263"/>
      <c r="ACS158" s="263"/>
      <c r="ACT158" s="263"/>
      <c r="ACU158" s="263"/>
      <c r="ACV158" s="263"/>
      <c r="ACW158" s="263"/>
      <c r="ACX158" s="263"/>
      <c r="ACY158" s="263"/>
      <c r="ACZ158" s="263"/>
      <c r="ADA158" s="263"/>
      <c r="ADB158" s="263"/>
      <c r="ADC158" s="263"/>
      <c r="ADD158" s="263"/>
      <c r="ADE158" s="263"/>
      <c r="ADF158" s="263"/>
      <c r="ADG158" s="263"/>
      <c r="ADH158" s="263"/>
      <c r="ADI158" s="263"/>
      <c r="ADJ158" s="263"/>
      <c r="ADK158" s="263"/>
      <c r="ADL158" s="263"/>
      <c r="ADM158" s="263"/>
      <c r="ADN158" s="263"/>
      <c r="ADO158" s="263"/>
      <c r="ADP158" s="263"/>
      <c r="ADQ158" s="263"/>
      <c r="ADR158" s="263"/>
      <c r="ADS158" s="263"/>
      <c r="ADT158" s="263"/>
      <c r="ADU158" s="263"/>
      <c r="ADV158" s="263"/>
      <c r="ADW158" s="263"/>
      <c r="ADX158" s="263"/>
      <c r="ADY158" s="263"/>
      <c r="ADZ158" s="263"/>
      <c r="AEA158" s="263"/>
      <c r="AEB158" s="263"/>
      <c r="AEC158" s="263"/>
      <c r="AED158" s="263"/>
      <c r="AEE158" s="263"/>
      <c r="AEF158" s="263"/>
      <c r="AEG158" s="263"/>
      <c r="AEH158" s="263"/>
      <c r="AEI158" s="263"/>
      <c r="AEJ158" s="263"/>
      <c r="AEK158" s="263"/>
      <c r="AEL158" s="263"/>
      <c r="AEM158" s="263"/>
      <c r="AEN158" s="263"/>
      <c r="AEO158" s="263"/>
      <c r="AEP158" s="263"/>
      <c r="AEQ158" s="263"/>
      <c r="AER158" s="263"/>
      <c r="AES158" s="263"/>
      <c r="AET158" s="263"/>
      <c r="AEU158" s="263"/>
      <c r="AEV158" s="263"/>
      <c r="AEW158" s="263"/>
      <c r="AEX158" s="263"/>
      <c r="AEY158" s="263"/>
      <c r="AEZ158" s="263"/>
      <c r="AFA158" s="263"/>
      <c r="AFB158" s="263"/>
      <c r="AFC158" s="263"/>
      <c r="AFD158" s="263"/>
      <c r="AFE158" s="263"/>
      <c r="AFF158" s="263"/>
      <c r="AFG158" s="263"/>
      <c r="AFH158" s="263"/>
      <c r="AFI158" s="263"/>
      <c r="AFJ158" s="263"/>
      <c r="AFK158" s="263"/>
      <c r="AFL158" s="263"/>
      <c r="AFM158" s="263"/>
      <c r="AFN158" s="263"/>
      <c r="AFO158" s="263"/>
      <c r="AFP158" s="263"/>
      <c r="AFQ158" s="263"/>
      <c r="AFR158" s="263"/>
      <c r="AFS158" s="263"/>
      <c r="AFT158" s="263"/>
      <c r="AFU158" s="263"/>
      <c r="AFV158" s="263"/>
      <c r="AFW158" s="263"/>
      <c r="AFX158" s="263"/>
      <c r="AFY158" s="263"/>
      <c r="AFZ158" s="263"/>
      <c r="AGA158" s="263"/>
      <c r="AGB158" s="263"/>
      <c r="AGC158" s="263"/>
      <c r="AGD158" s="263"/>
      <c r="AGE158" s="263"/>
      <c r="AGF158" s="263"/>
      <c r="AGG158" s="263"/>
      <c r="AGH158" s="263"/>
      <c r="AGI158" s="263"/>
      <c r="AGJ158" s="263"/>
      <c r="AGK158" s="263"/>
      <c r="AGL158" s="263"/>
      <c r="AGM158" s="263"/>
      <c r="AGN158" s="263"/>
      <c r="AGO158" s="263"/>
      <c r="AGP158" s="263"/>
      <c r="AGQ158" s="263"/>
      <c r="AGR158" s="263"/>
      <c r="AGS158" s="263"/>
      <c r="AGT158" s="263"/>
      <c r="AGU158" s="263"/>
      <c r="AGV158" s="263"/>
      <c r="AGW158" s="263"/>
      <c r="AGX158" s="263"/>
      <c r="AGY158" s="263"/>
      <c r="AGZ158" s="263"/>
      <c r="AHA158" s="263"/>
      <c r="AHB158" s="263"/>
      <c r="AHC158" s="263"/>
      <c r="AHD158" s="263"/>
      <c r="AHE158" s="263"/>
      <c r="AHF158" s="263"/>
      <c r="AHG158" s="263"/>
      <c r="AHH158" s="263"/>
      <c r="AHI158" s="263"/>
      <c r="AHJ158" s="263"/>
      <c r="AHK158" s="263"/>
      <c r="AHL158" s="263"/>
      <c r="AHM158" s="263"/>
      <c r="AHN158" s="263"/>
      <c r="AHO158" s="263"/>
      <c r="AHP158" s="263"/>
      <c r="AHQ158" s="263"/>
      <c r="AHR158" s="263"/>
      <c r="AHS158" s="263"/>
      <c r="AHT158" s="263"/>
      <c r="AHU158" s="263"/>
      <c r="AHV158" s="263"/>
      <c r="AHW158" s="263"/>
      <c r="AHX158" s="263"/>
      <c r="AHY158" s="263"/>
      <c r="AHZ158" s="263"/>
      <c r="AIA158" s="263"/>
      <c r="AIB158" s="263"/>
      <c r="AIC158" s="263"/>
      <c r="AID158" s="263"/>
      <c r="AIE158" s="263"/>
      <c r="AIF158" s="263"/>
      <c r="AIG158" s="263"/>
      <c r="AIH158" s="263"/>
      <c r="AII158" s="263"/>
      <c r="AIJ158" s="263"/>
      <c r="AIK158" s="263"/>
      <c r="AIL158" s="263"/>
      <c r="AIM158" s="263"/>
      <c r="AIN158" s="263"/>
      <c r="AIO158" s="263"/>
      <c r="AIP158" s="263"/>
      <c r="AIQ158" s="263"/>
      <c r="AIR158" s="263"/>
      <c r="AIS158" s="263"/>
      <c r="AIT158" s="263"/>
      <c r="AIU158" s="263"/>
      <c r="AIV158" s="263"/>
      <c r="AIW158" s="263"/>
      <c r="AIX158" s="263"/>
      <c r="AIY158" s="263"/>
      <c r="AIZ158" s="263"/>
      <c r="AJA158" s="263"/>
      <c r="AJB158" s="263"/>
      <c r="AJC158" s="263"/>
      <c r="AJD158" s="263"/>
      <c r="AJE158" s="263"/>
      <c r="AJF158" s="263"/>
      <c r="AJG158" s="263"/>
      <c r="AJH158" s="263"/>
      <c r="AJI158" s="263"/>
      <c r="AJJ158" s="263"/>
      <c r="AJK158" s="263"/>
      <c r="AJL158" s="263"/>
      <c r="AJM158" s="263"/>
      <c r="AJN158" s="263"/>
      <c r="AJO158" s="263"/>
      <c r="AJP158" s="263"/>
      <c r="AJQ158" s="263"/>
      <c r="AJR158" s="263"/>
      <c r="AJS158" s="263"/>
      <c r="AJT158" s="263"/>
      <c r="AJU158" s="263"/>
      <c r="AJV158" s="263"/>
      <c r="AJW158" s="263"/>
      <c r="AJX158" s="263"/>
      <c r="AJY158" s="263"/>
      <c r="AJZ158" s="263"/>
      <c r="AKA158" s="263"/>
      <c r="AKB158" s="263"/>
      <c r="AKC158" s="263"/>
      <c r="AKD158" s="263"/>
      <c r="AKE158" s="263"/>
      <c r="AKF158" s="263"/>
      <c r="AKG158" s="263"/>
      <c r="AKH158" s="263"/>
      <c r="AKI158" s="263"/>
      <c r="AKJ158" s="263"/>
      <c r="AKK158" s="263"/>
      <c r="AKL158" s="263"/>
      <c r="AKM158" s="263"/>
      <c r="AKN158" s="263"/>
      <c r="AKO158" s="263"/>
      <c r="AKP158" s="263"/>
      <c r="AKQ158" s="263"/>
      <c r="AKR158" s="263"/>
      <c r="AKS158" s="263"/>
      <c r="AKT158" s="263"/>
      <c r="AKU158" s="263"/>
      <c r="AKV158" s="263"/>
      <c r="AKW158" s="263"/>
      <c r="AKX158" s="263"/>
      <c r="AKY158" s="263"/>
      <c r="AKZ158" s="263"/>
      <c r="ALA158" s="263"/>
      <c r="ALB158" s="263"/>
      <c r="ALC158" s="263"/>
      <c r="ALD158" s="263"/>
      <c r="ALE158" s="263"/>
      <c r="ALF158" s="263"/>
      <c r="ALG158" s="263"/>
      <c r="ALH158" s="263"/>
      <c r="ALI158" s="263"/>
      <c r="ALJ158" s="263"/>
      <c r="ALK158" s="263"/>
      <c r="ALL158" s="263"/>
      <c r="ALM158" s="263"/>
      <c r="ALN158" s="263"/>
      <c r="ALO158" s="263"/>
      <c r="ALP158" s="263"/>
      <c r="ALQ158" s="263"/>
      <c r="ALR158" s="263"/>
      <c r="ALS158" s="263"/>
      <c r="ALT158" s="263"/>
      <c r="ALU158" s="263"/>
      <c r="ALV158" s="263"/>
      <c r="ALW158" s="263"/>
      <c r="ALX158" s="263"/>
      <c r="ALY158" s="263"/>
      <c r="ALZ158" s="263"/>
      <c r="AMA158" s="263"/>
      <c r="AMB158" s="263"/>
      <c r="AMC158" s="263"/>
      <c r="AMD158" s="263"/>
      <c r="AME158" s="263"/>
      <c r="AMF158" s="263"/>
      <c r="AMG158" s="263"/>
      <c r="AMH158" s="263"/>
      <c r="AMI158" s="263"/>
      <c r="AMJ158" s="263"/>
      <c r="AMK158" s="263"/>
    </row>
    <row r="159" spans="1:1025" s="86" customFormat="1" x14ac:dyDescent="0.2">
      <c r="A159" s="263"/>
      <c r="B159" s="263"/>
      <c r="C159" s="234"/>
      <c r="D159" s="234"/>
      <c r="E159" s="234"/>
      <c r="F159" s="234"/>
      <c r="G159" s="234"/>
      <c r="H159" s="234"/>
      <c r="I159" s="234"/>
      <c r="J159" s="234"/>
      <c r="K159" s="234"/>
      <c r="L159" s="234"/>
      <c r="M159" s="234"/>
      <c r="N159" s="234"/>
      <c r="O159" s="234"/>
      <c r="P159" s="234"/>
      <c r="Q159" s="224"/>
      <c r="R159" s="244"/>
      <c r="S159" s="263"/>
      <c r="T159" s="263"/>
      <c r="U159" s="263"/>
      <c r="V159" s="263"/>
      <c r="W159" s="263"/>
      <c r="X159" s="263"/>
      <c r="Y159" s="263"/>
      <c r="Z159" s="263"/>
      <c r="AA159" s="263"/>
      <c r="AB159" s="263"/>
      <c r="AC159" s="263"/>
      <c r="AD159" s="263"/>
      <c r="AE159" s="263"/>
      <c r="AF159" s="263"/>
      <c r="AG159" s="263"/>
      <c r="AH159" s="263"/>
      <c r="AI159" s="263"/>
      <c r="AJ159" s="263"/>
      <c r="AK159" s="263"/>
      <c r="AL159" s="263"/>
      <c r="AM159" s="263"/>
      <c r="AN159" s="263"/>
      <c r="AO159" s="263"/>
      <c r="AP159" s="263"/>
      <c r="AQ159" s="263"/>
      <c r="AR159" s="263"/>
      <c r="AS159" s="263"/>
      <c r="AT159" s="263"/>
      <c r="AU159" s="263"/>
      <c r="AV159" s="263"/>
      <c r="AW159" s="263"/>
      <c r="AX159" s="263"/>
      <c r="AY159" s="263"/>
      <c r="AZ159" s="263"/>
      <c r="BA159" s="263"/>
      <c r="BB159" s="263"/>
      <c r="BC159" s="263"/>
      <c r="BD159" s="263"/>
      <c r="BE159" s="263"/>
      <c r="BF159" s="263"/>
      <c r="BG159" s="263"/>
      <c r="BH159" s="263"/>
      <c r="BI159" s="263"/>
      <c r="BJ159" s="263"/>
      <c r="BK159" s="263"/>
      <c r="BL159" s="263"/>
      <c r="BM159" s="263"/>
      <c r="BN159" s="263"/>
      <c r="BO159" s="263"/>
      <c r="BP159" s="263"/>
      <c r="BQ159" s="263"/>
      <c r="BR159" s="263"/>
      <c r="BS159" s="263"/>
      <c r="BT159" s="263"/>
      <c r="BU159" s="263"/>
      <c r="BV159" s="263"/>
      <c r="BW159" s="263"/>
      <c r="BX159" s="263"/>
      <c r="BY159" s="263"/>
      <c r="BZ159" s="263"/>
      <c r="CA159" s="263"/>
      <c r="CB159" s="263"/>
      <c r="CC159" s="263"/>
      <c r="CD159" s="263"/>
      <c r="CE159" s="263"/>
      <c r="CF159" s="263"/>
      <c r="CG159" s="263"/>
      <c r="CH159" s="263"/>
      <c r="CI159" s="263"/>
      <c r="CJ159" s="263"/>
      <c r="CK159" s="263"/>
      <c r="CL159" s="263"/>
      <c r="CM159" s="263"/>
      <c r="CN159" s="263"/>
      <c r="CO159" s="263"/>
      <c r="CP159" s="263"/>
      <c r="CQ159" s="263"/>
      <c r="CR159" s="263"/>
      <c r="CS159" s="263"/>
      <c r="CT159" s="263"/>
      <c r="CU159" s="263"/>
      <c r="CV159" s="263"/>
      <c r="CW159" s="263"/>
      <c r="CX159" s="263"/>
      <c r="CY159" s="263"/>
      <c r="CZ159" s="263"/>
      <c r="DA159" s="263"/>
      <c r="DB159" s="263"/>
      <c r="DC159" s="263"/>
      <c r="DD159" s="263"/>
      <c r="DE159" s="263"/>
      <c r="DF159" s="263"/>
      <c r="DG159" s="263"/>
      <c r="DH159" s="263"/>
      <c r="DI159" s="263"/>
      <c r="DJ159" s="263"/>
      <c r="DK159" s="263"/>
      <c r="DL159" s="263"/>
      <c r="DM159" s="263"/>
      <c r="DN159" s="263"/>
      <c r="DO159" s="263"/>
      <c r="DP159" s="263"/>
      <c r="DQ159" s="263"/>
      <c r="DR159" s="263"/>
      <c r="DS159" s="263"/>
      <c r="DT159" s="263"/>
      <c r="DU159" s="263"/>
      <c r="DV159" s="263"/>
      <c r="DW159" s="263"/>
      <c r="DX159" s="263"/>
      <c r="DY159" s="263"/>
      <c r="DZ159" s="263"/>
      <c r="EA159" s="263"/>
      <c r="EB159" s="263"/>
      <c r="EC159" s="263"/>
      <c r="ED159" s="263"/>
      <c r="EE159" s="263"/>
      <c r="EF159" s="263"/>
      <c r="EG159" s="263"/>
      <c r="EH159" s="263"/>
      <c r="EI159" s="263"/>
      <c r="EJ159" s="263"/>
      <c r="EK159" s="263"/>
      <c r="EL159" s="263"/>
      <c r="EM159" s="263"/>
      <c r="EN159" s="263"/>
      <c r="EO159" s="263"/>
      <c r="EP159" s="263"/>
      <c r="EQ159" s="263"/>
      <c r="ER159" s="263"/>
      <c r="ES159" s="263"/>
      <c r="ET159" s="263"/>
      <c r="EU159" s="263"/>
      <c r="EV159" s="263"/>
      <c r="EW159" s="263"/>
      <c r="EX159" s="263"/>
      <c r="EY159" s="263"/>
      <c r="EZ159" s="263"/>
      <c r="FA159" s="263"/>
      <c r="FB159" s="263"/>
      <c r="FC159" s="263"/>
      <c r="FD159" s="263"/>
      <c r="FE159" s="263"/>
      <c r="FF159" s="263"/>
      <c r="FG159" s="263"/>
      <c r="FH159" s="263"/>
      <c r="FI159" s="263"/>
      <c r="FJ159" s="263"/>
      <c r="FK159" s="263"/>
      <c r="FL159" s="263"/>
      <c r="FM159" s="263"/>
      <c r="FN159" s="263"/>
      <c r="FO159" s="263"/>
      <c r="FP159" s="263"/>
      <c r="FQ159" s="263"/>
      <c r="FR159" s="263"/>
      <c r="FS159" s="263"/>
      <c r="FT159" s="263"/>
      <c r="FU159" s="263"/>
      <c r="FV159" s="263"/>
      <c r="FW159" s="263"/>
      <c r="FX159" s="263"/>
      <c r="FY159" s="263"/>
      <c r="FZ159" s="263"/>
      <c r="GA159" s="263"/>
      <c r="GB159" s="263"/>
      <c r="GC159" s="263"/>
      <c r="GD159" s="263"/>
      <c r="GE159" s="263"/>
      <c r="GF159" s="263"/>
      <c r="GG159" s="263"/>
      <c r="GH159" s="263"/>
      <c r="GI159" s="263"/>
      <c r="GJ159" s="263"/>
      <c r="GK159" s="263"/>
      <c r="GL159" s="263"/>
      <c r="GM159" s="263"/>
      <c r="GN159" s="263"/>
      <c r="GO159" s="263"/>
      <c r="GP159" s="263"/>
      <c r="GQ159" s="263"/>
      <c r="GR159" s="263"/>
      <c r="GS159" s="263"/>
      <c r="GT159" s="263"/>
      <c r="GU159" s="263"/>
      <c r="GV159" s="263"/>
      <c r="GW159" s="263"/>
      <c r="GX159" s="263"/>
      <c r="GY159" s="263"/>
      <c r="GZ159" s="263"/>
      <c r="HA159" s="263"/>
      <c r="HB159" s="263"/>
      <c r="HC159" s="263"/>
      <c r="HD159" s="263"/>
      <c r="HE159" s="263"/>
      <c r="HF159" s="263"/>
      <c r="HG159" s="263"/>
      <c r="HH159" s="263"/>
      <c r="HI159" s="263"/>
      <c r="HJ159" s="263"/>
      <c r="HK159" s="263"/>
      <c r="HL159" s="263"/>
      <c r="HM159" s="263"/>
      <c r="HN159" s="263"/>
      <c r="HO159" s="263"/>
      <c r="HP159" s="263"/>
      <c r="HQ159" s="263"/>
      <c r="HR159" s="263"/>
      <c r="HS159" s="263"/>
      <c r="HT159" s="263"/>
      <c r="HU159" s="263"/>
      <c r="HV159" s="263"/>
      <c r="HW159" s="263"/>
      <c r="HX159" s="263"/>
      <c r="HY159" s="263"/>
      <c r="HZ159" s="263"/>
      <c r="IA159" s="263"/>
      <c r="IB159" s="263"/>
      <c r="IC159" s="263"/>
      <c r="ID159" s="263"/>
      <c r="IE159" s="263"/>
      <c r="IF159" s="263"/>
      <c r="IG159" s="263"/>
      <c r="IH159" s="263"/>
      <c r="II159" s="263"/>
      <c r="IJ159" s="263"/>
      <c r="IK159" s="263"/>
      <c r="IL159" s="263"/>
      <c r="IM159" s="263"/>
      <c r="IN159" s="263"/>
      <c r="IO159" s="263"/>
      <c r="IP159" s="263"/>
      <c r="IQ159" s="263"/>
      <c r="IR159" s="263"/>
      <c r="IS159" s="263"/>
      <c r="IT159" s="263"/>
      <c r="IU159" s="263"/>
      <c r="IV159" s="263"/>
      <c r="IW159" s="263"/>
      <c r="IX159" s="263"/>
      <c r="IY159" s="263"/>
      <c r="IZ159" s="263"/>
      <c r="JA159" s="263"/>
      <c r="JB159" s="263"/>
      <c r="JC159" s="263"/>
      <c r="JD159" s="263"/>
      <c r="JE159" s="263"/>
      <c r="JF159" s="263"/>
      <c r="JG159" s="263"/>
      <c r="JH159" s="263"/>
      <c r="JI159" s="263"/>
      <c r="JJ159" s="263"/>
      <c r="JK159" s="263"/>
      <c r="JL159" s="263"/>
      <c r="JM159" s="263"/>
      <c r="JN159" s="263"/>
      <c r="JO159" s="263"/>
      <c r="JP159" s="263"/>
      <c r="JQ159" s="263"/>
      <c r="JR159" s="263"/>
      <c r="JS159" s="263"/>
      <c r="JT159" s="263"/>
      <c r="JU159" s="263"/>
      <c r="JV159" s="263"/>
      <c r="JW159" s="263"/>
      <c r="JX159" s="263"/>
      <c r="JY159" s="263"/>
      <c r="JZ159" s="263"/>
      <c r="KA159" s="263"/>
      <c r="KB159" s="263"/>
      <c r="KC159" s="263"/>
      <c r="KD159" s="263"/>
      <c r="KE159" s="263"/>
      <c r="KF159" s="263"/>
      <c r="KG159" s="263"/>
      <c r="KH159" s="263"/>
      <c r="KI159" s="263"/>
      <c r="KJ159" s="263"/>
      <c r="KK159" s="263"/>
      <c r="KL159" s="263"/>
      <c r="KM159" s="263"/>
      <c r="KN159" s="263"/>
      <c r="KO159" s="263"/>
      <c r="KP159" s="263"/>
      <c r="KQ159" s="263"/>
      <c r="KR159" s="263"/>
      <c r="KS159" s="263"/>
      <c r="KT159" s="263"/>
      <c r="KU159" s="263"/>
      <c r="KV159" s="263"/>
      <c r="KW159" s="263"/>
      <c r="KX159" s="263"/>
      <c r="KY159" s="263"/>
      <c r="KZ159" s="263"/>
      <c r="LA159" s="263"/>
      <c r="LB159" s="263"/>
      <c r="LC159" s="263"/>
      <c r="LD159" s="263"/>
      <c r="LE159" s="263"/>
      <c r="LF159" s="263"/>
      <c r="LG159" s="263"/>
      <c r="LH159" s="263"/>
      <c r="LI159" s="263"/>
      <c r="LJ159" s="263"/>
      <c r="LK159" s="263"/>
      <c r="LL159" s="263"/>
      <c r="LM159" s="263"/>
      <c r="LN159" s="263"/>
      <c r="LO159" s="263"/>
      <c r="LP159" s="263"/>
      <c r="LQ159" s="263"/>
      <c r="LR159" s="263"/>
      <c r="LS159" s="263"/>
      <c r="LT159" s="263"/>
      <c r="LU159" s="263"/>
      <c r="LV159" s="263"/>
      <c r="LW159" s="263"/>
      <c r="LX159" s="263"/>
      <c r="LY159" s="263"/>
      <c r="LZ159" s="263"/>
      <c r="MA159" s="263"/>
      <c r="MB159" s="263"/>
      <c r="MC159" s="263"/>
      <c r="MD159" s="263"/>
      <c r="ME159" s="263"/>
      <c r="MF159" s="263"/>
      <c r="MG159" s="263"/>
      <c r="MH159" s="263"/>
      <c r="MI159" s="263"/>
      <c r="MJ159" s="263"/>
      <c r="MK159" s="263"/>
      <c r="ML159" s="263"/>
      <c r="MM159" s="263"/>
      <c r="MN159" s="263"/>
      <c r="MO159" s="263"/>
      <c r="MP159" s="263"/>
      <c r="MQ159" s="263"/>
      <c r="MR159" s="263"/>
      <c r="MS159" s="263"/>
      <c r="MT159" s="263"/>
      <c r="MU159" s="263"/>
      <c r="MV159" s="263"/>
      <c r="MW159" s="263"/>
      <c r="MX159" s="263"/>
      <c r="MY159" s="263"/>
      <c r="MZ159" s="263"/>
      <c r="NA159" s="263"/>
      <c r="NB159" s="263"/>
      <c r="NC159" s="263"/>
      <c r="ND159" s="263"/>
      <c r="NE159" s="263"/>
      <c r="NF159" s="263"/>
      <c r="NG159" s="263"/>
      <c r="NH159" s="263"/>
      <c r="NI159" s="263"/>
      <c r="NJ159" s="263"/>
      <c r="NK159" s="263"/>
      <c r="NL159" s="263"/>
      <c r="NM159" s="263"/>
      <c r="NN159" s="263"/>
      <c r="NO159" s="263"/>
      <c r="NP159" s="263"/>
      <c r="NQ159" s="263"/>
      <c r="NR159" s="263"/>
      <c r="NS159" s="263"/>
      <c r="NT159" s="263"/>
      <c r="NU159" s="263"/>
      <c r="NV159" s="263"/>
      <c r="NW159" s="263"/>
      <c r="NX159" s="263"/>
      <c r="NY159" s="263"/>
      <c r="NZ159" s="263"/>
      <c r="OA159" s="263"/>
      <c r="OB159" s="263"/>
      <c r="OC159" s="263"/>
      <c r="OD159" s="263"/>
      <c r="OE159" s="263"/>
      <c r="OF159" s="263"/>
      <c r="OG159" s="263"/>
      <c r="OH159" s="263"/>
      <c r="OI159" s="263"/>
      <c r="OJ159" s="263"/>
      <c r="OK159" s="263"/>
      <c r="OL159" s="263"/>
      <c r="OM159" s="263"/>
      <c r="ON159" s="263"/>
      <c r="OO159" s="263"/>
      <c r="OP159" s="263"/>
      <c r="OQ159" s="263"/>
      <c r="OR159" s="263"/>
      <c r="OS159" s="263"/>
      <c r="OT159" s="263"/>
      <c r="OU159" s="263"/>
      <c r="OV159" s="263"/>
      <c r="OW159" s="263"/>
      <c r="OX159" s="263"/>
      <c r="OY159" s="263"/>
      <c r="OZ159" s="263"/>
      <c r="PA159" s="263"/>
      <c r="PB159" s="263"/>
      <c r="PC159" s="263"/>
      <c r="PD159" s="263"/>
      <c r="PE159" s="263"/>
      <c r="PF159" s="263"/>
      <c r="PG159" s="263"/>
      <c r="PH159" s="263"/>
      <c r="PI159" s="263"/>
      <c r="PJ159" s="263"/>
      <c r="PK159" s="263"/>
      <c r="PL159" s="263"/>
      <c r="PM159" s="263"/>
      <c r="PN159" s="263"/>
      <c r="PO159" s="263"/>
      <c r="PP159" s="263"/>
      <c r="PQ159" s="263"/>
      <c r="PR159" s="263"/>
      <c r="PS159" s="263"/>
      <c r="PT159" s="263"/>
      <c r="PU159" s="263"/>
      <c r="PV159" s="263"/>
      <c r="PW159" s="263"/>
      <c r="PX159" s="263"/>
      <c r="PY159" s="263"/>
      <c r="PZ159" s="263"/>
      <c r="QA159" s="263"/>
      <c r="QB159" s="263"/>
      <c r="QC159" s="263"/>
      <c r="QD159" s="263"/>
      <c r="QE159" s="263"/>
      <c r="QF159" s="263"/>
      <c r="QG159" s="263"/>
      <c r="QH159" s="263"/>
      <c r="QI159" s="263"/>
      <c r="QJ159" s="263"/>
      <c r="QK159" s="263"/>
      <c r="QL159" s="263"/>
      <c r="QM159" s="263"/>
      <c r="QN159" s="263"/>
      <c r="QO159" s="263"/>
      <c r="QP159" s="263"/>
      <c r="QQ159" s="263"/>
      <c r="QR159" s="263"/>
      <c r="QS159" s="263"/>
      <c r="QT159" s="263"/>
      <c r="QU159" s="263"/>
      <c r="QV159" s="263"/>
      <c r="QW159" s="263"/>
      <c r="QX159" s="263"/>
      <c r="QY159" s="263"/>
      <c r="QZ159" s="263"/>
      <c r="RA159" s="263"/>
      <c r="RB159" s="263"/>
      <c r="RC159" s="263"/>
      <c r="RD159" s="263"/>
      <c r="RE159" s="263"/>
      <c r="RF159" s="263"/>
      <c r="RG159" s="263"/>
      <c r="RH159" s="263"/>
      <c r="RI159" s="263"/>
      <c r="RJ159" s="263"/>
      <c r="RK159" s="263"/>
      <c r="RL159" s="263"/>
      <c r="RM159" s="263"/>
      <c r="RN159" s="263"/>
      <c r="RO159" s="263"/>
      <c r="RP159" s="263"/>
      <c r="RQ159" s="263"/>
      <c r="RR159" s="263"/>
      <c r="RS159" s="263"/>
      <c r="RT159" s="263"/>
      <c r="RU159" s="263"/>
      <c r="RV159" s="263"/>
      <c r="RW159" s="263"/>
      <c r="RX159" s="263"/>
      <c r="RY159" s="263"/>
      <c r="RZ159" s="263"/>
      <c r="SA159" s="263"/>
      <c r="SB159" s="263"/>
      <c r="SC159" s="263"/>
      <c r="SD159" s="263"/>
      <c r="SE159" s="263"/>
      <c r="SF159" s="263"/>
      <c r="SG159" s="263"/>
      <c r="SH159" s="263"/>
      <c r="SI159" s="263"/>
      <c r="SJ159" s="263"/>
      <c r="SK159" s="263"/>
      <c r="SL159" s="263"/>
      <c r="SM159" s="263"/>
      <c r="SN159" s="263"/>
      <c r="SO159" s="263"/>
      <c r="SP159" s="263"/>
      <c r="SQ159" s="263"/>
      <c r="SR159" s="263"/>
      <c r="SS159" s="263"/>
      <c r="ST159" s="263"/>
      <c r="SU159" s="263"/>
      <c r="SV159" s="263"/>
      <c r="SW159" s="263"/>
      <c r="SX159" s="263"/>
      <c r="SY159" s="263"/>
      <c r="SZ159" s="263"/>
      <c r="TA159" s="263"/>
      <c r="TB159" s="263"/>
      <c r="TC159" s="263"/>
      <c r="TD159" s="263"/>
      <c r="TE159" s="263"/>
      <c r="TF159" s="263"/>
      <c r="TG159" s="263"/>
      <c r="TH159" s="263"/>
      <c r="TI159" s="263"/>
      <c r="TJ159" s="263"/>
      <c r="TK159" s="263"/>
      <c r="TL159" s="263"/>
      <c r="TM159" s="263"/>
      <c r="TN159" s="263"/>
      <c r="TO159" s="263"/>
      <c r="TP159" s="263"/>
      <c r="TQ159" s="263"/>
      <c r="TR159" s="263"/>
      <c r="TS159" s="263"/>
      <c r="TT159" s="263"/>
      <c r="TU159" s="263"/>
      <c r="TV159" s="263"/>
      <c r="TW159" s="263"/>
      <c r="TX159" s="263"/>
      <c r="TY159" s="263"/>
      <c r="TZ159" s="263"/>
      <c r="UA159" s="263"/>
      <c r="UB159" s="263"/>
      <c r="UC159" s="263"/>
      <c r="UD159" s="263"/>
      <c r="UE159" s="263"/>
      <c r="UF159" s="263"/>
      <c r="UG159" s="263"/>
      <c r="UH159" s="263"/>
      <c r="UI159" s="263"/>
      <c r="UJ159" s="263"/>
      <c r="UK159" s="263"/>
      <c r="UL159" s="263"/>
      <c r="UM159" s="263"/>
      <c r="UN159" s="263"/>
      <c r="UO159" s="263"/>
      <c r="UP159" s="263"/>
      <c r="UQ159" s="263"/>
      <c r="UR159" s="263"/>
      <c r="US159" s="263"/>
      <c r="UT159" s="263"/>
      <c r="UU159" s="263"/>
      <c r="UV159" s="263"/>
      <c r="UW159" s="263"/>
      <c r="UX159" s="263"/>
      <c r="UY159" s="263"/>
      <c r="UZ159" s="263"/>
      <c r="VA159" s="263"/>
      <c r="VB159" s="263"/>
      <c r="VC159" s="263"/>
      <c r="VD159" s="263"/>
      <c r="VE159" s="263"/>
      <c r="VF159" s="263"/>
      <c r="VG159" s="263"/>
      <c r="VH159" s="263"/>
      <c r="VI159" s="263"/>
      <c r="VJ159" s="263"/>
      <c r="VK159" s="263"/>
      <c r="VL159" s="263"/>
      <c r="VM159" s="263"/>
      <c r="VN159" s="263"/>
      <c r="VO159" s="263"/>
      <c r="VP159" s="263"/>
      <c r="VQ159" s="263"/>
      <c r="VR159" s="263"/>
      <c r="VS159" s="263"/>
      <c r="VT159" s="263"/>
      <c r="VU159" s="263"/>
      <c r="VV159" s="263"/>
      <c r="VW159" s="263"/>
      <c r="VX159" s="263"/>
      <c r="VY159" s="263"/>
      <c r="VZ159" s="263"/>
      <c r="WA159" s="263"/>
      <c r="WB159" s="263"/>
      <c r="WC159" s="263"/>
      <c r="WD159" s="263"/>
      <c r="WE159" s="263"/>
      <c r="WF159" s="263"/>
      <c r="WG159" s="263"/>
      <c r="WH159" s="263"/>
      <c r="WI159" s="263"/>
      <c r="WJ159" s="263"/>
      <c r="WK159" s="263"/>
      <c r="WL159" s="263"/>
      <c r="WM159" s="263"/>
      <c r="WN159" s="263"/>
      <c r="WO159" s="263"/>
      <c r="WP159" s="263"/>
      <c r="WQ159" s="263"/>
      <c r="WR159" s="263"/>
      <c r="WS159" s="263"/>
      <c r="WT159" s="263"/>
      <c r="WU159" s="263"/>
      <c r="WV159" s="263"/>
      <c r="WW159" s="263"/>
      <c r="WX159" s="263"/>
      <c r="WY159" s="263"/>
      <c r="WZ159" s="263"/>
      <c r="XA159" s="263"/>
      <c r="XB159" s="263"/>
      <c r="XC159" s="263"/>
      <c r="XD159" s="263"/>
      <c r="XE159" s="263"/>
      <c r="XF159" s="263"/>
      <c r="XG159" s="263"/>
      <c r="XH159" s="263"/>
      <c r="XI159" s="263"/>
      <c r="XJ159" s="263"/>
      <c r="XK159" s="263"/>
      <c r="XL159" s="263"/>
      <c r="XM159" s="263"/>
      <c r="XN159" s="263"/>
      <c r="XO159" s="263"/>
      <c r="XP159" s="263"/>
      <c r="XQ159" s="263"/>
      <c r="XR159" s="263"/>
      <c r="XS159" s="263"/>
      <c r="XT159" s="263"/>
      <c r="XU159" s="263"/>
      <c r="XV159" s="263"/>
      <c r="XW159" s="263"/>
      <c r="XX159" s="263"/>
      <c r="XY159" s="263"/>
      <c r="XZ159" s="263"/>
      <c r="YA159" s="263"/>
      <c r="YB159" s="263"/>
      <c r="YC159" s="263"/>
      <c r="YD159" s="263"/>
      <c r="YE159" s="263"/>
      <c r="YF159" s="263"/>
      <c r="YG159" s="263"/>
      <c r="YH159" s="263"/>
      <c r="YI159" s="263"/>
      <c r="YJ159" s="263"/>
      <c r="YK159" s="263"/>
      <c r="YL159" s="263"/>
      <c r="YM159" s="263"/>
      <c r="YN159" s="263"/>
      <c r="YO159" s="263"/>
      <c r="YP159" s="263"/>
      <c r="YQ159" s="263"/>
      <c r="YR159" s="263"/>
      <c r="YS159" s="263"/>
      <c r="YT159" s="263"/>
      <c r="YU159" s="263"/>
      <c r="YV159" s="263"/>
      <c r="YW159" s="263"/>
      <c r="YX159" s="263"/>
      <c r="YY159" s="263"/>
      <c r="YZ159" s="263"/>
      <c r="ZA159" s="263"/>
      <c r="ZB159" s="263"/>
      <c r="ZC159" s="263"/>
      <c r="ZD159" s="263"/>
      <c r="ZE159" s="263"/>
      <c r="ZF159" s="263"/>
      <c r="ZG159" s="263"/>
      <c r="ZH159" s="263"/>
      <c r="ZI159" s="263"/>
      <c r="ZJ159" s="263"/>
      <c r="ZK159" s="263"/>
      <c r="ZL159" s="263"/>
      <c r="ZM159" s="263"/>
      <c r="ZN159" s="263"/>
      <c r="ZO159" s="263"/>
      <c r="ZP159" s="263"/>
      <c r="ZQ159" s="263"/>
      <c r="ZR159" s="263"/>
      <c r="ZS159" s="263"/>
      <c r="ZT159" s="263"/>
      <c r="ZU159" s="263"/>
      <c r="ZV159" s="263"/>
      <c r="ZW159" s="263"/>
      <c r="ZX159" s="263"/>
      <c r="ZY159" s="263"/>
      <c r="ZZ159" s="263"/>
      <c r="AAA159" s="263"/>
      <c r="AAB159" s="263"/>
      <c r="AAC159" s="263"/>
      <c r="AAD159" s="263"/>
      <c r="AAE159" s="263"/>
      <c r="AAF159" s="263"/>
      <c r="AAG159" s="263"/>
      <c r="AAH159" s="263"/>
      <c r="AAI159" s="263"/>
      <c r="AAJ159" s="263"/>
      <c r="AAK159" s="263"/>
      <c r="AAL159" s="263"/>
      <c r="AAM159" s="263"/>
      <c r="AAN159" s="263"/>
      <c r="AAO159" s="263"/>
      <c r="AAP159" s="263"/>
      <c r="AAQ159" s="263"/>
      <c r="AAR159" s="263"/>
      <c r="AAS159" s="263"/>
      <c r="AAT159" s="263"/>
      <c r="AAU159" s="263"/>
      <c r="AAV159" s="263"/>
      <c r="AAW159" s="263"/>
      <c r="AAX159" s="263"/>
      <c r="AAY159" s="263"/>
      <c r="AAZ159" s="263"/>
      <c r="ABA159" s="263"/>
      <c r="ABB159" s="263"/>
      <c r="ABC159" s="263"/>
      <c r="ABD159" s="263"/>
      <c r="ABE159" s="263"/>
      <c r="ABF159" s="263"/>
      <c r="ABG159" s="263"/>
      <c r="ABH159" s="263"/>
      <c r="ABI159" s="263"/>
      <c r="ABJ159" s="263"/>
      <c r="ABK159" s="263"/>
      <c r="ABL159" s="263"/>
      <c r="ABM159" s="263"/>
      <c r="ABN159" s="263"/>
      <c r="ABO159" s="263"/>
      <c r="ABP159" s="263"/>
      <c r="ABQ159" s="263"/>
      <c r="ABR159" s="263"/>
      <c r="ABS159" s="263"/>
      <c r="ABT159" s="263"/>
      <c r="ABU159" s="263"/>
      <c r="ABV159" s="263"/>
      <c r="ABW159" s="263"/>
      <c r="ABX159" s="263"/>
      <c r="ABY159" s="263"/>
      <c r="ABZ159" s="263"/>
      <c r="ACA159" s="263"/>
      <c r="ACB159" s="263"/>
      <c r="ACC159" s="263"/>
      <c r="ACD159" s="263"/>
      <c r="ACE159" s="263"/>
      <c r="ACF159" s="263"/>
      <c r="ACG159" s="263"/>
      <c r="ACH159" s="263"/>
      <c r="ACI159" s="263"/>
      <c r="ACJ159" s="263"/>
      <c r="ACK159" s="263"/>
      <c r="ACL159" s="263"/>
      <c r="ACM159" s="263"/>
      <c r="ACN159" s="263"/>
      <c r="ACO159" s="263"/>
      <c r="ACP159" s="263"/>
      <c r="ACQ159" s="263"/>
      <c r="ACR159" s="263"/>
      <c r="ACS159" s="263"/>
      <c r="ACT159" s="263"/>
      <c r="ACU159" s="263"/>
      <c r="ACV159" s="263"/>
      <c r="ACW159" s="263"/>
      <c r="ACX159" s="263"/>
      <c r="ACY159" s="263"/>
      <c r="ACZ159" s="263"/>
      <c r="ADA159" s="263"/>
      <c r="ADB159" s="263"/>
      <c r="ADC159" s="263"/>
      <c r="ADD159" s="263"/>
      <c r="ADE159" s="263"/>
      <c r="ADF159" s="263"/>
      <c r="ADG159" s="263"/>
      <c r="ADH159" s="263"/>
      <c r="ADI159" s="263"/>
      <c r="ADJ159" s="263"/>
      <c r="ADK159" s="263"/>
      <c r="ADL159" s="263"/>
      <c r="ADM159" s="263"/>
      <c r="ADN159" s="263"/>
      <c r="ADO159" s="263"/>
      <c r="ADP159" s="263"/>
      <c r="ADQ159" s="263"/>
      <c r="ADR159" s="263"/>
      <c r="ADS159" s="263"/>
      <c r="ADT159" s="263"/>
      <c r="ADU159" s="263"/>
      <c r="ADV159" s="263"/>
      <c r="ADW159" s="263"/>
      <c r="ADX159" s="263"/>
      <c r="ADY159" s="263"/>
      <c r="ADZ159" s="263"/>
      <c r="AEA159" s="263"/>
      <c r="AEB159" s="263"/>
      <c r="AEC159" s="263"/>
      <c r="AED159" s="263"/>
      <c r="AEE159" s="263"/>
      <c r="AEF159" s="263"/>
      <c r="AEG159" s="263"/>
      <c r="AEH159" s="263"/>
      <c r="AEI159" s="263"/>
      <c r="AEJ159" s="263"/>
      <c r="AEK159" s="263"/>
      <c r="AEL159" s="263"/>
      <c r="AEM159" s="263"/>
      <c r="AEN159" s="263"/>
      <c r="AEO159" s="263"/>
      <c r="AEP159" s="263"/>
      <c r="AEQ159" s="263"/>
      <c r="AER159" s="263"/>
      <c r="AES159" s="263"/>
      <c r="AET159" s="263"/>
      <c r="AEU159" s="263"/>
      <c r="AEV159" s="263"/>
      <c r="AEW159" s="263"/>
      <c r="AEX159" s="263"/>
      <c r="AEY159" s="263"/>
      <c r="AEZ159" s="263"/>
      <c r="AFA159" s="263"/>
      <c r="AFB159" s="263"/>
      <c r="AFC159" s="263"/>
      <c r="AFD159" s="263"/>
      <c r="AFE159" s="263"/>
      <c r="AFF159" s="263"/>
      <c r="AFG159" s="263"/>
      <c r="AFH159" s="263"/>
      <c r="AFI159" s="263"/>
      <c r="AFJ159" s="263"/>
      <c r="AFK159" s="263"/>
      <c r="AFL159" s="263"/>
      <c r="AFM159" s="263"/>
      <c r="AFN159" s="263"/>
      <c r="AFO159" s="263"/>
      <c r="AFP159" s="263"/>
      <c r="AFQ159" s="263"/>
      <c r="AFR159" s="263"/>
      <c r="AFS159" s="263"/>
      <c r="AFT159" s="263"/>
      <c r="AFU159" s="263"/>
      <c r="AFV159" s="263"/>
      <c r="AFW159" s="263"/>
      <c r="AFX159" s="263"/>
      <c r="AFY159" s="263"/>
      <c r="AFZ159" s="263"/>
      <c r="AGA159" s="263"/>
      <c r="AGB159" s="263"/>
      <c r="AGC159" s="263"/>
      <c r="AGD159" s="263"/>
      <c r="AGE159" s="263"/>
      <c r="AGF159" s="263"/>
      <c r="AGG159" s="263"/>
      <c r="AGH159" s="263"/>
      <c r="AGI159" s="263"/>
      <c r="AGJ159" s="263"/>
      <c r="AGK159" s="263"/>
      <c r="AGL159" s="263"/>
      <c r="AGM159" s="263"/>
      <c r="AGN159" s="263"/>
      <c r="AGO159" s="263"/>
      <c r="AGP159" s="263"/>
      <c r="AGQ159" s="263"/>
      <c r="AGR159" s="263"/>
      <c r="AGS159" s="263"/>
      <c r="AGT159" s="263"/>
      <c r="AGU159" s="263"/>
      <c r="AGV159" s="263"/>
      <c r="AGW159" s="263"/>
      <c r="AGX159" s="263"/>
      <c r="AGY159" s="263"/>
      <c r="AGZ159" s="263"/>
      <c r="AHA159" s="263"/>
      <c r="AHB159" s="263"/>
      <c r="AHC159" s="263"/>
      <c r="AHD159" s="263"/>
      <c r="AHE159" s="263"/>
      <c r="AHF159" s="263"/>
      <c r="AHG159" s="263"/>
      <c r="AHH159" s="263"/>
      <c r="AHI159" s="263"/>
      <c r="AHJ159" s="263"/>
      <c r="AHK159" s="263"/>
      <c r="AHL159" s="263"/>
      <c r="AHM159" s="263"/>
      <c r="AHN159" s="263"/>
      <c r="AHO159" s="263"/>
      <c r="AHP159" s="263"/>
      <c r="AHQ159" s="263"/>
      <c r="AHR159" s="263"/>
      <c r="AHS159" s="263"/>
      <c r="AHT159" s="263"/>
      <c r="AHU159" s="263"/>
      <c r="AHV159" s="263"/>
      <c r="AHW159" s="263"/>
      <c r="AHX159" s="263"/>
      <c r="AHY159" s="263"/>
      <c r="AHZ159" s="263"/>
      <c r="AIA159" s="263"/>
      <c r="AIB159" s="263"/>
      <c r="AIC159" s="263"/>
      <c r="AID159" s="263"/>
      <c r="AIE159" s="263"/>
      <c r="AIF159" s="263"/>
      <c r="AIG159" s="263"/>
      <c r="AIH159" s="263"/>
      <c r="AII159" s="263"/>
      <c r="AIJ159" s="263"/>
      <c r="AIK159" s="263"/>
      <c r="AIL159" s="263"/>
      <c r="AIM159" s="263"/>
      <c r="AIN159" s="263"/>
      <c r="AIO159" s="263"/>
      <c r="AIP159" s="263"/>
      <c r="AIQ159" s="263"/>
      <c r="AIR159" s="263"/>
      <c r="AIS159" s="263"/>
      <c r="AIT159" s="263"/>
      <c r="AIU159" s="263"/>
      <c r="AIV159" s="263"/>
      <c r="AIW159" s="263"/>
      <c r="AIX159" s="263"/>
      <c r="AIY159" s="263"/>
      <c r="AIZ159" s="263"/>
      <c r="AJA159" s="263"/>
      <c r="AJB159" s="263"/>
      <c r="AJC159" s="263"/>
      <c r="AJD159" s="263"/>
      <c r="AJE159" s="263"/>
      <c r="AJF159" s="263"/>
      <c r="AJG159" s="263"/>
      <c r="AJH159" s="263"/>
      <c r="AJI159" s="263"/>
      <c r="AJJ159" s="263"/>
      <c r="AJK159" s="263"/>
      <c r="AJL159" s="263"/>
      <c r="AJM159" s="263"/>
      <c r="AJN159" s="263"/>
      <c r="AJO159" s="263"/>
      <c r="AJP159" s="263"/>
      <c r="AJQ159" s="263"/>
      <c r="AJR159" s="263"/>
      <c r="AJS159" s="263"/>
      <c r="AJT159" s="263"/>
      <c r="AJU159" s="263"/>
      <c r="AJV159" s="263"/>
      <c r="AJW159" s="263"/>
      <c r="AJX159" s="263"/>
      <c r="AJY159" s="263"/>
      <c r="AJZ159" s="263"/>
      <c r="AKA159" s="263"/>
      <c r="AKB159" s="263"/>
      <c r="AKC159" s="263"/>
      <c r="AKD159" s="263"/>
      <c r="AKE159" s="263"/>
      <c r="AKF159" s="263"/>
      <c r="AKG159" s="263"/>
      <c r="AKH159" s="263"/>
      <c r="AKI159" s="263"/>
      <c r="AKJ159" s="263"/>
      <c r="AKK159" s="263"/>
      <c r="AKL159" s="263"/>
      <c r="AKM159" s="263"/>
      <c r="AKN159" s="263"/>
      <c r="AKO159" s="263"/>
      <c r="AKP159" s="263"/>
      <c r="AKQ159" s="263"/>
      <c r="AKR159" s="263"/>
      <c r="AKS159" s="263"/>
      <c r="AKT159" s="263"/>
      <c r="AKU159" s="263"/>
      <c r="AKV159" s="263"/>
      <c r="AKW159" s="263"/>
      <c r="AKX159" s="263"/>
      <c r="AKY159" s="263"/>
      <c r="AKZ159" s="263"/>
      <c r="ALA159" s="263"/>
      <c r="ALB159" s="263"/>
      <c r="ALC159" s="263"/>
      <c r="ALD159" s="263"/>
      <c r="ALE159" s="263"/>
      <c r="ALF159" s="263"/>
      <c r="ALG159" s="263"/>
      <c r="ALH159" s="263"/>
      <c r="ALI159" s="263"/>
      <c r="ALJ159" s="263"/>
      <c r="ALK159" s="263"/>
      <c r="ALL159" s="263"/>
      <c r="ALM159" s="263"/>
      <c r="ALN159" s="263"/>
      <c r="ALO159" s="263"/>
      <c r="ALP159" s="263"/>
      <c r="ALQ159" s="263"/>
      <c r="ALR159" s="263"/>
      <c r="ALS159" s="263"/>
      <c r="ALT159" s="263"/>
      <c r="ALU159" s="263"/>
      <c r="ALV159" s="263"/>
      <c r="ALW159" s="263"/>
      <c r="ALX159" s="263"/>
      <c r="ALY159" s="263"/>
      <c r="ALZ159" s="263"/>
      <c r="AMA159" s="263"/>
      <c r="AMB159" s="263"/>
      <c r="AMC159" s="263"/>
      <c r="AMD159" s="263"/>
      <c r="AME159" s="263"/>
      <c r="AMF159" s="263"/>
      <c r="AMG159" s="263"/>
      <c r="AMH159" s="263"/>
      <c r="AMI159" s="263"/>
      <c r="AMJ159" s="263"/>
      <c r="AMK159" s="263"/>
    </row>
    <row r="160" spans="1:1025" s="86" customFormat="1" x14ac:dyDescent="0.2">
      <c r="A160" s="263"/>
      <c r="B160" s="263"/>
      <c r="C160" s="234"/>
      <c r="D160" s="234"/>
      <c r="E160" s="234"/>
      <c r="F160" s="234"/>
      <c r="G160" s="234"/>
      <c r="H160" s="234"/>
      <c r="I160" s="234"/>
      <c r="J160" s="234"/>
      <c r="K160" s="234"/>
      <c r="L160" s="234"/>
      <c r="M160" s="234"/>
      <c r="N160" s="234"/>
      <c r="O160" s="234"/>
      <c r="P160" s="234"/>
      <c r="Q160" s="224"/>
      <c r="R160" s="244"/>
      <c r="S160" s="263"/>
      <c r="T160" s="263"/>
      <c r="U160" s="263"/>
      <c r="V160" s="263"/>
      <c r="W160" s="263"/>
      <c r="X160" s="263"/>
      <c r="Y160" s="263"/>
      <c r="Z160" s="263"/>
      <c r="AA160" s="263"/>
      <c r="AB160" s="263"/>
      <c r="AC160" s="263"/>
      <c r="AD160" s="263"/>
      <c r="AE160" s="263"/>
      <c r="AF160" s="263"/>
      <c r="AG160" s="263"/>
      <c r="AH160" s="263"/>
      <c r="AI160" s="263"/>
      <c r="AJ160" s="263"/>
      <c r="AK160" s="263"/>
      <c r="AL160" s="263"/>
      <c r="AM160" s="263"/>
      <c r="AN160" s="263"/>
      <c r="AO160" s="263"/>
      <c r="AP160" s="263"/>
      <c r="AQ160" s="263"/>
      <c r="AR160" s="263"/>
      <c r="AS160" s="263"/>
      <c r="AT160" s="263"/>
      <c r="AU160" s="263"/>
      <c r="AV160" s="263"/>
      <c r="AW160" s="263"/>
      <c r="AX160" s="263"/>
      <c r="AY160" s="263"/>
      <c r="AZ160" s="263"/>
      <c r="BA160" s="263"/>
      <c r="BB160" s="263"/>
      <c r="BC160" s="263"/>
      <c r="BD160" s="263"/>
      <c r="BE160" s="263"/>
      <c r="BF160" s="263"/>
      <c r="BG160" s="263"/>
      <c r="BH160" s="263"/>
      <c r="BI160" s="263"/>
      <c r="BJ160" s="263"/>
      <c r="BK160" s="263"/>
      <c r="BL160" s="263"/>
      <c r="BM160" s="263"/>
      <c r="BN160" s="263"/>
      <c r="BO160" s="263"/>
      <c r="BP160" s="263"/>
      <c r="BQ160" s="263"/>
      <c r="BR160" s="263"/>
      <c r="BS160" s="263"/>
      <c r="BT160" s="263"/>
      <c r="BU160" s="263"/>
      <c r="BV160" s="263"/>
      <c r="BW160" s="263"/>
      <c r="BX160" s="263"/>
      <c r="BY160" s="263"/>
      <c r="BZ160" s="263"/>
      <c r="CA160" s="263"/>
      <c r="CB160" s="263"/>
      <c r="CC160" s="263"/>
      <c r="CD160" s="263"/>
      <c r="CE160" s="263"/>
      <c r="CF160" s="263"/>
      <c r="CG160" s="263"/>
      <c r="CH160" s="263"/>
      <c r="CI160" s="263"/>
      <c r="CJ160" s="263"/>
      <c r="CK160" s="263"/>
      <c r="CL160" s="263"/>
      <c r="CM160" s="263"/>
      <c r="CN160" s="263"/>
      <c r="CO160" s="263"/>
      <c r="CP160" s="263"/>
      <c r="CQ160" s="263"/>
      <c r="CR160" s="263"/>
      <c r="CS160" s="263"/>
      <c r="CT160" s="263"/>
      <c r="CU160" s="263"/>
      <c r="CV160" s="263"/>
      <c r="CW160" s="263"/>
      <c r="CX160" s="263"/>
      <c r="CY160" s="263"/>
      <c r="CZ160" s="263"/>
      <c r="DA160" s="263"/>
      <c r="DB160" s="263"/>
      <c r="DC160" s="263"/>
      <c r="DD160" s="263"/>
      <c r="DE160" s="263"/>
      <c r="DF160" s="263"/>
      <c r="DG160" s="263"/>
      <c r="DH160" s="263"/>
      <c r="DI160" s="263"/>
      <c r="DJ160" s="263"/>
      <c r="DK160" s="263"/>
      <c r="DL160" s="263"/>
      <c r="DM160" s="263"/>
      <c r="DN160" s="263"/>
      <c r="DO160" s="263"/>
      <c r="DP160" s="263"/>
      <c r="DQ160" s="263"/>
      <c r="DR160" s="263"/>
      <c r="DS160" s="263"/>
      <c r="DT160" s="263"/>
      <c r="DU160" s="263"/>
      <c r="DV160" s="263"/>
      <c r="DW160" s="263"/>
      <c r="DX160" s="263"/>
      <c r="DY160" s="263"/>
      <c r="DZ160" s="263"/>
      <c r="EA160" s="263"/>
      <c r="EB160" s="263"/>
      <c r="EC160" s="263"/>
      <c r="ED160" s="263"/>
      <c r="EE160" s="263"/>
      <c r="EF160" s="263"/>
      <c r="EG160" s="263"/>
      <c r="EH160" s="263"/>
      <c r="EI160" s="263"/>
      <c r="EJ160" s="263"/>
      <c r="EK160" s="263"/>
      <c r="EL160" s="263"/>
      <c r="EM160" s="263"/>
      <c r="EN160" s="263"/>
      <c r="EO160" s="263"/>
      <c r="EP160" s="263"/>
      <c r="EQ160" s="263"/>
      <c r="ER160" s="263"/>
      <c r="ES160" s="263"/>
      <c r="ET160" s="263"/>
      <c r="EU160" s="263"/>
      <c r="EV160" s="263"/>
      <c r="EW160" s="263"/>
      <c r="EX160" s="263"/>
      <c r="EY160" s="263"/>
      <c r="EZ160" s="263"/>
      <c r="FA160" s="263"/>
      <c r="FB160" s="263"/>
      <c r="FC160" s="263"/>
      <c r="FD160" s="263"/>
      <c r="FE160" s="263"/>
      <c r="FF160" s="263"/>
      <c r="FG160" s="263"/>
      <c r="FH160" s="263"/>
      <c r="FI160" s="263"/>
      <c r="FJ160" s="263"/>
      <c r="FK160" s="263"/>
      <c r="FL160" s="263"/>
      <c r="FM160" s="263"/>
      <c r="FN160" s="263"/>
      <c r="FO160" s="263"/>
      <c r="FP160" s="263"/>
      <c r="FQ160" s="263"/>
      <c r="FR160" s="263"/>
      <c r="FS160" s="263"/>
      <c r="FT160" s="263"/>
      <c r="FU160" s="263"/>
      <c r="FV160" s="263"/>
      <c r="FW160" s="263"/>
      <c r="FX160" s="263"/>
      <c r="FY160" s="263"/>
      <c r="FZ160" s="263"/>
      <c r="GA160" s="263"/>
      <c r="GB160" s="263"/>
      <c r="GC160" s="263"/>
      <c r="GD160" s="263"/>
      <c r="GE160" s="263"/>
      <c r="GF160" s="263"/>
      <c r="GG160" s="263"/>
      <c r="GH160" s="263"/>
      <c r="GI160" s="263"/>
      <c r="GJ160" s="263"/>
      <c r="GK160" s="263"/>
      <c r="GL160" s="263"/>
      <c r="GM160" s="263"/>
      <c r="GN160" s="263"/>
      <c r="GO160" s="263"/>
      <c r="GP160" s="263"/>
      <c r="GQ160" s="263"/>
      <c r="GR160" s="263"/>
      <c r="GS160" s="263"/>
      <c r="GT160" s="263"/>
      <c r="GU160" s="263"/>
      <c r="GV160" s="263"/>
      <c r="GW160" s="263"/>
      <c r="GX160" s="263"/>
      <c r="GY160" s="263"/>
      <c r="GZ160" s="263"/>
      <c r="HA160" s="263"/>
      <c r="HB160" s="263"/>
      <c r="HC160" s="263"/>
      <c r="HD160" s="263"/>
      <c r="HE160" s="263"/>
      <c r="HF160" s="263"/>
      <c r="HG160" s="263"/>
      <c r="HH160" s="263"/>
      <c r="HI160" s="263"/>
      <c r="HJ160" s="263"/>
      <c r="HK160" s="263"/>
      <c r="HL160" s="263"/>
      <c r="HM160" s="263"/>
      <c r="HN160" s="263"/>
      <c r="HO160" s="263"/>
      <c r="HP160" s="263"/>
      <c r="HQ160" s="263"/>
      <c r="HR160" s="263"/>
      <c r="HS160" s="263"/>
      <c r="HT160" s="263"/>
      <c r="HU160" s="263"/>
      <c r="HV160" s="263"/>
      <c r="HW160" s="263"/>
      <c r="HX160" s="263"/>
      <c r="HY160" s="263"/>
      <c r="HZ160" s="263"/>
      <c r="IA160" s="263"/>
      <c r="IB160" s="263"/>
      <c r="IC160" s="263"/>
      <c r="ID160" s="263"/>
      <c r="IE160" s="263"/>
      <c r="IF160" s="263"/>
      <c r="IG160" s="263"/>
      <c r="IH160" s="263"/>
      <c r="II160" s="263"/>
      <c r="IJ160" s="263"/>
      <c r="IK160" s="263"/>
      <c r="IL160" s="263"/>
      <c r="IM160" s="263"/>
      <c r="IN160" s="263"/>
      <c r="IO160" s="263"/>
      <c r="IP160" s="263"/>
      <c r="IQ160" s="263"/>
      <c r="IR160" s="263"/>
      <c r="IS160" s="263"/>
      <c r="IT160" s="263"/>
      <c r="IU160" s="263"/>
      <c r="IV160" s="263"/>
      <c r="IW160" s="263"/>
      <c r="IX160" s="263"/>
      <c r="IY160" s="263"/>
      <c r="IZ160" s="263"/>
      <c r="JA160" s="263"/>
      <c r="JB160" s="263"/>
      <c r="JC160" s="263"/>
      <c r="JD160" s="263"/>
      <c r="JE160" s="263"/>
      <c r="JF160" s="263"/>
      <c r="JG160" s="263"/>
      <c r="JH160" s="263"/>
      <c r="JI160" s="263"/>
      <c r="JJ160" s="263"/>
      <c r="JK160" s="263"/>
      <c r="JL160" s="263"/>
      <c r="JM160" s="263"/>
      <c r="JN160" s="263"/>
      <c r="JO160" s="263"/>
      <c r="JP160" s="263"/>
      <c r="JQ160" s="263"/>
      <c r="JR160" s="263"/>
      <c r="JS160" s="263"/>
      <c r="JT160" s="263"/>
      <c r="JU160" s="263"/>
      <c r="JV160" s="263"/>
      <c r="JW160" s="263"/>
      <c r="JX160" s="263"/>
      <c r="JY160" s="263"/>
      <c r="JZ160" s="263"/>
      <c r="KA160" s="263"/>
      <c r="KB160" s="263"/>
      <c r="KC160" s="263"/>
      <c r="KD160" s="263"/>
      <c r="KE160" s="263"/>
      <c r="KF160" s="263"/>
      <c r="KG160" s="263"/>
      <c r="KH160" s="263"/>
      <c r="KI160" s="263"/>
      <c r="KJ160" s="263"/>
      <c r="KK160" s="263"/>
      <c r="KL160" s="263"/>
      <c r="KM160" s="263"/>
      <c r="KN160" s="263"/>
      <c r="KO160" s="263"/>
      <c r="KP160" s="263"/>
      <c r="KQ160" s="263"/>
      <c r="KR160" s="263"/>
      <c r="KS160" s="263"/>
      <c r="KT160" s="263"/>
      <c r="KU160" s="263"/>
      <c r="KV160" s="263"/>
      <c r="KW160" s="263"/>
      <c r="KX160" s="263"/>
      <c r="KY160" s="263"/>
      <c r="KZ160" s="263"/>
      <c r="LA160" s="263"/>
      <c r="LB160" s="263"/>
      <c r="LC160" s="263"/>
      <c r="LD160" s="263"/>
      <c r="LE160" s="263"/>
      <c r="LF160" s="263"/>
      <c r="LG160" s="263"/>
      <c r="LH160" s="263"/>
      <c r="LI160" s="263"/>
      <c r="LJ160" s="263"/>
      <c r="LK160" s="263"/>
      <c r="LL160" s="263"/>
      <c r="LM160" s="263"/>
      <c r="LN160" s="263"/>
      <c r="LO160" s="263"/>
      <c r="LP160" s="263"/>
      <c r="LQ160" s="263"/>
      <c r="LR160" s="263"/>
      <c r="LS160" s="263"/>
      <c r="LT160" s="263"/>
      <c r="LU160" s="263"/>
      <c r="LV160" s="263"/>
      <c r="LW160" s="263"/>
      <c r="LX160" s="263"/>
      <c r="LY160" s="263"/>
      <c r="LZ160" s="263"/>
      <c r="MA160" s="263"/>
      <c r="MB160" s="263"/>
      <c r="MC160" s="263"/>
      <c r="MD160" s="263"/>
      <c r="ME160" s="263"/>
      <c r="MF160" s="263"/>
      <c r="MG160" s="263"/>
      <c r="MH160" s="263"/>
      <c r="MI160" s="263"/>
      <c r="MJ160" s="263"/>
      <c r="MK160" s="263"/>
      <c r="ML160" s="263"/>
      <c r="MM160" s="263"/>
      <c r="MN160" s="263"/>
      <c r="MO160" s="263"/>
      <c r="MP160" s="263"/>
      <c r="MQ160" s="263"/>
      <c r="MR160" s="263"/>
      <c r="MS160" s="263"/>
      <c r="MT160" s="263"/>
      <c r="MU160" s="263"/>
      <c r="MV160" s="263"/>
      <c r="MW160" s="263"/>
      <c r="MX160" s="263"/>
      <c r="MY160" s="263"/>
      <c r="MZ160" s="263"/>
      <c r="NA160" s="263"/>
      <c r="NB160" s="263"/>
      <c r="NC160" s="263"/>
      <c r="ND160" s="263"/>
      <c r="NE160" s="263"/>
      <c r="NF160" s="263"/>
      <c r="NG160" s="263"/>
      <c r="NH160" s="263"/>
      <c r="NI160" s="263"/>
      <c r="NJ160" s="263"/>
      <c r="NK160" s="263"/>
      <c r="NL160" s="263"/>
      <c r="NM160" s="263"/>
      <c r="NN160" s="263"/>
      <c r="NO160" s="263"/>
      <c r="NP160" s="263"/>
      <c r="NQ160" s="263"/>
      <c r="NR160" s="263"/>
      <c r="NS160" s="263"/>
      <c r="NT160" s="263"/>
      <c r="NU160" s="263"/>
      <c r="NV160" s="263"/>
      <c r="NW160" s="263"/>
      <c r="NX160" s="263"/>
      <c r="NY160" s="263"/>
      <c r="NZ160" s="263"/>
      <c r="OA160" s="263"/>
      <c r="OB160" s="263"/>
      <c r="OC160" s="263"/>
      <c r="OD160" s="263"/>
      <c r="OE160" s="263"/>
      <c r="OF160" s="263"/>
      <c r="OG160" s="263"/>
      <c r="OH160" s="263"/>
      <c r="OI160" s="263"/>
      <c r="OJ160" s="263"/>
      <c r="OK160" s="263"/>
      <c r="OL160" s="263"/>
      <c r="OM160" s="263"/>
      <c r="ON160" s="263"/>
      <c r="OO160" s="263"/>
      <c r="OP160" s="263"/>
      <c r="OQ160" s="263"/>
      <c r="OR160" s="263"/>
      <c r="OS160" s="263"/>
      <c r="OT160" s="263"/>
      <c r="OU160" s="263"/>
      <c r="OV160" s="263"/>
      <c r="OW160" s="263"/>
      <c r="OX160" s="263"/>
      <c r="OY160" s="263"/>
      <c r="OZ160" s="263"/>
      <c r="PA160" s="263"/>
      <c r="PB160" s="263"/>
      <c r="PC160" s="263"/>
      <c r="PD160" s="263"/>
      <c r="PE160" s="263"/>
      <c r="PF160" s="263"/>
      <c r="PG160" s="263"/>
      <c r="PH160" s="263"/>
      <c r="PI160" s="263"/>
      <c r="PJ160" s="263"/>
      <c r="PK160" s="263"/>
      <c r="PL160" s="263"/>
      <c r="PM160" s="263"/>
      <c r="PN160" s="263"/>
      <c r="PO160" s="263"/>
      <c r="PP160" s="263"/>
      <c r="PQ160" s="263"/>
      <c r="PR160" s="263"/>
      <c r="PS160" s="263"/>
      <c r="PT160" s="263"/>
      <c r="PU160" s="263"/>
      <c r="PV160" s="263"/>
      <c r="PW160" s="263"/>
      <c r="PX160" s="263"/>
      <c r="PY160" s="263"/>
      <c r="PZ160" s="263"/>
      <c r="QA160" s="263"/>
      <c r="QB160" s="263"/>
      <c r="QC160" s="263"/>
      <c r="QD160" s="263"/>
      <c r="QE160" s="263"/>
      <c r="QF160" s="263"/>
      <c r="QG160" s="263"/>
      <c r="QH160" s="263"/>
      <c r="QI160" s="263"/>
      <c r="QJ160" s="263"/>
      <c r="QK160" s="263"/>
      <c r="QL160" s="263"/>
      <c r="QM160" s="263"/>
      <c r="QN160" s="263"/>
      <c r="QO160" s="263"/>
      <c r="QP160" s="263"/>
      <c r="QQ160" s="263"/>
      <c r="QR160" s="263"/>
      <c r="QS160" s="263"/>
      <c r="QT160" s="263"/>
      <c r="QU160" s="263"/>
      <c r="QV160" s="263"/>
      <c r="QW160" s="263"/>
      <c r="QX160" s="263"/>
      <c r="QY160" s="263"/>
      <c r="QZ160" s="263"/>
      <c r="RA160" s="263"/>
      <c r="RB160" s="263"/>
      <c r="RC160" s="263"/>
      <c r="RD160" s="263"/>
      <c r="RE160" s="263"/>
      <c r="RF160" s="263"/>
      <c r="RG160" s="263"/>
      <c r="RH160" s="263"/>
      <c r="RI160" s="263"/>
      <c r="RJ160" s="263"/>
      <c r="RK160" s="263"/>
      <c r="RL160" s="263"/>
      <c r="RM160" s="263"/>
      <c r="RN160" s="263"/>
      <c r="RO160" s="263"/>
      <c r="RP160" s="263"/>
      <c r="RQ160" s="263"/>
      <c r="RR160" s="263"/>
      <c r="RS160" s="263"/>
      <c r="RT160" s="263"/>
      <c r="RU160" s="263"/>
      <c r="RV160" s="263"/>
      <c r="RW160" s="263"/>
      <c r="RX160" s="263"/>
      <c r="RY160" s="263"/>
      <c r="RZ160" s="263"/>
      <c r="SA160" s="263"/>
      <c r="SB160" s="263"/>
      <c r="SC160" s="263"/>
      <c r="SD160" s="263"/>
      <c r="SE160" s="263"/>
      <c r="SF160" s="263"/>
      <c r="SG160" s="263"/>
      <c r="SH160" s="263"/>
      <c r="SI160" s="263"/>
      <c r="SJ160" s="263"/>
      <c r="SK160" s="263"/>
      <c r="SL160" s="263"/>
      <c r="SM160" s="263"/>
      <c r="SN160" s="263"/>
      <c r="SO160" s="263"/>
      <c r="SP160" s="263"/>
      <c r="SQ160" s="263"/>
      <c r="SR160" s="263"/>
      <c r="SS160" s="263"/>
      <c r="ST160" s="263"/>
      <c r="SU160" s="263"/>
      <c r="SV160" s="263"/>
      <c r="SW160" s="263"/>
      <c r="SX160" s="263"/>
      <c r="SY160" s="263"/>
      <c r="SZ160" s="263"/>
      <c r="TA160" s="263"/>
      <c r="TB160" s="263"/>
      <c r="TC160" s="263"/>
      <c r="TD160" s="263"/>
      <c r="TE160" s="263"/>
      <c r="TF160" s="263"/>
      <c r="TG160" s="263"/>
      <c r="TH160" s="263"/>
      <c r="TI160" s="263"/>
      <c r="TJ160" s="263"/>
      <c r="TK160" s="263"/>
      <c r="TL160" s="263"/>
      <c r="TM160" s="263"/>
      <c r="TN160" s="263"/>
      <c r="TO160" s="263"/>
      <c r="TP160" s="263"/>
      <c r="TQ160" s="263"/>
      <c r="TR160" s="263"/>
      <c r="TS160" s="263"/>
      <c r="TT160" s="263"/>
      <c r="TU160" s="263"/>
      <c r="TV160" s="263"/>
      <c r="TW160" s="263"/>
      <c r="TX160" s="263"/>
      <c r="TY160" s="263"/>
      <c r="TZ160" s="263"/>
      <c r="UA160" s="263"/>
      <c r="UB160" s="263"/>
      <c r="UC160" s="263"/>
      <c r="UD160" s="263"/>
      <c r="UE160" s="263"/>
      <c r="UF160" s="263"/>
      <c r="UG160" s="263"/>
      <c r="UH160" s="263"/>
      <c r="UI160" s="263"/>
      <c r="UJ160" s="263"/>
      <c r="UK160" s="263"/>
      <c r="UL160" s="263"/>
      <c r="UM160" s="263"/>
      <c r="UN160" s="263"/>
      <c r="UO160" s="263"/>
      <c r="UP160" s="263"/>
      <c r="UQ160" s="263"/>
      <c r="UR160" s="263"/>
      <c r="US160" s="263"/>
      <c r="UT160" s="263"/>
      <c r="UU160" s="263"/>
      <c r="UV160" s="263"/>
      <c r="UW160" s="263"/>
      <c r="UX160" s="263"/>
      <c r="UY160" s="263"/>
      <c r="UZ160" s="263"/>
      <c r="VA160" s="263"/>
      <c r="VB160" s="263"/>
      <c r="VC160" s="263"/>
      <c r="VD160" s="263"/>
      <c r="VE160" s="263"/>
      <c r="VF160" s="263"/>
      <c r="VG160" s="263"/>
      <c r="VH160" s="263"/>
      <c r="VI160" s="263"/>
      <c r="VJ160" s="263"/>
      <c r="VK160" s="263"/>
      <c r="VL160" s="263"/>
      <c r="VM160" s="263"/>
      <c r="VN160" s="263"/>
      <c r="VO160" s="263"/>
      <c r="VP160" s="263"/>
      <c r="VQ160" s="263"/>
      <c r="VR160" s="263"/>
      <c r="VS160" s="263"/>
      <c r="VT160" s="263"/>
      <c r="VU160" s="263"/>
      <c r="VV160" s="263"/>
      <c r="VW160" s="263"/>
      <c r="VX160" s="263"/>
      <c r="VY160" s="263"/>
      <c r="VZ160" s="263"/>
      <c r="WA160" s="263"/>
      <c r="WB160" s="263"/>
      <c r="WC160" s="263"/>
      <c r="WD160" s="263"/>
      <c r="WE160" s="263"/>
      <c r="WF160" s="263"/>
      <c r="WG160" s="263"/>
      <c r="WH160" s="263"/>
      <c r="WI160" s="263"/>
      <c r="WJ160" s="263"/>
      <c r="WK160" s="263"/>
      <c r="WL160" s="263"/>
      <c r="WM160" s="263"/>
      <c r="WN160" s="263"/>
      <c r="WO160" s="263"/>
      <c r="WP160" s="263"/>
      <c r="WQ160" s="263"/>
      <c r="WR160" s="263"/>
      <c r="WS160" s="263"/>
      <c r="WT160" s="263"/>
      <c r="WU160" s="263"/>
      <c r="WV160" s="263"/>
      <c r="WW160" s="263"/>
      <c r="WX160" s="263"/>
      <c r="WY160" s="263"/>
      <c r="WZ160" s="263"/>
      <c r="XA160" s="263"/>
      <c r="XB160" s="263"/>
      <c r="XC160" s="263"/>
      <c r="XD160" s="263"/>
      <c r="XE160" s="263"/>
      <c r="XF160" s="263"/>
      <c r="XG160" s="263"/>
      <c r="XH160" s="263"/>
      <c r="XI160" s="263"/>
      <c r="XJ160" s="263"/>
      <c r="XK160" s="263"/>
      <c r="XL160" s="263"/>
      <c r="XM160" s="263"/>
      <c r="XN160" s="263"/>
      <c r="XO160" s="263"/>
      <c r="XP160" s="263"/>
      <c r="XQ160" s="263"/>
      <c r="XR160" s="263"/>
      <c r="XS160" s="263"/>
      <c r="XT160" s="263"/>
      <c r="XU160" s="263"/>
      <c r="XV160" s="263"/>
      <c r="XW160" s="263"/>
      <c r="XX160" s="263"/>
      <c r="XY160" s="263"/>
      <c r="XZ160" s="263"/>
      <c r="YA160" s="263"/>
      <c r="YB160" s="263"/>
      <c r="YC160" s="263"/>
      <c r="YD160" s="263"/>
      <c r="YE160" s="263"/>
      <c r="YF160" s="263"/>
      <c r="YG160" s="263"/>
      <c r="YH160" s="263"/>
      <c r="YI160" s="263"/>
      <c r="YJ160" s="263"/>
      <c r="YK160" s="263"/>
      <c r="YL160" s="263"/>
      <c r="YM160" s="263"/>
      <c r="YN160" s="263"/>
      <c r="YO160" s="263"/>
      <c r="YP160" s="263"/>
      <c r="YQ160" s="263"/>
      <c r="YR160" s="263"/>
      <c r="YS160" s="263"/>
      <c r="YT160" s="263"/>
      <c r="YU160" s="263"/>
      <c r="YV160" s="263"/>
      <c r="YW160" s="263"/>
      <c r="YX160" s="263"/>
      <c r="YY160" s="263"/>
      <c r="YZ160" s="263"/>
      <c r="ZA160" s="263"/>
      <c r="ZB160" s="263"/>
      <c r="ZC160" s="263"/>
      <c r="ZD160" s="263"/>
      <c r="ZE160" s="263"/>
      <c r="ZF160" s="263"/>
      <c r="ZG160" s="263"/>
      <c r="ZH160" s="263"/>
      <c r="ZI160" s="263"/>
      <c r="ZJ160" s="263"/>
      <c r="ZK160" s="263"/>
      <c r="ZL160" s="263"/>
      <c r="ZM160" s="263"/>
      <c r="ZN160" s="263"/>
      <c r="ZO160" s="263"/>
      <c r="ZP160" s="263"/>
      <c r="ZQ160" s="263"/>
      <c r="ZR160" s="263"/>
      <c r="ZS160" s="263"/>
      <c r="ZT160" s="263"/>
      <c r="ZU160" s="263"/>
      <c r="ZV160" s="263"/>
      <c r="ZW160" s="263"/>
      <c r="ZX160" s="263"/>
      <c r="ZY160" s="263"/>
      <c r="ZZ160" s="263"/>
      <c r="AAA160" s="263"/>
      <c r="AAB160" s="263"/>
      <c r="AAC160" s="263"/>
      <c r="AAD160" s="263"/>
      <c r="AAE160" s="263"/>
      <c r="AAF160" s="263"/>
      <c r="AAG160" s="263"/>
      <c r="AAH160" s="263"/>
      <c r="AAI160" s="263"/>
      <c r="AAJ160" s="263"/>
      <c r="AAK160" s="263"/>
      <c r="AAL160" s="263"/>
      <c r="AAM160" s="263"/>
      <c r="AAN160" s="263"/>
      <c r="AAO160" s="263"/>
      <c r="AAP160" s="263"/>
      <c r="AAQ160" s="263"/>
      <c r="AAR160" s="263"/>
      <c r="AAS160" s="263"/>
      <c r="AAT160" s="263"/>
      <c r="AAU160" s="263"/>
      <c r="AAV160" s="263"/>
      <c r="AAW160" s="263"/>
      <c r="AAX160" s="263"/>
      <c r="AAY160" s="263"/>
      <c r="AAZ160" s="263"/>
      <c r="ABA160" s="263"/>
      <c r="ABB160" s="263"/>
      <c r="ABC160" s="263"/>
      <c r="ABD160" s="263"/>
      <c r="ABE160" s="263"/>
      <c r="ABF160" s="263"/>
      <c r="ABG160" s="263"/>
      <c r="ABH160" s="263"/>
      <c r="ABI160" s="263"/>
      <c r="ABJ160" s="263"/>
      <c r="ABK160" s="263"/>
      <c r="ABL160" s="263"/>
      <c r="ABM160" s="263"/>
      <c r="ABN160" s="263"/>
      <c r="ABO160" s="263"/>
      <c r="ABP160" s="263"/>
      <c r="ABQ160" s="263"/>
      <c r="ABR160" s="263"/>
      <c r="ABS160" s="263"/>
      <c r="ABT160" s="263"/>
      <c r="ABU160" s="263"/>
      <c r="ABV160" s="263"/>
      <c r="ABW160" s="263"/>
      <c r="ABX160" s="263"/>
      <c r="ABY160" s="263"/>
      <c r="ABZ160" s="263"/>
      <c r="ACA160" s="263"/>
      <c r="ACB160" s="263"/>
      <c r="ACC160" s="263"/>
      <c r="ACD160" s="263"/>
      <c r="ACE160" s="263"/>
      <c r="ACF160" s="263"/>
      <c r="ACG160" s="263"/>
      <c r="ACH160" s="263"/>
      <c r="ACI160" s="263"/>
      <c r="ACJ160" s="263"/>
      <c r="ACK160" s="263"/>
      <c r="ACL160" s="263"/>
      <c r="ACM160" s="263"/>
      <c r="ACN160" s="263"/>
      <c r="ACO160" s="263"/>
      <c r="ACP160" s="263"/>
      <c r="ACQ160" s="263"/>
      <c r="ACR160" s="263"/>
      <c r="ACS160" s="263"/>
      <c r="ACT160" s="263"/>
      <c r="ACU160" s="263"/>
      <c r="ACV160" s="263"/>
      <c r="ACW160" s="263"/>
      <c r="ACX160" s="263"/>
      <c r="ACY160" s="263"/>
      <c r="ACZ160" s="263"/>
      <c r="ADA160" s="263"/>
      <c r="ADB160" s="263"/>
      <c r="ADC160" s="263"/>
      <c r="ADD160" s="263"/>
      <c r="ADE160" s="263"/>
      <c r="ADF160" s="263"/>
      <c r="ADG160" s="263"/>
      <c r="ADH160" s="263"/>
      <c r="ADI160" s="263"/>
      <c r="ADJ160" s="263"/>
      <c r="ADK160" s="263"/>
      <c r="ADL160" s="263"/>
      <c r="ADM160" s="263"/>
      <c r="ADN160" s="263"/>
      <c r="ADO160" s="263"/>
      <c r="ADP160" s="263"/>
      <c r="ADQ160" s="263"/>
      <c r="ADR160" s="263"/>
      <c r="ADS160" s="263"/>
      <c r="ADT160" s="263"/>
      <c r="ADU160" s="263"/>
      <c r="ADV160" s="263"/>
      <c r="ADW160" s="263"/>
      <c r="ADX160" s="263"/>
      <c r="ADY160" s="263"/>
      <c r="ADZ160" s="263"/>
      <c r="AEA160" s="263"/>
      <c r="AEB160" s="263"/>
      <c r="AEC160" s="263"/>
      <c r="AED160" s="263"/>
      <c r="AEE160" s="263"/>
      <c r="AEF160" s="263"/>
      <c r="AEG160" s="263"/>
      <c r="AEH160" s="263"/>
      <c r="AEI160" s="263"/>
      <c r="AEJ160" s="263"/>
      <c r="AEK160" s="263"/>
      <c r="AEL160" s="263"/>
      <c r="AEM160" s="263"/>
      <c r="AEN160" s="263"/>
      <c r="AEO160" s="263"/>
      <c r="AEP160" s="263"/>
      <c r="AEQ160" s="263"/>
      <c r="AER160" s="263"/>
      <c r="AES160" s="263"/>
      <c r="AET160" s="263"/>
      <c r="AEU160" s="263"/>
      <c r="AEV160" s="263"/>
      <c r="AEW160" s="263"/>
      <c r="AEX160" s="263"/>
      <c r="AEY160" s="263"/>
      <c r="AEZ160" s="263"/>
      <c r="AFA160" s="263"/>
      <c r="AFB160" s="263"/>
      <c r="AFC160" s="263"/>
      <c r="AFD160" s="263"/>
      <c r="AFE160" s="263"/>
      <c r="AFF160" s="263"/>
      <c r="AFG160" s="263"/>
      <c r="AFH160" s="263"/>
      <c r="AFI160" s="263"/>
      <c r="AFJ160" s="263"/>
      <c r="AFK160" s="263"/>
      <c r="AFL160" s="263"/>
      <c r="AFM160" s="263"/>
      <c r="AFN160" s="263"/>
      <c r="AFO160" s="263"/>
      <c r="AFP160" s="263"/>
      <c r="AFQ160" s="263"/>
      <c r="AFR160" s="263"/>
      <c r="AFS160" s="263"/>
      <c r="AFT160" s="263"/>
      <c r="AFU160" s="263"/>
      <c r="AFV160" s="263"/>
      <c r="AFW160" s="263"/>
      <c r="AFX160" s="263"/>
      <c r="AFY160" s="263"/>
      <c r="AFZ160" s="263"/>
      <c r="AGA160" s="263"/>
      <c r="AGB160" s="263"/>
      <c r="AGC160" s="263"/>
      <c r="AGD160" s="263"/>
      <c r="AGE160" s="263"/>
      <c r="AGF160" s="263"/>
      <c r="AGG160" s="263"/>
      <c r="AGH160" s="263"/>
      <c r="AGI160" s="263"/>
      <c r="AGJ160" s="263"/>
      <c r="AGK160" s="263"/>
      <c r="AGL160" s="263"/>
      <c r="AGM160" s="263"/>
      <c r="AGN160" s="263"/>
      <c r="AGO160" s="263"/>
      <c r="AGP160" s="263"/>
      <c r="AGQ160" s="263"/>
      <c r="AGR160" s="263"/>
      <c r="AGS160" s="263"/>
      <c r="AGT160" s="263"/>
      <c r="AGU160" s="263"/>
      <c r="AGV160" s="263"/>
      <c r="AGW160" s="263"/>
      <c r="AGX160" s="263"/>
      <c r="AGY160" s="263"/>
      <c r="AGZ160" s="263"/>
      <c r="AHA160" s="263"/>
      <c r="AHB160" s="263"/>
      <c r="AHC160" s="263"/>
      <c r="AHD160" s="263"/>
      <c r="AHE160" s="263"/>
      <c r="AHF160" s="263"/>
      <c r="AHG160" s="263"/>
      <c r="AHH160" s="263"/>
      <c r="AHI160" s="263"/>
      <c r="AHJ160" s="263"/>
      <c r="AHK160" s="263"/>
      <c r="AHL160" s="263"/>
      <c r="AHM160" s="263"/>
      <c r="AHN160" s="263"/>
      <c r="AHO160" s="263"/>
      <c r="AHP160" s="263"/>
      <c r="AHQ160" s="263"/>
      <c r="AHR160" s="263"/>
      <c r="AHS160" s="263"/>
      <c r="AHT160" s="263"/>
      <c r="AHU160" s="263"/>
      <c r="AHV160" s="263"/>
      <c r="AHW160" s="263"/>
      <c r="AHX160" s="263"/>
      <c r="AHY160" s="263"/>
      <c r="AHZ160" s="263"/>
      <c r="AIA160" s="263"/>
      <c r="AIB160" s="263"/>
      <c r="AIC160" s="263"/>
      <c r="AID160" s="263"/>
      <c r="AIE160" s="263"/>
      <c r="AIF160" s="263"/>
      <c r="AIG160" s="263"/>
      <c r="AIH160" s="263"/>
      <c r="AII160" s="263"/>
      <c r="AIJ160" s="263"/>
      <c r="AIK160" s="263"/>
      <c r="AIL160" s="263"/>
      <c r="AIM160" s="263"/>
      <c r="AIN160" s="263"/>
      <c r="AIO160" s="263"/>
      <c r="AIP160" s="263"/>
      <c r="AIQ160" s="263"/>
      <c r="AIR160" s="263"/>
      <c r="AIS160" s="263"/>
      <c r="AIT160" s="263"/>
      <c r="AIU160" s="263"/>
      <c r="AIV160" s="263"/>
      <c r="AIW160" s="263"/>
      <c r="AIX160" s="263"/>
      <c r="AIY160" s="263"/>
      <c r="AIZ160" s="263"/>
      <c r="AJA160" s="263"/>
      <c r="AJB160" s="263"/>
      <c r="AJC160" s="263"/>
      <c r="AJD160" s="263"/>
      <c r="AJE160" s="263"/>
      <c r="AJF160" s="263"/>
      <c r="AJG160" s="263"/>
      <c r="AJH160" s="263"/>
      <c r="AJI160" s="263"/>
      <c r="AJJ160" s="263"/>
      <c r="AJK160" s="263"/>
      <c r="AJL160" s="263"/>
      <c r="AJM160" s="263"/>
      <c r="AJN160" s="263"/>
      <c r="AJO160" s="263"/>
      <c r="AJP160" s="263"/>
      <c r="AJQ160" s="263"/>
      <c r="AJR160" s="263"/>
      <c r="AJS160" s="263"/>
      <c r="AJT160" s="263"/>
      <c r="AJU160" s="263"/>
      <c r="AJV160" s="263"/>
      <c r="AJW160" s="263"/>
      <c r="AJX160" s="263"/>
      <c r="AJY160" s="263"/>
      <c r="AJZ160" s="263"/>
      <c r="AKA160" s="263"/>
      <c r="AKB160" s="263"/>
      <c r="AKC160" s="263"/>
      <c r="AKD160" s="263"/>
      <c r="AKE160" s="263"/>
      <c r="AKF160" s="263"/>
      <c r="AKG160" s="263"/>
      <c r="AKH160" s="263"/>
      <c r="AKI160" s="263"/>
      <c r="AKJ160" s="263"/>
      <c r="AKK160" s="263"/>
      <c r="AKL160" s="263"/>
      <c r="AKM160" s="263"/>
      <c r="AKN160" s="263"/>
      <c r="AKO160" s="263"/>
      <c r="AKP160" s="263"/>
      <c r="AKQ160" s="263"/>
      <c r="AKR160" s="263"/>
      <c r="AKS160" s="263"/>
      <c r="AKT160" s="263"/>
      <c r="AKU160" s="263"/>
      <c r="AKV160" s="263"/>
      <c r="AKW160" s="263"/>
      <c r="AKX160" s="263"/>
      <c r="AKY160" s="263"/>
      <c r="AKZ160" s="263"/>
      <c r="ALA160" s="263"/>
      <c r="ALB160" s="263"/>
      <c r="ALC160" s="263"/>
      <c r="ALD160" s="263"/>
      <c r="ALE160" s="263"/>
      <c r="ALF160" s="263"/>
      <c r="ALG160" s="263"/>
      <c r="ALH160" s="263"/>
      <c r="ALI160" s="263"/>
      <c r="ALJ160" s="263"/>
      <c r="ALK160" s="263"/>
      <c r="ALL160" s="263"/>
      <c r="ALM160" s="263"/>
      <c r="ALN160" s="263"/>
      <c r="ALO160" s="263"/>
      <c r="ALP160" s="263"/>
      <c r="ALQ160" s="263"/>
      <c r="ALR160" s="263"/>
      <c r="ALS160" s="263"/>
      <c r="ALT160" s="263"/>
      <c r="ALU160" s="263"/>
      <c r="ALV160" s="263"/>
      <c r="ALW160" s="263"/>
      <c r="ALX160" s="263"/>
      <c r="ALY160" s="263"/>
      <c r="ALZ160" s="263"/>
      <c r="AMA160" s="263"/>
      <c r="AMB160" s="263"/>
      <c r="AMC160" s="263"/>
      <c r="AMD160" s="263"/>
      <c r="AME160" s="263"/>
      <c r="AMF160" s="263"/>
      <c r="AMG160" s="263"/>
      <c r="AMH160" s="263"/>
      <c r="AMI160" s="263"/>
      <c r="AMJ160" s="263"/>
      <c r="AMK160" s="263"/>
    </row>
    <row r="161" spans="1:1025" s="86" customFormat="1" x14ac:dyDescent="0.2">
      <c r="A161" s="263"/>
      <c r="B161" s="263"/>
      <c r="C161" s="234"/>
      <c r="D161" s="234"/>
      <c r="E161" s="234"/>
      <c r="F161" s="234"/>
      <c r="G161" s="234"/>
      <c r="H161" s="234"/>
      <c r="I161" s="234"/>
      <c r="J161" s="234"/>
      <c r="K161" s="234"/>
      <c r="L161" s="234"/>
      <c r="M161" s="234"/>
      <c r="N161" s="234"/>
      <c r="O161" s="234"/>
      <c r="P161" s="234"/>
      <c r="Q161" s="224"/>
      <c r="R161" s="244"/>
      <c r="S161" s="263"/>
      <c r="T161" s="263"/>
      <c r="U161" s="263"/>
      <c r="V161" s="263"/>
      <c r="W161" s="263"/>
      <c r="X161" s="263"/>
      <c r="Y161" s="263"/>
      <c r="Z161" s="263"/>
      <c r="AA161" s="263"/>
      <c r="AB161" s="263"/>
      <c r="AC161" s="263"/>
      <c r="AD161" s="263"/>
      <c r="AE161" s="263"/>
      <c r="AF161" s="263"/>
      <c r="AG161" s="263"/>
      <c r="AH161" s="263"/>
      <c r="AI161" s="263"/>
      <c r="AJ161" s="263"/>
      <c r="AK161" s="263"/>
      <c r="AL161" s="263"/>
      <c r="AM161" s="263"/>
      <c r="AN161" s="263"/>
      <c r="AO161" s="263"/>
      <c r="AP161" s="263"/>
      <c r="AQ161" s="263"/>
      <c r="AR161" s="263"/>
      <c r="AS161" s="263"/>
      <c r="AT161" s="263"/>
      <c r="AU161" s="263"/>
      <c r="AV161" s="263"/>
      <c r="AW161" s="263"/>
      <c r="AX161" s="263"/>
      <c r="AY161" s="263"/>
      <c r="AZ161" s="263"/>
      <c r="BA161" s="263"/>
      <c r="BB161" s="263"/>
      <c r="BC161" s="263"/>
      <c r="BD161" s="263"/>
      <c r="BE161" s="263"/>
      <c r="BF161" s="263"/>
      <c r="BG161" s="263"/>
      <c r="BH161" s="263"/>
      <c r="BI161" s="263"/>
      <c r="BJ161" s="263"/>
      <c r="BK161" s="263"/>
      <c r="BL161" s="263"/>
      <c r="BM161" s="263"/>
      <c r="BN161" s="263"/>
      <c r="BO161" s="263"/>
      <c r="BP161" s="263"/>
      <c r="BQ161" s="263"/>
      <c r="BR161" s="263"/>
      <c r="BS161" s="263"/>
      <c r="BT161" s="263"/>
      <c r="BU161" s="263"/>
      <c r="BV161" s="263"/>
      <c r="BW161" s="263"/>
      <c r="BX161" s="263"/>
      <c r="BY161" s="263"/>
      <c r="BZ161" s="263"/>
      <c r="CA161" s="263"/>
      <c r="CB161" s="263"/>
      <c r="CC161" s="263"/>
      <c r="CD161" s="263"/>
      <c r="CE161" s="263"/>
      <c r="CF161" s="263"/>
      <c r="CG161" s="263"/>
      <c r="CH161" s="263"/>
      <c r="CI161" s="263"/>
      <c r="CJ161" s="263"/>
      <c r="CK161" s="263"/>
      <c r="CL161" s="263"/>
      <c r="CM161" s="263"/>
      <c r="CN161" s="263"/>
      <c r="CO161" s="263"/>
      <c r="CP161" s="263"/>
      <c r="CQ161" s="263"/>
      <c r="CR161" s="263"/>
      <c r="CS161" s="263"/>
      <c r="CT161" s="263"/>
      <c r="CU161" s="263"/>
      <c r="CV161" s="263"/>
      <c r="CW161" s="263"/>
      <c r="CX161" s="263"/>
      <c r="CY161" s="263"/>
      <c r="CZ161" s="263"/>
      <c r="DA161" s="263"/>
      <c r="DB161" s="263"/>
      <c r="DC161" s="263"/>
      <c r="DD161" s="263"/>
      <c r="DE161" s="263"/>
      <c r="DF161" s="263"/>
      <c r="DG161" s="263"/>
      <c r="DH161" s="263"/>
      <c r="DI161" s="263"/>
      <c r="DJ161" s="263"/>
      <c r="DK161" s="263"/>
      <c r="DL161" s="263"/>
      <c r="DM161" s="263"/>
      <c r="DN161" s="263"/>
      <c r="DO161" s="263"/>
      <c r="DP161" s="263"/>
      <c r="DQ161" s="263"/>
      <c r="DR161" s="263"/>
      <c r="DS161" s="263"/>
      <c r="DT161" s="263"/>
      <c r="DU161" s="263"/>
      <c r="DV161" s="263"/>
      <c r="DW161" s="263"/>
      <c r="DX161" s="263"/>
      <c r="DY161" s="263"/>
      <c r="DZ161" s="263"/>
      <c r="EA161" s="263"/>
      <c r="EB161" s="263"/>
      <c r="EC161" s="263"/>
      <c r="ED161" s="263"/>
      <c r="EE161" s="263"/>
      <c r="EF161" s="263"/>
      <c r="EG161" s="263"/>
      <c r="EH161" s="263"/>
      <c r="EI161" s="263"/>
      <c r="EJ161" s="263"/>
      <c r="EK161" s="263"/>
      <c r="EL161" s="263"/>
      <c r="EM161" s="263"/>
      <c r="EN161" s="263"/>
      <c r="EO161" s="263"/>
      <c r="EP161" s="263"/>
      <c r="EQ161" s="263"/>
      <c r="ER161" s="263"/>
      <c r="ES161" s="263"/>
      <c r="ET161" s="263"/>
      <c r="EU161" s="263"/>
      <c r="EV161" s="263"/>
      <c r="EW161" s="263"/>
      <c r="EX161" s="263"/>
      <c r="EY161" s="263"/>
      <c r="EZ161" s="263"/>
      <c r="FA161" s="263"/>
      <c r="FB161" s="263"/>
      <c r="FC161" s="263"/>
      <c r="FD161" s="263"/>
      <c r="FE161" s="263"/>
      <c r="FF161" s="263"/>
      <c r="FG161" s="263"/>
      <c r="FH161" s="263"/>
      <c r="FI161" s="263"/>
      <c r="FJ161" s="263"/>
      <c r="FK161" s="263"/>
      <c r="FL161" s="263"/>
      <c r="FM161" s="263"/>
      <c r="FN161" s="263"/>
      <c r="FO161" s="263"/>
      <c r="FP161" s="263"/>
      <c r="FQ161" s="263"/>
      <c r="FR161" s="263"/>
      <c r="FS161" s="263"/>
      <c r="FT161" s="263"/>
      <c r="FU161" s="263"/>
      <c r="FV161" s="263"/>
      <c r="FW161" s="263"/>
      <c r="FX161" s="263"/>
      <c r="FY161" s="263"/>
      <c r="FZ161" s="263"/>
      <c r="GA161" s="263"/>
      <c r="GB161" s="263"/>
      <c r="GC161" s="263"/>
      <c r="GD161" s="263"/>
      <c r="GE161" s="263"/>
      <c r="GF161" s="263"/>
      <c r="GG161" s="263"/>
      <c r="GH161" s="263"/>
      <c r="GI161" s="263"/>
      <c r="GJ161" s="263"/>
      <c r="GK161" s="263"/>
      <c r="GL161" s="263"/>
      <c r="GM161" s="263"/>
      <c r="GN161" s="263"/>
      <c r="GO161" s="263"/>
      <c r="GP161" s="263"/>
      <c r="GQ161" s="263"/>
      <c r="GR161" s="263"/>
      <c r="GS161" s="263"/>
      <c r="GT161" s="263"/>
      <c r="GU161" s="263"/>
      <c r="GV161" s="263"/>
      <c r="GW161" s="263"/>
      <c r="GX161" s="263"/>
      <c r="GY161" s="263"/>
      <c r="GZ161" s="263"/>
      <c r="HA161" s="263"/>
      <c r="HB161" s="263"/>
      <c r="HC161" s="263"/>
      <c r="HD161" s="263"/>
      <c r="HE161" s="263"/>
      <c r="HF161" s="263"/>
      <c r="HG161" s="263"/>
      <c r="HH161" s="263"/>
      <c r="HI161" s="263"/>
      <c r="HJ161" s="263"/>
      <c r="HK161" s="263"/>
      <c r="HL161" s="263"/>
      <c r="HM161" s="263"/>
      <c r="HN161" s="263"/>
      <c r="HO161" s="263"/>
      <c r="HP161" s="263"/>
      <c r="HQ161" s="263"/>
      <c r="HR161" s="263"/>
      <c r="HS161" s="263"/>
      <c r="HT161" s="263"/>
      <c r="HU161" s="263"/>
      <c r="HV161" s="263"/>
      <c r="HW161" s="263"/>
      <c r="HX161" s="263"/>
      <c r="HY161" s="263"/>
      <c r="HZ161" s="263"/>
      <c r="IA161" s="263"/>
      <c r="IB161" s="263"/>
      <c r="IC161" s="263"/>
      <c r="ID161" s="263"/>
      <c r="IE161" s="263"/>
      <c r="IF161" s="263"/>
      <c r="IG161" s="263"/>
      <c r="IH161" s="263"/>
      <c r="II161" s="263"/>
      <c r="IJ161" s="263"/>
      <c r="IK161" s="263"/>
      <c r="IL161" s="263"/>
      <c r="IM161" s="263"/>
      <c r="IN161" s="263"/>
      <c r="IO161" s="263"/>
      <c r="IP161" s="263"/>
      <c r="IQ161" s="263"/>
      <c r="IR161" s="263"/>
      <c r="IS161" s="263"/>
      <c r="IT161" s="263"/>
      <c r="IU161" s="263"/>
      <c r="IV161" s="263"/>
      <c r="IW161" s="263"/>
      <c r="IX161" s="263"/>
      <c r="IY161" s="263"/>
      <c r="IZ161" s="263"/>
      <c r="JA161" s="263"/>
      <c r="JB161" s="263"/>
      <c r="JC161" s="263"/>
      <c r="JD161" s="263"/>
      <c r="JE161" s="263"/>
      <c r="JF161" s="263"/>
      <c r="JG161" s="263"/>
      <c r="JH161" s="263"/>
      <c r="JI161" s="263"/>
      <c r="JJ161" s="263"/>
      <c r="JK161" s="263"/>
      <c r="JL161" s="263"/>
      <c r="JM161" s="263"/>
      <c r="JN161" s="263"/>
      <c r="JO161" s="263"/>
      <c r="JP161" s="263"/>
      <c r="JQ161" s="263"/>
      <c r="JR161" s="263"/>
      <c r="JS161" s="263"/>
      <c r="JT161" s="263"/>
      <c r="JU161" s="263"/>
      <c r="JV161" s="263"/>
      <c r="JW161" s="263"/>
      <c r="JX161" s="263"/>
      <c r="JY161" s="263"/>
      <c r="JZ161" s="263"/>
      <c r="KA161" s="263"/>
      <c r="KB161" s="263"/>
      <c r="KC161" s="263"/>
      <c r="KD161" s="263"/>
      <c r="KE161" s="263"/>
      <c r="KF161" s="263"/>
      <c r="KG161" s="263"/>
      <c r="KH161" s="263"/>
      <c r="KI161" s="263"/>
      <c r="KJ161" s="263"/>
      <c r="KK161" s="263"/>
      <c r="KL161" s="263"/>
      <c r="KM161" s="263"/>
      <c r="KN161" s="263"/>
      <c r="KO161" s="263"/>
      <c r="KP161" s="263"/>
      <c r="KQ161" s="263"/>
      <c r="KR161" s="263"/>
      <c r="KS161" s="263"/>
      <c r="KT161" s="263"/>
      <c r="KU161" s="263"/>
      <c r="KV161" s="263"/>
      <c r="KW161" s="263"/>
      <c r="KX161" s="263"/>
      <c r="KY161" s="263"/>
      <c r="KZ161" s="263"/>
      <c r="LA161" s="263"/>
      <c r="LB161" s="263"/>
      <c r="LC161" s="263"/>
      <c r="LD161" s="263"/>
      <c r="LE161" s="263"/>
      <c r="LF161" s="263"/>
      <c r="LG161" s="263"/>
      <c r="LH161" s="263"/>
      <c r="LI161" s="263"/>
      <c r="LJ161" s="263"/>
      <c r="LK161" s="263"/>
      <c r="LL161" s="263"/>
      <c r="LM161" s="263"/>
      <c r="LN161" s="263"/>
      <c r="LO161" s="263"/>
      <c r="LP161" s="263"/>
      <c r="LQ161" s="263"/>
      <c r="LR161" s="263"/>
      <c r="LS161" s="263"/>
      <c r="LT161" s="263"/>
      <c r="LU161" s="263"/>
      <c r="LV161" s="263"/>
      <c r="LW161" s="263"/>
      <c r="LX161" s="263"/>
      <c r="LY161" s="263"/>
      <c r="LZ161" s="263"/>
      <c r="MA161" s="263"/>
      <c r="MB161" s="263"/>
      <c r="MC161" s="263"/>
      <c r="MD161" s="263"/>
      <c r="ME161" s="263"/>
      <c r="MF161" s="263"/>
      <c r="MG161" s="263"/>
      <c r="MH161" s="263"/>
      <c r="MI161" s="263"/>
      <c r="MJ161" s="263"/>
      <c r="MK161" s="263"/>
      <c r="ML161" s="263"/>
      <c r="MM161" s="263"/>
      <c r="MN161" s="263"/>
      <c r="MO161" s="263"/>
      <c r="MP161" s="263"/>
      <c r="MQ161" s="263"/>
      <c r="MR161" s="263"/>
      <c r="MS161" s="263"/>
      <c r="MT161" s="263"/>
      <c r="MU161" s="263"/>
      <c r="MV161" s="263"/>
      <c r="MW161" s="263"/>
      <c r="MX161" s="263"/>
      <c r="MY161" s="263"/>
      <c r="MZ161" s="263"/>
      <c r="NA161" s="263"/>
      <c r="NB161" s="263"/>
      <c r="NC161" s="263"/>
      <c r="ND161" s="263"/>
      <c r="NE161" s="263"/>
      <c r="NF161" s="263"/>
      <c r="NG161" s="263"/>
      <c r="NH161" s="263"/>
      <c r="NI161" s="263"/>
      <c r="NJ161" s="263"/>
      <c r="NK161" s="263"/>
      <c r="NL161" s="263"/>
      <c r="NM161" s="263"/>
      <c r="NN161" s="263"/>
      <c r="NO161" s="263"/>
      <c r="NP161" s="263"/>
      <c r="NQ161" s="263"/>
      <c r="NR161" s="263"/>
      <c r="NS161" s="263"/>
      <c r="NT161" s="263"/>
      <c r="NU161" s="263"/>
      <c r="NV161" s="263"/>
      <c r="NW161" s="263"/>
      <c r="NX161" s="263"/>
      <c r="NY161" s="263"/>
      <c r="NZ161" s="263"/>
      <c r="OA161" s="263"/>
      <c r="OB161" s="263"/>
      <c r="OC161" s="263"/>
      <c r="OD161" s="263"/>
      <c r="OE161" s="263"/>
      <c r="OF161" s="263"/>
      <c r="OG161" s="263"/>
      <c r="OH161" s="263"/>
      <c r="OI161" s="263"/>
      <c r="OJ161" s="263"/>
      <c r="OK161" s="263"/>
      <c r="OL161" s="263"/>
      <c r="OM161" s="263"/>
      <c r="ON161" s="263"/>
      <c r="OO161" s="263"/>
      <c r="OP161" s="263"/>
      <c r="OQ161" s="263"/>
      <c r="OR161" s="263"/>
      <c r="OS161" s="263"/>
      <c r="OT161" s="263"/>
      <c r="OU161" s="263"/>
      <c r="OV161" s="263"/>
      <c r="OW161" s="263"/>
      <c r="OX161" s="263"/>
      <c r="OY161" s="263"/>
      <c r="OZ161" s="263"/>
      <c r="PA161" s="263"/>
      <c r="PB161" s="263"/>
      <c r="PC161" s="263"/>
      <c r="PD161" s="263"/>
      <c r="PE161" s="263"/>
      <c r="PF161" s="263"/>
      <c r="PG161" s="263"/>
      <c r="PH161" s="263"/>
      <c r="PI161" s="263"/>
      <c r="PJ161" s="263"/>
      <c r="PK161" s="263"/>
      <c r="PL161" s="263"/>
      <c r="PM161" s="263"/>
      <c r="PN161" s="263"/>
      <c r="PO161" s="263"/>
      <c r="PP161" s="263"/>
      <c r="PQ161" s="263"/>
      <c r="PR161" s="263"/>
      <c r="PS161" s="263"/>
      <c r="PT161" s="263"/>
      <c r="PU161" s="263"/>
      <c r="PV161" s="263"/>
      <c r="PW161" s="263"/>
      <c r="PX161" s="263"/>
      <c r="PY161" s="263"/>
      <c r="PZ161" s="263"/>
      <c r="QA161" s="263"/>
      <c r="QB161" s="263"/>
      <c r="QC161" s="263"/>
      <c r="QD161" s="263"/>
      <c r="QE161" s="263"/>
      <c r="QF161" s="263"/>
      <c r="QG161" s="263"/>
      <c r="QH161" s="263"/>
      <c r="QI161" s="263"/>
      <c r="QJ161" s="263"/>
      <c r="QK161" s="263"/>
      <c r="QL161" s="263"/>
      <c r="QM161" s="263"/>
      <c r="QN161" s="263"/>
      <c r="QO161" s="263"/>
      <c r="QP161" s="263"/>
      <c r="QQ161" s="263"/>
      <c r="QR161" s="263"/>
      <c r="QS161" s="263"/>
      <c r="QT161" s="263"/>
      <c r="QU161" s="263"/>
      <c r="QV161" s="263"/>
      <c r="QW161" s="263"/>
      <c r="QX161" s="263"/>
      <c r="QY161" s="263"/>
      <c r="QZ161" s="263"/>
      <c r="RA161" s="263"/>
      <c r="RB161" s="263"/>
      <c r="RC161" s="263"/>
      <c r="RD161" s="263"/>
      <c r="RE161" s="263"/>
      <c r="RF161" s="263"/>
      <c r="RG161" s="263"/>
      <c r="RH161" s="263"/>
      <c r="RI161" s="263"/>
      <c r="RJ161" s="263"/>
      <c r="RK161" s="263"/>
      <c r="RL161" s="263"/>
      <c r="RM161" s="263"/>
      <c r="RN161" s="263"/>
      <c r="RO161" s="263"/>
      <c r="RP161" s="263"/>
      <c r="RQ161" s="263"/>
      <c r="RR161" s="263"/>
      <c r="RS161" s="263"/>
      <c r="RT161" s="263"/>
      <c r="RU161" s="263"/>
      <c r="RV161" s="263"/>
      <c r="RW161" s="263"/>
      <c r="RX161" s="263"/>
      <c r="RY161" s="263"/>
      <c r="RZ161" s="263"/>
      <c r="SA161" s="263"/>
      <c r="SB161" s="263"/>
      <c r="SC161" s="263"/>
      <c r="SD161" s="263"/>
      <c r="SE161" s="263"/>
      <c r="SF161" s="263"/>
      <c r="SG161" s="263"/>
      <c r="SH161" s="263"/>
      <c r="SI161" s="263"/>
      <c r="SJ161" s="263"/>
      <c r="SK161" s="263"/>
      <c r="SL161" s="263"/>
      <c r="SM161" s="263"/>
      <c r="SN161" s="263"/>
      <c r="SO161" s="263"/>
      <c r="SP161" s="263"/>
      <c r="SQ161" s="263"/>
      <c r="SR161" s="263"/>
      <c r="SS161" s="263"/>
      <c r="ST161" s="263"/>
      <c r="SU161" s="263"/>
      <c r="SV161" s="263"/>
      <c r="SW161" s="263"/>
      <c r="SX161" s="263"/>
      <c r="SY161" s="263"/>
      <c r="SZ161" s="263"/>
      <c r="TA161" s="263"/>
      <c r="TB161" s="263"/>
      <c r="TC161" s="263"/>
      <c r="TD161" s="263"/>
      <c r="TE161" s="263"/>
      <c r="TF161" s="263"/>
      <c r="TG161" s="263"/>
      <c r="TH161" s="263"/>
      <c r="TI161" s="263"/>
      <c r="TJ161" s="263"/>
      <c r="TK161" s="263"/>
      <c r="TL161" s="263"/>
      <c r="TM161" s="263"/>
      <c r="TN161" s="263"/>
      <c r="TO161" s="263"/>
      <c r="TP161" s="263"/>
      <c r="TQ161" s="263"/>
      <c r="TR161" s="263"/>
      <c r="TS161" s="263"/>
      <c r="TT161" s="263"/>
      <c r="TU161" s="263"/>
      <c r="TV161" s="263"/>
      <c r="TW161" s="263"/>
      <c r="TX161" s="263"/>
      <c r="TY161" s="263"/>
      <c r="TZ161" s="263"/>
      <c r="UA161" s="263"/>
      <c r="UB161" s="263"/>
      <c r="UC161" s="263"/>
      <c r="UD161" s="263"/>
      <c r="UE161" s="263"/>
      <c r="UF161" s="263"/>
      <c r="UG161" s="263"/>
      <c r="UH161" s="263"/>
      <c r="UI161" s="263"/>
      <c r="UJ161" s="263"/>
      <c r="UK161" s="263"/>
      <c r="UL161" s="263"/>
      <c r="UM161" s="263"/>
      <c r="UN161" s="263"/>
      <c r="UO161" s="263"/>
      <c r="UP161" s="263"/>
      <c r="UQ161" s="263"/>
      <c r="UR161" s="263"/>
      <c r="US161" s="263"/>
      <c r="UT161" s="263"/>
      <c r="UU161" s="263"/>
      <c r="UV161" s="263"/>
      <c r="UW161" s="263"/>
      <c r="UX161" s="263"/>
      <c r="UY161" s="263"/>
      <c r="UZ161" s="263"/>
      <c r="VA161" s="263"/>
      <c r="VB161" s="263"/>
      <c r="VC161" s="263"/>
      <c r="VD161" s="263"/>
      <c r="VE161" s="263"/>
      <c r="VF161" s="263"/>
      <c r="VG161" s="263"/>
      <c r="VH161" s="263"/>
      <c r="VI161" s="263"/>
      <c r="VJ161" s="263"/>
      <c r="VK161" s="263"/>
      <c r="VL161" s="263"/>
      <c r="VM161" s="263"/>
      <c r="VN161" s="263"/>
      <c r="VO161" s="263"/>
      <c r="VP161" s="263"/>
      <c r="VQ161" s="263"/>
      <c r="VR161" s="263"/>
      <c r="VS161" s="263"/>
      <c r="VT161" s="263"/>
      <c r="VU161" s="263"/>
      <c r="VV161" s="263"/>
      <c r="VW161" s="263"/>
      <c r="VX161" s="263"/>
      <c r="VY161" s="263"/>
      <c r="VZ161" s="263"/>
      <c r="WA161" s="263"/>
      <c r="WB161" s="263"/>
      <c r="WC161" s="263"/>
      <c r="WD161" s="263"/>
      <c r="WE161" s="263"/>
      <c r="WF161" s="263"/>
      <c r="WG161" s="263"/>
      <c r="WH161" s="263"/>
      <c r="WI161" s="263"/>
      <c r="WJ161" s="263"/>
      <c r="WK161" s="263"/>
      <c r="WL161" s="263"/>
      <c r="WM161" s="263"/>
      <c r="WN161" s="263"/>
      <c r="WO161" s="263"/>
      <c r="WP161" s="263"/>
      <c r="WQ161" s="263"/>
      <c r="WR161" s="263"/>
      <c r="WS161" s="263"/>
      <c r="WT161" s="263"/>
      <c r="WU161" s="263"/>
      <c r="WV161" s="263"/>
      <c r="WW161" s="263"/>
      <c r="WX161" s="263"/>
      <c r="WY161" s="263"/>
      <c r="WZ161" s="263"/>
      <c r="XA161" s="263"/>
      <c r="XB161" s="263"/>
      <c r="XC161" s="263"/>
      <c r="XD161" s="263"/>
      <c r="XE161" s="263"/>
      <c r="XF161" s="263"/>
      <c r="XG161" s="263"/>
      <c r="XH161" s="263"/>
      <c r="XI161" s="263"/>
      <c r="XJ161" s="263"/>
      <c r="XK161" s="263"/>
      <c r="XL161" s="263"/>
      <c r="XM161" s="263"/>
      <c r="XN161" s="263"/>
      <c r="XO161" s="263"/>
      <c r="XP161" s="263"/>
      <c r="XQ161" s="263"/>
      <c r="XR161" s="263"/>
      <c r="XS161" s="263"/>
      <c r="XT161" s="263"/>
      <c r="XU161" s="263"/>
      <c r="XV161" s="263"/>
      <c r="XW161" s="263"/>
      <c r="XX161" s="263"/>
      <c r="XY161" s="263"/>
      <c r="XZ161" s="263"/>
      <c r="YA161" s="263"/>
      <c r="YB161" s="263"/>
      <c r="YC161" s="263"/>
      <c r="YD161" s="263"/>
      <c r="YE161" s="263"/>
      <c r="YF161" s="263"/>
      <c r="YG161" s="263"/>
      <c r="YH161" s="263"/>
      <c r="YI161" s="263"/>
      <c r="YJ161" s="263"/>
      <c r="YK161" s="263"/>
      <c r="YL161" s="263"/>
      <c r="YM161" s="263"/>
      <c r="YN161" s="263"/>
      <c r="YO161" s="263"/>
      <c r="YP161" s="263"/>
      <c r="YQ161" s="263"/>
      <c r="YR161" s="263"/>
      <c r="YS161" s="263"/>
      <c r="YT161" s="263"/>
      <c r="YU161" s="263"/>
      <c r="YV161" s="263"/>
      <c r="YW161" s="263"/>
      <c r="YX161" s="263"/>
      <c r="YY161" s="263"/>
      <c r="YZ161" s="263"/>
      <c r="ZA161" s="263"/>
      <c r="ZB161" s="263"/>
      <c r="ZC161" s="263"/>
      <c r="ZD161" s="263"/>
      <c r="ZE161" s="263"/>
      <c r="ZF161" s="263"/>
      <c r="ZG161" s="263"/>
      <c r="ZH161" s="263"/>
      <c r="ZI161" s="263"/>
      <c r="ZJ161" s="263"/>
      <c r="ZK161" s="263"/>
      <c r="ZL161" s="263"/>
      <c r="ZM161" s="263"/>
      <c r="ZN161" s="263"/>
      <c r="ZO161" s="263"/>
      <c r="ZP161" s="263"/>
      <c r="ZQ161" s="263"/>
      <c r="ZR161" s="263"/>
      <c r="ZS161" s="263"/>
      <c r="ZT161" s="263"/>
      <c r="ZU161" s="263"/>
      <c r="ZV161" s="263"/>
      <c r="ZW161" s="263"/>
      <c r="ZX161" s="263"/>
      <c r="ZY161" s="263"/>
      <c r="ZZ161" s="263"/>
      <c r="AAA161" s="263"/>
      <c r="AAB161" s="263"/>
      <c r="AAC161" s="263"/>
      <c r="AAD161" s="263"/>
      <c r="AAE161" s="263"/>
      <c r="AAF161" s="263"/>
      <c r="AAG161" s="263"/>
      <c r="AAH161" s="263"/>
      <c r="AAI161" s="263"/>
      <c r="AAJ161" s="263"/>
      <c r="AAK161" s="263"/>
      <c r="AAL161" s="263"/>
      <c r="AAM161" s="263"/>
      <c r="AAN161" s="263"/>
      <c r="AAO161" s="263"/>
      <c r="AAP161" s="263"/>
      <c r="AAQ161" s="263"/>
      <c r="AAR161" s="263"/>
      <c r="AAS161" s="263"/>
      <c r="AAT161" s="263"/>
      <c r="AAU161" s="263"/>
      <c r="AAV161" s="263"/>
      <c r="AAW161" s="263"/>
      <c r="AAX161" s="263"/>
      <c r="AAY161" s="263"/>
      <c r="AAZ161" s="263"/>
      <c r="ABA161" s="263"/>
      <c r="ABB161" s="263"/>
      <c r="ABC161" s="263"/>
      <c r="ABD161" s="263"/>
      <c r="ABE161" s="263"/>
      <c r="ABF161" s="263"/>
      <c r="ABG161" s="263"/>
      <c r="ABH161" s="263"/>
      <c r="ABI161" s="263"/>
      <c r="ABJ161" s="263"/>
      <c r="ABK161" s="263"/>
      <c r="ABL161" s="263"/>
      <c r="ABM161" s="263"/>
      <c r="ABN161" s="263"/>
      <c r="ABO161" s="263"/>
      <c r="ABP161" s="263"/>
      <c r="ABQ161" s="263"/>
      <c r="ABR161" s="263"/>
      <c r="ABS161" s="263"/>
      <c r="ABT161" s="263"/>
      <c r="ABU161" s="263"/>
      <c r="ABV161" s="263"/>
      <c r="ABW161" s="263"/>
      <c r="ABX161" s="263"/>
      <c r="ABY161" s="263"/>
      <c r="ABZ161" s="263"/>
      <c r="ACA161" s="263"/>
      <c r="ACB161" s="263"/>
      <c r="ACC161" s="263"/>
      <c r="ACD161" s="263"/>
      <c r="ACE161" s="263"/>
      <c r="ACF161" s="263"/>
      <c r="ACG161" s="263"/>
      <c r="ACH161" s="263"/>
      <c r="ACI161" s="263"/>
      <c r="ACJ161" s="263"/>
      <c r="ACK161" s="263"/>
      <c r="ACL161" s="263"/>
      <c r="ACM161" s="263"/>
      <c r="ACN161" s="263"/>
      <c r="ACO161" s="263"/>
      <c r="ACP161" s="263"/>
      <c r="ACQ161" s="263"/>
      <c r="ACR161" s="263"/>
      <c r="ACS161" s="263"/>
      <c r="ACT161" s="263"/>
      <c r="ACU161" s="263"/>
      <c r="ACV161" s="263"/>
      <c r="ACW161" s="263"/>
      <c r="ACX161" s="263"/>
      <c r="ACY161" s="263"/>
      <c r="ACZ161" s="263"/>
      <c r="ADA161" s="263"/>
      <c r="ADB161" s="263"/>
      <c r="ADC161" s="263"/>
      <c r="ADD161" s="263"/>
      <c r="ADE161" s="263"/>
      <c r="ADF161" s="263"/>
      <c r="ADG161" s="263"/>
      <c r="ADH161" s="263"/>
      <c r="ADI161" s="263"/>
      <c r="ADJ161" s="263"/>
      <c r="ADK161" s="263"/>
      <c r="ADL161" s="263"/>
      <c r="ADM161" s="263"/>
      <c r="ADN161" s="263"/>
      <c r="ADO161" s="263"/>
      <c r="ADP161" s="263"/>
      <c r="ADQ161" s="263"/>
      <c r="ADR161" s="263"/>
      <c r="ADS161" s="263"/>
      <c r="ADT161" s="263"/>
      <c r="ADU161" s="263"/>
      <c r="ADV161" s="263"/>
      <c r="ADW161" s="263"/>
      <c r="ADX161" s="263"/>
      <c r="ADY161" s="263"/>
      <c r="ADZ161" s="263"/>
      <c r="AEA161" s="263"/>
      <c r="AEB161" s="263"/>
      <c r="AEC161" s="263"/>
      <c r="AED161" s="263"/>
      <c r="AEE161" s="263"/>
      <c r="AEF161" s="263"/>
      <c r="AEG161" s="263"/>
      <c r="AEH161" s="263"/>
      <c r="AEI161" s="263"/>
      <c r="AEJ161" s="263"/>
      <c r="AEK161" s="263"/>
      <c r="AEL161" s="263"/>
      <c r="AEM161" s="263"/>
      <c r="AEN161" s="263"/>
      <c r="AEO161" s="263"/>
      <c r="AEP161" s="263"/>
      <c r="AEQ161" s="263"/>
      <c r="AER161" s="263"/>
      <c r="AES161" s="263"/>
      <c r="AET161" s="263"/>
      <c r="AEU161" s="263"/>
      <c r="AEV161" s="263"/>
      <c r="AEW161" s="263"/>
      <c r="AEX161" s="263"/>
      <c r="AEY161" s="263"/>
      <c r="AEZ161" s="263"/>
      <c r="AFA161" s="263"/>
      <c r="AFB161" s="263"/>
      <c r="AFC161" s="263"/>
      <c r="AFD161" s="263"/>
      <c r="AFE161" s="263"/>
      <c r="AFF161" s="263"/>
      <c r="AFG161" s="263"/>
      <c r="AFH161" s="263"/>
      <c r="AFI161" s="263"/>
      <c r="AFJ161" s="263"/>
      <c r="AFK161" s="263"/>
      <c r="AFL161" s="263"/>
      <c r="AFM161" s="263"/>
      <c r="AFN161" s="263"/>
      <c r="AFO161" s="263"/>
      <c r="AFP161" s="263"/>
      <c r="AFQ161" s="263"/>
      <c r="AFR161" s="263"/>
      <c r="AFS161" s="263"/>
      <c r="AFT161" s="263"/>
      <c r="AFU161" s="263"/>
      <c r="AFV161" s="263"/>
      <c r="AFW161" s="263"/>
      <c r="AFX161" s="263"/>
      <c r="AFY161" s="263"/>
      <c r="AFZ161" s="263"/>
      <c r="AGA161" s="263"/>
      <c r="AGB161" s="263"/>
      <c r="AGC161" s="263"/>
      <c r="AGD161" s="263"/>
      <c r="AGE161" s="263"/>
      <c r="AGF161" s="263"/>
      <c r="AGG161" s="263"/>
      <c r="AGH161" s="263"/>
      <c r="AGI161" s="263"/>
      <c r="AGJ161" s="263"/>
      <c r="AGK161" s="263"/>
      <c r="AGL161" s="263"/>
      <c r="AGM161" s="263"/>
      <c r="AGN161" s="263"/>
      <c r="AGO161" s="263"/>
      <c r="AGP161" s="263"/>
      <c r="AGQ161" s="263"/>
      <c r="AGR161" s="263"/>
      <c r="AGS161" s="263"/>
      <c r="AGT161" s="263"/>
      <c r="AGU161" s="263"/>
      <c r="AGV161" s="263"/>
      <c r="AGW161" s="263"/>
      <c r="AGX161" s="263"/>
      <c r="AGY161" s="263"/>
      <c r="AGZ161" s="263"/>
      <c r="AHA161" s="263"/>
      <c r="AHB161" s="263"/>
      <c r="AHC161" s="263"/>
      <c r="AHD161" s="263"/>
      <c r="AHE161" s="263"/>
      <c r="AHF161" s="263"/>
      <c r="AHG161" s="263"/>
      <c r="AHH161" s="263"/>
      <c r="AHI161" s="263"/>
      <c r="AHJ161" s="263"/>
      <c r="AHK161" s="263"/>
      <c r="AHL161" s="263"/>
      <c r="AHM161" s="263"/>
      <c r="AHN161" s="263"/>
      <c r="AHO161" s="263"/>
      <c r="AHP161" s="263"/>
      <c r="AHQ161" s="263"/>
      <c r="AHR161" s="263"/>
      <c r="AHS161" s="263"/>
      <c r="AHT161" s="263"/>
      <c r="AHU161" s="263"/>
      <c r="AHV161" s="263"/>
      <c r="AHW161" s="263"/>
      <c r="AHX161" s="263"/>
      <c r="AHY161" s="263"/>
      <c r="AHZ161" s="263"/>
      <c r="AIA161" s="263"/>
      <c r="AIB161" s="263"/>
      <c r="AIC161" s="263"/>
      <c r="AID161" s="263"/>
      <c r="AIE161" s="263"/>
      <c r="AIF161" s="263"/>
      <c r="AIG161" s="263"/>
      <c r="AIH161" s="263"/>
      <c r="AII161" s="263"/>
      <c r="AIJ161" s="263"/>
      <c r="AIK161" s="263"/>
      <c r="AIL161" s="263"/>
      <c r="AIM161" s="263"/>
      <c r="AIN161" s="263"/>
      <c r="AIO161" s="263"/>
      <c r="AIP161" s="263"/>
      <c r="AIQ161" s="263"/>
      <c r="AIR161" s="263"/>
      <c r="AIS161" s="263"/>
      <c r="AIT161" s="263"/>
      <c r="AIU161" s="263"/>
      <c r="AIV161" s="263"/>
      <c r="AIW161" s="263"/>
      <c r="AIX161" s="263"/>
      <c r="AIY161" s="263"/>
      <c r="AIZ161" s="263"/>
      <c r="AJA161" s="263"/>
      <c r="AJB161" s="263"/>
      <c r="AJC161" s="263"/>
      <c r="AJD161" s="263"/>
      <c r="AJE161" s="263"/>
      <c r="AJF161" s="263"/>
      <c r="AJG161" s="263"/>
      <c r="AJH161" s="263"/>
      <c r="AJI161" s="263"/>
      <c r="AJJ161" s="263"/>
      <c r="AJK161" s="263"/>
      <c r="AJL161" s="263"/>
      <c r="AJM161" s="263"/>
      <c r="AJN161" s="263"/>
      <c r="AJO161" s="263"/>
      <c r="AJP161" s="263"/>
      <c r="AJQ161" s="263"/>
      <c r="AJR161" s="263"/>
      <c r="AJS161" s="263"/>
      <c r="AJT161" s="263"/>
      <c r="AJU161" s="263"/>
      <c r="AJV161" s="263"/>
      <c r="AJW161" s="263"/>
      <c r="AJX161" s="263"/>
      <c r="AJY161" s="263"/>
      <c r="AJZ161" s="263"/>
      <c r="AKA161" s="263"/>
      <c r="AKB161" s="263"/>
      <c r="AKC161" s="263"/>
      <c r="AKD161" s="263"/>
      <c r="AKE161" s="263"/>
      <c r="AKF161" s="263"/>
      <c r="AKG161" s="263"/>
      <c r="AKH161" s="263"/>
      <c r="AKI161" s="263"/>
      <c r="AKJ161" s="263"/>
      <c r="AKK161" s="263"/>
      <c r="AKL161" s="263"/>
      <c r="AKM161" s="263"/>
      <c r="AKN161" s="263"/>
      <c r="AKO161" s="263"/>
      <c r="AKP161" s="263"/>
      <c r="AKQ161" s="263"/>
      <c r="AKR161" s="263"/>
      <c r="AKS161" s="263"/>
      <c r="AKT161" s="263"/>
      <c r="AKU161" s="263"/>
      <c r="AKV161" s="263"/>
      <c r="AKW161" s="263"/>
      <c r="AKX161" s="263"/>
      <c r="AKY161" s="263"/>
      <c r="AKZ161" s="263"/>
      <c r="ALA161" s="263"/>
      <c r="ALB161" s="263"/>
      <c r="ALC161" s="263"/>
      <c r="ALD161" s="263"/>
      <c r="ALE161" s="263"/>
      <c r="ALF161" s="263"/>
      <c r="ALG161" s="263"/>
      <c r="ALH161" s="263"/>
      <c r="ALI161" s="263"/>
      <c r="ALJ161" s="263"/>
      <c r="ALK161" s="263"/>
      <c r="ALL161" s="263"/>
      <c r="ALM161" s="263"/>
      <c r="ALN161" s="263"/>
      <c r="ALO161" s="263"/>
      <c r="ALP161" s="263"/>
      <c r="ALQ161" s="263"/>
      <c r="ALR161" s="263"/>
      <c r="ALS161" s="263"/>
      <c r="ALT161" s="263"/>
      <c r="ALU161" s="263"/>
      <c r="ALV161" s="263"/>
      <c r="ALW161" s="263"/>
      <c r="ALX161" s="263"/>
      <c r="ALY161" s="263"/>
      <c r="ALZ161" s="263"/>
      <c r="AMA161" s="263"/>
      <c r="AMB161" s="263"/>
      <c r="AMC161" s="263"/>
      <c r="AMD161" s="263"/>
      <c r="AME161" s="263"/>
      <c r="AMF161" s="263"/>
      <c r="AMG161" s="263"/>
      <c r="AMH161" s="263"/>
      <c r="AMI161" s="263"/>
      <c r="AMJ161" s="263"/>
      <c r="AMK161" s="263"/>
    </row>
    <row r="162" spans="1:1025" s="86" customFormat="1" x14ac:dyDescent="0.2">
      <c r="A162" s="263"/>
      <c r="B162" s="263"/>
      <c r="C162" s="234"/>
      <c r="D162" s="234"/>
      <c r="E162" s="234"/>
      <c r="F162" s="234"/>
      <c r="G162" s="234"/>
      <c r="H162" s="234"/>
      <c r="I162" s="234"/>
      <c r="J162" s="234"/>
      <c r="K162" s="234"/>
      <c r="L162" s="234"/>
      <c r="M162" s="234"/>
      <c r="N162" s="234"/>
      <c r="O162" s="234"/>
      <c r="P162" s="234"/>
      <c r="Q162" s="224"/>
      <c r="R162" s="244"/>
      <c r="S162" s="263"/>
      <c r="T162" s="263"/>
      <c r="U162" s="263"/>
      <c r="V162" s="263"/>
      <c r="W162" s="263"/>
      <c r="X162" s="263"/>
      <c r="Y162" s="263"/>
      <c r="Z162" s="263"/>
      <c r="AA162" s="263"/>
      <c r="AB162" s="263"/>
      <c r="AC162" s="263"/>
      <c r="AD162" s="263"/>
      <c r="AE162" s="263"/>
      <c r="AF162" s="263"/>
      <c r="AG162" s="263"/>
      <c r="AH162" s="263"/>
      <c r="AI162" s="263"/>
      <c r="AJ162" s="263"/>
      <c r="AK162" s="263"/>
      <c r="AL162" s="263"/>
      <c r="AM162" s="263"/>
      <c r="AN162" s="263"/>
      <c r="AO162" s="263"/>
      <c r="AP162" s="263"/>
      <c r="AQ162" s="263"/>
      <c r="AR162" s="263"/>
      <c r="AS162" s="263"/>
      <c r="AT162" s="263"/>
      <c r="AU162" s="263"/>
      <c r="AV162" s="263"/>
      <c r="AW162" s="263"/>
      <c r="AX162" s="263"/>
      <c r="AY162" s="263"/>
      <c r="AZ162" s="263"/>
      <c r="BA162" s="263"/>
      <c r="BB162" s="263"/>
      <c r="BC162" s="263"/>
      <c r="BD162" s="263"/>
      <c r="BE162" s="263"/>
      <c r="BF162" s="263"/>
      <c r="BG162" s="263"/>
      <c r="BH162" s="263"/>
      <c r="BI162" s="263"/>
      <c r="BJ162" s="263"/>
      <c r="BK162" s="263"/>
      <c r="BL162" s="263"/>
      <c r="BM162" s="263"/>
      <c r="BN162" s="263"/>
      <c r="BO162" s="263"/>
      <c r="BP162" s="263"/>
      <c r="BQ162" s="263"/>
      <c r="BR162" s="263"/>
      <c r="BS162" s="263"/>
      <c r="BT162" s="263"/>
      <c r="BU162" s="263"/>
      <c r="BV162" s="263"/>
      <c r="BW162" s="263"/>
      <c r="BX162" s="263"/>
      <c r="BY162" s="263"/>
      <c r="BZ162" s="263"/>
      <c r="CA162" s="263"/>
      <c r="CB162" s="263"/>
      <c r="CC162" s="263"/>
      <c r="CD162" s="263"/>
      <c r="CE162" s="263"/>
      <c r="CF162" s="263"/>
      <c r="CG162" s="263"/>
      <c r="CH162" s="263"/>
      <c r="CI162" s="263"/>
      <c r="CJ162" s="263"/>
      <c r="CK162" s="263"/>
      <c r="CL162" s="263"/>
      <c r="CM162" s="263"/>
      <c r="CN162" s="263"/>
      <c r="CO162" s="263"/>
      <c r="CP162" s="263"/>
      <c r="CQ162" s="263"/>
      <c r="CR162" s="263"/>
      <c r="CS162" s="263"/>
      <c r="CT162" s="263"/>
      <c r="CU162" s="263"/>
      <c r="CV162" s="263"/>
      <c r="CW162" s="263"/>
      <c r="CX162" s="263"/>
      <c r="CY162" s="263"/>
      <c r="CZ162" s="263"/>
      <c r="DA162" s="263"/>
      <c r="DB162" s="263"/>
      <c r="DC162" s="263"/>
      <c r="DD162" s="263"/>
      <c r="DE162" s="263"/>
      <c r="DF162" s="263"/>
      <c r="DG162" s="263"/>
      <c r="DH162" s="263"/>
      <c r="DI162" s="263"/>
      <c r="DJ162" s="263"/>
      <c r="DK162" s="263"/>
      <c r="DL162" s="263"/>
      <c r="DM162" s="263"/>
      <c r="DN162" s="263"/>
      <c r="DO162" s="263"/>
      <c r="DP162" s="263"/>
      <c r="DQ162" s="263"/>
      <c r="DR162" s="263"/>
      <c r="DS162" s="263"/>
      <c r="DT162" s="263"/>
      <c r="DU162" s="263"/>
      <c r="DV162" s="263"/>
      <c r="DW162" s="263"/>
      <c r="DX162" s="263"/>
      <c r="DY162" s="263"/>
      <c r="DZ162" s="263"/>
      <c r="EA162" s="263"/>
      <c r="EB162" s="263"/>
      <c r="EC162" s="263"/>
      <c r="ED162" s="263"/>
      <c r="EE162" s="263"/>
      <c r="EF162" s="263"/>
      <c r="EG162" s="263"/>
      <c r="EH162" s="263"/>
      <c r="EI162" s="263"/>
      <c r="EJ162" s="263"/>
      <c r="EK162" s="263"/>
      <c r="EL162" s="263"/>
      <c r="EM162" s="263"/>
      <c r="EN162" s="263"/>
      <c r="EO162" s="263"/>
      <c r="EP162" s="263"/>
      <c r="EQ162" s="263"/>
      <c r="ER162" s="263"/>
      <c r="ES162" s="263"/>
      <c r="ET162" s="263"/>
      <c r="EU162" s="263"/>
      <c r="EV162" s="263"/>
      <c r="EW162" s="263"/>
      <c r="EX162" s="263"/>
      <c r="EY162" s="263"/>
      <c r="EZ162" s="263"/>
      <c r="FA162" s="263"/>
      <c r="FB162" s="263"/>
      <c r="FC162" s="263"/>
      <c r="FD162" s="263"/>
      <c r="FE162" s="263"/>
      <c r="FF162" s="263"/>
      <c r="FG162" s="263"/>
      <c r="FH162" s="263"/>
      <c r="FI162" s="263"/>
      <c r="FJ162" s="263"/>
      <c r="FK162" s="263"/>
      <c r="FL162" s="263"/>
      <c r="FM162" s="263"/>
      <c r="FN162" s="263"/>
      <c r="FO162" s="263"/>
      <c r="FP162" s="263"/>
      <c r="FQ162" s="263"/>
      <c r="FR162" s="263"/>
      <c r="FS162" s="263"/>
      <c r="FT162" s="263"/>
      <c r="FU162" s="263"/>
      <c r="FV162" s="263"/>
      <c r="FW162" s="263"/>
      <c r="FX162" s="263"/>
      <c r="FY162" s="263"/>
      <c r="FZ162" s="263"/>
      <c r="GA162" s="263"/>
      <c r="GB162" s="263"/>
      <c r="GC162" s="263"/>
      <c r="GD162" s="263"/>
      <c r="GE162" s="263"/>
      <c r="GF162" s="263"/>
      <c r="GG162" s="263"/>
      <c r="GH162" s="263"/>
      <c r="GI162" s="263"/>
      <c r="GJ162" s="263"/>
      <c r="GK162" s="263"/>
      <c r="GL162" s="263"/>
      <c r="GM162" s="263"/>
      <c r="GN162" s="263"/>
      <c r="GO162" s="263"/>
      <c r="GP162" s="263"/>
      <c r="GQ162" s="263"/>
      <c r="GR162" s="263"/>
      <c r="GS162" s="263"/>
      <c r="GT162" s="263"/>
      <c r="GU162" s="263"/>
      <c r="GV162" s="263"/>
      <c r="GW162" s="263"/>
      <c r="GX162" s="263"/>
      <c r="GY162" s="263"/>
      <c r="GZ162" s="263"/>
      <c r="HA162" s="263"/>
      <c r="HB162" s="263"/>
      <c r="HC162" s="263"/>
      <c r="HD162" s="263"/>
      <c r="HE162" s="263"/>
      <c r="HF162" s="263"/>
      <c r="HG162" s="263"/>
      <c r="HH162" s="263"/>
      <c r="HI162" s="263"/>
      <c r="HJ162" s="263"/>
      <c r="HK162" s="263"/>
      <c r="HL162" s="263"/>
      <c r="HM162" s="263"/>
      <c r="HN162" s="263"/>
      <c r="HO162" s="263"/>
      <c r="HP162" s="263"/>
      <c r="HQ162" s="263"/>
      <c r="HR162" s="263"/>
      <c r="HS162" s="263"/>
      <c r="HT162" s="263"/>
      <c r="HU162" s="263"/>
      <c r="HV162" s="263"/>
      <c r="HW162" s="263"/>
      <c r="HX162" s="263"/>
      <c r="HY162" s="263"/>
      <c r="HZ162" s="263"/>
      <c r="IA162" s="263"/>
      <c r="IB162" s="263"/>
      <c r="IC162" s="263"/>
      <c r="ID162" s="263"/>
      <c r="IE162" s="263"/>
      <c r="IF162" s="263"/>
      <c r="IG162" s="263"/>
      <c r="IH162" s="263"/>
      <c r="II162" s="263"/>
      <c r="IJ162" s="263"/>
      <c r="IK162" s="263"/>
      <c r="IL162" s="263"/>
      <c r="IM162" s="263"/>
      <c r="IN162" s="263"/>
      <c r="IO162" s="263"/>
      <c r="IP162" s="263"/>
      <c r="IQ162" s="263"/>
      <c r="IR162" s="263"/>
      <c r="IS162" s="263"/>
      <c r="IT162" s="263"/>
      <c r="IU162" s="263"/>
      <c r="IV162" s="263"/>
      <c r="IW162" s="263"/>
      <c r="IX162" s="263"/>
      <c r="IY162" s="263"/>
      <c r="IZ162" s="263"/>
      <c r="JA162" s="263"/>
      <c r="JB162" s="263"/>
      <c r="JC162" s="263"/>
      <c r="JD162" s="263"/>
      <c r="JE162" s="263"/>
      <c r="JF162" s="263"/>
      <c r="JG162" s="263"/>
      <c r="JH162" s="263"/>
      <c r="JI162" s="263"/>
      <c r="JJ162" s="263"/>
      <c r="JK162" s="263"/>
      <c r="JL162" s="263"/>
      <c r="JM162" s="263"/>
      <c r="JN162" s="263"/>
      <c r="JO162" s="263"/>
      <c r="JP162" s="263"/>
      <c r="JQ162" s="263"/>
      <c r="JR162" s="263"/>
      <c r="JS162" s="263"/>
      <c r="JT162" s="263"/>
      <c r="JU162" s="263"/>
      <c r="JV162" s="263"/>
      <c r="JW162" s="263"/>
      <c r="JX162" s="263"/>
      <c r="JY162" s="263"/>
      <c r="JZ162" s="263"/>
      <c r="KA162" s="263"/>
      <c r="KB162" s="263"/>
      <c r="KC162" s="263"/>
      <c r="KD162" s="263"/>
      <c r="KE162" s="263"/>
      <c r="KF162" s="263"/>
      <c r="KG162" s="263"/>
      <c r="KH162" s="263"/>
      <c r="KI162" s="263"/>
      <c r="KJ162" s="263"/>
      <c r="KK162" s="263"/>
      <c r="KL162" s="263"/>
      <c r="KM162" s="263"/>
      <c r="KN162" s="263"/>
      <c r="KO162" s="263"/>
      <c r="KP162" s="263"/>
      <c r="KQ162" s="263"/>
      <c r="KR162" s="263"/>
      <c r="KS162" s="263"/>
      <c r="KT162" s="263"/>
      <c r="KU162" s="263"/>
      <c r="KV162" s="263"/>
      <c r="KW162" s="263"/>
      <c r="KX162" s="263"/>
      <c r="KY162" s="263"/>
      <c r="KZ162" s="263"/>
      <c r="LA162" s="263"/>
      <c r="LB162" s="263"/>
      <c r="LC162" s="263"/>
      <c r="LD162" s="263"/>
      <c r="LE162" s="263"/>
      <c r="LF162" s="263"/>
      <c r="LG162" s="263"/>
      <c r="LH162" s="263"/>
      <c r="LI162" s="263"/>
      <c r="LJ162" s="263"/>
      <c r="LK162" s="263"/>
      <c r="LL162" s="263"/>
      <c r="LM162" s="263"/>
      <c r="LN162" s="263"/>
      <c r="LO162" s="263"/>
      <c r="LP162" s="263"/>
      <c r="LQ162" s="263"/>
      <c r="LR162" s="263"/>
      <c r="LS162" s="263"/>
      <c r="LT162" s="263"/>
      <c r="LU162" s="263"/>
      <c r="LV162" s="263"/>
      <c r="LW162" s="263"/>
      <c r="LX162" s="263"/>
      <c r="LY162" s="263"/>
      <c r="LZ162" s="263"/>
      <c r="MA162" s="263"/>
      <c r="MB162" s="263"/>
      <c r="MC162" s="263"/>
      <c r="MD162" s="263"/>
      <c r="ME162" s="263"/>
      <c r="MF162" s="263"/>
      <c r="MG162" s="263"/>
      <c r="MH162" s="263"/>
      <c r="MI162" s="263"/>
      <c r="MJ162" s="263"/>
      <c r="MK162" s="263"/>
      <c r="ML162" s="263"/>
      <c r="MM162" s="263"/>
      <c r="MN162" s="263"/>
      <c r="MO162" s="263"/>
      <c r="MP162" s="263"/>
      <c r="MQ162" s="263"/>
      <c r="MR162" s="263"/>
      <c r="MS162" s="263"/>
      <c r="MT162" s="263"/>
      <c r="MU162" s="263"/>
      <c r="MV162" s="263"/>
      <c r="MW162" s="263"/>
      <c r="MX162" s="263"/>
      <c r="MY162" s="263"/>
      <c r="MZ162" s="263"/>
      <c r="NA162" s="263"/>
      <c r="NB162" s="263"/>
      <c r="NC162" s="263"/>
      <c r="ND162" s="263"/>
      <c r="NE162" s="263"/>
      <c r="NF162" s="263"/>
      <c r="NG162" s="263"/>
      <c r="NH162" s="263"/>
      <c r="NI162" s="263"/>
      <c r="NJ162" s="263"/>
      <c r="NK162" s="263"/>
      <c r="NL162" s="263"/>
      <c r="NM162" s="263"/>
      <c r="NN162" s="263"/>
      <c r="NO162" s="263"/>
      <c r="NP162" s="263"/>
      <c r="NQ162" s="263"/>
      <c r="NR162" s="263"/>
      <c r="NS162" s="263"/>
      <c r="NT162" s="263"/>
      <c r="NU162" s="263"/>
      <c r="NV162" s="263"/>
      <c r="NW162" s="263"/>
      <c r="NX162" s="263"/>
      <c r="NY162" s="263"/>
      <c r="NZ162" s="263"/>
      <c r="OA162" s="263"/>
      <c r="OB162" s="263"/>
      <c r="OC162" s="263"/>
      <c r="OD162" s="263"/>
      <c r="OE162" s="263"/>
      <c r="OF162" s="263"/>
      <c r="OG162" s="263"/>
      <c r="OH162" s="263"/>
      <c r="OI162" s="263"/>
      <c r="OJ162" s="263"/>
      <c r="OK162" s="263"/>
      <c r="OL162" s="263"/>
      <c r="OM162" s="263"/>
      <c r="ON162" s="263"/>
      <c r="OO162" s="263"/>
      <c r="OP162" s="263"/>
      <c r="OQ162" s="263"/>
      <c r="OR162" s="263"/>
      <c r="OS162" s="263"/>
      <c r="OT162" s="263"/>
      <c r="OU162" s="263"/>
      <c r="OV162" s="263"/>
      <c r="OW162" s="263"/>
      <c r="OX162" s="263"/>
      <c r="OY162" s="263"/>
      <c r="OZ162" s="263"/>
      <c r="PA162" s="263"/>
      <c r="PB162" s="263"/>
      <c r="PC162" s="263"/>
      <c r="PD162" s="263"/>
      <c r="PE162" s="263"/>
      <c r="PF162" s="263"/>
      <c r="PG162" s="263"/>
      <c r="PH162" s="263"/>
      <c r="PI162" s="263"/>
      <c r="PJ162" s="263"/>
      <c r="PK162" s="263"/>
      <c r="PL162" s="263"/>
      <c r="PM162" s="263"/>
      <c r="PN162" s="263"/>
      <c r="PO162" s="263"/>
      <c r="PP162" s="263"/>
      <c r="PQ162" s="263"/>
      <c r="PR162" s="263"/>
      <c r="PS162" s="263"/>
      <c r="PT162" s="263"/>
      <c r="PU162" s="263"/>
      <c r="PV162" s="263"/>
      <c r="PW162" s="263"/>
      <c r="PX162" s="263"/>
      <c r="PY162" s="263"/>
      <c r="PZ162" s="263"/>
      <c r="QA162" s="263"/>
      <c r="QB162" s="263"/>
      <c r="QC162" s="263"/>
      <c r="QD162" s="263"/>
      <c r="QE162" s="263"/>
      <c r="QF162" s="263"/>
      <c r="QG162" s="263"/>
      <c r="QH162" s="263"/>
      <c r="QI162" s="263"/>
      <c r="QJ162" s="263"/>
      <c r="QK162" s="263"/>
      <c r="QL162" s="263"/>
      <c r="QM162" s="263"/>
      <c r="QN162" s="263"/>
      <c r="QO162" s="263"/>
      <c r="QP162" s="263"/>
      <c r="QQ162" s="263"/>
      <c r="QR162" s="263"/>
      <c r="QS162" s="263"/>
      <c r="QT162" s="263"/>
      <c r="QU162" s="263"/>
      <c r="QV162" s="263"/>
      <c r="QW162" s="263"/>
      <c r="QX162" s="263"/>
      <c r="QY162" s="263"/>
      <c r="QZ162" s="263"/>
      <c r="RA162" s="263"/>
      <c r="RB162" s="263"/>
      <c r="RC162" s="263"/>
      <c r="RD162" s="263"/>
      <c r="RE162" s="263"/>
      <c r="RF162" s="263"/>
      <c r="RG162" s="263"/>
      <c r="RH162" s="263"/>
      <c r="RI162" s="263"/>
      <c r="RJ162" s="263"/>
      <c r="RK162" s="263"/>
      <c r="RL162" s="263"/>
      <c r="RM162" s="263"/>
      <c r="RN162" s="263"/>
      <c r="RO162" s="263"/>
      <c r="RP162" s="263"/>
      <c r="RQ162" s="263"/>
      <c r="RR162" s="263"/>
      <c r="RS162" s="263"/>
      <c r="RT162" s="263"/>
      <c r="RU162" s="263"/>
      <c r="RV162" s="263"/>
      <c r="RW162" s="263"/>
      <c r="RX162" s="263"/>
      <c r="RY162" s="263"/>
      <c r="RZ162" s="263"/>
      <c r="SA162" s="263"/>
      <c r="SB162" s="263"/>
      <c r="SC162" s="263"/>
      <c r="SD162" s="263"/>
      <c r="SE162" s="263"/>
      <c r="SF162" s="263"/>
      <c r="SG162" s="263"/>
      <c r="SH162" s="263"/>
      <c r="SI162" s="263"/>
      <c r="SJ162" s="263"/>
      <c r="SK162" s="263"/>
      <c r="SL162" s="263"/>
      <c r="SM162" s="263"/>
      <c r="SN162" s="263"/>
      <c r="SO162" s="263"/>
      <c r="SP162" s="263"/>
      <c r="SQ162" s="263"/>
      <c r="SR162" s="263"/>
      <c r="SS162" s="263"/>
      <c r="ST162" s="263"/>
      <c r="SU162" s="263"/>
      <c r="SV162" s="263"/>
      <c r="SW162" s="263"/>
      <c r="SX162" s="263"/>
      <c r="SY162" s="263"/>
      <c r="SZ162" s="263"/>
      <c r="TA162" s="263"/>
      <c r="TB162" s="263"/>
      <c r="TC162" s="263"/>
      <c r="TD162" s="263"/>
      <c r="TE162" s="263"/>
      <c r="TF162" s="263"/>
      <c r="TG162" s="263"/>
      <c r="TH162" s="263"/>
      <c r="TI162" s="263"/>
      <c r="TJ162" s="263"/>
      <c r="TK162" s="263"/>
      <c r="TL162" s="263"/>
      <c r="TM162" s="263"/>
      <c r="TN162" s="263"/>
      <c r="TO162" s="263"/>
      <c r="TP162" s="263"/>
      <c r="TQ162" s="263"/>
      <c r="TR162" s="263"/>
      <c r="TS162" s="263"/>
      <c r="TT162" s="263"/>
      <c r="TU162" s="263"/>
      <c r="TV162" s="263"/>
      <c r="TW162" s="263"/>
      <c r="TX162" s="263"/>
      <c r="TY162" s="263"/>
      <c r="TZ162" s="263"/>
      <c r="UA162" s="263"/>
      <c r="UB162" s="263"/>
      <c r="UC162" s="263"/>
      <c r="UD162" s="263"/>
      <c r="UE162" s="263"/>
      <c r="UF162" s="263"/>
      <c r="UG162" s="263"/>
      <c r="UH162" s="263"/>
      <c r="UI162" s="263"/>
      <c r="UJ162" s="263"/>
      <c r="UK162" s="263"/>
      <c r="UL162" s="263"/>
      <c r="UM162" s="263"/>
      <c r="UN162" s="263"/>
      <c r="UO162" s="263"/>
      <c r="UP162" s="263"/>
      <c r="UQ162" s="263"/>
      <c r="UR162" s="263"/>
      <c r="US162" s="263"/>
      <c r="UT162" s="263"/>
      <c r="UU162" s="263"/>
      <c r="UV162" s="263"/>
      <c r="UW162" s="263"/>
      <c r="UX162" s="263"/>
      <c r="UY162" s="263"/>
      <c r="UZ162" s="263"/>
      <c r="VA162" s="263"/>
      <c r="VB162" s="263"/>
      <c r="VC162" s="263"/>
      <c r="VD162" s="263"/>
      <c r="VE162" s="263"/>
      <c r="VF162" s="263"/>
      <c r="VG162" s="263"/>
      <c r="VH162" s="263"/>
      <c r="VI162" s="263"/>
      <c r="VJ162" s="263"/>
      <c r="VK162" s="263"/>
      <c r="VL162" s="263"/>
      <c r="VM162" s="263"/>
      <c r="VN162" s="263"/>
      <c r="VO162" s="263"/>
      <c r="VP162" s="263"/>
      <c r="VQ162" s="263"/>
      <c r="VR162" s="263"/>
      <c r="VS162" s="263"/>
      <c r="VT162" s="263"/>
      <c r="VU162" s="263"/>
      <c r="VV162" s="263"/>
      <c r="VW162" s="263"/>
      <c r="VX162" s="263"/>
      <c r="VY162" s="263"/>
      <c r="VZ162" s="263"/>
      <c r="WA162" s="263"/>
      <c r="WB162" s="263"/>
      <c r="WC162" s="263"/>
      <c r="WD162" s="263"/>
      <c r="WE162" s="263"/>
      <c r="WF162" s="263"/>
      <c r="WG162" s="263"/>
      <c r="WH162" s="263"/>
      <c r="WI162" s="263"/>
      <c r="WJ162" s="263"/>
      <c r="WK162" s="263"/>
      <c r="WL162" s="263"/>
      <c r="WM162" s="263"/>
      <c r="WN162" s="263"/>
      <c r="WO162" s="263"/>
      <c r="WP162" s="263"/>
      <c r="WQ162" s="263"/>
      <c r="WR162" s="263"/>
      <c r="WS162" s="263"/>
      <c r="WT162" s="263"/>
      <c r="WU162" s="263"/>
      <c r="WV162" s="263"/>
      <c r="WW162" s="263"/>
      <c r="WX162" s="263"/>
      <c r="WY162" s="263"/>
      <c r="WZ162" s="263"/>
      <c r="XA162" s="263"/>
      <c r="XB162" s="263"/>
      <c r="XC162" s="263"/>
      <c r="XD162" s="263"/>
      <c r="XE162" s="263"/>
      <c r="XF162" s="263"/>
      <c r="XG162" s="263"/>
      <c r="XH162" s="263"/>
      <c r="XI162" s="263"/>
      <c r="XJ162" s="263"/>
      <c r="XK162" s="263"/>
      <c r="XL162" s="263"/>
      <c r="XM162" s="263"/>
      <c r="XN162" s="263"/>
      <c r="XO162" s="263"/>
      <c r="XP162" s="263"/>
      <c r="XQ162" s="263"/>
      <c r="XR162" s="263"/>
      <c r="XS162" s="263"/>
      <c r="XT162" s="263"/>
      <c r="XU162" s="263"/>
      <c r="XV162" s="263"/>
      <c r="XW162" s="263"/>
      <c r="XX162" s="263"/>
      <c r="XY162" s="263"/>
      <c r="XZ162" s="263"/>
      <c r="YA162" s="263"/>
      <c r="YB162" s="263"/>
      <c r="YC162" s="263"/>
      <c r="YD162" s="263"/>
      <c r="YE162" s="263"/>
      <c r="YF162" s="263"/>
      <c r="YG162" s="263"/>
      <c r="YH162" s="263"/>
      <c r="YI162" s="263"/>
      <c r="YJ162" s="263"/>
      <c r="YK162" s="263"/>
      <c r="YL162" s="263"/>
      <c r="YM162" s="263"/>
      <c r="YN162" s="263"/>
      <c r="YO162" s="263"/>
      <c r="YP162" s="263"/>
      <c r="YQ162" s="263"/>
      <c r="YR162" s="263"/>
      <c r="YS162" s="263"/>
      <c r="YT162" s="263"/>
      <c r="YU162" s="263"/>
      <c r="YV162" s="263"/>
      <c r="YW162" s="263"/>
      <c r="YX162" s="263"/>
      <c r="YY162" s="263"/>
      <c r="YZ162" s="263"/>
      <c r="ZA162" s="263"/>
      <c r="ZB162" s="263"/>
      <c r="ZC162" s="263"/>
      <c r="ZD162" s="263"/>
      <c r="ZE162" s="263"/>
      <c r="ZF162" s="263"/>
      <c r="ZG162" s="263"/>
      <c r="ZH162" s="263"/>
      <c r="ZI162" s="263"/>
      <c r="ZJ162" s="263"/>
      <c r="ZK162" s="263"/>
      <c r="ZL162" s="263"/>
      <c r="ZM162" s="263"/>
      <c r="ZN162" s="263"/>
      <c r="ZO162" s="263"/>
      <c r="ZP162" s="263"/>
      <c r="ZQ162" s="263"/>
      <c r="ZR162" s="263"/>
      <c r="ZS162" s="263"/>
      <c r="ZT162" s="263"/>
      <c r="ZU162" s="263"/>
      <c r="ZV162" s="263"/>
      <c r="ZW162" s="263"/>
      <c r="ZX162" s="263"/>
      <c r="ZY162" s="263"/>
      <c r="ZZ162" s="263"/>
      <c r="AAA162" s="263"/>
      <c r="AAB162" s="263"/>
      <c r="AAC162" s="263"/>
      <c r="AAD162" s="263"/>
      <c r="AAE162" s="263"/>
      <c r="AAF162" s="263"/>
      <c r="AAG162" s="263"/>
      <c r="AAH162" s="263"/>
      <c r="AAI162" s="263"/>
      <c r="AAJ162" s="263"/>
      <c r="AAK162" s="263"/>
      <c r="AAL162" s="263"/>
      <c r="AAM162" s="263"/>
      <c r="AAN162" s="263"/>
      <c r="AAO162" s="263"/>
      <c r="AAP162" s="263"/>
      <c r="AAQ162" s="263"/>
      <c r="AAR162" s="263"/>
      <c r="AAS162" s="263"/>
      <c r="AAT162" s="263"/>
      <c r="AAU162" s="263"/>
      <c r="AAV162" s="263"/>
      <c r="AAW162" s="263"/>
      <c r="AAX162" s="263"/>
      <c r="AAY162" s="263"/>
      <c r="AAZ162" s="263"/>
      <c r="ABA162" s="263"/>
      <c r="ABB162" s="263"/>
      <c r="ABC162" s="263"/>
      <c r="ABD162" s="263"/>
      <c r="ABE162" s="263"/>
      <c r="ABF162" s="263"/>
      <c r="ABG162" s="263"/>
      <c r="ABH162" s="263"/>
      <c r="ABI162" s="263"/>
      <c r="ABJ162" s="263"/>
      <c r="ABK162" s="263"/>
      <c r="ABL162" s="263"/>
      <c r="ABM162" s="263"/>
      <c r="ABN162" s="263"/>
      <c r="ABO162" s="263"/>
      <c r="ABP162" s="263"/>
      <c r="ABQ162" s="263"/>
      <c r="ABR162" s="263"/>
      <c r="ABS162" s="263"/>
      <c r="ABT162" s="263"/>
      <c r="ABU162" s="263"/>
      <c r="ABV162" s="263"/>
      <c r="ABW162" s="263"/>
      <c r="ABX162" s="263"/>
      <c r="ABY162" s="263"/>
      <c r="ABZ162" s="263"/>
      <c r="ACA162" s="263"/>
      <c r="ACB162" s="263"/>
      <c r="ACC162" s="263"/>
      <c r="ACD162" s="263"/>
      <c r="ACE162" s="263"/>
      <c r="ACF162" s="263"/>
      <c r="ACG162" s="263"/>
      <c r="ACH162" s="263"/>
      <c r="ACI162" s="263"/>
      <c r="ACJ162" s="263"/>
      <c r="ACK162" s="263"/>
      <c r="ACL162" s="263"/>
      <c r="ACM162" s="263"/>
      <c r="ACN162" s="263"/>
      <c r="ACO162" s="263"/>
      <c r="ACP162" s="263"/>
      <c r="ACQ162" s="263"/>
      <c r="ACR162" s="263"/>
      <c r="ACS162" s="263"/>
      <c r="ACT162" s="263"/>
      <c r="ACU162" s="263"/>
      <c r="ACV162" s="263"/>
      <c r="ACW162" s="263"/>
      <c r="ACX162" s="263"/>
      <c r="ACY162" s="263"/>
      <c r="ACZ162" s="263"/>
      <c r="ADA162" s="263"/>
      <c r="ADB162" s="263"/>
      <c r="ADC162" s="263"/>
      <c r="ADD162" s="263"/>
      <c r="ADE162" s="263"/>
      <c r="ADF162" s="263"/>
      <c r="ADG162" s="263"/>
      <c r="ADH162" s="263"/>
      <c r="ADI162" s="263"/>
      <c r="ADJ162" s="263"/>
      <c r="ADK162" s="263"/>
      <c r="ADL162" s="263"/>
      <c r="ADM162" s="263"/>
      <c r="ADN162" s="263"/>
      <c r="ADO162" s="263"/>
      <c r="ADP162" s="263"/>
      <c r="ADQ162" s="263"/>
      <c r="ADR162" s="263"/>
      <c r="ADS162" s="263"/>
      <c r="ADT162" s="263"/>
      <c r="ADU162" s="263"/>
      <c r="ADV162" s="263"/>
      <c r="ADW162" s="263"/>
      <c r="ADX162" s="263"/>
      <c r="ADY162" s="263"/>
      <c r="ADZ162" s="263"/>
      <c r="AEA162" s="263"/>
      <c r="AEB162" s="263"/>
      <c r="AEC162" s="263"/>
      <c r="AED162" s="263"/>
      <c r="AEE162" s="263"/>
      <c r="AEF162" s="263"/>
      <c r="AEG162" s="263"/>
      <c r="AEH162" s="263"/>
      <c r="AEI162" s="263"/>
      <c r="AEJ162" s="263"/>
      <c r="AEK162" s="263"/>
      <c r="AEL162" s="263"/>
      <c r="AEM162" s="263"/>
      <c r="AEN162" s="263"/>
      <c r="AEO162" s="263"/>
      <c r="AEP162" s="263"/>
      <c r="AEQ162" s="263"/>
      <c r="AER162" s="263"/>
      <c r="AES162" s="263"/>
      <c r="AET162" s="263"/>
      <c r="AEU162" s="263"/>
      <c r="AEV162" s="263"/>
      <c r="AEW162" s="263"/>
      <c r="AEX162" s="263"/>
      <c r="AEY162" s="263"/>
      <c r="AEZ162" s="263"/>
      <c r="AFA162" s="263"/>
      <c r="AFB162" s="263"/>
      <c r="AFC162" s="263"/>
      <c r="AFD162" s="263"/>
      <c r="AFE162" s="263"/>
      <c r="AFF162" s="263"/>
      <c r="AFG162" s="263"/>
      <c r="AFH162" s="263"/>
      <c r="AFI162" s="263"/>
      <c r="AFJ162" s="263"/>
      <c r="AFK162" s="263"/>
      <c r="AFL162" s="263"/>
      <c r="AFM162" s="263"/>
      <c r="AFN162" s="263"/>
      <c r="AFO162" s="263"/>
      <c r="AFP162" s="263"/>
      <c r="AFQ162" s="263"/>
      <c r="AFR162" s="263"/>
      <c r="AFS162" s="263"/>
      <c r="AFT162" s="263"/>
      <c r="AFU162" s="263"/>
      <c r="AFV162" s="263"/>
      <c r="AFW162" s="263"/>
      <c r="AFX162" s="263"/>
      <c r="AFY162" s="263"/>
      <c r="AFZ162" s="263"/>
      <c r="AGA162" s="263"/>
      <c r="AGB162" s="263"/>
      <c r="AGC162" s="263"/>
      <c r="AGD162" s="263"/>
      <c r="AGE162" s="263"/>
      <c r="AGF162" s="263"/>
      <c r="AGG162" s="263"/>
      <c r="AGH162" s="263"/>
      <c r="AGI162" s="263"/>
      <c r="AGJ162" s="263"/>
      <c r="AGK162" s="263"/>
      <c r="AGL162" s="263"/>
      <c r="AGM162" s="263"/>
      <c r="AGN162" s="263"/>
      <c r="AGO162" s="263"/>
      <c r="AGP162" s="263"/>
      <c r="AGQ162" s="263"/>
      <c r="AGR162" s="263"/>
      <c r="AGS162" s="263"/>
      <c r="AGT162" s="263"/>
      <c r="AGU162" s="263"/>
      <c r="AGV162" s="263"/>
      <c r="AGW162" s="263"/>
      <c r="AGX162" s="263"/>
      <c r="AGY162" s="263"/>
      <c r="AGZ162" s="263"/>
      <c r="AHA162" s="263"/>
      <c r="AHB162" s="263"/>
      <c r="AHC162" s="263"/>
      <c r="AHD162" s="263"/>
      <c r="AHE162" s="263"/>
      <c r="AHF162" s="263"/>
      <c r="AHG162" s="263"/>
      <c r="AHH162" s="263"/>
      <c r="AHI162" s="263"/>
      <c r="AHJ162" s="263"/>
      <c r="AHK162" s="263"/>
      <c r="AHL162" s="263"/>
      <c r="AHM162" s="263"/>
      <c r="AHN162" s="263"/>
      <c r="AHO162" s="263"/>
      <c r="AHP162" s="263"/>
      <c r="AHQ162" s="263"/>
      <c r="AHR162" s="263"/>
      <c r="AHS162" s="263"/>
      <c r="AHT162" s="263"/>
      <c r="AHU162" s="263"/>
      <c r="AHV162" s="263"/>
      <c r="AHW162" s="263"/>
      <c r="AHX162" s="263"/>
      <c r="AHY162" s="263"/>
      <c r="AHZ162" s="263"/>
      <c r="AIA162" s="263"/>
      <c r="AIB162" s="263"/>
      <c r="AIC162" s="263"/>
      <c r="AID162" s="263"/>
      <c r="AIE162" s="263"/>
      <c r="AIF162" s="263"/>
      <c r="AIG162" s="263"/>
      <c r="AIH162" s="263"/>
      <c r="AII162" s="263"/>
      <c r="AIJ162" s="263"/>
      <c r="AIK162" s="263"/>
      <c r="AIL162" s="263"/>
      <c r="AIM162" s="263"/>
      <c r="AIN162" s="263"/>
      <c r="AIO162" s="263"/>
      <c r="AIP162" s="263"/>
      <c r="AIQ162" s="263"/>
      <c r="AIR162" s="263"/>
      <c r="AIS162" s="263"/>
      <c r="AIT162" s="263"/>
      <c r="AIU162" s="263"/>
      <c r="AIV162" s="263"/>
      <c r="AIW162" s="263"/>
      <c r="AIX162" s="263"/>
      <c r="AIY162" s="263"/>
      <c r="AIZ162" s="263"/>
      <c r="AJA162" s="263"/>
      <c r="AJB162" s="263"/>
      <c r="AJC162" s="263"/>
      <c r="AJD162" s="263"/>
      <c r="AJE162" s="263"/>
      <c r="AJF162" s="263"/>
      <c r="AJG162" s="263"/>
      <c r="AJH162" s="263"/>
      <c r="AJI162" s="263"/>
      <c r="AJJ162" s="263"/>
      <c r="AJK162" s="263"/>
      <c r="AJL162" s="263"/>
      <c r="AJM162" s="263"/>
      <c r="AJN162" s="263"/>
      <c r="AJO162" s="263"/>
      <c r="AJP162" s="263"/>
      <c r="AJQ162" s="263"/>
      <c r="AJR162" s="263"/>
      <c r="AJS162" s="263"/>
      <c r="AJT162" s="263"/>
      <c r="AJU162" s="263"/>
      <c r="AJV162" s="263"/>
      <c r="AJW162" s="263"/>
      <c r="AJX162" s="263"/>
      <c r="AJY162" s="263"/>
      <c r="AJZ162" s="263"/>
      <c r="AKA162" s="263"/>
      <c r="AKB162" s="263"/>
      <c r="AKC162" s="263"/>
      <c r="AKD162" s="263"/>
      <c r="AKE162" s="263"/>
      <c r="AKF162" s="263"/>
      <c r="AKG162" s="263"/>
      <c r="AKH162" s="263"/>
      <c r="AKI162" s="263"/>
      <c r="AKJ162" s="263"/>
      <c r="AKK162" s="263"/>
      <c r="AKL162" s="263"/>
      <c r="AKM162" s="263"/>
      <c r="AKN162" s="263"/>
      <c r="AKO162" s="263"/>
      <c r="AKP162" s="263"/>
      <c r="AKQ162" s="263"/>
      <c r="AKR162" s="263"/>
      <c r="AKS162" s="263"/>
      <c r="AKT162" s="263"/>
      <c r="AKU162" s="263"/>
      <c r="AKV162" s="263"/>
      <c r="AKW162" s="263"/>
      <c r="AKX162" s="263"/>
      <c r="AKY162" s="263"/>
      <c r="AKZ162" s="263"/>
      <c r="ALA162" s="263"/>
      <c r="ALB162" s="263"/>
      <c r="ALC162" s="263"/>
      <c r="ALD162" s="263"/>
      <c r="ALE162" s="263"/>
      <c r="ALF162" s="263"/>
      <c r="ALG162" s="263"/>
      <c r="ALH162" s="263"/>
      <c r="ALI162" s="263"/>
      <c r="ALJ162" s="263"/>
      <c r="ALK162" s="263"/>
      <c r="ALL162" s="263"/>
      <c r="ALM162" s="263"/>
      <c r="ALN162" s="263"/>
      <c r="ALO162" s="263"/>
      <c r="ALP162" s="263"/>
      <c r="ALQ162" s="263"/>
      <c r="ALR162" s="263"/>
      <c r="ALS162" s="263"/>
      <c r="ALT162" s="263"/>
      <c r="ALU162" s="263"/>
      <c r="ALV162" s="263"/>
      <c r="ALW162" s="263"/>
      <c r="ALX162" s="263"/>
      <c r="ALY162" s="263"/>
      <c r="ALZ162" s="263"/>
      <c r="AMA162" s="263"/>
      <c r="AMB162" s="263"/>
      <c r="AMC162" s="263"/>
      <c r="AMD162" s="263"/>
      <c r="AME162" s="263"/>
      <c r="AMF162" s="263"/>
      <c r="AMG162" s="263"/>
      <c r="AMH162" s="263"/>
      <c r="AMI162" s="263"/>
      <c r="AMJ162" s="263"/>
      <c r="AMK162" s="263"/>
    </row>
    <row r="163" spans="1:1025" s="86" customFormat="1" x14ac:dyDescent="0.2">
      <c r="A163" s="263"/>
      <c r="B163" s="263"/>
      <c r="C163" s="234"/>
      <c r="D163" s="234"/>
      <c r="E163" s="234"/>
      <c r="F163" s="234"/>
      <c r="G163" s="234"/>
      <c r="H163" s="234"/>
      <c r="I163" s="234"/>
      <c r="J163" s="234"/>
      <c r="K163" s="234"/>
      <c r="L163" s="234"/>
      <c r="M163" s="234"/>
      <c r="N163" s="234"/>
      <c r="O163" s="234"/>
      <c r="P163" s="234"/>
      <c r="Q163" s="224"/>
      <c r="R163" s="244"/>
      <c r="S163" s="263"/>
      <c r="T163" s="263"/>
      <c r="U163" s="263"/>
      <c r="V163" s="263"/>
      <c r="W163" s="263"/>
      <c r="X163" s="263"/>
      <c r="Y163" s="263"/>
      <c r="Z163" s="263"/>
      <c r="AA163" s="263"/>
      <c r="AB163" s="263"/>
      <c r="AC163" s="263"/>
      <c r="AD163" s="263"/>
      <c r="AE163" s="263"/>
      <c r="AF163" s="263"/>
      <c r="AG163" s="263"/>
      <c r="AH163" s="263"/>
      <c r="AI163" s="263"/>
      <c r="AJ163" s="263"/>
      <c r="AK163" s="263"/>
      <c r="AL163" s="263"/>
      <c r="AM163" s="263"/>
      <c r="AN163" s="263"/>
      <c r="AO163" s="263"/>
      <c r="AP163" s="263"/>
      <c r="AQ163" s="263"/>
      <c r="AR163" s="263"/>
      <c r="AS163" s="263"/>
      <c r="AT163" s="263"/>
      <c r="AU163" s="263"/>
      <c r="AV163" s="263"/>
      <c r="AW163" s="263"/>
      <c r="AX163" s="263"/>
      <c r="AY163" s="263"/>
      <c r="AZ163" s="263"/>
      <c r="BA163" s="263"/>
      <c r="BB163" s="263"/>
      <c r="BC163" s="263"/>
      <c r="BD163" s="263"/>
      <c r="BE163" s="263"/>
      <c r="BF163" s="263"/>
      <c r="BG163" s="263"/>
      <c r="BH163" s="263"/>
      <c r="BI163" s="263"/>
      <c r="BJ163" s="263"/>
      <c r="BK163" s="263"/>
      <c r="BL163" s="263"/>
      <c r="BM163" s="263"/>
      <c r="BN163" s="263"/>
      <c r="BO163" s="263"/>
      <c r="BP163" s="263"/>
      <c r="BQ163" s="263"/>
      <c r="BR163" s="263"/>
      <c r="BS163" s="263"/>
      <c r="BT163" s="263"/>
      <c r="BU163" s="263"/>
      <c r="BV163" s="263"/>
      <c r="BW163" s="263"/>
      <c r="BX163" s="263"/>
      <c r="BY163" s="263"/>
      <c r="BZ163" s="263"/>
      <c r="CA163" s="263"/>
      <c r="CB163" s="263"/>
      <c r="CC163" s="263"/>
      <c r="CD163" s="263"/>
      <c r="CE163" s="263"/>
      <c r="CF163" s="263"/>
      <c r="CG163" s="263"/>
      <c r="CH163" s="263"/>
      <c r="CI163" s="263"/>
      <c r="CJ163" s="263"/>
      <c r="CK163" s="263"/>
      <c r="CL163" s="263"/>
      <c r="CM163" s="263"/>
      <c r="CN163" s="263"/>
      <c r="CO163" s="263"/>
      <c r="CP163" s="263"/>
      <c r="CQ163" s="263"/>
      <c r="CR163" s="263"/>
      <c r="CS163" s="263"/>
      <c r="CT163" s="263"/>
      <c r="CU163" s="263"/>
      <c r="CV163" s="263"/>
      <c r="CW163" s="263"/>
      <c r="CX163" s="263"/>
      <c r="CY163" s="263"/>
      <c r="CZ163" s="263"/>
      <c r="DA163" s="263"/>
      <c r="DB163" s="263"/>
      <c r="DC163" s="263"/>
      <c r="DD163" s="263"/>
      <c r="DE163" s="263"/>
      <c r="DF163" s="263"/>
      <c r="DG163" s="263"/>
      <c r="DH163" s="263"/>
      <c r="DI163" s="263"/>
      <c r="DJ163" s="263"/>
      <c r="DK163" s="263"/>
      <c r="DL163" s="263"/>
      <c r="DM163" s="263"/>
      <c r="DN163" s="263"/>
      <c r="DO163" s="263"/>
      <c r="DP163" s="263"/>
      <c r="DQ163" s="263"/>
      <c r="DR163" s="263"/>
      <c r="DS163" s="263"/>
      <c r="DT163" s="263"/>
      <c r="DU163" s="263"/>
      <c r="DV163" s="263"/>
      <c r="DW163" s="263"/>
      <c r="DX163" s="263"/>
      <c r="DY163" s="263"/>
      <c r="DZ163" s="263"/>
      <c r="EA163" s="263"/>
      <c r="EB163" s="263"/>
      <c r="EC163" s="263"/>
      <c r="ED163" s="263"/>
      <c r="EE163" s="263"/>
      <c r="EF163" s="263"/>
      <c r="EG163" s="263"/>
      <c r="EH163" s="263"/>
      <c r="EI163" s="263"/>
      <c r="EJ163" s="263"/>
      <c r="EK163" s="263"/>
      <c r="EL163" s="263"/>
      <c r="EM163" s="263"/>
      <c r="EN163" s="263"/>
      <c r="EO163" s="263"/>
      <c r="EP163" s="263"/>
      <c r="EQ163" s="263"/>
      <c r="ER163" s="263"/>
      <c r="ES163" s="263"/>
      <c r="ET163" s="263"/>
      <c r="EU163" s="263"/>
      <c r="EV163" s="263"/>
      <c r="EW163" s="263"/>
      <c r="EX163" s="263"/>
      <c r="EY163" s="263"/>
      <c r="EZ163" s="263"/>
      <c r="FA163" s="263"/>
      <c r="FB163" s="263"/>
      <c r="FC163" s="263"/>
      <c r="FD163" s="263"/>
      <c r="FE163" s="263"/>
      <c r="FF163" s="263"/>
      <c r="FG163" s="263"/>
      <c r="FH163" s="263"/>
      <c r="FI163" s="263"/>
      <c r="FJ163" s="263"/>
      <c r="FK163" s="263"/>
      <c r="FL163" s="263"/>
      <c r="FM163" s="263"/>
      <c r="FN163" s="263"/>
      <c r="FO163" s="263"/>
      <c r="FP163" s="263"/>
      <c r="FQ163" s="263"/>
      <c r="FR163" s="263"/>
      <c r="FS163" s="263"/>
      <c r="FT163" s="263"/>
      <c r="FU163" s="263"/>
      <c r="FV163" s="263"/>
      <c r="FW163" s="263"/>
      <c r="FX163" s="263"/>
      <c r="FY163" s="263"/>
      <c r="FZ163" s="263"/>
      <c r="GA163" s="263"/>
      <c r="GB163" s="263"/>
      <c r="GC163" s="263"/>
      <c r="GD163" s="263"/>
      <c r="GE163" s="263"/>
      <c r="GF163" s="263"/>
      <c r="GG163" s="263"/>
      <c r="GH163" s="263"/>
      <c r="GI163" s="263"/>
      <c r="GJ163" s="263"/>
      <c r="GK163" s="263"/>
      <c r="GL163" s="263"/>
      <c r="GM163" s="263"/>
      <c r="GN163" s="263"/>
      <c r="GO163" s="263"/>
      <c r="GP163" s="263"/>
      <c r="GQ163" s="263"/>
      <c r="GR163" s="263"/>
      <c r="GS163" s="263"/>
      <c r="GT163" s="263"/>
      <c r="GU163" s="263"/>
      <c r="GV163" s="263"/>
      <c r="GW163" s="263"/>
      <c r="GX163" s="263"/>
      <c r="GY163" s="263"/>
      <c r="GZ163" s="263"/>
      <c r="HA163" s="263"/>
      <c r="HB163" s="263"/>
      <c r="HC163" s="263"/>
      <c r="HD163" s="263"/>
      <c r="HE163" s="263"/>
      <c r="HF163" s="263"/>
      <c r="HG163" s="263"/>
      <c r="HH163" s="263"/>
      <c r="HI163" s="263"/>
      <c r="HJ163" s="263"/>
      <c r="HK163" s="263"/>
      <c r="HL163" s="263"/>
      <c r="HM163" s="263"/>
      <c r="HN163" s="263"/>
      <c r="HO163" s="263"/>
      <c r="HP163" s="263"/>
      <c r="HQ163" s="263"/>
      <c r="HR163" s="263"/>
      <c r="HS163" s="263"/>
      <c r="HT163" s="263"/>
      <c r="HU163" s="263"/>
      <c r="HV163" s="263"/>
      <c r="HW163" s="263"/>
      <c r="HX163" s="263"/>
      <c r="HY163" s="263"/>
      <c r="HZ163" s="263"/>
      <c r="IA163" s="263"/>
      <c r="IB163" s="263"/>
      <c r="IC163" s="263"/>
      <c r="ID163" s="263"/>
      <c r="IE163" s="263"/>
      <c r="IF163" s="263"/>
      <c r="IG163" s="263"/>
      <c r="IH163" s="263"/>
      <c r="II163" s="263"/>
      <c r="IJ163" s="263"/>
      <c r="IK163" s="263"/>
      <c r="IL163" s="263"/>
      <c r="IM163" s="263"/>
      <c r="IN163" s="263"/>
      <c r="IO163" s="263"/>
      <c r="IP163" s="263"/>
      <c r="IQ163" s="263"/>
      <c r="IR163" s="263"/>
      <c r="IS163" s="263"/>
      <c r="IT163" s="263"/>
      <c r="IU163" s="263"/>
      <c r="IV163" s="263"/>
      <c r="IW163" s="263"/>
      <c r="IX163" s="263"/>
      <c r="IY163" s="263"/>
      <c r="IZ163" s="263"/>
      <c r="JA163" s="263"/>
      <c r="JB163" s="263"/>
      <c r="JC163" s="263"/>
      <c r="JD163" s="263"/>
      <c r="JE163" s="263"/>
      <c r="JF163" s="263"/>
      <c r="JG163" s="263"/>
      <c r="JH163" s="263"/>
      <c r="JI163" s="263"/>
      <c r="JJ163" s="263"/>
      <c r="JK163" s="263"/>
      <c r="JL163" s="263"/>
      <c r="JM163" s="263"/>
      <c r="JN163" s="263"/>
      <c r="JO163" s="263"/>
      <c r="JP163" s="263"/>
      <c r="JQ163" s="263"/>
      <c r="JR163" s="263"/>
      <c r="JS163" s="263"/>
      <c r="JT163" s="263"/>
      <c r="JU163" s="263"/>
      <c r="JV163" s="263"/>
      <c r="JW163" s="263"/>
      <c r="JX163" s="263"/>
      <c r="JY163" s="263"/>
      <c r="JZ163" s="263"/>
      <c r="KA163" s="263"/>
      <c r="KB163" s="263"/>
      <c r="KC163" s="263"/>
      <c r="KD163" s="263"/>
      <c r="KE163" s="263"/>
      <c r="KF163" s="263"/>
      <c r="KG163" s="263"/>
      <c r="KH163" s="263"/>
      <c r="KI163" s="263"/>
      <c r="KJ163" s="263"/>
      <c r="KK163" s="263"/>
      <c r="KL163" s="263"/>
      <c r="KM163" s="263"/>
      <c r="KN163" s="263"/>
      <c r="KO163" s="263"/>
      <c r="KP163" s="263"/>
      <c r="KQ163" s="263"/>
      <c r="KR163" s="263"/>
      <c r="KS163" s="263"/>
      <c r="KT163" s="263"/>
      <c r="KU163" s="263"/>
      <c r="KV163" s="263"/>
      <c r="KW163" s="263"/>
      <c r="KX163" s="263"/>
      <c r="KY163" s="263"/>
      <c r="KZ163" s="263"/>
      <c r="LA163" s="263"/>
      <c r="LB163" s="263"/>
      <c r="LC163" s="263"/>
      <c r="LD163" s="263"/>
      <c r="LE163" s="263"/>
      <c r="LF163" s="263"/>
      <c r="LG163" s="263"/>
      <c r="LH163" s="263"/>
      <c r="LI163" s="263"/>
      <c r="LJ163" s="263"/>
      <c r="LK163" s="263"/>
      <c r="LL163" s="263"/>
      <c r="LM163" s="263"/>
      <c r="LN163" s="263"/>
      <c r="LO163" s="263"/>
      <c r="LP163" s="263"/>
      <c r="LQ163" s="263"/>
      <c r="LR163" s="263"/>
      <c r="LS163" s="263"/>
      <c r="LT163" s="263"/>
      <c r="LU163" s="263"/>
      <c r="LV163" s="263"/>
      <c r="LW163" s="263"/>
      <c r="LX163" s="263"/>
      <c r="LY163" s="263"/>
      <c r="LZ163" s="263"/>
      <c r="MA163" s="263"/>
      <c r="MB163" s="263"/>
      <c r="MC163" s="263"/>
      <c r="MD163" s="263"/>
      <c r="ME163" s="263"/>
      <c r="MF163" s="263"/>
      <c r="MG163" s="263"/>
      <c r="MH163" s="263"/>
      <c r="MI163" s="263"/>
      <c r="MJ163" s="263"/>
      <c r="MK163" s="263"/>
      <c r="ML163" s="263"/>
      <c r="MM163" s="263"/>
      <c r="MN163" s="263"/>
      <c r="MO163" s="263"/>
      <c r="MP163" s="263"/>
      <c r="MQ163" s="263"/>
      <c r="MR163" s="263"/>
      <c r="MS163" s="263"/>
      <c r="MT163" s="263"/>
      <c r="MU163" s="263"/>
      <c r="MV163" s="263"/>
      <c r="MW163" s="263"/>
      <c r="MX163" s="263"/>
      <c r="MY163" s="263"/>
      <c r="MZ163" s="263"/>
      <c r="NA163" s="263"/>
      <c r="NB163" s="263"/>
      <c r="NC163" s="263"/>
      <c r="ND163" s="263"/>
      <c r="NE163" s="263"/>
      <c r="NF163" s="263"/>
      <c r="NG163" s="263"/>
      <c r="NH163" s="263"/>
      <c r="NI163" s="263"/>
      <c r="NJ163" s="263"/>
      <c r="NK163" s="263"/>
      <c r="NL163" s="263"/>
      <c r="NM163" s="263"/>
      <c r="NN163" s="263"/>
      <c r="NO163" s="263"/>
      <c r="NP163" s="263"/>
      <c r="NQ163" s="263"/>
      <c r="NR163" s="263"/>
      <c r="NS163" s="263"/>
      <c r="NT163" s="263"/>
      <c r="NU163" s="263"/>
      <c r="NV163" s="263"/>
      <c r="NW163" s="263"/>
      <c r="NX163" s="263"/>
      <c r="NY163" s="263"/>
      <c r="NZ163" s="263"/>
      <c r="OA163" s="263"/>
      <c r="OB163" s="263"/>
      <c r="OC163" s="263"/>
      <c r="OD163" s="263"/>
      <c r="OE163" s="263"/>
      <c r="OF163" s="263"/>
      <c r="OG163" s="263"/>
      <c r="OH163" s="263"/>
      <c r="OI163" s="263"/>
      <c r="OJ163" s="263"/>
      <c r="OK163" s="263"/>
      <c r="OL163" s="263"/>
      <c r="OM163" s="263"/>
      <c r="ON163" s="263"/>
      <c r="OO163" s="263"/>
      <c r="OP163" s="263"/>
      <c r="OQ163" s="263"/>
      <c r="OR163" s="263"/>
      <c r="OS163" s="263"/>
      <c r="OT163" s="263"/>
      <c r="OU163" s="263"/>
      <c r="OV163" s="263"/>
      <c r="OW163" s="263"/>
      <c r="OX163" s="263"/>
      <c r="OY163" s="263"/>
      <c r="OZ163" s="263"/>
      <c r="PA163" s="263"/>
      <c r="PB163" s="263"/>
      <c r="PC163" s="263"/>
      <c r="PD163" s="263"/>
      <c r="PE163" s="263"/>
      <c r="PF163" s="263"/>
      <c r="PG163" s="263"/>
      <c r="PH163" s="263"/>
      <c r="PI163" s="263"/>
      <c r="PJ163" s="263"/>
      <c r="PK163" s="263"/>
      <c r="PL163" s="263"/>
      <c r="PM163" s="263"/>
      <c r="PN163" s="263"/>
      <c r="PO163" s="263"/>
      <c r="PP163" s="263"/>
      <c r="PQ163" s="263"/>
      <c r="PR163" s="263"/>
      <c r="PS163" s="263"/>
      <c r="PT163" s="263"/>
      <c r="PU163" s="263"/>
      <c r="PV163" s="263"/>
      <c r="PW163" s="263"/>
      <c r="PX163" s="263"/>
      <c r="PY163" s="263"/>
      <c r="PZ163" s="263"/>
      <c r="QA163" s="263"/>
      <c r="QB163" s="263"/>
      <c r="QC163" s="263"/>
      <c r="QD163" s="263"/>
      <c r="QE163" s="263"/>
      <c r="QF163" s="263"/>
      <c r="QG163" s="263"/>
      <c r="QH163" s="263"/>
      <c r="QI163" s="263"/>
      <c r="QJ163" s="263"/>
      <c r="QK163" s="263"/>
      <c r="QL163" s="263"/>
      <c r="QM163" s="263"/>
      <c r="QN163" s="263"/>
      <c r="QO163" s="263"/>
      <c r="QP163" s="263"/>
      <c r="QQ163" s="263"/>
      <c r="QR163" s="263"/>
      <c r="QS163" s="263"/>
      <c r="QT163" s="263"/>
      <c r="QU163" s="263"/>
      <c r="QV163" s="263"/>
      <c r="QW163" s="263"/>
      <c r="QX163" s="263"/>
      <c r="QY163" s="263"/>
      <c r="QZ163" s="263"/>
      <c r="RA163" s="263"/>
      <c r="RB163" s="263"/>
      <c r="RC163" s="263"/>
      <c r="RD163" s="263"/>
      <c r="RE163" s="263"/>
      <c r="RF163" s="263"/>
      <c r="RG163" s="263"/>
      <c r="RH163" s="263"/>
      <c r="RI163" s="263"/>
      <c r="RJ163" s="263"/>
      <c r="RK163" s="263"/>
      <c r="RL163" s="263"/>
      <c r="RM163" s="263"/>
      <c r="RN163" s="263"/>
      <c r="RO163" s="263"/>
      <c r="RP163" s="263"/>
      <c r="RQ163" s="263"/>
      <c r="RR163" s="263"/>
      <c r="RS163" s="263"/>
      <c r="RT163" s="263"/>
      <c r="RU163" s="263"/>
      <c r="RV163" s="263"/>
      <c r="RW163" s="263"/>
      <c r="RX163" s="263"/>
      <c r="RY163" s="263"/>
      <c r="RZ163" s="263"/>
      <c r="SA163" s="263"/>
      <c r="SB163" s="263"/>
      <c r="SC163" s="263"/>
      <c r="SD163" s="263"/>
      <c r="SE163" s="263"/>
      <c r="SF163" s="263"/>
      <c r="SG163" s="263"/>
      <c r="SH163" s="263"/>
      <c r="SI163" s="263"/>
      <c r="SJ163" s="263"/>
      <c r="SK163" s="263"/>
      <c r="SL163" s="263"/>
      <c r="SM163" s="263"/>
      <c r="SN163" s="263"/>
      <c r="SO163" s="263"/>
      <c r="SP163" s="263"/>
      <c r="SQ163" s="263"/>
      <c r="SR163" s="263"/>
      <c r="SS163" s="263"/>
      <c r="ST163" s="263"/>
      <c r="SU163" s="263"/>
      <c r="SV163" s="263"/>
      <c r="SW163" s="263"/>
      <c r="SX163" s="263"/>
      <c r="SY163" s="263"/>
      <c r="SZ163" s="263"/>
      <c r="TA163" s="263"/>
      <c r="TB163" s="263"/>
      <c r="TC163" s="263"/>
      <c r="TD163" s="263"/>
      <c r="TE163" s="263"/>
      <c r="TF163" s="263"/>
      <c r="TG163" s="263"/>
      <c r="TH163" s="263"/>
      <c r="TI163" s="263"/>
      <c r="TJ163" s="263"/>
      <c r="TK163" s="263"/>
      <c r="TL163" s="263"/>
      <c r="TM163" s="263"/>
      <c r="TN163" s="263"/>
      <c r="TO163" s="263"/>
      <c r="TP163" s="263"/>
      <c r="TQ163" s="263"/>
      <c r="TR163" s="263"/>
      <c r="TS163" s="263"/>
      <c r="TT163" s="263"/>
      <c r="TU163" s="263"/>
      <c r="TV163" s="263"/>
      <c r="TW163" s="263"/>
      <c r="TX163" s="263"/>
      <c r="TY163" s="263"/>
      <c r="TZ163" s="263"/>
      <c r="UA163" s="263"/>
      <c r="UB163" s="263"/>
      <c r="UC163" s="263"/>
      <c r="UD163" s="263"/>
      <c r="UE163" s="263"/>
      <c r="UF163" s="263"/>
      <c r="UG163" s="263"/>
      <c r="UH163" s="263"/>
      <c r="UI163" s="263"/>
      <c r="UJ163" s="263"/>
      <c r="UK163" s="263"/>
      <c r="UL163" s="263"/>
      <c r="UM163" s="263"/>
      <c r="UN163" s="263"/>
      <c r="UO163" s="263"/>
      <c r="UP163" s="263"/>
      <c r="UQ163" s="263"/>
      <c r="UR163" s="263"/>
      <c r="US163" s="263"/>
      <c r="UT163" s="263"/>
      <c r="UU163" s="263"/>
      <c r="UV163" s="263"/>
      <c r="UW163" s="263"/>
      <c r="UX163" s="263"/>
      <c r="UY163" s="263"/>
      <c r="UZ163" s="263"/>
      <c r="VA163" s="263"/>
      <c r="VB163" s="263"/>
      <c r="VC163" s="263"/>
      <c r="VD163" s="263"/>
      <c r="VE163" s="263"/>
      <c r="VF163" s="263"/>
      <c r="VG163" s="263"/>
      <c r="VH163" s="263"/>
      <c r="VI163" s="263"/>
      <c r="VJ163" s="263"/>
      <c r="VK163" s="263"/>
      <c r="VL163" s="263"/>
      <c r="VM163" s="263"/>
      <c r="VN163" s="263"/>
      <c r="VO163" s="263"/>
      <c r="VP163" s="263"/>
      <c r="VQ163" s="263"/>
      <c r="VR163" s="263"/>
      <c r="VS163" s="263"/>
      <c r="VT163" s="263"/>
      <c r="VU163" s="263"/>
      <c r="VV163" s="263"/>
      <c r="VW163" s="263"/>
      <c r="VX163" s="263"/>
      <c r="VY163" s="263"/>
      <c r="VZ163" s="263"/>
      <c r="WA163" s="263"/>
      <c r="WB163" s="263"/>
      <c r="WC163" s="263"/>
      <c r="WD163" s="263"/>
      <c r="WE163" s="263"/>
      <c r="WF163" s="263"/>
      <c r="WG163" s="263"/>
      <c r="WH163" s="263"/>
      <c r="WI163" s="263"/>
      <c r="WJ163" s="263"/>
      <c r="WK163" s="263"/>
      <c r="WL163" s="263"/>
      <c r="WM163" s="263"/>
      <c r="WN163" s="263"/>
      <c r="WO163" s="263"/>
      <c r="WP163" s="263"/>
      <c r="WQ163" s="263"/>
      <c r="WR163" s="263"/>
      <c r="WS163" s="263"/>
      <c r="WT163" s="263"/>
      <c r="WU163" s="263"/>
      <c r="WV163" s="263"/>
      <c r="WW163" s="263"/>
      <c r="WX163" s="263"/>
      <c r="WY163" s="263"/>
      <c r="WZ163" s="263"/>
      <c r="XA163" s="263"/>
      <c r="XB163" s="263"/>
      <c r="XC163" s="263"/>
      <c r="XD163" s="263"/>
      <c r="XE163" s="263"/>
      <c r="XF163" s="263"/>
      <c r="XG163" s="263"/>
      <c r="XH163" s="263"/>
      <c r="XI163" s="263"/>
      <c r="XJ163" s="263"/>
      <c r="XK163" s="263"/>
      <c r="XL163" s="263"/>
      <c r="XM163" s="263"/>
      <c r="XN163" s="263"/>
      <c r="XO163" s="263"/>
      <c r="XP163" s="263"/>
      <c r="XQ163" s="263"/>
      <c r="XR163" s="263"/>
      <c r="XS163" s="263"/>
      <c r="XT163" s="263"/>
      <c r="XU163" s="263"/>
      <c r="XV163" s="263"/>
      <c r="XW163" s="263"/>
      <c r="XX163" s="263"/>
      <c r="XY163" s="263"/>
      <c r="XZ163" s="263"/>
      <c r="YA163" s="263"/>
      <c r="YB163" s="263"/>
      <c r="YC163" s="263"/>
      <c r="YD163" s="263"/>
      <c r="YE163" s="263"/>
      <c r="YF163" s="263"/>
      <c r="YG163" s="263"/>
      <c r="YH163" s="263"/>
      <c r="YI163" s="263"/>
      <c r="YJ163" s="263"/>
      <c r="YK163" s="263"/>
      <c r="YL163" s="263"/>
      <c r="YM163" s="263"/>
      <c r="YN163" s="263"/>
      <c r="YO163" s="263"/>
      <c r="YP163" s="263"/>
      <c r="YQ163" s="263"/>
      <c r="YR163" s="263"/>
      <c r="YS163" s="263"/>
      <c r="YT163" s="263"/>
      <c r="YU163" s="263"/>
      <c r="YV163" s="263"/>
      <c r="YW163" s="263"/>
      <c r="YX163" s="263"/>
      <c r="YY163" s="263"/>
      <c r="YZ163" s="263"/>
      <c r="ZA163" s="263"/>
      <c r="ZB163" s="263"/>
      <c r="ZC163" s="263"/>
      <c r="ZD163" s="263"/>
      <c r="ZE163" s="263"/>
      <c r="ZF163" s="263"/>
      <c r="ZG163" s="263"/>
      <c r="ZH163" s="263"/>
      <c r="ZI163" s="263"/>
      <c r="ZJ163" s="263"/>
      <c r="ZK163" s="263"/>
      <c r="ZL163" s="263"/>
      <c r="ZM163" s="263"/>
      <c r="ZN163" s="263"/>
      <c r="ZO163" s="263"/>
      <c r="ZP163" s="263"/>
      <c r="ZQ163" s="263"/>
      <c r="ZR163" s="263"/>
      <c r="ZS163" s="263"/>
      <c r="ZT163" s="263"/>
      <c r="ZU163" s="263"/>
      <c r="ZV163" s="263"/>
      <c r="ZW163" s="263"/>
      <c r="ZX163" s="263"/>
      <c r="ZY163" s="263"/>
      <c r="ZZ163" s="263"/>
      <c r="AAA163" s="263"/>
      <c r="AAB163" s="263"/>
      <c r="AAC163" s="263"/>
      <c r="AAD163" s="263"/>
      <c r="AAE163" s="263"/>
      <c r="AAF163" s="263"/>
      <c r="AAG163" s="263"/>
      <c r="AAH163" s="263"/>
      <c r="AAI163" s="263"/>
      <c r="AAJ163" s="263"/>
      <c r="AAK163" s="263"/>
      <c r="AAL163" s="263"/>
      <c r="AAM163" s="263"/>
      <c r="AAN163" s="263"/>
      <c r="AAO163" s="263"/>
      <c r="AAP163" s="263"/>
      <c r="AAQ163" s="263"/>
      <c r="AAR163" s="263"/>
      <c r="AAS163" s="263"/>
      <c r="AAT163" s="263"/>
      <c r="AAU163" s="263"/>
      <c r="AAV163" s="263"/>
      <c r="AAW163" s="263"/>
      <c r="AAX163" s="263"/>
      <c r="AAY163" s="263"/>
      <c r="AAZ163" s="263"/>
      <c r="ABA163" s="263"/>
      <c r="ABB163" s="263"/>
      <c r="ABC163" s="263"/>
      <c r="ABD163" s="263"/>
      <c r="ABE163" s="263"/>
      <c r="ABF163" s="263"/>
      <c r="ABG163" s="263"/>
      <c r="ABH163" s="263"/>
      <c r="ABI163" s="263"/>
      <c r="ABJ163" s="263"/>
      <c r="ABK163" s="263"/>
      <c r="ABL163" s="263"/>
      <c r="ABM163" s="263"/>
      <c r="ABN163" s="263"/>
      <c r="ABO163" s="263"/>
      <c r="ABP163" s="263"/>
      <c r="ABQ163" s="263"/>
      <c r="ABR163" s="263"/>
      <c r="ABS163" s="263"/>
      <c r="ABT163" s="263"/>
      <c r="ABU163" s="263"/>
      <c r="ABV163" s="263"/>
      <c r="ABW163" s="263"/>
      <c r="ABX163" s="263"/>
      <c r="ABY163" s="263"/>
      <c r="ABZ163" s="263"/>
      <c r="ACA163" s="263"/>
      <c r="ACB163" s="263"/>
      <c r="ACC163" s="263"/>
      <c r="ACD163" s="263"/>
      <c r="ACE163" s="263"/>
      <c r="ACF163" s="263"/>
      <c r="ACG163" s="263"/>
      <c r="ACH163" s="263"/>
      <c r="ACI163" s="263"/>
      <c r="ACJ163" s="263"/>
      <c r="ACK163" s="263"/>
      <c r="ACL163" s="263"/>
      <c r="ACM163" s="263"/>
      <c r="ACN163" s="263"/>
      <c r="ACO163" s="263"/>
      <c r="ACP163" s="263"/>
      <c r="ACQ163" s="263"/>
      <c r="ACR163" s="263"/>
      <c r="ACS163" s="263"/>
      <c r="ACT163" s="263"/>
      <c r="ACU163" s="263"/>
      <c r="ACV163" s="263"/>
      <c r="ACW163" s="263"/>
      <c r="ACX163" s="263"/>
      <c r="ACY163" s="263"/>
      <c r="ACZ163" s="263"/>
      <c r="ADA163" s="263"/>
      <c r="ADB163" s="263"/>
      <c r="ADC163" s="263"/>
      <c r="ADD163" s="263"/>
      <c r="ADE163" s="263"/>
      <c r="ADF163" s="263"/>
      <c r="ADG163" s="263"/>
      <c r="ADH163" s="263"/>
      <c r="ADI163" s="263"/>
      <c r="ADJ163" s="263"/>
      <c r="ADK163" s="263"/>
      <c r="ADL163" s="263"/>
      <c r="ADM163" s="263"/>
      <c r="ADN163" s="263"/>
      <c r="ADO163" s="263"/>
      <c r="ADP163" s="263"/>
      <c r="ADQ163" s="263"/>
      <c r="ADR163" s="263"/>
      <c r="ADS163" s="263"/>
      <c r="ADT163" s="263"/>
      <c r="ADU163" s="263"/>
      <c r="ADV163" s="263"/>
      <c r="ADW163" s="263"/>
      <c r="ADX163" s="263"/>
      <c r="ADY163" s="263"/>
      <c r="ADZ163" s="263"/>
      <c r="AEA163" s="263"/>
      <c r="AEB163" s="263"/>
      <c r="AEC163" s="263"/>
      <c r="AED163" s="263"/>
      <c r="AEE163" s="263"/>
      <c r="AEF163" s="263"/>
      <c r="AEG163" s="263"/>
      <c r="AEH163" s="263"/>
      <c r="AEI163" s="263"/>
      <c r="AEJ163" s="263"/>
      <c r="AEK163" s="263"/>
      <c r="AEL163" s="263"/>
      <c r="AEM163" s="263"/>
      <c r="AEN163" s="263"/>
      <c r="AEO163" s="263"/>
      <c r="AEP163" s="263"/>
      <c r="AEQ163" s="263"/>
      <c r="AER163" s="263"/>
      <c r="AES163" s="263"/>
      <c r="AET163" s="263"/>
      <c r="AEU163" s="263"/>
      <c r="AEV163" s="263"/>
      <c r="AEW163" s="263"/>
      <c r="AEX163" s="263"/>
      <c r="AEY163" s="263"/>
      <c r="AEZ163" s="263"/>
      <c r="AFA163" s="263"/>
      <c r="AFB163" s="263"/>
      <c r="AFC163" s="263"/>
      <c r="AFD163" s="263"/>
      <c r="AFE163" s="263"/>
      <c r="AFF163" s="263"/>
      <c r="AFG163" s="263"/>
      <c r="AFH163" s="263"/>
      <c r="AFI163" s="263"/>
      <c r="AFJ163" s="263"/>
      <c r="AFK163" s="263"/>
      <c r="AFL163" s="263"/>
      <c r="AFM163" s="263"/>
      <c r="AFN163" s="263"/>
      <c r="AFO163" s="263"/>
      <c r="AFP163" s="263"/>
      <c r="AFQ163" s="263"/>
      <c r="AFR163" s="263"/>
      <c r="AFS163" s="263"/>
      <c r="AFT163" s="263"/>
      <c r="AFU163" s="263"/>
      <c r="AFV163" s="263"/>
      <c r="AFW163" s="263"/>
      <c r="AFX163" s="263"/>
      <c r="AFY163" s="263"/>
      <c r="AFZ163" s="263"/>
      <c r="AGA163" s="263"/>
      <c r="AGB163" s="263"/>
      <c r="AGC163" s="263"/>
      <c r="AGD163" s="263"/>
      <c r="AGE163" s="263"/>
      <c r="AGF163" s="263"/>
      <c r="AGG163" s="263"/>
      <c r="AGH163" s="263"/>
      <c r="AGI163" s="263"/>
      <c r="AGJ163" s="263"/>
      <c r="AGK163" s="263"/>
      <c r="AGL163" s="263"/>
      <c r="AGM163" s="263"/>
      <c r="AGN163" s="263"/>
      <c r="AGO163" s="263"/>
      <c r="AGP163" s="263"/>
      <c r="AGQ163" s="263"/>
      <c r="AGR163" s="263"/>
      <c r="AGS163" s="263"/>
      <c r="AGT163" s="263"/>
      <c r="AGU163" s="263"/>
      <c r="AGV163" s="263"/>
      <c r="AGW163" s="263"/>
      <c r="AGX163" s="263"/>
      <c r="AGY163" s="263"/>
      <c r="AGZ163" s="263"/>
      <c r="AHA163" s="263"/>
      <c r="AHB163" s="263"/>
      <c r="AHC163" s="263"/>
      <c r="AHD163" s="263"/>
      <c r="AHE163" s="263"/>
      <c r="AHF163" s="263"/>
      <c r="AHG163" s="263"/>
      <c r="AHH163" s="263"/>
      <c r="AHI163" s="263"/>
      <c r="AHJ163" s="263"/>
      <c r="AHK163" s="263"/>
      <c r="AHL163" s="263"/>
      <c r="AHM163" s="263"/>
      <c r="AHN163" s="263"/>
      <c r="AHO163" s="263"/>
      <c r="AHP163" s="263"/>
      <c r="AHQ163" s="263"/>
      <c r="AHR163" s="263"/>
      <c r="AHS163" s="263"/>
      <c r="AHT163" s="263"/>
      <c r="AHU163" s="263"/>
      <c r="AHV163" s="263"/>
      <c r="AHW163" s="263"/>
      <c r="AHX163" s="263"/>
      <c r="AHY163" s="263"/>
      <c r="AHZ163" s="263"/>
      <c r="AIA163" s="263"/>
      <c r="AIB163" s="263"/>
      <c r="AIC163" s="263"/>
      <c r="AID163" s="263"/>
      <c r="AIE163" s="263"/>
      <c r="AIF163" s="263"/>
      <c r="AIG163" s="263"/>
      <c r="AIH163" s="263"/>
      <c r="AII163" s="263"/>
      <c r="AIJ163" s="263"/>
      <c r="AIK163" s="263"/>
      <c r="AIL163" s="263"/>
      <c r="AIM163" s="263"/>
      <c r="AIN163" s="263"/>
      <c r="AIO163" s="263"/>
      <c r="AIP163" s="263"/>
      <c r="AIQ163" s="263"/>
      <c r="AIR163" s="263"/>
      <c r="AIS163" s="263"/>
      <c r="AIT163" s="263"/>
      <c r="AIU163" s="263"/>
      <c r="AIV163" s="263"/>
      <c r="AIW163" s="263"/>
      <c r="AIX163" s="263"/>
      <c r="AIY163" s="263"/>
      <c r="AIZ163" s="263"/>
      <c r="AJA163" s="263"/>
      <c r="AJB163" s="263"/>
      <c r="AJC163" s="263"/>
      <c r="AJD163" s="263"/>
      <c r="AJE163" s="263"/>
      <c r="AJF163" s="263"/>
      <c r="AJG163" s="263"/>
      <c r="AJH163" s="263"/>
      <c r="AJI163" s="263"/>
      <c r="AJJ163" s="263"/>
      <c r="AJK163" s="263"/>
      <c r="AJL163" s="263"/>
      <c r="AJM163" s="263"/>
      <c r="AJN163" s="263"/>
      <c r="AJO163" s="263"/>
      <c r="AJP163" s="263"/>
      <c r="AJQ163" s="263"/>
      <c r="AJR163" s="263"/>
      <c r="AJS163" s="263"/>
      <c r="AJT163" s="263"/>
      <c r="AJU163" s="263"/>
      <c r="AJV163" s="263"/>
      <c r="AJW163" s="263"/>
      <c r="AJX163" s="263"/>
      <c r="AJY163" s="263"/>
      <c r="AJZ163" s="263"/>
      <c r="AKA163" s="263"/>
      <c r="AKB163" s="263"/>
      <c r="AKC163" s="263"/>
      <c r="AKD163" s="263"/>
      <c r="AKE163" s="263"/>
      <c r="AKF163" s="263"/>
      <c r="AKG163" s="263"/>
      <c r="AKH163" s="263"/>
      <c r="AKI163" s="263"/>
      <c r="AKJ163" s="263"/>
      <c r="AKK163" s="263"/>
      <c r="AKL163" s="263"/>
      <c r="AKM163" s="263"/>
      <c r="AKN163" s="263"/>
      <c r="AKO163" s="263"/>
      <c r="AKP163" s="263"/>
      <c r="AKQ163" s="263"/>
      <c r="AKR163" s="263"/>
      <c r="AKS163" s="263"/>
      <c r="AKT163" s="263"/>
      <c r="AKU163" s="263"/>
      <c r="AKV163" s="263"/>
      <c r="AKW163" s="263"/>
      <c r="AKX163" s="263"/>
      <c r="AKY163" s="263"/>
      <c r="AKZ163" s="263"/>
      <c r="ALA163" s="263"/>
      <c r="ALB163" s="263"/>
      <c r="ALC163" s="263"/>
      <c r="ALD163" s="263"/>
      <c r="ALE163" s="263"/>
      <c r="ALF163" s="263"/>
      <c r="ALG163" s="263"/>
      <c r="ALH163" s="263"/>
      <c r="ALI163" s="263"/>
      <c r="ALJ163" s="263"/>
      <c r="ALK163" s="263"/>
      <c r="ALL163" s="263"/>
      <c r="ALM163" s="263"/>
      <c r="ALN163" s="263"/>
      <c r="ALO163" s="263"/>
      <c r="ALP163" s="263"/>
      <c r="ALQ163" s="263"/>
      <c r="ALR163" s="263"/>
      <c r="ALS163" s="263"/>
      <c r="ALT163" s="263"/>
      <c r="ALU163" s="263"/>
      <c r="ALV163" s="263"/>
      <c r="ALW163" s="263"/>
      <c r="ALX163" s="263"/>
      <c r="ALY163" s="263"/>
      <c r="ALZ163" s="263"/>
      <c r="AMA163" s="263"/>
      <c r="AMB163" s="263"/>
      <c r="AMC163" s="263"/>
      <c r="AMD163" s="263"/>
      <c r="AME163" s="263"/>
      <c r="AMF163" s="263"/>
      <c r="AMG163" s="263"/>
      <c r="AMH163" s="263"/>
      <c r="AMI163" s="263"/>
      <c r="AMJ163" s="263"/>
      <c r="AMK163" s="263"/>
    </row>
    <row r="164" spans="1:1025" s="86" customFormat="1" x14ac:dyDescent="0.2">
      <c r="A164" s="263"/>
      <c r="B164" s="263"/>
      <c r="C164" s="234"/>
      <c r="D164" s="234"/>
      <c r="E164" s="234"/>
      <c r="F164" s="234"/>
      <c r="G164" s="234"/>
      <c r="H164" s="234"/>
      <c r="I164" s="234"/>
      <c r="J164" s="234"/>
      <c r="K164" s="234"/>
      <c r="L164" s="234"/>
      <c r="M164" s="234"/>
      <c r="N164" s="234"/>
      <c r="O164" s="234"/>
      <c r="P164" s="234"/>
      <c r="Q164" s="224"/>
      <c r="R164" s="244"/>
      <c r="S164" s="263"/>
      <c r="T164" s="263"/>
      <c r="U164" s="263"/>
      <c r="V164" s="263"/>
      <c r="W164" s="263"/>
      <c r="X164" s="263"/>
      <c r="Y164" s="263"/>
      <c r="Z164" s="263"/>
      <c r="AA164" s="263"/>
      <c r="AB164" s="263"/>
      <c r="AC164" s="263"/>
      <c r="AD164" s="263"/>
      <c r="AE164" s="263"/>
      <c r="AF164" s="263"/>
      <c r="AG164" s="263"/>
      <c r="AH164" s="263"/>
      <c r="AI164" s="263"/>
      <c r="AJ164" s="263"/>
      <c r="AK164" s="263"/>
      <c r="AL164" s="263"/>
      <c r="AM164" s="263"/>
      <c r="AN164" s="263"/>
      <c r="AO164" s="263"/>
      <c r="AP164" s="263"/>
      <c r="AQ164" s="263"/>
      <c r="AR164" s="263"/>
      <c r="AS164" s="263"/>
      <c r="AT164" s="263"/>
      <c r="AU164" s="263"/>
      <c r="AV164" s="263"/>
      <c r="AW164" s="263"/>
      <c r="AX164" s="263"/>
      <c r="AY164" s="263"/>
      <c r="AZ164" s="263"/>
      <c r="BA164" s="263"/>
      <c r="BB164" s="263"/>
      <c r="BC164" s="263"/>
      <c r="BD164" s="263"/>
      <c r="BE164" s="263"/>
      <c r="BF164" s="263"/>
      <c r="BG164" s="263"/>
      <c r="BH164" s="263"/>
      <c r="BI164" s="263"/>
      <c r="BJ164" s="263"/>
      <c r="BK164" s="263"/>
      <c r="BL164" s="263"/>
      <c r="BM164" s="263"/>
      <c r="BN164" s="263"/>
      <c r="BO164" s="263"/>
      <c r="BP164" s="263"/>
      <c r="BQ164" s="263"/>
      <c r="BR164" s="263"/>
      <c r="BS164" s="263"/>
      <c r="BT164" s="263"/>
      <c r="BU164" s="263"/>
      <c r="BV164" s="263"/>
      <c r="BW164" s="263"/>
      <c r="BX164" s="263"/>
      <c r="BY164" s="263"/>
      <c r="BZ164" s="263"/>
      <c r="CA164" s="263"/>
      <c r="CB164" s="263"/>
      <c r="CC164" s="263"/>
      <c r="CD164" s="263"/>
      <c r="CE164" s="263"/>
      <c r="CF164" s="263"/>
      <c r="CG164" s="263"/>
      <c r="CH164" s="263"/>
      <c r="CI164" s="263"/>
      <c r="CJ164" s="263"/>
      <c r="CK164" s="263"/>
      <c r="CL164" s="263"/>
      <c r="CM164" s="263"/>
      <c r="CN164" s="263"/>
      <c r="CO164" s="263"/>
      <c r="CP164" s="263"/>
      <c r="CQ164" s="263"/>
      <c r="CR164" s="263"/>
      <c r="CS164" s="263"/>
      <c r="CT164" s="263"/>
      <c r="CU164" s="263"/>
      <c r="CV164" s="263"/>
      <c r="CW164" s="263"/>
      <c r="CX164" s="263"/>
      <c r="CY164" s="263"/>
      <c r="CZ164" s="263"/>
      <c r="DA164" s="263"/>
      <c r="DB164" s="263"/>
      <c r="DC164" s="263"/>
      <c r="DD164" s="263"/>
      <c r="DE164" s="263"/>
      <c r="DF164" s="263"/>
      <c r="DG164" s="263"/>
      <c r="DH164" s="263"/>
      <c r="DI164" s="263"/>
      <c r="DJ164" s="263"/>
      <c r="DK164" s="263"/>
      <c r="DL164" s="263"/>
      <c r="DM164" s="263"/>
      <c r="DN164" s="263"/>
      <c r="DO164" s="263"/>
      <c r="DP164" s="263"/>
      <c r="DQ164" s="263"/>
      <c r="DR164" s="263"/>
      <c r="DS164" s="263"/>
      <c r="DT164" s="263"/>
      <c r="DU164" s="263"/>
      <c r="DV164" s="263"/>
      <c r="DW164" s="263"/>
      <c r="DX164" s="263"/>
      <c r="DY164" s="263"/>
      <c r="DZ164" s="263"/>
      <c r="EA164" s="263"/>
      <c r="EB164" s="263"/>
      <c r="EC164" s="263"/>
      <c r="ED164" s="263"/>
      <c r="EE164" s="263"/>
      <c r="EF164" s="263"/>
      <c r="EG164" s="263"/>
      <c r="EH164" s="263"/>
      <c r="EI164" s="263"/>
      <c r="EJ164" s="263"/>
      <c r="EK164" s="263"/>
      <c r="EL164" s="263"/>
      <c r="EM164" s="263"/>
      <c r="EN164" s="263"/>
      <c r="EO164" s="263"/>
      <c r="EP164" s="263"/>
      <c r="EQ164" s="263"/>
      <c r="ER164" s="263"/>
      <c r="ES164" s="263"/>
      <c r="ET164" s="263"/>
      <c r="EU164" s="263"/>
      <c r="EV164" s="263"/>
      <c r="EW164" s="263"/>
      <c r="EX164" s="263"/>
      <c r="EY164" s="263"/>
      <c r="EZ164" s="263"/>
      <c r="FA164" s="263"/>
      <c r="FB164" s="263"/>
      <c r="FC164" s="263"/>
      <c r="FD164" s="263"/>
      <c r="FE164" s="263"/>
      <c r="FF164" s="263"/>
      <c r="FG164" s="263"/>
      <c r="FH164" s="263"/>
      <c r="FI164" s="263"/>
      <c r="FJ164" s="263"/>
      <c r="FK164" s="263"/>
      <c r="FL164" s="263"/>
      <c r="FM164" s="263"/>
      <c r="FN164" s="263"/>
      <c r="FO164" s="263"/>
      <c r="FP164" s="263"/>
      <c r="FQ164" s="263"/>
      <c r="FR164" s="263"/>
      <c r="FS164" s="263"/>
      <c r="FT164" s="263"/>
      <c r="FU164" s="263"/>
      <c r="FV164" s="263"/>
      <c r="FW164" s="263"/>
      <c r="FX164" s="263"/>
      <c r="FY164" s="263"/>
      <c r="FZ164" s="263"/>
      <c r="GA164" s="263"/>
      <c r="GB164" s="263"/>
      <c r="GC164" s="263"/>
      <c r="GD164" s="263"/>
      <c r="GE164" s="263"/>
      <c r="GF164" s="263"/>
      <c r="GG164" s="263"/>
      <c r="GH164" s="263"/>
      <c r="GI164" s="263"/>
      <c r="GJ164" s="263"/>
      <c r="GK164" s="263"/>
      <c r="GL164" s="263"/>
      <c r="GM164" s="263"/>
      <c r="GN164" s="263"/>
      <c r="GO164" s="263"/>
      <c r="GP164" s="263"/>
      <c r="GQ164" s="263"/>
      <c r="GR164" s="263"/>
      <c r="GS164" s="263"/>
      <c r="GT164" s="263"/>
      <c r="GU164" s="263"/>
      <c r="GV164" s="263"/>
      <c r="GW164" s="263"/>
      <c r="GX164" s="263"/>
      <c r="GY164" s="263"/>
      <c r="GZ164" s="263"/>
      <c r="HA164" s="263"/>
      <c r="HB164" s="263"/>
      <c r="HC164" s="263"/>
      <c r="HD164" s="263"/>
      <c r="HE164" s="263"/>
      <c r="HF164" s="263"/>
      <c r="HG164" s="263"/>
      <c r="HH164" s="263"/>
      <c r="HI164" s="263"/>
      <c r="HJ164" s="263"/>
      <c r="HK164" s="263"/>
      <c r="HL164" s="263"/>
      <c r="HM164" s="263"/>
      <c r="HN164" s="263"/>
      <c r="HO164" s="263"/>
      <c r="HP164" s="263"/>
      <c r="HQ164" s="263"/>
      <c r="HR164" s="263"/>
      <c r="HS164" s="263"/>
      <c r="HT164" s="263"/>
      <c r="HU164" s="263"/>
      <c r="HV164" s="263"/>
      <c r="HW164" s="263"/>
      <c r="HX164" s="263"/>
      <c r="HY164" s="263"/>
      <c r="HZ164" s="263"/>
      <c r="IA164" s="263"/>
      <c r="IB164" s="263"/>
      <c r="IC164" s="263"/>
      <c r="ID164" s="263"/>
      <c r="IE164" s="263"/>
      <c r="IF164" s="263"/>
      <c r="IG164" s="263"/>
      <c r="IH164" s="263"/>
      <c r="II164" s="263"/>
      <c r="IJ164" s="263"/>
      <c r="IK164" s="263"/>
      <c r="IL164" s="263"/>
      <c r="IM164" s="263"/>
      <c r="IN164" s="263"/>
      <c r="IO164" s="263"/>
      <c r="IP164" s="263"/>
      <c r="IQ164" s="263"/>
      <c r="IR164" s="263"/>
      <c r="IS164" s="263"/>
      <c r="IT164" s="263"/>
      <c r="IU164" s="263"/>
      <c r="IV164" s="263"/>
      <c r="IW164" s="263"/>
      <c r="IX164" s="263"/>
      <c r="IY164" s="263"/>
      <c r="IZ164" s="263"/>
      <c r="JA164" s="263"/>
      <c r="JB164" s="263"/>
      <c r="JC164" s="263"/>
      <c r="JD164" s="263"/>
      <c r="JE164" s="263"/>
      <c r="JF164" s="263"/>
      <c r="JG164" s="263"/>
      <c r="JH164" s="263"/>
      <c r="JI164" s="263"/>
      <c r="JJ164" s="263"/>
      <c r="JK164" s="263"/>
      <c r="JL164" s="263"/>
      <c r="JM164" s="263"/>
      <c r="JN164" s="263"/>
      <c r="JO164" s="263"/>
      <c r="JP164" s="263"/>
      <c r="JQ164" s="263"/>
      <c r="JR164" s="263"/>
      <c r="JS164" s="263"/>
      <c r="JT164" s="263"/>
      <c r="JU164" s="263"/>
      <c r="JV164" s="263"/>
      <c r="JW164" s="263"/>
      <c r="JX164" s="263"/>
      <c r="JY164" s="263"/>
      <c r="JZ164" s="263"/>
      <c r="KA164" s="263"/>
      <c r="KB164" s="263"/>
      <c r="KC164" s="263"/>
      <c r="KD164" s="263"/>
      <c r="KE164" s="263"/>
      <c r="KF164" s="263"/>
      <c r="KG164" s="263"/>
      <c r="KH164" s="263"/>
      <c r="KI164" s="263"/>
      <c r="KJ164" s="263"/>
      <c r="KK164" s="263"/>
      <c r="KL164" s="263"/>
      <c r="KM164" s="263"/>
      <c r="KN164" s="263"/>
      <c r="KO164" s="263"/>
      <c r="KP164" s="263"/>
      <c r="KQ164" s="263"/>
      <c r="KR164" s="263"/>
      <c r="KS164" s="263"/>
      <c r="KT164" s="263"/>
      <c r="KU164" s="263"/>
      <c r="KV164" s="263"/>
      <c r="KW164" s="263"/>
      <c r="KX164" s="263"/>
      <c r="KY164" s="263"/>
      <c r="KZ164" s="263"/>
      <c r="LA164" s="263"/>
      <c r="LB164" s="263"/>
      <c r="LC164" s="263"/>
      <c r="LD164" s="263"/>
      <c r="LE164" s="263"/>
      <c r="LF164" s="263"/>
      <c r="LG164" s="263"/>
      <c r="LH164" s="263"/>
      <c r="LI164" s="263"/>
      <c r="LJ164" s="263"/>
      <c r="LK164" s="263"/>
      <c r="LL164" s="263"/>
      <c r="LM164" s="263"/>
      <c r="LN164" s="263"/>
      <c r="LO164" s="263"/>
      <c r="LP164" s="263"/>
      <c r="LQ164" s="263"/>
      <c r="LR164" s="263"/>
      <c r="LS164" s="263"/>
      <c r="LT164" s="263"/>
      <c r="LU164" s="263"/>
      <c r="LV164" s="263"/>
      <c r="LW164" s="263"/>
      <c r="LX164" s="263"/>
      <c r="LY164" s="263"/>
      <c r="LZ164" s="263"/>
      <c r="MA164" s="263"/>
      <c r="MB164" s="263"/>
      <c r="MC164" s="263"/>
      <c r="MD164" s="263"/>
      <c r="ME164" s="263"/>
      <c r="MF164" s="263"/>
      <c r="MG164" s="263"/>
      <c r="MH164" s="263"/>
      <c r="MI164" s="263"/>
      <c r="MJ164" s="263"/>
      <c r="MK164" s="263"/>
      <c r="ML164" s="263"/>
      <c r="MM164" s="263"/>
      <c r="MN164" s="263"/>
      <c r="MO164" s="263"/>
      <c r="MP164" s="263"/>
      <c r="MQ164" s="263"/>
      <c r="MR164" s="263"/>
      <c r="MS164" s="263"/>
      <c r="MT164" s="263"/>
      <c r="MU164" s="263"/>
      <c r="MV164" s="263"/>
      <c r="MW164" s="263"/>
      <c r="MX164" s="263"/>
      <c r="MY164" s="263"/>
      <c r="MZ164" s="263"/>
      <c r="NA164" s="263"/>
      <c r="NB164" s="263"/>
      <c r="NC164" s="263"/>
      <c r="ND164" s="263"/>
      <c r="NE164" s="263"/>
      <c r="NF164" s="263"/>
      <c r="NG164" s="263"/>
      <c r="NH164" s="263"/>
      <c r="NI164" s="263"/>
      <c r="NJ164" s="263"/>
      <c r="NK164" s="263"/>
      <c r="NL164" s="263"/>
      <c r="NM164" s="263"/>
      <c r="NN164" s="263"/>
      <c r="NO164" s="263"/>
      <c r="NP164" s="263"/>
      <c r="NQ164" s="263"/>
      <c r="NR164" s="263"/>
      <c r="NS164" s="263"/>
      <c r="NT164" s="263"/>
      <c r="NU164" s="263"/>
      <c r="NV164" s="263"/>
      <c r="NW164" s="263"/>
      <c r="NX164" s="263"/>
      <c r="NY164" s="263"/>
      <c r="NZ164" s="263"/>
      <c r="OA164" s="263"/>
      <c r="OB164" s="263"/>
      <c r="OC164" s="263"/>
      <c r="OD164" s="263"/>
      <c r="OE164" s="263"/>
      <c r="OF164" s="263"/>
      <c r="OG164" s="263"/>
      <c r="OH164" s="263"/>
      <c r="OI164" s="263"/>
      <c r="OJ164" s="263"/>
      <c r="OK164" s="263"/>
      <c r="OL164" s="263"/>
      <c r="OM164" s="263"/>
      <c r="ON164" s="263"/>
      <c r="OO164" s="263"/>
      <c r="OP164" s="263"/>
      <c r="OQ164" s="263"/>
      <c r="OR164" s="263"/>
      <c r="OS164" s="263"/>
      <c r="OT164" s="263"/>
      <c r="OU164" s="263"/>
      <c r="OV164" s="263"/>
      <c r="OW164" s="263"/>
      <c r="OX164" s="263"/>
      <c r="OY164" s="263"/>
      <c r="OZ164" s="263"/>
      <c r="PA164" s="263"/>
      <c r="PB164" s="263"/>
      <c r="PC164" s="263"/>
      <c r="PD164" s="263"/>
      <c r="PE164" s="263"/>
      <c r="PF164" s="263"/>
      <c r="PG164" s="263"/>
      <c r="PH164" s="263"/>
      <c r="PI164" s="263"/>
      <c r="PJ164" s="263"/>
      <c r="PK164" s="263"/>
      <c r="PL164" s="263"/>
      <c r="PM164" s="263"/>
      <c r="PN164" s="263"/>
      <c r="PO164" s="263"/>
      <c r="PP164" s="263"/>
      <c r="PQ164" s="263"/>
      <c r="PR164" s="263"/>
      <c r="PS164" s="263"/>
      <c r="PT164" s="263"/>
      <c r="PU164" s="263"/>
      <c r="PV164" s="263"/>
      <c r="PW164" s="263"/>
      <c r="PX164" s="263"/>
      <c r="PY164" s="263"/>
      <c r="PZ164" s="263"/>
      <c r="QA164" s="263"/>
      <c r="QB164" s="263"/>
      <c r="QC164" s="263"/>
      <c r="QD164" s="263"/>
      <c r="QE164" s="263"/>
      <c r="QF164" s="263"/>
      <c r="QG164" s="263"/>
      <c r="QH164" s="263"/>
      <c r="QI164" s="263"/>
      <c r="QJ164" s="263"/>
      <c r="QK164" s="263"/>
      <c r="QL164" s="263"/>
      <c r="QM164" s="263"/>
      <c r="QN164" s="263"/>
      <c r="QO164" s="263"/>
      <c r="QP164" s="263"/>
      <c r="QQ164" s="263"/>
      <c r="QR164" s="263"/>
      <c r="QS164" s="263"/>
      <c r="QT164" s="263"/>
      <c r="QU164" s="263"/>
      <c r="QV164" s="263"/>
      <c r="QW164" s="263"/>
      <c r="QX164" s="263"/>
      <c r="QY164" s="263"/>
      <c r="QZ164" s="263"/>
      <c r="RA164" s="263"/>
      <c r="RB164" s="263"/>
      <c r="RC164" s="263"/>
      <c r="RD164" s="263"/>
      <c r="RE164" s="263"/>
      <c r="RF164" s="263"/>
      <c r="RG164" s="263"/>
      <c r="RH164" s="263"/>
      <c r="RI164" s="263"/>
      <c r="RJ164" s="263"/>
      <c r="RK164" s="263"/>
      <c r="RL164" s="263"/>
      <c r="RM164" s="263"/>
      <c r="RN164" s="263"/>
      <c r="RO164" s="263"/>
      <c r="RP164" s="263"/>
      <c r="RQ164" s="263"/>
      <c r="RR164" s="263"/>
      <c r="RS164" s="263"/>
      <c r="RT164" s="263"/>
      <c r="RU164" s="263"/>
      <c r="RV164" s="263"/>
      <c r="RW164" s="263"/>
      <c r="RX164" s="263"/>
      <c r="RY164" s="263"/>
      <c r="RZ164" s="263"/>
      <c r="SA164" s="263"/>
      <c r="SB164" s="263"/>
      <c r="SC164" s="263"/>
      <c r="SD164" s="263"/>
      <c r="SE164" s="263"/>
      <c r="SF164" s="263"/>
      <c r="SG164" s="263"/>
      <c r="SH164" s="263"/>
      <c r="SI164" s="263"/>
      <c r="SJ164" s="263"/>
      <c r="SK164" s="263"/>
      <c r="SL164" s="263"/>
      <c r="SM164" s="263"/>
      <c r="SN164" s="263"/>
      <c r="SO164" s="263"/>
      <c r="SP164" s="263"/>
      <c r="SQ164" s="263"/>
      <c r="SR164" s="263"/>
      <c r="SS164" s="263"/>
      <c r="ST164" s="263"/>
      <c r="SU164" s="263"/>
      <c r="SV164" s="263"/>
      <c r="SW164" s="263"/>
      <c r="SX164" s="263"/>
      <c r="SY164" s="263"/>
      <c r="SZ164" s="263"/>
      <c r="TA164" s="263"/>
      <c r="TB164" s="263"/>
      <c r="TC164" s="263"/>
      <c r="TD164" s="263"/>
      <c r="TE164" s="263"/>
      <c r="TF164" s="263"/>
      <c r="TG164" s="263"/>
      <c r="TH164" s="263"/>
      <c r="TI164" s="263"/>
      <c r="TJ164" s="263"/>
      <c r="TK164" s="263"/>
      <c r="TL164" s="263"/>
      <c r="TM164" s="263"/>
      <c r="TN164" s="263"/>
      <c r="TO164" s="263"/>
      <c r="TP164" s="263"/>
      <c r="TQ164" s="263"/>
      <c r="TR164" s="263"/>
      <c r="TS164" s="263"/>
      <c r="TT164" s="263"/>
      <c r="TU164" s="263"/>
      <c r="TV164" s="263"/>
      <c r="TW164" s="263"/>
      <c r="TX164" s="263"/>
      <c r="TY164" s="263"/>
      <c r="TZ164" s="263"/>
      <c r="UA164" s="263"/>
      <c r="UB164" s="263"/>
      <c r="UC164" s="263"/>
      <c r="UD164" s="263"/>
      <c r="UE164" s="263"/>
      <c r="UF164" s="263"/>
      <c r="UG164" s="263"/>
      <c r="UH164" s="263"/>
      <c r="UI164" s="263"/>
      <c r="UJ164" s="263"/>
      <c r="UK164" s="263"/>
      <c r="UL164" s="263"/>
      <c r="UM164" s="263"/>
      <c r="UN164" s="263"/>
      <c r="UO164" s="263"/>
      <c r="UP164" s="263"/>
      <c r="UQ164" s="263"/>
      <c r="UR164" s="263"/>
      <c r="US164" s="263"/>
      <c r="UT164" s="263"/>
      <c r="UU164" s="263"/>
      <c r="UV164" s="263"/>
      <c r="UW164" s="263"/>
      <c r="UX164" s="263"/>
      <c r="UY164" s="263"/>
      <c r="UZ164" s="263"/>
      <c r="VA164" s="263"/>
      <c r="VB164" s="263"/>
      <c r="VC164" s="263"/>
      <c r="VD164" s="263"/>
      <c r="VE164" s="263"/>
      <c r="VF164" s="263"/>
      <c r="VG164" s="263"/>
      <c r="VH164" s="263"/>
      <c r="VI164" s="263"/>
      <c r="VJ164" s="263"/>
      <c r="VK164" s="263"/>
      <c r="VL164" s="263"/>
      <c r="VM164" s="263"/>
      <c r="VN164" s="263"/>
      <c r="VO164" s="263"/>
      <c r="VP164" s="263"/>
      <c r="VQ164" s="263"/>
      <c r="VR164" s="263"/>
      <c r="VS164" s="263"/>
      <c r="VT164" s="263"/>
      <c r="VU164" s="263"/>
      <c r="VV164" s="263"/>
      <c r="VW164" s="263"/>
      <c r="VX164" s="263"/>
      <c r="VY164" s="263"/>
      <c r="VZ164" s="263"/>
      <c r="WA164" s="263"/>
      <c r="WB164" s="263"/>
      <c r="WC164" s="263"/>
      <c r="WD164" s="263"/>
      <c r="WE164" s="263"/>
      <c r="WF164" s="263"/>
      <c r="WG164" s="263"/>
      <c r="WH164" s="263"/>
      <c r="WI164" s="263"/>
      <c r="WJ164" s="263"/>
      <c r="WK164" s="263"/>
      <c r="WL164" s="263"/>
      <c r="WM164" s="263"/>
      <c r="WN164" s="263"/>
      <c r="WO164" s="263"/>
      <c r="WP164" s="263"/>
      <c r="WQ164" s="263"/>
      <c r="WR164" s="263"/>
      <c r="WS164" s="263"/>
      <c r="WT164" s="263"/>
      <c r="WU164" s="263"/>
      <c r="WV164" s="263"/>
      <c r="WW164" s="263"/>
      <c r="WX164" s="263"/>
      <c r="WY164" s="263"/>
      <c r="WZ164" s="263"/>
      <c r="XA164" s="263"/>
      <c r="XB164" s="263"/>
      <c r="XC164" s="263"/>
      <c r="XD164" s="263"/>
      <c r="XE164" s="263"/>
      <c r="XF164" s="263"/>
      <c r="XG164" s="263"/>
      <c r="XH164" s="263"/>
      <c r="XI164" s="263"/>
      <c r="XJ164" s="263"/>
      <c r="XK164" s="263"/>
      <c r="XL164" s="263"/>
      <c r="XM164" s="263"/>
      <c r="XN164" s="263"/>
      <c r="XO164" s="263"/>
      <c r="XP164" s="263"/>
      <c r="XQ164" s="263"/>
      <c r="XR164" s="263"/>
      <c r="XS164" s="263"/>
      <c r="XT164" s="263"/>
      <c r="XU164" s="263"/>
      <c r="XV164" s="263"/>
      <c r="XW164" s="263"/>
      <c r="XX164" s="263"/>
      <c r="XY164" s="263"/>
      <c r="XZ164" s="263"/>
      <c r="YA164" s="263"/>
      <c r="YB164" s="263"/>
      <c r="YC164" s="263"/>
      <c r="YD164" s="263"/>
      <c r="YE164" s="263"/>
      <c r="YF164" s="263"/>
      <c r="YG164" s="263"/>
      <c r="YH164" s="263"/>
      <c r="YI164" s="263"/>
      <c r="YJ164" s="263"/>
      <c r="YK164" s="263"/>
      <c r="YL164" s="263"/>
      <c r="YM164" s="263"/>
      <c r="YN164" s="263"/>
      <c r="YO164" s="263"/>
      <c r="YP164" s="263"/>
      <c r="YQ164" s="263"/>
      <c r="YR164" s="263"/>
      <c r="YS164" s="263"/>
      <c r="YT164" s="263"/>
      <c r="YU164" s="263"/>
      <c r="YV164" s="263"/>
      <c r="YW164" s="263"/>
      <c r="YX164" s="263"/>
      <c r="YY164" s="263"/>
      <c r="YZ164" s="263"/>
      <c r="ZA164" s="263"/>
      <c r="ZB164" s="263"/>
      <c r="ZC164" s="263"/>
      <c r="ZD164" s="263"/>
      <c r="ZE164" s="263"/>
      <c r="ZF164" s="263"/>
      <c r="ZG164" s="263"/>
      <c r="ZH164" s="263"/>
      <c r="ZI164" s="263"/>
      <c r="ZJ164" s="263"/>
      <c r="ZK164" s="263"/>
      <c r="ZL164" s="263"/>
      <c r="ZM164" s="263"/>
      <c r="ZN164" s="263"/>
      <c r="ZO164" s="263"/>
      <c r="ZP164" s="263"/>
      <c r="ZQ164" s="263"/>
      <c r="ZR164" s="263"/>
      <c r="ZS164" s="263"/>
      <c r="ZT164" s="263"/>
      <c r="ZU164" s="263"/>
      <c r="ZV164" s="263"/>
      <c r="ZW164" s="263"/>
      <c r="ZX164" s="263"/>
      <c r="ZY164" s="263"/>
      <c r="ZZ164" s="263"/>
      <c r="AAA164" s="263"/>
      <c r="AAB164" s="263"/>
      <c r="AAC164" s="263"/>
      <c r="AAD164" s="263"/>
      <c r="AAE164" s="263"/>
      <c r="AAF164" s="263"/>
      <c r="AAG164" s="263"/>
      <c r="AAH164" s="263"/>
      <c r="AAI164" s="263"/>
      <c r="AAJ164" s="263"/>
      <c r="AAK164" s="263"/>
      <c r="AAL164" s="263"/>
      <c r="AAM164" s="263"/>
      <c r="AAN164" s="263"/>
      <c r="AAO164" s="263"/>
      <c r="AAP164" s="263"/>
      <c r="AAQ164" s="263"/>
      <c r="AAR164" s="263"/>
      <c r="AAS164" s="263"/>
      <c r="AAT164" s="263"/>
      <c r="AAU164" s="263"/>
      <c r="AAV164" s="263"/>
      <c r="AAW164" s="263"/>
      <c r="AAX164" s="263"/>
      <c r="AAY164" s="263"/>
      <c r="AAZ164" s="263"/>
      <c r="ABA164" s="263"/>
      <c r="ABB164" s="263"/>
      <c r="ABC164" s="263"/>
      <c r="ABD164" s="263"/>
      <c r="ABE164" s="263"/>
      <c r="ABF164" s="263"/>
      <c r="ABG164" s="263"/>
      <c r="ABH164" s="263"/>
      <c r="ABI164" s="263"/>
      <c r="ABJ164" s="263"/>
      <c r="ABK164" s="263"/>
      <c r="ABL164" s="263"/>
      <c r="ABM164" s="263"/>
      <c r="ABN164" s="263"/>
      <c r="ABO164" s="263"/>
      <c r="ABP164" s="263"/>
      <c r="ABQ164" s="263"/>
      <c r="ABR164" s="263"/>
      <c r="ABS164" s="263"/>
      <c r="ABT164" s="263"/>
      <c r="ABU164" s="263"/>
      <c r="ABV164" s="263"/>
      <c r="ABW164" s="263"/>
      <c r="ABX164" s="263"/>
      <c r="ABY164" s="263"/>
      <c r="ABZ164" s="263"/>
      <c r="ACA164" s="263"/>
      <c r="ACB164" s="263"/>
      <c r="ACC164" s="263"/>
      <c r="ACD164" s="263"/>
      <c r="ACE164" s="263"/>
      <c r="ACF164" s="263"/>
      <c r="ACG164" s="263"/>
      <c r="ACH164" s="263"/>
      <c r="ACI164" s="263"/>
      <c r="ACJ164" s="263"/>
      <c r="ACK164" s="263"/>
      <c r="ACL164" s="263"/>
      <c r="ACM164" s="263"/>
      <c r="ACN164" s="263"/>
      <c r="ACO164" s="263"/>
      <c r="ACP164" s="263"/>
      <c r="ACQ164" s="263"/>
      <c r="ACR164" s="263"/>
      <c r="ACS164" s="263"/>
      <c r="ACT164" s="263"/>
      <c r="ACU164" s="263"/>
      <c r="ACV164" s="263"/>
      <c r="ACW164" s="263"/>
      <c r="ACX164" s="263"/>
      <c r="ACY164" s="263"/>
      <c r="ACZ164" s="263"/>
      <c r="ADA164" s="263"/>
      <c r="ADB164" s="263"/>
      <c r="ADC164" s="263"/>
      <c r="ADD164" s="263"/>
      <c r="ADE164" s="263"/>
      <c r="ADF164" s="263"/>
      <c r="ADG164" s="263"/>
      <c r="ADH164" s="263"/>
      <c r="ADI164" s="263"/>
      <c r="ADJ164" s="263"/>
      <c r="ADK164" s="263"/>
      <c r="ADL164" s="263"/>
      <c r="ADM164" s="263"/>
      <c r="ADN164" s="263"/>
      <c r="ADO164" s="263"/>
      <c r="ADP164" s="263"/>
      <c r="ADQ164" s="263"/>
      <c r="ADR164" s="263"/>
      <c r="ADS164" s="263"/>
      <c r="ADT164" s="263"/>
      <c r="ADU164" s="263"/>
      <c r="ADV164" s="263"/>
      <c r="ADW164" s="263"/>
      <c r="ADX164" s="263"/>
      <c r="ADY164" s="263"/>
      <c r="ADZ164" s="263"/>
      <c r="AEA164" s="263"/>
      <c r="AEB164" s="263"/>
      <c r="AEC164" s="263"/>
      <c r="AED164" s="263"/>
      <c r="AEE164" s="263"/>
      <c r="AEF164" s="263"/>
      <c r="AEG164" s="263"/>
      <c r="AEH164" s="263"/>
      <c r="AEI164" s="263"/>
      <c r="AEJ164" s="263"/>
      <c r="AEK164" s="263"/>
      <c r="AEL164" s="263"/>
      <c r="AEM164" s="263"/>
      <c r="AEN164" s="263"/>
      <c r="AEO164" s="263"/>
      <c r="AEP164" s="263"/>
      <c r="AEQ164" s="263"/>
      <c r="AER164" s="263"/>
      <c r="AES164" s="263"/>
      <c r="AET164" s="263"/>
      <c r="AEU164" s="263"/>
      <c r="AEV164" s="263"/>
      <c r="AEW164" s="263"/>
      <c r="AEX164" s="263"/>
      <c r="AEY164" s="263"/>
      <c r="AEZ164" s="263"/>
      <c r="AFA164" s="263"/>
      <c r="AFB164" s="263"/>
      <c r="AFC164" s="263"/>
      <c r="AFD164" s="263"/>
      <c r="AFE164" s="263"/>
      <c r="AFF164" s="263"/>
      <c r="AFG164" s="263"/>
      <c r="AFH164" s="263"/>
      <c r="AFI164" s="263"/>
      <c r="AFJ164" s="263"/>
      <c r="AFK164" s="263"/>
      <c r="AFL164" s="263"/>
      <c r="AFM164" s="263"/>
      <c r="AFN164" s="263"/>
      <c r="AFO164" s="263"/>
      <c r="AFP164" s="263"/>
      <c r="AFQ164" s="263"/>
      <c r="AFR164" s="263"/>
      <c r="AFS164" s="263"/>
      <c r="AFT164" s="263"/>
      <c r="AFU164" s="263"/>
      <c r="AFV164" s="263"/>
      <c r="AFW164" s="263"/>
      <c r="AFX164" s="263"/>
      <c r="AFY164" s="263"/>
      <c r="AFZ164" s="263"/>
      <c r="AGA164" s="263"/>
      <c r="AGB164" s="263"/>
      <c r="AGC164" s="263"/>
      <c r="AGD164" s="263"/>
      <c r="AGE164" s="263"/>
      <c r="AGF164" s="263"/>
      <c r="AGG164" s="263"/>
      <c r="AGH164" s="263"/>
      <c r="AGI164" s="263"/>
      <c r="AGJ164" s="263"/>
      <c r="AGK164" s="263"/>
      <c r="AGL164" s="263"/>
      <c r="AGM164" s="263"/>
      <c r="AGN164" s="263"/>
      <c r="AGO164" s="263"/>
      <c r="AGP164" s="263"/>
      <c r="AGQ164" s="263"/>
      <c r="AGR164" s="263"/>
      <c r="AGS164" s="263"/>
      <c r="AGT164" s="263"/>
      <c r="AGU164" s="263"/>
      <c r="AGV164" s="263"/>
      <c r="AGW164" s="263"/>
      <c r="AGX164" s="263"/>
      <c r="AGY164" s="263"/>
      <c r="AGZ164" s="263"/>
      <c r="AHA164" s="263"/>
      <c r="AHB164" s="263"/>
      <c r="AHC164" s="263"/>
      <c r="AHD164" s="263"/>
      <c r="AHE164" s="263"/>
      <c r="AHF164" s="263"/>
      <c r="AHG164" s="263"/>
      <c r="AHH164" s="263"/>
      <c r="AHI164" s="263"/>
      <c r="AHJ164" s="263"/>
      <c r="AHK164" s="263"/>
      <c r="AHL164" s="263"/>
      <c r="AHM164" s="263"/>
      <c r="AHN164" s="263"/>
      <c r="AHO164" s="263"/>
      <c r="AHP164" s="263"/>
      <c r="AHQ164" s="263"/>
      <c r="AHR164" s="263"/>
      <c r="AHS164" s="263"/>
      <c r="AHT164" s="263"/>
      <c r="AHU164" s="263"/>
      <c r="AHV164" s="263"/>
      <c r="AHW164" s="263"/>
      <c r="AHX164" s="263"/>
      <c r="AHY164" s="263"/>
      <c r="AHZ164" s="263"/>
      <c r="AIA164" s="263"/>
      <c r="AIB164" s="263"/>
      <c r="AIC164" s="263"/>
      <c r="AID164" s="263"/>
      <c r="AIE164" s="263"/>
      <c r="AIF164" s="263"/>
      <c r="AIG164" s="263"/>
      <c r="AIH164" s="263"/>
      <c r="AII164" s="263"/>
      <c r="AIJ164" s="263"/>
      <c r="AIK164" s="263"/>
      <c r="AIL164" s="263"/>
      <c r="AIM164" s="263"/>
      <c r="AIN164" s="263"/>
      <c r="AIO164" s="263"/>
      <c r="AIP164" s="263"/>
      <c r="AIQ164" s="263"/>
      <c r="AIR164" s="263"/>
      <c r="AIS164" s="263"/>
      <c r="AIT164" s="263"/>
      <c r="AIU164" s="263"/>
      <c r="AIV164" s="263"/>
      <c r="AIW164" s="263"/>
      <c r="AIX164" s="263"/>
      <c r="AIY164" s="263"/>
      <c r="AIZ164" s="263"/>
      <c r="AJA164" s="263"/>
      <c r="AJB164" s="263"/>
      <c r="AJC164" s="263"/>
      <c r="AJD164" s="263"/>
      <c r="AJE164" s="263"/>
      <c r="AJF164" s="263"/>
      <c r="AJG164" s="263"/>
      <c r="AJH164" s="263"/>
      <c r="AJI164" s="263"/>
      <c r="AJJ164" s="263"/>
      <c r="AJK164" s="263"/>
      <c r="AJL164" s="263"/>
      <c r="AJM164" s="263"/>
      <c r="AJN164" s="263"/>
      <c r="AJO164" s="263"/>
      <c r="AJP164" s="263"/>
      <c r="AJQ164" s="263"/>
      <c r="AJR164" s="263"/>
      <c r="AJS164" s="263"/>
      <c r="AJT164" s="263"/>
      <c r="AJU164" s="263"/>
      <c r="AJV164" s="263"/>
      <c r="AJW164" s="263"/>
      <c r="AJX164" s="263"/>
      <c r="AJY164" s="263"/>
      <c r="AJZ164" s="263"/>
      <c r="AKA164" s="263"/>
      <c r="AKB164" s="263"/>
      <c r="AKC164" s="263"/>
      <c r="AKD164" s="263"/>
      <c r="AKE164" s="263"/>
      <c r="AKF164" s="263"/>
      <c r="AKG164" s="263"/>
      <c r="AKH164" s="263"/>
      <c r="AKI164" s="263"/>
      <c r="AKJ164" s="263"/>
      <c r="AKK164" s="263"/>
      <c r="AKL164" s="263"/>
      <c r="AKM164" s="263"/>
      <c r="AKN164" s="263"/>
      <c r="AKO164" s="263"/>
      <c r="AKP164" s="263"/>
      <c r="AKQ164" s="263"/>
      <c r="AKR164" s="263"/>
      <c r="AKS164" s="263"/>
      <c r="AKT164" s="263"/>
      <c r="AKU164" s="263"/>
      <c r="AKV164" s="263"/>
      <c r="AKW164" s="263"/>
      <c r="AKX164" s="263"/>
      <c r="AKY164" s="263"/>
      <c r="AKZ164" s="263"/>
      <c r="ALA164" s="263"/>
      <c r="ALB164" s="263"/>
      <c r="ALC164" s="263"/>
      <c r="ALD164" s="263"/>
      <c r="ALE164" s="263"/>
      <c r="ALF164" s="263"/>
      <c r="ALG164" s="263"/>
      <c r="ALH164" s="263"/>
      <c r="ALI164" s="263"/>
      <c r="ALJ164" s="263"/>
      <c r="ALK164" s="263"/>
      <c r="ALL164" s="263"/>
      <c r="ALM164" s="263"/>
      <c r="ALN164" s="263"/>
      <c r="ALO164" s="263"/>
      <c r="ALP164" s="263"/>
      <c r="ALQ164" s="263"/>
      <c r="ALR164" s="263"/>
      <c r="ALS164" s="263"/>
      <c r="ALT164" s="263"/>
      <c r="ALU164" s="263"/>
      <c r="ALV164" s="263"/>
      <c r="ALW164" s="263"/>
      <c r="ALX164" s="263"/>
      <c r="ALY164" s="263"/>
      <c r="ALZ164" s="263"/>
      <c r="AMA164" s="263"/>
      <c r="AMB164" s="263"/>
      <c r="AMC164" s="263"/>
      <c r="AMD164" s="263"/>
      <c r="AME164" s="263"/>
      <c r="AMF164" s="263"/>
      <c r="AMG164" s="263"/>
      <c r="AMH164" s="263"/>
      <c r="AMI164" s="263"/>
      <c r="AMJ164" s="263"/>
      <c r="AMK164" s="263"/>
    </row>
    <row r="165" spans="1:1025" s="86" customFormat="1" x14ac:dyDescent="0.2">
      <c r="A165" s="263"/>
      <c r="B165" s="263"/>
      <c r="C165" s="234"/>
      <c r="D165" s="234"/>
      <c r="E165" s="234"/>
      <c r="F165" s="234"/>
      <c r="G165" s="234"/>
      <c r="H165" s="234"/>
      <c r="I165" s="234"/>
      <c r="J165" s="234"/>
      <c r="K165" s="234"/>
      <c r="L165" s="234"/>
      <c r="M165" s="234"/>
      <c r="N165" s="234"/>
      <c r="O165" s="234"/>
      <c r="P165" s="234"/>
      <c r="Q165" s="224"/>
      <c r="R165" s="244"/>
      <c r="S165" s="263"/>
      <c r="T165" s="263"/>
      <c r="U165" s="263"/>
      <c r="V165" s="263"/>
      <c r="W165" s="263"/>
      <c r="X165" s="263"/>
      <c r="Y165" s="263"/>
      <c r="Z165" s="263"/>
      <c r="AA165" s="263"/>
      <c r="AB165" s="263"/>
      <c r="AC165" s="263"/>
      <c r="AD165" s="263"/>
      <c r="AE165" s="263"/>
      <c r="AF165" s="263"/>
      <c r="AG165" s="263"/>
      <c r="AH165" s="263"/>
      <c r="AI165" s="263"/>
      <c r="AJ165" s="263"/>
      <c r="AK165" s="263"/>
      <c r="AL165" s="263"/>
      <c r="AM165" s="263"/>
      <c r="AN165" s="263"/>
      <c r="AO165" s="263"/>
      <c r="AP165" s="263"/>
      <c r="AQ165" s="263"/>
      <c r="AR165" s="263"/>
      <c r="AS165" s="263"/>
      <c r="AT165" s="263"/>
      <c r="AU165" s="263"/>
      <c r="AV165" s="263"/>
      <c r="AW165" s="263"/>
      <c r="AX165" s="263"/>
      <c r="AY165" s="263"/>
      <c r="AZ165" s="263"/>
      <c r="BA165" s="263"/>
      <c r="BB165" s="263"/>
      <c r="BC165" s="263"/>
      <c r="BD165" s="263"/>
      <c r="BE165" s="263"/>
      <c r="BF165" s="263"/>
      <c r="BG165" s="263"/>
      <c r="BH165" s="263"/>
      <c r="BI165" s="263"/>
      <c r="BJ165" s="263"/>
      <c r="BK165" s="263"/>
      <c r="BL165" s="263"/>
      <c r="BM165" s="263"/>
      <c r="BN165" s="263"/>
      <c r="BO165" s="263"/>
      <c r="BP165" s="263"/>
      <c r="BQ165" s="263"/>
      <c r="BR165" s="263"/>
      <c r="BS165" s="263"/>
      <c r="BT165" s="263"/>
      <c r="BU165" s="263"/>
      <c r="BV165" s="263"/>
      <c r="BW165" s="263"/>
      <c r="BX165" s="263"/>
      <c r="BY165" s="263"/>
      <c r="BZ165" s="263"/>
      <c r="CA165" s="263"/>
      <c r="CB165" s="263"/>
      <c r="CC165" s="263"/>
      <c r="CD165" s="263"/>
      <c r="CE165" s="263"/>
      <c r="CF165" s="263"/>
      <c r="CG165" s="263"/>
      <c r="CH165" s="263"/>
      <c r="CI165" s="263"/>
      <c r="CJ165" s="263"/>
      <c r="CK165" s="263"/>
      <c r="CL165" s="263"/>
      <c r="CM165" s="263"/>
      <c r="CN165" s="263"/>
      <c r="CO165" s="263"/>
      <c r="CP165" s="263"/>
      <c r="CQ165" s="263"/>
      <c r="CR165" s="263"/>
      <c r="CS165" s="263"/>
      <c r="CT165" s="263"/>
      <c r="CU165" s="263"/>
      <c r="CV165" s="263"/>
      <c r="CW165" s="263"/>
      <c r="CX165" s="263"/>
      <c r="CY165" s="263"/>
      <c r="CZ165" s="263"/>
      <c r="DA165" s="263"/>
      <c r="DB165" s="263"/>
      <c r="DC165" s="263"/>
      <c r="DD165" s="263"/>
      <c r="DE165" s="263"/>
      <c r="DF165" s="263"/>
      <c r="DG165" s="263"/>
      <c r="DH165" s="263"/>
      <c r="DI165" s="263"/>
      <c r="DJ165" s="263"/>
      <c r="DK165" s="263"/>
      <c r="DL165" s="263"/>
      <c r="DM165" s="263"/>
      <c r="DN165" s="263"/>
      <c r="DO165" s="263"/>
      <c r="DP165" s="263"/>
      <c r="DQ165" s="263"/>
      <c r="DR165" s="263"/>
      <c r="DS165" s="263"/>
      <c r="DT165" s="263"/>
      <c r="DU165" s="263"/>
      <c r="DV165" s="263"/>
      <c r="DW165" s="263"/>
      <c r="DX165" s="263"/>
      <c r="DY165" s="263"/>
      <c r="DZ165" s="263"/>
      <c r="EA165" s="263"/>
      <c r="EB165" s="263"/>
      <c r="EC165" s="263"/>
      <c r="ED165" s="263"/>
      <c r="EE165" s="263"/>
      <c r="EF165" s="263"/>
      <c r="EG165" s="263"/>
      <c r="EH165" s="263"/>
      <c r="EI165" s="263"/>
      <c r="EJ165" s="263"/>
      <c r="EK165" s="263"/>
      <c r="EL165" s="263"/>
      <c r="EM165" s="263"/>
      <c r="EN165" s="263"/>
      <c r="EO165" s="263"/>
      <c r="EP165" s="263"/>
      <c r="EQ165" s="263"/>
      <c r="ER165" s="263"/>
      <c r="ES165" s="263"/>
      <c r="ET165" s="263"/>
      <c r="EU165" s="263"/>
      <c r="EV165" s="263"/>
      <c r="EW165" s="263"/>
      <c r="EX165" s="263"/>
      <c r="EY165" s="263"/>
      <c r="EZ165" s="263"/>
      <c r="FA165" s="263"/>
      <c r="FB165" s="263"/>
      <c r="FC165" s="263"/>
      <c r="FD165" s="263"/>
      <c r="FE165" s="263"/>
      <c r="FF165" s="263"/>
      <c r="FG165" s="263"/>
      <c r="FH165" s="263"/>
      <c r="FI165" s="263"/>
      <c r="FJ165" s="263"/>
      <c r="FK165" s="263"/>
      <c r="FL165" s="263"/>
      <c r="FM165" s="263"/>
      <c r="FN165" s="263"/>
      <c r="FO165" s="263"/>
      <c r="FP165" s="263"/>
      <c r="FQ165" s="263"/>
      <c r="FR165" s="263"/>
      <c r="FS165" s="263"/>
      <c r="FT165" s="263"/>
      <c r="FU165" s="263"/>
      <c r="FV165" s="263"/>
      <c r="FW165" s="263"/>
      <c r="FX165" s="263"/>
      <c r="FY165" s="263"/>
      <c r="FZ165" s="263"/>
      <c r="GA165" s="263"/>
      <c r="GB165" s="263"/>
      <c r="GC165" s="263"/>
      <c r="GD165" s="263"/>
      <c r="GE165" s="263"/>
      <c r="GF165" s="263"/>
      <c r="GG165" s="263"/>
      <c r="GH165" s="263"/>
      <c r="GI165" s="263"/>
      <c r="GJ165" s="263"/>
      <c r="GK165" s="263"/>
      <c r="GL165" s="263"/>
      <c r="GM165" s="263"/>
      <c r="GN165" s="263"/>
      <c r="GO165" s="263"/>
      <c r="GP165" s="263"/>
      <c r="GQ165" s="263"/>
      <c r="GR165" s="263"/>
      <c r="GS165" s="263"/>
      <c r="GT165" s="263"/>
      <c r="GU165" s="263"/>
      <c r="GV165" s="263"/>
      <c r="GW165" s="263"/>
      <c r="GX165" s="263"/>
      <c r="GY165" s="263"/>
      <c r="GZ165" s="263"/>
      <c r="HA165" s="263"/>
      <c r="HB165" s="263"/>
      <c r="HC165" s="263"/>
      <c r="HD165" s="263"/>
      <c r="HE165" s="263"/>
      <c r="HF165" s="263"/>
      <c r="HG165" s="263"/>
      <c r="HH165" s="263"/>
      <c r="HI165" s="263"/>
      <c r="HJ165" s="263"/>
      <c r="HK165" s="263"/>
      <c r="HL165" s="263"/>
      <c r="HM165" s="263"/>
      <c r="HN165" s="263"/>
      <c r="HO165" s="263"/>
      <c r="HP165" s="263"/>
      <c r="HQ165" s="263"/>
      <c r="HR165" s="263"/>
      <c r="HS165" s="263"/>
      <c r="HT165" s="263"/>
      <c r="HU165" s="263"/>
      <c r="HV165" s="263"/>
      <c r="HW165" s="263"/>
      <c r="HX165" s="263"/>
      <c r="HY165" s="263"/>
      <c r="HZ165" s="263"/>
      <c r="IA165" s="263"/>
      <c r="IB165" s="263"/>
      <c r="IC165" s="263"/>
      <c r="ID165" s="263"/>
      <c r="IE165" s="263"/>
      <c r="IF165" s="263"/>
      <c r="IG165" s="263"/>
      <c r="IH165" s="263"/>
      <c r="II165" s="263"/>
      <c r="IJ165" s="263"/>
      <c r="IK165" s="263"/>
      <c r="IL165" s="263"/>
      <c r="IM165" s="263"/>
      <c r="IN165" s="263"/>
      <c r="IO165" s="263"/>
      <c r="IP165" s="263"/>
      <c r="IQ165" s="263"/>
      <c r="IR165" s="263"/>
      <c r="IS165" s="263"/>
      <c r="IT165" s="263"/>
      <c r="IU165" s="263"/>
      <c r="IV165" s="263"/>
      <c r="IW165" s="263"/>
      <c r="IX165" s="263"/>
      <c r="IY165" s="263"/>
      <c r="IZ165" s="263"/>
      <c r="JA165" s="263"/>
      <c r="JB165" s="263"/>
      <c r="JC165" s="263"/>
      <c r="JD165" s="263"/>
      <c r="JE165" s="263"/>
      <c r="JF165" s="263"/>
      <c r="JG165" s="263"/>
      <c r="JH165" s="263"/>
      <c r="JI165" s="263"/>
      <c r="JJ165" s="263"/>
      <c r="JK165" s="263"/>
      <c r="JL165" s="263"/>
      <c r="JM165" s="263"/>
      <c r="JN165" s="263"/>
      <c r="JO165" s="263"/>
      <c r="JP165" s="263"/>
      <c r="JQ165" s="263"/>
      <c r="JR165" s="263"/>
      <c r="JS165" s="263"/>
      <c r="JT165" s="263"/>
      <c r="JU165" s="263"/>
      <c r="JV165" s="263"/>
      <c r="JW165" s="263"/>
      <c r="JX165" s="263"/>
      <c r="JY165" s="263"/>
      <c r="JZ165" s="263"/>
      <c r="KA165" s="263"/>
      <c r="KB165" s="263"/>
      <c r="KC165" s="263"/>
      <c r="KD165" s="263"/>
      <c r="KE165" s="263"/>
      <c r="KF165" s="263"/>
      <c r="KG165" s="263"/>
      <c r="KH165" s="263"/>
      <c r="KI165" s="263"/>
      <c r="KJ165" s="263"/>
      <c r="KK165" s="263"/>
      <c r="KL165" s="263"/>
      <c r="KM165" s="263"/>
      <c r="KN165" s="263"/>
      <c r="KO165" s="263"/>
      <c r="KP165" s="263"/>
      <c r="KQ165" s="263"/>
      <c r="KR165" s="263"/>
      <c r="KS165" s="263"/>
      <c r="KT165" s="263"/>
      <c r="KU165" s="263"/>
      <c r="KV165" s="263"/>
      <c r="KW165" s="263"/>
      <c r="KX165" s="263"/>
      <c r="KY165" s="263"/>
      <c r="KZ165" s="263"/>
      <c r="LA165" s="263"/>
      <c r="LB165" s="263"/>
      <c r="LC165" s="263"/>
      <c r="LD165" s="263"/>
      <c r="LE165" s="263"/>
      <c r="LF165" s="263"/>
      <c r="LG165" s="263"/>
      <c r="LH165" s="263"/>
      <c r="LI165" s="263"/>
      <c r="LJ165" s="263"/>
      <c r="LK165" s="263"/>
      <c r="LL165" s="263"/>
      <c r="LM165" s="263"/>
      <c r="LN165" s="263"/>
      <c r="LO165" s="263"/>
      <c r="LP165" s="263"/>
      <c r="LQ165" s="263"/>
      <c r="LR165" s="263"/>
      <c r="LS165" s="263"/>
      <c r="LT165" s="263"/>
      <c r="LU165" s="263"/>
      <c r="LV165" s="263"/>
      <c r="LW165" s="263"/>
      <c r="LX165" s="263"/>
      <c r="LY165" s="263"/>
      <c r="LZ165" s="263"/>
      <c r="MA165" s="263"/>
      <c r="MB165" s="263"/>
      <c r="MC165" s="263"/>
      <c r="MD165" s="263"/>
      <c r="ME165" s="263"/>
      <c r="MF165" s="263"/>
      <c r="MG165" s="263"/>
      <c r="MH165" s="263"/>
      <c r="MI165" s="263"/>
      <c r="MJ165" s="263"/>
      <c r="MK165" s="263"/>
      <c r="ML165" s="263"/>
      <c r="MM165" s="263"/>
      <c r="MN165" s="263"/>
      <c r="MO165" s="263"/>
      <c r="MP165" s="263"/>
      <c r="MQ165" s="263"/>
      <c r="MR165" s="263"/>
      <c r="MS165" s="263"/>
      <c r="MT165" s="263"/>
      <c r="MU165" s="263"/>
      <c r="MV165" s="263"/>
      <c r="MW165" s="263"/>
      <c r="MX165" s="263"/>
      <c r="MY165" s="263"/>
      <c r="MZ165" s="263"/>
      <c r="NA165" s="263"/>
      <c r="NB165" s="263"/>
      <c r="NC165" s="263"/>
      <c r="ND165" s="263"/>
      <c r="NE165" s="263"/>
      <c r="NF165" s="263"/>
      <c r="NG165" s="263"/>
      <c r="NH165" s="263"/>
      <c r="NI165" s="263"/>
      <c r="NJ165" s="263"/>
      <c r="NK165" s="263"/>
      <c r="NL165" s="263"/>
      <c r="NM165" s="263"/>
      <c r="NN165" s="263"/>
      <c r="NO165" s="263"/>
      <c r="NP165" s="263"/>
      <c r="NQ165" s="263"/>
      <c r="NR165" s="263"/>
      <c r="NS165" s="263"/>
      <c r="NT165" s="263"/>
      <c r="NU165" s="263"/>
      <c r="NV165" s="263"/>
      <c r="NW165" s="263"/>
      <c r="NX165" s="263"/>
      <c r="NY165" s="263"/>
      <c r="NZ165" s="263"/>
      <c r="OA165" s="263"/>
      <c r="OB165" s="263"/>
      <c r="OC165" s="263"/>
      <c r="OD165" s="263"/>
      <c r="OE165" s="263"/>
      <c r="OF165" s="263"/>
      <c r="OG165" s="263"/>
      <c r="OH165" s="263"/>
      <c r="OI165" s="263"/>
      <c r="OJ165" s="263"/>
      <c r="OK165" s="263"/>
      <c r="OL165" s="263"/>
      <c r="OM165" s="263"/>
      <c r="ON165" s="263"/>
      <c r="OO165" s="263"/>
      <c r="OP165" s="263"/>
      <c r="OQ165" s="263"/>
      <c r="OR165" s="263"/>
      <c r="OS165" s="263"/>
      <c r="OT165" s="263"/>
      <c r="OU165" s="263"/>
      <c r="OV165" s="263"/>
      <c r="OW165" s="263"/>
      <c r="OX165" s="263"/>
      <c r="OY165" s="263"/>
      <c r="OZ165" s="263"/>
      <c r="PA165" s="263"/>
      <c r="PB165" s="263"/>
      <c r="PC165" s="263"/>
      <c r="PD165" s="263"/>
      <c r="PE165" s="263"/>
      <c r="PF165" s="263"/>
      <c r="PG165" s="263"/>
      <c r="PH165" s="263"/>
      <c r="PI165" s="263"/>
      <c r="PJ165" s="263"/>
      <c r="PK165" s="263"/>
      <c r="PL165" s="263"/>
      <c r="PM165" s="263"/>
      <c r="PN165" s="263"/>
      <c r="PO165" s="263"/>
      <c r="PP165" s="263"/>
      <c r="PQ165" s="263"/>
      <c r="PR165" s="263"/>
      <c r="PS165" s="263"/>
      <c r="PT165" s="263"/>
      <c r="PU165" s="263"/>
      <c r="PV165" s="263"/>
      <c r="PW165" s="263"/>
      <c r="PX165" s="263"/>
      <c r="PY165" s="263"/>
      <c r="PZ165" s="263"/>
      <c r="QA165" s="263"/>
      <c r="QB165" s="263"/>
      <c r="QC165" s="263"/>
      <c r="QD165" s="263"/>
      <c r="QE165" s="263"/>
      <c r="QF165" s="263"/>
      <c r="QG165" s="263"/>
      <c r="QH165" s="263"/>
      <c r="QI165" s="263"/>
      <c r="QJ165" s="263"/>
      <c r="QK165" s="263"/>
      <c r="QL165" s="263"/>
      <c r="QM165" s="263"/>
      <c r="QN165" s="263"/>
      <c r="QO165" s="263"/>
      <c r="QP165" s="263"/>
      <c r="QQ165" s="263"/>
      <c r="QR165" s="263"/>
      <c r="QS165" s="263"/>
      <c r="QT165" s="263"/>
      <c r="QU165" s="263"/>
      <c r="QV165" s="263"/>
      <c r="QW165" s="263"/>
      <c r="QX165" s="263"/>
      <c r="QY165" s="263"/>
      <c r="QZ165" s="263"/>
      <c r="RA165" s="263"/>
      <c r="RB165" s="263"/>
      <c r="RC165" s="263"/>
      <c r="RD165" s="263"/>
      <c r="RE165" s="263"/>
      <c r="RF165" s="263"/>
      <c r="RG165" s="263"/>
      <c r="RH165" s="263"/>
      <c r="RI165" s="263"/>
      <c r="RJ165" s="263"/>
      <c r="RK165" s="263"/>
      <c r="RL165" s="263"/>
      <c r="RM165" s="263"/>
      <c r="RN165" s="263"/>
      <c r="RO165" s="263"/>
      <c r="RP165" s="263"/>
      <c r="RQ165" s="263"/>
      <c r="RR165" s="263"/>
      <c r="RS165" s="263"/>
      <c r="RT165" s="263"/>
      <c r="RU165" s="263"/>
      <c r="RV165" s="263"/>
      <c r="RW165" s="263"/>
      <c r="RX165" s="263"/>
      <c r="RY165" s="263"/>
      <c r="RZ165" s="263"/>
      <c r="SA165" s="263"/>
      <c r="SB165" s="263"/>
      <c r="SC165" s="263"/>
      <c r="SD165" s="263"/>
      <c r="SE165" s="263"/>
      <c r="SF165" s="263"/>
      <c r="SG165" s="263"/>
      <c r="SH165" s="263"/>
      <c r="SI165" s="263"/>
      <c r="SJ165" s="263"/>
      <c r="SK165" s="263"/>
      <c r="SL165" s="263"/>
      <c r="SM165" s="263"/>
      <c r="SN165" s="263"/>
      <c r="SO165" s="263"/>
      <c r="SP165" s="263"/>
      <c r="SQ165" s="263"/>
      <c r="SR165" s="263"/>
      <c r="SS165" s="263"/>
      <c r="ST165" s="263"/>
      <c r="SU165" s="263"/>
      <c r="SV165" s="263"/>
      <c r="SW165" s="263"/>
      <c r="SX165" s="263"/>
      <c r="SY165" s="263"/>
      <c r="SZ165" s="263"/>
      <c r="TA165" s="263"/>
      <c r="TB165" s="263"/>
      <c r="TC165" s="263"/>
      <c r="TD165" s="263"/>
      <c r="TE165" s="263"/>
      <c r="TF165" s="263"/>
      <c r="TG165" s="263"/>
      <c r="TH165" s="263"/>
      <c r="TI165" s="263"/>
      <c r="TJ165" s="263"/>
      <c r="TK165" s="263"/>
      <c r="TL165" s="263"/>
      <c r="TM165" s="263"/>
      <c r="TN165" s="263"/>
      <c r="TO165" s="263"/>
      <c r="TP165" s="263"/>
      <c r="TQ165" s="263"/>
      <c r="TR165" s="263"/>
      <c r="TS165" s="263"/>
      <c r="TT165" s="263"/>
      <c r="TU165" s="263"/>
      <c r="TV165" s="263"/>
      <c r="TW165" s="263"/>
      <c r="TX165" s="263"/>
      <c r="TY165" s="263"/>
      <c r="TZ165" s="263"/>
      <c r="UA165" s="263"/>
      <c r="UB165" s="263"/>
      <c r="UC165" s="263"/>
      <c r="UD165" s="263"/>
      <c r="UE165" s="263"/>
      <c r="UF165" s="263"/>
      <c r="UG165" s="263"/>
      <c r="UH165" s="263"/>
      <c r="UI165" s="263"/>
      <c r="UJ165" s="263"/>
      <c r="UK165" s="263"/>
      <c r="UL165" s="263"/>
      <c r="UM165" s="263"/>
      <c r="UN165" s="263"/>
      <c r="UO165" s="263"/>
      <c r="UP165" s="263"/>
      <c r="UQ165" s="263"/>
      <c r="UR165" s="263"/>
      <c r="US165" s="263"/>
      <c r="UT165" s="263"/>
      <c r="UU165" s="263"/>
      <c r="UV165" s="263"/>
      <c r="UW165" s="263"/>
      <c r="UX165" s="263"/>
      <c r="UY165" s="263"/>
      <c r="UZ165" s="263"/>
      <c r="VA165" s="263"/>
      <c r="VB165" s="263"/>
      <c r="VC165" s="263"/>
      <c r="VD165" s="263"/>
      <c r="VE165" s="263"/>
      <c r="VF165" s="263"/>
      <c r="VG165" s="263"/>
      <c r="VH165" s="263"/>
      <c r="VI165" s="263"/>
      <c r="VJ165" s="263"/>
      <c r="VK165" s="263"/>
      <c r="VL165" s="263"/>
      <c r="VM165" s="263"/>
      <c r="VN165" s="263"/>
      <c r="VO165" s="263"/>
      <c r="VP165" s="263"/>
      <c r="VQ165" s="263"/>
      <c r="VR165" s="263"/>
      <c r="VS165" s="263"/>
      <c r="VT165" s="263"/>
      <c r="VU165" s="263"/>
      <c r="VV165" s="263"/>
      <c r="VW165" s="263"/>
      <c r="VX165" s="263"/>
      <c r="VY165" s="263"/>
      <c r="VZ165" s="263"/>
      <c r="WA165" s="263"/>
      <c r="WB165" s="263"/>
      <c r="WC165" s="263"/>
      <c r="WD165" s="263"/>
      <c r="WE165" s="263"/>
      <c r="WF165" s="263"/>
      <c r="WG165" s="263"/>
      <c r="WH165" s="263"/>
      <c r="WI165" s="263"/>
      <c r="WJ165" s="263"/>
      <c r="WK165" s="263"/>
      <c r="WL165" s="263"/>
      <c r="WM165" s="263"/>
      <c r="WN165" s="263"/>
      <c r="WO165" s="263"/>
      <c r="WP165" s="263"/>
      <c r="WQ165" s="263"/>
      <c r="WR165" s="263"/>
      <c r="WS165" s="263"/>
      <c r="WT165" s="263"/>
      <c r="WU165" s="263"/>
      <c r="WV165" s="263"/>
      <c r="WW165" s="263"/>
      <c r="WX165" s="263"/>
      <c r="WY165" s="263"/>
      <c r="WZ165" s="263"/>
      <c r="XA165" s="263"/>
      <c r="XB165" s="263"/>
      <c r="XC165" s="263"/>
      <c r="XD165" s="263"/>
      <c r="XE165" s="263"/>
      <c r="XF165" s="263"/>
      <c r="XG165" s="263"/>
      <c r="XH165" s="263"/>
      <c r="XI165" s="263"/>
      <c r="XJ165" s="263"/>
      <c r="XK165" s="263"/>
      <c r="XL165" s="263"/>
      <c r="XM165" s="263"/>
      <c r="XN165" s="263"/>
      <c r="XO165" s="263"/>
      <c r="XP165" s="263"/>
      <c r="XQ165" s="263"/>
      <c r="XR165" s="263"/>
      <c r="XS165" s="263"/>
      <c r="XT165" s="263"/>
      <c r="XU165" s="263"/>
      <c r="XV165" s="263"/>
      <c r="XW165" s="263"/>
      <c r="XX165" s="263"/>
      <c r="XY165" s="263"/>
      <c r="XZ165" s="263"/>
      <c r="YA165" s="263"/>
      <c r="YB165" s="263"/>
      <c r="YC165" s="263"/>
      <c r="YD165" s="263"/>
      <c r="YE165" s="263"/>
      <c r="YF165" s="263"/>
      <c r="YG165" s="263"/>
      <c r="YH165" s="263"/>
      <c r="YI165" s="263"/>
      <c r="YJ165" s="263"/>
      <c r="YK165" s="263"/>
      <c r="YL165" s="263"/>
      <c r="YM165" s="263"/>
      <c r="YN165" s="263"/>
      <c r="YO165" s="263"/>
      <c r="YP165" s="263"/>
      <c r="YQ165" s="263"/>
      <c r="YR165" s="263"/>
      <c r="YS165" s="263"/>
      <c r="YT165" s="263"/>
      <c r="YU165" s="263"/>
      <c r="YV165" s="263"/>
      <c r="YW165" s="263"/>
      <c r="YX165" s="263"/>
      <c r="YY165" s="263"/>
      <c r="YZ165" s="263"/>
      <c r="ZA165" s="263"/>
      <c r="ZB165" s="263"/>
      <c r="ZC165" s="263"/>
      <c r="ZD165" s="263"/>
      <c r="ZE165" s="263"/>
      <c r="ZF165" s="263"/>
      <c r="ZG165" s="263"/>
      <c r="ZH165" s="263"/>
      <c r="ZI165" s="263"/>
      <c r="ZJ165" s="263"/>
      <c r="ZK165" s="263"/>
      <c r="ZL165" s="263"/>
      <c r="ZM165" s="263"/>
      <c r="ZN165" s="263"/>
      <c r="ZO165" s="263"/>
      <c r="ZP165" s="263"/>
      <c r="ZQ165" s="263"/>
      <c r="ZR165" s="263"/>
      <c r="ZS165" s="263"/>
      <c r="ZT165" s="263"/>
      <c r="ZU165" s="263"/>
      <c r="ZV165" s="263"/>
      <c r="ZW165" s="263"/>
      <c r="ZX165" s="263"/>
      <c r="ZY165" s="263"/>
      <c r="ZZ165" s="263"/>
      <c r="AAA165" s="263"/>
      <c r="AAB165" s="263"/>
      <c r="AAC165" s="263"/>
      <c r="AAD165" s="263"/>
      <c r="AAE165" s="263"/>
      <c r="AAF165" s="263"/>
      <c r="AAG165" s="263"/>
      <c r="AAH165" s="263"/>
      <c r="AAI165" s="263"/>
      <c r="AAJ165" s="263"/>
      <c r="AAK165" s="263"/>
      <c r="AAL165" s="263"/>
      <c r="AAM165" s="263"/>
      <c r="AAN165" s="263"/>
      <c r="AAO165" s="263"/>
      <c r="AAP165" s="263"/>
      <c r="AAQ165" s="263"/>
      <c r="AAR165" s="263"/>
      <c r="AAS165" s="263"/>
      <c r="AAT165" s="263"/>
      <c r="AAU165" s="263"/>
      <c r="AAV165" s="263"/>
      <c r="AAW165" s="263"/>
      <c r="AAX165" s="263"/>
      <c r="AAY165" s="263"/>
      <c r="AAZ165" s="263"/>
      <c r="ABA165" s="263"/>
      <c r="ABB165" s="263"/>
      <c r="ABC165" s="263"/>
      <c r="ABD165" s="263"/>
      <c r="ABE165" s="263"/>
      <c r="ABF165" s="263"/>
      <c r="ABG165" s="263"/>
      <c r="ABH165" s="263"/>
      <c r="ABI165" s="263"/>
      <c r="ABJ165" s="263"/>
      <c r="ABK165" s="263"/>
      <c r="ABL165" s="263"/>
      <c r="ABM165" s="263"/>
      <c r="ABN165" s="263"/>
      <c r="ABO165" s="263"/>
      <c r="ABP165" s="263"/>
      <c r="ABQ165" s="263"/>
      <c r="ABR165" s="263"/>
      <c r="ABS165" s="263"/>
      <c r="ABT165" s="263"/>
      <c r="ABU165" s="263"/>
      <c r="ABV165" s="263"/>
      <c r="ABW165" s="263"/>
      <c r="ABX165" s="263"/>
      <c r="ABY165" s="263"/>
      <c r="ABZ165" s="263"/>
      <c r="ACA165" s="263"/>
      <c r="ACB165" s="263"/>
      <c r="ACC165" s="263"/>
      <c r="ACD165" s="263"/>
      <c r="ACE165" s="263"/>
      <c r="ACF165" s="263"/>
      <c r="ACG165" s="263"/>
      <c r="ACH165" s="263"/>
      <c r="ACI165" s="263"/>
      <c r="ACJ165" s="263"/>
      <c r="ACK165" s="263"/>
      <c r="ACL165" s="263"/>
      <c r="ACM165" s="263"/>
      <c r="ACN165" s="263"/>
      <c r="ACO165" s="263"/>
      <c r="ACP165" s="263"/>
      <c r="ACQ165" s="263"/>
      <c r="ACR165" s="263"/>
      <c r="ACS165" s="263"/>
      <c r="ACT165" s="263"/>
      <c r="ACU165" s="263"/>
      <c r="ACV165" s="263"/>
      <c r="ACW165" s="263"/>
      <c r="ACX165" s="263"/>
      <c r="ACY165" s="263"/>
      <c r="ACZ165" s="263"/>
      <c r="ADA165" s="263"/>
      <c r="ADB165" s="263"/>
      <c r="ADC165" s="263"/>
      <c r="ADD165" s="263"/>
      <c r="ADE165" s="263"/>
      <c r="ADF165" s="263"/>
      <c r="ADG165" s="263"/>
      <c r="ADH165" s="263"/>
      <c r="ADI165" s="263"/>
      <c r="ADJ165" s="263"/>
      <c r="ADK165" s="263"/>
      <c r="ADL165" s="263"/>
      <c r="ADM165" s="263"/>
      <c r="ADN165" s="263"/>
      <c r="ADO165" s="263"/>
      <c r="ADP165" s="263"/>
      <c r="ADQ165" s="263"/>
      <c r="ADR165" s="263"/>
      <c r="ADS165" s="263"/>
      <c r="ADT165" s="263"/>
      <c r="ADU165" s="263"/>
      <c r="ADV165" s="263"/>
      <c r="ADW165" s="263"/>
      <c r="ADX165" s="263"/>
      <c r="ADY165" s="263"/>
      <c r="ADZ165" s="263"/>
      <c r="AEA165" s="263"/>
      <c r="AEB165" s="263"/>
      <c r="AEC165" s="263"/>
      <c r="AED165" s="263"/>
      <c r="AEE165" s="263"/>
      <c r="AEF165" s="263"/>
      <c r="AEG165" s="263"/>
      <c r="AEH165" s="263"/>
      <c r="AEI165" s="263"/>
      <c r="AEJ165" s="263"/>
      <c r="AEK165" s="263"/>
      <c r="AEL165" s="263"/>
      <c r="AEM165" s="263"/>
      <c r="AEN165" s="263"/>
      <c r="AEO165" s="263"/>
      <c r="AEP165" s="263"/>
      <c r="AEQ165" s="263"/>
      <c r="AER165" s="263"/>
      <c r="AES165" s="263"/>
      <c r="AET165" s="263"/>
      <c r="AEU165" s="263"/>
      <c r="AEV165" s="263"/>
      <c r="AEW165" s="263"/>
      <c r="AEX165" s="263"/>
      <c r="AEY165" s="263"/>
      <c r="AEZ165" s="263"/>
      <c r="AFA165" s="263"/>
      <c r="AFB165" s="263"/>
      <c r="AFC165" s="263"/>
      <c r="AFD165" s="263"/>
      <c r="AFE165" s="263"/>
      <c r="AFF165" s="263"/>
      <c r="AFG165" s="263"/>
      <c r="AFH165" s="263"/>
      <c r="AFI165" s="263"/>
      <c r="AFJ165" s="263"/>
      <c r="AFK165" s="263"/>
      <c r="AFL165" s="263"/>
      <c r="AFM165" s="263"/>
      <c r="AFN165" s="263"/>
      <c r="AFO165" s="263"/>
      <c r="AFP165" s="263"/>
      <c r="AFQ165" s="263"/>
      <c r="AFR165" s="263"/>
      <c r="AFS165" s="263"/>
      <c r="AFT165" s="263"/>
      <c r="AFU165" s="263"/>
      <c r="AFV165" s="263"/>
      <c r="AFW165" s="263"/>
      <c r="AFX165" s="263"/>
      <c r="AFY165" s="263"/>
      <c r="AFZ165" s="263"/>
      <c r="AGA165" s="263"/>
      <c r="AGB165" s="263"/>
      <c r="AGC165" s="263"/>
      <c r="AGD165" s="263"/>
      <c r="AGE165" s="263"/>
      <c r="AGF165" s="263"/>
      <c r="AGG165" s="263"/>
      <c r="AGH165" s="263"/>
      <c r="AGI165" s="263"/>
      <c r="AGJ165" s="263"/>
      <c r="AGK165" s="263"/>
      <c r="AGL165" s="263"/>
      <c r="AGM165" s="263"/>
      <c r="AGN165" s="263"/>
      <c r="AGO165" s="263"/>
      <c r="AGP165" s="263"/>
      <c r="AGQ165" s="263"/>
      <c r="AGR165" s="263"/>
      <c r="AGS165" s="263"/>
      <c r="AGT165" s="263"/>
      <c r="AGU165" s="263"/>
      <c r="AGV165" s="263"/>
      <c r="AGW165" s="263"/>
      <c r="AGX165" s="263"/>
      <c r="AGY165" s="263"/>
      <c r="AGZ165" s="263"/>
      <c r="AHA165" s="263"/>
      <c r="AHB165" s="263"/>
      <c r="AHC165" s="263"/>
      <c r="AHD165" s="263"/>
      <c r="AHE165" s="263"/>
      <c r="AHF165" s="263"/>
      <c r="AHG165" s="263"/>
      <c r="AHH165" s="263"/>
      <c r="AHI165" s="263"/>
      <c r="AHJ165" s="263"/>
      <c r="AHK165" s="263"/>
      <c r="AHL165" s="263"/>
      <c r="AHM165" s="263"/>
      <c r="AHN165" s="263"/>
      <c r="AHO165" s="263"/>
      <c r="AHP165" s="263"/>
      <c r="AHQ165" s="263"/>
      <c r="AHR165" s="263"/>
      <c r="AHS165" s="263"/>
      <c r="AHT165" s="263"/>
      <c r="AHU165" s="263"/>
      <c r="AHV165" s="263"/>
      <c r="AHW165" s="263"/>
      <c r="AHX165" s="263"/>
      <c r="AHY165" s="263"/>
      <c r="AHZ165" s="263"/>
      <c r="AIA165" s="263"/>
      <c r="AIB165" s="263"/>
      <c r="AIC165" s="263"/>
      <c r="AID165" s="263"/>
      <c r="AIE165" s="263"/>
      <c r="AIF165" s="263"/>
      <c r="AIG165" s="263"/>
      <c r="AIH165" s="263"/>
      <c r="AII165" s="263"/>
      <c r="AIJ165" s="263"/>
      <c r="AIK165" s="263"/>
      <c r="AIL165" s="263"/>
      <c r="AIM165" s="263"/>
      <c r="AIN165" s="263"/>
      <c r="AIO165" s="263"/>
      <c r="AIP165" s="263"/>
      <c r="AIQ165" s="263"/>
      <c r="AIR165" s="263"/>
      <c r="AIS165" s="263"/>
      <c r="AIT165" s="263"/>
      <c r="AIU165" s="263"/>
      <c r="AIV165" s="263"/>
      <c r="AIW165" s="263"/>
      <c r="AIX165" s="263"/>
      <c r="AIY165" s="263"/>
      <c r="AIZ165" s="263"/>
      <c r="AJA165" s="263"/>
      <c r="AJB165" s="263"/>
      <c r="AJC165" s="263"/>
      <c r="AJD165" s="263"/>
      <c r="AJE165" s="263"/>
      <c r="AJF165" s="263"/>
      <c r="AJG165" s="263"/>
      <c r="AJH165" s="263"/>
      <c r="AJI165" s="263"/>
      <c r="AJJ165" s="263"/>
      <c r="AJK165" s="263"/>
      <c r="AJL165" s="263"/>
      <c r="AJM165" s="263"/>
      <c r="AJN165" s="263"/>
      <c r="AJO165" s="263"/>
      <c r="AJP165" s="263"/>
      <c r="AJQ165" s="263"/>
      <c r="AJR165" s="263"/>
      <c r="AJS165" s="263"/>
      <c r="AJT165" s="263"/>
      <c r="AJU165" s="263"/>
      <c r="AJV165" s="263"/>
      <c r="AJW165" s="263"/>
      <c r="AJX165" s="263"/>
      <c r="AJY165" s="263"/>
      <c r="AJZ165" s="263"/>
      <c r="AKA165" s="263"/>
      <c r="AKB165" s="263"/>
      <c r="AKC165" s="263"/>
      <c r="AKD165" s="263"/>
      <c r="AKE165" s="263"/>
      <c r="AKF165" s="263"/>
      <c r="AKG165" s="263"/>
      <c r="AKH165" s="263"/>
      <c r="AKI165" s="263"/>
      <c r="AKJ165" s="263"/>
      <c r="AKK165" s="263"/>
      <c r="AKL165" s="263"/>
      <c r="AKM165" s="263"/>
      <c r="AKN165" s="263"/>
      <c r="AKO165" s="263"/>
      <c r="AKP165" s="263"/>
      <c r="AKQ165" s="263"/>
      <c r="AKR165" s="263"/>
      <c r="AKS165" s="263"/>
      <c r="AKT165" s="263"/>
      <c r="AKU165" s="263"/>
      <c r="AKV165" s="263"/>
      <c r="AKW165" s="263"/>
      <c r="AKX165" s="263"/>
      <c r="AKY165" s="263"/>
      <c r="AKZ165" s="263"/>
      <c r="ALA165" s="263"/>
      <c r="ALB165" s="263"/>
      <c r="ALC165" s="263"/>
      <c r="ALD165" s="263"/>
      <c r="ALE165" s="263"/>
      <c r="ALF165" s="263"/>
      <c r="ALG165" s="263"/>
      <c r="ALH165" s="263"/>
      <c r="ALI165" s="263"/>
      <c r="ALJ165" s="263"/>
      <c r="ALK165" s="263"/>
      <c r="ALL165" s="263"/>
      <c r="ALM165" s="263"/>
      <c r="ALN165" s="263"/>
      <c r="ALO165" s="263"/>
      <c r="ALP165" s="263"/>
      <c r="ALQ165" s="263"/>
      <c r="ALR165" s="263"/>
      <c r="ALS165" s="263"/>
      <c r="ALT165" s="263"/>
      <c r="ALU165" s="263"/>
      <c r="ALV165" s="263"/>
      <c r="ALW165" s="263"/>
      <c r="ALX165" s="263"/>
      <c r="ALY165" s="263"/>
      <c r="ALZ165" s="263"/>
      <c r="AMA165" s="263"/>
      <c r="AMB165" s="263"/>
      <c r="AMC165" s="263"/>
      <c r="AMD165" s="263"/>
      <c r="AME165" s="263"/>
      <c r="AMF165" s="263"/>
      <c r="AMG165" s="263"/>
      <c r="AMH165" s="263"/>
      <c r="AMI165" s="263"/>
      <c r="AMJ165" s="263"/>
      <c r="AMK165" s="263"/>
    </row>
    <row r="166" spans="1:1025" s="86" customFormat="1" x14ac:dyDescent="0.2">
      <c r="A166" s="263"/>
      <c r="B166" s="263"/>
      <c r="C166" s="234"/>
      <c r="D166" s="234"/>
      <c r="E166" s="234"/>
      <c r="F166" s="234"/>
      <c r="G166" s="234"/>
      <c r="H166" s="234"/>
      <c r="I166" s="234"/>
      <c r="J166" s="234"/>
      <c r="K166" s="234"/>
      <c r="L166" s="234"/>
      <c r="M166" s="234"/>
      <c r="N166" s="234"/>
      <c r="O166" s="234"/>
      <c r="P166" s="234"/>
      <c r="Q166" s="224"/>
      <c r="R166" s="244"/>
      <c r="S166" s="263"/>
      <c r="T166" s="263"/>
      <c r="U166" s="263"/>
      <c r="V166" s="263"/>
      <c r="W166" s="263"/>
      <c r="X166" s="263"/>
      <c r="Y166" s="263"/>
      <c r="Z166" s="263"/>
      <c r="AA166" s="263"/>
      <c r="AB166" s="263"/>
      <c r="AC166" s="263"/>
      <c r="AD166" s="263"/>
      <c r="AE166" s="263"/>
      <c r="AF166" s="263"/>
      <c r="AG166" s="263"/>
      <c r="AH166" s="263"/>
      <c r="AI166" s="263"/>
      <c r="AJ166" s="263"/>
      <c r="AK166" s="263"/>
      <c r="AL166" s="263"/>
      <c r="AM166" s="263"/>
      <c r="AN166" s="263"/>
      <c r="AO166" s="263"/>
      <c r="AP166" s="263"/>
      <c r="AQ166" s="263"/>
      <c r="AR166" s="263"/>
      <c r="AS166" s="263"/>
      <c r="AT166" s="263"/>
      <c r="AU166" s="263"/>
      <c r="AV166" s="263"/>
      <c r="AW166" s="263"/>
      <c r="AX166" s="263"/>
      <c r="AY166" s="263"/>
      <c r="AZ166" s="263"/>
      <c r="BA166" s="263"/>
      <c r="BB166" s="263"/>
      <c r="BC166" s="263"/>
      <c r="BD166" s="263"/>
      <c r="BE166" s="263"/>
      <c r="BF166" s="263"/>
      <c r="BG166" s="263"/>
      <c r="BH166" s="263"/>
      <c r="BI166" s="263"/>
      <c r="BJ166" s="263"/>
      <c r="BK166" s="263"/>
      <c r="BL166" s="263"/>
      <c r="BM166" s="263"/>
      <c r="BN166" s="263"/>
      <c r="BO166" s="263"/>
      <c r="BP166" s="263"/>
      <c r="BQ166" s="263"/>
      <c r="BR166" s="263"/>
      <c r="BS166" s="263"/>
      <c r="BT166" s="263"/>
      <c r="BU166" s="263"/>
      <c r="BV166" s="263"/>
      <c r="BW166" s="263"/>
      <c r="BX166" s="263"/>
      <c r="BY166" s="263"/>
      <c r="BZ166" s="263"/>
      <c r="CA166" s="263"/>
      <c r="CB166" s="263"/>
      <c r="CC166" s="263"/>
      <c r="CD166" s="263"/>
      <c r="CE166" s="263"/>
      <c r="CF166" s="263"/>
      <c r="CG166" s="263"/>
      <c r="CH166" s="263"/>
      <c r="CI166" s="263"/>
      <c r="CJ166" s="263"/>
      <c r="CK166" s="263"/>
      <c r="CL166" s="263"/>
      <c r="CM166" s="263"/>
      <c r="CN166" s="263"/>
      <c r="CO166" s="263"/>
      <c r="CP166" s="263"/>
      <c r="CQ166" s="263"/>
      <c r="CR166" s="263"/>
      <c r="CS166" s="263"/>
      <c r="CT166" s="263"/>
      <c r="CU166" s="263"/>
      <c r="CV166" s="263"/>
      <c r="CW166" s="263"/>
      <c r="CX166" s="263"/>
      <c r="CY166" s="263"/>
      <c r="CZ166" s="263"/>
      <c r="DA166" s="263"/>
      <c r="DB166" s="263"/>
      <c r="DC166" s="263"/>
      <c r="DD166" s="263"/>
      <c r="DE166" s="263"/>
      <c r="DF166" s="263"/>
      <c r="DG166" s="263"/>
      <c r="DH166" s="263"/>
      <c r="DI166" s="263"/>
      <c r="DJ166" s="263"/>
      <c r="DK166" s="263"/>
      <c r="DL166" s="263"/>
      <c r="DM166" s="263"/>
      <c r="DN166" s="263"/>
      <c r="DO166" s="263"/>
      <c r="DP166" s="263"/>
      <c r="DQ166" s="263"/>
      <c r="DR166" s="263"/>
      <c r="DS166" s="263"/>
      <c r="DT166" s="263"/>
      <c r="DU166" s="263"/>
      <c r="DV166" s="263"/>
      <c r="DW166" s="263"/>
      <c r="DX166" s="263"/>
      <c r="DY166" s="263"/>
      <c r="DZ166" s="263"/>
      <c r="EA166" s="263"/>
      <c r="EB166" s="263"/>
      <c r="EC166" s="263"/>
      <c r="ED166" s="263"/>
      <c r="EE166" s="263"/>
      <c r="EF166" s="263"/>
      <c r="EG166" s="263"/>
      <c r="EH166" s="263"/>
      <c r="EI166" s="263"/>
      <c r="EJ166" s="263"/>
      <c r="EK166" s="263"/>
      <c r="EL166" s="263"/>
      <c r="EM166" s="263"/>
      <c r="EN166" s="263"/>
      <c r="EO166" s="263"/>
      <c r="EP166" s="263"/>
      <c r="EQ166" s="263"/>
      <c r="ER166" s="263"/>
      <c r="ES166" s="263"/>
      <c r="ET166" s="263"/>
      <c r="EU166" s="263"/>
      <c r="EV166" s="263"/>
      <c r="EW166" s="263"/>
      <c r="EX166" s="263"/>
      <c r="EY166" s="263"/>
      <c r="EZ166" s="263"/>
      <c r="FA166" s="263"/>
      <c r="FB166" s="263"/>
      <c r="FC166" s="263"/>
      <c r="FD166" s="263"/>
      <c r="FE166" s="263"/>
      <c r="FF166" s="263"/>
      <c r="FG166" s="263"/>
      <c r="FH166" s="263"/>
      <c r="FI166" s="263"/>
      <c r="FJ166" s="263"/>
      <c r="FK166" s="263"/>
      <c r="FL166" s="263"/>
      <c r="FM166" s="263"/>
      <c r="FN166" s="263"/>
      <c r="FO166" s="263"/>
      <c r="FP166" s="263"/>
      <c r="FQ166" s="263"/>
      <c r="FR166" s="263"/>
      <c r="FS166" s="263"/>
      <c r="FT166" s="263"/>
      <c r="FU166" s="263"/>
      <c r="FV166" s="263"/>
      <c r="FW166" s="263"/>
      <c r="FX166" s="263"/>
      <c r="FY166" s="263"/>
      <c r="FZ166" s="263"/>
      <c r="GA166" s="263"/>
      <c r="GB166" s="263"/>
      <c r="GC166" s="263"/>
      <c r="GD166" s="263"/>
      <c r="GE166" s="263"/>
      <c r="GF166" s="263"/>
      <c r="GG166" s="263"/>
      <c r="GH166" s="263"/>
      <c r="GI166" s="263"/>
      <c r="GJ166" s="263"/>
      <c r="GK166" s="263"/>
      <c r="GL166" s="263"/>
      <c r="GM166" s="263"/>
      <c r="GN166" s="263"/>
      <c r="GO166" s="263"/>
      <c r="GP166" s="263"/>
      <c r="GQ166" s="263"/>
      <c r="GR166" s="263"/>
      <c r="GS166" s="263"/>
      <c r="GT166" s="263"/>
      <c r="GU166" s="263"/>
      <c r="GV166" s="263"/>
      <c r="GW166" s="263"/>
      <c r="GX166" s="263"/>
      <c r="GY166" s="263"/>
      <c r="GZ166" s="263"/>
      <c r="HA166" s="263"/>
      <c r="HB166" s="263"/>
      <c r="HC166" s="263"/>
      <c r="HD166" s="263"/>
      <c r="HE166" s="263"/>
      <c r="HF166" s="263"/>
      <c r="HG166" s="263"/>
      <c r="HH166" s="263"/>
      <c r="HI166" s="263"/>
      <c r="HJ166" s="263"/>
      <c r="HK166" s="263"/>
      <c r="HL166" s="263"/>
      <c r="HM166" s="263"/>
      <c r="HN166" s="263"/>
      <c r="HO166" s="263"/>
      <c r="HP166" s="263"/>
      <c r="HQ166" s="263"/>
      <c r="HR166" s="263"/>
      <c r="HS166" s="263"/>
      <c r="HT166" s="263"/>
      <c r="HU166" s="263"/>
      <c r="HV166" s="263"/>
      <c r="HW166" s="263"/>
      <c r="HX166" s="263"/>
      <c r="HY166" s="263"/>
      <c r="HZ166" s="263"/>
      <c r="IA166" s="263"/>
      <c r="IB166" s="263"/>
      <c r="IC166" s="263"/>
      <c r="ID166" s="263"/>
      <c r="IE166" s="263"/>
      <c r="IF166" s="263"/>
      <c r="IG166" s="263"/>
      <c r="IH166" s="263"/>
      <c r="II166" s="263"/>
      <c r="IJ166" s="263"/>
      <c r="IK166" s="263"/>
      <c r="IL166" s="263"/>
      <c r="IM166" s="263"/>
      <c r="IN166" s="263"/>
      <c r="IO166" s="263"/>
      <c r="IP166" s="263"/>
      <c r="IQ166" s="263"/>
      <c r="IR166" s="263"/>
      <c r="IS166" s="263"/>
      <c r="IT166" s="263"/>
      <c r="IU166" s="263"/>
      <c r="IV166" s="263"/>
      <c r="IW166" s="263"/>
      <c r="IX166" s="263"/>
      <c r="IY166" s="263"/>
      <c r="IZ166" s="263"/>
      <c r="JA166" s="263"/>
      <c r="JB166" s="263"/>
      <c r="JC166" s="263"/>
      <c r="JD166" s="263"/>
      <c r="JE166" s="263"/>
      <c r="JF166" s="263"/>
      <c r="JG166" s="263"/>
      <c r="JH166" s="263"/>
      <c r="JI166" s="263"/>
      <c r="JJ166" s="263"/>
      <c r="JK166" s="263"/>
      <c r="JL166" s="263"/>
      <c r="JM166" s="263"/>
      <c r="JN166" s="263"/>
      <c r="JO166" s="263"/>
      <c r="JP166" s="263"/>
      <c r="JQ166" s="263"/>
      <c r="JR166" s="263"/>
      <c r="JS166" s="263"/>
      <c r="JT166" s="263"/>
      <c r="JU166" s="263"/>
      <c r="JV166" s="263"/>
      <c r="JW166" s="263"/>
      <c r="JX166" s="263"/>
      <c r="JY166" s="263"/>
      <c r="JZ166" s="263"/>
      <c r="KA166" s="263"/>
      <c r="KB166" s="263"/>
      <c r="KC166" s="263"/>
      <c r="KD166" s="263"/>
      <c r="KE166" s="263"/>
      <c r="KF166" s="263"/>
      <c r="KG166" s="263"/>
      <c r="KH166" s="263"/>
      <c r="KI166" s="263"/>
      <c r="KJ166" s="263"/>
      <c r="KK166" s="263"/>
      <c r="KL166" s="263"/>
      <c r="KM166" s="263"/>
      <c r="KN166" s="263"/>
      <c r="KO166" s="263"/>
      <c r="KP166" s="263"/>
      <c r="KQ166" s="263"/>
      <c r="KR166" s="263"/>
      <c r="KS166" s="263"/>
      <c r="KT166" s="263"/>
      <c r="KU166" s="263"/>
      <c r="KV166" s="263"/>
      <c r="KW166" s="263"/>
      <c r="KX166" s="263"/>
      <c r="KY166" s="263"/>
      <c r="KZ166" s="263"/>
      <c r="LA166" s="263"/>
      <c r="LB166" s="263"/>
      <c r="LC166" s="263"/>
      <c r="LD166" s="263"/>
      <c r="LE166" s="263"/>
      <c r="LF166" s="263"/>
      <c r="LG166" s="263"/>
      <c r="LH166" s="263"/>
      <c r="LI166" s="263"/>
      <c r="LJ166" s="263"/>
      <c r="LK166" s="263"/>
      <c r="LL166" s="263"/>
      <c r="LM166" s="263"/>
      <c r="LN166" s="263"/>
      <c r="LO166" s="263"/>
      <c r="LP166" s="263"/>
      <c r="LQ166" s="263"/>
      <c r="LR166" s="263"/>
      <c r="LS166" s="263"/>
      <c r="LT166" s="263"/>
      <c r="LU166" s="263"/>
      <c r="LV166" s="263"/>
      <c r="LW166" s="263"/>
      <c r="LX166" s="263"/>
      <c r="LY166" s="263"/>
      <c r="LZ166" s="263"/>
      <c r="MA166" s="263"/>
      <c r="MB166" s="263"/>
      <c r="MC166" s="263"/>
      <c r="MD166" s="263"/>
      <c r="ME166" s="263"/>
      <c r="MF166" s="263"/>
      <c r="MG166" s="263"/>
      <c r="MH166" s="263"/>
      <c r="MI166" s="263"/>
      <c r="MJ166" s="263"/>
      <c r="MK166" s="263"/>
      <c r="ML166" s="263"/>
      <c r="MM166" s="263"/>
      <c r="MN166" s="263"/>
      <c r="MO166" s="263"/>
      <c r="MP166" s="263"/>
      <c r="MQ166" s="263"/>
      <c r="MR166" s="263"/>
      <c r="MS166" s="263"/>
      <c r="MT166" s="263"/>
      <c r="MU166" s="263"/>
      <c r="MV166" s="263"/>
      <c r="MW166" s="263"/>
      <c r="MX166" s="263"/>
      <c r="MY166" s="263"/>
      <c r="MZ166" s="263"/>
      <c r="NA166" s="263"/>
      <c r="NB166" s="263"/>
      <c r="NC166" s="263"/>
      <c r="ND166" s="263"/>
      <c r="NE166" s="263"/>
      <c r="NF166" s="263"/>
      <c r="NG166" s="263"/>
      <c r="NH166" s="263"/>
      <c r="NI166" s="263"/>
      <c r="NJ166" s="263"/>
      <c r="NK166" s="263"/>
      <c r="NL166" s="263"/>
      <c r="NM166" s="263"/>
      <c r="NN166" s="263"/>
      <c r="NO166" s="263"/>
      <c r="NP166" s="263"/>
      <c r="NQ166" s="263"/>
      <c r="NR166" s="263"/>
      <c r="NS166" s="263"/>
      <c r="NT166" s="263"/>
      <c r="NU166" s="263"/>
      <c r="NV166" s="263"/>
      <c r="NW166" s="263"/>
      <c r="NX166" s="263"/>
      <c r="NY166" s="263"/>
      <c r="NZ166" s="263"/>
      <c r="OA166" s="263"/>
      <c r="OB166" s="263"/>
      <c r="OC166" s="263"/>
      <c r="OD166" s="263"/>
      <c r="OE166" s="263"/>
      <c r="OF166" s="263"/>
      <c r="OG166" s="263"/>
      <c r="OH166" s="263"/>
      <c r="OI166" s="263"/>
      <c r="OJ166" s="263"/>
      <c r="OK166" s="263"/>
      <c r="OL166" s="263"/>
      <c r="OM166" s="263"/>
      <c r="ON166" s="263"/>
      <c r="OO166" s="263"/>
      <c r="OP166" s="263"/>
      <c r="OQ166" s="263"/>
      <c r="OR166" s="263"/>
      <c r="OS166" s="263"/>
      <c r="OT166" s="263"/>
      <c r="OU166" s="263"/>
      <c r="OV166" s="263"/>
      <c r="OW166" s="263"/>
      <c r="OX166" s="263"/>
      <c r="OY166" s="263"/>
      <c r="OZ166" s="263"/>
      <c r="PA166" s="263"/>
      <c r="PB166" s="263"/>
      <c r="PC166" s="263"/>
      <c r="PD166" s="263"/>
      <c r="PE166" s="263"/>
      <c r="PF166" s="263"/>
      <c r="PG166" s="263"/>
      <c r="PH166" s="263"/>
      <c r="PI166" s="263"/>
      <c r="PJ166" s="263"/>
      <c r="PK166" s="263"/>
      <c r="PL166" s="263"/>
      <c r="PM166" s="263"/>
      <c r="PN166" s="263"/>
      <c r="PO166" s="263"/>
      <c r="PP166" s="263"/>
      <c r="PQ166" s="263"/>
      <c r="PR166" s="263"/>
      <c r="PS166" s="263"/>
      <c r="PT166" s="263"/>
      <c r="PU166" s="263"/>
      <c r="PV166" s="263"/>
      <c r="PW166" s="263"/>
      <c r="PX166" s="263"/>
      <c r="PY166" s="263"/>
      <c r="PZ166" s="263"/>
      <c r="QA166" s="263"/>
      <c r="QB166" s="263"/>
      <c r="QC166" s="263"/>
      <c r="QD166" s="263"/>
      <c r="QE166" s="263"/>
      <c r="QF166" s="263"/>
      <c r="QG166" s="263"/>
      <c r="QH166" s="263"/>
      <c r="QI166" s="263"/>
      <c r="QJ166" s="263"/>
      <c r="QK166" s="263"/>
      <c r="QL166" s="263"/>
      <c r="QM166" s="263"/>
      <c r="QN166" s="263"/>
      <c r="QO166" s="263"/>
      <c r="QP166" s="263"/>
      <c r="QQ166" s="263"/>
      <c r="QR166" s="263"/>
      <c r="QS166" s="263"/>
      <c r="QT166" s="263"/>
      <c r="QU166" s="263"/>
      <c r="QV166" s="263"/>
      <c r="QW166" s="263"/>
      <c r="QX166" s="263"/>
      <c r="QY166" s="263"/>
      <c r="QZ166" s="263"/>
      <c r="RA166" s="263"/>
      <c r="RB166" s="263"/>
      <c r="RC166" s="263"/>
      <c r="RD166" s="263"/>
      <c r="RE166" s="263"/>
      <c r="RF166" s="263"/>
      <c r="RG166" s="263"/>
      <c r="RH166" s="263"/>
      <c r="RI166" s="263"/>
      <c r="RJ166" s="263"/>
      <c r="RK166" s="263"/>
      <c r="RL166" s="263"/>
      <c r="RM166" s="263"/>
      <c r="RN166" s="263"/>
      <c r="RO166" s="263"/>
      <c r="RP166" s="263"/>
      <c r="RQ166" s="263"/>
      <c r="RR166" s="263"/>
      <c r="RS166" s="263"/>
      <c r="RT166" s="263"/>
      <c r="RU166" s="263"/>
      <c r="RV166" s="263"/>
      <c r="RW166" s="263"/>
      <c r="RX166" s="263"/>
      <c r="RY166" s="263"/>
      <c r="RZ166" s="263"/>
      <c r="SA166" s="263"/>
      <c r="SB166" s="263"/>
      <c r="SC166" s="263"/>
      <c r="SD166" s="263"/>
      <c r="SE166" s="263"/>
      <c r="SF166" s="263"/>
      <c r="SG166" s="263"/>
      <c r="SH166" s="263"/>
      <c r="SI166" s="263"/>
      <c r="SJ166" s="263"/>
      <c r="SK166" s="263"/>
      <c r="SL166" s="263"/>
      <c r="SM166" s="263"/>
      <c r="SN166" s="263"/>
      <c r="SO166" s="263"/>
      <c r="SP166" s="263"/>
      <c r="SQ166" s="263"/>
      <c r="SR166" s="263"/>
      <c r="SS166" s="263"/>
      <c r="ST166" s="263"/>
      <c r="SU166" s="263"/>
      <c r="SV166" s="263"/>
      <c r="SW166" s="263"/>
      <c r="SX166" s="263"/>
      <c r="SY166" s="263"/>
      <c r="SZ166" s="263"/>
      <c r="TA166" s="263"/>
      <c r="TB166" s="263"/>
      <c r="TC166" s="263"/>
      <c r="TD166" s="263"/>
      <c r="TE166" s="263"/>
      <c r="TF166" s="263"/>
      <c r="TG166" s="263"/>
      <c r="TH166" s="263"/>
      <c r="TI166" s="263"/>
      <c r="TJ166" s="263"/>
      <c r="TK166" s="263"/>
      <c r="TL166" s="263"/>
      <c r="TM166" s="263"/>
      <c r="TN166" s="263"/>
      <c r="TO166" s="263"/>
      <c r="TP166" s="263"/>
      <c r="TQ166" s="263"/>
      <c r="TR166" s="263"/>
      <c r="TS166" s="263"/>
      <c r="TT166" s="263"/>
      <c r="TU166" s="263"/>
      <c r="TV166" s="263"/>
      <c r="TW166" s="263"/>
      <c r="TX166" s="263"/>
      <c r="TY166" s="263"/>
      <c r="TZ166" s="263"/>
      <c r="UA166" s="263"/>
      <c r="UB166" s="263"/>
      <c r="UC166" s="263"/>
      <c r="UD166" s="263"/>
      <c r="UE166" s="263"/>
      <c r="UF166" s="263"/>
      <c r="UG166" s="263"/>
      <c r="UH166" s="263"/>
      <c r="UI166" s="263"/>
      <c r="UJ166" s="263"/>
      <c r="UK166" s="263"/>
      <c r="UL166" s="263"/>
      <c r="UM166" s="263"/>
      <c r="UN166" s="263"/>
      <c r="UO166" s="263"/>
      <c r="UP166" s="263"/>
      <c r="UQ166" s="263"/>
      <c r="UR166" s="263"/>
      <c r="US166" s="263"/>
      <c r="UT166" s="263"/>
      <c r="UU166" s="263"/>
      <c r="UV166" s="263"/>
      <c r="UW166" s="263"/>
      <c r="UX166" s="263"/>
      <c r="UY166" s="263"/>
      <c r="UZ166" s="263"/>
      <c r="VA166" s="263"/>
      <c r="VB166" s="263"/>
      <c r="VC166" s="263"/>
      <c r="VD166" s="263"/>
      <c r="VE166" s="263"/>
      <c r="VF166" s="263"/>
      <c r="VG166" s="263"/>
      <c r="VH166" s="263"/>
      <c r="VI166" s="263"/>
      <c r="VJ166" s="263"/>
      <c r="VK166" s="263"/>
      <c r="VL166" s="263"/>
      <c r="VM166" s="263"/>
      <c r="VN166" s="263"/>
      <c r="VO166" s="263"/>
      <c r="VP166" s="263"/>
      <c r="VQ166" s="263"/>
      <c r="VR166" s="263"/>
      <c r="VS166" s="263"/>
      <c r="VT166" s="263"/>
      <c r="VU166" s="263"/>
      <c r="VV166" s="263"/>
      <c r="VW166" s="263"/>
      <c r="VX166" s="263"/>
      <c r="VY166" s="263"/>
      <c r="VZ166" s="263"/>
      <c r="WA166" s="263"/>
      <c r="WB166" s="263"/>
      <c r="WC166" s="263"/>
      <c r="WD166" s="263"/>
      <c r="WE166" s="263"/>
      <c r="WF166" s="263"/>
      <c r="WG166" s="263"/>
      <c r="WH166" s="263"/>
      <c r="WI166" s="263"/>
      <c r="WJ166" s="263"/>
      <c r="WK166" s="263"/>
      <c r="WL166" s="263"/>
      <c r="WM166" s="263"/>
      <c r="WN166" s="263"/>
      <c r="WO166" s="263"/>
      <c r="WP166" s="263"/>
      <c r="WQ166" s="263"/>
      <c r="WR166" s="263"/>
      <c r="WS166" s="263"/>
      <c r="WT166" s="263"/>
      <c r="WU166" s="263"/>
      <c r="WV166" s="263"/>
      <c r="WW166" s="263"/>
      <c r="WX166" s="263"/>
      <c r="WY166" s="263"/>
      <c r="WZ166" s="263"/>
      <c r="XA166" s="263"/>
      <c r="XB166" s="263"/>
      <c r="XC166" s="263"/>
      <c r="XD166" s="263"/>
      <c r="XE166" s="263"/>
      <c r="XF166" s="263"/>
      <c r="XG166" s="263"/>
      <c r="XH166" s="263"/>
      <c r="XI166" s="263"/>
      <c r="XJ166" s="263"/>
      <c r="XK166" s="263"/>
      <c r="XL166" s="263"/>
      <c r="XM166" s="263"/>
      <c r="XN166" s="263"/>
      <c r="XO166" s="263"/>
      <c r="XP166" s="263"/>
      <c r="XQ166" s="263"/>
      <c r="XR166" s="263"/>
      <c r="XS166" s="263"/>
      <c r="XT166" s="263"/>
      <c r="XU166" s="263"/>
      <c r="XV166" s="263"/>
      <c r="XW166" s="263"/>
      <c r="XX166" s="263"/>
      <c r="XY166" s="263"/>
      <c r="XZ166" s="263"/>
      <c r="YA166" s="263"/>
      <c r="YB166" s="263"/>
      <c r="YC166" s="263"/>
      <c r="YD166" s="263"/>
      <c r="YE166" s="263"/>
      <c r="YF166" s="263"/>
      <c r="YG166" s="263"/>
      <c r="YH166" s="263"/>
      <c r="YI166" s="263"/>
      <c r="YJ166" s="263"/>
      <c r="YK166" s="263"/>
      <c r="YL166" s="263"/>
      <c r="YM166" s="263"/>
      <c r="YN166" s="263"/>
      <c r="YO166" s="263"/>
      <c r="YP166" s="263"/>
      <c r="YQ166" s="263"/>
      <c r="YR166" s="263"/>
      <c r="YS166" s="263"/>
      <c r="YT166" s="263"/>
      <c r="YU166" s="263"/>
      <c r="YV166" s="263"/>
      <c r="YW166" s="263"/>
      <c r="YX166" s="263"/>
      <c r="YY166" s="263"/>
      <c r="YZ166" s="263"/>
      <c r="ZA166" s="263"/>
      <c r="ZB166" s="263"/>
      <c r="ZC166" s="263"/>
      <c r="ZD166" s="263"/>
      <c r="ZE166" s="263"/>
      <c r="ZF166" s="263"/>
      <c r="ZG166" s="263"/>
      <c r="ZH166" s="263"/>
      <c r="ZI166" s="263"/>
      <c r="ZJ166" s="263"/>
      <c r="ZK166" s="263"/>
      <c r="ZL166" s="263"/>
      <c r="ZM166" s="263"/>
      <c r="ZN166" s="263"/>
      <c r="ZO166" s="263"/>
      <c r="ZP166" s="263"/>
      <c r="ZQ166" s="263"/>
      <c r="ZR166" s="263"/>
      <c r="ZS166" s="263"/>
      <c r="ZT166" s="263"/>
      <c r="ZU166" s="263"/>
      <c r="ZV166" s="263"/>
      <c r="ZW166" s="263"/>
      <c r="ZX166" s="263"/>
      <c r="ZY166" s="263"/>
      <c r="ZZ166" s="263"/>
      <c r="AAA166" s="263"/>
      <c r="AAB166" s="263"/>
      <c r="AAC166" s="263"/>
      <c r="AAD166" s="263"/>
      <c r="AAE166" s="263"/>
      <c r="AAF166" s="263"/>
      <c r="AAG166" s="263"/>
      <c r="AAH166" s="263"/>
      <c r="AAI166" s="263"/>
      <c r="AAJ166" s="263"/>
      <c r="AAK166" s="263"/>
      <c r="AAL166" s="263"/>
      <c r="AAM166" s="263"/>
      <c r="AAN166" s="263"/>
      <c r="AAO166" s="263"/>
      <c r="AAP166" s="263"/>
      <c r="AAQ166" s="263"/>
      <c r="AAR166" s="263"/>
      <c r="AAS166" s="263"/>
      <c r="AAT166" s="263"/>
      <c r="AAU166" s="263"/>
      <c r="AAV166" s="263"/>
      <c r="AAW166" s="263"/>
      <c r="AAX166" s="263"/>
      <c r="AAY166" s="263"/>
      <c r="AAZ166" s="263"/>
      <c r="ABA166" s="263"/>
      <c r="ABB166" s="263"/>
      <c r="ABC166" s="263"/>
      <c r="ABD166" s="263"/>
      <c r="ABE166" s="263"/>
      <c r="ABF166" s="263"/>
      <c r="ABG166" s="263"/>
      <c r="ABH166" s="263"/>
      <c r="ABI166" s="263"/>
      <c r="ABJ166" s="263"/>
      <c r="ABK166" s="263"/>
      <c r="ABL166" s="263"/>
      <c r="ABM166" s="263"/>
      <c r="ABN166" s="263"/>
      <c r="ABO166" s="263"/>
      <c r="ABP166" s="263"/>
      <c r="ABQ166" s="263"/>
      <c r="ABR166" s="263"/>
      <c r="ABS166" s="263"/>
      <c r="ABT166" s="263"/>
      <c r="ABU166" s="263"/>
      <c r="ABV166" s="263"/>
      <c r="ABW166" s="263"/>
      <c r="ABX166" s="263"/>
      <c r="ABY166" s="263"/>
      <c r="ABZ166" s="263"/>
      <c r="ACA166" s="263"/>
      <c r="ACB166" s="263"/>
      <c r="ACC166" s="263"/>
      <c r="ACD166" s="263"/>
      <c r="ACE166" s="263"/>
      <c r="ACF166" s="263"/>
      <c r="ACG166" s="263"/>
      <c r="ACH166" s="263"/>
      <c r="ACI166" s="263"/>
      <c r="ACJ166" s="263"/>
      <c r="ACK166" s="263"/>
      <c r="ACL166" s="263"/>
      <c r="ACM166" s="263"/>
      <c r="ACN166" s="263"/>
      <c r="ACO166" s="263"/>
      <c r="ACP166" s="263"/>
      <c r="ACQ166" s="263"/>
      <c r="ACR166" s="263"/>
      <c r="ACS166" s="263"/>
      <c r="ACT166" s="263"/>
      <c r="ACU166" s="263"/>
      <c r="ACV166" s="263"/>
      <c r="ACW166" s="263"/>
      <c r="ACX166" s="263"/>
      <c r="ACY166" s="263"/>
      <c r="ACZ166" s="263"/>
      <c r="ADA166" s="263"/>
      <c r="ADB166" s="263"/>
      <c r="ADC166" s="263"/>
      <c r="ADD166" s="263"/>
      <c r="ADE166" s="263"/>
      <c r="ADF166" s="263"/>
      <c r="ADG166" s="263"/>
      <c r="ADH166" s="263"/>
      <c r="ADI166" s="263"/>
      <c r="ADJ166" s="263"/>
      <c r="ADK166" s="263"/>
      <c r="ADL166" s="263"/>
      <c r="ADM166" s="263"/>
      <c r="ADN166" s="263"/>
      <c r="ADO166" s="263"/>
      <c r="ADP166" s="263"/>
      <c r="ADQ166" s="263"/>
      <c r="ADR166" s="263"/>
      <c r="ADS166" s="263"/>
      <c r="ADT166" s="263"/>
      <c r="ADU166" s="263"/>
      <c r="ADV166" s="263"/>
      <c r="ADW166" s="263"/>
      <c r="ADX166" s="263"/>
      <c r="ADY166" s="263"/>
      <c r="ADZ166" s="263"/>
      <c r="AEA166" s="263"/>
      <c r="AEB166" s="263"/>
      <c r="AEC166" s="263"/>
      <c r="AED166" s="263"/>
      <c r="AEE166" s="263"/>
      <c r="AEF166" s="263"/>
      <c r="AEG166" s="263"/>
      <c r="AEH166" s="263"/>
      <c r="AEI166" s="263"/>
      <c r="AEJ166" s="263"/>
      <c r="AEK166" s="263"/>
      <c r="AEL166" s="263"/>
      <c r="AEM166" s="263"/>
      <c r="AEN166" s="263"/>
      <c r="AEO166" s="263"/>
      <c r="AEP166" s="263"/>
      <c r="AEQ166" s="263"/>
      <c r="AER166" s="263"/>
      <c r="AES166" s="263"/>
      <c r="AET166" s="263"/>
      <c r="AEU166" s="263"/>
      <c r="AEV166" s="263"/>
      <c r="AEW166" s="263"/>
      <c r="AEX166" s="263"/>
      <c r="AEY166" s="263"/>
      <c r="AEZ166" s="263"/>
      <c r="AFA166" s="263"/>
      <c r="AFB166" s="263"/>
      <c r="AFC166" s="263"/>
      <c r="AFD166" s="263"/>
      <c r="AFE166" s="263"/>
      <c r="AFF166" s="263"/>
      <c r="AFG166" s="263"/>
      <c r="AFH166" s="263"/>
      <c r="AFI166" s="263"/>
      <c r="AFJ166" s="263"/>
      <c r="AFK166" s="263"/>
      <c r="AFL166" s="263"/>
      <c r="AFM166" s="263"/>
      <c r="AFN166" s="263"/>
      <c r="AFO166" s="263"/>
      <c r="AFP166" s="263"/>
      <c r="AFQ166" s="263"/>
      <c r="AFR166" s="263"/>
      <c r="AFS166" s="263"/>
      <c r="AFT166" s="263"/>
      <c r="AFU166" s="263"/>
      <c r="AFV166" s="263"/>
      <c r="AFW166" s="263"/>
      <c r="AFX166" s="263"/>
      <c r="AFY166" s="263"/>
      <c r="AFZ166" s="263"/>
      <c r="AGA166" s="263"/>
      <c r="AGB166" s="263"/>
      <c r="AGC166" s="263"/>
      <c r="AGD166" s="263"/>
      <c r="AGE166" s="263"/>
      <c r="AGF166" s="263"/>
      <c r="AGG166" s="263"/>
      <c r="AGH166" s="263"/>
      <c r="AGI166" s="263"/>
      <c r="AGJ166" s="263"/>
      <c r="AGK166" s="263"/>
      <c r="AGL166" s="263"/>
      <c r="AGM166" s="263"/>
      <c r="AGN166" s="263"/>
      <c r="AGO166" s="263"/>
      <c r="AGP166" s="263"/>
      <c r="AGQ166" s="263"/>
      <c r="AGR166" s="263"/>
      <c r="AGS166" s="263"/>
      <c r="AGT166" s="263"/>
      <c r="AGU166" s="263"/>
      <c r="AGV166" s="263"/>
      <c r="AGW166" s="263"/>
      <c r="AGX166" s="263"/>
      <c r="AGY166" s="263"/>
      <c r="AGZ166" s="263"/>
      <c r="AHA166" s="263"/>
      <c r="AHB166" s="263"/>
      <c r="AHC166" s="263"/>
      <c r="AHD166" s="263"/>
      <c r="AHE166" s="263"/>
      <c r="AHF166" s="263"/>
      <c r="AHG166" s="263"/>
      <c r="AHH166" s="263"/>
      <c r="AHI166" s="263"/>
      <c r="AHJ166" s="263"/>
      <c r="AHK166" s="263"/>
      <c r="AHL166" s="263"/>
      <c r="AHM166" s="263"/>
      <c r="AHN166" s="263"/>
      <c r="AHO166" s="263"/>
      <c r="AHP166" s="263"/>
      <c r="AHQ166" s="263"/>
      <c r="AHR166" s="263"/>
      <c r="AHS166" s="263"/>
      <c r="AHT166" s="263"/>
      <c r="AHU166" s="263"/>
      <c r="AHV166" s="263"/>
      <c r="AHW166" s="263"/>
      <c r="AHX166" s="263"/>
      <c r="AHY166" s="263"/>
      <c r="AHZ166" s="263"/>
      <c r="AIA166" s="263"/>
      <c r="AIB166" s="263"/>
      <c r="AIC166" s="263"/>
      <c r="AID166" s="263"/>
      <c r="AIE166" s="263"/>
      <c r="AIF166" s="263"/>
      <c r="AIG166" s="263"/>
      <c r="AIH166" s="263"/>
      <c r="AII166" s="263"/>
      <c r="AIJ166" s="263"/>
      <c r="AIK166" s="263"/>
      <c r="AIL166" s="263"/>
      <c r="AIM166" s="263"/>
      <c r="AIN166" s="263"/>
      <c r="AIO166" s="263"/>
      <c r="AIP166" s="263"/>
      <c r="AIQ166" s="263"/>
      <c r="AIR166" s="263"/>
      <c r="AIS166" s="263"/>
      <c r="AIT166" s="263"/>
      <c r="AIU166" s="263"/>
      <c r="AIV166" s="263"/>
      <c r="AIW166" s="263"/>
      <c r="AIX166" s="263"/>
      <c r="AIY166" s="263"/>
      <c r="AIZ166" s="263"/>
      <c r="AJA166" s="263"/>
      <c r="AJB166" s="263"/>
      <c r="AJC166" s="263"/>
      <c r="AJD166" s="263"/>
      <c r="AJE166" s="263"/>
      <c r="AJF166" s="263"/>
      <c r="AJG166" s="263"/>
      <c r="AJH166" s="263"/>
      <c r="AJI166" s="263"/>
      <c r="AJJ166" s="263"/>
      <c r="AJK166" s="263"/>
      <c r="AJL166" s="263"/>
      <c r="AJM166" s="263"/>
      <c r="AJN166" s="263"/>
      <c r="AJO166" s="263"/>
      <c r="AJP166" s="263"/>
      <c r="AJQ166" s="263"/>
      <c r="AJR166" s="263"/>
      <c r="AJS166" s="263"/>
      <c r="AJT166" s="263"/>
      <c r="AJU166" s="263"/>
      <c r="AJV166" s="263"/>
      <c r="AJW166" s="263"/>
      <c r="AJX166" s="263"/>
      <c r="AJY166" s="263"/>
      <c r="AJZ166" s="263"/>
      <c r="AKA166" s="263"/>
      <c r="AKB166" s="263"/>
      <c r="AKC166" s="263"/>
      <c r="AKD166" s="263"/>
      <c r="AKE166" s="263"/>
      <c r="AKF166" s="263"/>
      <c r="AKG166" s="263"/>
      <c r="AKH166" s="263"/>
      <c r="AKI166" s="263"/>
      <c r="AKJ166" s="263"/>
      <c r="AKK166" s="263"/>
      <c r="AKL166" s="263"/>
      <c r="AKM166" s="263"/>
      <c r="AKN166" s="263"/>
      <c r="AKO166" s="263"/>
      <c r="AKP166" s="263"/>
      <c r="AKQ166" s="263"/>
      <c r="AKR166" s="263"/>
      <c r="AKS166" s="263"/>
      <c r="AKT166" s="263"/>
      <c r="AKU166" s="263"/>
      <c r="AKV166" s="263"/>
      <c r="AKW166" s="263"/>
      <c r="AKX166" s="263"/>
      <c r="AKY166" s="263"/>
      <c r="AKZ166" s="263"/>
      <c r="ALA166" s="263"/>
      <c r="ALB166" s="263"/>
      <c r="ALC166" s="263"/>
      <c r="ALD166" s="263"/>
      <c r="ALE166" s="263"/>
      <c r="ALF166" s="263"/>
      <c r="ALG166" s="263"/>
      <c r="ALH166" s="263"/>
      <c r="ALI166" s="263"/>
      <c r="ALJ166" s="263"/>
      <c r="ALK166" s="263"/>
      <c r="ALL166" s="263"/>
      <c r="ALM166" s="263"/>
      <c r="ALN166" s="263"/>
      <c r="ALO166" s="263"/>
      <c r="ALP166" s="263"/>
      <c r="ALQ166" s="263"/>
      <c r="ALR166" s="263"/>
      <c r="ALS166" s="263"/>
      <c r="ALT166" s="263"/>
      <c r="ALU166" s="263"/>
      <c r="ALV166" s="263"/>
      <c r="ALW166" s="263"/>
      <c r="ALX166" s="263"/>
      <c r="ALY166" s="263"/>
      <c r="ALZ166" s="263"/>
      <c r="AMA166" s="263"/>
      <c r="AMB166" s="263"/>
      <c r="AMC166" s="263"/>
      <c r="AMD166" s="263"/>
      <c r="AME166" s="263"/>
      <c r="AMF166" s="263"/>
      <c r="AMG166" s="263"/>
      <c r="AMH166" s="263"/>
      <c r="AMI166" s="263"/>
      <c r="AMJ166" s="263"/>
      <c r="AMK166" s="263"/>
    </row>
    <row r="167" spans="1:1025" s="86" customFormat="1" x14ac:dyDescent="0.2">
      <c r="A167" s="263"/>
      <c r="B167" s="263"/>
      <c r="C167" s="234"/>
      <c r="D167" s="234"/>
      <c r="E167" s="234"/>
      <c r="F167" s="234"/>
      <c r="G167" s="234"/>
      <c r="H167" s="234"/>
      <c r="I167" s="234"/>
      <c r="J167" s="234"/>
      <c r="K167" s="234"/>
      <c r="L167" s="234"/>
      <c r="M167" s="234"/>
      <c r="N167" s="234"/>
      <c r="O167" s="234"/>
      <c r="P167" s="234"/>
      <c r="Q167" s="224"/>
      <c r="R167" s="244"/>
      <c r="S167" s="263"/>
      <c r="T167" s="263"/>
      <c r="U167" s="263"/>
      <c r="V167" s="263"/>
      <c r="W167" s="263"/>
      <c r="X167" s="263"/>
      <c r="Y167" s="263"/>
      <c r="Z167" s="263"/>
      <c r="AA167" s="263"/>
      <c r="AB167" s="263"/>
      <c r="AC167" s="263"/>
      <c r="AD167" s="263"/>
      <c r="AE167" s="263"/>
      <c r="AF167" s="263"/>
      <c r="AG167" s="263"/>
      <c r="AH167" s="263"/>
      <c r="AI167" s="263"/>
      <c r="AJ167" s="263"/>
      <c r="AK167" s="263"/>
      <c r="AL167" s="263"/>
      <c r="AM167" s="263"/>
      <c r="AN167" s="263"/>
      <c r="AO167" s="263"/>
      <c r="AP167" s="263"/>
      <c r="AQ167" s="263"/>
      <c r="AR167" s="263"/>
      <c r="AS167" s="263"/>
      <c r="AT167" s="263"/>
      <c r="AU167" s="263"/>
      <c r="AV167" s="263"/>
      <c r="AW167" s="263"/>
      <c r="AX167" s="263"/>
      <c r="AY167" s="263"/>
      <c r="AZ167" s="263"/>
      <c r="BA167" s="263"/>
      <c r="BB167" s="263"/>
      <c r="BC167" s="263"/>
      <c r="BD167" s="263"/>
      <c r="BE167" s="263"/>
      <c r="BF167" s="263"/>
      <c r="BG167" s="263"/>
      <c r="BH167" s="263"/>
      <c r="BI167" s="263"/>
      <c r="BJ167" s="263"/>
      <c r="BK167" s="263"/>
      <c r="BL167" s="263"/>
      <c r="BM167" s="263"/>
      <c r="BN167" s="263"/>
      <c r="BO167" s="263"/>
      <c r="BP167" s="263"/>
      <c r="BQ167" s="263"/>
      <c r="BR167" s="263"/>
      <c r="BS167" s="263"/>
      <c r="BT167" s="263"/>
      <c r="BU167" s="263"/>
      <c r="BV167" s="263"/>
      <c r="BW167" s="263"/>
      <c r="BX167" s="263"/>
      <c r="BY167" s="263"/>
      <c r="BZ167" s="263"/>
      <c r="CA167" s="263"/>
      <c r="CB167" s="263"/>
      <c r="CC167" s="263"/>
      <c r="CD167" s="263"/>
      <c r="CE167" s="263"/>
      <c r="CF167" s="263"/>
      <c r="CG167" s="263"/>
      <c r="CH167" s="263"/>
      <c r="CI167" s="263"/>
      <c r="CJ167" s="263"/>
      <c r="CK167" s="263"/>
      <c r="CL167" s="263"/>
      <c r="CM167" s="263"/>
      <c r="CN167" s="263"/>
      <c r="CO167" s="263"/>
      <c r="CP167" s="263"/>
      <c r="CQ167" s="263"/>
      <c r="CR167" s="263"/>
      <c r="CS167" s="263"/>
      <c r="CT167" s="263"/>
      <c r="CU167" s="263"/>
      <c r="CV167" s="263"/>
      <c r="CW167" s="263"/>
      <c r="CX167" s="263"/>
      <c r="CY167" s="263"/>
      <c r="CZ167" s="263"/>
      <c r="DA167" s="263"/>
      <c r="DB167" s="263"/>
      <c r="DC167" s="263"/>
      <c r="DD167" s="263"/>
      <c r="DE167" s="263"/>
      <c r="DF167" s="263"/>
      <c r="DG167" s="263"/>
      <c r="DH167" s="263"/>
      <c r="DI167" s="263"/>
      <c r="DJ167" s="263"/>
      <c r="DK167" s="263"/>
      <c r="DL167" s="263"/>
      <c r="DM167" s="263"/>
      <c r="DN167" s="263"/>
      <c r="DO167" s="263"/>
      <c r="DP167" s="263"/>
      <c r="DQ167" s="263"/>
      <c r="DR167" s="263"/>
      <c r="DS167" s="263"/>
      <c r="DT167" s="263"/>
      <c r="DU167" s="263"/>
      <c r="DV167" s="263"/>
      <c r="DW167" s="263"/>
      <c r="DX167" s="263"/>
      <c r="DY167" s="263"/>
      <c r="DZ167" s="263"/>
      <c r="EA167" s="263"/>
      <c r="EB167" s="263"/>
      <c r="EC167" s="263"/>
      <c r="ED167" s="263"/>
      <c r="EE167" s="263"/>
      <c r="EF167" s="263"/>
      <c r="EG167" s="263"/>
      <c r="EH167" s="263"/>
      <c r="EI167" s="263"/>
      <c r="EJ167" s="263"/>
      <c r="EK167" s="263"/>
      <c r="EL167" s="263"/>
      <c r="EM167" s="263"/>
      <c r="EN167" s="263"/>
      <c r="EO167" s="263"/>
      <c r="EP167" s="263"/>
      <c r="EQ167" s="263"/>
      <c r="ER167" s="263"/>
      <c r="ES167" s="263"/>
      <c r="ET167" s="263"/>
      <c r="EU167" s="263"/>
      <c r="EV167" s="263"/>
      <c r="EW167" s="263"/>
      <c r="EX167" s="263"/>
      <c r="EY167" s="263"/>
      <c r="EZ167" s="263"/>
      <c r="FA167" s="263"/>
      <c r="FB167" s="263"/>
      <c r="FC167" s="263"/>
      <c r="FD167" s="263"/>
      <c r="FE167" s="263"/>
      <c r="FF167" s="263"/>
      <c r="FG167" s="263"/>
      <c r="FH167" s="263"/>
      <c r="FI167" s="263"/>
      <c r="FJ167" s="263"/>
      <c r="FK167" s="263"/>
      <c r="FL167" s="263"/>
      <c r="FM167" s="263"/>
      <c r="FN167" s="263"/>
      <c r="FO167" s="263"/>
      <c r="FP167" s="263"/>
      <c r="FQ167" s="263"/>
      <c r="FR167" s="263"/>
      <c r="FS167" s="263"/>
      <c r="FT167" s="263"/>
      <c r="FU167" s="263"/>
      <c r="FV167" s="263"/>
      <c r="FW167" s="263"/>
      <c r="FX167" s="263"/>
      <c r="FY167" s="263"/>
      <c r="FZ167" s="263"/>
      <c r="GA167" s="263"/>
      <c r="GB167" s="263"/>
      <c r="GC167" s="263"/>
      <c r="GD167" s="263"/>
      <c r="GE167" s="263"/>
      <c r="GF167" s="263"/>
      <c r="GG167" s="263"/>
      <c r="GH167" s="263"/>
      <c r="GI167" s="263"/>
      <c r="GJ167" s="263"/>
      <c r="GK167" s="263"/>
      <c r="GL167" s="263"/>
      <c r="GM167" s="263"/>
      <c r="GN167" s="263"/>
      <c r="GO167" s="263"/>
      <c r="GP167" s="263"/>
      <c r="GQ167" s="263"/>
      <c r="GR167" s="263"/>
      <c r="GS167" s="263"/>
      <c r="GT167" s="263"/>
      <c r="GU167" s="263"/>
      <c r="GV167" s="263"/>
      <c r="GW167" s="263"/>
      <c r="GX167" s="263"/>
      <c r="GY167" s="263"/>
      <c r="GZ167" s="263"/>
      <c r="HA167" s="263"/>
      <c r="HB167" s="263"/>
      <c r="HC167" s="263"/>
      <c r="HD167" s="263"/>
      <c r="HE167" s="263"/>
      <c r="HF167" s="263"/>
      <c r="HG167" s="263"/>
      <c r="HH167" s="263"/>
      <c r="HI167" s="263"/>
      <c r="HJ167" s="263"/>
      <c r="HK167" s="263"/>
      <c r="HL167" s="263"/>
      <c r="HM167" s="263"/>
      <c r="HN167" s="263"/>
      <c r="HO167" s="263"/>
      <c r="HP167" s="263"/>
      <c r="HQ167" s="263"/>
      <c r="HR167" s="263"/>
      <c r="HS167" s="263"/>
      <c r="HT167" s="263"/>
      <c r="HU167" s="263"/>
      <c r="HV167" s="263"/>
      <c r="HW167" s="263"/>
      <c r="HX167" s="263"/>
      <c r="HY167" s="263"/>
      <c r="HZ167" s="263"/>
      <c r="IA167" s="263"/>
      <c r="IB167" s="263"/>
      <c r="IC167" s="263"/>
      <c r="ID167" s="263"/>
      <c r="IE167" s="263"/>
      <c r="IF167" s="263"/>
      <c r="IG167" s="263"/>
      <c r="IH167" s="263"/>
      <c r="II167" s="263"/>
      <c r="IJ167" s="263"/>
      <c r="IK167" s="263"/>
      <c r="IL167" s="263"/>
      <c r="IM167" s="263"/>
      <c r="IN167" s="263"/>
      <c r="IO167" s="263"/>
      <c r="IP167" s="263"/>
      <c r="IQ167" s="263"/>
      <c r="IR167" s="263"/>
      <c r="IS167" s="263"/>
      <c r="IT167" s="263"/>
      <c r="IU167" s="263"/>
      <c r="IV167" s="263"/>
      <c r="IW167" s="263"/>
      <c r="IX167" s="263"/>
      <c r="IY167" s="263"/>
      <c r="IZ167" s="263"/>
      <c r="JA167" s="263"/>
      <c r="JB167" s="263"/>
      <c r="JC167" s="263"/>
      <c r="JD167" s="263"/>
      <c r="JE167" s="263"/>
      <c r="JF167" s="263"/>
      <c r="JG167" s="263"/>
      <c r="JH167" s="263"/>
      <c r="JI167" s="263"/>
      <c r="JJ167" s="263"/>
      <c r="JK167" s="263"/>
      <c r="JL167" s="263"/>
      <c r="JM167" s="263"/>
      <c r="JN167" s="263"/>
      <c r="JO167" s="263"/>
      <c r="JP167" s="263"/>
      <c r="JQ167" s="263"/>
      <c r="JR167" s="263"/>
      <c r="JS167" s="263"/>
      <c r="JT167" s="263"/>
      <c r="JU167" s="263"/>
      <c r="JV167" s="263"/>
      <c r="JW167" s="263"/>
      <c r="JX167" s="263"/>
      <c r="JY167" s="263"/>
      <c r="JZ167" s="263"/>
      <c r="KA167" s="263"/>
      <c r="KB167" s="263"/>
      <c r="KC167" s="263"/>
      <c r="KD167" s="263"/>
      <c r="KE167" s="263"/>
      <c r="KF167" s="263"/>
      <c r="KG167" s="263"/>
      <c r="KH167" s="263"/>
      <c r="KI167" s="263"/>
      <c r="KJ167" s="263"/>
      <c r="KK167" s="263"/>
      <c r="KL167" s="263"/>
      <c r="KM167" s="263"/>
      <c r="KN167" s="263"/>
      <c r="KO167" s="263"/>
      <c r="KP167" s="263"/>
      <c r="KQ167" s="263"/>
      <c r="KR167" s="263"/>
      <c r="KS167" s="263"/>
      <c r="KT167" s="263"/>
      <c r="KU167" s="263"/>
      <c r="KV167" s="263"/>
      <c r="KW167" s="263"/>
      <c r="KX167" s="263"/>
      <c r="KY167" s="263"/>
      <c r="KZ167" s="263"/>
      <c r="LA167" s="263"/>
      <c r="LB167" s="263"/>
      <c r="LC167" s="263"/>
      <c r="LD167" s="263"/>
      <c r="LE167" s="263"/>
      <c r="LF167" s="263"/>
      <c r="LG167" s="263"/>
      <c r="LH167" s="263"/>
      <c r="LI167" s="263"/>
      <c r="LJ167" s="263"/>
      <c r="LK167" s="263"/>
      <c r="LL167" s="263"/>
      <c r="LM167" s="263"/>
      <c r="LN167" s="263"/>
      <c r="LO167" s="263"/>
      <c r="LP167" s="263"/>
      <c r="LQ167" s="263"/>
      <c r="LR167" s="263"/>
      <c r="LS167" s="263"/>
      <c r="LT167" s="263"/>
      <c r="LU167" s="263"/>
      <c r="LV167" s="263"/>
      <c r="LW167" s="263"/>
      <c r="LX167" s="263"/>
      <c r="LY167" s="263"/>
      <c r="LZ167" s="263"/>
      <c r="MA167" s="263"/>
      <c r="MB167" s="263"/>
      <c r="MC167" s="263"/>
      <c r="MD167" s="263"/>
      <c r="ME167" s="263"/>
      <c r="MF167" s="263"/>
      <c r="MG167" s="263"/>
      <c r="MH167" s="263"/>
      <c r="MI167" s="263"/>
      <c r="MJ167" s="263"/>
      <c r="MK167" s="263"/>
      <c r="ML167" s="263"/>
      <c r="MM167" s="263"/>
      <c r="MN167" s="263"/>
      <c r="MO167" s="263"/>
      <c r="MP167" s="263"/>
      <c r="MQ167" s="263"/>
      <c r="MR167" s="263"/>
      <c r="MS167" s="263"/>
      <c r="MT167" s="263"/>
      <c r="MU167" s="263"/>
      <c r="MV167" s="263"/>
      <c r="MW167" s="263"/>
      <c r="MX167" s="263"/>
      <c r="MY167" s="263"/>
      <c r="MZ167" s="263"/>
      <c r="NA167" s="263"/>
      <c r="NB167" s="263"/>
      <c r="NC167" s="263"/>
      <c r="ND167" s="263"/>
      <c r="NE167" s="263"/>
      <c r="NF167" s="263"/>
      <c r="NG167" s="263"/>
      <c r="NH167" s="263"/>
      <c r="NI167" s="263"/>
      <c r="NJ167" s="263"/>
      <c r="NK167" s="263"/>
      <c r="NL167" s="263"/>
      <c r="NM167" s="263"/>
      <c r="NN167" s="263"/>
      <c r="NO167" s="263"/>
      <c r="NP167" s="263"/>
      <c r="NQ167" s="263"/>
      <c r="NR167" s="263"/>
      <c r="NS167" s="263"/>
      <c r="NT167" s="263"/>
      <c r="NU167" s="263"/>
      <c r="NV167" s="263"/>
      <c r="NW167" s="263"/>
      <c r="NX167" s="263"/>
      <c r="NY167" s="263"/>
      <c r="NZ167" s="263"/>
      <c r="OA167" s="263"/>
      <c r="OB167" s="263"/>
      <c r="OC167" s="263"/>
      <c r="OD167" s="263"/>
      <c r="OE167" s="263"/>
      <c r="OF167" s="263"/>
      <c r="OG167" s="263"/>
      <c r="OH167" s="263"/>
      <c r="OI167" s="263"/>
      <c r="OJ167" s="263"/>
      <c r="OK167" s="263"/>
      <c r="OL167" s="263"/>
      <c r="OM167" s="263"/>
      <c r="ON167" s="263"/>
      <c r="OO167" s="263"/>
      <c r="OP167" s="263"/>
      <c r="OQ167" s="263"/>
      <c r="OR167" s="263"/>
      <c r="OS167" s="263"/>
      <c r="OT167" s="263"/>
      <c r="OU167" s="263"/>
      <c r="OV167" s="263"/>
      <c r="OW167" s="263"/>
      <c r="OX167" s="263"/>
      <c r="OY167" s="263"/>
      <c r="OZ167" s="263"/>
      <c r="PA167" s="263"/>
      <c r="PB167" s="263"/>
      <c r="PC167" s="263"/>
      <c r="PD167" s="263"/>
      <c r="PE167" s="263"/>
      <c r="PF167" s="263"/>
      <c r="PG167" s="263"/>
      <c r="PH167" s="263"/>
      <c r="PI167" s="263"/>
      <c r="PJ167" s="263"/>
      <c r="PK167" s="263"/>
      <c r="PL167" s="263"/>
      <c r="PM167" s="263"/>
      <c r="PN167" s="263"/>
      <c r="PO167" s="263"/>
      <c r="PP167" s="263"/>
      <c r="PQ167" s="263"/>
      <c r="PR167" s="263"/>
      <c r="PS167" s="263"/>
      <c r="PT167" s="263"/>
      <c r="PU167" s="263"/>
      <c r="PV167" s="263"/>
      <c r="PW167" s="263"/>
      <c r="PX167" s="263"/>
      <c r="PY167" s="263"/>
      <c r="PZ167" s="263"/>
      <c r="QA167" s="263"/>
      <c r="QB167" s="263"/>
      <c r="QC167" s="263"/>
      <c r="QD167" s="263"/>
      <c r="QE167" s="263"/>
      <c r="QF167" s="263"/>
      <c r="QG167" s="263"/>
      <c r="QH167" s="263"/>
      <c r="QI167" s="263"/>
      <c r="QJ167" s="263"/>
      <c r="QK167" s="263"/>
      <c r="QL167" s="263"/>
      <c r="QM167" s="263"/>
      <c r="QN167" s="263"/>
      <c r="QO167" s="263"/>
      <c r="QP167" s="263"/>
      <c r="QQ167" s="263"/>
      <c r="QR167" s="263"/>
      <c r="QS167" s="263"/>
      <c r="QT167" s="263"/>
      <c r="QU167" s="263"/>
      <c r="QV167" s="263"/>
      <c r="QW167" s="263"/>
      <c r="QX167" s="263"/>
      <c r="QY167" s="263"/>
      <c r="QZ167" s="263"/>
      <c r="RA167" s="263"/>
      <c r="RB167" s="263"/>
      <c r="RC167" s="263"/>
      <c r="RD167" s="263"/>
      <c r="RE167" s="263"/>
      <c r="RF167" s="263"/>
      <c r="RG167" s="263"/>
      <c r="RH167" s="263"/>
      <c r="RI167" s="263"/>
      <c r="RJ167" s="263"/>
      <c r="RK167" s="263"/>
      <c r="RL167" s="263"/>
      <c r="RM167" s="263"/>
      <c r="RN167" s="263"/>
      <c r="RO167" s="263"/>
      <c r="RP167" s="263"/>
      <c r="RQ167" s="263"/>
      <c r="RR167" s="263"/>
      <c r="RS167" s="263"/>
      <c r="RT167" s="263"/>
      <c r="RU167" s="263"/>
      <c r="RV167" s="263"/>
      <c r="RW167" s="263"/>
      <c r="RX167" s="263"/>
      <c r="RY167" s="263"/>
      <c r="RZ167" s="263"/>
      <c r="SA167" s="263"/>
      <c r="SB167" s="263"/>
      <c r="SC167" s="263"/>
      <c r="SD167" s="263"/>
      <c r="SE167" s="263"/>
      <c r="SF167" s="263"/>
      <c r="SG167" s="263"/>
      <c r="SH167" s="263"/>
      <c r="SI167" s="263"/>
      <c r="SJ167" s="263"/>
      <c r="SK167" s="263"/>
      <c r="SL167" s="263"/>
      <c r="SM167" s="263"/>
      <c r="SN167" s="263"/>
      <c r="SO167" s="263"/>
      <c r="SP167" s="263"/>
      <c r="SQ167" s="263"/>
      <c r="SR167" s="263"/>
      <c r="SS167" s="263"/>
      <c r="ST167" s="263"/>
      <c r="SU167" s="263"/>
      <c r="SV167" s="263"/>
      <c r="SW167" s="263"/>
      <c r="SX167" s="263"/>
      <c r="SY167" s="263"/>
      <c r="SZ167" s="263"/>
      <c r="TA167" s="263"/>
      <c r="TB167" s="263"/>
      <c r="TC167" s="263"/>
      <c r="TD167" s="263"/>
      <c r="TE167" s="263"/>
      <c r="TF167" s="263"/>
      <c r="TG167" s="263"/>
      <c r="TH167" s="263"/>
      <c r="TI167" s="263"/>
      <c r="TJ167" s="263"/>
      <c r="TK167" s="263"/>
      <c r="TL167" s="263"/>
      <c r="TM167" s="263"/>
      <c r="TN167" s="263"/>
      <c r="TO167" s="263"/>
      <c r="TP167" s="263"/>
      <c r="TQ167" s="263"/>
      <c r="TR167" s="263"/>
      <c r="TS167" s="263"/>
      <c r="TT167" s="263"/>
      <c r="TU167" s="263"/>
      <c r="TV167" s="263"/>
      <c r="TW167" s="263"/>
      <c r="TX167" s="263"/>
      <c r="TY167" s="263"/>
      <c r="TZ167" s="263"/>
      <c r="UA167" s="263"/>
      <c r="UB167" s="263"/>
      <c r="UC167" s="263"/>
      <c r="UD167" s="263"/>
      <c r="UE167" s="263"/>
      <c r="UF167" s="263"/>
      <c r="UG167" s="263"/>
      <c r="UH167" s="263"/>
      <c r="UI167" s="263"/>
      <c r="UJ167" s="263"/>
      <c r="UK167" s="263"/>
      <c r="UL167" s="263"/>
      <c r="UM167" s="263"/>
      <c r="UN167" s="263"/>
      <c r="UO167" s="263"/>
      <c r="UP167" s="263"/>
      <c r="UQ167" s="263"/>
      <c r="UR167" s="263"/>
      <c r="US167" s="263"/>
      <c r="UT167" s="263"/>
      <c r="UU167" s="263"/>
      <c r="UV167" s="263"/>
      <c r="UW167" s="263"/>
      <c r="UX167" s="263"/>
      <c r="UY167" s="263"/>
      <c r="UZ167" s="263"/>
      <c r="VA167" s="263"/>
      <c r="VB167" s="263"/>
      <c r="VC167" s="263"/>
      <c r="VD167" s="263"/>
      <c r="VE167" s="263"/>
      <c r="VF167" s="263"/>
      <c r="VG167" s="263"/>
      <c r="VH167" s="263"/>
      <c r="VI167" s="263"/>
      <c r="VJ167" s="263"/>
      <c r="VK167" s="263"/>
      <c r="VL167" s="263"/>
      <c r="VM167" s="263"/>
      <c r="VN167" s="263"/>
      <c r="VO167" s="263"/>
      <c r="VP167" s="263"/>
      <c r="VQ167" s="263"/>
      <c r="VR167" s="263"/>
      <c r="VS167" s="263"/>
      <c r="VT167" s="263"/>
      <c r="VU167" s="263"/>
      <c r="VV167" s="263"/>
      <c r="VW167" s="263"/>
      <c r="VX167" s="263"/>
      <c r="VY167" s="263"/>
      <c r="VZ167" s="263"/>
      <c r="WA167" s="263"/>
      <c r="WB167" s="263"/>
      <c r="WC167" s="263"/>
      <c r="WD167" s="263"/>
      <c r="WE167" s="263"/>
      <c r="WF167" s="263"/>
      <c r="WG167" s="263"/>
      <c r="WH167" s="263"/>
      <c r="WI167" s="263"/>
      <c r="WJ167" s="263"/>
      <c r="WK167" s="263"/>
      <c r="WL167" s="263"/>
      <c r="WM167" s="263"/>
      <c r="WN167" s="263"/>
      <c r="WO167" s="263"/>
      <c r="WP167" s="263"/>
      <c r="WQ167" s="263"/>
      <c r="WR167" s="263"/>
      <c r="WS167" s="263"/>
      <c r="WT167" s="263"/>
      <c r="WU167" s="263"/>
      <c r="WV167" s="263"/>
      <c r="WW167" s="263"/>
      <c r="WX167" s="263"/>
      <c r="WY167" s="263"/>
      <c r="WZ167" s="263"/>
      <c r="XA167" s="263"/>
      <c r="XB167" s="263"/>
      <c r="XC167" s="263"/>
      <c r="XD167" s="263"/>
      <c r="XE167" s="263"/>
      <c r="XF167" s="263"/>
      <c r="XG167" s="263"/>
      <c r="XH167" s="263"/>
      <c r="XI167" s="263"/>
      <c r="XJ167" s="263"/>
      <c r="XK167" s="263"/>
      <c r="XL167" s="263"/>
      <c r="XM167" s="263"/>
      <c r="XN167" s="263"/>
      <c r="XO167" s="263"/>
      <c r="XP167" s="263"/>
      <c r="XQ167" s="263"/>
      <c r="XR167" s="263"/>
      <c r="XS167" s="263"/>
      <c r="XT167" s="263"/>
      <c r="XU167" s="263"/>
      <c r="XV167" s="263"/>
      <c r="XW167" s="263"/>
      <c r="XX167" s="263"/>
      <c r="XY167" s="263"/>
      <c r="XZ167" s="263"/>
      <c r="YA167" s="263"/>
      <c r="YB167" s="263"/>
      <c r="YC167" s="263"/>
      <c r="YD167" s="263"/>
      <c r="YE167" s="263"/>
      <c r="YF167" s="263"/>
      <c r="YG167" s="263"/>
      <c r="YH167" s="263"/>
      <c r="YI167" s="263"/>
      <c r="YJ167" s="263"/>
      <c r="YK167" s="263"/>
      <c r="YL167" s="263"/>
      <c r="YM167" s="263"/>
      <c r="YN167" s="263"/>
      <c r="YO167" s="263"/>
      <c r="YP167" s="263"/>
      <c r="YQ167" s="263"/>
      <c r="YR167" s="263"/>
      <c r="YS167" s="263"/>
      <c r="YT167" s="263"/>
      <c r="YU167" s="263"/>
      <c r="YV167" s="263"/>
      <c r="YW167" s="263"/>
      <c r="YX167" s="263"/>
      <c r="YY167" s="263"/>
      <c r="YZ167" s="263"/>
      <c r="ZA167" s="263"/>
      <c r="ZB167" s="263"/>
      <c r="ZC167" s="263"/>
      <c r="ZD167" s="263"/>
      <c r="ZE167" s="263"/>
      <c r="ZF167" s="263"/>
      <c r="ZG167" s="263"/>
      <c r="ZH167" s="263"/>
      <c r="ZI167" s="263"/>
      <c r="ZJ167" s="263"/>
      <c r="ZK167" s="263"/>
      <c r="ZL167" s="263"/>
      <c r="ZM167" s="263"/>
      <c r="ZN167" s="263"/>
      <c r="ZO167" s="263"/>
      <c r="ZP167" s="263"/>
      <c r="ZQ167" s="263"/>
      <c r="ZR167" s="263"/>
      <c r="ZS167" s="263"/>
      <c r="ZT167" s="263"/>
      <c r="ZU167" s="263"/>
      <c r="ZV167" s="263"/>
      <c r="ZW167" s="263"/>
      <c r="ZX167" s="263"/>
      <c r="ZY167" s="263"/>
      <c r="ZZ167" s="263"/>
      <c r="AAA167" s="263"/>
      <c r="AAB167" s="263"/>
      <c r="AAC167" s="263"/>
      <c r="AAD167" s="263"/>
      <c r="AAE167" s="263"/>
      <c r="AAF167" s="263"/>
      <c r="AAG167" s="263"/>
      <c r="AAH167" s="263"/>
      <c r="AAI167" s="263"/>
      <c r="AAJ167" s="263"/>
      <c r="AAK167" s="263"/>
      <c r="AAL167" s="263"/>
      <c r="AAM167" s="263"/>
      <c r="AAN167" s="263"/>
      <c r="AAO167" s="263"/>
      <c r="AAP167" s="263"/>
      <c r="AAQ167" s="263"/>
      <c r="AAR167" s="263"/>
      <c r="AAS167" s="263"/>
      <c r="AAT167" s="263"/>
      <c r="AAU167" s="263"/>
      <c r="AAV167" s="263"/>
      <c r="AAW167" s="263"/>
      <c r="AAX167" s="263"/>
      <c r="AAY167" s="263"/>
      <c r="AAZ167" s="263"/>
      <c r="ABA167" s="263"/>
      <c r="ABB167" s="263"/>
      <c r="ABC167" s="263"/>
      <c r="ABD167" s="263"/>
      <c r="ABE167" s="263"/>
      <c r="ABF167" s="263"/>
      <c r="ABG167" s="263"/>
      <c r="ABH167" s="263"/>
      <c r="ABI167" s="263"/>
      <c r="ABJ167" s="263"/>
      <c r="ABK167" s="263"/>
      <c r="ABL167" s="263"/>
      <c r="ABM167" s="263"/>
      <c r="ABN167" s="263"/>
      <c r="ABO167" s="263"/>
      <c r="ABP167" s="263"/>
      <c r="ABQ167" s="263"/>
      <c r="ABR167" s="263"/>
      <c r="ABS167" s="263"/>
      <c r="ABT167" s="263"/>
      <c r="ABU167" s="263"/>
      <c r="ABV167" s="263"/>
      <c r="ABW167" s="263"/>
      <c r="ABX167" s="263"/>
      <c r="ABY167" s="263"/>
      <c r="ABZ167" s="263"/>
      <c r="ACA167" s="263"/>
      <c r="ACB167" s="263"/>
      <c r="ACC167" s="263"/>
      <c r="ACD167" s="263"/>
      <c r="ACE167" s="263"/>
      <c r="ACF167" s="263"/>
      <c r="ACG167" s="263"/>
      <c r="ACH167" s="263"/>
      <c r="ACI167" s="263"/>
      <c r="ACJ167" s="263"/>
      <c r="ACK167" s="263"/>
      <c r="ACL167" s="263"/>
      <c r="ACM167" s="263"/>
      <c r="ACN167" s="263"/>
      <c r="ACO167" s="263"/>
      <c r="ACP167" s="263"/>
      <c r="ACQ167" s="263"/>
      <c r="ACR167" s="263"/>
      <c r="ACS167" s="263"/>
      <c r="ACT167" s="263"/>
      <c r="ACU167" s="263"/>
      <c r="ACV167" s="263"/>
      <c r="ACW167" s="263"/>
      <c r="ACX167" s="263"/>
      <c r="ACY167" s="263"/>
      <c r="ACZ167" s="263"/>
      <c r="ADA167" s="263"/>
      <c r="ADB167" s="263"/>
      <c r="ADC167" s="263"/>
      <c r="ADD167" s="263"/>
      <c r="ADE167" s="263"/>
      <c r="ADF167" s="263"/>
      <c r="ADG167" s="263"/>
      <c r="ADH167" s="263"/>
      <c r="ADI167" s="263"/>
      <c r="ADJ167" s="263"/>
      <c r="ADK167" s="263"/>
      <c r="ADL167" s="263"/>
      <c r="ADM167" s="263"/>
      <c r="ADN167" s="263"/>
      <c r="ADO167" s="263"/>
      <c r="ADP167" s="263"/>
      <c r="ADQ167" s="263"/>
      <c r="ADR167" s="263"/>
      <c r="ADS167" s="263"/>
      <c r="ADT167" s="263"/>
      <c r="ADU167" s="263"/>
      <c r="ADV167" s="263"/>
      <c r="ADW167" s="263"/>
      <c r="ADX167" s="263"/>
      <c r="ADY167" s="263"/>
      <c r="ADZ167" s="263"/>
      <c r="AEA167" s="263"/>
      <c r="AEB167" s="263"/>
      <c r="AEC167" s="263"/>
      <c r="AED167" s="263"/>
      <c r="AEE167" s="263"/>
      <c r="AEF167" s="263"/>
      <c r="AEG167" s="263"/>
      <c r="AEH167" s="263"/>
      <c r="AEI167" s="263"/>
      <c r="AEJ167" s="263"/>
      <c r="AEK167" s="263"/>
      <c r="AEL167" s="263"/>
      <c r="AEM167" s="263"/>
      <c r="AEN167" s="263"/>
      <c r="AEO167" s="263"/>
      <c r="AEP167" s="263"/>
      <c r="AEQ167" s="263"/>
      <c r="AER167" s="263"/>
      <c r="AES167" s="263"/>
      <c r="AET167" s="263"/>
      <c r="AEU167" s="263"/>
      <c r="AEV167" s="263"/>
      <c r="AEW167" s="263"/>
      <c r="AEX167" s="263"/>
      <c r="AEY167" s="263"/>
      <c r="AEZ167" s="263"/>
      <c r="AFA167" s="263"/>
      <c r="AFB167" s="263"/>
      <c r="AFC167" s="263"/>
      <c r="AFD167" s="263"/>
      <c r="AFE167" s="263"/>
      <c r="AFF167" s="263"/>
      <c r="AFG167" s="263"/>
      <c r="AFH167" s="263"/>
      <c r="AFI167" s="263"/>
      <c r="AFJ167" s="263"/>
      <c r="AFK167" s="263"/>
      <c r="AFL167" s="263"/>
      <c r="AFM167" s="263"/>
      <c r="AFN167" s="263"/>
      <c r="AFO167" s="263"/>
      <c r="AFP167" s="263"/>
      <c r="AFQ167" s="263"/>
      <c r="AFR167" s="263"/>
      <c r="AFS167" s="263"/>
      <c r="AFT167" s="263"/>
      <c r="AFU167" s="263"/>
      <c r="AFV167" s="263"/>
      <c r="AFW167" s="263"/>
      <c r="AFX167" s="263"/>
      <c r="AFY167" s="263"/>
      <c r="AFZ167" s="263"/>
      <c r="AGA167" s="263"/>
      <c r="AGB167" s="263"/>
      <c r="AGC167" s="263"/>
      <c r="AGD167" s="263"/>
      <c r="AGE167" s="263"/>
      <c r="AGF167" s="263"/>
      <c r="AGG167" s="263"/>
      <c r="AGH167" s="263"/>
      <c r="AGI167" s="263"/>
      <c r="AGJ167" s="263"/>
      <c r="AGK167" s="263"/>
      <c r="AGL167" s="263"/>
      <c r="AGM167" s="263"/>
      <c r="AGN167" s="263"/>
      <c r="AGO167" s="263"/>
      <c r="AGP167" s="263"/>
      <c r="AGQ167" s="263"/>
      <c r="AGR167" s="263"/>
      <c r="AGS167" s="263"/>
      <c r="AGT167" s="263"/>
      <c r="AGU167" s="263"/>
      <c r="AGV167" s="263"/>
      <c r="AGW167" s="263"/>
      <c r="AGX167" s="263"/>
      <c r="AGY167" s="263"/>
      <c r="AGZ167" s="263"/>
      <c r="AHA167" s="263"/>
      <c r="AHB167" s="263"/>
      <c r="AHC167" s="263"/>
      <c r="AHD167" s="263"/>
      <c r="AHE167" s="263"/>
      <c r="AHF167" s="263"/>
      <c r="AHG167" s="263"/>
      <c r="AHH167" s="263"/>
      <c r="AHI167" s="263"/>
      <c r="AHJ167" s="263"/>
      <c r="AHK167" s="263"/>
      <c r="AHL167" s="263"/>
      <c r="AHM167" s="263"/>
      <c r="AHN167" s="263"/>
      <c r="AHO167" s="263"/>
      <c r="AHP167" s="263"/>
      <c r="AHQ167" s="263"/>
      <c r="AHR167" s="263"/>
      <c r="AHS167" s="263"/>
      <c r="AHT167" s="263"/>
      <c r="AHU167" s="263"/>
      <c r="AHV167" s="263"/>
      <c r="AHW167" s="263"/>
      <c r="AHX167" s="263"/>
      <c r="AHY167" s="263"/>
      <c r="AHZ167" s="263"/>
      <c r="AIA167" s="263"/>
      <c r="AIB167" s="263"/>
      <c r="AIC167" s="263"/>
      <c r="AID167" s="263"/>
      <c r="AIE167" s="263"/>
      <c r="AIF167" s="263"/>
      <c r="AIG167" s="263"/>
      <c r="AIH167" s="263"/>
      <c r="AII167" s="263"/>
      <c r="AIJ167" s="263"/>
      <c r="AIK167" s="263"/>
      <c r="AIL167" s="263"/>
      <c r="AIM167" s="263"/>
      <c r="AIN167" s="263"/>
      <c r="AIO167" s="263"/>
      <c r="AIP167" s="263"/>
      <c r="AIQ167" s="263"/>
      <c r="AIR167" s="263"/>
      <c r="AIS167" s="263"/>
      <c r="AIT167" s="263"/>
      <c r="AIU167" s="263"/>
      <c r="AIV167" s="263"/>
      <c r="AIW167" s="263"/>
      <c r="AIX167" s="263"/>
      <c r="AIY167" s="263"/>
      <c r="AIZ167" s="263"/>
      <c r="AJA167" s="263"/>
      <c r="AJB167" s="263"/>
      <c r="AJC167" s="263"/>
      <c r="AJD167" s="263"/>
      <c r="AJE167" s="263"/>
      <c r="AJF167" s="263"/>
      <c r="AJG167" s="263"/>
      <c r="AJH167" s="263"/>
      <c r="AJI167" s="263"/>
      <c r="AJJ167" s="263"/>
      <c r="AJK167" s="263"/>
      <c r="AJL167" s="263"/>
      <c r="AJM167" s="263"/>
      <c r="AJN167" s="263"/>
      <c r="AJO167" s="263"/>
      <c r="AJP167" s="263"/>
      <c r="AJQ167" s="263"/>
      <c r="AJR167" s="263"/>
      <c r="AJS167" s="263"/>
      <c r="AJT167" s="263"/>
      <c r="AJU167" s="263"/>
      <c r="AJV167" s="263"/>
      <c r="AJW167" s="263"/>
      <c r="AJX167" s="263"/>
      <c r="AJY167" s="263"/>
      <c r="AJZ167" s="263"/>
      <c r="AKA167" s="263"/>
      <c r="AKB167" s="263"/>
      <c r="AKC167" s="263"/>
      <c r="AKD167" s="263"/>
      <c r="AKE167" s="263"/>
      <c r="AKF167" s="263"/>
      <c r="AKG167" s="263"/>
      <c r="AKH167" s="263"/>
      <c r="AKI167" s="263"/>
      <c r="AKJ167" s="263"/>
      <c r="AKK167" s="263"/>
      <c r="AKL167" s="263"/>
      <c r="AKM167" s="263"/>
      <c r="AKN167" s="263"/>
      <c r="AKO167" s="263"/>
      <c r="AKP167" s="263"/>
      <c r="AKQ167" s="263"/>
      <c r="AKR167" s="263"/>
      <c r="AKS167" s="263"/>
      <c r="AKT167" s="263"/>
      <c r="AKU167" s="263"/>
      <c r="AKV167" s="263"/>
      <c r="AKW167" s="263"/>
      <c r="AKX167" s="263"/>
      <c r="AKY167" s="263"/>
      <c r="AKZ167" s="263"/>
      <c r="ALA167" s="263"/>
      <c r="ALB167" s="263"/>
      <c r="ALC167" s="263"/>
      <c r="ALD167" s="263"/>
      <c r="ALE167" s="263"/>
      <c r="ALF167" s="263"/>
      <c r="ALG167" s="263"/>
      <c r="ALH167" s="263"/>
      <c r="ALI167" s="263"/>
      <c r="ALJ167" s="263"/>
      <c r="ALK167" s="263"/>
      <c r="ALL167" s="263"/>
      <c r="ALM167" s="263"/>
      <c r="ALN167" s="263"/>
      <c r="ALO167" s="263"/>
      <c r="ALP167" s="263"/>
      <c r="ALQ167" s="263"/>
      <c r="ALR167" s="263"/>
      <c r="ALS167" s="263"/>
      <c r="ALT167" s="263"/>
      <c r="ALU167" s="263"/>
      <c r="ALV167" s="263"/>
      <c r="ALW167" s="263"/>
      <c r="ALX167" s="263"/>
      <c r="ALY167" s="263"/>
      <c r="ALZ167" s="263"/>
      <c r="AMA167" s="263"/>
      <c r="AMB167" s="263"/>
      <c r="AMC167" s="263"/>
      <c r="AMD167" s="263"/>
      <c r="AME167" s="263"/>
      <c r="AMF167" s="263"/>
      <c r="AMG167" s="263"/>
      <c r="AMH167" s="263"/>
      <c r="AMI167" s="263"/>
      <c r="AMJ167" s="263"/>
      <c r="AMK167" s="263"/>
    </row>
    <row r="168" spans="1:1025" s="86" customFormat="1" x14ac:dyDescent="0.2">
      <c r="A168" s="263"/>
      <c r="B168" s="263"/>
      <c r="C168" s="234"/>
      <c r="D168" s="234"/>
      <c r="E168" s="234"/>
      <c r="F168" s="234"/>
      <c r="G168" s="234"/>
      <c r="H168" s="234"/>
      <c r="I168" s="234"/>
      <c r="J168" s="234"/>
      <c r="K168" s="234"/>
      <c r="L168" s="234"/>
      <c r="M168" s="234"/>
      <c r="N168" s="234"/>
      <c r="O168" s="234"/>
      <c r="P168" s="234"/>
      <c r="Q168" s="224"/>
      <c r="R168" s="244"/>
      <c r="S168" s="263"/>
      <c r="T168" s="263"/>
      <c r="U168" s="263"/>
      <c r="V168" s="263"/>
      <c r="W168" s="263"/>
      <c r="X168" s="263"/>
      <c r="Y168" s="263"/>
      <c r="Z168" s="263"/>
      <c r="AA168" s="263"/>
      <c r="AB168" s="263"/>
      <c r="AC168" s="263"/>
      <c r="AD168" s="263"/>
      <c r="AE168" s="263"/>
      <c r="AF168" s="263"/>
      <c r="AG168" s="263"/>
      <c r="AH168" s="263"/>
      <c r="AI168" s="263"/>
      <c r="AJ168" s="263"/>
      <c r="AK168" s="263"/>
      <c r="AL168" s="263"/>
      <c r="AM168" s="263"/>
      <c r="AN168" s="263"/>
      <c r="AO168" s="263"/>
      <c r="AP168" s="263"/>
      <c r="AQ168" s="263"/>
      <c r="AR168" s="263"/>
      <c r="AS168" s="263"/>
      <c r="AT168" s="263"/>
      <c r="AU168" s="263"/>
      <c r="AV168" s="263"/>
      <c r="AW168" s="263"/>
      <c r="AX168" s="263"/>
      <c r="AY168" s="263"/>
      <c r="AZ168" s="263"/>
      <c r="BA168" s="263"/>
      <c r="BB168" s="263"/>
      <c r="BC168" s="263"/>
      <c r="BD168" s="263"/>
      <c r="BE168" s="263"/>
      <c r="BF168" s="263"/>
      <c r="BG168" s="263"/>
      <c r="BH168" s="263"/>
      <c r="BI168" s="263"/>
      <c r="BJ168" s="263"/>
      <c r="BK168" s="263"/>
      <c r="BL168" s="263"/>
      <c r="BM168" s="263"/>
      <c r="BN168" s="263"/>
      <c r="BO168" s="263"/>
      <c r="BP168" s="263"/>
      <c r="BQ168" s="263"/>
      <c r="BR168" s="263"/>
      <c r="BS168" s="263"/>
      <c r="BT168" s="263"/>
      <c r="BU168" s="263"/>
      <c r="BV168" s="263"/>
      <c r="BW168" s="263"/>
      <c r="BX168" s="263"/>
      <c r="BY168" s="263"/>
      <c r="BZ168" s="263"/>
      <c r="CA168" s="263"/>
      <c r="CB168" s="263"/>
      <c r="CC168" s="263"/>
      <c r="CD168" s="263"/>
      <c r="CE168" s="263"/>
      <c r="CF168" s="263"/>
      <c r="CG168" s="263"/>
      <c r="CH168" s="263"/>
      <c r="CI168" s="263"/>
      <c r="CJ168" s="263"/>
      <c r="CK168" s="263"/>
      <c r="CL168" s="263"/>
      <c r="CM168" s="263"/>
      <c r="CN168" s="263"/>
      <c r="CO168" s="263"/>
      <c r="CP168" s="263"/>
      <c r="CQ168" s="263"/>
      <c r="CR168" s="263"/>
      <c r="CS168" s="263"/>
      <c r="CT168" s="263"/>
      <c r="CU168" s="263"/>
      <c r="CV168" s="263"/>
      <c r="CW168" s="263"/>
      <c r="CX168" s="263"/>
      <c r="CY168" s="263"/>
      <c r="CZ168" s="263"/>
      <c r="DA168" s="263"/>
      <c r="DB168" s="263"/>
      <c r="DC168" s="263"/>
      <c r="DD168" s="263"/>
      <c r="DE168" s="263"/>
      <c r="DF168" s="263"/>
      <c r="DG168" s="263"/>
      <c r="DH168" s="263"/>
      <c r="DI168" s="263"/>
      <c r="DJ168" s="263"/>
      <c r="DK168" s="263"/>
      <c r="DL168" s="263"/>
      <c r="DM168" s="263"/>
      <c r="DN168" s="263"/>
      <c r="DO168" s="263"/>
      <c r="DP168" s="263"/>
      <c r="DQ168" s="263"/>
      <c r="DR168" s="263"/>
      <c r="DS168" s="263"/>
      <c r="DT168" s="263"/>
      <c r="DU168" s="263"/>
      <c r="DV168" s="263"/>
      <c r="DW168" s="263"/>
      <c r="DX168" s="263"/>
      <c r="DY168" s="263"/>
      <c r="DZ168" s="263"/>
      <c r="EA168" s="263"/>
      <c r="EB168" s="263"/>
      <c r="EC168" s="263"/>
      <c r="ED168" s="263"/>
      <c r="EE168" s="263"/>
      <c r="EF168" s="263"/>
      <c r="EG168" s="263"/>
      <c r="EH168" s="263"/>
      <c r="EI168" s="263"/>
      <c r="EJ168" s="263"/>
      <c r="EK168" s="263"/>
      <c r="EL168" s="263"/>
      <c r="EM168" s="263"/>
      <c r="EN168" s="263"/>
      <c r="EO168" s="263"/>
      <c r="EP168" s="263"/>
      <c r="EQ168" s="263"/>
      <c r="ER168" s="263"/>
      <c r="ES168" s="263"/>
      <c r="ET168" s="263"/>
      <c r="EU168" s="263"/>
      <c r="EV168" s="263"/>
      <c r="EW168" s="263"/>
      <c r="EX168" s="263"/>
      <c r="EY168" s="263"/>
      <c r="EZ168" s="263"/>
      <c r="FA168" s="263"/>
      <c r="FB168" s="263"/>
      <c r="FC168" s="263"/>
      <c r="FD168" s="263"/>
      <c r="FE168" s="263"/>
      <c r="FF168" s="263"/>
      <c r="FG168" s="263"/>
      <c r="FH168" s="263"/>
      <c r="FI168" s="263"/>
      <c r="FJ168" s="263"/>
      <c r="FK168" s="263"/>
      <c r="FL168" s="263"/>
      <c r="FM168" s="263"/>
      <c r="FN168" s="263"/>
      <c r="FO168" s="263"/>
      <c r="FP168" s="263"/>
      <c r="FQ168" s="263"/>
      <c r="FR168" s="263"/>
      <c r="FS168" s="263"/>
      <c r="FT168" s="263"/>
      <c r="FU168" s="263"/>
      <c r="FV168" s="263"/>
      <c r="FW168" s="263"/>
      <c r="FX168" s="263"/>
      <c r="FY168" s="263"/>
      <c r="FZ168" s="263"/>
      <c r="GA168" s="263"/>
      <c r="GB168" s="263"/>
      <c r="GC168" s="263"/>
      <c r="GD168" s="263"/>
      <c r="GE168" s="263"/>
      <c r="GF168" s="263"/>
      <c r="GG168" s="263"/>
      <c r="GH168" s="263"/>
      <c r="GI168" s="263"/>
      <c r="GJ168" s="263"/>
      <c r="GK168" s="263"/>
      <c r="GL168" s="263"/>
      <c r="GM168" s="263"/>
      <c r="GN168" s="263"/>
      <c r="GO168" s="263"/>
      <c r="GP168" s="263"/>
      <c r="GQ168" s="263"/>
      <c r="GR168" s="263"/>
      <c r="GS168" s="263"/>
      <c r="GT168" s="263"/>
      <c r="GU168" s="263"/>
      <c r="GV168" s="263"/>
      <c r="GW168" s="263"/>
      <c r="GX168" s="263"/>
      <c r="GY168" s="263"/>
      <c r="GZ168" s="263"/>
      <c r="HA168" s="263"/>
      <c r="HB168" s="263"/>
      <c r="HC168" s="263"/>
      <c r="HD168" s="263"/>
      <c r="HE168" s="263"/>
      <c r="HF168" s="263"/>
      <c r="HG168" s="263"/>
      <c r="HH168" s="263"/>
      <c r="HI168" s="263"/>
      <c r="HJ168" s="263"/>
      <c r="HK168" s="263"/>
      <c r="HL168" s="263"/>
      <c r="HM168" s="263"/>
      <c r="HN168" s="263"/>
      <c r="HO168" s="263"/>
      <c r="HP168" s="263"/>
      <c r="HQ168" s="263"/>
      <c r="HR168" s="263"/>
      <c r="HS168" s="263"/>
      <c r="HT168" s="263"/>
      <c r="HU168" s="263"/>
      <c r="HV168" s="263"/>
      <c r="HW168" s="263"/>
      <c r="HX168" s="263"/>
      <c r="HY168" s="263"/>
      <c r="HZ168" s="263"/>
      <c r="IA168" s="263"/>
      <c r="IB168" s="263"/>
      <c r="IC168" s="263"/>
      <c r="ID168" s="263"/>
      <c r="IE168" s="263"/>
      <c r="IF168" s="263"/>
      <c r="IG168" s="263"/>
      <c r="IH168" s="263"/>
      <c r="II168" s="263"/>
      <c r="IJ168" s="263"/>
      <c r="IK168" s="263"/>
      <c r="IL168" s="263"/>
      <c r="IM168" s="263"/>
      <c r="IN168" s="263"/>
      <c r="IO168" s="263"/>
      <c r="IP168" s="263"/>
      <c r="IQ168" s="263"/>
      <c r="IR168" s="263"/>
      <c r="IS168" s="263"/>
      <c r="IT168" s="263"/>
      <c r="IU168" s="263"/>
      <c r="IV168" s="263"/>
      <c r="IW168" s="263"/>
      <c r="IX168" s="263"/>
      <c r="IY168" s="263"/>
      <c r="IZ168" s="263"/>
      <c r="JA168" s="263"/>
      <c r="JB168" s="263"/>
      <c r="JC168" s="263"/>
      <c r="JD168" s="263"/>
      <c r="JE168" s="263"/>
      <c r="JF168" s="263"/>
      <c r="JG168" s="263"/>
      <c r="JH168" s="263"/>
      <c r="JI168" s="263"/>
      <c r="JJ168" s="263"/>
      <c r="JK168" s="263"/>
      <c r="JL168" s="263"/>
      <c r="JM168" s="263"/>
      <c r="JN168" s="263"/>
      <c r="JO168" s="263"/>
      <c r="JP168" s="263"/>
      <c r="JQ168" s="263"/>
      <c r="JR168" s="263"/>
      <c r="JS168" s="263"/>
      <c r="JT168" s="263"/>
      <c r="JU168" s="263"/>
      <c r="JV168" s="263"/>
      <c r="JW168" s="263"/>
      <c r="JX168" s="263"/>
      <c r="JY168" s="263"/>
      <c r="JZ168" s="263"/>
      <c r="KA168" s="263"/>
      <c r="KB168" s="263"/>
      <c r="KC168" s="263"/>
      <c r="KD168" s="263"/>
      <c r="KE168" s="263"/>
      <c r="KF168" s="263"/>
      <c r="KG168" s="263"/>
      <c r="KH168" s="263"/>
      <c r="KI168" s="263"/>
      <c r="KJ168" s="263"/>
      <c r="KK168" s="263"/>
      <c r="KL168" s="263"/>
      <c r="KM168" s="263"/>
      <c r="KN168" s="263"/>
      <c r="KO168" s="263"/>
      <c r="KP168" s="263"/>
      <c r="KQ168" s="263"/>
      <c r="KR168" s="263"/>
      <c r="KS168" s="263"/>
      <c r="KT168" s="263"/>
      <c r="KU168" s="263"/>
      <c r="KV168" s="263"/>
      <c r="KW168" s="263"/>
      <c r="KX168" s="263"/>
      <c r="KY168" s="263"/>
      <c r="KZ168" s="263"/>
      <c r="LA168" s="263"/>
      <c r="LB168" s="263"/>
      <c r="LC168" s="263"/>
      <c r="LD168" s="263"/>
      <c r="LE168" s="263"/>
      <c r="LF168" s="263"/>
      <c r="LG168" s="263"/>
      <c r="LH168" s="263"/>
      <c r="LI168" s="263"/>
      <c r="LJ168" s="263"/>
      <c r="LK168" s="263"/>
      <c r="LL168" s="263"/>
      <c r="LM168" s="263"/>
      <c r="LN168" s="263"/>
      <c r="LO168" s="263"/>
      <c r="LP168" s="263"/>
      <c r="LQ168" s="263"/>
      <c r="LR168" s="263"/>
      <c r="LS168" s="263"/>
      <c r="LT168" s="263"/>
      <c r="LU168" s="263"/>
      <c r="LV168" s="263"/>
      <c r="LW168" s="263"/>
      <c r="LX168" s="263"/>
      <c r="LY168" s="263"/>
      <c r="LZ168" s="263"/>
      <c r="MA168" s="263"/>
      <c r="MB168" s="263"/>
      <c r="MC168" s="263"/>
      <c r="MD168" s="263"/>
      <c r="ME168" s="263"/>
      <c r="MF168" s="263"/>
      <c r="MG168" s="263"/>
      <c r="MH168" s="263"/>
      <c r="MI168" s="263"/>
      <c r="MJ168" s="263"/>
      <c r="MK168" s="263"/>
      <c r="ML168" s="263"/>
      <c r="MM168" s="263"/>
      <c r="MN168" s="263"/>
      <c r="MO168" s="263"/>
      <c r="MP168" s="263"/>
      <c r="MQ168" s="263"/>
      <c r="MR168" s="263"/>
      <c r="MS168" s="263"/>
      <c r="MT168" s="263"/>
      <c r="MU168" s="263"/>
      <c r="MV168" s="263"/>
      <c r="MW168" s="263"/>
      <c r="MX168" s="263"/>
      <c r="MY168" s="263"/>
      <c r="MZ168" s="263"/>
      <c r="NA168" s="263"/>
      <c r="NB168" s="263"/>
      <c r="NC168" s="263"/>
      <c r="ND168" s="263"/>
      <c r="NE168" s="263"/>
      <c r="NF168" s="263"/>
      <c r="NG168" s="263"/>
      <c r="NH168" s="263"/>
      <c r="NI168" s="263"/>
      <c r="NJ168" s="263"/>
      <c r="NK168" s="263"/>
      <c r="NL168" s="263"/>
      <c r="NM168" s="263"/>
      <c r="NN168" s="263"/>
      <c r="NO168" s="263"/>
      <c r="NP168" s="263"/>
      <c r="NQ168" s="263"/>
      <c r="NR168" s="263"/>
      <c r="NS168" s="263"/>
      <c r="NT168" s="263"/>
      <c r="NU168" s="263"/>
      <c r="NV168" s="263"/>
      <c r="NW168" s="263"/>
      <c r="NX168" s="263"/>
      <c r="NY168" s="263"/>
      <c r="NZ168" s="263"/>
      <c r="OA168" s="263"/>
      <c r="OB168" s="263"/>
      <c r="OC168" s="263"/>
      <c r="OD168" s="263"/>
      <c r="OE168" s="263"/>
      <c r="OF168" s="263"/>
      <c r="OG168" s="263"/>
      <c r="OH168" s="263"/>
      <c r="OI168" s="263"/>
      <c r="OJ168" s="263"/>
      <c r="OK168" s="263"/>
      <c r="OL168" s="263"/>
      <c r="OM168" s="263"/>
      <c r="ON168" s="263"/>
      <c r="OO168" s="263"/>
      <c r="OP168" s="263"/>
      <c r="OQ168" s="263"/>
      <c r="OR168" s="263"/>
      <c r="OS168" s="263"/>
      <c r="OT168" s="263"/>
      <c r="OU168" s="263"/>
      <c r="OV168" s="263"/>
      <c r="OW168" s="263"/>
      <c r="OX168" s="263"/>
      <c r="OY168" s="263"/>
      <c r="OZ168" s="263"/>
      <c r="PA168" s="263"/>
      <c r="PB168" s="263"/>
      <c r="PC168" s="263"/>
      <c r="PD168" s="263"/>
      <c r="PE168" s="263"/>
      <c r="PF168" s="263"/>
      <c r="PG168" s="263"/>
      <c r="PH168" s="263"/>
      <c r="PI168" s="263"/>
      <c r="PJ168" s="263"/>
      <c r="PK168" s="263"/>
      <c r="PL168" s="263"/>
      <c r="PM168" s="263"/>
      <c r="PN168" s="263"/>
      <c r="PO168" s="263"/>
      <c r="PP168" s="263"/>
      <c r="PQ168" s="263"/>
      <c r="PR168" s="263"/>
      <c r="PS168" s="263"/>
      <c r="PT168" s="263"/>
      <c r="PU168" s="263"/>
      <c r="PV168" s="263"/>
      <c r="PW168" s="263"/>
      <c r="PX168" s="263"/>
      <c r="PY168" s="263"/>
      <c r="PZ168" s="263"/>
      <c r="QA168" s="263"/>
      <c r="QB168" s="263"/>
      <c r="QC168" s="263"/>
      <c r="QD168" s="263"/>
      <c r="QE168" s="263"/>
      <c r="QF168" s="263"/>
      <c r="QG168" s="263"/>
      <c r="QH168" s="263"/>
      <c r="QI168" s="263"/>
      <c r="QJ168" s="263"/>
      <c r="QK168" s="263"/>
      <c r="QL168" s="263"/>
      <c r="QM168" s="263"/>
      <c r="QN168" s="263"/>
      <c r="QO168" s="263"/>
      <c r="QP168" s="263"/>
      <c r="QQ168" s="263"/>
      <c r="QR168" s="263"/>
      <c r="QS168" s="263"/>
      <c r="QT168" s="263"/>
      <c r="QU168" s="263"/>
      <c r="QV168" s="263"/>
      <c r="QW168" s="263"/>
      <c r="QX168" s="263"/>
      <c r="QY168" s="263"/>
      <c r="QZ168" s="263"/>
      <c r="RA168" s="263"/>
      <c r="RB168" s="263"/>
      <c r="RC168" s="263"/>
      <c r="RD168" s="263"/>
      <c r="RE168" s="263"/>
      <c r="RF168" s="263"/>
      <c r="RG168" s="263"/>
      <c r="RH168" s="263"/>
      <c r="RI168" s="263"/>
      <c r="RJ168" s="263"/>
      <c r="RK168" s="263"/>
      <c r="RL168" s="263"/>
      <c r="RM168" s="263"/>
      <c r="RN168" s="263"/>
      <c r="RO168" s="263"/>
      <c r="RP168" s="263"/>
      <c r="RQ168" s="263"/>
      <c r="RR168" s="263"/>
      <c r="RS168" s="263"/>
      <c r="RT168" s="263"/>
      <c r="RU168" s="263"/>
      <c r="RV168" s="263"/>
      <c r="RW168" s="263"/>
      <c r="RX168" s="263"/>
      <c r="RY168" s="263"/>
      <c r="RZ168" s="263"/>
      <c r="SA168" s="263"/>
      <c r="SB168" s="263"/>
      <c r="SC168" s="263"/>
      <c r="SD168" s="263"/>
      <c r="SE168" s="263"/>
      <c r="SF168" s="263"/>
      <c r="SG168" s="263"/>
      <c r="SH168" s="263"/>
      <c r="SI168" s="263"/>
      <c r="SJ168" s="263"/>
      <c r="SK168" s="263"/>
      <c r="SL168" s="263"/>
      <c r="SM168" s="263"/>
      <c r="SN168" s="263"/>
      <c r="SO168" s="263"/>
      <c r="SP168" s="263"/>
      <c r="SQ168" s="263"/>
      <c r="SR168" s="263"/>
      <c r="SS168" s="263"/>
      <c r="ST168" s="263"/>
      <c r="SU168" s="263"/>
      <c r="SV168" s="263"/>
      <c r="SW168" s="263"/>
      <c r="SX168" s="263"/>
      <c r="SY168" s="263"/>
      <c r="SZ168" s="263"/>
      <c r="TA168" s="263"/>
      <c r="TB168" s="263"/>
      <c r="TC168" s="263"/>
      <c r="TD168" s="263"/>
      <c r="TE168" s="263"/>
      <c r="TF168" s="263"/>
      <c r="TG168" s="263"/>
      <c r="TH168" s="263"/>
      <c r="TI168" s="263"/>
      <c r="TJ168" s="263"/>
      <c r="TK168" s="263"/>
      <c r="TL168" s="263"/>
      <c r="TM168" s="263"/>
      <c r="TN168" s="263"/>
      <c r="TO168" s="263"/>
      <c r="TP168" s="263"/>
      <c r="TQ168" s="263"/>
      <c r="TR168" s="263"/>
      <c r="TS168" s="263"/>
      <c r="TT168" s="263"/>
      <c r="TU168" s="263"/>
      <c r="TV168" s="263"/>
      <c r="TW168" s="263"/>
      <c r="TX168" s="263"/>
      <c r="TY168" s="263"/>
      <c r="TZ168" s="263"/>
      <c r="UA168" s="263"/>
      <c r="UB168" s="263"/>
      <c r="UC168" s="263"/>
      <c r="UD168" s="263"/>
      <c r="UE168" s="263"/>
      <c r="UF168" s="263"/>
      <c r="UG168" s="263"/>
      <c r="UH168" s="263"/>
      <c r="UI168" s="263"/>
      <c r="UJ168" s="263"/>
      <c r="UK168" s="263"/>
      <c r="UL168" s="263"/>
      <c r="UM168" s="263"/>
      <c r="UN168" s="263"/>
      <c r="UO168" s="263"/>
      <c r="UP168" s="263"/>
      <c r="UQ168" s="263"/>
      <c r="UR168" s="263"/>
      <c r="US168" s="263"/>
      <c r="UT168" s="263"/>
      <c r="UU168" s="263"/>
      <c r="UV168" s="263"/>
      <c r="UW168" s="263"/>
      <c r="UX168" s="263"/>
      <c r="UY168" s="263"/>
      <c r="UZ168" s="263"/>
      <c r="VA168" s="263"/>
      <c r="VB168" s="263"/>
      <c r="VC168" s="263"/>
      <c r="VD168" s="263"/>
      <c r="VE168" s="263"/>
      <c r="VF168" s="263"/>
      <c r="VG168" s="263"/>
      <c r="VH168" s="263"/>
      <c r="VI168" s="263"/>
      <c r="VJ168" s="263"/>
      <c r="VK168" s="263"/>
      <c r="VL168" s="263"/>
      <c r="VM168" s="263"/>
      <c r="VN168" s="263"/>
      <c r="VO168" s="263"/>
      <c r="VP168" s="263"/>
      <c r="VQ168" s="263"/>
      <c r="VR168" s="263"/>
      <c r="VS168" s="263"/>
      <c r="VT168" s="263"/>
      <c r="VU168" s="263"/>
      <c r="VV168" s="263"/>
      <c r="VW168" s="263"/>
      <c r="VX168" s="263"/>
      <c r="VY168" s="263"/>
      <c r="VZ168" s="263"/>
      <c r="WA168" s="263"/>
      <c r="WB168" s="263"/>
      <c r="WC168" s="263"/>
      <c r="WD168" s="263"/>
      <c r="WE168" s="263"/>
      <c r="WF168" s="263"/>
      <c r="WG168" s="263"/>
      <c r="WH168" s="263"/>
      <c r="WI168" s="263"/>
      <c r="WJ168" s="263"/>
      <c r="WK168" s="263"/>
      <c r="WL168" s="263"/>
      <c r="WM168" s="263"/>
      <c r="WN168" s="263"/>
      <c r="WO168" s="263"/>
      <c r="WP168" s="263"/>
      <c r="WQ168" s="263"/>
      <c r="WR168" s="263"/>
      <c r="WS168" s="263"/>
      <c r="WT168" s="263"/>
      <c r="WU168" s="263"/>
      <c r="WV168" s="263"/>
      <c r="WW168" s="263"/>
      <c r="WX168" s="263"/>
      <c r="WY168" s="263"/>
      <c r="WZ168" s="263"/>
      <c r="XA168" s="263"/>
      <c r="XB168" s="263"/>
      <c r="XC168" s="263"/>
      <c r="XD168" s="263"/>
      <c r="XE168" s="263"/>
      <c r="XF168" s="263"/>
      <c r="XG168" s="263"/>
      <c r="XH168" s="263"/>
      <c r="XI168" s="263"/>
      <c r="XJ168" s="263"/>
      <c r="XK168" s="263"/>
      <c r="XL168" s="263"/>
      <c r="XM168" s="263"/>
      <c r="XN168" s="263"/>
      <c r="XO168" s="263"/>
      <c r="XP168" s="263"/>
      <c r="XQ168" s="263"/>
      <c r="XR168" s="263"/>
      <c r="XS168" s="263"/>
      <c r="XT168" s="263"/>
      <c r="XU168" s="263"/>
      <c r="XV168" s="263"/>
      <c r="XW168" s="263"/>
      <c r="XX168" s="263"/>
      <c r="XY168" s="263"/>
      <c r="XZ168" s="263"/>
      <c r="YA168" s="263"/>
      <c r="YB168" s="263"/>
      <c r="YC168" s="263"/>
      <c r="YD168" s="263"/>
      <c r="YE168" s="263"/>
      <c r="YF168" s="263"/>
      <c r="YG168" s="263"/>
      <c r="YH168" s="263"/>
      <c r="YI168" s="263"/>
      <c r="YJ168" s="263"/>
      <c r="YK168" s="263"/>
      <c r="YL168" s="263"/>
      <c r="YM168" s="263"/>
      <c r="YN168" s="263"/>
      <c r="YO168" s="263"/>
      <c r="YP168" s="263"/>
      <c r="YQ168" s="263"/>
      <c r="YR168" s="263"/>
      <c r="YS168" s="263"/>
      <c r="YT168" s="263"/>
      <c r="YU168" s="263"/>
      <c r="YV168" s="263"/>
      <c r="YW168" s="263"/>
      <c r="YX168" s="263"/>
      <c r="YY168" s="263"/>
      <c r="YZ168" s="263"/>
      <c r="ZA168" s="263"/>
      <c r="ZB168" s="263"/>
      <c r="ZC168" s="263"/>
      <c r="ZD168" s="263"/>
      <c r="ZE168" s="263"/>
      <c r="ZF168" s="263"/>
      <c r="ZG168" s="263"/>
      <c r="ZH168" s="263"/>
      <c r="ZI168" s="263"/>
      <c r="ZJ168" s="263"/>
      <c r="ZK168" s="263"/>
      <c r="ZL168" s="263"/>
      <c r="ZM168" s="263"/>
      <c r="ZN168" s="263"/>
      <c r="ZO168" s="263"/>
      <c r="ZP168" s="263"/>
      <c r="ZQ168" s="263"/>
      <c r="ZR168" s="263"/>
      <c r="ZS168" s="263"/>
      <c r="ZT168" s="263"/>
      <c r="ZU168" s="263"/>
      <c r="ZV168" s="263"/>
      <c r="ZW168" s="263"/>
      <c r="ZX168" s="263"/>
      <c r="ZY168" s="263"/>
      <c r="ZZ168" s="263"/>
      <c r="AAA168" s="263"/>
      <c r="AAB168" s="263"/>
      <c r="AAC168" s="263"/>
      <c r="AAD168" s="263"/>
      <c r="AAE168" s="263"/>
      <c r="AAF168" s="263"/>
      <c r="AAG168" s="263"/>
      <c r="AAH168" s="263"/>
      <c r="AAI168" s="263"/>
      <c r="AAJ168" s="263"/>
      <c r="AAK168" s="263"/>
      <c r="AAL168" s="263"/>
      <c r="AAM168" s="263"/>
      <c r="AAN168" s="263"/>
      <c r="AAO168" s="263"/>
      <c r="AAP168" s="263"/>
      <c r="AAQ168" s="263"/>
      <c r="AAR168" s="263"/>
      <c r="AAS168" s="263"/>
      <c r="AAT168" s="263"/>
      <c r="AAU168" s="263"/>
      <c r="AAV168" s="263"/>
      <c r="AAW168" s="263"/>
      <c r="AAX168" s="263"/>
      <c r="AAY168" s="263"/>
      <c r="AAZ168" s="263"/>
      <c r="ABA168" s="263"/>
      <c r="ABB168" s="263"/>
      <c r="ABC168" s="263"/>
      <c r="ABD168" s="263"/>
      <c r="ABE168" s="263"/>
      <c r="ABF168" s="263"/>
      <c r="ABG168" s="263"/>
      <c r="ABH168" s="263"/>
      <c r="ABI168" s="263"/>
      <c r="ABJ168" s="263"/>
      <c r="ABK168" s="263"/>
      <c r="ABL168" s="263"/>
      <c r="ABM168" s="263"/>
      <c r="ABN168" s="263"/>
      <c r="ABO168" s="263"/>
      <c r="ABP168" s="263"/>
      <c r="ABQ168" s="263"/>
      <c r="ABR168" s="263"/>
      <c r="ABS168" s="263"/>
      <c r="ABT168" s="263"/>
      <c r="ABU168" s="263"/>
      <c r="ABV168" s="263"/>
      <c r="ABW168" s="263"/>
      <c r="ABX168" s="263"/>
      <c r="ABY168" s="263"/>
      <c r="ABZ168" s="263"/>
      <c r="ACA168" s="263"/>
      <c r="ACB168" s="263"/>
      <c r="ACC168" s="263"/>
      <c r="ACD168" s="263"/>
      <c r="ACE168" s="263"/>
      <c r="ACF168" s="263"/>
      <c r="ACG168" s="263"/>
      <c r="ACH168" s="263"/>
      <c r="ACI168" s="263"/>
      <c r="ACJ168" s="263"/>
      <c r="ACK168" s="263"/>
      <c r="ACL168" s="263"/>
      <c r="ACM168" s="263"/>
      <c r="ACN168" s="263"/>
      <c r="ACO168" s="263"/>
      <c r="ACP168" s="263"/>
      <c r="ACQ168" s="263"/>
      <c r="ACR168" s="263"/>
      <c r="ACS168" s="263"/>
      <c r="ACT168" s="263"/>
      <c r="ACU168" s="263"/>
      <c r="ACV168" s="263"/>
      <c r="ACW168" s="263"/>
      <c r="ACX168" s="263"/>
      <c r="ACY168" s="263"/>
      <c r="ACZ168" s="263"/>
      <c r="ADA168" s="263"/>
      <c r="ADB168" s="263"/>
      <c r="ADC168" s="263"/>
      <c r="ADD168" s="263"/>
      <c r="ADE168" s="263"/>
      <c r="ADF168" s="263"/>
      <c r="ADG168" s="263"/>
      <c r="ADH168" s="263"/>
      <c r="ADI168" s="263"/>
      <c r="ADJ168" s="263"/>
      <c r="ADK168" s="263"/>
      <c r="ADL168" s="263"/>
      <c r="ADM168" s="263"/>
      <c r="ADN168" s="263"/>
      <c r="ADO168" s="263"/>
      <c r="ADP168" s="263"/>
      <c r="ADQ168" s="263"/>
      <c r="ADR168" s="263"/>
      <c r="ADS168" s="263"/>
      <c r="ADT168" s="263"/>
      <c r="ADU168" s="263"/>
      <c r="ADV168" s="263"/>
      <c r="ADW168" s="263"/>
      <c r="ADX168" s="263"/>
      <c r="ADY168" s="263"/>
      <c r="ADZ168" s="263"/>
      <c r="AEA168" s="263"/>
      <c r="AEB168" s="263"/>
      <c r="AEC168" s="263"/>
      <c r="AED168" s="263"/>
      <c r="AEE168" s="263"/>
      <c r="AEF168" s="263"/>
      <c r="AEG168" s="263"/>
      <c r="AEH168" s="263"/>
      <c r="AEI168" s="263"/>
      <c r="AEJ168" s="263"/>
      <c r="AEK168" s="263"/>
      <c r="AEL168" s="263"/>
      <c r="AEM168" s="263"/>
      <c r="AEN168" s="263"/>
      <c r="AEO168" s="263"/>
      <c r="AEP168" s="263"/>
      <c r="AEQ168" s="263"/>
      <c r="AER168" s="263"/>
      <c r="AES168" s="263"/>
      <c r="AET168" s="263"/>
      <c r="AEU168" s="263"/>
      <c r="AEV168" s="263"/>
      <c r="AEW168" s="263"/>
      <c r="AEX168" s="263"/>
      <c r="AEY168" s="263"/>
      <c r="AEZ168" s="263"/>
      <c r="AFA168" s="263"/>
      <c r="AFB168" s="263"/>
      <c r="AFC168" s="263"/>
      <c r="AFD168" s="263"/>
      <c r="AFE168" s="263"/>
      <c r="AFF168" s="263"/>
      <c r="AFG168" s="263"/>
      <c r="AFH168" s="263"/>
      <c r="AFI168" s="263"/>
      <c r="AFJ168" s="263"/>
      <c r="AFK168" s="263"/>
      <c r="AFL168" s="263"/>
      <c r="AFM168" s="263"/>
      <c r="AFN168" s="263"/>
      <c r="AFO168" s="263"/>
      <c r="AFP168" s="263"/>
      <c r="AFQ168" s="263"/>
      <c r="AFR168" s="263"/>
      <c r="AFS168" s="263"/>
      <c r="AFT168" s="263"/>
      <c r="AFU168" s="263"/>
      <c r="AFV168" s="263"/>
      <c r="AFW168" s="263"/>
      <c r="AFX168" s="263"/>
      <c r="AFY168" s="263"/>
      <c r="AFZ168" s="263"/>
      <c r="AGA168" s="263"/>
      <c r="AGB168" s="263"/>
      <c r="AGC168" s="263"/>
      <c r="AGD168" s="263"/>
      <c r="AGE168" s="263"/>
      <c r="AGF168" s="263"/>
      <c r="AGG168" s="263"/>
      <c r="AGH168" s="263"/>
      <c r="AGI168" s="263"/>
      <c r="AGJ168" s="263"/>
      <c r="AGK168" s="263"/>
      <c r="AGL168" s="263"/>
      <c r="AGM168" s="263"/>
      <c r="AGN168" s="263"/>
      <c r="AGO168" s="263"/>
      <c r="AGP168" s="263"/>
      <c r="AGQ168" s="263"/>
      <c r="AGR168" s="263"/>
      <c r="AGS168" s="263"/>
      <c r="AGT168" s="263"/>
      <c r="AGU168" s="263"/>
      <c r="AGV168" s="263"/>
      <c r="AGW168" s="263"/>
      <c r="AGX168" s="263"/>
      <c r="AGY168" s="263"/>
      <c r="AGZ168" s="263"/>
      <c r="AHA168" s="263"/>
      <c r="AHB168" s="263"/>
      <c r="AHC168" s="263"/>
      <c r="AHD168" s="263"/>
      <c r="AHE168" s="263"/>
      <c r="AHF168" s="263"/>
      <c r="AHG168" s="263"/>
      <c r="AHH168" s="263"/>
      <c r="AHI168" s="263"/>
      <c r="AHJ168" s="263"/>
      <c r="AHK168" s="263"/>
      <c r="AHL168" s="263"/>
      <c r="AHM168" s="263"/>
      <c r="AHN168" s="263"/>
      <c r="AHO168" s="263"/>
      <c r="AHP168" s="263"/>
      <c r="AHQ168" s="263"/>
      <c r="AHR168" s="263"/>
      <c r="AHS168" s="263"/>
      <c r="AHT168" s="263"/>
      <c r="AHU168" s="263"/>
      <c r="AHV168" s="263"/>
      <c r="AHW168" s="263"/>
      <c r="AHX168" s="263"/>
      <c r="AHY168" s="263"/>
      <c r="AHZ168" s="263"/>
      <c r="AIA168" s="263"/>
      <c r="AIB168" s="263"/>
      <c r="AIC168" s="263"/>
      <c r="AID168" s="263"/>
      <c r="AIE168" s="263"/>
      <c r="AIF168" s="263"/>
      <c r="AIG168" s="263"/>
      <c r="AIH168" s="263"/>
      <c r="AII168" s="263"/>
      <c r="AIJ168" s="263"/>
      <c r="AIK168" s="263"/>
      <c r="AIL168" s="263"/>
      <c r="AIM168" s="263"/>
      <c r="AIN168" s="263"/>
      <c r="AIO168" s="263"/>
      <c r="AIP168" s="263"/>
      <c r="AIQ168" s="263"/>
      <c r="AIR168" s="263"/>
      <c r="AIS168" s="263"/>
      <c r="AIT168" s="263"/>
      <c r="AIU168" s="263"/>
      <c r="AIV168" s="263"/>
      <c r="AIW168" s="263"/>
      <c r="AIX168" s="263"/>
      <c r="AIY168" s="263"/>
      <c r="AIZ168" s="263"/>
      <c r="AJA168" s="263"/>
      <c r="AJB168" s="263"/>
      <c r="AJC168" s="263"/>
      <c r="AJD168" s="263"/>
      <c r="AJE168" s="263"/>
      <c r="AJF168" s="263"/>
      <c r="AJG168" s="263"/>
      <c r="AJH168" s="263"/>
      <c r="AJI168" s="263"/>
      <c r="AJJ168" s="263"/>
      <c r="AJK168" s="263"/>
      <c r="AJL168" s="263"/>
      <c r="AJM168" s="263"/>
      <c r="AJN168" s="263"/>
      <c r="AJO168" s="263"/>
      <c r="AJP168" s="263"/>
      <c r="AJQ168" s="263"/>
      <c r="AJR168" s="263"/>
      <c r="AJS168" s="263"/>
      <c r="AJT168" s="263"/>
      <c r="AJU168" s="263"/>
      <c r="AJV168" s="263"/>
      <c r="AJW168" s="263"/>
      <c r="AJX168" s="263"/>
      <c r="AJY168" s="263"/>
      <c r="AJZ168" s="263"/>
      <c r="AKA168" s="263"/>
      <c r="AKB168" s="263"/>
      <c r="AKC168" s="263"/>
      <c r="AKD168" s="263"/>
      <c r="AKE168" s="263"/>
      <c r="AKF168" s="263"/>
      <c r="AKG168" s="263"/>
      <c r="AKH168" s="263"/>
      <c r="AKI168" s="263"/>
      <c r="AKJ168" s="263"/>
      <c r="AKK168" s="263"/>
      <c r="AKL168" s="263"/>
      <c r="AKM168" s="263"/>
      <c r="AKN168" s="263"/>
      <c r="AKO168" s="263"/>
      <c r="AKP168" s="263"/>
      <c r="AKQ168" s="263"/>
      <c r="AKR168" s="263"/>
      <c r="AKS168" s="263"/>
      <c r="AKT168" s="263"/>
      <c r="AKU168" s="263"/>
      <c r="AKV168" s="263"/>
      <c r="AKW168" s="263"/>
      <c r="AKX168" s="263"/>
      <c r="AKY168" s="263"/>
      <c r="AKZ168" s="263"/>
      <c r="ALA168" s="263"/>
      <c r="ALB168" s="263"/>
      <c r="ALC168" s="263"/>
      <c r="ALD168" s="263"/>
      <c r="ALE168" s="263"/>
      <c r="ALF168" s="263"/>
      <c r="ALG168" s="263"/>
      <c r="ALH168" s="263"/>
      <c r="ALI168" s="263"/>
      <c r="ALJ168" s="263"/>
      <c r="ALK168" s="263"/>
      <c r="ALL168" s="263"/>
      <c r="ALM168" s="263"/>
      <c r="ALN168" s="263"/>
      <c r="ALO168" s="263"/>
      <c r="ALP168" s="263"/>
      <c r="ALQ168" s="263"/>
      <c r="ALR168" s="263"/>
      <c r="ALS168" s="263"/>
      <c r="ALT168" s="263"/>
      <c r="ALU168" s="263"/>
      <c r="ALV168" s="263"/>
      <c r="ALW168" s="263"/>
      <c r="ALX168" s="263"/>
      <c r="ALY168" s="263"/>
      <c r="ALZ168" s="263"/>
      <c r="AMA168" s="263"/>
      <c r="AMB168" s="263"/>
      <c r="AMC168" s="263"/>
      <c r="AMD168" s="263"/>
      <c r="AME168" s="263"/>
      <c r="AMF168" s="263"/>
      <c r="AMG168" s="263"/>
      <c r="AMH168" s="263"/>
      <c r="AMI168" s="263"/>
      <c r="AMJ168" s="263"/>
      <c r="AMK168" s="263"/>
    </row>
    <row r="169" spans="1:1025" s="86" customFormat="1" x14ac:dyDescent="0.2">
      <c r="A169" s="263"/>
      <c r="B169" s="263"/>
      <c r="C169" s="234"/>
      <c r="D169" s="234"/>
      <c r="E169" s="234"/>
      <c r="F169" s="234"/>
      <c r="G169" s="234"/>
      <c r="H169" s="234"/>
      <c r="I169" s="234"/>
      <c r="J169" s="234"/>
      <c r="K169" s="234"/>
      <c r="L169" s="234"/>
      <c r="M169" s="234"/>
      <c r="N169" s="234"/>
      <c r="O169" s="234"/>
      <c r="P169" s="234"/>
      <c r="Q169" s="224"/>
      <c r="R169" s="244"/>
      <c r="S169" s="263"/>
      <c r="T169" s="263"/>
      <c r="U169" s="263"/>
      <c r="V169" s="263"/>
      <c r="W169" s="263"/>
      <c r="X169" s="263"/>
      <c r="Y169" s="263"/>
      <c r="Z169" s="263"/>
      <c r="AA169" s="263"/>
      <c r="AB169" s="263"/>
      <c r="AC169" s="263"/>
      <c r="AD169" s="263"/>
      <c r="AE169" s="263"/>
      <c r="AF169" s="263"/>
      <c r="AG169" s="263"/>
      <c r="AH169" s="263"/>
      <c r="AI169" s="263"/>
      <c r="AJ169" s="263"/>
      <c r="AK169" s="263"/>
      <c r="AL169" s="263"/>
      <c r="AM169" s="263"/>
      <c r="AN169" s="263"/>
      <c r="AO169" s="263"/>
      <c r="AP169" s="263"/>
      <c r="AQ169" s="263"/>
      <c r="AR169" s="263"/>
      <c r="AS169" s="263"/>
      <c r="AT169" s="263"/>
      <c r="AU169" s="263"/>
      <c r="AV169" s="263"/>
      <c r="AW169" s="263"/>
      <c r="AX169" s="263"/>
      <c r="AY169" s="263"/>
      <c r="AZ169" s="263"/>
      <c r="BA169" s="263"/>
      <c r="BB169" s="263"/>
      <c r="BC169" s="263"/>
      <c r="BD169" s="263"/>
      <c r="BE169" s="263"/>
      <c r="BF169" s="263"/>
      <c r="BG169" s="263"/>
      <c r="BH169" s="263"/>
      <c r="BI169" s="263"/>
      <c r="BJ169" s="263"/>
      <c r="BK169" s="263"/>
      <c r="BL169" s="263"/>
      <c r="BM169" s="263"/>
      <c r="BN169" s="263"/>
      <c r="BO169" s="263"/>
      <c r="BP169" s="263"/>
      <c r="BQ169" s="263"/>
      <c r="BR169" s="263"/>
      <c r="BS169" s="263"/>
      <c r="BT169" s="263"/>
      <c r="BU169" s="263"/>
      <c r="BV169" s="263"/>
      <c r="BW169" s="263"/>
      <c r="BX169" s="263"/>
      <c r="BY169" s="263"/>
      <c r="BZ169" s="263"/>
      <c r="CA169" s="263"/>
      <c r="CB169" s="263"/>
      <c r="CC169" s="263"/>
      <c r="CD169" s="263"/>
      <c r="CE169" s="263"/>
      <c r="CF169" s="263"/>
      <c r="CG169" s="263"/>
      <c r="CH169" s="263"/>
      <c r="CI169" s="263"/>
      <c r="CJ169" s="263"/>
      <c r="CK169" s="263"/>
      <c r="CL169" s="263"/>
      <c r="CM169" s="263"/>
      <c r="CN169" s="263"/>
      <c r="CO169" s="263"/>
      <c r="CP169" s="263"/>
      <c r="CQ169" s="263"/>
      <c r="CR169" s="263"/>
      <c r="CS169" s="263"/>
      <c r="CT169" s="263"/>
      <c r="CU169" s="263"/>
      <c r="CV169" s="263"/>
      <c r="CW169" s="263"/>
      <c r="CX169" s="263"/>
      <c r="CY169" s="263"/>
      <c r="CZ169" s="263"/>
      <c r="DA169" s="263"/>
      <c r="DB169" s="263"/>
      <c r="DC169" s="263"/>
      <c r="DD169" s="263"/>
      <c r="DE169" s="263"/>
      <c r="DF169" s="263"/>
      <c r="DG169" s="263"/>
      <c r="DH169" s="263"/>
      <c r="DI169" s="263"/>
      <c r="DJ169" s="263"/>
      <c r="DK169" s="263"/>
      <c r="DL169" s="263"/>
      <c r="DM169" s="263"/>
      <c r="DN169" s="263"/>
      <c r="DO169" s="263"/>
      <c r="DP169" s="263"/>
      <c r="DQ169" s="263"/>
      <c r="DR169" s="263"/>
      <c r="DS169" s="263"/>
      <c r="DT169" s="263"/>
      <c r="DU169" s="263"/>
      <c r="DV169" s="263"/>
      <c r="DW169" s="263"/>
      <c r="DX169" s="263"/>
      <c r="DY169" s="263"/>
      <c r="DZ169" s="263"/>
      <c r="EA169" s="263"/>
      <c r="EB169" s="263"/>
      <c r="EC169" s="263"/>
      <c r="ED169" s="263"/>
      <c r="EE169" s="263"/>
      <c r="EF169" s="263"/>
      <c r="EG169" s="263"/>
      <c r="EH169" s="263"/>
      <c r="EI169" s="263"/>
      <c r="EJ169" s="263"/>
      <c r="EK169" s="263"/>
      <c r="EL169" s="263"/>
      <c r="EM169" s="263"/>
      <c r="EN169" s="263"/>
      <c r="EO169" s="263"/>
      <c r="EP169" s="263"/>
      <c r="EQ169" s="263"/>
      <c r="ER169" s="263"/>
      <c r="ES169" s="263"/>
      <c r="ET169" s="263"/>
      <c r="EU169" s="263"/>
      <c r="EV169" s="263"/>
      <c r="EW169" s="263"/>
      <c r="EX169" s="263"/>
      <c r="EY169" s="263"/>
      <c r="EZ169" s="263"/>
      <c r="FA169" s="263"/>
      <c r="FB169" s="263"/>
      <c r="FC169" s="263"/>
      <c r="FD169" s="263"/>
      <c r="FE169" s="263"/>
      <c r="FF169" s="263"/>
      <c r="FG169" s="263"/>
      <c r="FH169" s="263"/>
      <c r="FI169" s="263"/>
      <c r="FJ169" s="263"/>
      <c r="FK169" s="263"/>
      <c r="FL169" s="263"/>
      <c r="FM169" s="263"/>
      <c r="FN169" s="263"/>
      <c r="FO169" s="263"/>
      <c r="FP169" s="263"/>
      <c r="FQ169" s="263"/>
      <c r="FR169" s="263"/>
      <c r="FS169" s="263"/>
      <c r="FT169" s="263"/>
      <c r="FU169" s="263"/>
      <c r="FV169" s="263"/>
      <c r="FW169" s="263"/>
      <c r="FX169" s="263"/>
      <c r="FY169" s="263"/>
      <c r="FZ169" s="263"/>
      <c r="GA169" s="263"/>
      <c r="GB169" s="263"/>
      <c r="GC169" s="263"/>
      <c r="GD169" s="263"/>
      <c r="GE169" s="263"/>
      <c r="GF169" s="263"/>
      <c r="GG169" s="263"/>
      <c r="GH169" s="263"/>
      <c r="GI169" s="263"/>
      <c r="GJ169" s="263"/>
      <c r="GK169" s="263"/>
      <c r="GL169" s="263"/>
      <c r="GM169" s="263"/>
      <c r="GN169" s="263"/>
      <c r="GO169" s="263"/>
      <c r="GP169" s="263"/>
      <c r="GQ169" s="263"/>
      <c r="GR169" s="263"/>
      <c r="GS169" s="263"/>
      <c r="GT169" s="263"/>
      <c r="GU169" s="263"/>
      <c r="GV169" s="263"/>
      <c r="GW169" s="263"/>
      <c r="GX169" s="263"/>
      <c r="GY169" s="263"/>
      <c r="GZ169" s="263"/>
      <c r="HA169" s="263"/>
      <c r="HB169" s="263"/>
      <c r="HC169" s="263"/>
      <c r="HD169" s="263"/>
      <c r="HE169" s="263"/>
      <c r="HF169" s="263"/>
      <c r="HG169" s="263"/>
      <c r="HH169" s="263"/>
      <c r="HI169" s="263"/>
      <c r="HJ169" s="263"/>
      <c r="HK169" s="263"/>
      <c r="HL169" s="263"/>
      <c r="HM169" s="263"/>
      <c r="HN169" s="263"/>
      <c r="HO169" s="263"/>
      <c r="HP169" s="263"/>
      <c r="HQ169" s="263"/>
      <c r="HR169" s="263"/>
      <c r="HS169" s="263"/>
      <c r="HT169" s="263"/>
      <c r="HU169" s="263"/>
      <c r="HV169" s="263"/>
      <c r="HW169" s="263"/>
      <c r="HX169" s="263"/>
      <c r="HY169" s="263"/>
      <c r="HZ169" s="263"/>
      <c r="IA169" s="263"/>
      <c r="IB169" s="263"/>
      <c r="IC169" s="263"/>
      <c r="ID169" s="263"/>
      <c r="IE169" s="263"/>
      <c r="IF169" s="263"/>
      <c r="IG169" s="263"/>
      <c r="IH169" s="263"/>
      <c r="II169" s="263"/>
      <c r="IJ169" s="263"/>
      <c r="IK169" s="263"/>
      <c r="IL169" s="263"/>
      <c r="IM169" s="263"/>
      <c r="IN169" s="263"/>
      <c r="IO169" s="263"/>
      <c r="IP169" s="263"/>
      <c r="IQ169" s="263"/>
      <c r="IR169" s="263"/>
      <c r="IS169" s="263"/>
      <c r="IT169" s="263"/>
      <c r="IU169" s="263"/>
      <c r="IV169" s="263"/>
      <c r="IW169" s="263"/>
      <c r="IX169" s="263"/>
      <c r="IY169" s="263"/>
      <c r="IZ169" s="263"/>
      <c r="JA169" s="263"/>
      <c r="JB169" s="263"/>
      <c r="JC169" s="263"/>
      <c r="JD169" s="263"/>
      <c r="JE169" s="263"/>
      <c r="JF169" s="263"/>
      <c r="JG169" s="263"/>
      <c r="JH169" s="263"/>
      <c r="JI169" s="263"/>
      <c r="JJ169" s="263"/>
      <c r="JK169" s="263"/>
      <c r="JL169" s="263"/>
      <c r="JM169" s="263"/>
      <c r="JN169" s="263"/>
      <c r="JO169" s="263"/>
      <c r="JP169" s="263"/>
      <c r="JQ169" s="263"/>
      <c r="JR169" s="263"/>
      <c r="JS169" s="263"/>
      <c r="JT169" s="263"/>
      <c r="JU169" s="263"/>
      <c r="JV169" s="263"/>
      <c r="JW169" s="263"/>
      <c r="JX169" s="263"/>
      <c r="JY169" s="263"/>
      <c r="JZ169" s="263"/>
      <c r="KA169" s="263"/>
      <c r="KB169" s="263"/>
      <c r="KC169" s="263"/>
      <c r="KD169" s="263"/>
      <c r="KE169" s="263"/>
      <c r="KF169" s="263"/>
      <c r="KG169" s="263"/>
      <c r="KH169" s="263"/>
      <c r="KI169" s="263"/>
      <c r="KJ169" s="263"/>
      <c r="KK169" s="263"/>
      <c r="KL169" s="263"/>
      <c r="KM169" s="263"/>
      <c r="KN169" s="263"/>
      <c r="KO169" s="263"/>
      <c r="KP169" s="263"/>
      <c r="KQ169" s="263"/>
      <c r="KR169" s="263"/>
      <c r="KS169" s="263"/>
      <c r="KT169" s="263"/>
      <c r="KU169" s="263"/>
      <c r="KV169" s="263"/>
      <c r="KW169" s="263"/>
      <c r="KX169" s="263"/>
      <c r="KY169" s="263"/>
      <c r="KZ169" s="263"/>
      <c r="LA169" s="263"/>
      <c r="LB169" s="263"/>
      <c r="LC169" s="263"/>
      <c r="LD169" s="263"/>
      <c r="LE169" s="263"/>
      <c r="LF169" s="263"/>
      <c r="LG169" s="263"/>
      <c r="LH169" s="263"/>
      <c r="LI169" s="263"/>
      <c r="LJ169" s="263"/>
      <c r="LK169" s="263"/>
      <c r="LL169" s="263"/>
      <c r="LM169" s="263"/>
      <c r="LN169" s="263"/>
      <c r="LO169" s="263"/>
      <c r="LP169" s="263"/>
      <c r="LQ169" s="263"/>
      <c r="LR169" s="263"/>
      <c r="LS169" s="263"/>
      <c r="LT169" s="263"/>
      <c r="LU169" s="263"/>
      <c r="LV169" s="263"/>
      <c r="LW169" s="263"/>
      <c r="LX169" s="263"/>
      <c r="LY169" s="263"/>
      <c r="LZ169" s="263"/>
      <c r="MA169" s="263"/>
      <c r="MB169" s="263"/>
      <c r="MC169" s="263"/>
      <c r="MD169" s="263"/>
      <c r="ME169" s="263"/>
      <c r="MF169" s="263"/>
      <c r="MG169" s="263"/>
      <c r="MH169" s="263"/>
      <c r="MI169" s="263"/>
      <c r="MJ169" s="263"/>
      <c r="MK169" s="263"/>
      <c r="ML169" s="263"/>
      <c r="MM169" s="263"/>
      <c r="MN169" s="263"/>
      <c r="MO169" s="263"/>
      <c r="MP169" s="263"/>
      <c r="MQ169" s="263"/>
      <c r="MR169" s="263"/>
      <c r="MS169" s="263"/>
      <c r="MT169" s="263"/>
      <c r="MU169" s="263"/>
      <c r="MV169" s="263"/>
      <c r="MW169" s="263"/>
      <c r="MX169" s="263"/>
      <c r="MY169" s="263"/>
      <c r="MZ169" s="263"/>
      <c r="NA169" s="263"/>
      <c r="NB169" s="263"/>
      <c r="NC169" s="263"/>
      <c r="ND169" s="263"/>
      <c r="NE169" s="263"/>
      <c r="NF169" s="263"/>
      <c r="NG169" s="263"/>
      <c r="NH169" s="263"/>
      <c r="NI169" s="263"/>
      <c r="NJ169" s="263"/>
      <c r="NK169" s="263"/>
      <c r="NL169" s="263"/>
      <c r="NM169" s="263"/>
      <c r="NN169" s="263"/>
      <c r="NO169" s="263"/>
      <c r="NP169" s="263"/>
      <c r="NQ169" s="263"/>
      <c r="NR169" s="263"/>
      <c r="NS169" s="263"/>
      <c r="NT169" s="263"/>
      <c r="NU169" s="263"/>
      <c r="NV169" s="263"/>
      <c r="NW169" s="263"/>
      <c r="NX169" s="263"/>
      <c r="NY169" s="263"/>
      <c r="NZ169" s="263"/>
      <c r="OA169" s="263"/>
      <c r="OB169" s="263"/>
      <c r="OC169" s="263"/>
      <c r="OD169" s="263"/>
      <c r="OE169" s="263"/>
      <c r="OF169" s="263"/>
      <c r="OG169" s="263"/>
      <c r="OH169" s="263"/>
      <c r="OI169" s="263"/>
      <c r="OJ169" s="263"/>
      <c r="OK169" s="263"/>
      <c r="OL169" s="263"/>
      <c r="OM169" s="263"/>
      <c r="ON169" s="263"/>
      <c r="OO169" s="263"/>
      <c r="OP169" s="263"/>
      <c r="OQ169" s="263"/>
      <c r="OR169" s="263"/>
      <c r="OS169" s="263"/>
      <c r="OT169" s="263"/>
      <c r="OU169" s="263"/>
      <c r="OV169" s="263"/>
      <c r="OW169" s="263"/>
      <c r="OX169" s="263"/>
      <c r="OY169" s="263"/>
      <c r="OZ169" s="263"/>
      <c r="PA169" s="263"/>
      <c r="PB169" s="263"/>
      <c r="PC169" s="263"/>
      <c r="PD169" s="263"/>
      <c r="PE169" s="263"/>
      <c r="PF169" s="263"/>
      <c r="PG169" s="263"/>
      <c r="PH169" s="263"/>
      <c r="PI169" s="263"/>
      <c r="PJ169" s="263"/>
      <c r="PK169" s="263"/>
      <c r="PL169" s="263"/>
      <c r="PM169" s="263"/>
      <c r="PN169" s="263"/>
      <c r="PO169" s="263"/>
      <c r="PP169" s="263"/>
      <c r="PQ169" s="263"/>
      <c r="PR169" s="263"/>
      <c r="PS169" s="263"/>
      <c r="PT169" s="263"/>
      <c r="PU169" s="263"/>
      <c r="PV169" s="263"/>
      <c r="PW169" s="263"/>
      <c r="PX169" s="263"/>
      <c r="PY169" s="263"/>
      <c r="PZ169" s="263"/>
      <c r="QA169" s="263"/>
      <c r="QB169" s="263"/>
      <c r="QC169" s="263"/>
      <c r="QD169" s="263"/>
      <c r="QE169" s="263"/>
      <c r="QF169" s="263"/>
      <c r="QG169" s="263"/>
      <c r="QH169" s="263"/>
      <c r="QI169" s="263"/>
      <c r="QJ169" s="263"/>
      <c r="QK169" s="263"/>
      <c r="QL169" s="263"/>
      <c r="QM169" s="263"/>
      <c r="QN169" s="263"/>
      <c r="QO169" s="263"/>
      <c r="QP169" s="263"/>
      <c r="QQ169" s="263"/>
      <c r="QR169" s="263"/>
      <c r="QS169" s="263"/>
      <c r="QT169" s="263"/>
      <c r="QU169" s="263"/>
      <c r="QV169" s="263"/>
      <c r="QW169" s="263"/>
      <c r="QX169" s="263"/>
      <c r="QY169" s="263"/>
      <c r="QZ169" s="263"/>
      <c r="RA169" s="263"/>
      <c r="RB169" s="263"/>
      <c r="RC169" s="263"/>
      <c r="RD169" s="263"/>
      <c r="RE169" s="263"/>
      <c r="RF169" s="263"/>
      <c r="RG169" s="263"/>
      <c r="RH169" s="263"/>
      <c r="RI169" s="263"/>
      <c r="RJ169" s="263"/>
      <c r="RK169" s="263"/>
      <c r="RL169" s="263"/>
      <c r="RM169" s="263"/>
      <c r="RN169" s="263"/>
      <c r="RO169" s="263"/>
      <c r="RP169" s="263"/>
      <c r="RQ169" s="263"/>
      <c r="RR169" s="263"/>
      <c r="RS169" s="263"/>
      <c r="RT169" s="263"/>
      <c r="RU169" s="263"/>
      <c r="RV169" s="263"/>
      <c r="RW169" s="263"/>
      <c r="RX169" s="263"/>
      <c r="RY169" s="263"/>
      <c r="RZ169" s="263"/>
      <c r="SA169" s="263"/>
      <c r="SB169" s="263"/>
      <c r="SC169" s="263"/>
      <c r="SD169" s="263"/>
      <c r="SE169" s="263"/>
      <c r="SF169" s="263"/>
      <c r="SG169" s="263"/>
      <c r="SH169" s="263"/>
      <c r="SI169" s="263"/>
      <c r="SJ169" s="263"/>
      <c r="SK169" s="263"/>
      <c r="SL169" s="263"/>
      <c r="SM169" s="263"/>
      <c r="SN169" s="263"/>
      <c r="SO169" s="263"/>
      <c r="SP169" s="263"/>
      <c r="SQ169" s="263"/>
      <c r="SR169" s="263"/>
      <c r="SS169" s="263"/>
      <c r="ST169" s="263"/>
      <c r="SU169" s="263"/>
      <c r="SV169" s="263"/>
      <c r="SW169" s="263"/>
      <c r="SX169" s="263"/>
      <c r="SY169" s="263"/>
      <c r="SZ169" s="263"/>
      <c r="TA169" s="263"/>
      <c r="TB169" s="263"/>
      <c r="TC169" s="263"/>
      <c r="TD169" s="263"/>
      <c r="TE169" s="263"/>
      <c r="TF169" s="263"/>
      <c r="TG169" s="263"/>
      <c r="TH169" s="263"/>
      <c r="TI169" s="263"/>
      <c r="TJ169" s="263"/>
      <c r="TK169" s="263"/>
      <c r="TL169" s="263"/>
      <c r="TM169" s="263"/>
      <c r="TN169" s="263"/>
      <c r="TO169" s="263"/>
      <c r="TP169" s="263"/>
      <c r="TQ169" s="263"/>
      <c r="TR169" s="263"/>
      <c r="TS169" s="263"/>
      <c r="TT169" s="263"/>
      <c r="TU169" s="263"/>
      <c r="TV169" s="263"/>
      <c r="TW169" s="263"/>
      <c r="TX169" s="263"/>
      <c r="TY169" s="263"/>
      <c r="TZ169" s="263"/>
      <c r="UA169" s="263"/>
      <c r="UB169" s="263"/>
      <c r="UC169" s="263"/>
      <c r="UD169" s="263"/>
      <c r="UE169" s="263"/>
      <c r="UF169" s="263"/>
      <c r="UG169" s="263"/>
      <c r="UH169" s="263"/>
      <c r="UI169" s="263"/>
      <c r="UJ169" s="263"/>
      <c r="UK169" s="263"/>
      <c r="UL169" s="263"/>
      <c r="UM169" s="263"/>
      <c r="UN169" s="263"/>
      <c r="UO169" s="263"/>
      <c r="UP169" s="263"/>
      <c r="UQ169" s="263"/>
      <c r="UR169" s="263"/>
      <c r="US169" s="263"/>
      <c r="UT169" s="263"/>
      <c r="UU169" s="263"/>
      <c r="UV169" s="263"/>
      <c r="UW169" s="263"/>
      <c r="UX169" s="263"/>
      <c r="UY169" s="263"/>
      <c r="UZ169" s="263"/>
      <c r="VA169" s="263"/>
      <c r="VB169" s="263"/>
      <c r="VC169" s="263"/>
      <c r="VD169" s="263"/>
      <c r="VE169" s="263"/>
      <c r="VF169" s="263"/>
      <c r="VG169" s="263"/>
      <c r="VH169" s="263"/>
      <c r="VI169" s="263"/>
      <c r="VJ169" s="263"/>
      <c r="VK169" s="263"/>
      <c r="VL169" s="263"/>
      <c r="VM169" s="263"/>
      <c r="VN169" s="263"/>
      <c r="VO169" s="263"/>
      <c r="VP169" s="263"/>
      <c r="VQ169" s="263"/>
      <c r="VR169" s="263"/>
      <c r="VS169" s="263"/>
      <c r="VT169" s="263"/>
      <c r="VU169" s="263"/>
      <c r="VV169" s="263"/>
      <c r="VW169" s="263"/>
      <c r="VX169" s="263"/>
      <c r="VY169" s="263"/>
      <c r="VZ169" s="263"/>
      <c r="WA169" s="263"/>
      <c r="WB169" s="263"/>
      <c r="WC169" s="263"/>
      <c r="WD169" s="263"/>
      <c r="WE169" s="263"/>
      <c r="WF169" s="263"/>
      <c r="WG169" s="263"/>
      <c r="WH169" s="263"/>
      <c r="WI169" s="263"/>
      <c r="WJ169" s="263"/>
      <c r="WK169" s="263"/>
      <c r="WL169" s="263"/>
      <c r="WM169" s="263"/>
      <c r="WN169" s="263"/>
      <c r="WO169" s="263"/>
      <c r="WP169" s="263"/>
      <c r="WQ169" s="263"/>
      <c r="WR169" s="263"/>
      <c r="WS169" s="263"/>
      <c r="WT169" s="263"/>
      <c r="WU169" s="263"/>
      <c r="WV169" s="263"/>
      <c r="WW169" s="263"/>
      <c r="WX169" s="263"/>
      <c r="WY169" s="263"/>
      <c r="WZ169" s="263"/>
      <c r="XA169" s="263"/>
      <c r="XB169" s="263"/>
      <c r="XC169" s="263"/>
      <c r="XD169" s="263"/>
      <c r="XE169" s="263"/>
      <c r="XF169" s="263"/>
      <c r="XG169" s="263"/>
      <c r="XH169" s="263"/>
      <c r="XI169" s="263"/>
      <c r="XJ169" s="263"/>
      <c r="XK169" s="263"/>
      <c r="XL169" s="263"/>
      <c r="XM169" s="263"/>
      <c r="XN169" s="263"/>
      <c r="XO169" s="263"/>
      <c r="XP169" s="263"/>
      <c r="XQ169" s="263"/>
      <c r="XR169" s="263"/>
      <c r="XS169" s="263"/>
      <c r="XT169" s="263"/>
      <c r="XU169" s="263"/>
      <c r="XV169" s="263"/>
      <c r="XW169" s="263"/>
      <c r="XX169" s="263"/>
      <c r="XY169" s="263"/>
      <c r="XZ169" s="263"/>
      <c r="YA169" s="263"/>
      <c r="YB169" s="263"/>
      <c r="YC169" s="263"/>
      <c r="YD169" s="263"/>
      <c r="YE169" s="263"/>
      <c r="YF169" s="263"/>
      <c r="YG169" s="263"/>
      <c r="YH169" s="263"/>
      <c r="YI169" s="263"/>
      <c r="YJ169" s="263"/>
      <c r="YK169" s="263"/>
      <c r="YL169" s="263"/>
      <c r="YM169" s="263"/>
      <c r="YN169" s="263"/>
      <c r="YO169" s="263"/>
      <c r="YP169" s="263"/>
      <c r="YQ169" s="263"/>
      <c r="YR169" s="263"/>
      <c r="YS169" s="263"/>
      <c r="YT169" s="263"/>
      <c r="YU169" s="263"/>
      <c r="YV169" s="263"/>
      <c r="YW169" s="263"/>
      <c r="YX169" s="263"/>
      <c r="YY169" s="263"/>
      <c r="YZ169" s="263"/>
      <c r="ZA169" s="263"/>
      <c r="ZB169" s="263"/>
      <c r="ZC169" s="263"/>
      <c r="ZD169" s="263"/>
      <c r="ZE169" s="263"/>
      <c r="ZF169" s="263"/>
      <c r="ZG169" s="263"/>
      <c r="ZH169" s="263"/>
      <c r="ZI169" s="263"/>
      <c r="ZJ169" s="263"/>
      <c r="ZK169" s="263"/>
      <c r="ZL169" s="263"/>
      <c r="ZM169" s="263"/>
      <c r="ZN169" s="263"/>
      <c r="ZO169" s="263"/>
      <c r="ZP169" s="263"/>
      <c r="ZQ169" s="263"/>
      <c r="ZR169" s="263"/>
      <c r="ZS169" s="263"/>
      <c r="ZT169" s="263"/>
      <c r="ZU169" s="263"/>
      <c r="ZV169" s="263"/>
      <c r="ZW169" s="263"/>
      <c r="ZX169" s="263"/>
      <c r="ZY169" s="263"/>
      <c r="ZZ169" s="263"/>
      <c r="AAA169" s="263"/>
      <c r="AAB169" s="263"/>
      <c r="AAC169" s="263"/>
      <c r="AAD169" s="263"/>
      <c r="AAE169" s="263"/>
      <c r="AAF169" s="263"/>
      <c r="AAG169" s="263"/>
      <c r="AAH169" s="263"/>
      <c r="AAI169" s="263"/>
      <c r="AAJ169" s="263"/>
      <c r="AAK169" s="263"/>
      <c r="AAL169" s="263"/>
      <c r="AAM169" s="263"/>
      <c r="AAN169" s="263"/>
      <c r="AAO169" s="263"/>
      <c r="AAP169" s="263"/>
      <c r="AAQ169" s="263"/>
      <c r="AAR169" s="263"/>
      <c r="AAS169" s="263"/>
      <c r="AAT169" s="263"/>
      <c r="AAU169" s="263"/>
      <c r="AAV169" s="263"/>
      <c r="AAW169" s="263"/>
      <c r="AAX169" s="263"/>
      <c r="AAY169" s="263"/>
      <c r="AAZ169" s="263"/>
      <c r="ABA169" s="263"/>
      <c r="ABB169" s="263"/>
      <c r="ABC169" s="263"/>
      <c r="ABD169" s="263"/>
      <c r="ABE169" s="263"/>
      <c r="ABF169" s="263"/>
      <c r="ABG169" s="263"/>
      <c r="ABH169" s="263"/>
      <c r="ABI169" s="263"/>
      <c r="ABJ169" s="263"/>
      <c r="ABK169" s="263"/>
      <c r="ABL169" s="263"/>
      <c r="ABM169" s="263"/>
      <c r="ABN169" s="263"/>
      <c r="ABO169" s="263"/>
      <c r="ABP169" s="263"/>
      <c r="ABQ169" s="263"/>
      <c r="ABR169" s="263"/>
      <c r="ABS169" s="263"/>
      <c r="ABT169" s="263"/>
      <c r="ABU169" s="263"/>
      <c r="ABV169" s="263"/>
      <c r="ABW169" s="263"/>
      <c r="ABX169" s="263"/>
      <c r="ABY169" s="263"/>
      <c r="ABZ169" s="263"/>
      <c r="ACA169" s="263"/>
      <c r="ACB169" s="263"/>
      <c r="ACC169" s="263"/>
      <c r="ACD169" s="263"/>
      <c r="ACE169" s="263"/>
      <c r="ACF169" s="263"/>
      <c r="ACG169" s="263"/>
      <c r="ACH169" s="263"/>
      <c r="ACI169" s="263"/>
      <c r="ACJ169" s="263"/>
      <c r="ACK169" s="263"/>
      <c r="ACL169" s="263"/>
      <c r="ACM169" s="263"/>
      <c r="ACN169" s="263"/>
      <c r="ACO169" s="263"/>
      <c r="ACP169" s="263"/>
      <c r="ACQ169" s="263"/>
      <c r="ACR169" s="263"/>
      <c r="ACS169" s="263"/>
      <c r="ACT169" s="263"/>
      <c r="ACU169" s="263"/>
      <c r="ACV169" s="263"/>
      <c r="ACW169" s="263"/>
      <c r="ACX169" s="263"/>
      <c r="ACY169" s="263"/>
      <c r="ACZ169" s="263"/>
      <c r="ADA169" s="263"/>
      <c r="ADB169" s="263"/>
      <c r="ADC169" s="263"/>
      <c r="ADD169" s="263"/>
      <c r="ADE169" s="263"/>
      <c r="ADF169" s="263"/>
      <c r="ADG169" s="263"/>
      <c r="ADH169" s="263"/>
      <c r="ADI169" s="263"/>
      <c r="ADJ169" s="263"/>
      <c r="ADK169" s="263"/>
      <c r="ADL169" s="263"/>
      <c r="ADM169" s="263"/>
      <c r="ADN169" s="263"/>
      <c r="ADO169" s="263"/>
      <c r="ADP169" s="263"/>
      <c r="ADQ169" s="263"/>
      <c r="ADR169" s="263"/>
      <c r="ADS169" s="263"/>
      <c r="ADT169" s="263"/>
      <c r="ADU169" s="263"/>
      <c r="ADV169" s="263"/>
      <c r="ADW169" s="263"/>
      <c r="ADX169" s="263"/>
      <c r="ADY169" s="263"/>
      <c r="ADZ169" s="263"/>
      <c r="AEA169" s="263"/>
      <c r="AEB169" s="263"/>
      <c r="AEC169" s="263"/>
      <c r="AED169" s="263"/>
      <c r="AEE169" s="263"/>
      <c r="AEF169" s="263"/>
      <c r="AEG169" s="263"/>
      <c r="AEH169" s="263"/>
      <c r="AEI169" s="263"/>
      <c r="AEJ169" s="263"/>
      <c r="AEK169" s="263"/>
      <c r="AEL169" s="263"/>
      <c r="AEM169" s="263"/>
      <c r="AEN169" s="263"/>
      <c r="AEO169" s="263"/>
      <c r="AEP169" s="263"/>
      <c r="AEQ169" s="263"/>
      <c r="AER169" s="263"/>
      <c r="AES169" s="263"/>
      <c r="AET169" s="263"/>
      <c r="AEU169" s="263"/>
      <c r="AEV169" s="263"/>
      <c r="AEW169" s="263"/>
      <c r="AEX169" s="263"/>
      <c r="AEY169" s="263"/>
      <c r="AEZ169" s="263"/>
      <c r="AFA169" s="263"/>
      <c r="AFB169" s="263"/>
      <c r="AFC169" s="263"/>
      <c r="AFD169" s="263"/>
      <c r="AFE169" s="263"/>
      <c r="AFF169" s="263"/>
      <c r="AFG169" s="263"/>
      <c r="AFH169" s="263"/>
      <c r="AFI169" s="263"/>
      <c r="AFJ169" s="263"/>
      <c r="AFK169" s="263"/>
      <c r="AFL169" s="263"/>
      <c r="AFM169" s="263"/>
      <c r="AFN169" s="263"/>
      <c r="AFO169" s="263"/>
      <c r="AFP169" s="263"/>
      <c r="AFQ169" s="263"/>
      <c r="AFR169" s="263"/>
      <c r="AFS169" s="263"/>
      <c r="AFT169" s="263"/>
      <c r="AFU169" s="263"/>
      <c r="AFV169" s="263"/>
      <c r="AFW169" s="263"/>
      <c r="AFX169" s="263"/>
      <c r="AFY169" s="263"/>
      <c r="AFZ169" s="263"/>
      <c r="AGA169" s="263"/>
      <c r="AGB169" s="263"/>
      <c r="AGC169" s="263"/>
      <c r="AGD169" s="263"/>
      <c r="AGE169" s="263"/>
      <c r="AGF169" s="263"/>
      <c r="AGG169" s="263"/>
      <c r="AGH169" s="263"/>
      <c r="AGI169" s="263"/>
      <c r="AGJ169" s="263"/>
      <c r="AGK169" s="263"/>
      <c r="AGL169" s="263"/>
      <c r="AGM169" s="263"/>
      <c r="AGN169" s="263"/>
      <c r="AGO169" s="263"/>
      <c r="AGP169" s="263"/>
      <c r="AGQ169" s="263"/>
      <c r="AGR169" s="263"/>
      <c r="AGS169" s="263"/>
      <c r="AGT169" s="263"/>
      <c r="AGU169" s="263"/>
      <c r="AGV169" s="263"/>
      <c r="AGW169" s="263"/>
      <c r="AGX169" s="263"/>
      <c r="AGY169" s="263"/>
      <c r="AGZ169" s="263"/>
      <c r="AHA169" s="263"/>
      <c r="AHB169" s="263"/>
      <c r="AHC169" s="263"/>
      <c r="AHD169" s="263"/>
      <c r="AHE169" s="263"/>
      <c r="AHF169" s="263"/>
      <c r="AHG169" s="263"/>
      <c r="AHH169" s="263"/>
      <c r="AHI169" s="263"/>
      <c r="AHJ169" s="263"/>
      <c r="AHK169" s="263"/>
      <c r="AHL169" s="263"/>
      <c r="AHM169" s="263"/>
      <c r="AHN169" s="263"/>
      <c r="AHO169" s="263"/>
      <c r="AHP169" s="263"/>
      <c r="AHQ169" s="263"/>
      <c r="AHR169" s="263"/>
      <c r="AHS169" s="263"/>
      <c r="AHT169" s="263"/>
      <c r="AHU169" s="263"/>
      <c r="AHV169" s="263"/>
      <c r="AHW169" s="263"/>
      <c r="AHX169" s="263"/>
      <c r="AHY169" s="263"/>
      <c r="AHZ169" s="263"/>
      <c r="AIA169" s="263"/>
      <c r="AIB169" s="263"/>
      <c r="AIC169" s="263"/>
      <c r="AID169" s="263"/>
      <c r="AIE169" s="263"/>
      <c r="AIF169" s="263"/>
      <c r="AIG169" s="263"/>
      <c r="AIH169" s="263"/>
      <c r="AII169" s="263"/>
      <c r="AIJ169" s="263"/>
      <c r="AIK169" s="263"/>
      <c r="AIL169" s="263"/>
      <c r="AIM169" s="263"/>
      <c r="AIN169" s="263"/>
      <c r="AIO169" s="263"/>
      <c r="AIP169" s="263"/>
      <c r="AIQ169" s="263"/>
      <c r="AIR169" s="263"/>
      <c r="AIS169" s="263"/>
      <c r="AIT169" s="263"/>
      <c r="AIU169" s="263"/>
      <c r="AIV169" s="263"/>
      <c r="AIW169" s="263"/>
      <c r="AIX169" s="263"/>
      <c r="AIY169" s="263"/>
      <c r="AIZ169" s="263"/>
      <c r="AJA169" s="263"/>
      <c r="AJB169" s="263"/>
      <c r="AJC169" s="263"/>
      <c r="AJD169" s="263"/>
      <c r="AJE169" s="263"/>
      <c r="AJF169" s="263"/>
      <c r="AJG169" s="263"/>
      <c r="AJH169" s="263"/>
      <c r="AJI169" s="263"/>
      <c r="AJJ169" s="263"/>
      <c r="AJK169" s="263"/>
      <c r="AJL169" s="263"/>
      <c r="AJM169" s="263"/>
      <c r="AJN169" s="263"/>
      <c r="AJO169" s="263"/>
      <c r="AJP169" s="263"/>
      <c r="AJQ169" s="263"/>
      <c r="AJR169" s="263"/>
      <c r="AJS169" s="263"/>
      <c r="AJT169" s="263"/>
      <c r="AJU169" s="263"/>
      <c r="AJV169" s="263"/>
      <c r="AJW169" s="263"/>
      <c r="AJX169" s="263"/>
      <c r="AJY169" s="263"/>
      <c r="AJZ169" s="263"/>
      <c r="AKA169" s="263"/>
      <c r="AKB169" s="263"/>
      <c r="AKC169" s="263"/>
      <c r="AKD169" s="263"/>
      <c r="AKE169" s="263"/>
      <c r="AKF169" s="263"/>
      <c r="AKG169" s="263"/>
      <c r="AKH169" s="263"/>
      <c r="AKI169" s="263"/>
      <c r="AKJ169" s="263"/>
      <c r="AKK169" s="263"/>
      <c r="AKL169" s="263"/>
      <c r="AKM169" s="263"/>
      <c r="AKN169" s="263"/>
      <c r="AKO169" s="263"/>
      <c r="AKP169" s="263"/>
      <c r="AKQ169" s="263"/>
      <c r="AKR169" s="263"/>
      <c r="AKS169" s="263"/>
      <c r="AKT169" s="263"/>
      <c r="AKU169" s="263"/>
      <c r="AKV169" s="263"/>
      <c r="AKW169" s="263"/>
      <c r="AKX169" s="263"/>
      <c r="AKY169" s="263"/>
      <c r="AKZ169" s="263"/>
      <c r="ALA169" s="263"/>
      <c r="ALB169" s="263"/>
      <c r="ALC169" s="263"/>
      <c r="ALD169" s="263"/>
      <c r="ALE169" s="263"/>
      <c r="ALF169" s="263"/>
      <c r="ALG169" s="263"/>
      <c r="ALH169" s="263"/>
      <c r="ALI169" s="263"/>
      <c r="ALJ169" s="263"/>
      <c r="ALK169" s="263"/>
      <c r="ALL169" s="263"/>
      <c r="ALM169" s="263"/>
      <c r="ALN169" s="263"/>
      <c r="ALO169" s="263"/>
      <c r="ALP169" s="263"/>
      <c r="ALQ169" s="263"/>
      <c r="ALR169" s="263"/>
      <c r="ALS169" s="263"/>
      <c r="ALT169" s="263"/>
      <c r="ALU169" s="263"/>
      <c r="ALV169" s="263"/>
      <c r="ALW169" s="263"/>
      <c r="ALX169" s="263"/>
      <c r="ALY169" s="263"/>
      <c r="ALZ169" s="263"/>
      <c r="AMA169" s="263"/>
      <c r="AMB169" s="263"/>
      <c r="AMC169" s="263"/>
      <c r="AMD169" s="263"/>
      <c r="AME169" s="263"/>
      <c r="AMF169" s="263"/>
      <c r="AMG169" s="263"/>
      <c r="AMH169" s="263"/>
      <c r="AMI169" s="263"/>
      <c r="AMJ169" s="263"/>
      <c r="AMK169" s="263"/>
    </row>
    <row r="170" spans="1:1025" s="86" customFormat="1" x14ac:dyDescent="0.2">
      <c r="A170" s="263"/>
      <c r="B170" s="263"/>
      <c r="C170" s="234"/>
      <c r="D170" s="234"/>
      <c r="E170" s="234"/>
      <c r="F170" s="234"/>
      <c r="G170" s="234"/>
      <c r="H170" s="234"/>
      <c r="I170" s="234"/>
      <c r="J170" s="234"/>
      <c r="K170" s="234"/>
      <c r="L170" s="234"/>
      <c r="M170" s="234"/>
      <c r="N170" s="234"/>
      <c r="O170" s="234"/>
      <c r="P170" s="234"/>
      <c r="Q170" s="224"/>
      <c r="R170" s="244"/>
      <c r="S170" s="263"/>
      <c r="T170" s="263"/>
      <c r="U170" s="263"/>
      <c r="V170" s="263"/>
      <c r="W170" s="263"/>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c r="CA170" s="263"/>
      <c r="CB170" s="263"/>
      <c r="CC170" s="263"/>
      <c r="CD170" s="263"/>
      <c r="CE170" s="263"/>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263"/>
      <c r="DG170" s="263"/>
      <c r="DH170" s="263"/>
      <c r="DI170" s="263"/>
      <c r="DJ170" s="263"/>
      <c r="DK170" s="263"/>
      <c r="DL170" s="263"/>
      <c r="DM170" s="263"/>
      <c r="DN170" s="263"/>
      <c r="DO170" s="263"/>
      <c r="DP170" s="263"/>
      <c r="DQ170" s="263"/>
      <c r="DR170" s="263"/>
      <c r="DS170" s="263"/>
      <c r="DT170" s="263"/>
      <c r="DU170" s="263"/>
      <c r="DV170" s="263"/>
      <c r="DW170" s="263"/>
      <c r="DX170" s="263"/>
      <c r="DY170" s="263"/>
      <c r="DZ170" s="263"/>
      <c r="EA170" s="263"/>
      <c r="EB170" s="263"/>
      <c r="EC170" s="263"/>
      <c r="ED170" s="263"/>
      <c r="EE170" s="263"/>
      <c r="EF170" s="263"/>
      <c r="EG170" s="263"/>
      <c r="EH170" s="263"/>
      <c r="EI170" s="263"/>
      <c r="EJ170" s="263"/>
      <c r="EK170" s="263"/>
      <c r="EL170" s="263"/>
      <c r="EM170" s="263"/>
      <c r="EN170" s="263"/>
      <c r="EO170" s="263"/>
      <c r="EP170" s="263"/>
      <c r="EQ170" s="263"/>
      <c r="ER170" s="263"/>
      <c r="ES170" s="263"/>
      <c r="ET170" s="263"/>
      <c r="EU170" s="263"/>
      <c r="EV170" s="263"/>
      <c r="EW170" s="263"/>
      <c r="EX170" s="263"/>
      <c r="EY170" s="263"/>
      <c r="EZ170" s="263"/>
      <c r="FA170" s="263"/>
      <c r="FB170" s="263"/>
      <c r="FC170" s="263"/>
      <c r="FD170" s="263"/>
      <c r="FE170" s="263"/>
      <c r="FF170" s="263"/>
      <c r="FG170" s="263"/>
      <c r="FH170" s="263"/>
      <c r="FI170" s="263"/>
      <c r="FJ170" s="263"/>
      <c r="FK170" s="263"/>
      <c r="FL170" s="263"/>
      <c r="FM170" s="263"/>
      <c r="FN170" s="263"/>
      <c r="FO170" s="263"/>
      <c r="FP170" s="263"/>
      <c r="FQ170" s="263"/>
      <c r="FR170" s="263"/>
      <c r="FS170" s="263"/>
      <c r="FT170" s="263"/>
      <c r="FU170" s="263"/>
      <c r="FV170" s="263"/>
      <c r="FW170" s="263"/>
      <c r="FX170" s="263"/>
      <c r="FY170" s="263"/>
      <c r="FZ170" s="263"/>
      <c r="GA170" s="263"/>
      <c r="GB170" s="263"/>
      <c r="GC170" s="263"/>
      <c r="GD170" s="263"/>
      <c r="GE170" s="263"/>
      <c r="GF170" s="263"/>
      <c r="GG170" s="263"/>
      <c r="GH170" s="263"/>
      <c r="GI170" s="263"/>
      <c r="GJ170" s="263"/>
      <c r="GK170" s="263"/>
      <c r="GL170" s="263"/>
      <c r="GM170" s="263"/>
      <c r="GN170" s="263"/>
      <c r="GO170" s="263"/>
      <c r="GP170" s="263"/>
      <c r="GQ170" s="263"/>
      <c r="GR170" s="263"/>
      <c r="GS170" s="263"/>
      <c r="GT170" s="263"/>
      <c r="GU170" s="263"/>
      <c r="GV170" s="263"/>
      <c r="GW170" s="263"/>
      <c r="GX170" s="263"/>
      <c r="GY170" s="263"/>
      <c r="GZ170" s="263"/>
      <c r="HA170" s="263"/>
      <c r="HB170" s="263"/>
      <c r="HC170" s="263"/>
      <c r="HD170" s="263"/>
      <c r="HE170" s="263"/>
      <c r="HF170" s="263"/>
      <c r="HG170" s="263"/>
      <c r="HH170" s="263"/>
      <c r="HI170" s="263"/>
      <c r="HJ170" s="263"/>
      <c r="HK170" s="263"/>
      <c r="HL170" s="263"/>
      <c r="HM170" s="263"/>
      <c r="HN170" s="263"/>
      <c r="HO170" s="263"/>
      <c r="HP170" s="263"/>
      <c r="HQ170" s="263"/>
      <c r="HR170" s="263"/>
      <c r="HS170" s="263"/>
      <c r="HT170" s="263"/>
      <c r="HU170" s="263"/>
      <c r="HV170" s="263"/>
      <c r="HW170" s="263"/>
      <c r="HX170" s="263"/>
      <c r="HY170" s="263"/>
      <c r="HZ170" s="263"/>
      <c r="IA170" s="263"/>
      <c r="IB170" s="263"/>
      <c r="IC170" s="263"/>
      <c r="ID170" s="263"/>
      <c r="IE170" s="263"/>
      <c r="IF170" s="263"/>
      <c r="IG170" s="263"/>
      <c r="IH170" s="263"/>
      <c r="II170" s="263"/>
      <c r="IJ170" s="263"/>
      <c r="IK170" s="263"/>
      <c r="IL170" s="263"/>
      <c r="IM170" s="263"/>
      <c r="IN170" s="263"/>
      <c r="IO170" s="263"/>
      <c r="IP170" s="263"/>
      <c r="IQ170" s="263"/>
      <c r="IR170" s="263"/>
      <c r="IS170" s="263"/>
      <c r="IT170" s="263"/>
      <c r="IU170" s="263"/>
      <c r="IV170" s="263"/>
      <c r="IW170" s="263"/>
      <c r="IX170" s="263"/>
      <c r="IY170" s="263"/>
      <c r="IZ170" s="263"/>
      <c r="JA170" s="263"/>
      <c r="JB170" s="263"/>
      <c r="JC170" s="263"/>
      <c r="JD170" s="263"/>
      <c r="JE170" s="263"/>
      <c r="JF170" s="263"/>
      <c r="JG170" s="263"/>
      <c r="JH170" s="263"/>
      <c r="JI170" s="263"/>
      <c r="JJ170" s="263"/>
      <c r="JK170" s="263"/>
      <c r="JL170" s="263"/>
      <c r="JM170" s="263"/>
      <c r="JN170" s="263"/>
      <c r="JO170" s="263"/>
      <c r="JP170" s="263"/>
      <c r="JQ170" s="263"/>
      <c r="JR170" s="263"/>
      <c r="JS170" s="263"/>
      <c r="JT170" s="263"/>
      <c r="JU170" s="263"/>
      <c r="JV170" s="263"/>
      <c r="JW170" s="263"/>
      <c r="JX170" s="263"/>
      <c r="JY170" s="263"/>
      <c r="JZ170" s="263"/>
      <c r="KA170" s="263"/>
      <c r="KB170" s="263"/>
      <c r="KC170" s="263"/>
      <c r="KD170" s="263"/>
      <c r="KE170" s="263"/>
      <c r="KF170" s="263"/>
      <c r="KG170" s="263"/>
      <c r="KH170" s="263"/>
      <c r="KI170" s="263"/>
      <c r="KJ170" s="263"/>
      <c r="KK170" s="263"/>
      <c r="KL170" s="263"/>
      <c r="KM170" s="263"/>
      <c r="KN170" s="263"/>
      <c r="KO170" s="263"/>
      <c r="KP170" s="263"/>
      <c r="KQ170" s="263"/>
      <c r="KR170" s="263"/>
      <c r="KS170" s="263"/>
      <c r="KT170" s="263"/>
      <c r="KU170" s="263"/>
      <c r="KV170" s="263"/>
      <c r="KW170" s="263"/>
      <c r="KX170" s="263"/>
      <c r="KY170" s="263"/>
      <c r="KZ170" s="263"/>
      <c r="LA170" s="263"/>
      <c r="LB170" s="263"/>
      <c r="LC170" s="263"/>
      <c r="LD170" s="263"/>
      <c r="LE170" s="263"/>
      <c r="LF170" s="263"/>
      <c r="LG170" s="263"/>
      <c r="LH170" s="263"/>
      <c r="LI170" s="263"/>
      <c r="LJ170" s="263"/>
      <c r="LK170" s="263"/>
      <c r="LL170" s="263"/>
      <c r="LM170" s="263"/>
      <c r="LN170" s="263"/>
      <c r="LO170" s="263"/>
      <c r="LP170" s="263"/>
      <c r="LQ170" s="263"/>
      <c r="LR170" s="263"/>
      <c r="LS170" s="263"/>
      <c r="LT170" s="263"/>
      <c r="LU170" s="263"/>
      <c r="LV170" s="263"/>
      <c r="LW170" s="263"/>
      <c r="LX170" s="263"/>
      <c r="LY170" s="263"/>
      <c r="LZ170" s="263"/>
      <c r="MA170" s="263"/>
      <c r="MB170" s="263"/>
      <c r="MC170" s="263"/>
      <c r="MD170" s="263"/>
      <c r="ME170" s="263"/>
      <c r="MF170" s="263"/>
      <c r="MG170" s="263"/>
      <c r="MH170" s="263"/>
      <c r="MI170" s="263"/>
      <c r="MJ170" s="263"/>
      <c r="MK170" s="263"/>
      <c r="ML170" s="263"/>
      <c r="MM170" s="263"/>
      <c r="MN170" s="263"/>
      <c r="MO170" s="263"/>
      <c r="MP170" s="263"/>
      <c r="MQ170" s="263"/>
      <c r="MR170" s="263"/>
      <c r="MS170" s="263"/>
      <c r="MT170" s="263"/>
      <c r="MU170" s="263"/>
      <c r="MV170" s="263"/>
      <c r="MW170" s="263"/>
      <c r="MX170" s="263"/>
      <c r="MY170" s="263"/>
      <c r="MZ170" s="263"/>
      <c r="NA170" s="263"/>
      <c r="NB170" s="263"/>
      <c r="NC170" s="263"/>
      <c r="ND170" s="263"/>
      <c r="NE170" s="263"/>
      <c r="NF170" s="263"/>
      <c r="NG170" s="263"/>
      <c r="NH170" s="263"/>
      <c r="NI170" s="263"/>
      <c r="NJ170" s="263"/>
      <c r="NK170" s="263"/>
      <c r="NL170" s="263"/>
      <c r="NM170" s="263"/>
      <c r="NN170" s="263"/>
      <c r="NO170" s="263"/>
      <c r="NP170" s="263"/>
      <c r="NQ170" s="263"/>
      <c r="NR170" s="263"/>
      <c r="NS170" s="263"/>
      <c r="NT170" s="263"/>
      <c r="NU170" s="263"/>
      <c r="NV170" s="263"/>
      <c r="NW170" s="263"/>
      <c r="NX170" s="263"/>
      <c r="NY170" s="263"/>
      <c r="NZ170" s="263"/>
      <c r="OA170" s="263"/>
      <c r="OB170" s="263"/>
      <c r="OC170" s="263"/>
      <c r="OD170" s="263"/>
      <c r="OE170" s="263"/>
      <c r="OF170" s="263"/>
      <c r="OG170" s="263"/>
      <c r="OH170" s="263"/>
      <c r="OI170" s="263"/>
      <c r="OJ170" s="263"/>
      <c r="OK170" s="263"/>
      <c r="OL170" s="263"/>
      <c r="OM170" s="263"/>
      <c r="ON170" s="263"/>
      <c r="OO170" s="263"/>
      <c r="OP170" s="263"/>
      <c r="OQ170" s="263"/>
      <c r="OR170" s="263"/>
      <c r="OS170" s="263"/>
      <c r="OT170" s="263"/>
      <c r="OU170" s="263"/>
      <c r="OV170" s="263"/>
      <c r="OW170" s="263"/>
      <c r="OX170" s="263"/>
      <c r="OY170" s="263"/>
      <c r="OZ170" s="263"/>
      <c r="PA170" s="263"/>
      <c r="PB170" s="263"/>
      <c r="PC170" s="263"/>
      <c r="PD170" s="263"/>
      <c r="PE170" s="263"/>
      <c r="PF170" s="263"/>
      <c r="PG170" s="263"/>
      <c r="PH170" s="263"/>
      <c r="PI170" s="263"/>
      <c r="PJ170" s="263"/>
      <c r="PK170" s="263"/>
      <c r="PL170" s="263"/>
      <c r="PM170" s="263"/>
      <c r="PN170" s="263"/>
      <c r="PO170" s="263"/>
      <c r="PP170" s="263"/>
      <c r="PQ170" s="263"/>
      <c r="PR170" s="263"/>
      <c r="PS170" s="263"/>
      <c r="PT170" s="263"/>
      <c r="PU170" s="263"/>
      <c r="PV170" s="263"/>
      <c r="PW170" s="263"/>
      <c r="PX170" s="263"/>
      <c r="PY170" s="263"/>
      <c r="PZ170" s="263"/>
      <c r="QA170" s="263"/>
      <c r="QB170" s="263"/>
      <c r="QC170" s="263"/>
      <c r="QD170" s="263"/>
      <c r="QE170" s="263"/>
      <c r="QF170" s="263"/>
      <c r="QG170" s="263"/>
      <c r="QH170" s="263"/>
      <c r="QI170" s="263"/>
      <c r="QJ170" s="263"/>
      <c r="QK170" s="263"/>
      <c r="QL170" s="263"/>
      <c r="QM170" s="263"/>
      <c r="QN170" s="263"/>
      <c r="QO170" s="263"/>
      <c r="QP170" s="263"/>
      <c r="QQ170" s="263"/>
      <c r="QR170" s="263"/>
      <c r="QS170" s="263"/>
      <c r="QT170" s="263"/>
      <c r="QU170" s="263"/>
      <c r="QV170" s="263"/>
      <c r="QW170" s="263"/>
      <c r="QX170" s="263"/>
      <c r="QY170" s="263"/>
      <c r="QZ170" s="263"/>
      <c r="RA170" s="263"/>
      <c r="RB170" s="263"/>
      <c r="RC170" s="263"/>
      <c r="RD170" s="263"/>
      <c r="RE170" s="263"/>
      <c r="RF170" s="263"/>
      <c r="RG170" s="263"/>
      <c r="RH170" s="263"/>
      <c r="RI170" s="263"/>
      <c r="RJ170" s="263"/>
      <c r="RK170" s="263"/>
      <c r="RL170" s="263"/>
      <c r="RM170" s="263"/>
      <c r="RN170" s="263"/>
      <c r="RO170" s="263"/>
      <c r="RP170" s="263"/>
      <c r="RQ170" s="263"/>
      <c r="RR170" s="263"/>
      <c r="RS170" s="263"/>
      <c r="RT170" s="263"/>
      <c r="RU170" s="263"/>
      <c r="RV170" s="263"/>
      <c r="RW170" s="263"/>
      <c r="RX170" s="263"/>
      <c r="RY170" s="263"/>
      <c r="RZ170" s="263"/>
      <c r="SA170" s="263"/>
      <c r="SB170" s="263"/>
      <c r="SC170" s="263"/>
      <c r="SD170" s="263"/>
      <c r="SE170" s="263"/>
      <c r="SF170" s="263"/>
      <c r="SG170" s="263"/>
      <c r="SH170" s="263"/>
      <c r="SI170" s="263"/>
      <c r="SJ170" s="263"/>
      <c r="SK170" s="263"/>
      <c r="SL170" s="263"/>
      <c r="SM170" s="263"/>
      <c r="SN170" s="263"/>
      <c r="SO170" s="263"/>
      <c r="SP170" s="263"/>
      <c r="SQ170" s="263"/>
      <c r="SR170" s="263"/>
      <c r="SS170" s="263"/>
      <c r="ST170" s="263"/>
      <c r="SU170" s="263"/>
      <c r="SV170" s="263"/>
      <c r="SW170" s="263"/>
      <c r="SX170" s="263"/>
      <c r="SY170" s="263"/>
      <c r="SZ170" s="263"/>
      <c r="TA170" s="263"/>
      <c r="TB170" s="263"/>
      <c r="TC170" s="263"/>
      <c r="TD170" s="263"/>
      <c r="TE170" s="263"/>
      <c r="TF170" s="263"/>
      <c r="TG170" s="263"/>
      <c r="TH170" s="263"/>
      <c r="TI170" s="263"/>
      <c r="TJ170" s="263"/>
      <c r="TK170" s="263"/>
      <c r="TL170" s="263"/>
      <c r="TM170" s="263"/>
      <c r="TN170" s="263"/>
      <c r="TO170" s="263"/>
      <c r="TP170" s="263"/>
      <c r="TQ170" s="263"/>
      <c r="TR170" s="263"/>
      <c r="TS170" s="263"/>
      <c r="TT170" s="263"/>
      <c r="TU170" s="263"/>
      <c r="TV170" s="263"/>
      <c r="TW170" s="263"/>
      <c r="TX170" s="263"/>
      <c r="TY170" s="263"/>
      <c r="TZ170" s="263"/>
      <c r="UA170" s="263"/>
      <c r="UB170" s="263"/>
      <c r="UC170" s="263"/>
      <c r="UD170" s="263"/>
      <c r="UE170" s="263"/>
      <c r="UF170" s="263"/>
      <c r="UG170" s="263"/>
      <c r="UH170" s="263"/>
      <c r="UI170" s="263"/>
      <c r="UJ170" s="263"/>
      <c r="UK170" s="263"/>
      <c r="UL170" s="263"/>
      <c r="UM170" s="263"/>
      <c r="UN170" s="263"/>
      <c r="UO170" s="263"/>
      <c r="UP170" s="263"/>
      <c r="UQ170" s="263"/>
      <c r="UR170" s="263"/>
      <c r="US170" s="263"/>
      <c r="UT170" s="263"/>
      <c r="UU170" s="263"/>
      <c r="UV170" s="263"/>
      <c r="UW170" s="263"/>
      <c r="UX170" s="263"/>
      <c r="UY170" s="263"/>
      <c r="UZ170" s="263"/>
      <c r="VA170" s="263"/>
      <c r="VB170" s="263"/>
      <c r="VC170" s="263"/>
      <c r="VD170" s="263"/>
      <c r="VE170" s="263"/>
      <c r="VF170" s="263"/>
      <c r="VG170" s="263"/>
      <c r="VH170" s="263"/>
      <c r="VI170" s="263"/>
      <c r="VJ170" s="263"/>
      <c r="VK170" s="263"/>
      <c r="VL170" s="263"/>
      <c r="VM170" s="263"/>
      <c r="VN170" s="263"/>
      <c r="VO170" s="263"/>
      <c r="VP170" s="263"/>
      <c r="VQ170" s="263"/>
      <c r="VR170" s="263"/>
      <c r="VS170" s="263"/>
      <c r="VT170" s="263"/>
      <c r="VU170" s="263"/>
      <c r="VV170" s="263"/>
      <c r="VW170" s="263"/>
      <c r="VX170" s="263"/>
      <c r="VY170" s="263"/>
      <c r="VZ170" s="263"/>
      <c r="WA170" s="263"/>
      <c r="WB170" s="263"/>
      <c r="WC170" s="263"/>
      <c r="WD170" s="263"/>
      <c r="WE170" s="263"/>
      <c r="WF170" s="263"/>
      <c r="WG170" s="263"/>
      <c r="WH170" s="263"/>
      <c r="WI170" s="263"/>
      <c r="WJ170" s="263"/>
      <c r="WK170" s="263"/>
      <c r="WL170" s="263"/>
      <c r="WM170" s="263"/>
      <c r="WN170" s="263"/>
      <c r="WO170" s="263"/>
      <c r="WP170" s="263"/>
      <c r="WQ170" s="263"/>
      <c r="WR170" s="263"/>
      <c r="WS170" s="263"/>
      <c r="WT170" s="263"/>
      <c r="WU170" s="263"/>
      <c r="WV170" s="263"/>
      <c r="WW170" s="263"/>
      <c r="WX170" s="263"/>
      <c r="WY170" s="263"/>
      <c r="WZ170" s="263"/>
      <c r="XA170" s="263"/>
      <c r="XB170" s="263"/>
      <c r="XC170" s="263"/>
      <c r="XD170" s="263"/>
      <c r="XE170" s="263"/>
      <c r="XF170" s="263"/>
      <c r="XG170" s="263"/>
      <c r="XH170" s="263"/>
      <c r="XI170" s="263"/>
      <c r="XJ170" s="263"/>
      <c r="XK170" s="263"/>
      <c r="XL170" s="263"/>
      <c r="XM170" s="263"/>
      <c r="XN170" s="263"/>
      <c r="XO170" s="263"/>
      <c r="XP170" s="263"/>
      <c r="XQ170" s="263"/>
      <c r="XR170" s="263"/>
      <c r="XS170" s="263"/>
      <c r="XT170" s="263"/>
      <c r="XU170" s="263"/>
      <c r="XV170" s="263"/>
      <c r="XW170" s="263"/>
      <c r="XX170" s="263"/>
      <c r="XY170" s="263"/>
      <c r="XZ170" s="263"/>
      <c r="YA170" s="263"/>
      <c r="YB170" s="263"/>
      <c r="YC170" s="263"/>
      <c r="YD170" s="263"/>
      <c r="YE170" s="263"/>
      <c r="YF170" s="263"/>
      <c r="YG170" s="263"/>
      <c r="YH170" s="263"/>
      <c r="YI170" s="263"/>
      <c r="YJ170" s="263"/>
      <c r="YK170" s="263"/>
      <c r="YL170" s="263"/>
      <c r="YM170" s="263"/>
      <c r="YN170" s="263"/>
      <c r="YO170" s="263"/>
      <c r="YP170" s="263"/>
      <c r="YQ170" s="263"/>
      <c r="YR170" s="263"/>
      <c r="YS170" s="263"/>
      <c r="YT170" s="263"/>
      <c r="YU170" s="263"/>
      <c r="YV170" s="263"/>
      <c r="YW170" s="263"/>
      <c r="YX170" s="263"/>
      <c r="YY170" s="263"/>
      <c r="YZ170" s="263"/>
      <c r="ZA170" s="263"/>
      <c r="ZB170" s="263"/>
      <c r="ZC170" s="263"/>
      <c r="ZD170" s="263"/>
      <c r="ZE170" s="263"/>
      <c r="ZF170" s="263"/>
      <c r="ZG170" s="263"/>
      <c r="ZH170" s="263"/>
      <c r="ZI170" s="263"/>
      <c r="ZJ170" s="263"/>
      <c r="ZK170" s="263"/>
      <c r="ZL170" s="263"/>
      <c r="ZM170" s="263"/>
      <c r="ZN170" s="263"/>
      <c r="ZO170" s="263"/>
      <c r="ZP170" s="263"/>
      <c r="ZQ170" s="263"/>
      <c r="ZR170" s="263"/>
      <c r="ZS170" s="263"/>
      <c r="ZT170" s="263"/>
      <c r="ZU170" s="263"/>
      <c r="ZV170" s="263"/>
      <c r="ZW170" s="263"/>
      <c r="ZX170" s="263"/>
      <c r="ZY170" s="263"/>
      <c r="ZZ170" s="263"/>
      <c r="AAA170" s="263"/>
      <c r="AAB170" s="263"/>
      <c r="AAC170" s="263"/>
      <c r="AAD170" s="263"/>
      <c r="AAE170" s="263"/>
      <c r="AAF170" s="263"/>
      <c r="AAG170" s="263"/>
      <c r="AAH170" s="263"/>
      <c r="AAI170" s="263"/>
      <c r="AAJ170" s="263"/>
      <c r="AAK170" s="263"/>
      <c r="AAL170" s="263"/>
      <c r="AAM170" s="263"/>
      <c r="AAN170" s="263"/>
      <c r="AAO170" s="263"/>
      <c r="AAP170" s="263"/>
      <c r="AAQ170" s="263"/>
      <c r="AAR170" s="263"/>
      <c r="AAS170" s="263"/>
      <c r="AAT170" s="263"/>
      <c r="AAU170" s="263"/>
      <c r="AAV170" s="263"/>
      <c r="AAW170" s="263"/>
      <c r="AAX170" s="263"/>
      <c r="AAY170" s="263"/>
      <c r="AAZ170" s="263"/>
      <c r="ABA170" s="263"/>
      <c r="ABB170" s="263"/>
      <c r="ABC170" s="263"/>
      <c r="ABD170" s="263"/>
      <c r="ABE170" s="263"/>
      <c r="ABF170" s="263"/>
      <c r="ABG170" s="263"/>
      <c r="ABH170" s="263"/>
      <c r="ABI170" s="263"/>
      <c r="ABJ170" s="263"/>
      <c r="ABK170" s="263"/>
      <c r="ABL170" s="263"/>
      <c r="ABM170" s="263"/>
      <c r="ABN170" s="263"/>
      <c r="ABO170" s="263"/>
      <c r="ABP170" s="263"/>
      <c r="ABQ170" s="263"/>
      <c r="ABR170" s="263"/>
      <c r="ABS170" s="263"/>
      <c r="ABT170" s="263"/>
      <c r="ABU170" s="263"/>
      <c r="ABV170" s="263"/>
      <c r="ABW170" s="263"/>
      <c r="ABX170" s="263"/>
      <c r="ABY170" s="263"/>
      <c r="ABZ170" s="263"/>
      <c r="ACA170" s="263"/>
      <c r="ACB170" s="263"/>
      <c r="ACC170" s="263"/>
      <c r="ACD170" s="263"/>
      <c r="ACE170" s="263"/>
      <c r="ACF170" s="263"/>
      <c r="ACG170" s="263"/>
      <c r="ACH170" s="263"/>
      <c r="ACI170" s="263"/>
      <c r="ACJ170" s="263"/>
      <c r="ACK170" s="263"/>
      <c r="ACL170" s="263"/>
      <c r="ACM170" s="263"/>
      <c r="ACN170" s="263"/>
      <c r="ACO170" s="263"/>
      <c r="ACP170" s="263"/>
      <c r="ACQ170" s="263"/>
      <c r="ACR170" s="263"/>
      <c r="ACS170" s="263"/>
      <c r="ACT170" s="263"/>
      <c r="ACU170" s="263"/>
      <c r="ACV170" s="263"/>
      <c r="ACW170" s="263"/>
      <c r="ACX170" s="263"/>
      <c r="ACY170" s="263"/>
      <c r="ACZ170" s="263"/>
      <c r="ADA170" s="263"/>
      <c r="ADB170" s="263"/>
      <c r="ADC170" s="263"/>
      <c r="ADD170" s="263"/>
      <c r="ADE170" s="263"/>
      <c r="ADF170" s="263"/>
      <c r="ADG170" s="263"/>
      <c r="ADH170" s="263"/>
      <c r="ADI170" s="263"/>
      <c r="ADJ170" s="263"/>
      <c r="ADK170" s="263"/>
      <c r="ADL170" s="263"/>
      <c r="ADM170" s="263"/>
      <c r="ADN170" s="263"/>
      <c r="ADO170" s="263"/>
      <c r="ADP170" s="263"/>
      <c r="ADQ170" s="263"/>
      <c r="ADR170" s="263"/>
      <c r="ADS170" s="263"/>
      <c r="ADT170" s="263"/>
      <c r="ADU170" s="263"/>
      <c r="ADV170" s="263"/>
      <c r="ADW170" s="263"/>
      <c r="ADX170" s="263"/>
      <c r="ADY170" s="263"/>
      <c r="ADZ170" s="263"/>
      <c r="AEA170" s="263"/>
      <c r="AEB170" s="263"/>
      <c r="AEC170" s="263"/>
      <c r="AED170" s="263"/>
      <c r="AEE170" s="263"/>
      <c r="AEF170" s="263"/>
      <c r="AEG170" s="263"/>
      <c r="AEH170" s="263"/>
      <c r="AEI170" s="263"/>
      <c r="AEJ170" s="263"/>
      <c r="AEK170" s="263"/>
      <c r="AEL170" s="263"/>
      <c r="AEM170" s="263"/>
      <c r="AEN170" s="263"/>
      <c r="AEO170" s="263"/>
      <c r="AEP170" s="263"/>
      <c r="AEQ170" s="263"/>
      <c r="AER170" s="263"/>
      <c r="AES170" s="263"/>
      <c r="AET170" s="263"/>
      <c r="AEU170" s="263"/>
      <c r="AEV170" s="263"/>
      <c r="AEW170" s="263"/>
      <c r="AEX170" s="263"/>
      <c r="AEY170" s="263"/>
      <c r="AEZ170" s="263"/>
      <c r="AFA170" s="263"/>
      <c r="AFB170" s="263"/>
      <c r="AFC170" s="263"/>
      <c r="AFD170" s="263"/>
      <c r="AFE170" s="263"/>
      <c r="AFF170" s="263"/>
      <c r="AFG170" s="263"/>
      <c r="AFH170" s="263"/>
      <c r="AFI170" s="263"/>
      <c r="AFJ170" s="263"/>
      <c r="AFK170" s="263"/>
      <c r="AFL170" s="263"/>
      <c r="AFM170" s="263"/>
      <c r="AFN170" s="263"/>
      <c r="AFO170" s="263"/>
      <c r="AFP170" s="263"/>
      <c r="AFQ170" s="263"/>
      <c r="AFR170" s="263"/>
      <c r="AFS170" s="263"/>
      <c r="AFT170" s="263"/>
      <c r="AFU170" s="263"/>
      <c r="AFV170" s="263"/>
      <c r="AFW170" s="263"/>
      <c r="AFX170" s="263"/>
      <c r="AFY170" s="263"/>
      <c r="AFZ170" s="263"/>
      <c r="AGA170" s="263"/>
      <c r="AGB170" s="263"/>
      <c r="AGC170" s="263"/>
      <c r="AGD170" s="263"/>
      <c r="AGE170" s="263"/>
      <c r="AGF170" s="263"/>
      <c r="AGG170" s="263"/>
      <c r="AGH170" s="263"/>
      <c r="AGI170" s="263"/>
      <c r="AGJ170" s="263"/>
      <c r="AGK170" s="263"/>
      <c r="AGL170" s="263"/>
      <c r="AGM170" s="263"/>
      <c r="AGN170" s="263"/>
      <c r="AGO170" s="263"/>
      <c r="AGP170" s="263"/>
      <c r="AGQ170" s="263"/>
      <c r="AGR170" s="263"/>
      <c r="AGS170" s="263"/>
      <c r="AGT170" s="263"/>
      <c r="AGU170" s="263"/>
      <c r="AGV170" s="263"/>
      <c r="AGW170" s="263"/>
      <c r="AGX170" s="263"/>
      <c r="AGY170" s="263"/>
      <c r="AGZ170" s="263"/>
      <c r="AHA170" s="263"/>
      <c r="AHB170" s="263"/>
      <c r="AHC170" s="263"/>
      <c r="AHD170" s="263"/>
      <c r="AHE170" s="263"/>
      <c r="AHF170" s="263"/>
      <c r="AHG170" s="263"/>
      <c r="AHH170" s="263"/>
      <c r="AHI170" s="263"/>
      <c r="AHJ170" s="263"/>
      <c r="AHK170" s="263"/>
      <c r="AHL170" s="263"/>
      <c r="AHM170" s="263"/>
      <c r="AHN170" s="263"/>
      <c r="AHO170" s="263"/>
      <c r="AHP170" s="263"/>
      <c r="AHQ170" s="263"/>
      <c r="AHR170" s="263"/>
      <c r="AHS170" s="263"/>
      <c r="AHT170" s="263"/>
      <c r="AHU170" s="263"/>
      <c r="AHV170" s="263"/>
      <c r="AHW170" s="263"/>
      <c r="AHX170" s="263"/>
      <c r="AHY170" s="263"/>
      <c r="AHZ170" s="263"/>
      <c r="AIA170" s="263"/>
      <c r="AIB170" s="263"/>
      <c r="AIC170" s="263"/>
      <c r="AID170" s="263"/>
      <c r="AIE170" s="263"/>
      <c r="AIF170" s="263"/>
      <c r="AIG170" s="263"/>
      <c r="AIH170" s="263"/>
      <c r="AII170" s="263"/>
      <c r="AIJ170" s="263"/>
      <c r="AIK170" s="263"/>
      <c r="AIL170" s="263"/>
      <c r="AIM170" s="263"/>
      <c r="AIN170" s="263"/>
      <c r="AIO170" s="263"/>
      <c r="AIP170" s="263"/>
      <c r="AIQ170" s="263"/>
      <c r="AIR170" s="263"/>
      <c r="AIS170" s="263"/>
      <c r="AIT170" s="263"/>
      <c r="AIU170" s="263"/>
      <c r="AIV170" s="263"/>
      <c r="AIW170" s="263"/>
      <c r="AIX170" s="263"/>
      <c r="AIY170" s="263"/>
      <c r="AIZ170" s="263"/>
      <c r="AJA170" s="263"/>
      <c r="AJB170" s="263"/>
      <c r="AJC170" s="263"/>
      <c r="AJD170" s="263"/>
      <c r="AJE170" s="263"/>
      <c r="AJF170" s="263"/>
      <c r="AJG170" s="263"/>
      <c r="AJH170" s="263"/>
      <c r="AJI170" s="263"/>
      <c r="AJJ170" s="263"/>
      <c r="AJK170" s="263"/>
      <c r="AJL170" s="263"/>
      <c r="AJM170" s="263"/>
      <c r="AJN170" s="263"/>
      <c r="AJO170" s="263"/>
      <c r="AJP170" s="263"/>
      <c r="AJQ170" s="263"/>
      <c r="AJR170" s="263"/>
      <c r="AJS170" s="263"/>
      <c r="AJT170" s="263"/>
      <c r="AJU170" s="263"/>
      <c r="AJV170" s="263"/>
      <c r="AJW170" s="263"/>
      <c r="AJX170" s="263"/>
      <c r="AJY170" s="263"/>
      <c r="AJZ170" s="263"/>
      <c r="AKA170" s="263"/>
      <c r="AKB170" s="263"/>
      <c r="AKC170" s="263"/>
      <c r="AKD170" s="263"/>
      <c r="AKE170" s="263"/>
      <c r="AKF170" s="263"/>
      <c r="AKG170" s="263"/>
      <c r="AKH170" s="263"/>
      <c r="AKI170" s="263"/>
      <c r="AKJ170" s="263"/>
      <c r="AKK170" s="263"/>
      <c r="AKL170" s="263"/>
      <c r="AKM170" s="263"/>
      <c r="AKN170" s="263"/>
      <c r="AKO170" s="263"/>
      <c r="AKP170" s="263"/>
      <c r="AKQ170" s="263"/>
      <c r="AKR170" s="263"/>
      <c r="AKS170" s="263"/>
      <c r="AKT170" s="263"/>
      <c r="AKU170" s="263"/>
      <c r="AKV170" s="263"/>
      <c r="AKW170" s="263"/>
      <c r="AKX170" s="263"/>
      <c r="AKY170" s="263"/>
      <c r="AKZ170" s="263"/>
      <c r="ALA170" s="263"/>
      <c r="ALB170" s="263"/>
      <c r="ALC170" s="263"/>
      <c r="ALD170" s="263"/>
      <c r="ALE170" s="263"/>
      <c r="ALF170" s="263"/>
      <c r="ALG170" s="263"/>
      <c r="ALH170" s="263"/>
      <c r="ALI170" s="263"/>
      <c r="ALJ170" s="263"/>
      <c r="ALK170" s="263"/>
      <c r="ALL170" s="263"/>
      <c r="ALM170" s="263"/>
      <c r="ALN170" s="263"/>
      <c r="ALO170" s="263"/>
      <c r="ALP170" s="263"/>
      <c r="ALQ170" s="263"/>
      <c r="ALR170" s="263"/>
      <c r="ALS170" s="263"/>
      <c r="ALT170" s="263"/>
      <c r="ALU170" s="263"/>
      <c r="ALV170" s="263"/>
      <c r="ALW170" s="263"/>
      <c r="ALX170" s="263"/>
      <c r="ALY170" s="263"/>
      <c r="ALZ170" s="263"/>
      <c r="AMA170" s="263"/>
      <c r="AMB170" s="263"/>
      <c r="AMC170" s="263"/>
      <c r="AMD170" s="263"/>
      <c r="AME170" s="263"/>
      <c r="AMF170" s="263"/>
      <c r="AMG170" s="263"/>
      <c r="AMH170" s="263"/>
      <c r="AMI170" s="263"/>
      <c r="AMJ170" s="263"/>
      <c r="AMK170" s="263"/>
    </row>
    <row r="171" spans="1:1025" s="86" customFormat="1" x14ac:dyDescent="0.2">
      <c r="A171" s="263"/>
      <c r="B171" s="263"/>
      <c r="C171" s="234"/>
      <c r="D171" s="234"/>
      <c r="E171" s="234"/>
      <c r="F171" s="234"/>
      <c r="G171" s="234"/>
      <c r="H171" s="234"/>
      <c r="I171" s="234"/>
      <c r="J171" s="234"/>
      <c r="K171" s="234"/>
      <c r="L171" s="234"/>
      <c r="M171" s="234"/>
      <c r="N171" s="234"/>
      <c r="O171" s="234"/>
      <c r="P171" s="234"/>
      <c r="Q171" s="224"/>
      <c r="R171" s="244"/>
      <c r="S171" s="263"/>
      <c r="T171" s="263"/>
      <c r="U171" s="263"/>
      <c r="V171" s="263"/>
      <c r="W171" s="263"/>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263"/>
      <c r="DG171" s="263"/>
      <c r="DH171" s="263"/>
      <c r="DI171" s="263"/>
      <c r="DJ171" s="263"/>
      <c r="DK171" s="263"/>
      <c r="DL171" s="263"/>
      <c r="DM171" s="263"/>
      <c r="DN171" s="263"/>
      <c r="DO171" s="263"/>
      <c r="DP171" s="263"/>
      <c r="DQ171" s="263"/>
      <c r="DR171" s="263"/>
      <c r="DS171" s="263"/>
      <c r="DT171" s="263"/>
      <c r="DU171" s="263"/>
      <c r="DV171" s="263"/>
      <c r="DW171" s="263"/>
      <c r="DX171" s="263"/>
      <c r="DY171" s="263"/>
      <c r="DZ171" s="263"/>
      <c r="EA171" s="263"/>
      <c r="EB171" s="263"/>
      <c r="EC171" s="263"/>
      <c r="ED171" s="263"/>
      <c r="EE171" s="263"/>
      <c r="EF171" s="263"/>
      <c r="EG171" s="263"/>
      <c r="EH171" s="263"/>
      <c r="EI171" s="263"/>
      <c r="EJ171" s="263"/>
      <c r="EK171" s="263"/>
      <c r="EL171" s="263"/>
      <c r="EM171" s="263"/>
      <c r="EN171" s="263"/>
      <c r="EO171" s="263"/>
      <c r="EP171" s="263"/>
      <c r="EQ171" s="263"/>
      <c r="ER171" s="263"/>
      <c r="ES171" s="263"/>
      <c r="ET171" s="263"/>
      <c r="EU171" s="263"/>
      <c r="EV171" s="263"/>
      <c r="EW171" s="263"/>
      <c r="EX171" s="263"/>
      <c r="EY171" s="263"/>
      <c r="EZ171" s="263"/>
      <c r="FA171" s="263"/>
      <c r="FB171" s="263"/>
      <c r="FC171" s="263"/>
      <c r="FD171" s="263"/>
      <c r="FE171" s="263"/>
      <c r="FF171" s="263"/>
      <c r="FG171" s="263"/>
      <c r="FH171" s="263"/>
      <c r="FI171" s="263"/>
      <c r="FJ171" s="263"/>
      <c r="FK171" s="263"/>
      <c r="FL171" s="263"/>
      <c r="FM171" s="263"/>
      <c r="FN171" s="263"/>
      <c r="FO171" s="263"/>
      <c r="FP171" s="263"/>
      <c r="FQ171" s="263"/>
      <c r="FR171" s="263"/>
      <c r="FS171" s="263"/>
      <c r="FT171" s="263"/>
      <c r="FU171" s="263"/>
      <c r="FV171" s="263"/>
      <c r="FW171" s="263"/>
      <c r="FX171" s="263"/>
      <c r="FY171" s="263"/>
      <c r="FZ171" s="263"/>
      <c r="GA171" s="263"/>
      <c r="GB171" s="263"/>
      <c r="GC171" s="263"/>
      <c r="GD171" s="263"/>
      <c r="GE171" s="263"/>
      <c r="GF171" s="263"/>
      <c r="GG171" s="263"/>
      <c r="GH171" s="263"/>
      <c r="GI171" s="263"/>
      <c r="GJ171" s="263"/>
      <c r="GK171" s="263"/>
      <c r="GL171" s="263"/>
      <c r="GM171" s="263"/>
      <c r="GN171" s="263"/>
      <c r="GO171" s="263"/>
      <c r="GP171" s="263"/>
      <c r="GQ171" s="263"/>
      <c r="GR171" s="263"/>
      <c r="GS171" s="263"/>
      <c r="GT171" s="263"/>
      <c r="GU171" s="263"/>
      <c r="GV171" s="263"/>
      <c r="GW171" s="263"/>
      <c r="GX171" s="263"/>
      <c r="GY171" s="263"/>
      <c r="GZ171" s="263"/>
      <c r="HA171" s="263"/>
      <c r="HB171" s="263"/>
      <c r="HC171" s="263"/>
      <c r="HD171" s="263"/>
      <c r="HE171" s="263"/>
      <c r="HF171" s="263"/>
      <c r="HG171" s="263"/>
      <c r="HH171" s="263"/>
      <c r="HI171" s="263"/>
      <c r="HJ171" s="263"/>
      <c r="HK171" s="263"/>
      <c r="HL171" s="263"/>
      <c r="HM171" s="263"/>
      <c r="HN171" s="263"/>
      <c r="HO171" s="263"/>
      <c r="HP171" s="263"/>
      <c r="HQ171" s="263"/>
      <c r="HR171" s="263"/>
      <c r="HS171" s="263"/>
      <c r="HT171" s="263"/>
      <c r="HU171" s="263"/>
      <c r="HV171" s="263"/>
      <c r="HW171" s="263"/>
      <c r="HX171" s="263"/>
      <c r="HY171" s="263"/>
      <c r="HZ171" s="263"/>
      <c r="IA171" s="263"/>
      <c r="IB171" s="263"/>
      <c r="IC171" s="263"/>
      <c r="ID171" s="263"/>
      <c r="IE171" s="263"/>
      <c r="IF171" s="263"/>
      <c r="IG171" s="263"/>
      <c r="IH171" s="263"/>
      <c r="II171" s="263"/>
      <c r="IJ171" s="263"/>
      <c r="IK171" s="263"/>
      <c r="IL171" s="263"/>
      <c r="IM171" s="263"/>
      <c r="IN171" s="263"/>
      <c r="IO171" s="263"/>
      <c r="IP171" s="263"/>
      <c r="IQ171" s="263"/>
      <c r="IR171" s="263"/>
      <c r="IS171" s="263"/>
      <c r="IT171" s="263"/>
      <c r="IU171" s="263"/>
      <c r="IV171" s="263"/>
      <c r="IW171" s="263"/>
      <c r="IX171" s="263"/>
      <c r="IY171" s="263"/>
      <c r="IZ171" s="263"/>
      <c r="JA171" s="263"/>
      <c r="JB171" s="263"/>
      <c r="JC171" s="263"/>
      <c r="JD171" s="263"/>
      <c r="JE171" s="263"/>
      <c r="JF171" s="263"/>
      <c r="JG171" s="263"/>
      <c r="JH171" s="263"/>
      <c r="JI171" s="263"/>
      <c r="JJ171" s="263"/>
      <c r="JK171" s="263"/>
      <c r="JL171" s="263"/>
      <c r="JM171" s="263"/>
      <c r="JN171" s="263"/>
      <c r="JO171" s="263"/>
      <c r="JP171" s="263"/>
      <c r="JQ171" s="263"/>
      <c r="JR171" s="263"/>
      <c r="JS171" s="263"/>
      <c r="JT171" s="263"/>
      <c r="JU171" s="263"/>
      <c r="JV171" s="263"/>
      <c r="JW171" s="263"/>
      <c r="JX171" s="263"/>
      <c r="JY171" s="263"/>
      <c r="JZ171" s="263"/>
      <c r="KA171" s="263"/>
      <c r="KB171" s="263"/>
      <c r="KC171" s="263"/>
      <c r="KD171" s="263"/>
      <c r="KE171" s="263"/>
      <c r="KF171" s="263"/>
      <c r="KG171" s="263"/>
      <c r="KH171" s="263"/>
      <c r="KI171" s="263"/>
      <c r="KJ171" s="263"/>
      <c r="KK171" s="263"/>
      <c r="KL171" s="263"/>
      <c r="KM171" s="263"/>
      <c r="KN171" s="263"/>
      <c r="KO171" s="263"/>
      <c r="KP171" s="263"/>
      <c r="KQ171" s="263"/>
      <c r="KR171" s="263"/>
      <c r="KS171" s="263"/>
      <c r="KT171" s="263"/>
      <c r="KU171" s="263"/>
      <c r="KV171" s="263"/>
      <c r="KW171" s="263"/>
      <c r="KX171" s="263"/>
      <c r="KY171" s="263"/>
      <c r="KZ171" s="263"/>
      <c r="LA171" s="263"/>
      <c r="LB171" s="263"/>
      <c r="LC171" s="263"/>
      <c r="LD171" s="263"/>
      <c r="LE171" s="263"/>
      <c r="LF171" s="263"/>
      <c r="LG171" s="263"/>
      <c r="LH171" s="263"/>
      <c r="LI171" s="263"/>
      <c r="LJ171" s="263"/>
      <c r="LK171" s="263"/>
      <c r="LL171" s="263"/>
      <c r="LM171" s="263"/>
      <c r="LN171" s="263"/>
      <c r="LO171" s="263"/>
      <c r="LP171" s="263"/>
      <c r="LQ171" s="263"/>
      <c r="LR171" s="263"/>
      <c r="LS171" s="263"/>
      <c r="LT171" s="263"/>
      <c r="LU171" s="263"/>
      <c r="LV171" s="263"/>
      <c r="LW171" s="263"/>
      <c r="LX171" s="263"/>
      <c r="LY171" s="263"/>
      <c r="LZ171" s="263"/>
      <c r="MA171" s="263"/>
      <c r="MB171" s="263"/>
      <c r="MC171" s="263"/>
      <c r="MD171" s="263"/>
      <c r="ME171" s="263"/>
      <c r="MF171" s="263"/>
      <c r="MG171" s="263"/>
      <c r="MH171" s="263"/>
      <c r="MI171" s="263"/>
      <c r="MJ171" s="263"/>
      <c r="MK171" s="263"/>
      <c r="ML171" s="263"/>
      <c r="MM171" s="263"/>
      <c r="MN171" s="263"/>
      <c r="MO171" s="263"/>
      <c r="MP171" s="263"/>
      <c r="MQ171" s="263"/>
      <c r="MR171" s="263"/>
      <c r="MS171" s="263"/>
      <c r="MT171" s="263"/>
      <c r="MU171" s="263"/>
      <c r="MV171" s="263"/>
      <c r="MW171" s="263"/>
      <c r="MX171" s="263"/>
      <c r="MY171" s="263"/>
      <c r="MZ171" s="263"/>
      <c r="NA171" s="263"/>
      <c r="NB171" s="263"/>
      <c r="NC171" s="263"/>
      <c r="ND171" s="263"/>
      <c r="NE171" s="263"/>
      <c r="NF171" s="263"/>
      <c r="NG171" s="263"/>
      <c r="NH171" s="263"/>
      <c r="NI171" s="263"/>
      <c r="NJ171" s="263"/>
      <c r="NK171" s="263"/>
      <c r="NL171" s="263"/>
      <c r="NM171" s="263"/>
      <c r="NN171" s="263"/>
      <c r="NO171" s="263"/>
      <c r="NP171" s="263"/>
      <c r="NQ171" s="263"/>
      <c r="NR171" s="263"/>
      <c r="NS171" s="263"/>
      <c r="NT171" s="263"/>
      <c r="NU171" s="263"/>
      <c r="NV171" s="263"/>
      <c r="NW171" s="263"/>
      <c r="NX171" s="263"/>
      <c r="NY171" s="263"/>
      <c r="NZ171" s="263"/>
      <c r="OA171" s="263"/>
      <c r="OB171" s="263"/>
      <c r="OC171" s="263"/>
      <c r="OD171" s="263"/>
      <c r="OE171" s="263"/>
      <c r="OF171" s="263"/>
      <c r="OG171" s="263"/>
      <c r="OH171" s="263"/>
      <c r="OI171" s="263"/>
      <c r="OJ171" s="263"/>
      <c r="OK171" s="263"/>
      <c r="OL171" s="263"/>
      <c r="OM171" s="263"/>
      <c r="ON171" s="263"/>
      <c r="OO171" s="263"/>
      <c r="OP171" s="263"/>
      <c r="OQ171" s="263"/>
      <c r="OR171" s="263"/>
      <c r="OS171" s="263"/>
      <c r="OT171" s="263"/>
      <c r="OU171" s="263"/>
      <c r="OV171" s="263"/>
      <c r="OW171" s="263"/>
      <c r="OX171" s="263"/>
      <c r="OY171" s="263"/>
      <c r="OZ171" s="263"/>
      <c r="PA171" s="263"/>
      <c r="PB171" s="263"/>
      <c r="PC171" s="263"/>
      <c r="PD171" s="263"/>
      <c r="PE171" s="263"/>
      <c r="PF171" s="263"/>
      <c r="PG171" s="263"/>
      <c r="PH171" s="263"/>
      <c r="PI171" s="263"/>
      <c r="PJ171" s="263"/>
      <c r="PK171" s="263"/>
      <c r="PL171" s="263"/>
      <c r="PM171" s="263"/>
      <c r="PN171" s="263"/>
      <c r="PO171" s="263"/>
      <c r="PP171" s="263"/>
      <c r="PQ171" s="263"/>
      <c r="PR171" s="263"/>
      <c r="PS171" s="263"/>
      <c r="PT171" s="263"/>
      <c r="PU171" s="263"/>
      <c r="PV171" s="263"/>
      <c r="PW171" s="263"/>
      <c r="PX171" s="263"/>
      <c r="PY171" s="263"/>
      <c r="PZ171" s="263"/>
      <c r="QA171" s="263"/>
      <c r="QB171" s="263"/>
      <c r="QC171" s="263"/>
      <c r="QD171" s="263"/>
      <c r="QE171" s="263"/>
      <c r="QF171" s="263"/>
      <c r="QG171" s="263"/>
      <c r="QH171" s="263"/>
      <c r="QI171" s="263"/>
      <c r="QJ171" s="263"/>
      <c r="QK171" s="263"/>
      <c r="QL171" s="263"/>
      <c r="QM171" s="263"/>
      <c r="QN171" s="263"/>
      <c r="QO171" s="263"/>
      <c r="QP171" s="263"/>
      <c r="QQ171" s="263"/>
      <c r="QR171" s="263"/>
      <c r="QS171" s="263"/>
      <c r="QT171" s="263"/>
      <c r="QU171" s="263"/>
      <c r="QV171" s="263"/>
      <c r="QW171" s="263"/>
      <c r="QX171" s="263"/>
      <c r="QY171" s="263"/>
      <c r="QZ171" s="263"/>
      <c r="RA171" s="263"/>
      <c r="RB171" s="263"/>
      <c r="RC171" s="263"/>
      <c r="RD171" s="263"/>
      <c r="RE171" s="263"/>
      <c r="RF171" s="263"/>
      <c r="RG171" s="263"/>
      <c r="RH171" s="263"/>
      <c r="RI171" s="263"/>
      <c r="RJ171" s="263"/>
      <c r="RK171" s="263"/>
      <c r="RL171" s="263"/>
      <c r="RM171" s="263"/>
      <c r="RN171" s="263"/>
      <c r="RO171" s="263"/>
      <c r="RP171" s="263"/>
      <c r="RQ171" s="263"/>
      <c r="RR171" s="263"/>
      <c r="RS171" s="263"/>
      <c r="RT171" s="263"/>
      <c r="RU171" s="263"/>
      <c r="RV171" s="263"/>
      <c r="RW171" s="263"/>
      <c r="RX171" s="263"/>
      <c r="RY171" s="263"/>
      <c r="RZ171" s="263"/>
      <c r="SA171" s="263"/>
      <c r="SB171" s="263"/>
      <c r="SC171" s="263"/>
      <c r="SD171" s="263"/>
      <c r="SE171" s="263"/>
      <c r="SF171" s="263"/>
      <c r="SG171" s="263"/>
      <c r="SH171" s="263"/>
      <c r="SI171" s="263"/>
      <c r="SJ171" s="263"/>
      <c r="SK171" s="263"/>
      <c r="SL171" s="263"/>
      <c r="SM171" s="263"/>
      <c r="SN171" s="263"/>
      <c r="SO171" s="263"/>
      <c r="SP171" s="263"/>
      <c r="SQ171" s="263"/>
      <c r="SR171" s="263"/>
      <c r="SS171" s="263"/>
      <c r="ST171" s="263"/>
      <c r="SU171" s="263"/>
      <c r="SV171" s="263"/>
      <c r="SW171" s="263"/>
      <c r="SX171" s="263"/>
      <c r="SY171" s="263"/>
      <c r="SZ171" s="263"/>
      <c r="TA171" s="263"/>
      <c r="TB171" s="263"/>
      <c r="TC171" s="263"/>
      <c r="TD171" s="263"/>
      <c r="TE171" s="263"/>
      <c r="TF171" s="263"/>
      <c r="TG171" s="263"/>
      <c r="TH171" s="263"/>
      <c r="TI171" s="263"/>
      <c r="TJ171" s="263"/>
      <c r="TK171" s="263"/>
      <c r="TL171" s="263"/>
      <c r="TM171" s="263"/>
      <c r="TN171" s="263"/>
      <c r="TO171" s="263"/>
      <c r="TP171" s="263"/>
      <c r="TQ171" s="263"/>
      <c r="TR171" s="263"/>
      <c r="TS171" s="263"/>
      <c r="TT171" s="263"/>
      <c r="TU171" s="263"/>
      <c r="TV171" s="263"/>
      <c r="TW171" s="263"/>
      <c r="TX171" s="263"/>
      <c r="TY171" s="263"/>
      <c r="TZ171" s="263"/>
      <c r="UA171" s="263"/>
      <c r="UB171" s="263"/>
      <c r="UC171" s="263"/>
      <c r="UD171" s="263"/>
      <c r="UE171" s="263"/>
      <c r="UF171" s="263"/>
      <c r="UG171" s="263"/>
      <c r="UH171" s="263"/>
      <c r="UI171" s="263"/>
      <c r="UJ171" s="263"/>
      <c r="UK171" s="263"/>
      <c r="UL171" s="263"/>
      <c r="UM171" s="263"/>
      <c r="UN171" s="263"/>
      <c r="UO171" s="263"/>
      <c r="UP171" s="263"/>
      <c r="UQ171" s="263"/>
      <c r="UR171" s="263"/>
      <c r="US171" s="263"/>
      <c r="UT171" s="263"/>
      <c r="UU171" s="263"/>
      <c r="UV171" s="263"/>
      <c r="UW171" s="263"/>
      <c r="UX171" s="263"/>
      <c r="UY171" s="263"/>
      <c r="UZ171" s="263"/>
      <c r="VA171" s="263"/>
      <c r="VB171" s="263"/>
      <c r="VC171" s="263"/>
      <c r="VD171" s="263"/>
      <c r="VE171" s="263"/>
      <c r="VF171" s="263"/>
      <c r="VG171" s="263"/>
      <c r="VH171" s="263"/>
      <c r="VI171" s="263"/>
      <c r="VJ171" s="263"/>
      <c r="VK171" s="263"/>
      <c r="VL171" s="263"/>
      <c r="VM171" s="263"/>
      <c r="VN171" s="263"/>
      <c r="VO171" s="263"/>
      <c r="VP171" s="263"/>
      <c r="VQ171" s="263"/>
      <c r="VR171" s="263"/>
      <c r="VS171" s="263"/>
      <c r="VT171" s="263"/>
      <c r="VU171" s="263"/>
      <c r="VV171" s="263"/>
      <c r="VW171" s="263"/>
      <c r="VX171" s="263"/>
      <c r="VY171" s="263"/>
      <c r="VZ171" s="263"/>
      <c r="WA171" s="263"/>
      <c r="WB171" s="263"/>
      <c r="WC171" s="263"/>
      <c r="WD171" s="263"/>
      <c r="WE171" s="263"/>
      <c r="WF171" s="263"/>
      <c r="WG171" s="263"/>
      <c r="WH171" s="263"/>
      <c r="WI171" s="263"/>
      <c r="WJ171" s="263"/>
      <c r="WK171" s="263"/>
      <c r="WL171" s="263"/>
      <c r="WM171" s="263"/>
      <c r="WN171" s="263"/>
      <c r="WO171" s="263"/>
      <c r="WP171" s="263"/>
      <c r="WQ171" s="263"/>
      <c r="WR171" s="263"/>
      <c r="WS171" s="263"/>
      <c r="WT171" s="263"/>
      <c r="WU171" s="263"/>
      <c r="WV171" s="263"/>
      <c r="WW171" s="263"/>
      <c r="WX171" s="263"/>
      <c r="WY171" s="263"/>
      <c r="WZ171" s="263"/>
      <c r="XA171" s="263"/>
      <c r="XB171" s="263"/>
      <c r="XC171" s="263"/>
      <c r="XD171" s="263"/>
      <c r="XE171" s="263"/>
      <c r="XF171" s="263"/>
      <c r="XG171" s="263"/>
      <c r="XH171" s="263"/>
      <c r="XI171" s="263"/>
      <c r="XJ171" s="263"/>
      <c r="XK171" s="263"/>
      <c r="XL171" s="263"/>
      <c r="XM171" s="263"/>
      <c r="XN171" s="263"/>
      <c r="XO171" s="263"/>
      <c r="XP171" s="263"/>
      <c r="XQ171" s="263"/>
      <c r="XR171" s="263"/>
      <c r="XS171" s="263"/>
      <c r="XT171" s="263"/>
      <c r="XU171" s="263"/>
      <c r="XV171" s="263"/>
      <c r="XW171" s="263"/>
      <c r="XX171" s="263"/>
      <c r="XY171" s="263"/>
      <c r="XZ171" s="263"/>
      <c r="YA171" s="263"/>
      <c r="YB171" s="263"/>
      <c r="YC171" s="263"/>
      <c r="YD171" s="263"/>
      <c r="YE171" s="263"/>
      <c r="YF171" s="263"/>
      <c r="YG171" s="263"/>
      <c r="YH171" s="263"/>
      <c r="YI171" s="263"/>
      <c r="YJ171" s="263"/>
      <c r="YK171" s="263"/>
      <c r="YL171" s="263"/>
      <c r="YM171" s="263"/>
      <c r="YN171" s="263"/>
      <c r="YO171" s="263"/>
      <c r="YP171" s="263"/>
      <c r="YQ171" s="263"/>
      <c r="YR171" s="263"/>
      <c r="YS171" s="263"/>
      <c r="YT171" s="263"/>
      <c r="YU171" s="263"/>
      <c r="YV171" s="263"/>
      <c r="YW171" s="263"/>
      <c r="YX171" s="263"/>
      <c r="YY171" s="263"/>
      <c r="YZ171" s="263"/>
      <c r="ZA171" s="263"/>
      <c r="ZB171" s="263"/>
      <c r="ZC171" s="263"/>
      <c r="ZD171" s="263"/>
      <c r="ZE171" s="263"/>
      <c r="ZF171" s="263"/>
      <c r="ZG171" s="263"/>
      <c r="ZH171" s="263"/>
      <c r="ZI171" s="263"/>
      <c r="ZJ171" s="263"/>
      <c r="ZK171" s="263"/>
      <c r="ZL171" s="263"/>
      <c r="ZM171" s="263"/>
      <c r="ZN171" s="263"/>
      <c r="ZO171" s="263"/>
      <c r="ZP171" s="263"/>
      <c r="ZQ171" s="263"/>
      <c r="ZR171" s="263"/>
      <c r="ZS171" s="263"/>
      <c r="ZT171" s="263"/>
      <c r="ZU171" s="263"/>
      <c r="ZV171" s="263"/>
      <c r="ZW171" s="263"/>
      <c r="ZX171" s="263"/>
      <c r="ZY171" s="263"/>
      <c r="ZZ171" s="263"/>
      <c r="AAA171" s="263"/>
      <c r="AAB171" s="263"/>
      <c r="AAC171" s="263"/>
      <c r="AAD171" s="263"/>
      <c r="AAE171" s="263"/>
      <c r="AAF171" s="263"/>
      <c r="AAG171" s="263"/>
      <c r="AAH171" s="263"/>
      <c r="AAI171" s="263"/>
      <c r="AAJ171" s="263"/>
      <c r="AAK171" s="263"/>
      <c r="AAL171" s="263"/>
      <c r="AAM171" s="263"/>
      <c r="AAN171" s="263"/>
      <c r="AAO171" s="263"/>
      <c r="AAP171" s="263"/>
      <c r="AAQ171" s="263"/>
      <c r="AAR171" s="263"/>
      <c r="AAS171" s="263"/>
      <c r="AAT171" s="263"/>
      <c r="AAU171" s="263"/>
      <c r="AAV171" s="263"/>
      <c r="AAW171" s="263"/>
      <c r="AAX171" s="263"/>
      <c r="AAY171" s="263"/>
      <c r="AAZ171" s="263"/>
      <c r="ABA171" s="263"/>
      <c r="ABB171" s="263"/>
      <c r="ABC171" s="263"/>
      <c r="ABD171" s="263"/>
      <c r="ABE171" s="263"/>
      <c r="ABF171" s="263"/>
      <c r="ABG171" s="263"/>
      <c r="ABH171" s="263"/>
      <c r="ABI171" s="263"/>
      <c r="ABJ171" s="263"/>
      <c r="ABK171" s="263"/>
      <c r="ABL171" s="263"/>
      <c r="ABM171" s="263"/>
      <c r="ABN171" s="263"/>
      <c r="ABO171" s="263"/>
      <c r="ABP171" s="263"/>
      <c r="ABQ171" s="263"/>
      <c r="ABR171" s="263"/>
      <c r="ABS171" s="263"/>
      <c r="ABT171" s="263"/>
      <c r="ABU171" s="263"/>
      <c r="ABV171" s="263"/>
      <c r="ABW171" s="263"/>
      <c r="ABX171" s="263"/>
      <c r="ABY171" s="263"/>
      <c r="ABZ171" s="263"/>
      <c r="ACA171" s="263"/>
      <c r="ACB171" s="263"/>
      <c r="ACC171" s="263"/>
      <c r="ACD171" s="263"/>
      <c r="ACE171" s="263"/>
      <c r="ACF171" s="263"/>
      <c r="ACG171" s="263"/>
      <c r="ACH171" s="263"/>
      <c r="ACI171" s="263"/>
      <c r="ACJ171" s="263"/>
      <c r="ACK171" s="263"/>
      <c r="ACL171" s="263"/>
      <c r="ACM171" s="263"/>
      <c r="ACN171" s="263"/>
      <c r="ACO171" s="263"/>
      <c r="ACP171" s="263"/>
      <c r="ACQ171" s="263"/>
      <c r="ACR171" s="263"/>
      <c r="ACS171" s="263"/>
      <c r="ACT171" s="263"/>
      <c r="ACU171" s="263"/>
      <c r="ACV171" s="263"/>
      <c r="ACW171" s="263"/>
      <c r="ACX171" s="263"/>
      <c r="ACY171" s="263"/>
      <c r="ACZ171" s="263"/>
      <c r="ADA171" s="263"/>
      <c r="ADB171" s="263"/>
      <c r="ADC171" s="263"/>
      <c r="ADD171" s="263"/>
      <c r="ADE171" s="263"/>
      <c r="ADF171" s="263"/>
      <c r="ADG171" s="263"/>
      <c r="ADH171" s="263"/>
      <c r="ADI171" s="263"/>
      <c r="ADJ171" s="263"/>
      <c r="ADK171" s="263"/>
      <c r="ADL171" s="263"/>
      <c r="ADM171" s="263"/>
      <c r="ADN171" s="263"/>
      <c r="ADO171" s="263"/>
      <c r="ADP171" s="263"/>
      <c r="ADQ171" s="263"/>
      <c r="ADR171" s="263"/>
      <c r="ADS171" s="263"/>
      <c r="ADT171" s="263"/>
      <c r="ADU171" s="263"/>
      <c r="ADV171" s="263"/>
      <c r="ADW171" s="263"/>
      <c r="ADX171" s="263"/>
      <c r="ADY171" s="263"/>
      <c r="ADZ171" s="263"/>
      <c r="AEA171" s="263"/>
      <c r="AEB171" s="263"/>
      <c r="AEC171" s="263"/>
      <c r="AED171" s="263"/>
      <c r="AEE171" s="263"/>
      <c r="AEF171" s="263"/>
      <c r="AEG171" s="263"/>
      <c r="AEH171" s="263"/>
      <c r="AEI171" s="263"/>
      <c r="AEJ171" s="263"/>
      <c r="AEK171" s="263"/>
      <c r="AEL171" s="263"/>
      <c r="AEM171" s="263"/>
      <c r="AEN171" s="263"/>
      <c r="AEO171" s="263"/>
      <c r="AEP171" s="263"/>
      <c r="AEQ171" s="263"/>
      <c r="AER171" s="263"/>
      <c r="AES171" s="263"/>
      <c r="AET171" s="263"/>
      <c r="AEU171" s="263"/>
      <c r="AEV171" s="263"/>
      <c r="AEW171" s="263"/>
      <c r="AEX171" s="263"/>
      <c r="AEY171" s="263"/>
      <c r="AEZ171" s="263"/>
      <c r="AFA171" s="263"/>
      <c r="AFB171" s="263"/>
      <c r="AFC171" s="263"/>
      <c r="AFD171" s="263"/>
      <c r="AFE171" s="263"/>
      <c r="AFF171" s="263"/>
      <c r="AFG171" s="263"/>
      <c r="AFH171" s="263"/>
      <c r="AFI171" s="263"/>
      <c r="AFJ171" s="263"/>
      <c r="AFK171" s="263"/>
      <c r="AFL171" s="263"/>
      <c r="AFM171" s="263"/>
      <c r="AFN171" s="263"/>
      <c r="AFO171" s="263"/>
      <c r="AFP171" s="263"/>
      <c r="AFQ171" s="263"/>
      <c r="AFR171" s="263"/>
      <c r="AFS171" s="263"/>
      <c r="AFT171" s="263"/>
      <c r="AFU171" s="263"/>
      <c r="AFV171" s="263"/>
      <c r="AFW171" s="263"/>
      <c r="AFX171" s="263"/>
      <c r="AFY171" s="263"/>
      <c r="AFZ171" s="263"/>
      <c r="AGA171" s="263"/>
      <c r="AGB171" s="263"/>
      <c r="AGC171" s="263"/>
      <c r="AGD171" s="263"/>
      <c r="AGE171" s="263"/>
      <c r="AGF171" s="263"/>
      <c r="AGG171" s="263"/>
      <c r="AGH171" s="263"/>
      <c r="AGI171" s="263"/>
      <c r="AGJ171" s="263"/>
      <c r="AGK171" s="263"/>
      <c r="AGL171" s="263"/>
      <c r="AGM171" s="263"/>
      <c r="AGN171" s="263"/>
      <c r="AGO171" s="263"/>
      <c r="AGP171" s="263"/>
      <c r="AGQ171" s="263"/>
      <c r="AGR171" s="263"/>
      <c r="AGS171" s="263"/>
      <c r="AGT171" s="263"/>
      <c r="AGU171" s="263"/>
      <c r="AGV171" s="263"/>
      <c r="AGW171" s="263"/>
      <c r="AGX171" s="263"/>
      <c r="AGY171" s="263"/>
      <c r="AGZ171" s="263"/>
      <c r="AHA171" s="263"/>
      <c r="AHB171" s="263"/>
      <c r="AHC171" s="263"/>
      <c r="AHD171" s="263"/>
      <c r="AHE171" s="263"/>
      <c r="AHF171" s="263"/>
      <c r="AHG171" s="263"/>
      <c r="AHH171" s="263"/>
      <c r="AHI171" s="263"/>
      <c r="AHJ171" s="263"/>
      <c r="AHK171" s="263"/>
      <c r="AHL171" s="263"/>
      <c r="AHM171" s="263"/>
      <c r="AHN171" s="263"/>
      <c r="AHO171" s="263"/>
      <c r="AHP171" s="263"/>
      <c r="AHQ171" s="263"/>
      <c r="AHR171" s="263"/>
      <c r="AHS171" s="263"/>
      <c r="AHT171" s="263"/>
      <c r="AHU171" s="263"/>
      <c r="AHV171" s="263"/>
      <c r="AHW171" s="263"/>
      <c r="AHX171" s="263"/>
      <c r="AHY171" s="263"/>
      <c r="AHZ171" s="263"/>
      <c r="AIA171" s="263"/>
      <c r="AIB171" s="263"/>
      <c r="AIC171" s="263"/>
      <c r="AID171" s="263"/>
      <c r="AIE171" s="263"/>
      <c r="AIF171" s="263"/>
      <c r="AIG171" s="263"/>
      <c r="AIH171" s="263"/>
      <c r="AII171" s="263"/>
      <c r="AIJ171" s="263"/>
      <c r="AIK171" s="263"/>
      <c r="AIL171" s="263"/>
      <c r="AIM171" s="263"/>
      <c r="AIN171" s="263"/>
      <c r="AIO171" s="263"/>
      <c r="AIP171" s="263"/>
      <c r="AIQ171" s="263"/>
      <c r="AIR171" s="263"/>
      <c r="AIS171" s="263"/>
      <c r="AIT171" s="263"/>
      <c r="AIU171" s="263"/>
      <c r="AIV171" s="263"/>
      <c r="AIW171" s="263"/>
      <c r="AIX171" s="263"/>
      <c r="AIY171" s="263"/>
      <c r="AIZ171" s="263"/>
      <c r="AJA171" s="263"/>
      <c r="AJB171" s="263"/>
      <c r="AJC171" s="263"/>
      <c r="AJD171" s="263"/>
      <c r="AJE171" s="263"/>
      <c r="AJF171" s="263"/>
      <c r="AJG171" s="263"/>
      <c r="AJH171" s="263"/>
      <c r="AJI171" s="263"/>
      <c r="AJJ171" s="263"/>
      <c r="AJK171" s="263"/>
      <c r="AJL171" s="263"/>
      <c r="AJM171" s="263"/>
      <c r="AJN171" s="263"/>
      <c r="AJO171" s="263"/>
      <c r="AJP171" s="263"/>
      <c r="AJQ171" s="263"/>
      <c r="AJR171" s="263"/>
      <c r="AJS171" s="263"/>
      <c r="AJT171" s="263"/>
      <c r="AJU171" s="263"/>
      <c r="AJV171" s="263"/>
      <c r="AJW171" s="263"/>
      <c r="AJX171" s="263"/>
      <c r="AJY171" s="263"/>
      <c r="AJZ171" s="263"/>
      <c r="AKA171" s="263"/>
      <c r="AKB171" s="263"/>
      <c r="AKC171" s="263"/>
      <c r="AKD171" s="263"/>
      <c r="AKE171" s="263"/>
      <c r="AKF171" s="263"/>
      <c r="AKG171" s="263"/>
      <c r="AKH171" s="263"/>
      <c r="AKI171" s="263"/>
      <c r="AKJ171" s="263"/>
      <c r="AKK171" s="263"/>
      <c r="AKL171" s="263"/>
      <c r="AKM171" s="263"/>
      <c r="AKN171" s="263"/>
      <c r="AKO171" s="263"/>
      <c r="AKP171" s="263"/>
      <c r="AKQ171" s="263"/>
      <c r="AKR171" s="263"/>
      <c r="AKS171" s="263"/>
      <c r="AKT171" s="263"/>
      <c r="AKU171" s="263"/>
      <c r="AKV171" s="263"/>
      <c r="AKW171" s="263"/>
      <c r="AKX171" s="263"/>
      <c r="AKY171" s="263"/>
      <c r="AKZ171" s="263"/>
      <c r="ALA171" s="263"/>
      <c r="ALB171" s="263"/>
      <c r="ALC171" s="263"/>
      <c r="ALD171" s="263"/>
      <c r="ALE171" s="263"/>
      <c r="ALF171" s="263"/>
      <c r="ALG171" s="263"/>
      <c r="ALH171" s="263"/>
      <c r="ALI171" s="263"/>
      <c r="ALJ171" s="263"/>
      <c r="ALK171" s="263"/>
      <c r="ALL171" s="263"/>
      <c r="ALM171" s="263"/>
      <c r="ALN171" s="263"/>
      <c r="ALO171" s="263"/>
      <c r="ALP171" s="263"/>
      <c r="ALQ171" s="263"/>
      <c r="ALR171" s="263"/>
      <c r="ALS171" s="263"/>
      <c r="ALT171" s="263"/>
      <c r="ALU171" s="263"/>
      <c r="ALV171" s="263"/>
      <c r="ALW171" s="263"/>
      <c r="ALX171" s="263"/>
      <c r="ALY171" s="263"/>
      <c r="ALZ171" s="263"/>
      <c r="AMA171" s="263"/>
      <c r="AMB171" s="263"/>
      <c r="AMC171" s="263"/>
      <c r="AMD171" s="263"/>
      <c r="AME171" s="263"/>
      <c r="AMF171" s="263"/>
      <c r="AMG171" s="263"/>
      <c r="AMH171" s="263"/>
      <c r="AMI171" s="263"/>
      <c r="AMJ171" s="263"/>
      <c r="AMK171" s="263"/>
    </row>
    <row r="172" spans="1:1025" s="86" customFormat="1" x14ac:dyDescent="0.2">
      <c r="A172" s="263"/>
      <c r="B172" s="263"/>
      <c r="C172" s="234"/>
      <c r="D172" s="234"/>
      <c r="E172" s="234"/>
      <c r="F172" s="234"/>
      <c r="G172" s="234"/>
      <c r="H172" s="234"/>
      <c r="I172" s="234"/>
      <c r="J172" s="234"/>
      <c r="K172" s="234"/>
      <c r="L172" s="234"/>
      <c r="M172" s="234"/>
      <c r="N172" s="234"/>
      <c r="O172" s="234"/>
      <c r="P172" s="234"/>
      <c r="Q172" s="224"/>
      <c r="R172" s="244"/>
      <c r="S172" s="263"/>
      <c r="T172" s="263"/>
      <c r="U172" s="263"/>
      <c r="V172" s="263"/>
      <c r="W172" s="263"/>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263"/>
      <c r="BM172" s="263"/>
      <c r="BN172" s="263"/>
      <c r="BO172" s="263"/>
      <c r="BP172" s="263"/>
      <c r="BQ172" s="263"/>
      <c r="BR172" s="263"/>
      <c r="BS172" s="263"/>
      <c r="BT172" s="263"/>
      <c r="BU172" s="263"/>
      <c r="BV172" s="263"/>
      <c r="BW172" s="263"/>
      <c r="BX172" s="263"/>
      <c r="BY172" s="263"/>
      <c r="BZ172" s="263"/>
      <c r="CA172" s="263"/>
      <c r="CB172" s="263"/>
      <c r="CC172" s="263"/>
      <c r="CD172" s="263"/>
      <c r="CE172" s="263"/>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263"/>
      <c r="DG172" s="263"/>
      <c r="DH172" s="263"/>
      <c r="DI172" s="263"/>
      <c r="DJ172" s="263"/>
      <c r="DK172" s="263"/>
      <c r="DL172" s="263"/>
      <c r="DM172" s="263"/>
      <c r="DN172" s="263"/>
      <c r="DO172" s="263"/>
      <c r="DP172" s="263"/>
      <c r="DQ172" s="263"/>
      <c r="DR172" s="263"/>
      <c r="DS172" s="263"/>
      <c r="DT172" s="263"/>
      <c r="DU172" s="263"/>
      <c r="DV172" s="263"/>
      <c r="DW172" s="263"/>
      <c r="DX172" s="263"/>
      <c r="DY172" s="263"/>
      <c r="DZ172" s="263"/>
      <c r="EA172" s="263"/>
      <c r="EB172" s="263"/>
      <c r="EC172" s="263"/>
      <c r="ED172" s="263"/>
      <c r="EE172" s="263"/>
      <c r="EF172" s="263"/>
      <c r="EG172" s="263"/>
      <c r="EH172" s="263"/>
      <c r="EI172" s="263"/>
      <c r="EJ172" s="263"/>
      <c r="EK172" s="263"/>
      <c r="EL172" s="263"/>
      <c r="EM172" s="263"/>
      <c r="EN172" s="263"/>
      <c r="EO172" s="263"/>
      <c r="EP172" s="263"/>
      <c r="EQ172" s="263"/>
      <c r="ER172" s="263"/>
      <c r="ES172" s="263"/>
      <c r="ET172" s="263"/>
      <c r="EU172" s="263"/>
      <c r="EV172" s="263"/>
      <c r="EW172" s="263"/>
      <c r="EX172" s="263"/>
      <c r="EY172" s="263"/>
      <c r="EZ172" s="263"/>
      <c r="FA172" s="263"/>
      <c r="FB172" s="263"/>
      <c r="FC172" s="263"/>
      <c r="FD172" s="263"/>
      <c r="FE172" s="263"/>
      <c r="FF172" s="263"/>
      <c r="FG172" s="263"/>
      <c r="FH172" s="263"/>
      <c r="FI172" s="263"/>
      <c r="FJ172" s="263"/>
      <c r="FK172" s="263"/>
      <c r="FL172" s="263"/>
      <c r="FM172" s="263"/>
      <c r="FN172" s="263"/>
      <c r="FO172" s="263"/>
      <c r="FP172" s="263"/>
      <c r="FQ172" s="263"/>
      <c r="FR172" s="263"/>
      <c r="FS172" s="263"/>
      <c r="FT172" s="263"/>
      <c r="FU172" s="263"/>
      <c r="FV172" s="263"/>
      <c r="FW172" s="263"/>
      <c r="FX172" s="263"/>
      <c r="FY172" s="263"/>
      <c r="FZ172" s="263"/>
      <c r="GA172" s="263"/>
      <c r="GB172" s="263"/>
      <c r="GC172" s="263"/>
      <c r="GD172" s="263"/>
      <c r="GE172" s="263"/>
      <c r="GF172" s="263"/>
      <c r="GG172" s="263"/>
      <c r="GH172" s="263"/>
      <c r="GI172" s="263"/>
      <c r="GJ172" s="263"/>
      <c r="GK172" s="263"/>
      <c r="GL172" s="263"/>
      <c r="GM172" s="263"/>
      <c r="GN172" s="263"/>
      <c r="GO172" s="263"/>
      <c r="GP172" s="263"/>
      <c r="GQ172" s="263"/>
      <c r="GR172" s="263"/>
      <c r="GS172" s="263"/>
      <c r="GT172" s="263"/>
      <c r="GU172" s="263"/>
      <c r="GV172" s="263"/>
      <c r="GW172" s="263"/>
      <c r="GX172" s="263"/>
      <c r="GY172" s="263"/>
      <c r="GZ172" s="263"/>
      <c r="HA172" s="263"/>
      <c r="HB172" s="263"/>
      <c r="HC172" s="263"/>
      <c r="HD172" s="263"/>
      <c r="HE172" s="263"/>
      <c r="HF172" s="263"/>
      <c r="HG172" s="263"/>
      <c r="HH172" s="263"/>
      <c r="HI172" s="263"/>
      <c r="HJ172" s="263"/>
      <c r="HK172" s="263"/>
      <c r="HL172" s="263"/>
      <c r="HM172" s="263"/>
      <c r="HN172" s="263"/>
      <c r="HO172" s="263"/>
      <c r="HP172" s="263"/>
      <c r="HQ172" s="263"/>
      <c r="HR172" s="263"/>
      <c r="HS172" s="263"/>
      <c r="HT172" s="263"/>
      <c r="HU172" s="263"/>
      <c r="HV172" s="263"/>
      <c r="HW172" s="263"/>
      <c r="HX172" s="263"/>
      <c r="HY172" s="263"/>
      <c r="HZ172" s="263"/>
      <c r="IA172" s="263"/>
      <c r="IB172" s="263"/>
      <c r="IC172" s="263"/>
      <c r="ID172" s="263"/>
      <c r="IE172" s="263"/>
      <c r="IF172" s="263"/>
      <c r="IG172" s="263"/>
      <c r="IH172" s="263"/>
      <c r="II172" s="263"/>
      <c r="IJ172" s="263"/>
      <c r="IK172" s="263"/>
      <c r="IL172" s="263"/>
      <c r="IM172" s="263"/>
      <c r="IN172" s="263"/>
      <c r="IO172" s="263"/>
      <c r="IP172" s="263"/>
      <c r="IQ172" s="263"/>
      <c r="IR172" s="263"/>
      <c r="IS172" s="263"/>
      <c r="IT172" s="263"/>
      <c r="IU172" s="263"/>
      <c r="IV172" s="263"/>
      <c r="IW172" s="263"/>
      <c r="IX172" s="263"/>
      <c r="IY172" s="263"/>
      <c r="IZ172" s="263"/>
      <c r="JA172" s="263"/>
      <c r="JB172" s="263"/>
      <c r="JC172" s="263"/>
      <c r="JD172" s="263"/>
      <c r="JE172" s="263"/>
      <c r="JF172" s="263"/>
      <c r="JG172" s="263"/>
      <c r="JH172" s="263"/>
      <c r="JI172" s="263"/>
      <c r="JJ172" s="263"/>
      <c r="JK172" s="263"/>
      <c r="JL172" s="263"/>
      <c r="JM172" s="263"/>
      <c r="JN172" s="263"/>
      <c r="JO172" s="263"/>
      <c r="JP172" s="263"/>
      <c r="JQ172" s="263"/>
      <c r="JR172" s="263"/>
      <c r="JS172" s="263"/>
      <c r="JT172" s="263"/>
      <c r="JU172" s="263"/>
      <c r="JV172" s="263"/>
      <c r="JW172" s="263"/>
      <c r="JX172" s="263"/>
      <c r="JY172" s="263"/>
      <c r="JZ172" s="263"/>
      <c r="KA172" s="263"/>
      <c r="KB172" s="263"/>
      <c r="KC172" s="263"/>
      <c r="KD172" s="263"/>
      <c r="KE172" s="263"/>
      <c r="KF172" s="263"/>
      <c r="KG172" s="263"/>
      <c r="KH172" s="263"/>
      <c r="KI172" s="263"/>
      <c r="KJ172" s="263"/>
      <c r="KK172" s="263"/>
      <c r="KL172" s="263"/>
      <c r="KM172" s="263"/>
      <c r="KN172" s="263"/>
      <c r="KO172" s="263"/>
      <c r="KP172" s="263"/>
      <c r="KQ172" s="263"/>
      <c r="KR172" s="263"/>
      <c r="KS172" s="263"/>
      <c r="KT172" s="263"/>
      <c r="KU172" s="263"/>
      <c r="KV172" s="263"/>
      <c r="KW172" s="263"/>
      <c r="KX172" s="263"/>
      <c r="KY172" s="263"/>
      <c r="KZ172" s="263"/>
      <c r="LA172" s="263"/>
      <c r="LB172" s="263"/>
      <c r="LC172" s="263"/>
      <c r="LD172" s="263"/>
      <c r="LE172" s="263"/>
      <c r="LF172" s="263"/>
      <c r="LG172" s="263"/>
      <c r="LH172" s="263"/>
      <c r="LI172" s="263"/>
      <c r="LJ172" s="263"/>
      <c r="LK172" s="263"/>
      <c r="LL172" s="263"/>
      <c r="LM172" s="263"/>
      <c r="LN172" s="263"/>
      <c r="LO172" s="263"/>
      <c r="LP172" s="263"/>
      <c r="LQ172" s="263"/>
      <c r="LR172" s="263"/>
      <c r="LS172" s="263"/>
      <c r="LT172" s="263"/>
      <c r="LU172" s="263"/>
      <c r="LV172" s="263"/>
      <c r="LW172" s="263"/>
      <c r="LX172" s="263"/>
      <c r="LY172" s="263"/>
      <c r="LZ172" s="263"/>
      <c r="MA172" s="263"/>
      <c r="MB172" s="263"/>
      <c r="MC172" s="263"/>
      <c r="MD172" s="263"/>
      <c r="ME172" s="263"/>
      <c r="MF172" s="263"/>
      <c r="MG172" s="263"/>
      <c r="MH172" s="263"/>
      <c r="MI172" s="263"/>
      <c r="MJ172" s="263"/>
      <c r="MK172" s="263"/>
      <c r="ML172" s="263"/>
      <c r="MM172" s="263"/>
      <c r="MN172" s="263"/>
      <c r="MO172" s="263"/>
      <c r="MP172" s="263"/>
      <c r="MQ172" s="263"/>
      <c r="MR172" s="263"/>
      <c r="MS172" s="263"/>
      <c r="MT172" s="263"/>
      <c r="MU172" s="263"/>
      <c r="MV172" s="263"/>
      <c r="MW172" s="263"/>
      <c r="MX172" s="263"/>
      <c r="MY172" s="263"/>
      <c r="MZ172" s="263"/>
      <c r="NA172" s="263"/>
      <c r="NB172" s="263"/>
      <c r="NC172" s="263"/>
      <c r="ND172" s="263"/>
      <c r="NE172" s="263"/>
      <c r="NF172" s="263"/>
      <c r="NG172" s="263"/>
      <c r="NH172" s="263"/>
      <c r="NI172" s="263"/>
      <c r="NJ172" s="263"/>
      <c r="NK172" s="263"/>
      <c r="NL172" s="263"/>
      <c r="NM172" s="263"/>
      <c r="NN172" s="263"/>
      <c r="NO172" s="263"/>
      <c r="NP172" s="263"/>
      <c r="NQ172" s="263"/>
      <c r="NR172" s="263"/>
      <c r="NS172" s="263"/>
      <c r="NT172" s="263"/>
      <c r="NU172" s="263"/>
      <c r="NV172" s="263"/>
      <c r="NW172" s="263"/>
      <c r="NX172" s="263"/>
      <c r="NY172" s="263"/>
      <c r="NZ172" s="263"/>
      <c r="OA172" s="263"/>
      <c r="OB172" s="263"/>
      <c r="OC172" s="263"/>
      <c r="OD172" s="263"/>
      <c r="OE172" s="263"/>
      <c r="OF172" s="263"/>
      <c r="OG172" s="263"/>
      <c r="OH172" s="263"/>
      <c r="OI172" s="263"/>
      <c r="OJ172" s="263"/>
      <c r="OK172" s="263"/>
      <c r="OL172" s="263"/>
      <c r="OM172" s="263"/>
      <c r="ON172" s="263"/>
      <c r="OO172" s="263"/>
      <c r="OP172" s="263"/>
      <c r="OQ172" s="263"/>
      <c r="OR172" s="263"/>
      <c r="OS172" s="263"/>
      <c r="OT172" s="263"/>
      <c r="OU172" s="263"/>
      <c r="OV172" s="263"/>
      <c r="OW172" s="263"/>
      <c r="OX172" s="263"/>
      <c r="OY172" s="263"/>
      <c r="OZ172" s="263"/>
      <c r="PA172" s="263"/>
      <c r="PB172" s="263"/>
      <c r="PC172" s="263"/>
      <c r="PD172" s="263"/>
      <c r="PE172" s="263"/>
      <c r="PF172" s="263"/>
      <c r="PG172" s="263"/>
      <c r="PH172" s="263"/>
      <c r="PI172" s="263"/>
      <c r="PJ172" s="263"/>
      <c r="PK172" s="263"/>
      <c r="PL172" s="263"/>
      <c r="PM172" s="263"/>
      <c r="PN172" s="263"/>
      <c r="PO172" s="263"/>
      <c r="PP172" s="263"/>
      <c r="PQ172" s="263"/>
      <c r="PR172" s="263"/>
      <c r="PS172" s="263"/>
      <c r="PT172" s="263"/>
      <c r="PU172" s="263"/>
      <c r="PV172" s="263"/>
      <c r="PW172" s="263"/>
      <c r="PX172" s="263"/>
      <c r="PY172" s="263"/>
      <c r="PZ172" s="263"/>
      <c r="QA172" s="263"/>
      <c r="QB172" s="263"/>
      <c r="QC172" s="263"/>
      <c r="QD172" s="263"/>
      <c r="QE172" s="263"/>
      <c r="QF172" s="263"/>
      <c r="QG172" s="263"/>
      <c r="QH172" s="263"/>
      <c r="QI172" s="263"/>
      <c r="QJ172" s="263"/>
      <c r="QK172" s="263"/>
      <c r="QL172" s="263"/>
      <c r="QM172" s="263"/>
      <c r="QN172" s="263"/>
      <c r="QO172" s="263"/>
      <c r="QP172" s="263"/>
      <c r="QQ172" s="263"/>
      <c r="QR172" s="263"/>
      <c r="QS172" s="263"/>
      <c r="QT172" s="263"/>
      <c r="QU172" s="263"/>
      <c r="QV172" s="263"/>
      <c r="QW172" s="263"/>
      <c r="QX172" s="263"/>
      <c r="QY172" s="263"/>
      <c r="QZ172" s="263"/>
      <c r="RA172" s="263"/>
      <c r="RB172" s="263"/>
      <c r="RC172" s="263"/>
      <c r="RD172" s="263"/>
      <c r="RE172" s="263"/>
      <c r="RF172" s="263"/>
      <c r="RG172" s="263"/>
      <c r="RH172" s="263"/>
      <c r="RI172" s="263"/>
      <c r="RJ172" s="263"/>
      <c r="RK172" s="263"/>
      <c r="RL172" s="263"/>
      <c r="RM172" s="263"/>
      <c r="RN172" s="263"/>
      <c r="RO172" s="263"/>
      <c r="RP172" s="263"/>
      <c r="RQ172" s="263"/>
      <c r="RR172" s="263"/>
      <c r="RS172" s="263"/>
      <c r="RT172" s="263"/>
      <c r="RU172" s="263"/>
      <c r="RV172" s="263"/>
      <c r="RW172" s="263"/>
      <c r="RX172" s="263"/>
      <c r="RY172" s="263"/>
      <c r="RZ172" s="263"/>
      <c r="SA172" s="263"/>
      <c r="SB172" s="263"/>
      <c r="SC172" s="263"/>
      <c r="SD172" s="263"/>
      <c r="SE172" s="263"/>
      <c r="SF172" s="263"/>
      <c r="SG172" s="263"/>
      <c r="SH172" s="263"/>
      <c r="SI172" s="263"/>
      <c r="SJ172" s="263"/>
      <c r="SK172" s="263"/>
      <c r="SL172" s="263"/>
      <c r="SM172" s="263"/>
      <c r="SN172" s="263"/>
      <c r="SO172" s="263"/>
      <c r="SP172" s="263"/>
      <c r="SQ172" s="263"/>
      <c r="SR172" s="263"/>
      <c r="SS172" s="263"/>
      <c r="ST172" s="263"/>
      <c r="SU172" s="263"/>
      <c r="SV172" s="263"/>
      <c r="SW172" s="263"/>
      <c r="SX172" s="263"/>
      <c r="SY172" s="263"/>
      <c r="SZ172" s="263"/>
      <c r="TA172" s="263"/>
      <c r="TB172" s="263"/>
      <c r="TC172" s="263"/>
      <c r="TD172" s="263"/>
      <c r="TE172" s="263"/>
      <c r="TF172" s="263"/>
      <c r="TG172" s="263"/>
      <c r="TH172" s="263"/>
      <c r="TI172" s="263"/>
      <c r="TJ172" s="263"/>
      <c r="TK172" s="263"/>
      <c r="TL172" s="263"/>
      <c r="TM172" s="263"/>
      <c r="TN172" s="263"/>
      <c r="TO172" s="263"/>
      <c r="TP172" s="263"/>
      <c r="TQ172" s="263"/>
      <c r="TR172" s="263"/>
      <c r="TS172" s="263"/>
      <c r="TT172" s="263"/>
      <c r="TU172" s="263"/>
      <c r="TV172" s="263"/>
      <c r="TW172" s="263"/>
      <c r="TX172" s="263"/>
      <c r="TY172" s="263"/>
      <c r="TZ172" s="263"/>
      <c r="UA172" s="263"/>
      <c r="UB172" s="263"/>
      <c r="UC172" s="263"/>
      <c r="UD172" s="263"/>
      <c r="UE172" s="263"/>
      <c r="UF172" s="263"/>
      <c r="UG172" s="263"/>
      <c r="UH172" s="263"/>
      <c r="UI172" s="263"/>
      <c r="UJ172" s="263"/>
      <c r="UK172" s="263"/>
      <c r="UL172" s="263"/>
      <c r="UM172" s="263"/>
      <c r="UN172" s="263"/>
      <c r="UO172" s="263"/>
      <c r="UP172" s="263"/>
      <c r="UQ172" s="263"/>
      <c r="UR172" s="263"/>
      <c r="US172" s="263"/>
      <c r="UT172" s="263"/>
      <c r="UU172" s="263"/>
      <c r="UV172" s="263"/>
      <c r="UW172" s="263"/>
      <c r="UX172" s="263"/>
      <c r="UY172" s="263"/>
      <c r="UZ172" s="263"/>
      <c r="VA172" s="263"/>
      <c r="VB172" s="263"/>
      <c r="VC172" s="263"/>
      <c r="VD172" s="263"/>
      <c r="VE172" s="263"/>
      <c r="VF172" s="263"/>
      <c r="VG172" s="263"/>
      <c r="VH172" s="263"/>
      <c r="VI172" s="263"/>
      <c r="VJ172" s="263"/>
      <c r="VK172" s="263"/>
      <c r="VL172" s="263"/>
      <c r="VM172" s="263"/>
      <c r="VN172" s="263"/>
      <c r="VO172" s="263"/>
      <c r="VP172" s="263"/>
      <c r="VQ172" s="263"/>
      <c r="VR172" s="263"/>
      <c r="VS172" s="263"/>
      <c r="VT172" s="263"/>
      <c r="VU172" s="263"/>
      <c r="VV172" s="263"/>
      <c r="VW172" s="263"/>
      <c r="VX172" s="263"/>
      <c r="VY172" s="263"/>
      <c r="VZ172" s="263"/>
      <c r="WA172" s="263"/>
      <c r="WB172" s="263"/>
      <c r="WC172" s="263"/>
      <c r="WD172" s="263"/>
      <c r="WE172" s="263"/>
      <c r="WF172" s="263"/>
      <c r="WG172" s="263"/>
      <c r="WH172" s="263"/>
      <c r="WI172" s="263"/>
      <c r="WJ172" s="263"/>
      <c r="WK172" s="263"/>
      <c r="WL172" s="263"/>
      <c r="WM172" s="263"/>
      <c r="WN172" s="263"/>
      <c r="WO172" s="263"/>
      <c r="WP172" s="263"/>
      <c r="WQ172" s="263"/>
      <c r="WR172" s="263"/>
      <c r="WS172" s="263"/>
      <c r="WT172" s="263"/>
      <c r="WU172" s="263"/>
      <c r="WV172" s="263"/>
      <c r="WW172" s="263"/>
      <c r="WX172" s="263"/>
      <c r="WY172" s="263"/>
      <c r="WZ172" s="263"/>
      <c r="XA172" s="263"/>
      <c r="XB172" s="263"/>
      <c r="XC172" s="263"/>
      <c r="XD172" s="263"/>
      <c r="XE172" s="263"/>
      <c r="XF172" s="263"/>
      <c r="XG172" s="263"/>
      <c r="XH172" s="263"/>
      <c r="XI172" s="263"/>
      <c r="XJ172" s="263"/>
      <c r="XK172" s="263"/>
      <c r="XL172" s="263"/>
      <c r="XM172" s="263"/>
      <c r="XN172" s="263"/>
      <c r="XO172" s="263"/>
      <c r="XP172" s="263"/>
      <c r="XQ172" s="263"/>
      <c r="XR172" s="263"/>
      <c r="XS172" s="263"/>
      <c r="XT172" s="263"/>
      <c r="XU172" s="263"/>
      <c r="XV172" s="263"/>
      <c r="XW172" s="263"/>
      <c r="XX172" s="263"/>
      <c r="XY172" s="263"/>
      <c r="XZ172" s="263"/>
      <c r="YA172" s="263"/>
      <c r="YB172" s="263"/>
      <c r="YC172" s="263"/>
      <c r="YD172" s="263"/>
      <c r="YE172" s="263"/>
      <c r="YF172" s="263"/>
      <c r="YG172" s="263"/>
      <c r="YH172" s="263"/>
      <c r="YI172" s="263"/>
      <c r="YJ172" s="263"/>
      <c r="YK172" s="263"/>
      <c r="YL172" s="263"/>
      <c r="YM172" s="263"/>
      <c r="YN172" s="263"/>
      <c r="YO172" s="263"/>
      <c r="YP172" s="263"/>
      <c r="YQ172" s="263"/>
      <c r="YR172" s="263"/>
      <c r="YS172" s="263"/>
      <c r="YT172" s="263"/>
      <c r="YU172" s="263"/>
      <c r="YV172" s="263"/>
      <c r="YW172" s="263"/>
      <c r="YX172" s="263"/>
      <c r="YY172" s="263"/>
      <c r="YZ172" s="263"/>
      <c r="ZA172" s="263"/>
      <c r="ZB172" s="263"/>
      <c r="ZC172" s="263"/>
      <c r="ZD172" s="263"/>
      <c r="ZE172" s="263"/>
      <c r="ZF172" s="263"/>
      <c r="ZG172" s="263"/>
      <c r="ZH172" s="263"/>
      <c r="ZI172" s="263"/>
      <c r="ZJ172" s="263"/>
      <c r="ZK172" s="263"/>
      <c r="ZL172" s="263"/>
      <c r="ZM172" s="263"/>
      <c r="ZN172" s="263"/>
      <c r="ZO172" s="263"/>
      <c r="ZP172" s="263"/>
      <c r="ZQ172" s="263"/>
      <c r="ZR172" s="263"/>
      <c r="ZS172" s="263"/>
      <c r="ZT172" s="263"/>
      <c r="ZU172" s="263"/>
      <c r="ZV172" s="263"/>
      <c r="ZW172" s="263"/>
      <c r="ZX172" s="263"/>
      <c r="ZY172" s="263"/>
      <c r="ZZ172" s="263"/>
      <c r="AAA172" s="263"/>
      <c r="AAB172" s="263"/>
      <c r="AAC172" s="263"/>
      <c r="AAD172" s="263"/>
      <c r="AAE172" s="263"/>
      <c r="AAF172" s="263"/>
      <c r="AAG172" s="263"/>
      <c r="AAH172" s="263"/>
      <c r="AAI172" s="263"/>
      <c r="AAJ172" s="263"/>
      <c r="AAK172" s="263"/>
      <c r="AAL172" s="263"/>
      <c r="AAM172" s="263"/>
      <c r="AAN172" s="263"/>
      <c r="AAO172" s="263"/>
      <c r="AAP172" s="263"/>
      <c r="AAQ172" s="263"/>
      <c r="AAR172" s="263"/>
      <c r="AAS172" s="263"/>
      <c r="AAT172" s="263"/>
      <c r="AAU172" s="263"/>
      <c r="AAV172" s="263"/>
      <c r="AAW172" s="263"/>
      <c r="AAX172" s="263"/>
      <c r="AAY172" s="263"/>
      <c r="AAZ172" s="263"/>
      <c r="ABA172" s="263"/>
      <c r="ABB172" s="263"/>
      <c r="ABC172" s="263"/>
      <c r="ABD172" s="263"/>
      <c r="ABE172" s="263"/>
      <c r="ABF172" s="263"/>
      <c r="ABG172" s="263"/>
      <c r="ABH172" s="263"/>
      <c r="ABI172" s="263"/>
      <c r="ABJ172" s="263"/>
      <c r="ABK172" s="263"/>
      <c r="ABL172" s="263"/>
      <c r="ABM172" s="263"/>
      <c r="ABN172" s="263"/>
      <c r="ABO172" s="263"/>
      <c r="ABP172" s="263"/>
      <c r="ABQ172" s="263"/>
      <c r="ABR172" s="263"/>
      <c r="ABS172" s="263"/>
      <c r="ABT172" s="263"/>
      <c r="ABU172" s="263"/>
      <c r="ABV172" s="263"/>
      <c r="ABW172" s="263"/>
      <c r="ABX172" s="263"/>
      <c r="ABY172" s="263"/>
      <c r="ABZ172" s="263"/>
      <c r="ACA172" s="263"/>
      <c r="ACB172" s="263"/>
      <c r="ACC172" s="263"/>
      <c r="ACD172" s="263"/>
      <c r="ACE172" s="263"/>
      <c r="ACF172" s="263"/>
      <c r="ACG172" s="263"/>
      <c r="ACH172" s="263"/>
      <c r="ACI172" s="263"/>
      <c r="ACJ172" s="263"/>
      <c r="ACK172" s="263"/>
      <c r="ACL172" s="263"/>
      <c r="ACM172" s="263"/>
      <c r="ACN172" s="263"/>
      <c r="ACO172" s="263"/>
      <c r="ACP172" s="263"/>
      <c r="ACQ172" s="263"/>
      <c r="ACR172" s="263"/>
      <c r="ACS172" s="263"/>
      <c r="ACT172" s="263"/>
      <c r="ACU172" s="263"/>
      <c r="ACV172" s="263"/>
      <c r="ACW172" s="263"/>
      <c r="ACX172" s="263"/>
      <c r="ACY172" s="263"/>
      <c r="ACZ172" s="263"/>
      <c r="ADA172" s="263"/>
      <c r="ADB172" s="263"/>
      <c r="ADC172" s="263"/>
      <c r="ADD172" s="263"/>
      <c r="ADE172" s="263"/>
      <c r="ADF172" s="263"/>
      <c r="ADG172" s="263"/>
      <c r="ADH172" s="263"/>
      <c r="ADI172" s="263"/>
      <c r="ADJ172" s="263"/>
      <c r="ADK172" s="263"/>
      <c r="ADL172" s="263"/>
      <c r="ADM172" s="263"/>
      <c r="ADN172" s="263"/>
      <c r="ADO172" s="263"/>
      <c r="ADP172" s="263"/>
      <c r="ADQ172" s="263"/>
      <c r="ADR172" s="263"/>
      <c r="ADS172" s="263"/>
      <c r="ADT172" s="263"/>
      <c r="ADU172" s="263"/>
      <c r="ADV172" s="263"/>
      <c r="ADW172" s="263"/>
      <c r="ADX172" s="263"/>
      <c r="ADY172" s="263"/>
      <c r="ADZ172" s="263"/>
      <c r="AEA172" s="263"/>
      <c r="AEB172" s="263"/>
      <c r="AEC172" s="263"/>
      <c r="AED172" s="263"/>
      <c r="AEE172" s="263"/>
      <c r="AEF172" s="263"/>
      <c r="AEG172" s="263"/>
      <c r="AEH172" s="263"/>
      <c r="AEI172" s="263"/>
      <c r="AEJ172" s="263"/>
      <c r="AEK172" s="263"/>
      <c r="AEL172" s="263"/>
      <c r="AEM172" s="263"/>
      <c r="AEN172" s="263"/>
      <c r="AEO172" s="263"/>
      <c r="AEP172" s="263"/>
      <c r="AEQ172" s="263"/>
      <c r="AER172" s="263"/>
      <c r="AES172" s="263"/>
      <c r="AET172" s="263"/>
      <c r="AEU172" s="263"/>
      <c r="AEV172" s="263"/>
      <c r="AEW172" s="263"/>
      <c r="AEX172" s="263"/>
      <c r="AEY172" s="263"/>
      <c r="AEZ172" s="263"/>
      <c r="AFA172" s="263"/>
      <c r="AFB172" s="263"/>
      <c r="AFC172" s="263"/>
      <c r="AFD172" s="263"/>
      <c r="AFE172" s="263"/>
      <c r="AFF172" s="263"/>
      <c r="AFG172" s="263"/>
      <c r="AFH172" s="263"/>
      <c r="AFI172" s="263"/>
      <c r="AFJ172" s="263"/>
      <c r="AFK172" s="263"/>
      <c r="AFL172" s="263"/>
      <c r="AFM172" s="263"/>
      <c r="AFN172" s="263"/>
      <c r="AFO172" s="263"/>
      <c r="AFP172" s="263"/>
      <c r="AFQ172" s="263"/>
      <c r="AFR172" s="263"/>
      <c r="AFS172" s="263"/>
      <c r="AFT172" s="263"/>
      <c r="AFU172" s="263"/>
      <c r="AFV172" s="263"/>
      <c r="AFW172" s="263"/>
      <c r="AFX172" s="263"/>
      <c r="AFY172" s="263"/>
      <c r="AFZ172" s="263"/>
      <c r="AGA172" s="263"/>
      <c r="AGB172" s="263"/>
      <c r="AGC172" s="263"/>
      <c r="AGD172" s="263"/>
      <c r="AGE172" s="263"/>
      <c r="AGF172" s="263"/>
      <c r="AGG172" s="263"/>
      <c r="AGH172" s="263"/>
      <c r="AGI172" s="263"/>
      <c r="AGJ172" s="263"/>
      <c r="AGK172" s="263"/>
      <c r="AGL172" s="263"/>
      <c r="AGM172" s="263"/>
      <c r="AGN172" s="263"/>
      <c r="AGO172" s="263"/>
      <c r="AGP172" s="263"/>
      <c r="AGQ172" s="263"/>
      <c r="AGR172" s="263"/>
      <c r="AGS172" s="263"/>
      <c r="AGT172" s="263"/>
      <c r="AGU172" s="263"/>
      <c r="AGV172" s="263"/>
      <c r="AGW172" s="263"/>
      <c r="AGX172" s="263"/>
      <c r="AGY172" s="263"/>
      <c r="AGZ172" s="263"/>
      <c r="AHA172" s="263"/>
      <c r="AHB172" s="263"/>
      <c r="AHC172" s="263"/>
      <c r="AHD172" s="263"/>
      <c r="AHE172" s="263"/>
      <c r="AHF172" s="263"/>
      <c r="AHG172" s="263"/>
      <c r="AHH172" s="263"/>
      <c r="AHI172" s="263"/>
      <c r="AHJ172" s="263"/>
      <c r="AHK172" s="263"/>
      <c r="AHL172" s="263"/>
      <c r="AHM172" s="263"/>
      <c r="AHN172" s="263"/>
      <c r="AHO172" s="263"/>
      <c r="AHP172" s="263"/>
      <c r="AHQ172" s="263"/>
      <c r="AHR172" s="263"/>
      <c r="AHS172" s="263"/>
      <c r="AHT172" s="263"/>
      <c r="AHU172" s="263"/>
      <c r="AHV172" s="263"/>
      <c r="AHW172" s="263"/>
      <c r="AHX172" s="263"/>
      <c r="AHY172" s="263"/>
      <c r="AHZ172" s="263"/>
      <c r="AIA172" s="263"/>
      <c r="AIB172" s="263"/>
      <c r="AIC172" s="263"/>
      <c r="AID172" s="263"/>
      <c r="AIE172" s="263"/>
      <c r="AIF172" s="263"/>
      <c r="AIG172" s="263"/>
      <c r="AIH172" s="263"/>
      <c r="AII172" s="263"/>
      <c r="AIJ172" s="263"/>
      <c r="AIK172" s="263"/>
      <c r="AIL172" s="263"/>
      <c r="AIM172" s="263"/>
      <c r="AIN172" s="263"/>
      <c r="AIO172" s="263"/>
      <c r="AIP172" s="263"/>
      <c r="AIQ172" s="263"/>
      <c r="AIR172" s="263"/>
      <c r="AIS172" s="263"/>
      <c r="AIT172" s="263"/>
      <c r="AIU172" s="263"/>
      <c r="AIV172" s="263"/>
      <c r="AIW172" s="263"/>
      <c r="AIX172" s="263"/>
      <c r="AIY172" s="263"/>
      <c r="AIZ172" s="263"/>
      <c r="AJA172" s="263"/>
      <c r="AJB172" s="263"/>
      <c r="AJC172" s="263"/>
      <c r="AJD172" s="263"/>
      <c r="AJE172" s="263"/>
      <c r="AJF172" s="263"/>
      <c r="AJG172" s="263"/>
      <c r="AJH172" s="263"/>
      <c r="AJI172" s="263"/>
      <c r="AJJ172" s="263"/>
      <c r="AJK172" s="263"/>
      <c r="AJL172" s="263"/>
      <c r="AJM172" s="263"/>
      <c r="AJN172" s="263"/>
      <c r="AJO172" s="263"/>
      <c r="AJP172" s="263"/>
      <c r="AJQ172" s="263"/>
      <c r="AJR172" s="263"/>
      <c r="AJS172" s="263"/>
      <c r="AJT172" s="263"/>
      <c r="AJU172" s="263"/>
      <c r="AJV172" s="263"/>
      <c r="AJW172" s="263"/>
      <c r="AJX172" s="263"/>
      <c r="AJY172" s="263"/>
      <c r="AJZ172" s="263"/>
      <c r="AKA172" s="263"/>
      <c r="AKB172" s="263"/>
      <c r="AKC172" s="263"/>
      <c r="AKD172" s="263"/>
      <c r="AKE172" s="263"/>
      <c r="AKF172" s="263"/>
      <c r="AKG172" s="263"/>
      <c r="AKH172" s="263"/>
      <c r="AKI172" s="263"/>
      <c r="AKJ172" s="263"/>
      <c r="AKK172" s="263"/>
      <c r="AKL172" s="263"/>
      <c r="AKM172" s="263"/>
      <c r="AKN172" s="263"/>
      <c r="AKO172" s="263"/>
      <c r="AKP172" s="263"/>
      <c r="AKQ172" s="263"/>
      <c r="AKR172" s="263"/>
      <c r="AKS172" s="263"/>
      <c r="AKT172" s="263"/>
      <c r="AKU172" s="263"/>
      <c r="AKV172" s="263"/>
      <c r="AKW172" s="263"/>
      <c r="AKX172" s="263"/>
      <c r="AKY172" s="263"/>
      <c r="AKZ172" s="263"/>
      <c r="ALA172" s="263"/>
      <c r="ALB172" s="263"/>
      <c r="ALC172" s="263"/>
      <c r="ALD172" s="263"/>
      <c r="ALE172" s="263"/>
      <c r="ALF172" s="263"/>
      <c r="ALG172" s="263"/>
      <c r="ALH172" s="263"/>
      <c r="ALI172" s="263"/>
      <c r="ALJ172" s="263"/>
      <c r="ALK172" s="263"/>
      <c r="ALL172" s="263"/>
      <c r="ALM172" s="263"/>
      <c r="ALN172" s="263"/>
      <c r="ALO172" s="263"/>
      <c r="ALP172" s="263"/>
      <c r="ALQ172" s="263"/>
      <c r="ALR172" s="263"/>
      <c r="ALS172" s="263"/>
      <c r="ALT172" s="263"/>
      <c r="ALU172" s="263"/>
      <c r="ALV172" s="263"/>
      <c r="ALW172" s="263"/>
      <c r="ALX172" s="263"/>
      <c r="ALY172" s="263"/>
      <c r="ALZ172" s="263"/>
      <c r="AMA172" s="263"/>
      <c r="AMB172" s="263"/>
      <c r="AMC172" s="263"/>
      <c r="AMD172" s="263"/>
      <c r="AME172" s="263"/>
      <c r="AMF172" s="263"/>
      <c r="AMG172" s="263"/>
      <c r="AMH172" s="263"/>
      <c r="AMI172" s="263"/>
      <c r="AMJ172" s="263"/>
      <c r="AMK172" s="263"/>
    </row>
    <row r="173" spans="1:1025" s="86" customFormat="1" x14ac:dyDescent="0.2">
      <c r="A173" s="263"/>
      <c r="B173" s="263"/>
      <c r="C173" s="234"/>
      <c r="D173" s="234"/>
      <c r="E173" s="234"/>
      <c r="F173" s="234"/>
      <c r="G173" s="234"/>
      <c r="H173" s="234"/>
      <c r="I173" s="234"/>
      <c r="J173" s="234"/>
      <c r="K173" s="234"/>
      <c r="L173" s="234"/>
      <c r="M173" s="234"/>
      <c r="N173" s="234"/>
      <c r="O173" s="234"/>
      <c r="P173" s="234"/>
      <c r="Q173" s="224"/>
      <c r="R173" s="244"/>
      <c r="S173" s="263"/>
      <c r="T173" s="263"/>
      <c r="U173" s="263"/>
      <c r="V173" s="263"/>
      <c r="W173" s="263"/>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63"/>
      <c r="BF173" s="263"/>
      <c r="BG173" s="263"/>
      <c r="BH173" s="263"/>
      <c r="BI173" s="263"/>
      <c r="BJ173" s="263"/>
      <c r="BK173" s="263"/>
      <c r="BL173" s="263"/>
      <c r="BM173" s="263"/>
      <c r="BN173" s="263"/>
      <c r="BO173" s="263"/>
      <c r="BP173" s="263"/>
      <c r="BQ173" s="263"/>
      <c r="BR173" s="263"/>
      <c r="BS173" s="263"/>
      <c r="BT173" s="263"/>
      <c r="BU173" s="263"/>
      <c r="BV173" s="263"/>
      <c r="BW173" s="263"/>
      <c r="BX173" s="263"/>
      <c r="BY173" s="263"/>
      <c r="BZ173" s="263"/>
      <c r="CA173" s="263"/>
      <c r="CB173" s="263"/>
      <c r="CC173" s="263"/>
      <c r="CD173" s="263"/>
      <c r="CE173" s="263"/>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263"/>
      <c r="DG173" s="263"/>
      <c r="DH173" s="263"/>
      <c r="DI173" s="263"/>
      <c r="DJ173" s="263"/>
      <c r="DK173" s="263"/>
      <c r="DL173" s="263"/>
      <c r="DM173" s="263"/>
      <c r="DN173" s="263"/>
      <c r="DO173" s="263"/>
      <c r="DP173" s="263"/>
      <c r="DQ173" s="263"/>
      <c r="DR173" s="263"/>
      <c r="DS173" s="263"/>
      <c r="DT173" s="263"/>
      <c r="DU173" s="263"/>
      <c r="DV173" s="263"/>
      <c r="DW173" s="263"/>
      <c r="DX173" s="263"/>
      <c r="DY173" s="263"/>
      <c r="DZ173" s="263"/>
      <c r="EA173" s="263"/>
      <c r="EB173" s="263"/>
      <c r="EC173" s="263"/>
      <c r="ED173" s="263"/>
      <c r="EE173" s="263"/>
      <c r="EF173" s="263"/>
      <c r="EG173" s="263"/>
      <c r="EH173" s="263"/>
      <c r="EI173" s="263"/>
      <c r="EJ173" s="263"/>
      <c r="EK173" s="263"/>
      <c r="EL173" s="263"/>
      <c r="EM173" s="263"/>
      <c r="EN173" s="263"/>
      <c r="EO173" s="263"/>
      <c r="EP173" s="263"/>
      <c r="EQ173" s="263"/>
      <c r="ER173" s="263"/>
      <c r="ES173" s="263"/>
      <c r="ET173" s="263"/>
      <c r="EU173" s="263"/>
      <c r="EV173" s="263"/>
      <c r="EW173" s="263"/>
      <c r="EX173" s="263"/>
      <c r="EY173" s="263"/>
      <c r="EZ173" s="263"/>
      <c r="FA173" s="263"/>
      <c r="FB173" s="263"/>
      <c r="FC173" s="263"/>
      <c r="FD173" s="263"/>
      <c r="FE173" s="263"/>
      <c r="FF173" s="263"/>
      <c r="FG173" s="263"/>
      <c r="FH173" s="263"/>
      <c r="FI173" s="263"/>
      <c r="FJ173" s="263"/>
      <c r="FK173" s="263"/>
      <c r="FL173" s="263"/>
      <c r="FM173" s="263"/>
      <c r="FN173" s="263"/>
      <c r="FO173" s="263"/>
      <c r="FP173" s="263"/>
      <c r="FQ173" s="263"/>
      <c r="FR173" s="263"/>
      <c r="FS173" s="263"/>
      <c r="FT173" s="263"/>
      <c r="FU173" s="263"/>
      <c r="FV173" s="263"/>
      <c r="FW173" s="263"/>
      <c r="FX173" s="263"/>
      <c r="FY173" s="263"/>
      <c r="FZ173" s="263"/>
      <c r="GA173" s="263"/>
      <c r="GB173" s="263"/>
      <c r="GC173" s="263"/>
      <c r="GD173" s="263"/>
      <c r="GE173" s="263"/>
      <c r="GF173" s="263"/>
      <c r="GG173" s="263"/>
      <c r="GH173" s="263"/>
      <c r="GI173" s="263"/>
      <c r="GJ173" s="263"/>
      <c r="GK173" s="263"/>
      <c r="GL173" s="263"/>
      <c r="GM173" s="263"/>
      <c r="GN173" s="263"/>
      <c r="GO173" s="263"/>
      <c r="GP173" s="263"/>
      <c r="GQ173" s="263"/>
      <c r="GR173" s="263"/>
      <c r="GS173" s="263"/>
      <c r="GT173" s="263"/>
      <c r="GU173" s="263"/>
      <c r="GV173" s="263"/>
      <c r="GW173" s="263"/>
      <c r="GX173" s="263"/>
      <c r="GY173" s="263"/>
      <c r="GZ173" s="263"/>
      <c r="HA173" s="263"/>
      <c r="HB173" s="263"/>
      <c r="HC173" s="263"/>
      <c r="HD173" s="263"/>
      <c r="HE173" s="263"/>
      <c r="HF173" s="263"/>
      <c r="HG173" s="263"/>
      <c r="HH173" s="263"/>
      <c r="HI173" s="263"/>
      <c r="HJ173" s="263"/>
      <c r="HK173" s="263"/>
      <c r="HL173" s="263"/>
      <c r="HM173" s="263"/>
      <c r="HN173" s="263"/>
      <c r="HO173" s="263"/>
      <c r="HP173" s="263"/>
      <c r="HQ173" s="263"/>
      <c r="HR173" s="263"/>
      <c r="HS173" s="263"/>
      <c r="HT173" s="263"/>
      <c r="HU173" s="263"/>
      <c r="HV173" s="263"/>
      <c r="HW173" s="263"/>
      <c r="HX173" s="263"/>
      <c r="HY173" s="263"/>
      <c r="HZ173" s="263"/>
      <c r="IA173" s="263"/>
      <c r="IB173" s="263"/>
      <c r="IC173" s="263"/>
      <c r="ID173" s="263"/>
      <c r="IE173" s="263"/>
      <c r="IF173" s="263"/>
      <c r="IG173" s="263"/>
      <c r="IH173" s="263"/>
      <c r="II173" s="263"/>
      <c r="IJ173" s="263"/>
      <c r="IK173" s="263"/>
      <c r="IL173" s="263"/>
      <c r="IM173" s="263"/>
      <c r="IN173" s="263"/>
      <c r="IO173" s="263"/>
      <c r="IP173" s="263"/>
      <c r="IQ173" s="263"/>
      <c r="IR173" s="263"/>
      <c r="IS173" s="263"/>
      <c r="IT173" s="263"/>
      <c r="IU173" s="263"/>
      <c r="IV173" s="263"/>
      <c r="IW173" s="263"/>
      <c r="IX173" s="263"/>
      <c r="IY173" s="263"/>
      <c r="IZ173" s="263"/>
      <c r="JA173" s="263"/>
      <c r="JB173" s="263"/>
      <c r="JC173" s="263"/>
      <c r="JD173" s="263"/>
      <c r="JE173" s="263"/>
      <c r="JF173" s="263"/>
      <c r="JG173" s="263"/>
      <c r="JH173" s="263"/>
      <c r="JI173" s="263"/>
      <c r="JJ173" s="263"/>
      <c r="JK173" s="263"/>
      <c r="JL173" s="263"/>
      <c r="JM173" s="263"/>
      <c r="JN173" s="263"/>
      <c r="JO173" s="263"/>
      <c r="JP173" s="263"/>
      <c r="JQ173" s="263"/>
      <c r="JR173" s="263"/>
      <c r="JS173" s="263"/>
      <c r="JT173" s="263"/>
      <c r="JU173" s="263"/>
      <c r="JV173" s="263"/>
      <c r="JW173" s="263"/>
      <c r="JX173" s="263"/>
      <c r="JY173" s="263"/>
      <c r="JZ173" s="263"/>
      <c r="KA173" s="263"/>
      <c r="KB173" s="263"/>
      <c r="KC173" s="263"/>
      <c r="KD173" s="263"/>
      <c r="KE173" s="263"/>
      <c r="KF173" s="263"/>
      <c r="KG173" s="263"/>
      <c r="KH173" s="263"/>
      <c r="KI173" s="263"/>
      <c r="KJ173" s="263"/>
      <c r="KK173" s="263"/>
      <c r="KL173" s="263"/>
      <c r="KM173" s="263"/>
      <c r="KN173" s="263"/>
      <c r="KO173" s="263"/>
      <c r="KP173" s="263"/>
      <c r="KQ173" s="263"/>
      <c r="KR173" s="263"/>
      <c r="KS173" s="263"/>
      <c r="KT173" s="263"/>
      <c r="KU173" s="263"/>
      <c r="KV173" s="263"/>
      <c r="KW173" s="263"/>
      <c r="KX173" s="263"/>
      <c r="KY173" s="263"/>
      <c r="KZ173" s="263"/>
      <c r="LA173" s="263"/>
      <c r="LB173" s="263"/>
      <c r="LC173" s="263"/>
      <c r="LD173" s="263"/>
      <c r="LE173" s="263"/>
      <c r="LF173" s="263"/>
      <c r="LG173" s="263"/>
      <c r="LH173" s="263"/>
      <c r="LI173" s="263"/>
      <c r="LJ173" s="263"/>
      <c r="LK173" s="263"/>
      <c r="LL173" s="263"/>
      <c r="LM173" s="263"/>
      <c r="LN173" s="263"/>
      <c r="LO173" s="263"/>
      <c r="LP173" s="263"/>
      <c r="LQ173" s="263"/>
      <c r="LR173" s="263"/>
      <c r="LS173" s="263"/>
      <c r="LT173" s="263"/>
      <c r="LU173" s="263"/>
      <c r="LV173" s="263"/>
      <c r="LW173" s="263"/>
      <c r="LX173" s="263"/>
      <c r="LY173" s="263"/>
      <c r="LZ173" s="263"/>
      <c r="MA173" s="263"/>
      <c r="MB173" s="263"/>
      <c r="MC173" s="263"/>
      <c r="MD173" s="263"/>
      <c r="ME173" s="263"/>
      <c r="MF173" s="263"/>
      <c r="MG173" s="263"/>
      <c r="MH173" s="263"/>
      <c r="MI173" s="263"/>
      <c r="MJ173" s="263"/>
      <c r="MK173" s="263"/>
      <c r="ML173" s="263"/>
      <c r="MM173" s="263"/>
      <c r="MN173" s="263"/>
      <c r="MO173" s="263"/>
      <c r="MP173" s="263"/>
      <c r="MQ173" s="263"/>
      <c r="MR173" s="263"/>
      <c r="MS173" s="263"/>
      <c r="MT173" s="263"/>
      <c r="MU173" s="263"/>
      <c r="MV173" s="263"/>
      <c r="MW173" s="263"/>
      <c r="MX173" s="263"/>
      <c r="MY173" s="263"/>
      <c r="MZ173" s="263"/>
      <c r="NA173" s="263"/>
      <c r="NB173" s="263"/>
      <c r="NC173" s="263"/>
      <c r="ND173" s="263"/>
      <c r="NE173" s="263"/>
      <c r="NF173" s="263"/>
      <c r="NG173" s="263"/>
      <c r="NH173" s="263"/>
      <c r="NI173" s="263"/>
      <c r="NJ173" s="263"/>
      <c r="NK173" s="263"/>
      <c r="NL173" s="263"/>
      <c r="NM173" s="263"/>
      <c r="NN173" s="263"/>
      <c r="NO173" s="263"/>
      <c r="NP173" s="263"/>
      <c r="NQ173" s="263"/>
      <c r="NR173" s="263"/>
      <c r="NS173" s="263"/>
      <c r="NT173" s="263"/>
      <c r="NU173" s="263"/>
      <c r="NV173" s="263"/>
      <c r="NW173" s="263"/>
      <c r="NX173" s="263"/>
      <c r="NY173" s="263"/>
      <c r="NZ173" s="263"/>
      <c r="OA173" s="263"/>
      <c r="OB173" s="263"/>
      <c r="OC173" s="263"/>
      <c r="OD173" s="263"/>
      <c r="OE173" s="263"/>
      <c r="OF173" s="263"/>
      <c r="OG173" s="263"/>
      <c r="OH173" s="263"/>
      <c r="OI173" s="263"/>
      <c r="OJ173" s="263"/>
      <c r="OK173" s="263"/>
      <c r="OL173" s="263"/>
      <c r="OM173" s="263"/>
      <c r="ON173" s="263"/>
      <c r="OO173" s="263"/>
      <c r="OP173" s="263"/>
      <c r="OQ173" s="263"/>
      <c r="OR173" s="263"/>
      <c r="OS173" s="263"/>
      <c r="OT173" s="263"/>
      <c r="OU173" s="263"/>
      <c r="OV173" s="263"/>
      <c r="OW173" s="263"/>
      <c r="OX173" s="263"/>
      <c r="OY173" s="263"/>
      <c r="OZ173" s="263"/>
      <c r="PA173" s="263"/>
      <c r="PB173" s="263"/>
      <c r="PC173" s="263"/>
      <c r="PD173" s="263"/>
      <c r="PE173" s="263"/>
      <c r="PF173" s="263"/>
      <c r="PG173" s="263"/>
      <c r="PH173" s="263"/>
      <c r="PI173" s="263"/>
      <c r="PJ173" s="263"/>
      <c r="PK173" s="263"/>
      <c r="PL173" s="263"/>
      <c r="PM173" s="263"/>
      <c r="PN173" s="263"/>
      <c r="PO173" s="263"/>
      <c r="PP173" s="263"/>
      <c r="PQ173" s="263"/>
      <c r="PR173" s="263"/>
      <c r="PS173" s="263"/>
      <c r="PT173" s="263"/>
      <c r="PU173" s="263"/>
      <c r="PV173" s="263"/>
      <c r="PW173" s="263"/>
      <c r="PX173" s="263"/>
      <c r="PY173" s="263"/>
      <c r="PZ173" s="263"/>
      <c r="QA173" s="263"/>
      <c r="QB173" s="263"/>
      <c r="QC173" s="263"/>
      <c r="QD173" s="263"/>
      <c r="QE173" s="263"/>
      <c r="QF173" s="263"/>
      <c r="QG173" s="263"/>
      <c r="QH173" s="263"/>
      <c r="QI173" s="263"/>
      <c r="QJ173" s="263"/>
      <c r="QK173" s="263"/>
      <c r="QL173" s="263"/>
      <c r="QM173" s="263"/>
      <c r="QN173" s="263"/>
      <c r="QO173" s="263"/>
      <c r="QP173" s="263"/>
      <c r="QQ173" s="263"/>
      <c r="QR173" s="263"/>
      <c r="QS173" s="263"/>
      <c r="QT173" s="263"/>
      <c r="QU173" s="263"/>
      <c r="QV173" s="263"/>
      <c r="QW173" s="263"/>
      <c r="QX173" s="263"/>
      <c r="QY173" s="263"/>
      <c r="QZ173" s="263"/>
      <c r="RA173" s="263"/>
      <c r="RB173" s="263"/>
      <c r="RC173" s="263"/>
      <c r="RD173" s="263"/>
      <c r="RE173" s="263"/>
      <c r="RF173" s="263"/>
      <c r="RG173" s="263"/>
      <c r="RH173" s="263"/>
      <c r="RI173" s="263"/>
      <c r="RJ173" s="263"/>
      <c r="RK173" s="263"/>
      <c r="RL173" s="263"/>
      <c r="RM173" s="263"/>
      <c r="RN173" s="263"/>
      <c r="RO173" s="263"/>
      <c r="RP173" s="263"/>
      <c r="RQ173" s="263"/>
      <c r="RR173" s="263"/>
      <c r="RS173" s="263"/>
      <c r="RT173" s="263"/>
      <c r="RU173" s="263"/>
      <c r="RV173" s="263"/>
      <c r="RW173" s="263"/>
      <c r="RX173" s="263"/>
      <c r="RY173" s="263"/>
      <c r="RZ173" s="263"/>
      <c r="SA173" s="263"/>
      <c r="SB173" s="263"/>
      <c r="SC173" s="263"/>
      <c r="SD173" s="263"/>
      <c r="SE173" s="263"/>
      <c r="SF173" s="263"/>
      <c r="SG173" s="263"/>
      <c r="SH173" s="263"/>
      <c r="SI173" s="263"/>
      <c r="SJ173" s="263"/>
      <c r="SK173" s="263"/>
      <c r="SL173" s="263"/>
      <c r="SM173" s="263"/>
      <c r="SN173" s="263"/>
      <c r="SO173" s="263"/>
      <c r="SP173" s="263"/>
      <c r="SQ173" s="263"/>
      <c r="SR173" s="263"/>
      <c r="SS173" s="263"/>
      <c r="ST173" s="263"/>
      <c r="SU173" s="263"/>
      <c r="SV173" s="263"/>
      <c r="SW173" s="263"/>
      <c r="SX173" s="263"/>
      <c r="SY173" s="263"/>
      <c r="SZ173" s="263"/>
      <c r="TA173" s="263"/>
      <c r="TB173" s="263"/>
      <c r="TC173" s="263"/>
      <c r="TD173" s="263"/>
      <c r="TE173" s="263"/>
      <c r="TF173" s="263"/>
      <c r="TG173" s="263"/>
      <c r="TH173" s="263"/>
      <c r="TI173" s="263"/>
      <c r="TJ173" s="263"/>
      <c r="TK173" s="263"/>
      <c r="TL173" s="263"/>
      <c r="TM173" s="263"/>
      <c r="TN173" s="263"/>
      <c r="TO173" s="263"/>
      <c r="TP173" s="263"/>
      <c r="TQ173" s="263"/>
      <c r="TR173" s="263"/>
      <c r="TS173" s="263"/>
      <c r="TT173" s="263"/>
      <c r="TU173" s="263"/>
      <c r="TV173" s="263"/>
      <c r="TW173" s="263"/>
      <c r="TX173" s="263"/>
      <c r="TY173" s="263"/>
      <c r="TZ173" s="263"/>
      <c r="UA173" s="263"/>
      <c r="UB173" s="263"/>
      <c r="UC173" s="263"/>
      <c r="UD173" s="263"/>
      <c r="UE173" s="263"/>
      <c r="UF173" s="263"/>
      <c r="UG173" s="263"/>
      <c r="UH173" s="263"/>
      <c r="UI173" s="263"/>
      <c r="UJ173" s="263"/>
      <c r="UK173" s="263"/>
      <c r="UL173" s="263"/>
      <c r="UM173" s="263"/>
      <c r="UN173" s="263"/>
      <c r="UO173" s="263"/>
      <c r="UP173" s="263"/>
      <c r="UQ173" s="263"/>
      <c r="UR173" s="263"/>
      <c r="US173" s="263"/>
      <c r="UT173" s="263"/>
      <c r="UU173" s="263"/>
      <c r="UV173" s="263"/>
      <c r="UW173" s="263"/>
      <c r="UX173" s="263"/>
      <c r="UY173" s="263"/>
      <c r="UZ173" s="263"/>
      <c r="VA173" s="263"/>
      <c r="VB173" s="263"/>
      <c r="VC173" s="263"/>
      <c r="VD173" s="263"/>
      <c r="VE173" s="263"/>
      <c r="VF173" s="263"/>
      <c r="VG173" s="263"/>
      <c r="VH173" s="263"/>
      <c r="VI173" s="263"/>
      <c r="VJ173" s="263"/>
      <c r="VK173" s="263"/>
      <c r="VL173" s="263"/>
      <c r="VM173" s="263"/>
      <c r="VN173" s="263"/>
      <c r="VO173" s="263"/>
      <c r="VP173" s="263"/>
      <c r="VQ173" s="263"/>
      <c r="VR173" s="263"/>
      <c r="VS173" s="263"/>
      <c r="VT173" s="263"/>
      <c r="VU173" s="263"/>
      <c r="VV173" s="263"/>
      <c r="VW173" s="263"/>
      <c r="VX173" s="263"/>
      <c r="VY173" s="263"/>
      <c r="VZ173" s="263"/>
      <c r="WA173" s="263"/>
      <c r="WB173" s="263"/>
      <c r="WC173" s="263"/>
      <c r="WD173" s="263"/>
      <c r="WE173" s="263"/>
      <c r="WF173" s="263"/>
      <c r="WG173" s="263"/>
      <c r="WH173" s="263"/>
      <c r="WI173" s="263"/>
      <c r="WJ173" s="263"/>
      <c r="WK173" s="263"/>
      <c r="WL173" s="263"/>
      <c r="WM173" s="263"/>
      <c r="WN173" s="263"/>
      <c r="WO173" s="263"/>
      <c r="WP173" s="263"/>
      <c r="WQ173" s="263"/>
      <c r="WR173" s="263"/>
      <c r="WS173" s="263"/>
      <c r="WT173" s="263"/>
      <c r="WU173" s="263"/>
      <c r="WV173" s="263"/>
      <c r="WW173" s="263"/>
      <c r="WX173" s="263"/>
      <c r="WY173" s="263"/>
      <c r="WZ173" s="263"/>
      <c r="XA173" s="263"/>
      <c r="XB173" s="263"/>
      <c r="XC173" s="263"/>
      <c r="XD173" s="263"/>
      <c r="XE173" s="263"/>
      <c r="XF173" s="263"/>
      <c r="XG173" s="263"/>
      <c r="XH173" s="263"/>
      <c r="XI173" s="263"/>
      <c r="XJ173" s="263"/>
      <c r="XK173" s="263"/>
      <c r="XL173" s="263"/>
      <c r="XM173" s="263"/>
      <c r="XN173" s="263"/>
      <c r="XO173" s="263"/>
      <c r="XP173" s="263"/>
      <c r="XQ173" s="263"/>
      <c r="XR173" s="263"/>
      <c r="XS173" s="263"/>
      <c r="XT173" s="263"/>
      <c r="XU173" s="263"/>
      <c r="XV173" s="263"/>
      <c r="XW173" s="263"/>
      <c r="XX173" s="263"/>
      <c r="XY173" s="263"/>
      <c r="XZ173" s="263"/>
      <c r="YA173" s="263"/>
      <c r="YB173" s="263"/>
      <c r="YC173" s="263"/>
      <c r="YD173" s="263"/>
      <c r="YE173" s="263"/>
      <c r="YF173" s="263"/>
      <c r="YG173" s="263"/>
      <c r="YH173" s="263"/>
      <c r="YI173" s="263"/>
      <c r="YJ173" s="263"/>
      <c r="YK173" s="263"/>
      <c r="YL173" s="263"/>
      <c r="YM173" s="263"/>
      <c r="YN173" s="263"/>
      <c r="YO173" s="263"/>
      <c r="YP173" s="263"/>
      <c r="YQ173" s="263"/>
      <c r="YR173" s="263"/>
      <c r="YS173" s="263"/>
      <c r="YT173" s="263"/>
      <c r="YU173" s="263"/>
      <c r="YV173" s="263"/>
      <c r="YW173" s="263"/>
      <c r="YX173" s="263"/>
      <c r="YY173" s="263"/>
      <c r="YZ173" s="263"/>
      <c r="ZA173" s="263"/>
      <c r="ZB173" s="263"/>
      <c r="ZC173" s="263"/>
      <c r="ZD173" s="263"/>
      <c r="ZE173" s="263"/>
      <c r="ZF173" s="263"/>
      <c r="ZG173" s="263"/>
      <c r="ZH173" s="263"/>
      <c r="ZI173" s="263"/>
      <c r="ZJ173" s="263"/>
      <c r="ZK173" s="263"/>
      <c r="ZL173" s="263"/>
      <c r="ZM173" s="263"/>
      <c r="ZN173" s="263"/>
      <c r="ZO173" s="263"/>
      <c r="ZP173" s="263"/>
      <c r="ZQ173" s="263"/>
      <c r="ZR173" s="263"/>
      <c r="ZS173" s="263"/>
      <c r="ZT173" s="263"/>
      <c r="ZU173" s="263"/>
      <c r="ZV173" s="263"/>
      <c r="ZW173" s="263"/>
      <c r="ZX173" s="263"/>
      <c r="ZY173" s="263"/>
      <c r="ZZ173" s="263"/>
      <c r="AAA173" s="263"/>
      <c r="AAB173" s="263"/>
      <c r="AAC173" s="263"/>
      <c r="AAD173" s="263"/>
      <c r="AAE173" s="263"/>
      <c r="AAF173" s="263"/>
      <c r="AAG173" s="263"/>
      <c r="AAH173" s="263"/>
      <c r="AAI173" s="263"/>
      <c r="AAJ173" s="263"/>
      <c r="AAK173" s="263"/>
      <c r="AAL173" s="263"/>
      <c r="AAM173" s="263"/>
      <c r="AAN173" s="263"/>
      <c r="AAO173" s="263"/>
      <c r="AAP173" s="263"/>
      <c r="AAQ173" s="263"/>
      <c r="AAR173" s="263"/>
      <c r="AAS173" s="263"/>
      <c r="AAT173" s="263"/>
      <c r="AAU173" s="263"/>
      <c r="AAV173" s="263"/>
      <c r="AAW173" s="263"/>
      <c r="AAX173" s="263"/>
      <c r="AAY173" s="263"/>
      <c r="AAZ173" s="263"/>
      <c r="ABA173" s="263"/>
      <c r="ABB173" s="263"/>
      <c r="ABC173" s="263"/>
      <c r="ABD173" s="263"/>
      <c r="ABE173" s="263"/>
      <c r="ABF173" s="263"/>
      <c r="ABG173" s="263"/>
      <c r="ABH173" s="263"/>
      <c r="ABI173" s="263"/>
      <c r="ABJ173" s="263"/>
      <c r="ABK173" s="263"/>
      <c r="ABL173" s="263"/>
      <c r="ABM173" s="263"/>
      <c r="ABN173" s="263"/>
      <c r="ABO173" s="263"/>
      <c r="ABP173" s="263"/>
      <c r="ABQ173" s="263"/>
      <c r="ABR173" s="263"/>
      <c r="ABS173" s="263"/>
      <c r="ABT173" s="263"/>
      <c r="ABU173" s="263"/>
      <c r="ABV173" s="263"/>
      <c r="ABW173" s="263"/>
      <c r="ABX173" s="263"/>
      <c r="ABY173" s="263"/>
      <c r="ABZ173" s="263"/>
      <c r="ACA173" s="263"/>
      <c r="ACB173" s="263"/>
      <c r="ACC173" s="263"/>
      <c r="ACD173" s="263"/>
      <c r="ACE173" s="263"/>
      <c r="ACF173" s="263"/>
      <c r="ACG173" s="263"/>
      <c r="ACH173" s="263"/>
      <c r="ACI173" s="263"/>
      <c r="ACJ173" s="263"/>
      <c r="ACK173" s="263"/>
      <c r="ACL173" s="263"/>
      <c r="ACM173" s="263"/>
      <c r="ACN173" s="263"/>
      <c r="ACO173" s="263"/>
      <c r="ACP173" s="263"/>
      <c r="ACQ173" s="263"/>
      <c r="ACR173" s="263"/>
      <c r="ACS173" s="263"/>
      <c r="ACT173" s="263"/>
      <c r="ACU173" s="263"/>
      <c r="ACV173" s="263"/>
      <c r="ACW173" s="263"/>
      <c r="ACX173" s="263"/>
      <c r="ACY173" s="263"/>
      <c r="ACZ173" s="263"/>
      <c r="ADA173" s="263"/>
      <c r="ADB173" s="263"/>
      <c r="ADC173" s="263"/>
      <c r="ADD173" s="263"/>
      <c r="ADE173" s="263"/>
      <c r="ADF173" s="263"/>
      <c r="ADG173" s="263"/>
      <c r="ADH173" s="263"/>
      <c r="ADI173" s="263"/>
      <c r="ADJ173" s="263"/>
      <c r="ADK173" s="263"/>
      <c r="ADL173" s="263"/>
      <c r="ADM173" s="263"/>
      <c r="ADN173" s="263"/>
      <c r="ADO173" s="263"/>
      <c r="ADP173" s="263"/>
      <c r="ADQ173" s="263"/>
      <c r="ADR173" s="263"/>
      <c r="ADS173" s="263"/>
      <c r="ADT173" s="263"/>
      <c r="ADU173" s="263"/>
      <c r="ADV173" s="263"/>
      <c r="ADW173" s="263"/>
      <c r="ADX173" s="263"/>
      <c r="ADY173" s="263"/>
      <c r="ADZ173" s="263"/>
      <c r="AEA173" s="263"/>
      <c r="AEB173" s="263"/>
      <c r="AEC173" s="263"/>
      <c r="AED173" s="263"/>
      <c r="AEE173" s="263"/>
      <c r="AEF173" s="263"/>
      <c r="AEG173" s="263"/>
      <c r="AEH173" s="263"/>
      <c r="AEI173" s="263"/>
      <c r="AEJ173" s="263"/>
      <c r="AEK173" s="263"/>
      <c r="AEL173" s="263"/>
      <c r="AEM173" s="263"/>
      <c r="AEN173" s="263"/>
      <c r="AEO173" s="263"/>
      <c r="AEP173" s="263"/>
      <c r="AEQ173" s="263"/>
      <c r="AER173" s="263"/>
      <c r="AES173" s="263"/>
      <c r="AET173" s="263"/>
      <c r="AEU173" s="263"/>
      <c r="AEV173" s="263"/>
      <c r="AEW173" s="263"/>
      <c r="AEX173" s="263"/>
      <c r="AEY173" s="263"/>
      <c r="AEZ173" s="263"/>
      <c r="AFA173" s="263"/>
      <c r="AFB173" s="263"/>
      <c r="AFC173" s="263"/>
      <c r="AFD173" s="263"/>
      <c r="AFE173" s="263"/>
      <c r="AFF173" s="263"/>
      <c r="AFG173" s="263"/>
      <c r="AFH173" s="263"/>
      <c r="AFI173" s="263"/>
      <c r="AFJ173" s="263"/>
      <c r="AFK173" s="263"/>
      <c r="AFL173" s="263"/>
      <c r="AFM173" s="263"/>
      <c r="AFN173" s="263"/>
      <c r="AFO173" s="263"/>
      <c r="AFP173" s="263"/>
      <c r="AFQ173" s="263"/>
      <c r="AFR173" s="263"/>
      <c r="AFS173" s="263"/>
      <c r="AFT173" s="263"/>
      <c r="AFU173" s="263"/>
      <c r="AFV173" s="263"/>
      <c r="AFW173" s="263"/>
      <c r="AFX173" s="263"/>
      <c r="AFY173" s="263"/>
      <c r="AFZ173" s="263"/>
      <c r="AGA173" s="263"/>
      <c r="AGB173" s="263"/>
      <c r="AGC173" s="263"/>
      <c r="AGD173" s="263"/>
      <c r="AGE173" s="263"/>
      <c r="AGF173" s="263"/>
      <c r="AGG173" s="263"/>
      <c r="AGH173" s="263"/>
      <c r="AGI173" s="263"/>
      <c r="AGJ173" s="263"/>
      <c r="AGK173" s="263"/>
      <c r="AGL173" s="263"/>
      <c r="AGM173" s="263"/>
      <c r="AGN173" s="263"/>
      <c r="AGO173" s="263"/>
      <c r="AGP173" s="263"/>
      <c r="AGQ173" s="263"/>
      <c r="AGR173" s="263"/>
      <c r="AGS173" s="263"/>
      <c r="AGT173" s="263"/>
      <c r="AGU173" s="263"/>
      <c r="AGV173" s="263"/>
      <c r="AGW173" s="263"/>
      <c r="AGX173" s="263"/>
      <c r="AGY173" s="263"/>
      <c r="AGZ173" s="263"/>
      <c r="AHA173" s="263"/>
      <c r="AHB173" s="263"/>
      <c r="AHC173" s="263"/>
      <c r="AHD173" s="263"/>
      <c r="AHE173" s="263"/>
      <c r="AHF173" s="263"/>
      <c r="AHG173" s="263"/>
      <c r="AHH173" s="263"/>
      <c r="AHI173" s="263"/>
      <c r="AHJ173" s="263"/>
      <c r="AHK173" s="263"/>
      <c r="AHL173" s="263"/>
      <c r="AHM173" s="263"/>
      <c r="AHN173" s="263"/>
      <c r="AHO173" s="263"/>
      <c r="AHP173" s="263"/>
      <c r="AHQ173" s="263"/>
      <c r="AHR173" s="263"/>
      <c r="AHS173" s="263"/>
      <c r="AHT173" s="263"/>
      <c r="AHU173" s="263"/>
      <c r="AHV173" s="263"/>
      <c r="AHW173" s="263"/>
      <c r="AHX173" s="263"/>
      <c r="AHY173" s="263"/>
      <c r="AHZ173" s="263"/>
      <c r="AIA173" s="263"/>
      <c r="AIB173" s="263"/>
      <c r="AIC173" s="263"/>
      <c r="AID173" s="263"/>
      <c r="AIE173" s="263"/>
      <c r="AIF173" s="263"/>
      <c r="AIG173" s="263"/>
      <c r="AIH173" s="263"/>
      <c r="AII173" s="263"/>
      <c r="AIJ173" s="263"/>
      <c r="AIK173" s="263"/>
      <c r="AIL173" s="263"/>
      <c r="AIM173" s="263"/>
      <c r="AIN173" s="263"/>
      <c r="AIO173" s="263"/>
      <c r="AIP173" s="263"/>
      <c r="AIQ173" s="263"/>
      <c r="AIR173" s="263"/>
      <c r="AIS173" s="263"/>
      <c r="AIT173" s="263"/>
      <c r="AIU173" s="263"/>
      <c r="AIV173" s="263"/>
      <c r="AIW173" s="263"/>
      <c r="AIX173" s="263"/>
      <c r="AIY173" s="263"/>
      <c r="AIZ173" s="263"/>
      <c r="AJA173" s="263"/>
      <c r="AJB173" s="263"/>
      <c r="AJC173" s="263"/>
      <c r="AJD173" s="263"/>
      <c r="AJE173" s="263"/>
      <c r="AJF173" s="263"/>
      <c r="AJG173" s="263"/>
      <c r="AJH173" s="263"/>
      <c r="AJI173" s="263"/>
      <c r="AJJ173" s="263"/>
      <c r="AJK173" s="263"/>
      <c r="AJL173" s="263"/>
      <c r="AJM173" s="263"/>
      <c r="AJN173" s="263"/>
      <c r="AJO173" s="263"/>
      <c r="AJP173" s="263"/>
      <c r="AJQ173" s="263"/>
      <c r="AJR173" s="263"/>
      <c r="AJS173" s="263"/>
      <c r="AJT173" s="263"/>
      <c r="AJU173" s="263"/>
      <c r="AJV173" s="263"/>
      <c r="AJW173" s="263"/>
      <c r="AJX173" s="263"/>
      <c r="AJY173" s="263"/>
      <c r="AJZ173" s="263"/>
      <c r="AKA173" s="263"/>
      <c r="AKB173" s="263"/>
      <c r="AKC173" s="263"/>
      <c r="AKD173" s="263"/>
      <c r="AKE173" s="263"/>
      <c r="AKF173" s="263"/>
      <c r="AKG173" s="263"/>
      <c r="AKH173" s="263"/>
      <c r="AKI173" s="263"/>
      <c r="AKJ173" s="263"/>
      <c r="AKK173" s="263"/>
      <c r="AKL173" s="263"/>
      <c r="AKM173" s="263"/>
      <c r="AKN173" s="263"/>
      <c r="AKO173" s="263"/>
      <c r="AKP173" s="263"/>
      <c r="AKQ173" s="263"/>
      <c r="AKR173" s="263"/>
      <c r="AKS173" s="263"/>
      <c r="AKT173" s="263"/>
      <c r="AKU173" s="263"/>
      <c r="AKV173" s="263"/>
      <c r="AKW173" s="263"/>
      <c r="AKX173" s="263"/>
      <c r="AKY173" s="263"/>
      <c r="AKZ173" s="263"/>
      <c r="ALA173" s="263"/>
      <c r="ALB173" s="263"/>
      <c r="ALC173" s="263"/>
      <c r="ALD173" s="263"/>
      <c r="ALE173" s="263"/>
      <c r="ALF173" s="263"/>
      <c r="ALG173" s="263"/>
      <c r="ALH173" s="263"/>
      <c r="ALI173" s="263"/>
      <c r="ALJ173" s="263"/>
      <c r="ALK173" s="263"/>
      <c r="ALL173" s="263"/>
      <c r="ALM173" s="263"/>
      <c r="ALN173" s="263"/>
      <c r="ALO173" s="263"/>
      <c r="ALP173" s="263"/>
      <c r="ALQ173" s="263"/>
      <c r="ALR173" s="263"/>
      <c r="ALS173" s="263"/>
      <c r="ALT173" s="263"/>
      <c r="ALU173" s="263"/>
      <c r="ALV173" s="263"/>
      <c r="ALW173" s="263"/>
      <c r="ALX173" s="263"/>
      <c r="ALY173" s="263"/>
      <c r="ALZ173" s="263"/>
      <c r="AMA173" s="263"/>
      <c r="AMB173" s="263"/>
      <c r="AMC173" s="263"/>
      <c r="AMD173" s="263"/>
      <c r="AME173" s="263"/>
      <c r="AMF173" s="263"/>
      <c r="AMG173" s="263"/>
      <c r="AMH173" s="263"/>
      <c r="AMI173" s="263"/>
      <c r="AMJ173" s="263"/>
      <c r="AMK173" s="263"/>
    </row>
    <row r="174" spans="1:1025" s="86" customFormat="1" x14ac:dyDescent="0.2">
      <c r="A174" s="263"/>
      <c r="B174" s="263"/>
      <c r="C174" s="234"/>
      <c r="D174" s="234"/>
      <c r="E174" s="234"/>
      <c r="F174" s="234"/>
      <c r="G174" s="234"/>
      <c r="H174" s="234"/>
      <c r="I174" s="234"/>
      <c r="J174" s="234"/>
      <c r="K174" s="234"/>
      <c r="L174" s="234"/>
      <c r="M174" s="234"/>
      <c r="N174" s="234"/>
      <c r="O174" s="234"/>
      <c r="P174" s="234"/>
      <c r="Q174" s="224"/>
      <c r="R174" s="244"/>
      <c r="S174" s="263"/>
      <c r="T174" s="263"/>
      <c r="U174" s="263"/>
      <c r="V174" s="263"/>
      <c r="W174" s="263"/>
      <c r="X174" s="263"/>
      <c r="Y174" s="263"/>
      <c r="Z174" s="263"/>
      <c r="AA174" s="263"/>
      <c r="AB174" s="263"/>
      <c r="AC174" s="263"/>
      <c r="AD174" s="263"/>
      <c r="AE174" s="263"/>
      <c r="AF174" s="263"/>
      <c r="AG174" s="263"/>
      <c r="AH174" s="263"/>
      <c r="AI174" s="263"/>
      <c r="AJ174" s="263"/>
      <c r="AK174" s="263"/>
      <c r="AL174" s="263"/>
      <c r="AM174" s="263"/>
      <c r="AN174" s="263"/>
      <c r="AO174" s="263"/>
      <c r="AP174" s="263"/>
      <c r="AQ174" s="263"/>
      <c r="AR174" s="263"/>
      <c r="AS174" s="263"/>
      <c r="AT174" s="263"/>
      <c r="AU174" s="263"/>
      <c r="AV174" s="263"/>
      <c r="AW174" s="263"/>
      <c r="AX174" s="263"/>
      <c r="AY174" s="263"/>
      <c r="AZ174" s="263"/>
      <c r="BA174" s="263"/>
      <c r="BB174" s="263"/>
      <c r="BC174" s="263"/>
      <c r="BD174" s="263"/>
      <c r="BE174" s="263"/>
      <c r="BF174" s="263"/>
      <c r="BG174" s="263"/>
      <c r="BH174" s="263"/>
      <c r="BI174" s="263"/>
      <c r="BJ174" s="263"/>
      <c r="BK174" s="263"/>
      <c r="BL174" s="263"/>
      <c r="BM174" s="263"/>
      <c r="BN174" s="263"/>
      <c r="BO174" s="263"/>
      <c r="BP174" s="263"/>
      <c r="BQ174" s="263"/>
      <c r="BR174" s="263"/>
      <c r="BS174" s="263"/>
      <c r="BT174" s="263"/>
      <c r="BU174" s="263"/>
      <c r="BV174" s="263"/>
      <c r="BW174" s="263"/>
      <c r="BX174" s="263"/>
      <c r="BY174" s="263"/>
      <c r="BZ174" s="263"/>
      <c r="CA174" s="263"/>
      <c r="CB174" s="263"/>
      <c r="CC174" s="263"/>
      <c r="CD174" s="263"/>
      <c r="CE174" s="263"/>
      <c r="CF174" s="263"/>
      <c r="CG174" s="263"/>
      <c r="CH174" s="263"/>
      <c r="CI174" s="263"/>
      <c r="CJ174" s="263"/>
      <c r="CK174" s="263"/>
      <c r="CL174" s="263"/>
      <c r="CM174" s="263"/>
      <c r="CN174" s="263"/>
      <c r="CO174" s="263"/>
      <c r="CP174" s="263"/>
      <c r="CQ174" s="263"/>
      <c r="CR174" s="263"/>
      <c r="CS174" s="263"/>
      <c r="CT174" s="263"/>
      <c r="CU174" s="263"/>
      <c r="CV174" s="263"/>
      <c r="CW174" s="263"/>
      <c r="CX174" s="263"/>
      <c r="CY174" s="263"/>
      <c r="CZ174" s="263"/>
      <c r="DA174" s="263"/>
      <c r="DB174" s="263"/>
      <c r="DC174" s="263"/>
      <c r="DD174" s="263"/>
      <c r="DE174" s="263"/>
      <c r="DF174" s="263"/>
      <c r="DG174" s="263"/>
      <c r="DH174" s="263"/>
      <c r="DI174" s="263"/>
      <c r="DJ174" s="263"/>
      <c r="DK174" s="263"/>
      <c r="DL174" s="263"/>
      <c r="DM174" s="263"/>
      <c r="DN174" s="263"/>
      <c r="DO174" s="263"/>
      <c r="DP174" s="263"/>
      <c r="DQ174" s="263"/>
      <c r="DR174" s="263"/>
      <c r="DS174" s="263"/>
      <c r="DT174" s="263"/>
      <c r="DU174" s="263"/>
      <c r="DV174" s="263"/>
      <c r="DW174" s="263"/>
      <c r="DX174" s="263"/>
      <c r="DY174" s="263"/>
      <c r="DZ174" s="263"/>
      <c r="EA174" s="263"/>
      <c r="EB174" s="263"/>
      <c r="EC174" s="263"/>
      <c r="ED174" s="263"/>
      <c r="EE174" s="263"/>
      <c r="EF174" s="263"/>
      <c r="EG174" s="263"/>
      <c r="EH174" s="263"/>
      <c r="EI174" s="263"/>
      <c r="EJ174" s="263"/>
      <c r="EK174" s="263"/>
      <c r="EL174" s="263"/>
      <c r="EM174" s="263"/>
      <c r="EN174" s="263"/>
      <c r="EO174" s="263"/>
      <c r="EP174" s="263"/>
      <c r="EQ174" s="263"/>
      <c r="ER174" s="263"/>
      <c r="ES174" s="263"/>
      <c r="ET174" s="263"/>
      <c r="EU174" s="263"/>
      <c r="EV174" s="263"/>
      <c r="EW174" s="263"/>
      <c r="EX174" s="263"/>
      <c r="EY174" s="263"/>
      <c r="EZ174" s="263"/>
      <c r="FA174" s="263"/>
      <c r="FB174" s="263"/>
      <c r="FC174" s="263"/>
      <c r="FD174" s="263"/>
      <c r="FE174" s="263"/>
      <c r="FF174" s="263"/>
      <c r="FG174" s="263"/>
      <c r="FH174" s="263"/>
      <c r="FI174" s="263"/>
      <c r="FJ174" s="263"/>
      <c r="FK174" s="263"/>
      <c r="FL174" s="263"/>
      <c r="FM174" s="263"/>
      <c r="FN174" s="263"/>
      <c r="FO174" s="263"/>
      <c r="FP174" s="263"/>
      <c r="FQ174" s="263"/>
      <c r="FR174" s="263"/>
      <c r="FS174" s="263"/>
      <c r="FT174" s="263"/>
      <c r="FU174" s="263"/>
      <c r="FV174" s="263"/>
      <c r="FW174" s="263"/>
      <c r="FX174" s="263"/>
      <c r="FY174" s="263"/>
      <c r="FZ174" s="263"/>
      <c r="GA174" s="263"/>
      <c r="GB174" s="263"/>
      <c r="GC174" s="263"/>
      <c r="GD174" s="263"/>
      <c r="GE174" s="263"/>
      <c r="GF174" s="263"/>
      <c r="GG174" s="263"/>
      <c r="GH174" s="263"/>
      <c r="GI174" s="263"/>
      <c r="GJ174" s="263"/>
      <c r="GK174" s="263"/>
      <c r="GL174" s="263"/>
      <c r="GM174" s="263"/>
      <c r="GN174" s="263"/>
      <c r="GO174" s="263"/>
      <c r="GP174" s="263"/>
      <c r="GQ174" s="263"/>
      <c r="GR174" s="263"/>
      <c r="GS174" s="263"/>
      <c r="GT174" s="263"/>
      <c r="GU174" s="263"/>
      <c r="GV174" s="263"/>
      <c r="GW174" s="263"/>
      <c r="GX174" s="263"/>
      <c r="GY174" s="263"/>
      <c r="GZ174" s="263"/>
      <c r="HA174" s="263"/>
      <c r="HB174" s="263"/>
      <c r="HC174" s="263"/>
      <c r="HD174" s="263"/>
      <c r="HE174" s="263"/>
      <c r="HF174" s="263"/>
      <c r="HG174" s="263"/>
      <c r="HH174" s="263"/>
      <c r="HI174" s="263"/>
      <c r="HJ174" s="263"/>
      <c r="HK174" s="263"/>
      <c r="HL174" s="263"/>
      <c r="HM174" s="263"/>
      <c r="HN174" s="263"/>
      <c r="HO174" s="263"/>
      <c r="HP174" s="263"/>
      <c r="HQ174" s="263"/>
      <c r="HR174" s="263"/>
      <c r="HS174" s="263"/>
      <c r="HT174" s="263"/>
      <c r="HU174" s="263"/>
      <c r="HV174" s="263"/>
      <c r="HW174" s="263"/>
      <c r="HX174" s="263"/>
      <c r="HY174" s="263"/>
      <c r="HZ174" s="263"/>
      <c r="IA174" s="263"/>
      <c r="IB174" s="263"/>
      <c r="IC174" s="263"/>
      <c r="ID174" s="263"/>
      <c r="IE174" s="263"/>
      <c r="IF174" s="263"/>
      <c r="IG174" s="263"/>
      <c r="IH174" s="263"/>
      <c r="II174" s="263"/>
      <c r="IJ174" s="263"/>
      <c r="IK174" s="263"/>
      <c r="IL174" s="263"/>
      <c r="IM174" s="263"/>
      <c r="IN174" s="263"/>
      <c r="IO174" s="263"/>
      <c r="IP174" s="263"/>
      <c r="IQ174" s="263"/>
      <c r="IR174" s="263"/>
      <c r="IS174" s="263"/>
      <c r="IT174" s="263"/>
      <c r="IU174" s="263"/>
      <c r="IV174" s="263"/>
      <c r="IW174" s="263"/>
      <c r="IX174" s="263"/>
      <c r="IY174" s="263"/>
      <c r="IZ174" s="263"/>
      <c r="JA174" s="263"/>
      <c r="JB174" s="263"/>
      <c r="JC174" s="263"/>
      <c r="JD174" s="263"/>
      <c r="JE174" s="263"/>
      <c r="JF174" s="263"/>
      <c r="JG174" s="263"/>
      <c r="JH174" s="263"/>
      <c r="JI174" s="263"/>
      <c r="JJ174" s="263"/>
      <c r="JK174" s="263"/>
      <c r="JL174" s="263"/>
      <c r="JM174" s="263"/>
      <c r="JN174" s="263"/>
      <c r="JO174" s="263"/>
      <c r="JP174" s="263"/>
      <c r="JQ174" s="263"/>
      <c r="JR174" s="263"/>
      <c r="JS174" s="263"/>
      <c r="JT174" s="263"/>
      <c r="JU174" s="263"/>
      <c r="JV174" s="263"/>
      <c r="JW174" s="263"/>
      <c r="JX174" s="263"/>
      <c r="JY174" s="263"/>
      <c r="JZ174" s="263"/>
      <c r="KA174" s="263"/>
      <c r="KB174" s="263"/>
      <c r="KC174" s="263"/>
      <c r="KD174" s="263"/>
      <c r="KE174" s="263"/>
      <c r="KF174" s="263"/>
      <c r="KG174" s="263"/>
      <c r="KH174" s="263"/>
      <c r="KI174" s="263"/>
      <c r="KJ174" s="263"/>
      <c r="KK174" s="263"/>
      <c r="KL174" s="263"/>
      <c r="KM174" s="263"/>
      <c r="KN174" s="263"/>
      <c r="KO174" s="263"/>
      <c r="KP174" s="263"/>
      <c r="KQ174" s="263"/>
      <c r="KR174" s="263"/>
      <c r="KS174" s="263"/>
      <c r="KT174" s="263"/>
      <c r="KU174" s="263"/>
      <c r="KV174" s="263"/>
      <c r="KW174" s="263"/>
      <c r="KX174" s="263"/>
      <c r="KY174" s="263"/>
      <c r="KZ174" s="263"/>
      <c r="LA174" s="263"/>
      <c r="LB174" s="263"/>
      <c r="LC174" s="263"/>
      <c r="LD174" s="263"/>
      <c r="LE174" s="263"/>
      <c r="LF174" s="263"/>
      <c r="LG174" s="263"/>
      <c r="LH174" s="263"/>
      <c r="LI174" s="263"/>
      <c r="LJ174" s="263"/>
      <c r="LK174" s="263"/>
      <c r="LL174" s="263"/>
      <c r="LM174" s="263"/>
      <c r="LN174" s="263"/>
      <c r="LO174" s="263"/>
      <c r="LP174" s="263"/>
      <c r="LQ174" s="263"/>
      <c r="LR174" s="263"/>
      <c r="LS174" s="263"/>
      <c r="LT174" s="263"/>
      <c r="LU174" s="263"/>
      <c r="LV174" s="263"/>
      <c r="LW174" s="263"/>
      <c r="LX174" s="263"/>
      <c r="LY174" s="263"/>
      <c r="LZ174" s="263"/>
      <c r="MA174" s="263"/>
      <c r="MB174" s="263"/>
      <c r="MC174" s="263"/>
      <c r="MD174" s="263"/>
      <c r="ME174" s="263"/>
      <c r="MF174" s="263"/>
      <c r="MG174" s="263"/>
      <c r="MH174" s="263"/>
      <c r="MI174" s="263"/>
      <c r="MJ174" s="263"/>
      <c r="MK174" s="263"/>
      <c r="ML174" s="263"/>
      <c r="MM174" s="263"/>
      <c r="MN174" s="263"/>
      <c r="MO174" s="263"/>
      <c r="MP174" s="263"/>
      <c r="MQ174" s="263"/>
      <c r="MR174" s="263"/>
      <c r="MS174" s="263"/>
      <c r="MT174" s="263"/>
      <c r="MU174" s="263"/>
      <c r="MV174" s="263"/>
      <c r="MW174" s="263"/>
      <c r="MX174" s="263"/>
      <c r="MY174" s="263"/>
      <c r="MZ174" s="263"/>
      <c r="NA174" s="263"/>
      <c r="NB174" s="263"/>
      <c r="NC174" s="263"/>
      <c r="ND174" s="263"/>
      <c r="NE174" s="263"/>
      <c r="NF174" s="263"/>
      <c r="NG174" s="263"/>
      <c r="NH174" s="263"/>
      <c r="NI174" s="263"/>
      <c r="NJ174" s="263"/>
      <c r="NK174" s="263"/>
      <c r="NL174" s="263"/>
      <c r="NM174" s="263"/>
      <c r="NN174" s="263"/>
      <c r="NO174" s="263"/>
      <c r="NP174" s="263"/>
      <c r="NQ174" s="263"/>
      <c r="NR174" s="263"/>
      <c r="NS174" s="263"/>
      <c r="NT174" s="263"/>
      <c r="NU174" s="263"/>
      <c r="NV174" s="263"/>
      <c r="NW174" s="263"/>
      <c r="NX174" s="263"/>
      <c r="NY174" s="263"/>
      <c r="NZ174" s="263"/>
      <c r="OA174" s="263"/>
      <c r="OB174" s="263"/>
      <c r="OC174" s="263"/>
      <c r="OD174" s="263"/>
      <c r="OE174" s="263"/>
      <c r="OF174" s="263"/>
      <c r="OG174" s="263"/>
      <c r="OH174" s="263"/>
      <c r="OI174" s="263"/>
      <c r="OJ174" s="263"/>
      <c r="OK174" s="263"/>
      <c r="OL174" s="263"/>
      <c r="OM174" s="263"/>
      <c r="ON174" s="263"/>
      <c r="OO174" s="263"/>
      <c r="OP174" s="263"/>
      <c r="OQ174" s="263"/>
      <c r="OR174" s="263"/>
      <c r="OS174" s="263"/>
      <c r="OT174" s="263"/>
      <c r="OU174" s="263"/>
      <c r="OV174" s="263"/>
      <c r="OW174" s="263"/>
      <c r="OX174" s="263"/>
      <c r="OY174" s="263"/>
      <c r="OZ174" s="263"/>
      <c r="PA174" s="263"/>
      <c r="PB174" s="263"/>
      <c r="PC174" s="263"/>
      <c r="PD174" s="263"/>
      <c r="PE174" s="263"/>
      <c r="PF174" s="263"/>
      <c r="PG174" s="263"/>
      <c r="PH174" s="263"/>
      <c r="PI174" s="263"/>
      <c r="PJ174" s="263"/>
      <c r="PK174" s="263"/>
      <c r="PL174" s="263"/>
      <c r="PM174" s="263"/>
      <c r="PN174" s="263"/>
      <c r="PO174" s="263"/>
      <c r="PP174" s="263"/>
      <c r="PQ174" s="263"/>
      <c r="PR174" s="263"/>
      <c r="PS174" s="263"/>
      <c r="PT174" s="263"/>
      <c r="PU174" s="263"/>
      <c r="PV174" s="263"/>
      <c r="PW174" s="263"/>
      <c r="PX174" s="263"/>
      <c r="PY174" s="263"/>
      <c r="PZ174" s="263"/>
      <c r="QA174" s="263"/>
      <c r="QB174" s="263"/>
      <c r="QC174" s="263"/>
      <c r="QD174" s="263"/>
      <c r="QE174" s="263"/>
      <c r="QF174" s="263"/>
      <c r="QG174" s="263"/>
      <c r="QH174" s="263"/>
      <c r="QI174" s="263"/>
      <c r="QJ174" s="263"/>
      <c r="QK174" s="263"/>
      <c r="QL174" s="263"/>
      <c r="QM174" s="263"/>
      <c r="QN174" s="263"/>
      <c r="QO174" s="263"/>
      <c r="QP174" s="263"/>
      <c r="QQ174" s="263"/>
      <c r="QR174" s="263"/>
      <c r="QS174" s="263"/>
      <c r="QT174" s="263"/>
      <c r="QU174" s="263"/>
      <c r="QV174" s="263"/>
      <c r="QW174" s="263"/>
      <c r="QX174" s="263"/>
      <c r="QY174" s="263"/>
      <c r="QZ174" s="263"/>
      <c r="RA174" s="263"/>
      <c r="RB174" s="263"/>
      <c r="RC174" s="263"/>
      <c r="RD174" s="263"/>
      <c r="RE174" s="263"/>
      <c r="RF174" s="263"/>
      <c r="RG174" s="263"/>
      <c r="RH174" s="263"/>
      <c r="RI174" s="263"/>
      <c r="RJ174" s="263"/>
      <c r="RK174" s="263"/>
      <c r="RL174" s="263"/>
      <c r="RM174" s="263"/>
      <c r="RN174" s="263"/>
      <c r="RO174" s="263"/>
      <c r="RP174" s="263"/>
      <c r="RQ174" s="263"/>
      <c r="RR174" s="263"/>
      <c r="RS174" s="263"/>
      <c r="RT174" s="263"/>
      <c r="RU174" s="263"/>
      <c r="RV174" s="263"/>
      <c r="RW174" s="263"/>
      <c r="RX174" s="263"/>
      <c r="RY174" s="263"/>
      <c r="RZ174" s="263"/>
      <c r="SA174" s="263"/>
      <c r="SB174" s="263"/>
      <c r="SC174" s="263"/>
      <c r="SD174" s="263"/>
      <c r="SE174" s="263"/>
      <c r="SF174" s="263"/>
      <c r="SG174" s="263"/>
      <c r="SH174" s="263"/>
      <c r="SI174" s="263"/>
      <c r="SJ174" s="263"/>
      <c r="SK174" s="263"/>
      <c r="SL174" s="263"/>
      <c r="SM174" s="263"/>
      <c r="SN174" s="263"/>
      <c r="SO174" s="263"/>
      <c r="SP174" s="263"/>
      <c r="SQ174" s="263"/>
      <c r="SR174" s="263"/>
      <c r="SS174" s="263"/>
      <c r="ST174" s="263"/>
      <c r="SU174" s="263"/>
      <c r="SV174" s="263"/>
      <c r="SW174" s="263"/>
      <c r="SX174" s="263"/>
      <c r="SY174" s="263"/>
      <c r="SZ174" s="263"/>
      <c r="TA174" s="263"/>
      <c r="TB174" s="263"/>
      <c r="TC174" s="263"/>
      <c r="TD174" s="263"/>
      <c r="TE174" s="263"/>
      <c r="TF174" s="263"/>
      <c r="TG174" s="263"/>
      <c r="TH174" s="263"/>
      <c r="TI174" s="263"/>
      <c r="TJ174" s="263"/>
      <c r="TK174" s="263"/>
      <c r="TL174" s="263"/>
      <c r="TM174" s="263"/>
      <c r="TN174" s="263"/>
      <c r="TO174" s="263"/>
      <c r="TP174" s="263"/>
      <c r="TQ174" s="263"/>
      <c r="TR174" s="263"/>
      <c r="TS174" s="263"/>
      <c r="TT174" s="263"/>
      <c r="TU174" s="263"/>
      <c r="TV174" s="263"/>
      <c r="TW174" s="263"/>
      <c r="TX174" s="263"/>
      <c r="TY174" s="263"/>
      <c r="TZ174" s="263"/>
      <c r="UA174" s="263"/>
      <c r="UB174" s="263"/>
      <c r="UC174" s="263"/>
      <c r="UD174" s="263"/>
      <c r="UE174" s="263"/>
      <c r="UF174" s="263"/>
      <c r="UG174" s="263"/>
      <c r="UH174" s="263"/>
      <c r="UI174" s="263"/>
      <c r="UJ174" s="263"/>
      <c r="UK174" s="263"/>
      <c r="UL174" s="263"/>
      <c r="UM174" s="263"/>
      <c r="UN174" s="263"/>
      <c r="UO174" s="263"/>
      <c r="UP174" s="263"/>
      <c r="UQ174" s="263"/>
      <c r="UR174" s="263"/>
      <c r="US174" s="263"/>
      <c r="UT174" s="263"/>
      <c r="UU174" s="263"/>
      <c r="UV174" s="263"/>
      <c r="UW174" s="263"/>
      <c r="UX174" s="263"/>
      <c r="UY174" s="263"/>
      <c r="UZ174" s="263"/>
      <c r="VA174" s="263"/>
      <c r="VB174" s="263"/>
      <c r="VC174" s="263"/>
      <c r="VD174" s="263"/>
      <c r="VE174" s="263"/>
      <c r="VF174" s="263"/>
      <c r="VG174" s="263"/>
      <c r="VH174" s="263"/>
      <c r="VI174" s="263"/>
      <c r="VJ174" s="263"/>
      <c r="VK174" s="263"/>
      <c r="VL174" s="263"/>
      <c r="VM174" s="263"/>
      <c r="VN174" s="263"/>
      <c r="VO174" s="263"/>
      <c r="VP174" s="263"/>
      <c r="VQ174" s="263"/>
      <c r="VR174" s="263"/>
      <c r="VS174" s="263"/>
      <c r="VT174" s="263"/>
      <c r="VU174" s="263"/>
      <c r="VV174" s="263"/>
      <c r="VW174" s="263"/>
      <c r="VX174" s="263"/>
      <c r="VY174" s="263"/>
      <c r="VZ174" s="263"/>
      <c r="WA174" s="263"/>
      <c r="WB174" s="263"/>
      <c r="WC174" s="263"/>
      <c r="WD174" s="263"/>
      <c r="WE174" s="263"/>
      <c r="WF174" s="263"/>
      <c r="WG174" s="263"/>
      <c r="WH174" s="263"/>
      <c r="WI174" s="263"/>
      <c r="WJ174" s="263"/>
      <c r="WK174" s="263"/>
      <c r="WL174" s="263"/>
      <c r="WM174" s="263"/>
      <c r="WN174" s="263"/>
      <c r="WO174" s="263"/>
      <c r="WP174" s="263"/>
      <c r="WQ174" s="263"/>
      <c r="WR174" s="263"/>
      <c r="WS174" s="263"/>
      <c r="WT174" s="263"/>
      <c r="WU174" s="263"/>
      <c r="WV174" s="263"/>
      <c r="WW174" s="263"/>
      <c r="WX174" s="263"/>
      <c r="WY174" s="263"/>
      <c r="WZ174" s="263"/>
      <c r="XA174" s="263"/>
      <c r="XB174" s="263"/>
      <c r="XC174" s="263"/>
      <c r="XD174" s="263"/>
      <c r="XE174" s="263"/>
      <c r="XF174" s="263"/>
      <c r="XG174" s="263"/>
      <c r="XH174" s="263"/>
      <c r="XI174" s="263"/>
      <c r="XJ174" s="263"/>
      <c r="XK174" s="263"/>
      <c r="XL174" s="263"/>
      <c r="XM174" s="263"/>
      <c r="XN174" s="263"/>
      <c r="XO174" s="263"/>
      <c r="XP174" s="263"/>
      <c r="XQ174" s="263"/>
      <c r="XR174" s="263"/>
      <c r="XS174" s="263"/>
      <c r="XT174" s="263"/>
      <c r="XU174" s="263"/>
      <c r="XV174" s="263"/>
      <c r="XW174" s="263"/>
      <c r="XX174" s="263"/>
      <c r="XY174" s="263"/>
      <c r="XZ174" s="263"/>
      <c r="YA174" s="263"/>
      <c r="YB174" s="263"/>
      <c r="YC174" s="263"/>
      <c r="YD174" s="263"/>
      <c r="YE174" s="263"/>
      <c r="YF174" s="263"/>
      <c r="YG174" s="263"/>
      <c r="YH174" s="263"/>
      <c r="YI174" s="263"/>
      <c r="YJ174" s="263"/>
      <c r="YK174" s="263"/>
      <c r="YL174" s="263"/>
      <c r="YM174" s="263"/>
      <c r="YN174" s="263"/>
      <c r="YO174" s="263"/>
      <c r="YP174" s="263"/>
      <c r="YQ174" s="263"/>
      <c r="YR174" s="263"/>
      <c r="YS174" s="263"/>
      <c r="YT174" s="263"/>
      <c r="YU174" s="263"/>
      <c r="YV174" s="263"/>
      <c r="YW174" s="263"/>
      <c r="YX174" s="263"/>
      <c r="YY174" s="263"/>
      <c r="YZ174" s="263"/>
      <c r="ZA174" s="263"/>
      <c r="ZB174" s="263"/>
      <c r="ZC174" s="263"/>
      <c r="ZD174" s="263"/>
      <c r="ZE174" s="263"/>
      <c r="ZF174" s="263"/>
      <c r="ZG174" s="263"/>
      <c r="ZH174" s="263"/>
      <c r="ZI174" s="263"/>
      <c r="ZJ174" s="263"/>
      <c r="ZK174" s="263"/>
      <c r="ZL174" s="263"/>
      <c r="ZM174" s="263"/>
      <c r="ZN174" s="263"/>
      <c r="ZO174" s="263"/>
      <c r="ZP174" s="263"/>
      <c r="ZQ174" s="263"/>
      <c r="ZR174" s="263"/>
      <c r="ZS174" s="263"/>
      <c r="ZT174" s="263"/>
      <c r="ZU174" s="263"/>
      <c r="ZV174" s="263"/>
      <c r="ZW174" s="263"/>
      <c r="ZX174" s="263"/>
      <c r="ZY174" s="263"/>
      <c r="ZZ174" s="263"/>
      <c r="AAA174" s="263"/>
      <c r="AAB174" s="263"/>
      <c r="AAC174" s="263"/>
      <c r="AAD174" s="263"/>
      <c r="AAE174" s="263"/>
      <c r="AAF174" s="263"/>
      <c r="AAG174" s="263"/>
      <c r="AAH174" s="263"/>
      <c r="AAI174" s="263"/>
      <c r="AAJ174" s="263"/>
      <c r="AAK174" s="263"/>
      <c r="AAL174" s="263"/>
      <c r="AAM174" s="263"/>
      <c r="AAN174" s="263"/>
      <c r="AAO174" s="263"/>
      <c r="AAP174" s="263"/>
      <c r="AAQ174" s="263"/>
      <c r="AAR174" s="263"/>
      <c r="AAS174" s="263"/>
      <c r="AAT174" s="263"/>
      <c r="AAU174" s="263"/>
      <c r="AAV174" s="263"/>
      <c r="AAW174" s="263"/>
      <c r="AAX174" s="263"/>
      <c r="AAY174" s="263"/>
      <c r="AAZ174" s="263"/>
      <c r="ABA174" s="263"/>
      <c r="ABB174" s="263"/>
      <c r="ABC174" s="263"/>
      <c r="ABD174" s="263"/>
      <c r="ABE174" s="263"/>
      <c r="ABF174" s="263"/>
      <c r="ABG174" s="263"/>
      <c r="ABH174" s="263"/>
      <c r="ABI174" s="263"/>
      <c r="ABJ174" s="263"/>
      <c r="ABK174" s="263"/>
      <c r="ABL174" s="263"/>
      <c r="ABM174" s="263"/>
      <c r="ABN174" s="263"/>
      <c r="ABO174" s="263"/>
      <c r="ABP174" s="263"/>
      <c r="ABQ174" s="263"/>
      <c r="ABR174" s="263"/>
      <c r="ABS174" s="263"/>
      <c r="ABT174" s="263"/>
      <c r="ABU174" s="263"/>
      <c r="ABV174" s="263"/>
      <c r="ABW174" s="263"/>
      <c r="ABX174" s="263"/>
      <c r="ABY174" s="263"/>
      <c r="ABZ174" s="263"/>
      <c r="ACA174" s="263"/>
      <c r="ACB174" s="263"/>
      <c r="ACC174" s="263"/>
      <c r="ACD174" s="263"/>
      <c r="ACE174" s="263"/>
      <c r="ACF174" s="263"/>
      <c r="ACG174" s="263"/>
      <c r="ACH174" s="263"/>
      <c r="ACI174" s="263"/>
      <c r="ACJ174" s="263"/>
      <c r="ACK174" s="263"/>
      <c r="ACL174" s="263"/>
      <c r="ACM174" s="263"/>
      <c r="ACN174" s="263"/>
      <c r="ACO174" s="263"/>
      <c r="ACP174" s="263"/>
      <c r="ACQ174" s="263"/>
      <c r="ACR174" s="263"/>
      <c r="ACS174" s="263"/>
      <c r="ACT174" s="263"/>
      <c r="ACU174" s="263"/>
      <c r="ACV174" s="263"/>
      <c r="ACW174" s="263"/>
      <c r="ACX174" s="263"/>
      <c r="ACY174" s="263"/>
      <c r="ACZ174" s="263"/>
      <c r="ADA174" s="263"/>
      <c r="ADB174" s="263"/>
      <c r="ADC174" s="263"/>
      <c r="ADD174" s="263"/>
      <c r="ADE174" s="263"/>
      <c r="ADF174" s="263"/>
      <c r="ADG174" s="263"/>
      <c r="ADH174" s="263"/>
      <c r="ADI174" s="263"/>
      <c r="ADJ174" s="263"/>
      <c r="ADK174" s="263"/>
      <c r="ADL174" s="263"/>
      <c r="ADM174" s="263"/>
      <c r="ADN174" s="263"/>
      <c r="ADO174" s="263"/>
      <c r="ADP174" s="263"/>
      <c r="ADQ174" s="263"/>
      <c r="ADR174" s="263"/>
      <c r="ADS174" s="263"/>
      <c r="ADT174" s="263"/>
      <c r="ADU174" s="263"/>
      <c r="ADV174" s="263"/>
      <c r="ADW174" s="263"/>
      <c r="ADX174" s="263"/>
      <c r="ADY174" s="263"/>
      <c r="ADZ174" s="263"/>
      <c r="AEA174" s="263"/>
      <c r="AEB174" s="263"/>
      <c r="AEC174" s="263"/>
      <c r="AED174" s="263"/>
      <c r="AEE174" s="263"/>
      <c r="AEF174" s="263"/>
      <c r="AEG174" s="263"/>
      <c r="AEH174" s="263"/>
      <c r="AEI174" s="263"/>
      <c r="AEJ174" s="263"/>
      <c r="AEK174" s="263"/>
      <c r="AEL174" s="263"/>
      <c r="AEM174" s="263"/>
      <c r="AEN174" s="263"/>
      <c r="AEO174" s="263"/>
      <c r="AEP174" s="263"/>
      <c r="AEQ174" s="263"/>
      <c r="AER174" s="263"/>
      <c r="AES174" s="263"/>
      <c r="AET174" s="263"/>
      <c r="AEU174" s="263"/>
      <c r="AEV174" s="263"/>
      <c r="AEW174" s="263"/>
      <c r="AEX174" s="263"/>
      <c r="AEY174" s="263"/>
      <c r="AEZ174" s="263"/>
      <c r="AFA174" s="263"/>
      <c r="AFB174" s="263"/>
      <c r="AFC174" s="263"/>
      <c r="AFD174" s="263"/>
      <c r="AFE174" s="263"/>
      <c r="AFF174" s="263"/>
      <c r="AFG174" s="263"/>
      <c r="AFH174" s="263"/>
      <c r="AFI174" s="263"/>
      <c r="AFJ174" s="263"/>
      <c r="AFK174" s="263"/>
      <c r="AFL174" s="263"/>
      <c r="AFM174" s="263"/>
      <c r="AFN174" s="263"/>
      <c r="AFO174" s="263"/>
      <c r="AFP174" s="263"/>
      <c r="AFQ174" s="263"/>
      <c r="AFR174" s="263"/>
      <c r="AFS174" s="263"/>
      <c r="AFT174" s="263"/>
      <c r="AFU174" s="263"/>
      <c r="AFV174" s="263"/>
      <c r="AFW174" s="263"/>
      <c r="AFX174" s="263"/>
      <c r="AFY174" s="263"/>
      <c r="AFZ174" s="263"/>
      <c r="AGA174" s="263"/>
      <c r="AGB174" s="263"/>
      <c r="AGC174" s="263"/>
      <c r="AGD174" s="263"/>
      <c r="AGE174" s="263"/>
      <c r="AGF174" s="263"/>
      <c r="AGG174" s="263"/>
      <c r="AGH174" s="263"/>
      <c r="AGI174" s="263"/>
      <c r="AGJ174" s="263"/>
      <c r="AGK174" s="263"/>
      <c r="AGL174" s="263"/>
      <c r="AGM174" s="263"/>
      <c r="AGN174" s="263"/>
      <c r="AGO174" s="263"/>
      <c r="AGP174" s="263"/>
      <c r="AGQ174" s="263"/>
      <c r="AGR174" s="263"/>
      <c r="AGS174" s="263"/>
      <c r="AGT174" s="263"/>
      <c r="AGU174" s="263"/>
      <c r="AGV174" s="263"/>
      <c r="AGW174" s="263"/>
      <c r="AGX174" s="263"/>
      <c r="AGY174" s="263"/>
      <c r="AGZ174" s="263"/>
      <c r="AHA174" s="263"/>
      <c r="AHB174" s="263"/>
      <c r="AHC174" s="263"/>
      <c r="AHD174" s="263"/>
      <c r="AHE174" s="263"/>
      <c r="AHF174" s="263"/>
      <c r="AHG174" s="263"/>
      <c r="AHH174" s="263"/>
      <c r="AHI174" s="263"/>
      <c r="AHJ174" s="263"/>
      <c r="AHK174" s="263"/>
      <c r="AHL174" s="263"/>
      <c r="AHM174" s="263"/>
      <c r="AHN174" s="263"/>
      <c r="AHO174" s="263"/>
      <c r="AHP174" s="263"/>
      <c r="AHQ174" s="263"/>
      <c r="AHR174" s="263"/>
      <c r="AHS174" s="263"/>
      <c r="AHT174" s="263"/>
      <c r="AHU174" s="263"/>
      <c r="AHV174" s="263"/>
      <c r="AHW174" s="263"/>
      <c r="AHX174" s="263"/>
      <c r="AHY174" s="263"/>
      <c r="AHZ174" s="263"/>
      <c r="AIA174" s="263"/>
      <c r="AIB174" s="263"/>
      <c r="AIC174" s="263"/>
      <c r="AID174" s="263"/>
      <c r="AIE174" s="263"/>
      <c r="AIF174" s="263"/>
      <c r="AIG174" s="263"/>
      <c r="AIH174" s="263"/>
      <c r="AII174" s="263"/>
      <c r="AIJ174" s="263"/>
      <c r="AIK174" s="263"/>
      <c r="AIL174" s="263"/>
      <c r="AIM174" s="263"/>
      <c r="AIN174" s="263"/>
      <c r="AIO174" s="263"/>
      <c r="AIP174" s="263"/>
      <c r="AIQ174" s="263"/>
      <c r="AIR174" s="263"/>
      <c r="AIS174" s="263"/>
      <c r="AIT174" s="263"/>
      <c r="AIU174" s="263"/>
      <c r="AIV174" s="263"/>
      <c r="AIW174" s="263"/>
      <c r="AIX174" s="263"/>
      <c r="AIY174" s="263"/>
      <c r="AIZ174" s="263"/>
      <c r="AJA174" s="263"/>
      <c r="AJB174" s="263"/>
      <c r="AJC174" s="263"/>
      <c r="AJD174" s="263"/>
      <c r="AJE174" s="263"/>
      <c r="AJF174" s="263"/>
      <c r="AJG174" s="263"/>
      <c r="AJH174" s="263"/>
      <c r="AJI174" s="263"/>
      <c r="AJJ174" s="263"/>
      <c r="AJK174" s="263"/>
      <c r="AJL174" s="263"/>
      <c r="AJM174" s="263"/>
      <c r="AJN174" s="263"/>
      <c r="AJO174" s="263"/>
      <c r="AJP174" s="263"/>
      <c r="AJQ174" s="263"/>
      <c r="AJR174" s="263"/>
      <c r="AJS174" s="263"/>
      <c r="AJT174" s="263"/>
      <c r="AJU174" s="263"/>
      <c r="AJV174" s="263"/>
      <c r="AJW174" s="263"/>
      <c r="AJX174" s="263"/>
      <c r="AJY174" s="263"/>
      <c r="AJZ174" s="263"/>
      <c r="AKA174" s="263"/>
      <c r="AKB174" s="263"/>
      <c r="AKC174" s="263"/>
      <c r="AKD174" s="263"/>
      <c r="AKE174" s="263"/>
      <c r="AKF174" s="263"/>
      <c r="AKG174" s="263"/>
      <c r="AKH174" s="263"/>
      <c r="AKI174" s="263"/>
      <c r="AKJ174" s="263"/>
      <c r="AKK174" s="263"/>
      <c r="AKL174" s="263"/>
      <c r="AKM174" s="263"/>
      <c r="AKN174" s="263"/>
      <c r="AKO174" s="263"/>
      <c r="AKP174" s="263"/>
      <c r="AKQ174" s="263"/>
      <c r="AKR174" s="263"/>
      <c r="AKS174" s="263"/>
      <c r="AKT174" s="263"/>
      <c r="AKU174" s="263"/>
      <c r="AKV174" s="263"/>
      <c r="AKW174" s="263"/>
      <c r="AKX174" s="263"/>
      <c r="AKY174" s="263"/>
      <c r="AKZ174" s="263"/>
      <c r="ALA174" s="263"/>
      <c r="ALB174" s="263"/>
      <c r="ALC174" s="263"/>
      <c r="ALD174" s="263"/>
      <c r="ALE174" s="263"/>
      <c r="ALF174" s="263"/>
      <c r="ALG174" s="263"/>
      <c r="ALH174" s="263"/>
      <c r="ALI174" s="263"/>
      <c r="ALJ174" s="263"/>
      <c r="ALK174" s="263"/>
      <c r="ALL174" s="263"/>
      <c r="ALM174" s="263"/>
      <c r="ALN174" s="263"/>
      <c r="ALO174" s="263"/>
      <c r="ALP174" s="263"/>
      <c r="ALQ174" s="263"/>
      <c r="ALR174" s="263"/>
      <c r="ALS174" s="263"/>
      <c r="ALT174" s="263"/>
      <c r="ALU174" s="263"/>
      <c r="ALV174" s="263"/>
      <c r="ALW174" s="263"/>
      <c r="ALX174" s="263"/>
      <c r="ALY174" s="263"/>
      <c r="ALZ174" s="263"/>
      <c r="AMA174" s="263"/>
      <c r="AMB174" s="263"/>
      <c r="AMC174" s="263"/>
      <c r="AMD174" s="263"/>
      <c r="AME174" s="263"/>
      <c r="AMF174" s="263"/>
      <c r="AMG174" s="263"/>
      <c r="AMH174" s="263"/>
      <c r="AMI174" s="263"/>
      <c r="AMJ174" s="263"/>
      <c r="AMK174" s="263"/>
    </row>
    <row r="175" spans="1:1025" s="86" customFormat="1" x14ac:dyDescent="0.2">
      <c r="A175" s="263"/>
      <c r="B175" s="263"/>
      <c r="C175" s="234"/>
      <c r="D175" s="234"/>
      <c r="E175" s="234"/>
      <c r="F175" s="234"/>
      <c r="G175" s="234"/>
      <c r="H175" s="234"/>
      <c r="I175" s="234"/>
      <c r="J175" s="234"/>
      <c r="K175" s="234"/>
      <c r="L175" s="234"/>
      <c r="M175" s="234"/>
      <c r="N175" s="234"/>
      <c r="O175" s="234"/>
      <c r="P175" s="234"/>
      <c r="Q175" s="224"/>
      <c r="R175" s="244"/>
      <c r="S175" s="263"/>
      <c r="T175" s="263"/>
      <c r="U175" s="263"/>
      <c r="V175" s="263"/>
      <c r="W175" s="263"/>
      <c r="X175" s="263"/>
      <c r="Y175" s="263"/>
      <c r="Z175" s="263"/>
      <c r="AA175" s="263"/>
      <c r="AB175" s="263"/>
      <c r="AC175" s="263"/>
      <c r="AD175" s="263"/>
      <c r="AE175" s="263"/>
      <c r="AF175" s="263"/>
      <c r="AG175" s="263"/>
      <c r="AH175" s="263"/>
      <c r="AI175" s="263"/>
      <c r="AJ175" s="263"/>
      <c r="AK175" s="263"/>
      <c r="AL175" s="263"/>
      <c r="AM175" s="263"/>
      <c r="AN175" s="263"/>
      <c r="AO175" s="263"/>
      <c r="AP175" s="263"/>
      <c r="AQ175" s="263"/>
      <c r="AR175" s="263"/>
      <c r="AS175" s="263"/>
      <c r="AT175" s="263"/>
      <c r="AU175" s="263"/>
      <c r="AV175" s="263"/>
      <c r="AW175" s="263"/>
      <c r="AX175" s="263"/>
      <c r="AY175" s="263"/>
      <c r="AZ175" s="263"/>
      <c r="BA175" s="263"/>
      <c r="BB175" s="263"/>
      <c r="BC175" s="263"/>
      <c r="BD175" s="263"/>
      <c r="BE175" s="263"/>
      <c r="BF175" s="263"/>
      <c r="BG175" s="263"/>
      <c r="BH175" s="263"/>
      <c r="BI175" s="263"/>
      <c r="BJ175" s="263"/>
      <c r="BK175" s="263"/>
      <c r="BL175" s="263"/>
      <c r="BM175" s="263"/>
      <c r="BN175" s="263"/>
      <c r="BO175" s="263"/>
      <c r="BP175" s="263"/>
      <c r="BQ175" s="263"/>
      <c r="BR175" s="263"/>
      <c r="BS175" s="263"/>
      <c r="BT175" s="263"/>
      <c r="BU175" s="263"/>
      <c r="BV175" s="263"/>
      <c r="BW175" s="263"/>
      <c r="BX175" s="263"/>
      <c r="BY175" s="263"/>
      <c r="BZ175" s="263"/>
      <c r="CA175" s="263"/>
      <c r="CB175" s="263"/>
      <c r="CC175" s="263"/>
      <c r="CD175" s="263"/>
      <c r="CE175" s="263"/>
      <c r="CF175" s="263"/>
      <c r="CG175" s="263"/>
      <c r="CH175" s="263"/>
      <c r="CI175" s="263"/>
      <c r="CJ175" s="263"/>
      <c r="CK175" s="263"/>
      <c r="CL175" s="263"/>
      <c r="CM175" s="263"/>
      <c r="CN175" s="263"/>
      <c r="CO175" s="263"/>
      <c r="CP175" s="263"/>
      <c r="CQ175" s="263"/>
      <c r="CR175" s="263"/>
      <c r="CS175" s="263"/>
      <c r="CT175" s="263"/>
      <c r="CU175" s="263"/>
      <c r="CV175" s="263"/>
      <c r="CW175" s="263"/>
      <c r="CX175" s="263"/>
      <c r="CY175" s="263"/>
      <c r="CZ175" s="263"/>
      <c r="DA175" s="263"/>
      <c r="DB175" s="263"/>
      <c r="DC175" s="263"/>
      <c r="DD175" s="263"/>
      <c r="DE175" s="263"/>
      <c r="DF175" s="263"/>
      <c r="DG175" s="263"/>
      <c r="DH175" s="263"/>
      <c r="DI175" s="263"/>
      <c r="DJ175" s="263"/>
      <c r="DK175" s="263"/>
      <c r="DL175" s="263"/>
      <c r="DM175" s="263"/>
      <c r="DN175" s="263"/>
      <c r="DO175" s="263"/>
      <c r="DP175" s="263"/>
      <c r="DQ175" s="263"/>
      <c r="DR175" s="263"/>
      <c r="DS175" s="263"/>
      <c r="DT175" s="263"/>
      <c r="DU175" s="263"/>
      <c r="DV175" s="263"/>
      <c r="DW175" s="263"/>
      <c r="DX175" s="263"/>
      <c r="DY175" s="263"/>
      <c r="DZ175" s="263"/>
      <c r="EA175" s="263"/>
      <c r="EB175" s="263"/>
      <c r="EC175" s="263"/>
      <c r="ED175" s="263"/>
      <c r="EE175" s="263"/>
      <c r="EF175" s="263"/>
      <c r="EG175" s="263"/>
      <c r="EH175" s="263"/>
      <c r="EI175" s="263"/>
      <c r="EJ175" s="263"/>
      <c r="EK175" s="263"/>
      <c r="EL175" s="263"/>
      <c r="EM175" s="263"/>
      <c r="EN175" s="263"/>
      <c r="EO175" s="263"/>
      <c r="EP175" s="263"/>
      <c r="EQ175" s="263"/>
      <c r="ER175" s="263"/>
      <c r="ES175" s="263"/>
      <c r="ET175" s="263"/>
      <c r="EU175" s="263"/>
      <c r="EV175" s="263"/>
      <c r="EW175" s="263"/>
      <c r="EX175" s="263"/>
      <c r="EY175" s="263"/>
      <c r="EZ175" s="263"/>
      <c r="FA175" s="263"/>
      <c r="FB175" s="263"/>
      <c r="FC175" s="263"/>
      <c r="FD175" s="263"/>
      <c r="FE175" s="263"/>
      <c r="FF175" s="263"/>
      <c r="FG175" s="263"/>
      <c r="FH175" s="263"/>
      <c r="FI175" s="263"/>
      <c r="FJ175" s="263"/>
      <c r="FK175" s="263"/>
      <c r="FL175" s="263"/>
      <c r="FM175" s="263"/>
      <c r="FN175" s="263"/>
      <c r="FO175" s="263"/>
      <c r="FP175" s="263"/>
      <c r="FQ175" s="263"/>
      <c r="FR175" s="263"/>
      <c r="FS175" s="263"/>
      <c r="FT175" s="263"/>
      <c r="FU175" s="263"/>
      <c r="FV175" s="263"/>
      <c r="FW175" s="263"/>
      <c r="FX175" s="263"/>
      <c r="FY175" s="263"/>
      <c r="FZ175" s="263"/>
      <c r="GA175" s="263"/>
      <c r="GB175" s="263"/>
      <c r="GC175" s="263"/>
      <c r="GD175" s="263"/>
      <c r="GE175" s="263"/>
      <c r="GF175" s="263"/>
      <c r="GG175" s="263"/>
      <c r="GH175" s="263"/>
      <c r="GI175" s="263"/>
      <c r="GJ175" s="263"/>
      <c r="GK175" s="263"/>
      <c r="GL175" s="263"/>
      <c r="GM175" s="263"/>
      <c r="GN175" s="263"/>
      <c r="GO175" s="263"/>
      <c r="GP175" s="263"/>
      <c r="GQ175" s="263"/>
      <c r="GR175" s="263"/>
      <c r="GS175" s="263"/>
      <c r="GT175" s="263"/>
      <c r="GU175" s="263"/>
      <c r="GV175" s="263"/>
      <c r="GW175" s="263"/>
      <c r="GX175" s="263"/>
      <c r="GY175" s="263"/>
      <c r="GZ175" s="263"/>
      <c r="HA175" s="263"/>
      <c r="HB175" s="263"/>
      <c r="HC175" s="263"/>
      <c r="HD175" s="263"/>
      <c r="HE175" s="263"/>
      <c r="HF175" s="263"/>
      <c r="HG175" s="263"/>
      <c r="HH175" s="263"/>
      <c r="HI175" s="263"/>
      <c r="HJ175" s="263"/>
      <c r="HK175" s="263"/>
      <c r="HL175" s="263"/>
      <c r="HM175" s="263"/>
      <c r="HN175" s="263"/>
      <c r="HO175" s="263"/>
      <c r="HP175" s="263"/>
      <c r="HQ175" s="263"/>
      <c r="HR175" s="263"/>
      <c r="HS175" s="263"/>
      <c r="HT175" s="263"/>
      <c r="HU175" s="263"/>
      <c r="HV175" s="263"/>
      <c r="HW175" s="263"/>
      <c r="HX175" s="263"/>
      <c r="HY175" s="263"/>
      <c r="HZ175" s="263"/>
      <c r="IA175" s="263"/>
      <c r="IB175" s="263"/>
      <c r="IC175" s="263"/>
      <c r="ID175" s="263"/>
      <c r="IE175" s="263"/>
      <c r="IF175" s="263"/>
      <c r="IG175" s="263"/>
      <c r="IH175" s="263"/>
      <c r="II175" s="263"/>
      <c r="IJ175" s="263"/>
      <c r="IK175" s="263"/>
      <c r="IL175" s="263"/>
      <c r="IM175" s="263"/>
      <c r="IN175" s="263"/>
      <c r="IO175" s="263"/>
      <c r="IP175" s="263"/>
      <c r="IQ175" s="263"/>
      <c r="IR175" s="263"/>
      <c r="IS175" s="263"/>
      <c r="IT175" s="263"/>
      <c r="IU175" s="263"/>
      <c r="IV175" s="263"/>
      <c r="IW175" s="263"/>
      <c r="IX175" s="263"/>
      <c r="IY175" s="263"/>
      <c r="IZ175" s="263"/>
      <c r="JA175" s="263"/>
      <c r="JB175" s="263"/>
      <c r="JC175" s="263"/>
      <c r="JD175" s="263"/>
      <c r="JE175" s="263"/>
      <c r="JF175" s="263"/>
      <c r="JG175" s="263"/>
      <c r="JH175" s="263"/>
      <c r="JI175" s="263"/>
      <c r="JJ175" s="263"/>
      <c r="JK175" s="263"/>
      <c r="JL175" s="263"/>
      <c r="JM175" s="263"/>
      <c r="JN175" s="263"/>
      <c r="JO175" s="263"/>
      <c r="JP175" s="263"/>
      <c r="JQ175" s="263"/>
      <c r="JR175" s="263"/>
      <c r="JS175" s="263"/>
      <c r="JT175" s="263"/>
      <c r="JU175" s="263"/>
      <c r="JV175" s="263"/>
      <c r="JW175" s="263"/>
      <c r="JX175" s="263"/>
      <c r="JY175" s="263"/>
      <c r="JZ175" s="263"/>
      <c r="KA175" s="263"/>
      <c r="KB175" s="263"/>
      <c r="KC175" s="263"/>
      <c r="KD175" s="263"/>
      <c r="KE175" s="263"/>
      <c r="KF175" s="263"/>
      <c r="KG175" s="263"/>
      <c r="KH175" s="263"/>
      <c r="KI175" s="263"/>
      <c r="KJ175" s="263"/>
      <c r="KK175" s="263"/>
      <c r="KL175" s="263"/>
      <c r="KM175" s="263"/>
      <c r="KN175" s="263"/>
      <c r="KO175" s="263"/>
      <c r="KP175" s="263"/>
      <c r="KQ175" s="263"/>
      <c r="KR175" s="263"/>
      <c r="KS175" s="263"/>
      <c r="KT175" s="263"/>
      <c r="KU175" s="263"/>
      <c r="KV175" s="263"/>
      <c r="KW175" s="263"/>
      <c r="KX175" s="263"/>
      <c r="KY175" s="263"/>
      <c r="KZ175" s="263"/>
      <c r="LA175" s="263"/>
      <c r="LB175" s="263"/>
      <c r="LC175" s="263"/>
      <c r="LD175" s="263"/>
      <c r="LE175" s="263"/>
      <c r="LF175" s="263"/>
      <c r="LG175" s="263"/>
      <c r="LH175" s="263"/>
      <c r="LI175" s="263"/>
      <c r="LJ175" s="263"/>
      <c r="LK175" s="263"/>
      <c r="LL175" s="263"/>
      <c r="LM175" s="263"/>
      <c r="LN175" s="263"/>
      <c r="LO175" s="263"/>
      <c r="LP175" s="263"/>
      <c r="LQ175" s="263"/>
      <c r="LR175" s="263"/>
      <c r="LS175" s="263"/>
      <c r="LT175" s="263"/>
      <c r="LU175" s="263"/>
      <c r="LV175" s="263"/>
      <c r="LW175" s="263"/>
      <c r="LX175" s="263"/>
      <c r="LY175" s="263"/>
      <c r="LZ175" s="263"/>
      <c r="MA175" s="263"/>
      <c r="MB175" s="263"/>
      <c r="MC175" s="263"/>
      <c r="MD175" s="263"/>
      <c r="ME175" s="263"/>
      <c r="MF175" s="263"/>
      <c r="MG175" s="263"/>
      <c r="MH175" s="263"/>
      <c r="MI175" s="263"/>
      <c r="MJ175" s="263"/>
      <c r="MK175" s="263"/>
      <c r="ML175" s="263"/>
      <c r="MM175" s="263"/>
      <c r="MN175" s="263"/>
      <c r="MO175" s="263"/>
      <c r="MP175" s="263"/>
      <c r="MQ175" s="263"/>
      <c r="MR175" s="263"/>
      <c r="MS175" s="263"/>
      <c r="MT175" s="263"/>
      <c r="MU175" s="263"/>
      <c r="MV175" s="263"/>
      <c r="MW175" s="263"/>
      <c r="MX175" s="263"/>
      <c r="MY175" s="263"/>
      <c r="MZ175" s="263"/>
      <c r="NA175" s="263"/>
      <c r="NB175" s="263"/>
      <c r="NC175" s="263"/>
      <c r="ND175" s="263"/>
      <c r="NE175" s="263"/>
      <c r="NF175" s="263"/>
      <c r="NG175" s="263"/>
      <c r="NH175" s="263"/>
      <c r="NI175" s="263"/>
      <c r="NJ175" s="263"/>
      <c r="NK175" s="263"/>
      <c r="NL175" s="263"/>
      <c r="NM175" s="263"/>
      <c r="NN175" s="263"/>
      <c r="NO175" s="263"/>
      <c r="NP175" s="263"/>
      <c r="NQ175" s="263"/>
      <c r="NR175" s="263"/>
      <c r="NS175" s="263"/>
      <c r="NT175" s="263"/>
      <c r="NU175" s="263"/>
      <c r="NV175" s="263"/>
      <c r="NW175" s="263"/>
      <c r="NX175" s="263"/>
      <c r="NY175" s="263"/>
      <c r="NZ175" s="263"/>
      <c r="OA175" s="263"/>
      <c r="OB175" s="263"/>
      <c r="OC175" s="263"/>
      <c r="OD175" s="263"/>
      <c r="OE175" s="263"/>
      <c r="OF175" s="263"/>
      <c r="OG175" s="263"/>
      <c r="OH175" s="263"/>
      <c r="OI175" s="263"/>
      <c r="OJ175" s="263"/>
      <c r="OK175" s="263"/>
      <c r="OL175" s="263"/>
      <c r="OM175" s="263"/>
      <c r="ON175" s="263"/>
      <c r="OO175" s="263"/>
      <c r="OP175" s="263"/>
      <c r="OQ175" s="263"/>
      <c r="OR175" s="263"/>
      <c r="OS175" s="263"/>
      <c r="OT175" s="263"/>
      <c r="OU175" s="263"/>
      <c r="OV175" s="263"/>
      <c r="OW175" s="263"/>
      <c r="OX175" s="263"/>
      <c r="OY175" s="263"/>
      <c r="OZ175" s="263"/>
      <c r="PA175" s="263"/>
      <c r="PB175" s="263"/>
      <c r="PC175" s="263"/>
      <c r="PD175" s="263"/>
      <c r="PE175" s="263"/>
      <c r="PF175" s="263"/>
      <c r="PG175" s="263"/>
      <c r="PH175" s="263"/>
      <c r="PI175" s="263"/>
      <c r="PJ175" s="263"/>
      <c r="PK175" s="263"/>
      <c r="PL175" s="263"/>
      <c r="PM175" s="263"/>
      <c r="PN175" s="263"/>
      <c r="PO175" s="263"/>
      <c r="PP175" s="263"/>
      <c r="PQ175" s="263"/>
      <c r="PR175" s="263"/>
      <c r="PS175" s="263"/>
      <c r="PT175" s="263"/>
      <c r="PU175" s="263"/>
      <c r="PV175" s="263"/>
      <c r="PW175" s="263"/>
      <c r="PX175" s="263"/>
      <c r="PY175" s="263"/>
      <c r="PZ175" s="263"/>
      <c r="QA175" s="263"/>
      <c r="QB175" s="263"/>
      <c r="QC175" s="263"/>
      <c r="QD175" s="263"/>
      <c r="QE175" s="263"/>
      <c r="QF175" s="263"/>
      <c r="QG175" s="263"/>
      <c r="QH175" s="263"/>
      <c r="QI175" s="263"/>
      <c r="QJ175" s="263"/>
      <c r="QK175" s="263"/>
      <c r="QL175" s="263"/>
      <c r="QM175" s="263"/>
      <c r="QN175" s="263"/>
      <c r="QO175" s="263"/>
      <c r="QP175" s="263"/>
      <c r="QQ175" s="263"/>
      <c r="QR175" s="263"/>
      <c r="QS175" s="263"/>
      <c r="QT175" s="263"/>
      <c r="QU175" s="263"/>
      <c r="QV175" s="263"/>
      <c r="QW175" s="263"/>
      <c r="QX175" s="263"/>
      <c r="QY175" s="263"/>
      <c r="QZ175" s="263"/>
      <c r="RA175" s="263"/>
      <c r="RB175" s="263"/>
      <c r="RC175" s="263"/>
      <c r="RD175" s="263"/>
      <c r="RE175" s="263"/>
      <c r="RF175" s="263"/>
      <c r="RG175" s="263"/>
      <c r="RH175" s="263"/>
      <c r="RI175" s="263"/>
      <c r="RJ175" s="263"/>
      <c r="RK175" s="263"/>
      <c r="RL175" s="263"/>
      <c r="RM175" s="263"/>
      <c r="RN175" s="263"/>
      <c r="RO175" s="263"/>
      <c r="RP175" s="263"/>
      <c r="RQ175" s="263"/>
      <c r="RR175" s="263"/>
      <c r="RS175" s="263"/>
      <c r="RT175" s="263"/>
      <c r="RU175" s="263"/>
      <c r="RV175" s="263"/>
      <c r="RW175" s="263"/>
      <c r="RX175" s="263"/>
      <c r="RY175" s="263"/>
      <c r="RZ175" s="263"/>
      <c r="SA175" s="263"/>
      <c r="SB175" s="263"/>
      <c r="SC175" s="263"/>
      <c r="SD175" s="263"/>
      <c r="SE175" s="263"/>
      <c r="SF175" s="263"/>
      <c r="SG175" s="263"/>
      <c r="SH175" s="263"/>
      <c r="SI175" s="263"/>
      <c r="SJ175" s="263"/>
      <c r="SK175" s="263"/>
      <c r="SL175" s="263"/>
      <c r="SM175" s="263"/>
      <c r="SN175" s="263"/>
      <c r="SO175" s="263"/>
      <c r="SP175" s="263"/>
      <c r="SQ175" s="263"/>
      <c r="SR175" s="263"/>
      <c r="SS175" s="263"/>
      <c r="ST175" s="263"/>
      <c r="SU175" s="263"/>
      <c r="SV175" s="263"/>
      <c r="SW175" s="263"/>
      <c r="SX175" s="263"/>
      <c r="SY175" s="263"/>
      <c r="SZ175" s="263"/>
      <c r="TA175" s="263"/>
      <c r="TB175" s="263"/>
      <c r="TC175" s="263"/>
      <c r="TD175" s="263"/>
      <c r="TE175" s="263"/>
      <c r="TF175" s="263"/>
      <c r="TG175" s="263"/>
      <c r="TH175" s="263"/>
      <c r="TI175" s="263"/>
      <c r="TJ175" s="263"/>
      <c r="TK175" s="263"/>
      <c r="TL175" s="263"/>
      <c r="TM175" s="263"/>
      <c r="TN175" s="263"/>
      <c r="TO175" s="263"/>
      <c r="TP175" s="263"/>
      <c r="TQ175" s="263"/>
      <c r="TR175" s="263"/>
      <c r="TS175" s="263"/>
      <c r="TT175" s="263"/>
      <c r="TU175" s="263"/>
      <c r="TV175" s="263"/>
      <c r="TW175" s="263"/>
      <c r="TX175" s="263"/>
      <c r="TY175" s="263"/>
      <c r="TZ175" s="263"/>
      <c r="UA175" s="263"/>
      <c r="UB175" s="263"/>
      <c r="UC175" s="263"/>
      <c r="UD175" s="263"/>
      <c r="UE175" s="263"/>
      <c r="UF175" s="263"/>
      <c r="UG175" s="263"/>
      <c r="UH175" s="263"/>
      <c r="UI175" s="263"/>
      <c r="UJ175" s="263"/>
      <c r="UK175" s="263"/>
      <c r="UL175" s="263"/>
      <c r="UM175" s="263"/>
      <c r="UN175" s="263"/>
      <c r="UO175" s="263"/>
      <c r="UP175" s="263"/>
      <c r="UQ175" s="263"/>
      <c r="UR175" s="263"/>
      <c r="US175" s="263"/>
      <c r="UT175" s="263"/>
      <c r="UU175" s="263"/>
      <c r="UV175" s="263"/>
      <c r="UW175" s="263"/>
      <c r="UX175" s="263"/>
      <c r="UY175" s="263"/>
      <c r="UZ175" s="263"/>
      <c r="VA175" s="263"/>
      <c r="VB175" s="263"/>
      <c r="VC175" s="263"/>
      <c r="VD175" s="263"/>
      <c r="VE175" s="263"/>
      <c r="VF175" s="263"/>
      <c r="VG175" s="263"/>
      <c r="VH175" s="263"/>
      <c r="VI175" s="263"/>
      <c r="VJ175" s="263"/>
      <c r="VK175" s="263"/>
      <c r="VL175" s="263"/>
      <c r="VM175" s="263"/>
      <c r="VN175" s="263"/>
      <c r="VO175" s="263"/>
      <c r="VP175" s="263"/>
      <c r="VQ175" s="263"/>
      <c r="VR175" s="263"/>
      <c r="VS175" s="263"/>
      <c r="VT175" s="263"/>
      <c r="VU175" s="263"/>
      <c r="VV175" s="263"/>
      <c r="VW175" s="263"/>
      <c r="VX175" s="263"/>
      <c r="VY175" s="263"/>
      <c r="VZ175" s="263"/>
      <c r="WA175" s="263"/>
      <c r="WB175" s="263"/>
      <c r="WC175" s="263"/>
      <c r="WD175" s="263"/>
      <c r="WE175" s="263"/>
      <c r="WF175" s="263"/>
      <c r="WG175" s="263"/>
      <c r="WH175" s="263"/>
      <c r="WI175" s="263"/>
      <c r="WJ175" s="263"/>
      <c r="WK175" s="263"/>
      <c r="WL175" s="263"/>
      <c r="WM175" s="263"/>
      <c r="WN175" s="263"/>
      <c r="WO175" s="263"/>
      <c r="WP175" s="263"/>
      <c r="WQ175" s="263"/>
      <c r="WR175" s="263"/>
      <c r="WS175" s="263"/>
      <c r="WT175" s="263"/>
      <c r="WU175" s="263"/>
      <c r="WV175" s="263"/>
      <c r="WW175" s="263"/>
      <c r="WX175" s="263"/>
      <c r="WY175" s="263"/>
      <c r="WZ175" s="263"/>
      <c r="XA175" s="263"/>
      <c r="XB175" s="263"/>
      <c r="XC175" s="263"/>
      <c r="XD175" s="263"/>
      <c r="XE175" s="263"/>
      <c r="XF175" s="263"/>
      <c r="XG175" s="263"/>
      <c r="XH175" s="263"/>
      <c r="XI175" s="263"/>
      <c r="XJ175" s="263"/>
      <c r="XK175" s="263"/>
      <c r="XL175" s="263"/>
      <c r="XM175" s="263"/>
      <c r="XN175" s="263"/>
      <c r="XO175" s="263"/>
      <c r="XP175" s="263"/>
      <c r="XQ175" s="263"/>
      <c r="XR175" s="263"/>
      <c r="XS175" s="263"/>
      <c r="XT175" s="263"/>
      <c r="XU175" s="263"/>
      <c r="XV175" s="263"/>
      <c r="XW175" s="263"/>
      <c r="XX175" s="263"/>
      <c r="XY175" s="263"/>
      <c r="XZ175" s="263"/>
      <c r="YA175" s="263"/>
      <c r="YB175" s="263"/>
      <c r="YC175" s="263"/>
      <c r="YD175" s="263"/>
      <c r="YE175" s="263"/>
      <c r="YF175" s="263"/>
      <c r="YG175" s="263"/>
      <c r="YH175" s="263"/>
      <c r="YI175" s="263"/>
      <c r="YJ175" s="263"/>
      <c r="YK175" s="263"/>
      <c r="YL175" s="263"/>
      <c r="YM175" s="263"/>
      <c r="YN175" s="263"/>
      <c r="YO175" s="263"/>
      <c r="YP175" s="263"/>
      <c r="YQ175" s="263"/>
      <c r="YR175" s="263"/>
      <c r="YS175" s="263"/>
      <c r="YT175" s="263"/>
      <c r="YU175" s="263"/>
      <c r="YV175" s="263"/>
      <c r="YW175" s="263"/>
      <c r="YX175" s="263"/>
      <c r="YY175" s="263"/>
      <c r="YZ175" s="263"/>
      <c r="ZA175" s="263"/>
      <c r="ZB175" s="263"/>
      <c r="ZC175" s="263"/>
      <c r="ZD175" s="263"/>
      <c r="ZE175" s="263"/>
      <c r="ZF175" s="263"/>
      <c r="ZG175" s="263"/>
      <c r="ZH175" s="263"/>
      <c r="ZI175" s="263"/>
      <c r="ZJ175" s="263"/>
      <c r="ZK175" s="263"/>
      <c r="ZL175" s="263"/>
      <c r="ZM175" s="263"/>
      <c r="ZN175" s="263"/>
      <c r="ZO175" s="263"/>
      <c r="ZP175" s="263"/>
      <c r="ZQ175" s="263"/>
      <c r="ZR175" s="263"/>
      <c r="ZS175" s="263"/>
      <c r="ZT175" s="263"/>
      <c r="ZU175" s="263"/>
      <c r="ZV175" s="263"/>
      <c r="ZW175" s="263"/>
      <c r="ZX175" s="263"/>
      <c r="ZY175" s="263"/>
      <c r="ZZ175" s="263"/>
      <c r="AAA175" s="263"/>
      <c r="AAB175" s="263"/>
      <c r="AAC175" s="263"/>
      <c r="AAD175" s="263"/>
      <c r="AAE175" s="263"/>
      <c r="AAF175" s="263"/>
      <c r="AAG175" s="263"/>
      <c r="AAH175" s="263"/>
      <c r="AAI175" s="263"/>
      <c r="AAJ175" s="263"/>
      <c r="AAK175" s="263"/>
      <c r="AAL175" s="263"/>
      <c r="AAM175" s="263"/>
      <c r="AAN175" s="263"/>
      <c r="AAO175" s="263"/>
      <c r="AAP175" s="263"/>
      <c r="AAQ175" s="263"/>
      <c r="AAR175" s="263"/>
      <c r="AAS175" s="263"/>
      <c r="AAT175" s="263"/>
      <c r="AAU175" s="263"/>
      <c r="AAV175" s="263"/>
      <c r="AAW175" s="263"/>
      <c r="AAX175" s="263"/>
      <c r="AAY175" s="263"/>
      <c r="AAZ175" s="263"/>
      <c r="ABA175" s="263"/>
      <c r="ABB175" s="263"/>
      <c r="ABC175" s="263"/>
      <c r="ABD175" s="263"/>
      <c r="ABE175" s="263"/>
      <c r="ABF175" s="263"/>
      <c r="ABG175" s="263"/>
      <c r="ABH175" s="263"/>
      <c r="ABI175" s="263"/>
      <c r="ABJ175" s="263"/>
      <c r="ABK175" s="263"/>
      <c r="ABL175" s="263"/>
      <c r="ABM175" s="263"/>
      <c r="ABN175" s="263"/>
      <c r="ABO175" s="263"/>
      <c r="ABP175" s="263"/>
      <c r="ABQ175" s="263"/>
      <c r="ABR175" s="263"/>
      <c r="ABS175" s="263"/>
      <c r="ABT175" s="263"/>
      <c r="ABU175" s="263"/>
      <c r="ABV175" s="263"/>
      <c r="ABW175" s="263"/>
      <c r="ABX175" s="263"/>
      <c r="ABY175" s="263"/>
      <c r="ABZ175" s="263"/>
      <c r="ACA175" s="263"/>
      <c r="ACB175" s="263"/>
      <c r="ACC175" s="263"/>
      <c r="ACD175" s="263"/>
      <c r="ACE175" s="263"/>
      <c r="ACF175" s="263"/>
      <c r="ACG175" s="263"/>
      <c r="ACH175" s="263"/>
      <c r="ACI175" s="263"/>
      <c r="ACJ175" s="263"/>
      <c r="ACK175" s="263"/>
      <c r="ACL175" s="263"/>
      <c r="ACM175" s="263"/>
      <c r="ACN175" s="263"/>
      <c r="ACO175" s="263"/>
      <c r="ACP175" s="263"/>
      <c r="ACQ175" s="263"/>
      <c r="ACR175" s="263"/>
      <c r="ACS175" s="263"/>
      <c r="ACT175" s="263"/>
      <c r="ACU175" s="263"/>
      <c r="ACV175" s="263"/>
      <c r="ACW175" s="263"/>
      <c r="ACX175" s="263"/>
      <c r="ACY175" s="263"/>
      <c r="ACZ175" s="263"/>
      <c r="ADA175" s="263"/>
      <c r="ADB175" s="263"/>
      <c r="ADC175" s="263"/>
      <c r="ADD175" s="263"/>
      <c r="ADE175" s="263"/>
      <c r="ADF175" s="263"/>
      <c r="ADG175" s="263"/>
      <c r="ADH175" s="263"/>
      <c r="ADI175" s="263"/>
      <c r="ADJ175" s="263"/>
      <c r="ADK175" s="263"/>
      <c r="ADL175" s="263"/>
      <c r="ADM175" s="263"/>
      <c r="ADN175" s="263"/>
      <c r="ADO175" s="263"/>
      <c r="ADP175" s="263"/>
      <c r="ADQ175" s="263"/>
      <c r="ADR175" s="263"/>
      <c r="ADS175" s="263"/>
      <c r="ADT175" s="263"/>
      <c r="ADU175" s="263"/>
      <c r="ADV175" s="263"/>
      <c r="ADW175" s="263"/>
      <c r="ADX175" s="263"/>
      <c r="ADY175" s="263"/>
      <c r="ADZ175" s="263"/>
      <c r="AEA175" s="263"/>
      <c r="AEB175" s="263"/>
      <c r="AEC175" s="263"/>
      <c r="AED175" s="263"/>
      <c r="AEE175" s="263"/>
      <c r="AEF175" s="263"/>
      <c r="AEG175" s="263"/>
      <c r="AEH175" s="263"/>
      <c r="AEI175" s="263"/>
      <c r="AEJ175" s="263"/>
      <c r="AEK175" s="263"/>
      <c r="AEL175" s="263"/>
      <c r="AEM175" s="263"/>
      <c r="AEN175" s="263"/>
      <c r="AEO175" s="263"/>
      <c r="AEP175" s="263"/>
      <c r="AEQ175" s="263"/>
      <c r="AER175" s="263"/>
      <c r="AES175" s="263"/>
      <c r="AET175" s="263"/>
      <c r="AEU175" s="263"/>
      <c r="AEV175" s="263"/>
      <c r="AEW175" s="263"/>
      <c r="AEX175" s="263"/>
      <c r="AEY175" s="263"/>
      <c r="AEZ175" s="263"/>
      <c r="AFA175" s="263"/>
      <c r="AFB175" s="263"/>
      <c r="AFC175" s="263"/>
      <c r="AFD175" s="263"/>
      <c r="AFE175" s="263"/>
      <c r="AFF175" s="263"/>
      <c r="AFG175" s="263"/>
      <c r="AFH175" s="263"/>
      <c r="AFI175" s="263"/>
      <c r="AFJ175" s="263"/>
      <c r="AFK175" s="263"/>
      <c r="AFL175" s="263"/>
      <c r="AFM175" s="263"/>
      <c r="AFN175" s="263"/>
      <c r="AFO175" s="263"/>
      <c r="AFP175" s="263"/>
      <c r="AFQ175" s="263"/>
      <c r="AFR175" s="263"/>
      <c r="AFS175" s="263"/>
      <c r="AFT175" s="263"/>
      <c r="AFU175" s="263"/>
      <c r="AFV175" s="263"/>
      <c r="AFW175" s="263"/>
      <c r="AFX175" s="263"/>
      <c r="AFY175" s="263"/>
      <c r="AFZ175" s="263"/>
      <c r="AGA175" s="263"/>
      <c r="AGB175" s="263"/>
      <c r="AGC175" s="263"/>
      <c r="AGD175" s="263"/>
      <c r="AGE175" s="263"/>
      <c r="AGF175" s="263"/>
      <c r="AGG175" s="263"/>
      <c r="AGH175" s="263"/>
      <c r="AGI175" s="263"/>
      <c r="AGJ175" s="263"/>
      <c r="AGK175" s="263"/>
      <c r="AGL175" s="263"/>
      <c r="AGM175" s="263"/>
      <c r="AGN175" s="263"/>
      <c r="AGO175" s="263"/>
      <c r="AGP175" s="263"/>
      <c r="AGQ175" s="263"/>
      <c r="AGR175" s="263"/>
      <c r="AGS175" s="263"/>
      <c r="AGT175" s="263"/>
      <c r="AGU175" s="263"/>
      <c r="AGV175" s="263"/>
      <c r="AGW175" s="263"/>
      <c r="AGX175" s="263"/>
      <c r="AGY175" s="263"/>
      <c r="AGZ175" s="263"/>
      <c r="AHA175" s="263"/>
      <c r="AHB175" s="263"/>
      <c r="AHC175" s="263"/>
      <c r="AHD175" s="263"/>
      <c r="AHE175" s="263"/>
      <c r="AHF175" s="263"/>
      <c r="AHG175" s="263"/>
      <c r="AHH175" s="263"/>
      <c r="AHI175" s="263"/>
      <c r="AHJ175" s="263"/>
      <c r="AHK175" s="263"/>
      <c r="AHL175" s="263"/>
      <c r="AHM175" s="263"/>
      <c r="AHN175" s="263"/>
      <c r="AHO175" s="263"/>
      <c r="AHP175" s="263"/>
      <c r="AHQ175" s="263"/>
      <c r="AHR175" s="263"/>
      <c r="AHS175" s="263"/>
      <c r="AHT175" s="263"/>
      <c r="AHU175" s="263"/>
      <c r="AHV175" s="263"/>
      <c r="AHW175" s="263"/>
      <c r="AHX175" s="263"/>
      <c r="AHY175" s="263"/>
      <c r="AHZ175" s="263"/>
      <c r="AIA175" s="263"/>
      <c r="AIB175" s="263"/>
      <c r="AIC175" s="263"/>
      <c r="AID175" s="263"/>
      <c r="AIE175" s="263"/>
      <c r="AIF175" s="263"/>
      <c r="AIG175" s="263"/>
      <c r="AIH175" s="263"/>
      <c r="AII175" s="263"/>
      <c r="AIJ175" s="263"/>
      <c r="AIK175" s="263"/>
      <c r="AIL175" s="263"/>
      <c r="AIM175" s="263"/>
      <c r="AIN175" s="263"/>
      <c r="AIO175" s="263"/>
      <c r="AIP175" s="263"/>
      <c r="AIQ175" s="263"/>
      <c r="AIR175" s="263"/>
      <c r="AIS175" s="263"/>
      <c r="AIT175" s="263"/>
      <c r="AIU175" s="263"/>
      <c r="AIV175" s="263"/>
      <c r="AIW175" s="263"/>
      <c r="AIX175" s="263"/>
      <c r="AIY175" s="263"/>
      <c r="AIZ175" s="263"/>
      <c r="AJA175" s="263"/>
      <c r="AJB175" s="263"/>
      <c r="AJC175" s="263"/>
      <c r="AJD175" s="263"/>
      <c r="AJE175" s="263"/>
      <c r="AJF175" s="263"/>
      <c r="AJG175" s="263"/>
      <c r="AJH175" s="263"/>
      <c r="AJI175" s="263"/>
      <c r="AJJ175" s="263"/>
      <c r="AJK175" s="263"/>
      <c r="AJL175" s="263"/>
      <c r="AJM175" s="263"/>
      <c r="AJN175" s="263"/>
      <c r="AJO175" s="263"/>
      <c r="AJP175" s="263"/>
      <c r="AJQ175" s="263"/>
      <c r="AJR175" s="263"/>
      <c r="AJS175" s="263"/>
      <c r="AJT175" s="263"/>
      <c r="AJU175" s="263"/>
      <c r="AJV175" s="263"/>
      <c r="AJW175" s="263"/>
      <c r="AJX175" s="263"/>
      <c r="AJY175" s="263"/>
      <c r="AJZ175" s="263"/>
      <c r="AKA175" s="263"/>
      <c r="AKB175" s="263"/>
      <c r="AKC175" s="263"/>
      <c r="AKD175" s="263"/>
      <c r="AKE175" s="263"/>
      <c r="AKF175" s="263"/>
      <c r="AKG175" s="263"/>
      <c r="AKH175" s="263"/>
      <c r="AKI175" s="263"/>
      <c r="AKJ175" s="263"/>
      <c r="AKK175" s="263"/>
      <c r="AKL175" s="263"/>
      <c r="AKM175" s="263"/>
      <c r="AKN175" s="263"/>
      <c r="AKO175" s="263"/>
      <c r="AKP175" s="263"/>
      <c r="AKQ175" s="263"/>
      <c r="AKR175" s="263"/>
      <c r="AKS175" s="263"/>
      <c r="AKT175" s="263"/>
      <c r="AKU175" s="263"/>
      <c r="AKV175" s="263"/>
      <c r="AKW175" s="263"/>
      <c r="AKX175" s="263"/>
      <c r="AKY175" s="263"/>
      <c r="AKZ175" s="263"/>
      <c r="ALA175" s="263"/>
      <c r="ALB175" s="263"/>
      <c r="ALC175" s="263"/>
      <c r="ALD175" s="263"/>
      <c r="ALE175" s="263"/>
      <c r="ALF175" s="263"/>
      <c r="ALG175" s="263"/>
      <c r="ALH175" s="263"/>
      <c r="ALI175" s="263"/>
      <c r="ALJ175" s="263"/>
      <c r="ALK175" s="263"/>
      <c r="ALL175" s="263"/>
      <c r="ALM175" s="263"/>
      <c r="ALN175" s="263"/>
      <c r="ALO175" s="263"/>
      <c r="ALP175" s="263"/>
      <c r="ALQ175" s="263"/>
      <c r="ALR175" s="263"/>
      <c r="ALS175" s="263"/>
      <c r="ALT175" s="263"/>
      <c r="ALU175" s="263"/>
      <c r="ALV175" s="263"/>
      <c r="ALW175" s="263"/>
      <c r="ALX175" s="263"/>
      <c r="ALY175" s="263"/>
      <c r="ALZ175" s="263"/>
      <c r="AMA175" s="263"/>
      <c r="AMB175" s="263"/>
      <c r="AMC175" s="263"/>
      <c r="AMD175" s="263"/>
      <c r="AME175" s="263"/>
      <c r="AMF175" s="263"/>
      <c r="AMG175" s="263"/>
      <c r="AMH175" s="263"/>
      <c r="AMI175" s="263"/>
      <c r="AMJ175" s="263"/>
      <c r="AMK175" s="263"/>
    </row>
    <row r="176" spans="1:1025" s="86" customFormat="1" x14ac:dyDescent="0.2">
      <c r="A176" s="263"/>
      <c r="B176" s="263"/>
      <c r="C176" s="234"/>
      <c r="D176" s="234"/>
      <c r="E176" s="234"/>
      <c r="F176" s="234"/>
      <c r="G176" s="234"/>
      <c r="H176" s="234"/>
      <c r="I176" s="234"/>
      <c r="J176" s="234"/>
      <c r="K176" s="234"/>
      <c r="L176" s="234"/>
      <c r="M176" s="234"/>
      <c r="N176" s="234"/>
      <c r="O176" s="234"/>
      <c r="P176" s="234"/>
      <c r="Q176" s="224"/>
      <c r="R176" s="244"/>
      <c r="S176" s="263"/>
      <c r="T176" s="263"/>
      <c r="U176" s="263"/>
      <c r="V176" s="263"/>
      <c r="W176" s="263"/>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c r="DM176" s="263"/>
      <c r="DN176" s="263"/>
      <c r="DO176" s="263"/>
      <c r="DP176" s="263"/>
      <c r="DQ176" s="263"/>
      <c r="DR176" s="263"/>
      <c r="DS176" s="263"/>
      <c r="DT176" s="263"/>
      <c r="DU176" s="263"/>
      <c r="DV176" s="263"/>
      <c r="DW176" s="263"/>
      <c r="DX176" s="263"/>
      <c r="DY176" s="263"/>
      <c r="DZ176" s="263"/>
      <c r="EA176" s="263"/>
      <c r="EB176" s="263"/>
      <c r="EC176" s="263"/>
      <c r="ED176" s="263"/>
      <c r="EE176" s="263"/>
      <c r="EF176" s="263"/>
      <c r="EG176" s="263"/>
      <c r="EH176" s="263"/>
      <c r="EI176" s="263"/>
      <c r="EJ176" s="263"/>
      <c r="EK176" s="263"/>
      <c r="EL176" s="263"/>
      <c r="EM176" s="263"/>
      <c r="EN176" s="263"/>
      <c r="EO176" s="263"/>
      <c r="EP176" s="263"/>
      <c r="EQ176" s="263"/>
      <c r="ER176" s="263"/>
      <c r="ES176" s="263"/>
      <c r="ET176" s="263"/>
      <c r="EU176" s="263"/>
      <c r="EV176" s="263"/>
      <c r="EW176" s="263"/>
      <c r="EX176" s="263"/>
      <c r="EY176" s="263"/>
      <c r="EZ176" s="263"/>
      <c r="FA176" s="263"/>
      <c r="FB176" s="263"/>
      <c r="FC176" s="263"/>
      <c r="FD176" s="263"/>
      <c r="FE176" s="263"/>
      <c r="FF176" s="263"/>
      <c r="FG176" s="263"/>
      <c r="FH176" s="263"/>
      <c r="FI176" s="263"/>
      <c r="FJ176" s="263"/>
      <c r="FK176" s="263"/>
      <c r="FL176" s="263"/>
      <c r="FM176" s="263"/>
      <c r="FN176" s="263"/>
      <c r="FO176" s="263"/>
      <c r="FP176" s="263"/>
      <c r="FQ176" s="263"/>
      <c r="FR176" s="263"/>
      <c r="FS176" s="263"/>
      <c r="FT176" s="263"/>
      <c r="FU176" s="263"/>
      <c r="FV176" s="263"/>
      <c r="FW176" s="263"/>
      <c r="FX176" s="263"/>
      <c r="FY176" s="263"/>
      <c r="FZ176" s="263"/>
      <c r="GA176" s="263"/>
      <c r="GB176" s="263"/>
      <c r="GC176" s="263"/>
      <c r="GD176" s="263"/>
      <c r="GE176" s="263"/>
      <c r="GF176" s="263"/>
      <c r="GG176" s="263"/>
      <c r="GH176" s="263"/>
      <c r="GI176" s="263"/>
      <c r="GJ176" s="263"/>
      <c r="GK176" s="263"/>
      <c r="GL176" s="263"/>
      <c r="GM176" s="263"/>
      <c r="GN176" s="263"/>
      <c r="GO176" s="263"/>
      <c r="GP176" s="263"/>
      <c r="GQ176" s="263"/>
      <c r="GR176" s="263"/>
      <c r="GS176" s="263"/>
      <c r="GT176" s="263"/>
      <c r="GU176" s="263"/>
      <c r="GV176" s="263"/>
      <c r="GW176" s="263"/>
      <c r="GX176" s="263"/>
      <c r="GY176" s="263"/>
      <c r="GZ176" s="263"/>
      <c r="HA176" s="263"/>
      <c r="HB176" s="263"/>
      <c r="HC176" s="263"/>
      <c r="HD176" s="263"/>
      <c r="HE176" s="263"/>
      <c r="HF176" s="263"/>
      <c r="HG176" s="263"/>
      <c r="HH176" s="263"/>
      <c r="HI176" s="263"/>
      <c r="HJ176" s="263"/>
      <c r="HK176" s="263"/>
      <c r="HL176" s="263"/>
      <c r="HM176" s="263"/>
      <c r="HN176" s="263"/>
      <c r="HO176" s="263"/>
      <c r="HP176" s="263"/>
      <c r="HQ176" s="263"/>
      <c r="HR176" s="263"/>
      <c r="HS176" s="263"/>
      <c r="HT176" s="263"/>
      <c r="HU176" s="263"/>
      <c r="HV176" s="263"/>
      <c r="HW176" s="263"/>
      <c r="HX176" s="263"/>
      <c r="HY176" s="263"/>
      <c r="HZ176" s="263"/>
      <c r="IA176" s="263"/>
      <c r="IB176" s="263"/>
      <c r="IC176" s="263"/>
      <c r="ID176" s="263"/>
      <c r="IE176" s="263"/>
      <c r="IF176" s="263"/>
      <c r="IG176" s="263"/>
      <c r="IH176" s="263"/>
      <c r="II176" s="263"/>
      <c r="IJ176" s="263"/>
      <c r="IK176" s="263"/>
      <c r="IL176" s="263"/>
      <c r="IM176" s="263"/>
      <c r="IN176" s="263"/>
      <c r="IO176" s="263"/>
      <c r="IP176" s="263"/>
      <c r="IQ176" s="263"/>
      <c r="IR176" s="263"/>
      <c r="IS176" s="263"/>
      <c r="IT176" s="263"/>
      <c r="IU176" s="263"/>
      <c r="IV176" s="263"/>
      <c r="IW176" s="263"/>
      <c r="IX176" s="263"/>
      <c r="IY176" s="263"/>
      <c r="IZ176" s="263"/>
      <c r="JA176" s="263"/>
      <c r="JB176" s="263"/>
      <c r="JC176" s="263"/>
      <c r="JD176" s="263"/>
      <c r="JE176" s="263"/>
      <c r="JF176" s="263"/>
      <c r="JG176" s="263"/>
      <c r="JH176" s="263"/>
      <c r="JI176" s="263"/>
      <c r="JJ176" s="263"/>
      <c r="JK176" s="263"/>
      <c r="JL176" s="263"/>
      <c r="JM176" s="263"/>
      <c r="JN176" s="263"/>
      <c r="JO176" s="263"/>
      <c r="JP176" s="263"/>
      <c r="JQ176" s="263"/>
      <c r="JR176" s="263"/>
      <c r="JS176" s="263"/>
      <c r="JT176" s="263"/>
      <c r="JU176" s="263"/>
      <c r="JV176" s="263"/>
      <c r="JW176" s="263"/>
      <c r="JX176" s="263"/>
      <c r="JY176" s="263"/>
      <c r="JZ176" s="263"/>
      <c r="KA176" s="263"/>
      <c r="KB176" s="263"/>
      <c r="KC176" s="263"/>
      <c r="KD176" s="263"/>
      <c r="KE176" s="263"/>
      <c r="KF176" s="263"/>
      <c r="KG176" s="263"/>
      <c r="KH176" s="263"/>
      <c r="KI176" s="263"/>
      <c r="KJ176" s="263"/>
      <c r="KK176" s="263"/>
      <c r="KL176" s="263"/>
      <c r="KM176" s="263"/>
      <c r="KN176" s="263"/>
      <c r="KO176" s="263"/>
      <c r="KP176" s="263"/>
      <c r="KQ176" s="263"/>
      <c r="KR176" s="263"/>
      <c r="KS176" s="263"/>
      <c r="KT176" s="263"/>
      <c r="KU176" s="263"/>
      <c r="KV176" s="263"/>
      <c r="KW176" s="263"/>
      <c r="KX176" s="263"/>
      <c r="KY176" s="263"/>
      <c r="KZ176" s="263"/>
      <c r="LA176" s="263"/>
      <c r="LB176" s="263"/>
      <c r="LC176" s="263"/>
      <c r="LD176" s="263"/>
      <c r="LE176" s="263"/>
      <c r="LF176" s="263"/>
      <c r="LG176" s="263"/>
      <c r="LH176" s="263"/>
      <c r="LI176" s="263"/>
      <c r="LJ176" s="263"/>
      <c r="LK176" s="263"/>
      <c r="LL176" s="263"/>
      <c r="LM176" s="263"/>
      <c r="LN176" s="263"/>
      <c r="LO176" s="263"/>
      <c r="LP176" s="263"/>
      <c r="LQ176" s="263"/>
      <c r="LR176" s="263"/>
      <c r="LS176" s="263"/>
      <c r="LT176" s="263"/>
      <c r="LU176" s="263"/>
      <c r="LV176" s="263"/>
      <c r="LW176" s="263"/>
      <c r="LX176" s="263"/>
      <c r="LY176" s="263"/>
      <c r="LZ176" s="263"/>
      <c r="MA176" s="263"/>
      <c r="MB176" s="263"/>
      <c r="MC176" s="263"/>
      <c r="MD176" s="263"/>
      <c r="ME176" s="263"/>
      <c r="MF176" s="263"/>
      <c r="MG176" s="263"/>
      <c r="MH176" s="263"/>
      <c r="MI176" s="263"/>
      <c r="MJ176" s="263"/>
      <c r="MK176" s="263"/>
      <c r="ML176" s="263"/>
      <c r="MM176" s="263"/>
      <c r="MN176" s="263"/>
      <c r="MO176" s="263"/>
      <c r="MP176" s="263"/>
      <c r="MQ176" s="263"/>
      <c r="MR176" s="263"/>
      <c r="MS176" s="263"/>
      <c r="MT176" s="263"/>
      <c r="MU176" s="263"/>
      <c r="MV176" s="263"/>
      <c r="MW176" s="263"/>
      <c r="MX176" s="263"/>
      <c r="MY176" s="263"/>
      <c r="MZ176" s="263"/>
      <c r="NA176" s="263"/>
      <c r="NB176" s="263"/>
      <c r="NC176" s="263"/>
      <c r="ND176" s="263"/>
      <c r="NE176" s="263"/>
      <c r="NF176" s="263"/>
      <c r="NG176" s="263"/>
      <c r="NH176" s="263"/>
      <c r="NI176" s="263"/>
      <c r="NJ176" s="263"/>
      <c r="NK176" s="263"/>
      <c r="NL176" s="263"/>
      <c r="NM176" s="263"/>
      <c r="NN176" s="263"/>
      <c r="NO176" s="263"/>
      <c r="NP176" s="263"/>
      <c r="NQ176" s="263"/>
      <c r="NR176" s="263"/>
      <c r="NS176" s="263"/>
      <c r="NT176" s="263"/>
      <c r="NU176" s="263"/>
      <c r="NV176" s="263"/>
      <c r="NW176" s="263"/>
      <c r="NX176" s="263"/>
      <c r="NY176" s="263"/>
      <c r="NZ176" s="263"/>
      <c r="OA176" s="263"/>
      <c r="OB176" s="263"/>
      <c r="OC176" s="263"/>
      <c r="OD176" s="263"/>
      <c r="OE176" s="263"/>
      <c r="OF176" s="263"/>
      <c r="OG176" s="263"/>
      <c r="OH176" s="263"/>
      <c r="OI176" s="263"/>
      <c r="OJ176" s="263"/>
      <c r="OK176" s="263"/>
      <c r="OL176" s="263"/>
      <c r="OM176" s="263"/>
      <c r="ON176" s="263"/>
      <c r="OO176" s="263"/>
      <c r="OP176" s="263"/>
      <c r="OQ176" s="263"/>
      <c r="OR176" s="263"/>
      <c r="OS176" s="263"/>
      <c r="OT176" s="263"/>
      <c r="OU176" s="263"/>
      <c r="OV176" s="263"/>
      <c r="OW176" s="263"/>
      <c r="OX176" s="263"/>
      <c r="OY176" s="263"/>
      <c r="OZ176" s="263"/>
      <c r="PA176" s="263"/>
      <c r="PB176" s="263"/>
      <c r="PC176" s="263"/>
      <c r="PD176" s="263"/>
      <c r="PE176" s="263"/>
      <c r="PF176" s="263"/>
      <c r="PG176" s="263"/>
      <c r="PH176" s="263"/>
      <c r="PI176" s="263"/>
      <c r="PJ176" s="263"/>
      <c r="PK176" s="263"/>
      <c r="PL176" s="263"/>
      <c r="PM176" s="263"/>
      <c r="PN176" s="263"/>
      <c r="PO176" s="263"/>
      <c r="PP176" s="263"/>
      <c r="PQ176" s="263"/>
      <c r="PR176" s="263"/>
      <c r="PS176" s="263"/>
      <c r="PT176" s="263"/>
      <c r="PU176" s="263"/>
      <c r="PV176" s="263"/>
      <c r="PW176" s="263"/>
      <c r="PX176" s="263"/>
      <c r="PY176" s="263"/>
      <c r="PZ176" s="263"/>
      <c r="QA176" s="263"/>
      <c r="QB176" s="263"/>
      <c r="QC176" s="263"/>
      <c r="QD176" s="263"/>
      <c r="QE176" s="263"/>
      <c r="QF176" s="263"/>
      <c r="QG176" s="263"/>
      <c r="QH176" s="263"/>
      <c r="QI176" s="263"/>
      <c r="QJ176" s="263"/>
      <c r="QK176" s="263"/>
      <c r="QL176" s="263"/>
      <c r="QM176" s="263"/>
      <c r="QN176" s="263"/>
      <c r="QO176" s="263"/>
      <c r="QP176" s="263"/>
      <c r="QQ176" s="263"/>
      <c r="QR176" s="263"/>
      <c r="QS176" s="263"/>
      <c r="QT176" s="263"/>
      <c r="QU176" s="263"/>
      <c r="QV176" s="263"/>
      <c r="QW176" s="263"/>
      <c r="QX176" s="263"/>
      <c r="QY176" s="263"/>
      <c r="QZ176" s="263"/>
      <c r="RA176" s="263"/>
      <c r="RB176" s="263"/>
      <c r="RC176" s="263"/>
      <c r="RD176" s="263"/>
      <c r="RE176" s="263"/>
      <c r="RF176" s="263"/>
      <c r="RG176" s="263"/>
      <c r="RH176" s="263"/>
      <c r="RI176" s="263"/>
      <c r="RJ176" s="263"/>
      <c r="RK176" s="263"/>
      <c r="RL176" s="263"/>
      <c r="RM176" s="263"/>
      <c r="RN176" s="263"/>
      <c r="RO176" s="263"/>
      <c r="RP176" s="263"/>
      <c r="RQ176" s="263"/>
      <c r="RR176" s="263"/>
      <c r="RS176" s="263"/>
      <c r="RT176" s="263"/>
      <c r="RU176" s="263"/>
      <c r="RV176" s="263"/>
      <c r="RW176" s="263"/>
      <c r="RX176" s="263"/>
      <c r="RY176" s="263"/>
      <c r="RZ176" s="263"/>
      <c r="SA176" s="263"/>
      <c r="SB176" s="263"/>
      <c r="SC176" s="263"/>
      <c r="SD176" s="263"/>
      <c r="SE176" s="263"/>
      <c r="SF176" s="263"/>
      <c r="SG176" s="263"/>
      <c r="SH176" s="263"/>
      <c r="SI176" s="263"/>
      <c r="SJ176" s="263"/>
      <c r="SK176" s="263"/>
      <c r="SL176" s="263"/>
      <c r="SM176" s="263"/>
      <c r="SN176" s="263"/>
      <c r="SO176" s="263"/>
      <c r="SP176" s="263"/>
      <c r="SQ176" s="263"/>
      <c r="SR176" s="263"/>
      <c r="SS176" s="263"/>
      <c r="ST176" s="263"/>
      <c r="SU176" s="263"/>
      <c r="SV176" s="263"/>
      <c r="SW176" s="263"/>
      <c r="SX176" s="263"/>
      <c r="SY176" s="263"/>
      <c r="SZ176" s="263"/>
      <c r="TA176" s="263"/>
      <c r="TB176" s="263"/>
      <c r="TC176" s="263"/>
      <c r="TD176" s="263"/>
      <c r="TE176" s="263"/>
      <c r="TF176" s="263"/>
      <c r="TG176" s="263"/>
      <c r="TH176" s="263"/>
      <c r="TI176" s="263"/>
      <c r="TJ176" s="263"/>
      <c r="TK176" s="263"/>
      <c r="TL176" s="263"/>
      <c r="TM176" s="263"/>
      <c r="TN176" s="263"/>
      <c r="TO176" s="263"/>
      <c r="TP176" s="263"/>
      <c r="TQ176" s="263"/>
      <c r="TR176" s="263"/>
      <c r="TS176" s="263"/>
      <c r="TT176" s="263"/>
      <c r="TU176" s="263"/>
      <c r="TV176" s="263"/>
      <c r="TW176" s="263"/>
      <c r="TX176" s="263"/>
      <c r="TY176" s="263"/>
      <c r="TZ176" s="263"/>
      <c r="UA176" s="263"/>
      <c r="UB176" s="263"/>
      <c r="UC176" s="263"/>
      <c r="UD176" s="263"/>
      <c r="UE176" s="263"/>
      <c r="UF176" s="263"/>
      <c r="UG176" s="263"/>
      <c r="UH176" s="263"/>
      <c r="UI176" s="263"/>
      <c r="UJ176" s="263"/>
      <c r="UK176" s="263"/>
      <c r="UL176" s="263"/>
      <c r="UM176" s="263"/>
      <c r="UN176" s="263"/>
      <c r="UO176" s="263"/>
      <c r="UP176" s="263"/>
      <c r="UQ176" s="263"/>
      <c r="UR176" s="263"/>
      <c r="US176" s="263"/>
      <c r="UT176" s="263"/>
      <c r="UU176" s="263"/>
      <c r="UV176" s="263"/>
      <c r="UW176" s="263"/>
      <c r="UX176" s="263"/>
      <c r="UY176" s="263"/>
      <c r="UZ176" s="263"/>
      <c r="VA176" s="263"/>
      <c r="VB176" s="263"/>
      <c r="VC176" s="263"/>
      <c r="VD176" s="263"/>
      <c r="VE176" s="263"/>
      <c r="VF176" s="263"/>
      <c r="VG176" s="263"/>
      <c r="VH176" s="263"/>
      <c r="VI176" s="263"/>
      <c r="VJ176" s="263"/>
      <c r="VK176" s="263"/>
      <c r="VL176" s="263"/>
      <c r="VM176" s="263"/>
      <c r="VN176" s="263"/>
      <c r="VO176" s="263"/>
      <c r="VP176" s="263"/>
      <c r="VQ176" s="263"/>
      <c r="VR176" s="263"/>
      <c r="VS176" s="263"/>
      <c r="VT176" s="263"/>
      <c r="VU176" s="263"/>
      <c r="VV176" s="263"/>
      <c r="VW176" s="263"/>
      <c r="VX176" s="263"/>
      <c r="VY176" s="263"/>
      <c r="VZ176" s="263"/>
      <c r="WA176" s="263"/>
      <c r="WB176" s="263"/>
      <c r="WC176" s="263"/>
      <c r="WD176" s="263"/>
      <c r="WE176" s="263"/>
      <c r="WF176" s="263"/>
      <c r="WG176" s="263"/>
      <c r="WH176" s="263"/>
      <c r="WI176" s="263"/>
      <c r="WJ176" s="263"/>
      <c r="WK176" s="263"/>
      <c r="WL176" s="263"/>
      <c r="WM176" s="263"/>
      <c r="WN176" s="263"/>
      <c r="WO176" s="263"/>
      <c r="WP176" s="263"/>
      <c r="WQ176" s="263"/>
      <c r="WR176" s="263"/>
      <c r="WS176" s="263"/>
      <c r="WT176" s="263"/>
      <c r="WU176" s="263"/>
      <c r="WV176" s="263"/>
      <c r="WW176" s="263"/>
      <c r="WX176" s="263"/>
      <c r="WY176" s="263"/>
      <c r="WZ176" s="263"/>
      <c r="XA176" s="263"/>
      <c r="XB176" s="263"/>
      <c r="XC176" s="263"/>
      <c r="XD176" s="263"/>
      <c r="XE176" s="263"/>
      <c r="XF176" s="263"/>
      <c r="XG176" s="263"/>
      <c r="XH176" s="263"/>
      <c r="XI176" s="263"/>
      <c r="XJ176" s="263"/>
      <c r="XK176" s="263"/>
      <c r="XL176" s="263"/>
      <c r="XM176" s="263"/>
      <c r="XN176" s="263"/>
      <c r="XO176" s="263"/>
      <c r="XP176" s="263"/>
      <c r="XQ176" s="263"/>
      <c r="XR176" s="263"/>
      <c r="XS176" s="263"/>
      <c r="XT176" s="263"/>
      <c r="XU176" s="263"/>
      <c r="XV176" s="263"/>
      <c r="XW176" s="263"/>
      <c r="XX176" s="263"/>
      <c r="XY176" s="263"/>
      <c r="XZ176" s="263"/>
      <c r="YA176" s="263"/>
      <c r="YB176" s="263"/>
      <c r="YC176" s="263"/>
      <c r="YD176" s="263"/>
      <c r="YE176" s="263"/>
      <c r="YF176" s="263"/>
      <c r="YG176" s="263"/>
      <c r="YH176" s="263"/>
      <c r="YI176" s="263"/>
      <c r="YJ176" s="263"/>
      <c r="YK176" s="263"/>
      <c r="YL176" s="263"/>
      <c r="YM176" s="263"/>
      <c r="YN176" s="263"/>
      <c r="YO176" s="263"/>
      <c r="YP176" s="263"/>
      <c r="YQ176" s="263"/>
      <c r="YR176" s="263"/>
      <c r="YS176" s="263"/>
      <c r="YT176" s="263"/>
      <c r="YU176" s="263"/>
      <c r="YV176" s="263"/>
      <c r="YW176" s="263"/>
      <c r="YX176" s="263"/>
      <c r="YY176" s="263"/>
      <c r="YZ176" s="263"/>
      <c r="ZA176" s="263"/>
      <c r="ZB176" s="263"/>
      <c r="ZC176" s="263"/>
      <c r="ZD176" s="263"/>
      <c r="ZE176" s="263"/>
      <c r="ZF176" s="263"/>
      <c r="ZG176" s="263"/>
      <c r="ZH176" s="263"/>
      <c r="ZI176" s="263"/>
      <c r="ZJ176" s="263"/>
      <c r="ZK176" s="263"/>
      <c r="ZL176" s="263"/>
      <c r="ZM176" s="263"/>
      <c r="ZN176" s="263"/>
      <c r="ZO176" s="263"/>
      <c r="ZP176" s="263"/>
      <c r="ZQ176" s="263"/>
      <c r="ZR176" s="263"/>
      <c r="ZS176" s="263"/>
      <c r="ZT176" s="263"/>
      <c r="ZU176" s="263"/>
      <c r="ZV176" s="263"/>
      <c r="ZW176" s="263"/>
      <c r="ZX176" s="263"/>
      <c r="ZY176" s="263"/>
      <c r="ZZ176" s="263"/>
      <c r="AAA176" s="263"/>
      <c r="AAB176" s="263"/>
      <c r="AAC176" s="263"/>
      <c r="AAD176" s="263"/>
      <c r="AAE176" s="263"/>
      <c r="AAF176" s="263"/>
      <c r="AAG176" s="263"/>
      <c r="AAH176" s="263"/>
      <c r="AAI176" s="263"/>
      <c r="AAJ176" s="263"/>
      <c r="AAK176" s="263"/>
      <c r="AAL176" s="263"/>
      <c r="AAM176" s="263"/>
      <c r="AAN176" s="263"/>
      <c r="AAO176" s="263"/>
      <c r="AAP176" s="263"/>
      <c r="AAQ176" s="263"/>
      <c r="AAR176" s="263"/>
      <c r="AAS176" s="263"/>
      <c r="AAT176" s="263"/>
      <c r="AAU176" s="263"/>
      <c r="AAV176" s="263"/>
      <c r="AAW176" s="263"/>
      <c r="AAX176" s="263"/>
      <c r="AAY176" s="263"/>
      <c r="AAZ176" s="263"/>
      <c r="ABA176" s="263"/>
      <c r="ABB176" s="263"/>
      <c r="ABC176" s="263"/>
      <c r="ABD176" s="263"/>
      <c r="ABE176" s="263"/>
      <c r="ABF176" s="263"/>
      <c r="ABG176" s="263"/>
      <c r="ABH176" s="263"/>
      <c r="ABI176" s="263"/>
      <c r="ABJ176" s="263"/>
      <c r="ABK176" s="263"/>
      <c r="ABL176" s="263"/>
      <c r="ABM176" s="263"/>
      <c r="ABN176" s="263"/>
      <c r="ABO176" s="263"/>
      <c r="ABP176" s="263"/>
      <c r="ABQ176" s="263"/>
      <c r="ABR176" s="263"/>
      <c r="ABS176" s="263"/>
      <c r="ABT176" s="263"/>
      <c r="ABU176" s="263"/>
      <c r="ABV176" s="263"/>
      <c r="ABW176" s="263"/>
      <c r="ABX176" s="263"/>
      <c r="ABY176" s="263"/>
      <c r="ABZ176" s="263"/>
      <c r="ACA176" s="263"/>
      <c r="ACB176" s="263"/>
      <c r="ACC176" s="263"/>
      <c r="ACD176" s="263"/>
      <c r="ACE176" s="263"/>
      <c r="ACF176" s="263"/>
      <c r="ACG176" s="263"/>
      <c r="ACH176" s="263"/>
      <c r="ACI176" s="263"/>
      <c r="ACJ176" s="263"/>
      <c r="ACK176" s="263"/>
      <c r="ACL176" s="263"/>
      <c r="ACM176" s="263"/>
      <c r="ACN176" s="263"/>
      <c r="ACO176" s="263"/>
      <c r="ACP176" s="263"/>
      <c r="ACQ176" s="263"/>
      <c r="ACR176" s="263"/>
      <c r="ACS176" s="263"/>
      <c r="ACT176" s="263"/>
      <c r="ACU176" s="263"/>
      <c r="ACV176" s="263"/>
      <c r="ACW176" s="263"/>
      <c r="ACX176" s="263"/>
      <c r="ACY176" s="263"/>
      <c r="ACZ176" s="263"/>
      <c r="ADA176" s="263"/>
      <c r="ADB176" s="263"/>
      <c r="ADC176" s="263"/>
      <c r="ADD176" s="263"/>
      <c r="ADE176" s="263"/>
      <c r="ADF176" s="263"/>
      <c r="ADG176" s="263"/>
      <c r="ADH176" s="263"/>
      <c r="ADI176" s="263"/>
      <c r="ADJ176" s="263"/>
      <c r="ADK176" s="263"/>
      <c r="ADL176" s="263"/>
      <c r="ADM176" s="263"/>
      <c r="ADN176" s="263"/>
      <c r="ADO176" s="263"/>
      <c r="ADP176" s="263"/>
      <c r="ADQ176" s="263"/>
      <c r="ADR176" s="263"/>
      <c r="ADS176" s="263"/>
      <c r="ADT176" s="263"/>
      <c r="ADU176" s="263"/>
      <c r="ADV176" s="263"/>
      <c r="ADW176" s="263"/>
      <c r="ADX176" s="263"/>
      <c r="ADY176" s="263"/>
      <c r="ADZ176" s="263"/>
      <c r="AEA176" s="263"/>
      <c r="AEB176" s="263"/>
      <c r="AEC176" s="263"/>
      <c r="AED176" s="263"/>
      <c r="AEE176" s="263"/>
      <c r="AEF176" s="263"/>
      <c r="AEG176" s="263"/>
      <c r="AEH176" s="263"/>
      <c r="AEI176" s="263"/>
      <c r="AEJ176" s="263"/>
      <c r="AEK176" s="263"/>
      <c r="AEL176" s="263"/>
      <c r="AEM176" s="263"/>
      <c r="AEN176" s="263"/>
      <c r="AEO176" s="263"/>
      <c r="AEP176" s="263"/>
      <c r="AEQ176" s="263"/>
      <c r="AER176" s="263"/>
      <c r="AES176" s="263"/>
      <c r="AET176" s="263"/>
      <c r="AEU176" s="263"/>
      <c r="AEV176" s="263"/>
      <c r="AEW176" s="263"/>
      <c r="AEX176" s="263"/>
      <c r="AEY176" s="263"/>
      <c r="AEZ176" s="263"/>
      <c r="AFA176" s="263"/>
      <c r="AFB176" s="263"/>
      <c r="AFC176" s="263"/>
      <c r="AFD176" s="263"/>
      <c r="AFE176" s="263"/>
      <c r="AFF176" s="263"/>
      <c r="AFG176" s="263"/>
      <c r="AFH176" s="263"/>
      <c r="AFI176" s="263"/>
      <c r="AFJ176" s="263"/>
      <c r="AFK176" s="263"/>
      <c r="AFL176" s="263"/>
      <c r="AFM176" s="263"/>
      <c r="AFN176" s="263"/>
      <c r="AFO176" s="263"/>
      <c r="AFP176" s="263"/>
      <c r="AFQ176" s="263"/>
      <c r="AFR176" s="263"/>
      <c r="AFS176" s="263"/>
      <c r="AFT176" s="263"/>
      <c r="AFU176" s="263"/>
      <c r="AFV176" s="263"/>
      <c r="AFW176" s="263"/>
      <c r="AFX176" s="263"/>
      <c r="AFY176" s="263"/>
      <c r="AFZ176" s="263"/>
      <c r="AGA176" s="263"/>
      <c r="AGB176" s="263"/>
      <c r="AGC176" s="263"/>
      <c r="AGD176" s="263"/>
      <c r="AGE176" s="263"/>
      <c r="AGF176" s="263"/>
      <c r="AGG176" s="263"/>
      <c r="AGH176" s="263"/>
      <c r="AGI176" s="263"/>
      <c r="AGJ176" s="263"/>
      <c r="AGK176" s="263"/>
      <c r="AGL176" s="263"/>
      <c r="AGM176" s="263"/>
      <c r="AGN176" s="263"/>
      <c r="AGO176" s="263"/>
      <c r="AGP176" s="263"/>
      <c r="AGQ176" s="263"/>
      <c r="AGR176" s="263"/>
      <c r="AGS176" s="263"/>
      <c r="AGT176" s="263"/>
      <c r="AGU176" s="263"/>
      <c r="AGV176" s="263"/>
      <c r="AGW176" s="263"/>
      <c r="AGX176" s="263"/>
      <c r="AGY176" s="263"/>
      <c r="AGZ176" s="263"/>
      <c r="AHA176" s="263"/>
      <c r="AHB176" s="263"/>
      <c r="AHC176" s="263"/>
      <c r="AHD176" s="263"/>
      <c r="AHE176" s="263"/>
      <c r="AHF176" s="263"/>
      <c r="AHG176" s="263"/>
      <c r="AHH176" s="263"/>
      <c r="AHI176" s="263"/>
      <c r="AHJ176" s="263"/>
      <c r="AHK176" s="263"/>
      <c r="AHL176" s="263"/>
      <c r="AHM176" s="263"/>
      <c r="AHN176" s="263"/>
      <c r="AHO176" s="263"/>
      <c r="AHP176" s="263"/>
      <c r="AHQ176" s="263"/>
      <c r="AHR176" s="263"/>
      <c r="AHS176" s="263"/>
      <c r="AHT176" s="263"/>
      <c r="AHU176" s="263"/>
      <c r="AHV176" s="263"/>
      <c r="AHW176" s="263"/>
      <c r="AHX176" s="263"/>
      <c r="AHY176" s="263"/>
      <c r="AHZ176" s="263"/>
      <c r="AIA176" s="263"/>
      <c r="AIB176" s="263"/>
      <c r="AIC176" s="263"/>
      <c r="AID176" s="263"/>
      <c r="AIE176" s="263"/>
      <c r="AIF176" s="263"/>
      <c r="AIG176" s="263"/>
      <c r="AIH176" s="263"/>
      <c r="AII176" s="263"/>
      <c r="AIJ176" s="263"/>
      <c r="AIK176" s="263"/>
      <c r="AIL176" s="263"/>
      <c r="AIM176" s="263"/>
      <c r="AIN176" s="263"/>
      <c r="AIO176" s="263"/>
      <c r="AIP176" s="263"/>
      <c r="AIQ176" s="263"/>
      <c r="AIR176" s="263"/>
      <c r="AIS176" s="263"/>
      <c r="AIT176" s="263"/>
      <c r="AIU176" s="263"/>
      <c r="AIV176" s="263"/>
      <c r="AIW176" s="263"/>
      <c r="AIX176" s="263"/>
      <c r="AIY176" s="263"/>
      <c r="AIZ176" s="263"/>
      <c r="AJA176" s="263"/>
      <c r="AJB176" s="263"/>
      <c r="AJC176" s="263"/>
      <c r="AJD176" s="263"/>
      <c r="AJE176" s="263"/>
      <c r="AJF176" s="263"/>
      <c r="AJG176" s="263"/>
      <c r="AJH176" s="263"/>
      <c r="AJI176" s="263"/>
      <c r="AJJ176" s="263"/>
      <c r="AJK176" s="263"/>
      <c r="AJL176" s="263"/>
      <c r="AJM176" s="263"/>
      <c r="AJN176" s="263"/>
      <c r="AJO176" s="263"/>
      <c r="AJP176" s="263"/>
      <c r="AJQ176" s="263"/>
      <c r="AJR176" s="263"/>
      <c r="AJS176" s="263"/>
      <c r="AJT176" s="263"/>
      <c r="AJU176" s="263"/>
      <c r="AJV176" s="263"/>
      <c r="AJW176" s="263"/>
      <c r="AJX176" s="263"/>
      <c r="AJY176" s="263"/>
      <c r="AJZ176" s="263"/>
      <c r="AKA176" s="263"/>
      <c r="AKB176" s="263"/>
      <c r="AKC176" s="263"/>
      <c r="AKD176" s="263"/>
      <c r="AKE176" s="263"/>
      <c r="AKF176" s="263"/>
      <c r="AKG176" s="263"/>
      <c r="AKH176" s="263"/>
      <c r="AKI176" s="263"/>
      <c r="AKJ176" s="263"/>
      <c r="AKK176" s="263"/>
      <c r="AKL176" s="263"/>
      <c r="AKM176" s="263"/>
      <c r="AKN176" s="263"/>
      <c r="AKO176" s="263"/>
      <c r="AKP176" s="263"/>
      <c r="AKQ176" s="263"/>
      <c r="AKR176" s="263"/>
      <c r="AKS176" s="263"/>
      <c r="AKT176" s="263"/>
      <c r="AKU176" s="263"/>
      <c r="AKV176" s="263"/>
      <c r="AKW176" s="263"/>
      <c r="AKX176" s="263"/>
      <c r="AKY176" s="263"/>
      <c r="AKZ176" s="263"/>
      <c r="ALA176" s="263"/>
      <c r="ALB176" s="263"/>
      <c r="ALC176" s="263"/>
      <c r="ALD176" s="263"/>
      <c r="ALE176" s="263"/>
      <c r="ALF176" s="263"/>
      <c r="ALG176" s="263"/>
      <c r="ALH176" s="263"/>
      <c r="ALI176" s="263"/>
      <c r="ALJ176" s="263"/>
      <c r="ALK176" s="263"/>
      <c r="ALL176" s="263"/>
      <c r="ALM176" s="263"/>
      <c r="ALN176" s="263"/>
      <c r="ALO176" s="263"/>
      <c r="ALP176" s="263"/>
      <c r="ALQ176" s="263"/>
      <c r="ALR176" s="263"/>
      <c r="ALS176" s="263"/>
      <c r="ALT176" s="263"/>
      <c r="ALU176" s="263"/>
      <c r="ALV176" s="263"/>
      <c r="ALW176" s="263"/>
      <c r="ALX176" s="263"/>
      <c r="ALY176" s="263"/>
      <c r="ALZ176" s="263"/>
      <c r="AMA176" s="263"/>
      <c r="AMB176" s="263"/>
      <c r="AMC176" s="263"/>
      <c r="AMD176" s="263"/>
      <c r="AME176" s="263"/>
      <c r="AMF176" s="263"/>
      <c r="AMG176" s="263"/>
      <c r="AMH176" s="263"/>
      <c r="AMI176" s="263"/>
      <c r="AMJ176" s="263"/>
      <c r="AMK176" s="263"/>
    </row>
    <row r="177" spans="1:1025" s="86" customFormat="1" x14ac:dyDescent="0.2">
      <c r="A177" s="263"/>
      <c r="B177" s="263"/>
      <c r="C177" s="234"/>
      <c r="D177" s="234"/>
      <c r="E177" s="234"/>
      <c r="F177" s="234"/>
      <c r="G177" s="234"/>
      <c r="H177" s="234"/>
      <c r="I177" s="234"/>
      <c r="J177" s="234"/>
      <c r="K177" s="234"/>
      <c r="L177" s="234"/>
      <c r="M177" s="234"/>
      <c r="N177" s="234"/>
      <c r="O177" s="234"/>
      <c r="P177" s="234"/>
      <c r="Q177" s="224"/>
      <c r="R177" s="244"/>
      <c r="S177" s="263"/>
      <c r="T177" s="263"/>
      <c r="U177" s="263"/>
      <c r="V177" s="263"/>
      <c r="W177" s="263"/>
      <c r="X177" s="263"/>
      <c r="Y177" s="263"/>
      <c r="Z177" s="263"/>
      <c r="AA177" s="263"/>
      <c r="AB177" s="263"/>
      <c r="AC177" s="263"/>
      <c r="AD177" s="263"/>
      <c r="AE177" s="263"/>
      <c r="AF177" s="263"/>
      <c r="AG177" s="263"/>
      <c r="AH177" s="263"/>
      <c r="AI177" s="263"/>
      <c r="AJ177" s="263"/>
      <c r="AK177" s="263"/>
      <c r="AL177" s="263"/>
      <c r="AM177" s="263"/>
      <c r="AN177" s="263"/>
      <c r="AO177" s="263"/>
      <c r="AP177" s="263"/>
      <c r="AQ177" s="263"/>
      <c r="AR177" s="263"/>
      <c r="AS177" s="263"/>
      <c r="AT177" s="263"/>
      <c r="AU177" s="263"/>
      <c r="AV177" s="263"/>
      <c r="AW177" s="263"/>
      <c r="AX177" s="263"/>
      <c r="AY177" s="263"/>
      <c r="AZ177" s="263"/>
      <c r="BA177" s="263"/>
      <c r="BB177" s="263"/>
      <c r="BC177" s="263"/>
      <c r="BD177" s="263"/>
      <c r="BE177" s="263"/>
      <c r="BF177" s="263"/>
      <c r="BG177" s="263"/>
      <c r="BH177" s="263"/>
      <c r="BI177" s="263"/>
      <c r="BJ177" s="263"/>
      <c r="BK177" s="263"/>
      <c r="BL177" s="263"/>
      <c r="BM177" s="263"/>
      <c r="BN177" s="263"/>
      <c r="BO177" s="263"/>
      <c r="BP177" s="263"/>
      <c r="BQ177" s="263"/>
      <c r="BR177" s="263"/>
      <c r="BS177" s="263"/>
      <c r="BT177" s="263"/>
      <c r="BU177" s="263"/>
      <c r="BV177" s="263"/>
      <c r="BW177" s="263"/>
      <c r="BX177" s="263"/>
      <c r="BY177" s="263"/>
      <c r="BZ177" s="263"/>
      <c r="CA177" s="263"/>
      <c r="CB177" s="263"/>
      <c r="CC177" s="263"/>
      <c r="CD177" s="263"/>
      <c r="CE177" s="263"/>
      <c r="CF177" s="263"/>
      <c r="CG177" s="263"/>
      <c r="CH177" s="263"/>
      <c r="CI177" s="263"/>
      <c r="CJ177" s="263"/>
      <c r="CK177" s="263"/>
      <c r="CL177" s="263"/>
      <c r="CM177" s="263"/>
      <c r="CN177" s="263"/>
      <c r="CO177" s="263"/>
      <c r="CP177" s="263"/>
      <c r="CQ177" s="263"/>
      <c r="CR177" s="263"/>
      <c r="CS177" s="263"/>
      <c r="CT177" s="263"/>
      <c r="CU177" s="263"/>
      <c r="CV177" s="263"/>
      <c r="CW177" s="263"/>
      <c r="CX177" s="263"/>
      <c r="CY177" s="263"/>
      <c r="CZ177" s="263"/>
      <c r="DA177" s="263"/>
      <c r="DB177" s="263"/>
      <c r="DC177" s="263"/>
      <c r="DD177" s="263"/>
      <c r="DE177" s="263"/>
      <c r="DF177" s="263"/>
      <c r="DG177" s="263"/>
      <c r="DH177" s="263"/>
      <c r="DI177" s="263"/>
      <c r="DJ177" s="263"/>
      <c r="DK177" s="263"/>
      <c r="DL177" s="263"/>
      <c r="DM177" s="263"/>
      <c r="DN177" s="263"/>
      <c r="DO177" s="263"/>
      <c r="DP177" s="263"/>
      <c r="DQ177" s="263"/>
      <c r="DR177" s="263"/>
      <c r="DS177" s="263"/>
      <c r="DT177" s="263"/>
      <c r="DU177" s="263"/>
      <c r="DV177" s="263"/>
      <c r="DW177" s="263"/>
      <c r="DX177" s="263"/>
      <c r="DY177" s="263"/>
      <c r="DZ177" s="263"/>
      <c r="EA177" s="263"/>
      <c r="EB177" s="263"/>
      <c r="EC177" s="263"/>
      <c r="ED177" s="263"/>
      <c r="EE177" s="263"/>
      <c r="EF177" s="263"/>
      <c r="EG177" s="263"/>
      <c r="EH177" s="263"/>
      <c r="EI177" s="263"/>
      <c r="EJ177" s="263"/>
      <c r="EK177" s="263"/>
      <c r="EL177" s="263"/>
      <c r="EM177" s="263"/>
      <c r="EN177" s="263"/>
      <c r="EO177" s="263"/>
      <c r="EP177" s="263"/>
      <c r="EQ177" s="263"/>
      <c r="ER177" s="263"/>
      <c r="ES177" s="263"/>
      <c r="ET177" s="263"/>
      <c r="EU177" s="263"/>
      <c r="EV177" s="263"/>
      <c r="EW177" s="263"/>
      <c r="EX177" s="263"/>
      <c r="EY177" s="263"/>
      <c r="EZ177" s="263"/>
      <c r="FA177" s="263"/>
      <c r="FB177" s="263"/>
      <c r="FC177" s="263"/>
      <c r="FD177" s="263"/>
      <c r="FE177" s="263"/>
      <c r="FF177" s="263"/>
      <c r="FG177" s="263"/>
      <c r="FH177" s="263"/>
      <c r="FI177" s="263"/>
      <c r="FJ177" s="263"/>
      <c r="FK177" s="263"/>
      <c r="FL177" s="263"/>
      <c r="FM177" s="263"/>
      <c r="FN177" s="263"/>
      <c r="FO177" s="263"/>
      <c r="FP177" s="263"/>
      <c r="FQ177" s="263"/>
      <c r="FR177" s="263"/>
      <c r="FS177" s="263"/>
      <c r="FT177" s="263"/>
      <c r="FU177" s="263"/>
      <c r="FV177" s="263"/>
      <c r="FW177" s="263"/>
      <c r="FX177" s="263"/>
      <c r="FY177" s="263"/>
      <c r="FZ177" s="263"/>
      <c r="GA177" s="263"/>
      <c r="GB177" s="263"/>
      <c r="GC177" s="263"/>
      <c r="GD177" s="263"/>
      <c r="GE177" s="263"/>
      <c r="GF177" s="263"/>
      <c r="GG177" s="263"/>
      <c r="GH177" s="263"/>
      <c r="GI177" s="263"/>
      <c r="GJ177" s="263"/>
      <c r="GK177" s="263"/>
      <c r="GL177" s="263"/>
      <c r="GM177" s="263"/>
      <c r="GN177" s="263"/>
      <c r="GO177" s="263"/>
      <c r="GP177" s="263"/>
      <c r="GQ177" s="263"/>
      <c r="GR177" s="263"/>
      <c r="GS177" s="263"/>
      <c r="GT177" s="263"/>
      <c r="GU177" s="263"/>
      <c r="GV177" s="263"/>
      <c r="GW177" s="263"/>
      <c r="GX177" s="263"/>
      <c r="GY177" s="263"/>
      <c r="GZ177" s="263"/>
      <c r="HA177" s="263"/>
      <c r="HB177" s="263"/>
      <c r="HC177" s="263"/>
      <c r="HD177" s="263"/>
      <c r="HE177" s="263"/>
      <c r="HF177" s="263"/>
      <c r="HG177" s="263"/>
      <c r="HH177" s="263"/>
      <c r="HI177" s="263"/>
      <c r="HJ177" s="263"/>
      <c r="HK177" s="263"/>
      <c r="HL177" s="263"/>
      <c r="HM177" s="263"/>
      <c r="HN177" s="263"/>
      <c r="HO177" s="263"/>
      <c r="HP177" s="263"/>
      <c r="HQ177" s="263"/>
      <c r="HR177" s="263"/>
      <c r="HS177" s="263"/>
      <c r="HT177" s="263"/>
      <c r="HU177" s="263"/>
      <c r="HV177" s="263"/>
      <c r="HW177" s="263"/>
      <c r="HX177" s="263"/>
      <c r="HY177" s="263"/>
      <c r="HZ177" s="263"/>
      <c r="IA177" s="263"/>
      <c r="IB177" s="263"/>
      <c r="IC177" s="263"/>
      <c r="ID177" s="263"/>
      <c r="IE177" s="263"/>
      <c r="IF177" s="263"/>
      <c r="IG177" s="263"/>
      <c r="IH177" s="263"/>
      <c r="II177" s="263"/>
      <c r="IJ177" s="263"/>
      <c r="IK177" s="263"/>
      <c r="IL177" s="263"/>
      <c r="IM177" s="263"/>
      <c r="IN177" s="263"/>
      <c r="IO177" s="263"/>
      <c r="IP177" s="263"/>
      <c r="IQ177" s="263"/>
      <c r="IR177" s="263"/>
      <c r="IS177" s="263"/>
      <c r="IT177" s="263"/>
      <c r="IU177" s="263"/>
      <c r="IV177" s="263"/>
      <c r="IW177" s="263"/>
      <c r="IX177" s="263"/>
      <c r="IY177" s="263"/>
      <c r="IZ177" s="263"/>
      <c r="JA177" s="263"/>
      <c r="JB177" s="263"/>
      <c r="JC177" s="263"/>
      <c r="JD177" s="263"/>
      <c r="JE177" s="263"/>
      <c r="JF177" s="263"/>
      <c r="JG177" s="263"/>
      <c r="JH177" s="263"/>
      <c r="JI177" s="263"/>
      <c r="JJ177" s="263"/>
      <c r="JK177" s="263"/>
      <c r="JL177" s="263"/>
      <c r="JM177" s="263"/>
      <c r="JN177" s="263"/>
      <c r="JO177" s="263"/>
      <c r="JP177" s="263"/>
      <c r="JQ177" s="263"/>
      <c r="JR177" s="263"/>
      <c r="JS177" s="263"/>
      <c r="JT177" s="263"/>
      <c r="JU177" s="263"/>
      <c r="JV177" s="263"/>
      <c r="JW177" s="263"/>
      <c r="JX177" s="263"/>
      <c r="JY177" s="263"/>
      <c r="JZ177" s="263"/>
      <c r="KA177" s="263"/>
      <c r="KB177" s="263"/>
      <c r="KC177" s="263"/>
      <c r="KD177" s="263"/>
      <c r="KE177" s="263"/>
      <c r="KF177" s="263"/>
      <c r="KG177" s="263"/>
      <c r="KH177" s="263"/>
      <c r="KI177" s="263"/>
      <c r="KJ177" s="263"/>
      <c r="KK177" s="263"/>
      <c r="KL177" s="263"/>
      <c r="KM177" s="263"/>
      <c r="KN177" s="263"/>
      <c r="KO177" s="263"/>
      <c r="KP177" s="263"/>
      <c r="KQ177" s="263"/>
      <c r="KR177" s="263"/>
      <c r="KS177" s="263"/>
      <c r="KT177" s="263"/>
      <c r="KU177" s="263"/>
      <c r="KV177" s="263"/>
      <c r="KW177" s="263"/>
      <c r="KX177" s="263"/>
      <c r="KY177" s="263"/>
      <c r="KZ177" s="263"/>
      <c r="LA177" s="263"/>
      <c r="LB177" s="263"/>
      <c r="LC177" s="263"/>
      <c r="LD177" s="263"/>
      <c r="LE177" s="263"/>
      <c r="LF177" s="263"/>
      <c r="LG177" s="263"/>
      <c r="LH177" s="263"/>
      <c r="LI177" s="263"/>
      <c r="LJ177" s="263"/>
      <c r="LK177" s="263"/>
      <c r="LL177" s="263"/>
      <c r="LM177" s="263"/>
      <c r="LN177" s="263"/>
      <c r="LO177" s="263"/>
      <c r="LP177" s="263"/>
      <c r="LQ177" s="263"/>
      <c r="LR177" s="263"/>
      <c r="LS177" s="263"/>
      <c r="LT177" s="263"/>
      <c r="LU177" s="263"/>
      <c r="LV177" s="263"/>
      <c r="LW177" s="263"/>
      <c r="LX177" s="263"/>
      <c r="LY177" s="263"/>
      <c r="LZ177" s="263"/>
      <c r="MA177" s="263"/>
      <c r="MB177" s="263"/>
      <c r="MC177" s="263"/>
      <c r="MD177" s="263"/>
      <c r="ME177" s="263"/>
      <c r="MF177" s="263"/>
      <c r="MG177" s="263"/>
      <c r="MH177" s="263"/>
      <c r="MI177" s="263"/>
      <c r="MJ177" s="263"/>
      <c r="MK177" s="263"/>
      <c r="ML177" s="263"/>
      <c r="MM177" s="263"/>
      <c r="MN177" s="263"/>
      <c r="MO177" s="263"/>
      <c r="MP177" s="263"/>
      <c r="MQ177" s="263"/>
      <c r="MR177" s="263"/>
      <c r="MS177" s="263"/>
      <c r="MT177" s="263"/>
      <c r="MU177" s="263"/>
      <c r="MV177" s="263"/>
      <c r="MW177" s="263"/>
      <c r="MX177" s="263"/>
      <c r="MY177" s="263"/>
      <c r="MZ177" s="263"/>
      <c r="NA177" s="263"/>
      <c r="NB177" s="263"/>
      <c r="NC177" s="263"/>
      <c r="ND177" s="263"/>
      <c r="NE177" s="263"/>
      <c r="NF177" s="263"/>
      <c r="NG177" s="263"/>
      <c r="NH177" s="263"/>
      <c r="NI177" s="263"/>
      <c r="NJ177" s="263"/>
      <c r="NK177" s="263"/>
      <c r="NL177" s="263"/>
      <c r="NM177" s="263"/>
      <c r="NN177" s="263"/>
      <c r="NO177" s="263"/>
      <c r="NP177" s="263"/>
      <c r="NQ177" s="263"/>
      <c r="NR177" s="263"/>
      <c r="NS177" s="263"/>
      <c r="NT177" s="263"/>
      <c r="NU177" s="263"/>
      <c r="NV177" s="263"/>
      <c r="NW177" s="263"/>
      <c r="NX177" s="263"/>
      <c r="NY177" s="263"/>
      <c r="NZ177" s="263"/>
      <c r="OA177" s="263"/>
      <c r="OB177" s="263"/>
      <c r="OC177" s="263"/>
      <c r="OD177" s="263"/>
      <c r="OE177" s="263"/>
      <c r="OF177" s="263"/>
      <c r="OG177" s="263"/>
      <c r="OH177" s="263"/>
      <c r="OI177" s="263"/>
      <c r="OJ177" s="263"/>
      <c r="OK177" s="263"/>
      <c r="OL177" s="263"/>
      <c r="OM177" s="263"/>
      <c r="ON177" s="263"/>
      <c r="OO177" s="263"/>
      <c r="OP177" s="263"/>
      <c r="OQ177" s="263"/>
      <c r="OR177" s="263"/>
      <c r="OS177" s="263"/>
      <c r="OT177" s="263"/>
      <c r="OU177" s="263"/>
      <c r="OV177" s="263"/>
      <c r="OW177" s="263"/>
      <c r="OX177" s="263"/>
      <c r="OY177" s="263"/>
      <c r="OZ177" s="263"/>
      <c r="PA177" s="263"/>
      <c r="PB177" s="263"/>
      <c r="PC177" s="263"/>
      <c r="PD177" s="263"/>
      <c r="PE177" s="263"/>
      <c r="PF177" s="263"/>
      <c r="PG177" s="263"/>
      <c r="PH177" s="263"/>
      <c r="PI177" s="263"/>
      <c r="PJ177" s="263"/>
      <c r="PK177" s="263"/>
      <c r="PL177" s="263"/>
      <c r="PM177" s="263"/>
      <c r="PN177" s="263"/>
      <c r="PO177" s="263"/>
      <c r="PP177" s="263"/>
      <c r="PQ177" s="263"/>
      <c r="PR177" s="263"/>
      <c r="PS177" s="263"/>
      <c r="PT177" s="263"/>
      <c r="PU177" s="263"/>
      <c r="PV177" s="263"/>
      <c r="PW177" s="263"/>
      <c r="PX177" s="263"/>
      <c r="PY177" s="263"/>
      <c r="PZ177" s="263"/>
      <c r="QA177" s="263"/>
      <c r="QB177" s="263"/>
      <c r="QC177" s="263"/>
      <c r="QD177" s="263"/>
      <c r="QE177" s="263"/>
      <c r="QF177" s="263"/>
      <c r="QG177" s="263"/>
      <c r="QH177" s="263"/>
      <c r="QI177" s="263"/>
      <c r="QJ177" s="263"/>
      <c r="QK177" s="263"/>
      <c r="QL177" s="263"/>
      <c r="QM177" s="263"/>
      <c r="QN177" s="263"/>
      <c r="QO177" s="263"/>
      <c r="QP177" s="263"/>
      <c r="QQ177" s="263"/>
      <c r="QR177" s="263"/>
      <c r="QS177" s="263"/>
      <c r="QT177" s="263"/>
      <c r="QU177" s="263"/>
      <c r="QV177" s="263"/>
      <c r="QW177" s="263"/>
      <c r="QX177" s="263"/>
      <c r="QY177" s="263"/>
      <c r="QZ177" s="263"/>
      <c r="RA177" s="263"/>
      <c r="RB177" s="263"/>
      <c r="RC177" s="263"/>
      <c r="RD177" s="263"/>
      <c r="RE177" s="263"/>
      <c r="RF177" s="263"/>
      <c r="RG177" s="263"/>
      <c r="RH177" s="263"/>
      <c r="RI177" s="263"/>
      <c r="RJ177" s="263"/>
      <c r="RK177" s="263"/>
      <c r="RL177" s="263"/>
      <c r="RM177" s="263"/>
      <c r="RN177" s="263"/>
      <c r="RO177" s="263"/>
      <c r="RP177" s="263"/>
      <c r="RQ177" s="263"/>
      <c r="RR177" s="263"/>
      <c r="RS177" s="263"/>
      <c r="RT177" s="263"/>
      <c r="RU177" s="263"/>
      <c r="RV177" s="263"/>
      <c r="RW177" s="263"/>
      <c r="RX177" s="263"/>
      <c r="RY177" s="263"/>
      <c r="RZ177" s="263"/>
      <c r="SA177" s="263"/>
      <c r="SB177" s="263"/>
      <c r="SC177" s="263"/>
      <c r="SD177" s="263"/>
      <c r="SE177" s="263"/>
      <c r="SF177" s="263"/>
      <c r="SG177" s="263"/>
      <c r="SH177" s="263"/>
      <c r="SI177" s="263"/>
      <c r="SJ177" s="263"/>
      <c r="SK177" s="263"/>
      <c r="SL177" s="263"/>
      <c r="SM177" s="263"/>
      <c r="SN177" s="263"/>
      <c r="SO177" s="263"/>
      <c r="SP177" s="263"/>
      <c r="SQ177" s="263"/>
      <c r="SR177" s="263"/>
      <c r="SS177" s="263"/>
      <c r="ST177" s="263"/>
      <c r="SU177" s="263"/>
      <c r="SV177" s="263"/>
      <c r="SW177" s="263"/>
      <c r="SX177" s="263"/>
      <c r="SY177" s="263"/>
      <c r="SZ177" s="263"/>
      <c r="TA177" s="263"/>
      <c r="TB177" s="263"/>
      <c r="TC177" s="263"/>
      <c r="TD177" s="263"/>
      <c r="TE177" s="263"/>
      <c r="TF177" s="263"/>
      <c r="TG177" s="263"/>
      <c r="TH177" s="263"/>
      <c r="TI177" s="263"/>
      <c r="TJ177" s="263"/>
      <c r="TK177" s="263"/>
      <c r="TL177" s="263"/>
      <c r="TM177" s="263"/>
      <c r="TN177" s="263"/>
      <c r="TO177" s="263"/>
      <c r="TP177" s="263"/>
      <c r="TQ177" s="263"/>
      <c r="TR177" s="263"/>
      <c r="TS177" s="263"/>
      <c r="TT177" s="263"/>
      <c r="TU177" s="263"/>
      <c r="TV177" s="263"/>
      <c r="TW177" s="263"/>
      <c r="TX177" s="263"/>
      <c r="TY177" s="263"/>
      <c r="TZ177" s="263"/>
      <c r="UA177" s="263"/>
      <c r="UB177" s="263"/>
      <c r="UC177" s="263"/>
      <c r="UD177" s="263"/>
      <c r="UE177" s="263"/>
      <c r="UF177" s="263"/>
      <c r="UG177" s="263"/>
      <c r="UH177" s="263"/>
      <c r="UI177" s="263"/>
      <c r="UJ177" s="263"/>
      <c r="UK177" s="263"/>
      <c r="UL177" s="263"/>
      <c r="UM177" s="263"/>
      <c r="UN177" s="263"/>
      <c r="UO177" s="263"/>
      <c r="UP177" s="263"/>
      <c r="UQ177" s="263"/>
      <c r="UR177" s="263"/>
      <c r="US177" s="263"/>
      <c r="UT177" s="263"/>
      <c r="UU177" s="263"/>
      <c r="UV177" s="263"/>
      <c r="UW177" s="263"/>
      <c r="UX177" s="263"/>
      <c r="UY177" s="263"/>
      <c r="UZ177" s="263"/>
      <c r="VA177" s="263"/>
      <c r="VB177" s="263"/>
      <c r="VC177" s="263"/>
      <c r="VD177" s="263"/>
      <c r="VE177" s="263"/>
      <c r="VF177" s="263"/>
      <c r="VG177" s="263"/>
      <c r="VH177" s="263"/>
      <c r="VI177" s="263"/>
      <c r="VJ177" s="263"/>
      <c r="VK177" s="263"/>
      <c r="VL177" s="263"/>
      <c r="VM177" s="263"/>
      <c r="VN177" s="263"/>
      <c r="VO177" s="263"/>
      <c r="VP177" s="263"/>
      <c r="VQ177" s="263"/>
      <c r="VR177" s="263"/>
      <c r="VS177" s="263"/>
      <c r="VT177" s="263"/>
      <c r="VU177" s="263"/>
      <c r="VV177" s="263"/>
      <c r="VW177" s="263"/>
      <c r="VX177" s="263"/>
      <c r="VY177" s="263"/>
      <c r="VZ177" s="263"/>
      <c r="WA177" s="263"/>
      <c r="WB177" s="263"/>
      <c r="WC177" s="263"/>
      <c r="WD177" s="263"/>
      <c r="WE177" s="263"/>
      <c r="WF177" s="263"/>
      <c r="WG177" s="263"/>
      <c r="WH177" s="263"/>
      <c r="WI177" s="263"/>
      <c r="WJ177" s="263"/>
      <c r="WK177" s="263"/>
      <c r="WL177" s="263"/>
      <c r="WM177" s="263"/>
      <c r="WN177" s="263"/>
      <c r="WO177" s="263"/>
      <c r="WP177" s="263"/>
      <c r="WQ177" s="263"/>
      <c r="WR177" s="263"/>
      <c r="WS177" s="263"/>
      <c r="WT177" s="263"/>
      <c r="WU177" s="263"/>
      <c r="WV177" s="263"/>
      <c r="WW177" s="263"/>
      <c r="WX177" s="263"/>
      <c r="WY177" s="263"/>
      <c r="WZ177" s="263"/>
      <c r="XA177" s="263"/>
      <c r="XB177" s="263"/>
      <c r="XC177" s="263"/>
      <c r="XD177" s="263"/>
      <c r="XE177" s="263"/>
      <c r="XF177" s="263"/>
      <c r="XG177" s="263"/>
      <c r="XH177" s="263"/>
      <c r="XI177" s="263"/>
      <c r="XJ177" s="263"/>
      <c r="XK177" s="263"/>
      <c r="XL177" s="263"/>
      <c r="XM177" s="263"/>
      <c r="XN177" s="263"/>
      <c r="XO177" s="263"/>
      <c r="XP177" s="263"/>
      <c r="XQ177" s="263"/>
      <c r="XR177" s="263"/>
      <c r="XS177" s="263"/>
      <c r="XT177" s="263"/>
      <c r="XU177" s="263"/>
      <c r="XV177" s="263"/>
      <c r="XW177" s="263"/>
      <c r="XX177" s="263"/>
      <c r="XY177" s="263"/>
      <c r="XZ177" s="263"/>
      <c r="YA177" s="263"/>
      <c r="YB177" s="263"/>
      <c r="YC177" s="263"/>
      <c r="YD177" s="263"/>
      <c r="YE177" s="263"/>
      <c r="YF177" s="263"/>
      <c r="YG177" s="263"/>
      <c r="YH177" s="263"/>
      <c r="YI177" s="263"/>
      <c r="YJ177" s="263"/>
      <c r="YK177" s="263"/>
      <c r="YL177" s="263"/>
      <c r="YM177" s="263"/>
      <c r="YN177" s="263"/>
      <c r="YO177" s="263"/>
      <c r="YP177" s="263"/>
      <c r="YQ177" s="263"/>
      <c r="YR177" s="263"/>
      <c r="YS177" s="263"/>
      <c r="YT177" s="263"/>
      <c r="YU177" s="263"/>
      <c r="YV177" s="263"/>
      <c r="YW177" s="263"/>
      <c r="YX177" s="263"/>
      <c r="YY177" s="263"/>
      <c r="YZ177" s="263"/>
      <c r="ZA177" s="263"/>
      <c r="ZB177" s="263"/>
      <c r="ZC177" s="263"/>
      <c r="ZD177" s="263"/>
      <c r="ZE177" s="263"/>
      <c r="ZF177" s="263"/>
      <c r="ZG177" s="263"/>
      <c r="ZH177" s="263"/>
      <c r="ZI177" s="263"/>
      <c r="ZJ177" s="263"/>
      <c r="ZK177" s="263"/>
      <c r="ZL177" s="263"/>
      <c r="ZM177" s="263"/>
      <c r="ZN177" s="263"/>
      <c r="ZO177" s="263"/>
      <c r="ZP177" s="263"/>
      <c r="ZQ177" s="263"/>
      <c r="ZR177" s="263"/>
      <c r="ZS177" s="263"/>
      <c r="ZT177" s="263"/>
      <c r="ZU177" s="263"/>
      <c r="ZV177" s="263"/>
      <c r="ZW177" s="263"/>
      <c r="ZX177" s="263"/>
      <c r="ZY177" s="263"/>
      <c r="ZZ177" s="263"/>
      <c r="AAA177" s="263"/>
      <c r="AAB177" s="263"/>
      <c r="AAC177" s="263"/>
      <c r="AAD177" s="263"/>
      <c r="AAE177" s="263"/>
      <c r="AAF177" s="263"/>
      <c r="AAG177" s="263"/>
      <c r="AAH177" s="263"/>
      <c r="AAI177" s="263"/>
      <c r="AAJ177" s="263"/>
      <c r="AAK177" s="263"/>
      <c r="AAL177" s="263"/>
      <c r="AAM177" s="263"/>
      <c r="AAN177" s="263"/>
      <c r="AAO177" s="263"/>
      <c r="AAP177" s="263"/>
      <c r="AAQ177" s="263"/>
      <c r="AAR177" s="263"/>
      <c r="AAS177" s="263"/>
      <c r="AAT177" s="263"/>
      <c r="AAU177" s="263"/>
      <c r="AAV177" s="263"/>
      <c r="AAW177" s="263"/>
      <c r="AAX177" s="263"/>
      <c r="AAY177" s="263"/>
      <c r="AAZ177" s="263"/>
      <c r="ABA177" s="263"/>
      <c r="ABB177" s="263"/>
      <c r="ABC177" s="263"/>
      <c r="ABD177" s="263"/>
      <c r="ABE177" s="263"/>
      <c r="ABF177" s="263"/>
      <c r="ABG177" s="263"/>
      <c r="ABH177" s="263"/>
      <c r="ABI177" s="263"/>
      <c r="ABJ177" s="263"/>
      <c r="ABK177" s="263"/>
      <c r="ABL177" s="263"/>
      <c r="ABM177" s="263"/>
      <c r="ABN177" s="263"/>
      <c r="ABO177" s="263"/>
      <c r="ABP177" s="263"/>
      <c r="ABQ177" s="263"/>
      <c r="ABR177" s="263"/>
      <c r="ABS177" s="263"/>
      <c r="ABT177" s="263"/>
      <c r="ABU177" s="263"/>
      <c r="ABV177" s="263"/>
      <c r="ABW177" s="263"/>
      <c r="ABX177" s="263"/>
      <c r="ABY177" s="263"/>
      <c r="ABZ177" s="263"/>
      <c r="ACA177" s="263"/>
      <c r="ACB177" s="263"/>
      <c r="ACC177" s="263"/>
      <c r="ACD177" s="263"/>
      <c r="ACE177" s="263"/>
      <c r="ACF177" s="263"/>
      <c r="ACG177" s="263"/>
      <c r="ACH177" s="263"/>
      <c r="ACI177" s="263"/>
      <c r="ACJ177" s="263"/>
      <c r="ACK177" s="263"/>
      <c r="ACL177" s="263"/>
      <c r="ACM177" s="263"/>
      <c r="ACN177" s="263"/>
      <c r="ACO177" s="263"/>
      <c r="ACP177" s="263"/>
      <c r="ACQ177" s="263"/>
      <c r="ACR177" s="263"/>
      <c r="ACS177" s="263"/>
      <c r="ACT177" s="263"/>
      <c r="ACU177" s="263"/>
      <c r="ACV177" s="263"/>
      <c r="ACW177" s="263"/>
      <c r="ACX177" s="263"/>
      <c r="ACY177" s="263"/>
      <c r="ACZ177" s="263"/>
      <c r="ADA177" s="263"/>
      <c r="ADB177" s="263"/>
      <c r="ADC177" s="263"/>
      <c r="ADD177" s="263"/>
      <c r="ADE177" s="263"/>
      <c r="ADF177" s="263"/>
      <c r="ADG177" s="263"/>
      <c r="ADH177" s="263"/>
      <c r="ADI177" s="263"/>
      <c r="ADJ177" s="263"/>
      <c r="ADK177" s="263"/>
      <c r="ADL177" s="263"/>
      <c r="ADM177" s="263"/>
      <c r="ADN177" s="263"/>
      <c r="ADO177" s="263"/>
      <c r="ADP177" s="263"/>
      <c r="ADQ177" s="263"/>
      <c r="ADR177" s="263"/>
      <c r="ADS177" s="263"/>
      <c r="ADT177" s="263"/>
      <c r="ADU177" s="263"/>
      <c r="ADV177" s="263"/>
      <c r="ADW177" s="263"/>
      <c r="ADX177" s="263"/>
      <c r="ADY177" s="263"/>
      <c r="ADZ177" s="263"/>
      <c r="AEA177" s="263"/>
      <c r="AEB177" s="263"/>
      <c r="AEC177" s="263"/>
      <c r="AED177" s="263"/>
      <c r="AEE177" s="263"/>
      <c r="AEF177" s="263"/>
      <c r="AEG177" s="263"/>
      <c r="AEH177" s="263"/>
      <c r="AEI177" s="263"/>
      <c r="AEJ177" s="263"/>
      <c r="AEK177" s="263"/>
      <c r="AEL177" s="263"/>
      <c r="AEM177" s="263"/>
      <c r="AEN177" s="263"/>
      <c r="AEO177" s="263"/>
      <c r="AEP177" s="263"/>
      <c r="AEQ177" s="263"/>
      <c r="AER177" s="263"/>
      <c r="AES177" s="263"/>
      <c r="AET177" s="263"/>
      <c r="AEU177" s="263"/>
      <c r="AEV177" s="263"/>
      <c r="AEW177" s="263"/>
      <c r="AEX177" s="263"/>
      <c r="AEY177" s="263"/>
      <c r="AEZ177" s="263"/>
      <c r="AFA177" s="263"/>
      <c r="AFB177" s="263"/>
      <c r="AFC177" s="263"/>
      <c r="AFD177" s="263"/>
      <c r="AFE177" s="263"/>
      <c r="AFF177" s="263"/>
      <c r="AFG177" s="263"/>
      <c r="AFH177" s="263"/>
      <c r="AFI177" s="263"/>
      <c r="AFJ177" s="263"/>
      <c r="AFK177" s="263"/>
      <c r="AFL177" s="263"/>
      <c r="AFM177" s="263"/>
      <c r="AFN177" s="263"/>
      <c r="AFO177" s="263"/>
      <c r="AFP177" s="263"/>
      <c r="AFQ177" s="263"/>
      <c r="AFR177" s="263"/>
      <c r="AFS177" s="263"/>
      <c r="AFT177" s="263"/>
      <c r="AFU177" s="263"/>
      <c r="AFV177" s="263"/>
      <c r="AFW177" s="263"/>
      <c r="AFX177" s="263"/>
      <c r="AFY177" s="263"/>
      <c r="AFZ177" s="263"/>
      <c r="AGA177" s="263"/>
      <c r="AGB177" s="263"/>
      <c r="AGC177" s="263"/>
      <c r="AGD177" s="263"/>
      <c r="AGE177" s="263"/>
      <c r="AGF177" s="263"/>
      <c r="AGG177" s="263"/>
      <c r="AGH177" s="263"/>
      <c r="AGI177" s="263"/>
      <c r="AGJ177" s="263"/>
      <c r="AGK177" s="263"/>
      <c r="AGL177" s="263"/>
      <c r="AGM177" s="263"/>
      <c r="AGN177" s="263"/>
      <c r="AGO177" s="263"/>
      <c r="AGP177" s="263"/>
      <c r="AGQ177" s="263"/>
      <c r="AGR177" s="263"/>
      <c r="AGS177" s="263"/>
      <c r="AGT177" s="263"/>
      <c r="AGU177" s="263"/>
      <c r="AGV177" s="263"/>
      <c r="AGW177" s="263"/>
      <c r="AGX177" s="263"/>
      <c r="AGY177" s="263"/>
      <c r="AGZ177" s="263"/>
      <c r="AHA177" s="263"/>
      <c r="AHB177" s="263"/>
      <c r="AHC177" s="263"/>
      <c r="AHD177" s="263"/>
      <c r="AHE177" s="263"/>
      <c r="AHF177" s="263"/>
      <c r="AHG177" s="263"/>
      <c r="AHH177" s="263"/>
      <c r="AHI177" s="263"/>
      <c r="AHJ177" s="263"/>
      <c r="AHK177" s="263"/>
      <c r="AHL177" s="263"/>
      <c r="AHM177" s="263"/>
      <c r="AHN177" s="263"/>
      <c r="AHO177" s="263"/>
      <c r="AHP177" s="263"/>
      <c r="AHQ177" s="263"/>
      <c r="AHR177" s="263"/>
      <c r="AHS177" s="263"/>
      <c r="AHT177" s="263"/>
      <c r="AHU177" s="263"/>
      <c r="AHV177" s="263"/>
      <c r="AHW177" s="263"/>
      <c r="AHX177" s="263"/>
      <c r="AHY177" s="263"/>
      <c r="AHZ177" s="263"/>
      <c r="AIA177" s="263"/>
      <c r="AIB177" s="263"/>
      <c r="AIC177" s="263"/>
      <c r="AID177" s="263"/>
      <c r="AIE177" s="263"/>
      <c r="AIF177" s="263"/>
      <c r="AIG177" s="263"/>
      <c r="AIH177" s="263"/>
      <c r="AII177" s="263"/>
      <c r="AIJ177" s="263"/>
      <c r="AIK177" s="263"/>
      <c r="AIL177" s="263"/>
      <c r="AIM177" s="263"/>
      <c r="AIN177" s="263"/>
      <c r="AIO177" s="263"/>
      <c r="AIP177" s="263"/>
      <c r="AIQ177" s="263"/>
      <c r="AIR177" s="263"/>
      <c r="AIS177" s="263"/>
      <c r="AIT177" s="263"/>
      <c r="AIU177" s="263"/>
      <c r="AIV177" s="263"/>
      <c r="AIW177" s="263"/>
      <c r="AIX177" s="263"/>
      <c r="AIY177" s="263"/>
      <c r="AIZ177" s="263"/>
      <c r="AJA177" s="263"/>
      <c r="AJB177" s="263"/>
      <c r="AJC177" s="263"/>
      <c r="AJD177" s="263"/>
      <c r="AJE177" s="263"/>
      <c r="AJF177" s="263"/>
      <c r="AJG177" s="263"/>
      <c r="AJH177" s="263"/>
      <c r="AJI177" s="263"/>
      <c r="AJJ177" s="263"/>
      <c r="AJK177" s="263"/>
      <c r="AJL177" s="263"/>
      <c r="AJM177" s="263"/>
      <c r="AJN177" s="263"/>
      <c r="AJO177" s="263"/>
      <c r="AJP177" s="263"/>
      <c r="AJQ177" s="263"/>
      <c r="AJR177" s="263"/>
      <c r="AJS177" s="263"/>
      <c r="AJT177" s="263"/>
      <c r="AJU177" s="263"/>
      <c r="AJV177" s="263"/>
      <c r="AJW177" s="263"/>
      <c r="AJX177" s="263"/>
      <c r="AJY177" s="263"/>
      <c r="AJZ177" s="263"/>
      <c r="AKA177" s="263"/>
      <c r="AKB177" s="263"/>
      <c r="AKC177" s="263"/>
      <c r="AKD177" s="263"/>
      <c r="AKE177" s="263"/>
      <c r="AKF177" s="263"/>
      <c r="AKG177" s="263"/>
      <c r="AKH177" s="263"/>
      <c r="AKI177" s="263"/>
      <c r="AKJ177" s="263"/>
      <c r="AKK177" s="263"/>
      <c r="AKL177" s="263"/>
      <c r="AKM177" s="263"/>
      <c r="AKN177" s="263"/>
      <c r="AKO177" s="263"/>
      <c r="AKP177" s="263"/>
      <c r="AKQ177" s="263"/>
      <c r="AKR177" s="263"/>
      <c r="AKS177" s="263"/>
      <c r="AKT177" s="263"/>
      <c r="AKU177" s="263"/>
      <c r="AKV177" s="263"/>
      <c r="AKW177" s="263"/>
      <c r="AKX177" s="263"/>
      <c r="AKY177" s="263"/>
      <c r="AKZ177" s="263"/>
      <c r="ALA177" s="263"/>
      <c r="ALB177" s="263"/>
      <c r="ALC177" s="263"/>
      <c r="ALD177" s="263"/>
      <c r="ALE177" s="263"/>
      <c r="ALF177" s="263"/>
      <c r="ALG177" s="263"/>
      <c r="ALH177" s="263"/>
      <c r="ALI177" s="263"/>
      <c r="ALJ177" s="263"/>
      <c r="ALK177" s="263"/>
      <c r="ALL177" s="263"/>
      <c r="ALM177" s="263"/>
      <c r="ALN177" s="263"/>
      <c r="ALO177" s="263"/>
      <c r="ALP177" s="263"/>
      <c r="ALQ177" s="263"/>
      <c r="ALR177" s="263"/>
      <c r="ALS177" s="263"/>
      <c r="ALT177" s="263"/>
      <c r="ALU177" s="263"/>
      <c r="ALV177" s="263"/>
      <c r="ALW177" s="263"/>
      <c r="ALX177" s="263"/>
      <c r="ALY177" s="263"/>
      <c r="ALZ177" s="263"/>
      <c r="AMA177" s="263"/>
      <c r="AMB177" s="263"/>
      <c r="AMC177" s="263"/>
      <c r="AMD177" s="263"/>
      <c r="AME177" s="263"/>
      <c r="AMF177" s="263"/>
      <c r="AMG177" s="263"/>
      <c r="AMH177" s="263"/>
      <c r="AMI177" s="263"/>
      <c r="AMJ177" s="263"/>
      <c r="AMK177" s="263"/>
    </row>
    <row r="178" spans="1:1025" s="86" customFormat="1" x14ac:dyDescent="0.2">
      <c r="A178" s="263"/>
      <c r="B178" s="263"/>
      <c r="C178" s="234"/>
      <c r="D178" s="234"/>
      <c r="E178" s="234"/>
      <c r="F178" s="234"/>
      <c r="G178" s="234"/>
      <c r="H178" s="234"/>
      <c r="I178" s="234"/>
      <c r="J178" s="234"/>
      <c r="K178" s="234"/>
      <c r="L178" s="234"/>
      <c r="M178" s="234"/>
      <c r="N178" s="234"/>
      <c r="O178" s="234"/>
      <c r="P178" s="234"/>
      <c r="Q178" s="224"/>
      <c r="R178" s="244"/>
      <c r="S178" s="263"/>
      <c r="T178" s="263"/>
      <c r="U178" s="263"/>
      <c r="V178" s="263"/>
      <c r="W178" s="263"/>
      <c r="X178" s="263"/>
      <c r="Y178" s="263"/>
      <c r="Z178" s="263"/>
      <c r="AA178" s="263"/>
      <c r="AB178" s="263"/>
      <c r="AC178" s="263"/>
      <c r="AD178" s="263"/>
      <c r="AE178" s="263"/>
      <c r="AF178" s="263"/>
      <c r="AG178" s="263"/>
      <c r="AH178" s="263"/>
      <c r="AI178" s="263"/>
      <c r="AJ178" s="263"/>
      <c r="AK178" s="263"/>
      <c r="AL178" s="263"/>
      <c r="AM178" s="263"/>
      <c r="AN178" s="263"/>
      <c r="AO178" s="263"/>
      <c r="AP178" s="263"/>
      <c r="AQ178" s="263"/>
      <c r="AR178" s="263"/>
      <c r="AS178" s="263"/>
      <c r="AT178" s="263"/>
      <c r="AU178" s="263"/>
      <c r="AV178" s="263"/>
      <c r="AW178" s="263"/>
      <c r="AX178" s="263"/>
      <c r="AY178" s="263"/>
      <c r="AZ178" s="263"/>
      <c r="BA178" s="263"/>
      <c r="BB178" s="263"/>
      <c r="BC178" s="263"/>
      <c r="BD178" s="263"/>
      <c r="BE178" s="263"/>
      <c r="BF178" s="263"/>
      <c r="BG178" s="263"/>
      <c r="BH178" s="263"/>
      <c r="BI178" s="263"/>
      <c r="BJ178" s="263"/>
      <c r="BK178" s="263"/>
      <c r="BL178" s="263"/>
      <c r="BM178" s="263"/>
      <c r="BN178" s="263"/>
      <c r="BO178" s="263"/>
      <c r="BP178" s="263"/>
      <c r="BQ178" s="263"/>
      <c r="BR178" s="263"/>
      <c r="BS178" s="263"/>
      <c r="BT178" s="263"/>
      <c r="BU178" s="263"/>
      <c r="BV178" s="263"/>
      <c r="BW178" s="263"/>
      <c r="BX178" s="263"/>
      <c r="BY178" s="263"/>
      <c r="BZ178" s="263"/>
      <c r="CA178" s="263"/>
      <c r="CB178" s="263"/>
      <c r="CC178" s="263"/>
      <c r="CD178" s="263"/>
      <c r="CE178" s="263"/>
      <c r="CF178" s="263"/>
      <c r="CG178" s="263"/>
      <c r="CH178" s="263"/>
      <c r="CI178" s="263"/>
      <c r="CJ178" s="263"/>
      <c r="CK178" s="263"/>
      <c r="CL178" s="263"/>
      <c r="CM178" s="263"/>
      <c r="CN178" s="263"/>
      <c r="CO178" s="263"/>
      <c r="CP178" s="263"/>
      <c r="CQ178" s="263"/>
      <c r="CR178" s="263"/>
      <c r="CS178" s="263"/>
      <c r="CT178" s="263"/>
      <c r="CU178" s="263"/>
      <c r="CV178" s="263"/>
      <c r="CW178" s="263"/>
      <c r="CX178" s="263"/>
      <c r="CY178" s="263"/>
      <c r="CZ178" s="263"/>
      <c r="DA178" s="263"/>
      <c r="DB178" s="263"/>
      <c r="DC178" s="263"/>
      <c r="DD178" s="263"/>
      <c r="DE178" s="263"/>
      <c r="DF178" s="263"/>
      <c r="DG178" s="263"/>
      <c r="DH178" s="263"/>
      <c r="DI178" s="263"/>
      <c r="DJ178" s="263"/>
      <c r="DK178" s="263"/>
      <c r="DL178" s="263"/>
      <c r="DM178" s="263"/>
      <c r="DN178" s="263"/>
      <c r="DO178" s="263"/>
      <c r="DP178" s="263"/>
      <c r="DQ178" s="263"/>
      <c r="DR178" s="263"/>
      <c r="DS178" s="263"/>
      <c r="DT178" s="263"/>
      <c r="DU178" s="263"/>
      <c r="DV178" s="263"/>
      <c r="DW178" s="263"/>
      <c r="DX178" s="263"/>
      <c r="DY178" s="263"/>
      <c r="DZ178" s="263"/>
      <c r="EA178" s="263"/>
      <c r="EB178" s="263"/>
      <c r="EC178" s="263"/>
      <c r="ED178" s="263"/>
      <c r="EE178" s="263"/>
      <c r="EF178" s="263"/>
      <c r="EG178" s="263"/>
      <c r="EH178" s="263"/>
      <c r="EI178" s="263"/>
      <c r="EJ178" s="263"/>
      <c r="EK178" s="263"/>
      <c r="EL178" s="263"/>
      <c r="EM178" s="263"/>
      <c r="EN178" s="263"/>
      <c r="EO178" s="263"/>
      <c r="EP178" s="263"/>
      <c r="EQ178" s="263"/>
      <c r="ER178" s="263"/>
      <c r="ES178" s="263"/>
      <c r="ET178" s="263"/>
      <c r="EU178" s="263"/>
      <c r="EV178" s="263"/>
      <c r="EW178" s="263"/>
      <c r="EX178" s="263"/>
      <c r="EY178" s="263"/>
      <c r="EZ178" s="263"/>
      <c r="FA178" s="263"/>
      <c r="FB178" s="263"/>
      <c r="FC178" s="263"/>
      <c r="FD178" s="263"/>
      <c r="FE178" s="263"/>
      <c r="FF178" s="263"/>
      <c r="FG178" s="263"/>
      <c r="FH178" s="263"/>
      <c r="FI178" s="263"/>
      <c r="FJ178" s="263"/>
      <c r="FK178" s="263"/>
      <c r="FL178" s="263"/>
      <c r="FM178" s="263"/>
      <c r="FN178" s="263"/>
      <c r="FO178" s="263"/>
      <c r="FP178" s="263"/>
      <c r="FQ178" s="263"/>
      <c r="FR178" s="263"/>
      <c r="FS178" s="263"/>
      <c r="FT178" s="263"/>
      <c r="FU178" s="263"/>
      <c r="FV178" s="263"/>
      <c r="FW178" s="263"/>
      <c r="FX178" s="263"/>
      <c r="FY178" s="263"/>
      <c r="FZ178" s="263"/>
      <c r="GA178" s="263"/>
      <c r="GB178" s="263"/>
      <c r="GC178" s="263"/>
      <c r="GD178" s="263"/>
      <c r="GE178" s="263"/>
      <c r="GF178" s="263"/>
      <c r="GG178" s="263"/>
      <c r="GH178" s="263"/>
      <c r="GI178" s="263"/>
      <c r="GJ178" s="263"/>
      <c r="GK178" s="263"/>
      <c r="GL178" s="263"/>
      <c r="GM178" s="263"/>
      <c r="GN178" s="263"/>
      <c r="GO178" s="263"/>
      <c r="GP178" s="263"/>
      <c r="GQ178" s="263"/>
      <c r="GR178" s="263"/>
      <c r="GS178" s="263"/>
      <c r="GT178" s="263"/>
      <c r="GU178" s="263"/>
      <c r="GV178" s="263"/>
      <c r="GW178" s="263"/>
      <c r="GX178" s="263"/>
      <c r="GY178" s="263"/>
      <c r="GZ178" s="263"/>
      <c r="HA178" s="263"/>
      <c r="HB178" s="263"/>
      <c r="HC178" s="263"/>
      <c r="HD178" s="263"/>
      <c r="HE178" s="263"/>
      <c r="HF178" s="263"/>
      <c r="HG178" s="263"/>
      <c r="HH178" s="263"/>
      <c r="HI178" s="263"/>
      <c r="HJ178" s="263"/>
      <c r="HK178" s="263"/>
      <c r="HL178" s="263"/>
      <c r="HM178" s="263"/>
      <c r="HN178" s="263"/>
      <c r="HO178" s="263"/>
      <c r="HP178" s="263"/>
      <c r="HQ178" s="263"/>
      <c r="HR178" s="263"/>
      <c r="HS178" s="263"/>
      <c r="HT178" s="263"/>
      <c r="HU178" s="263"/>
      <c r="HV178" s="263"/>
      <c r="HW178" s="263"/>
      <c r="HX178" s="263"/>
      <c r="HY178" s="263"/>
      <c r="HZ178" s="263"/>
      <c r="IA178" s="263"/>
      <c r="IB178" s="263"/>
      <c r="IC178" s="263"/>
      <c r="ID178" s="263"/>
      <c r="IE178" s="263"/>
      <c r="IF178" s="263"/>
      <c r="IG178" s="263"/>
      <c r="IH178" s="263"/>
      <c r="II178" s="263"/>
      <c r="IJ178" s="263"/>
      <c r="IK178" s="263"/>
      <c r="IL178" s="263"/>
      <c r="IM178" s="263"/>
      <c r="IN178" s="263"/>
      <c r="IO178" s="263"/>
      <c r="IP178" s="263"/>
      <c r="IQ178" s="263"/>
      <c r="IR178" s="263"/>
      <c r="IS178" s="263"/>
      <c r="IT178" s="263"/>
      <c r="IU178" s="263"/>
      <c r="IV178" s="263"/>
      <c r="IW178" s="263"/>
      <c r="IX178" s="263"/>
      <c r="IY178" s="263"/>
      <c r="IZ178" s="263"/>
      <c r="JA178" s="263"/>
      <c r="JB178" s="263"/>
      <c r="JC178" s="263"/>
      <c r="JD178" s="263"/>
      <c r="JE178" s="263"/>
      <c r="JF178" s="263"/>
      <c r="JG178" s="263"/>
      <c r="JH178" s="263"/>
      <c r="JI178" s="263"/>
      <c r="JJ178" s="263"/>
      <c r="JK178" s="263"/>
      <c r="JL178" s="263"/>
      <c r="JM178" s="263"/>
      <c r="JN178" s="263"/>
      <c r="JO178" s="263"/>
      <c r="JP178" s="263"/>
      <c r="JQ178" s="263"/>
      <c r="JR178" s="263"/>
      <c r="JS178" s="263"/>
      <c r="JT178" s="263"/>
      <c r="JU178" s="263"/>
      <c r="JV178" s="263"/>
      <c r="JW178" s="263"/>
      <c r="JX178" s="263"/>
      <c r="JY178" s="263"/>
      <c r="JZ178" s="263"/>
      <c r="KA178" s="263"/>
      <c r="KB178" s="263"/>
      <c r="KC178" s="263"/>
      <c r="KD178" s="263"/>
      <c r="KE178" s="263"/>
      <c r="KF178" s="263"/>
      <c r="KG178" s="263"/>
      <c r="KH178" s="263"/>
      <c r="KI178" s="263"/>
      <c r="KJ178" s="263"/>
      <c r="KK178" s="263"/>
      <c r="KL178" s="263"/>
      <c r="KM178" s="263"/>
      <c r="KN178" s="263"/>
      <c r="KO178" s="263"/>
      <c r="KP178" s="263"/>
      <c r="KQ178" s="263"/>
      <c r="KR178" s="263"/>
      <c r="KS178" s="263"/>
      <c r="KT178" s="263"/>
      <c r="KU178" s="263"/>
      <c r="KV178" s="263"/>
      <c r="KW178" s="263"/>
      <c r="KX178" s="263"/>
      <c r="KY178" s="263"/>
      <c r="KZ178" s="263"/>
      <c r="LA178" s="263"/>
      <c r="LB178" s="263"/>
      <c r="LC178" s="263"/>
      <c r="LD178" s="263"/>
      <c r="LE178" s="263"/>
      <c r="LF178" s="263"/>
      <c r="LG178" s="263"/>
      <c r="LH178" s="263"/>
      <c r="LI178" s="263"/>
      <c r="LJ178" s="263"/>
      <c r="LK178" s="263"/>
      <c r="LL178" s="263"/>
      <c r="LM178" s="263"/>
      <c r="LN178" s="263"/>
      <c r="LO178" s="263"/>
      <c r="LP178" s="263"/>
      <c r="LQ178" s="263"/>
      <c r="LR178" s="263"/>
      <c r="LS178" s="263"/>
      <c r="LT178" s="263"/>
      <c r="LU178" s="263"/>
      <c r="LV178" s="263"/>
      <c r="LW178" s="263"/>
      <c r="LX178" s="263"/>
      <c r="LY178" s="263"/>
      <c r="LZ178" s="263"/>
      <c r="MA178" s="263"/>
      <c r="MB178" s="263"/>
      <c r="MC178" s="263"/>
      <c r="MD178" s="263"/>
      <c r="ME178" s="263"/>
      <c r="MF178" s="263"/>
      <c r="MG178" s="263"/>
      <c r="MH178" s="263"/>
      <c r="MI178" s="263"/>
      <c r="MJ178" s="263"/>
      <c r="MK178" s="263"/>
      <c r="ML178" s="263"/>
      <c r="MM178" s="263"/>
      <c r="MN178" s="263"/>
      <c r="MO178" s="263"/>
      <c r="MP178" s="263"/>
      <c r="MQ178" s="263"/>
      <c r="MR178" s="263"/>
      <c r="MS178" s="263"/>
      <c r="MT178" s="263"/>
      <c r="MU178" s="263"/>
      <c r="MV178" s="263"/>
      <c r="MW178" s="263"/>
      <c r="MX178" s="263"/>
      <c r="MY178" s="263"/>
      <c r="MZ178" s="263"/>
      <c r="NA178" s="263"/>
      <c r="NB178" s="263"/>
      <c r="NC178" s="263"/>
      <c r="ND178" s="263"/>
      <c r="NE178" s="263"/>
      <c r="NF178" s="263"/>
      <c r="NG178" s="263"/>
      <c r="NH178" s="263"/>
      <c r="NI178" s="263"/>
      <c r="NJ178" s="263"/>
      <c r="NK178" s="263"/>
      <c r="NL178" s="263"/>
      <c r="NM178" s="263"/>
      <c r="NN178" s="263"/>
      <c r="NO178" s="263"/>
      <c r="NP178" s="263"/>
      <c r="NQ178" s="263"/>
      <c r="NR178" s="263"/>
      <c r="NS178" s="263"/>
      <c r="NT178" s="263"/>
      <c r="NU178" s="263"/>
      <c r="NV178" s="263"/>
      <c r="NW178" s="263"/>
      <c r="NX178" s="263"/>
      <c r="NY178" s="263"/>
      <c r="NZ178" s="263"/>
      <c r="OA178" s="263"/>
      <c r="OB178" s="263"/>
      <c r="OC178" s="263"/>
      <c r="OD178" s="263"/>
      <c r="OE178" s="263"/>
      <c r="OF178" s="263"/>
      <c r="OG178" s="263"/>
      <c r="OH178" s="263"/>
      <c r="OI178" s="263"/>
      <c r="OJ178" s="263"/>
      <c r="OK178" s="263"/>
      <c r="OL178" s="263"/>
      <c r="OM178" s="263"/>
      <c r="ON178" s="263"/>
      <c r="OO178" s="263"/>
      <c r="OP178" s="263"/>
      <c r="OQ178" s="263"/>
      <c r="OR178" s="263"/>
      <c r="OS178" s="263"/>
      <c r="OT178" s="263"/>
      <c r="OU178" s="263"/>
      <c r="OV178" s="263"/>
      <c r="OW178" s="263"/>
      <c r="OX178" s="263"/>
      <c r="OY178" s="263"/>
      <c r="OZ178" s="263"/>
      <c r="PA178" s="263"/>
      <c r="PB178" s="263"/>
      <c r="PC178" s="263"/>
      <c r="PD178" s="263"/>
      <c r="PE178" s="263"/>
      <c r="PF178" s="263"/>
      <c r="PG178" s="263"/>
      <c r="PH178" s="263"/>
      <c r="PI178" s="263"/>
      <c r="PJ178" s="263"/>
      <c r="PK178" s="263"/>
      <c r="PL178" s="263"/>
      <c r="PM178" s="263"/>
      <c r="PN178" s="263"/>
      <c r="PO178" s="263"/>
      <c r="PP178" s="263"/>
      <c r="PQ178" s="263"/>
      <c r="PR178" s="263"/>
      <c r="PS178" s="263"/>
      <c r="PT178" s="263"/>
      <c r="PU178" s="263"/>
      <c r="PV178" s="263"/>
      <c r="PW178" s="263"/>
      <c r="PX178" s="263"/>
      <c r="PY178" s="263"/>
      <c r="PZ178" s="263"/>
      <c r="QA178" s="263"/>
      <c r="QB178" s="263"/>
      <c r="QC178" s="263"/>
      <c r="QD178" s="263"/>
      <c r="QE178" s="263"/>
      <c r="QF178" s="263"/>
      <c r="QG178" s="263"/>
      <c r="QH178" s="263"/>
      <c r="QI178" s="263"/>
      <c r="QJ178" s="263"/>
      <c r="QK178" s="263"/>
      <c r="QL178" s="263"/>
      <c r="QM178" s="263"/>
      <c r="QN178" s="263"/>
      <c r="QO178" s="263"/>
      <c r="QP178" s="263"/>
      <c r="QQ178" s="263"/>
      <c r="QR178" s="263"/>
      <c r="QS178" s="263"/>
      <c r="QT178" s="263"/>
      <c r="QU178" s="263"/>
      <c r="QV178" s="263"/>
      <c r="QW178" s="263"/>
      <c r="QX178" s="263"/>
      <c r="QY178" s="263"/>
      <c r="QZ178" s="263"/>
      <c r="RA178" s="263"/>
      <c r="RB178" s="263"/>
      <c r="RC178" s="263"/>
      <c r="RD178" s="263"/>
      <c r="RE178" s="263"/>
      <c r="RF178" s="263"/>
      <c r="RG178" s="263"/>
      <c r="RH178" s="263"/>
      <c r="RI178" s="263"/>
      <c r="RJ178" s="263"/>
      <c r="RK178" s="263"/>
      <c r="RL178" s="263"/>
      <c r="RM178" s="263"/>
      <c r="RN178" s="263"/>
      <c r="RO178" s="263"/>
      <c r="RP178" s="263"/>
      <c r="RQ178" s="263"/>
      <c r="RR178" s="263"/>
      <c r="RS178" s="263"/>
      <c r="RT178" s="263"/>
      <c r="RU178" s="263"/>
      <c r="RV178" s="263"/>
      <c r="RW178" s="263"/>
      <c r="RX178" s="263"/>
      <c r="RY178" s="263"/>
      <c r="RZ178" s="263"/>
      <c r="SA178" s="263"/>
      <c r="SB178" s="263"/>
      <c r="SC178" s="263"/>
      <c r="SD178" s="263"/>
      <c r="SE178" s="263"/>
      <c r="SF178" s="263"/>
      <c r="SG178" s="263"/>
      <c r="SH178" s="263"/>
      <c r="SI178" s="263"/>
      <c r="SJ178" s="263"/>
      <c r="SK178" s="263"/>
      <c r="SL178" s="263"/>
      <c r="SM178" s="263"/>
      <c r="SN178" s="263"/>
      <c r="SO178" s="263"/>
      <c r="SP178" s="263"/>
      <c r="SQ178" s="263"/>
      <c r="SR178" s="263"/>
      <c r="SS178" s="263"/>
      <c r="ST178" s="263"/>
      <c r="SU178" s="263"/>
      <c r="SV178" s="263"/>
      <c r="SW178" s="263"/>
      <c r="SX178" s="263"/>
      <c r="SY178" s="263"/>
      <c r="SZ178" s="263"/>
      <c r="TA178" s="263"/>
      <c r="TB178" s="263"/>
      <c r="TC178" s="263"/>
      <c r="TD178" s="263"/>
      <c r="TE178" s="263"/>
      <c r="TF178" s="263"/>
      <c r="TG178" s="263"/>
      <c r="TH178" s="263"/>
      <c r="TI178" s="263"/>
      <c r="TJ178" s="263"/>
      <c r="TK178" s="263"/>
      <c r="TL178" s="263"/>
      <c r="TM178" s="263"/>
      <c r="TN178" s="263"/>
      <c r="TO178" s="263"/>
      <c r="TP178" s="263"/>
      <c r="TQ178" s="263"/>
      <c r="TR178" s="263"/>
      <c r="TS178" s="263"/>
      <c r="TT178" s="263"/>
      <c r="TU178" s="263"/>
      <c r="TV178" s="263"/>
      <c r="TW178" s="263"/>
      <c r="TX178" s="263"/>
      <c r="TY178" s="263"/>
      <c r="TZ178" s="263"/>
      <c r="UA178" s="263"/>
      <c r="UB178" s="263"/>
      <c r="UC178" s="263"/>
      <c r="UD178" s="263"/>
      <c r="UE178" s="263"/>
      <c r="UF178" s="263"/>
      <c r="UG178" s="263"/>
      <c r="UH178" s="263"/>
      <c r="UI178" s="263"/>
      <c r="UJ178" s="263"/>
      <c r="UK178" s="263"/>
      <c r="UL178" s="263"/>
      <c r="UM178" s="263"/>
      <c r="UN178" s="263"/>
      <c r="UO178" s="263"/>
      <c r="UP178" s="263"/>
      <c r="UQ178" s="263"/>
      <c r="UR178" s="263"/>
      <c r="US178" s="263"/>
      <c r="UT178" s="263"/>
      <c r="UU178" s="263"/>
      <c r="UV178" s="263"/>
      <c r="UW178" s="263"/>
      <c r="UX178" s="263"/>
      <c r="UY178" s="263"/>
      <c r="UZ178" s="263"/>
      <c r="VA178" s="263"/>
      <c r="VB178" s="263"/>
      <c r="VC178" s="263"/>
      <c r="VD178" s="263"/>
      <c r="VE178" s="263"/>
      <c r="VF178" s="263"/>
      <c r="VG178" s="263"/>
      <c r="VH178" s="263"/>
      <c r="VI178" s="263"/>
      <c r="VJ178" s="263"/>
      <c r="VK178" s="263"/>
      <c r="VL178" s="263"/>
      <c r="VM178" s="263"/>
      <c r="VN178" s="263"/>
      <c r="VO178" s="263"/>
      <c r="VP178" s="263"/>
      <c r="VQ178" s="263"/>
      <c r="VR178" s="263"/>
      <c r="VS178" s="263"/>
      <c r="VT178" s="263"/>
      <c r="VU178" s="263"/>
      <c r="VV178" s="263"/>
      <c r="VW178" s="263"/>
      <c r="VX178" s="263"/>
      <c r="VY178" s="263"/>
      <c r="VZ178" s="263"/>
      <c r="WA178" s="263"/>
      <c r="WB178" s="263"/>
      <c r="WC178" s="263"/>
      <c r="WD178" s="263"/>
      <c r="WE178" s="263"/>
      <c r="WF178" s="263"/>
      <c r="WG178" s="263"/>
      <c r="WH178" s="263"/>
      <c r="WI178" s="263"/>
      <c r="WJ178" s="263"/>
      <c r="WK178" s="263"/>
      <c r="WL178" s="263"/>
      <c r="WM178" s="263"/>
      <c r="WN178" s="263"/>
      <c r="WO178" s="263"/>
      <c r="WP178" s="263"/>
      <c r="WQ178" s="263"/>
      <c r="WR178" s="263"/>
      <c r="WS178" s="263"/>
      <c r="WT178" s="263"/>
      <c r="WU178" s="263"/>
      <c r="WV178" s="263"/>
      <c r="WW178" s="263"/>
      <c r="WX178" s="263"/>
      <c r="WY178" s="263"/>
      <c r="WZ178" s="263"/>
      <c r="XA178" s="263"/>
      <c r="XB178" s="263"/>
      <c r="XC178" s="263"/>
      <c r="XD178" s="263"/>
      <c r="XE178" s="263"/>
      <c r="XF178" s="263"/>
      <c r="XG178" s="263"/>
      <c r="XH178" s="263"/>
      <c r="XI178" s="263"/>
      <c r="XJ178" s="263"/>
      <c r="XK178" s="263"/>
      <c r="XL178" s="263"/>
      <c r="XM178" s="263"/>
      <c r="XN178" s="263"/>
      <c r="XO178" s="263"/>
      <c r="XP178" s="263"/>
      <c r="XQ178" s="263"/>
      <c r="XR178" s="263"/>
      <c r="XS178" s="263"/>
      <c r="XT178" s="263"/>
      <c r="XU178" s="263"/>
      <c r="XV178" s="263"/>
      <c r="XW178" s="263"/>
      <c r="XX178" s="263"/>
      <c r="XY178" s="263"/>
      <c r="XZ178" s="263"/>
      <c r="YA178" s="263"/>
      <c r="YB178" s="263"/>
      <c r="YC178" s="263"/>
      <c r="YD178" s="263"/>
      <c r="YE178" s="263"/>
      <c r="YF178" s="263"/>
      <c r="YG178" s="263"/>
      <c r="YH178" s="263"/>
      <c r="YI178" s="263"/>
      <c r="YJ178" s="263"/>
      <c r="YK178" s="263"/>
      <c r="YL178" s="263"/>
      <c r="YM178" s="263"/>
      <c r="YN178" s="263"/>
      <c r="YO178" s="263"/>
      <c r="YP178" s="263"/>
      <c r="YQ178" s="263"/>
      <c r="YR178" s="263"/>
      <c r="YS178" s="263"/>
      <c r="YT178" s="263"/>
      <c r="YU178" s="263"/>
      <c r="YV178" s="263"/>
      <c r="YW178" s="263"/>
      <c r="YX178" s="263"/>
      <c r="YY178" s="263"/>
      <c r="YZ178" s="263"/>
      <c r="ZA178" s="263"/>
      <c r="ZB178" s="263"/>
      <c r="ZC178" s="263"/>
      <c r="ZD178" s="263"/>
      <c r="ZE178" s="263"/>
      <c r="ZF178" s="263"/>
      <c r="ZG178" s="263"/>
      <c r="ZH178" s="263"/>
      <c r="ZI178" s="263"/>
      <c r="ZJ178" s="263"/>
      <c r="ZK178" s="263"/>
      <c r="ZL178" s="263"/>
      <c r="ZM178" s="263"/>
      <c r="ZN178" s="263"/>
      <c r="ZO178" s="263"/>
      <c r="ZP178" s="263"/>
      <c r="ZQ178" s="263"/>
      <c r="ZR178" s="263"/>
      <c r="ZS178" s="263"/>
      <c r="ZT178" s="263"/>
      <c r="ZU178" s="263"/>
      <c r="ZV178" s="263"/>
      <c r="ZW178" s="263"/>
      <c r="ZX178" s="263"/>
      <c r="ZY178" s="263"/>
      <c r="ZZ178" s="263"/>
      <c r="AAA178" s="263"/>
      <c r="AAB178" s="263"/>
      <c r="AAC178" s="263"/>
      <c r="AAD178" s="263"/>
      <c r="AAE178" s="263"/>
      <c r="AAF178" s="263"/>
      <c r="AAG178" s="263"/>
      <c r="AAH178" s="263"/>
      <c r="AAI178" s="263"/>
      <c r="AAJ178" s="263"/>
      <c r="AAK178" s="263"/>
      <c r="AAL178" s="263"/>
      <c r="AAM178" s="263"/>
      <c r="AAN178" s="263"/>
      <c r="AAO178" s="263"/>
      <c r="AAP178" s="263"/>
      <c r="AAQ178" s="263"/>
      <c r="AAR178" s="263"/>
      <c r="AAS178" s="263"/>
      <c r="AAT178" s="263"/>
      <c r="AAU178" s="263"/>
      <c r="AAV178" s="263"/>
      <c r="AAW178" s="263"/>
      <c r="AAX178" s="263"/>
      <c r="AAY178" s="263"/>
      <c r="AAZ178" s="263"/>
      <c r="ABA178" s="263"/>
      <c r="ABB178" s="263"/>
      <c r="ABC178" s="263"/>
      <c r="ABD178" s="263"/>
      <c r="ABE178" s="263"/>
      <c r="ABF178" s="263"/>
      <c r="ABG178" s="263"/>
      <c r="ABH178" s="263"/>
      <c r="ABI178" s="263"/>
      <c r="ABJ178" s="263"/>
      <c r="ABK178" s="263"/>
      <c r="ABL178" s="263"/>
      <c r="ABM178" s="263"/>
      <c r="ABN178" s="263"/>
      <c r="ABO178" s="263"/>
      <c r="ABP178" s="263"/>
      <c r="ABQ178" s="263"/>
      <c r="ABR178" s="263"/>
      <c r="ABS178" s="263"/>
      <c r="ABT178" s="263"/>
      <c r="ABU178" s="263"/>
      <c r="ABV178" s="263"/>
      <c r="ABW178" s="263"/>
      <c r="ABX178" s="263"/>
      <c r="ABY178" s="263"/>
      <c r="ABZ178" s="263"/>
      <c r="ACA178" s="263"/>
      <c r="ACB178" s="263"/>
      <c r="ACC178" s="263"/>
      <c r="ACD178" s="263"/>
      <c r="ACE178" s="263"/>
      <c r="ACF178" s="263"/>
      <c r="ACG178" s="263"/>
      <c r="ACH178" s="263"/>
      <c r="ACI178" s="263"/>
      <c r="ACJ178" s="263"/>
      <c r="ACK178" s="263"/>
      <c r="ACL178" s="263"/>
      <c r="ACM178" s="263"/>
      <c r="ACN178" s="263"/>
      <c r="ACO178" s="263"/>
      <c r="ACP178" s="263"/>
      <c r="ACQ178" s="263"/>
      <c r="ACR178" s="263"/>
      <c r="ACS178" s="263"/>
      <c r="ACT178" s="263"/>
      <c r="ACU178" s="263"/>
      <c r="ACV178" s="263"/>
      <c r="ACW178" s="263"/>
      <c r="ACX178" s="263"/>
      <c r="ACY178" s="263"/>
      <c r="ACZ178" s="263"/>
      <c r="ADA178" s="263"/>
      <c r="ADB178" s="263"/>
      <c r="ADC178" s="263"/>
      <c r="ADD178" s="263"/>
      <c r="ADE178" s="263"/>
      <c r="ADF178" s="263"/>
      <c r="ADG178" s="263"/>
      <c r="ADH178" s="263"/>
      <c r="ADI178" s="263"/>
      <c r="ADJ178" s="263"/>
      <c r="ADK178" s="263"/>
      <c r="ADL178" s="263"/>
      <c r="ADM178" s="263"/>
      <c r="ADN178" s="263"/>
      <c r="ADO178" s="263"/>
      <c r="ADP178" s="263"/>
      <c r="ADQ178" s="263"/>
      <c r="ADR178" s="263"/>
      <c r="ADS178" s="263"/>
      <c r="ADT178" s="263"/>
      <c r="ADU178" s="263"/>
      <c r="ADV178" s="263"/>
      <c r="ADW178" s="263"/>
      <c r="ADX178" s="263"/>
      <c r="ADY178" s="263"/>
      <c r="ADZ178" s="263"/>
      <c r="AEA178" s="263"/>
      <c r="AEB178" s="263"/>
      <c r="AEC178" s="263"/>
      <c r="AED178" s="263"/>
      <c r="AEE178" s="263"/>
      <c r="AEF178" s="263"/>
      <c r="AEG178" s="263"/>
      <c r="AEH178" s="263"/>
      <c r="AEI178" s="263"/>
      <c r="AEJ178" s="263"/>
      <c r="AEK178" s="263"/>
      <c r="AEL178" s="263"/>
      <c r="AEM178" s="263"/>
      <c r="AEN178" s="263"/>
      <c r="AEO178" s="263"/>
      <c r="AEP178" s="263"/>
      <c r="AEQ178" s="263"/>
      <c r="AER178" s="263"/>
      <c r="AES178" s="263"/>
      <c r="AET178" s="263"/>
      <c r="AEU178" s="263"/>
      <c r="AEV178" s="263"/>
      <c r="AEW178" s="263"/>
      <c r="AEX178" s="263"/>
      <c r="AEY178" s="263"/>
      <c r="AEZ178" s="263"/>
      <c r="AFA178" s="263"/>
      <c r="AFB178" s="263"/>
      <c r="AFC178" s="263"/>
      <c r="AFD178" s="263"/>
      <c r="AFE178" s="263"/>
      <c r="AFF178" s="263"/>
      <c r="AFG178" s="263"/>
      <c r="AFH178" s="263"/>
      <c r="AFI178" s="263"/>
      <c r="AFJ178" s="263"/>
      <c r="AFK178" s="263"/>
      <c r="AFL178" s="263"/>
      <c r="AFM178" s="263"/>
      <c r="AFN178" s="263"/>
      <c r="AFO178" s="263"/>
      <c r="AFP178" s="263"/>
      <c r="AFQ178" s="263"/>
      <c r="AFR178" s="263"/>
      <c r="AFS178" s="263"/>
      <c r="AFT178" s="263"/>
      <c r="AFU178" s="263"/>
      <c r="AFV178" s="263"/>
      <c r="AFW178" s="263"/>
      <c r="AFX178" s="263"/>
      <c r="AFY178" s="263"/>
      <c r="AFZ178" s="263"/>
      <c r="AGA178" s="263"/>
      <c r="AGB178" s="263"/>
      <c r="AGC178" s="263"/>
      <c r="AGD178" s="263"/>
      <c r="AGE178" s="263"/>
      <c r="AGF178" s="263"/>
      <c r="AGG178" s="263"/>
      <c r="AGH178" s="263"/>
      <c r="AGI178" s="263"/>
      <c r="AGJ178" s="263"/>
      <c r="AGK178" s="263"/>
      <c r="AGL178" s="263"/>
      <c r="AGM178" s="263"/>
      <c r="AGN178" s="263"/>
      <c r="AGO178" s="263"/>
      <c r="AGP178" s="263"/>
      <c r="AGQ178" s="263"/>
      <c r="AGR178" s="263"/>
      <c r="AGS178" s="263"/>
      <c r="AGT178" s="263"/>
      <c r="AGU178" s="263"/>
      <c r="AGV178" s="263"/>
      <c r="AGW178" s="263"/>
      <c r="AGX178" s="263"/>
      <c r="AGY178" s="263"/>
      <c r="AGZ178" s="263"/>
      <c r="AHA178" s="263"/>
      <c r="AHB178" s="263"/>
      <c r="AHC178" s="263"/>
      <c r="AHD178" s="263"/>
      <c r="AHE178" s="263"/>
      <c r="AHF178" s="263"/>
      <c r="AHG178" s="263"/>
      <c r="AHH178" s="263"/>
      <c r="AHI178" s="263"/>
      <c r="AHJ178" s="263"/>
      <c r="AHK178" s="263"/>
      <c r="AHL178" s="263"/>
      <c r="AHM178" s="263"/>
      <c r="AHN178" s="263"/>
      <c r="AHO178" s="263"/>
      <c r="AHP178" s="263"/>
      <c r="AHQ178" s="263"/>
      <c r="AHR178" s="263"/>
      <c r="AHS178" s="263"/>
      <c r="AHT178" s="263"/>
      <c r="AHU178" s="263"/>
      <c r="AHV178" s="263"/>
      <c r="AHW178" s="263"/>
      <c r="AHX178" s="263"/>
      <c r="AHY178" s="263"/>
      <c r="AHZ178" s="263"/>
      <c r="AIA178" s="263"/>
      <c r="AIB178" s="263"/>
      <c r="AIC178" s="263"/>
      <c r="AID178" s="263"/>
      <c r="AIE178" s="263"/>
      <c r="AIF178" s="263"/>
      <c r="AIG178" s="263"/>
      <c r="AIH178" s="263"/>
      <c r="AII178" s="263"/>
      <c r="AIJ178" s="263"/>
      <c r="AIK178" s="263"/>
      <c r="AIL178" s="263"/>
      <c r="AIM178" s="263"/>
      <c r="AIN178" s="263"/>
      <c r="AIO178" s="263"/>
      <c r="AIP178" s="263"/>
      <c r="AIQ178" s="263"/>
      <c r="AIR178" s="263"/>
      <c r="AIS178" s="263"/>
      <c r="AIT178" s="263"/>
      <c r="AIU178" s="263"/>
      <c r="AIV178" s="263"/>
      <c r="AIW178" s="263"/>
      <c r="AIX178" s="263"/>
      <c r="AIY178" s="263"/>
      <c r="AIZ178" s="263"/>
      <c r="AJA178" s="263"/>
      <c r="AJB178" s="263"/>
      <c r="AJC178" s="263"/>
      <c r="AJD178" s="263"/>
      <c r="AJE178" s="263"/>
      <c r="AJF178" s="263"/>
      <c r="AJG178" s="263"/>
      <c r="AJH178" s="263"/>
      <c r="AJI178" s="263"/>
      <c r="AJJ178" s="263"/>
      <c r="AJK178" s="263"/>
      <c r="AJL178" s="263"/>
      <c r="AJM178" s="263"/>
      <c r="AJN178" s="263"/>
      <c r="AJO178" s="263"/>
      <c r="AJP178" s="263"/>
      <c r="AJQ178" s="263"/>
      <c r="AJR178" s="263"/>
      <c r="AJS178" s="263"/>
      <c r="AJT178" s="263"/>
      <c r="AJU178" s="263"/>
      <c r="AJV178" s="263"/>
      <c r="AJW178" s="263"/>
      <c r="AJX178" s="263"/>
      <c r="AJY178" s="263"/>
      <c r="AJZ178" s="263"/>
      <c r="AKA178" s="263"/>
      <c r="AKB178" s="263"/>
      <c r="AKC178" s="263"/>
      <c r="AKD178" s="263"/>
      <c r="AKE178" s="263"/>
      <c r="AKF178" s="263"/>
      <c r="AKG178" s="263"/>
      <c r="AKH178" s="263"/>
      <c r="AKI178" s="263"/>
      <c r="AKJ178" s="263"/>
      <c r="AKK178" s="263"/>
      <c r="AKL178" s="263"/>
      <c r="AKM178" s="263"/>
      <c r="AKN178" s="263"/>
      <c r="AKO178" s="263"/>
      <c r="AKP178" s="263"/>
      <c r="AKQ178" s="263"/>
      <c r="AKR178" s="263"/>
      <c r="AKS178" s="263"/>
      <c r="AKT178" s="263"/>
      <c r="AKU178" s="263"/>
      <c r="AKV178" s="263"/>
      <c r="AKW178" s="263"/>
      <c r="AKX178" s="263"/>
      <c r="AKY178" s="263"/>
      <c r="AKZ178" s="263"/>
      <c r="ALA178" s="263"/>
      <c r="ALB178" s="263"/>
      <c r="ALC178" s="263"/>
      <c r="ALD178" s="263"/>
      <c r="ALE178" s="263"/>
      <c r="ALF178" s="263"/>
      <c r="ALG178" s="263"/>
      <c r="ALH178" s="263"/>
      <c r="ALI178" s="263"/>
      <c r="ALJ178" s="263"/>
      <c r="ALK178" s="263"/>
      <c r="ALL178" s="263"/>
      <c r="ALM178" s="263"/>
      <c r="ALN178" s="263"/>
      <c r="ALO178" s="263"/>
      <c r="ALP178" s="263"/>
      <c r="ALQ178" s="263"/>
      <c r="ALR178" s="263"/>
      <c r="ALS178" s="263"/>
      <c r="ALT178" s="263"/>
      <c r="ALU178" s="263"/>
      <c r="ALV178" s="263"/>
      <c r="ALW178" s="263"/>
      <c r="ALX178" s="263"/>
      <c r="ALY178" s="263"/>
      <c r="ALZ178" s="263"/>
      <c r="AMA178" s="263"/>
      <c r="AMB178" s="263"/>
      <c r="AMC178" s="263"/>
      <c r="AMD178" s="263"/>
      <c r="AME178" s="263"/>
      <c r="AMF178" s="263"/>
      <c r="AMG178" s="263"/>
      <c r="AMH178" s="263"/>
      <c r="AMI178" s="263"/>
      <c r="AMJ178" s="263"/>
      <c r="AMK178" s="263"/>
    </row>
    <row r="179" spans="1:1025" s="86" customFormat="1" x14ac:dyDescent="0.2">
      <c r="A179" s="263"/>
      <c r="B179" s="263"/>
      <c r="C179" s="234"/>
      <c r="D179" s="234"/>
      <c r="E179" s="234"/>
      <c r="F179" s="234"/>
      <c r="G179" s="234"/>
      <c r="H179" s="234"/>
      <c r="I179" s="234"/>
      <c r="J179" s="234"/>
      <c r="K179" s="234"/>
      <c r="L179" s="234"/>
      <c r="M179" s="234"/>
      <c r="N179" s="234"/>
      <c r="O179" s="234"/>
      <c r="P179" s="234"/>
      <c r="Q179" s="224"/>
      <c r="R179" s="244"/>
      <c r="S179" s="263"/>
      <c r="T179" s="263"/>
      <c r="U179" s="263"/>
      <c r="V179" s="263"/>
      <c r="W179" s="263"/>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63"/>
      <c r="BF179" s="263"/>
      <c r="BG179" s="263"/>
      <c r="BH179" s="263"/>
      <c r="BI179" s="263"/>
      <c r="BJ179" s="263"/>
      <c r="BK179" s="263"/>
      <c r="BL179" s="263"/>
      <c r="BM179" s="263"/>
      <c r="BN179" s="263"/>
      <c r="BO179" s="263"/>
      <c r="BP179" s="263"/>
      <c r="BQ179" s="263"/>
      <c r="BR179" s="263"/>
      <c r="BS179" s="263"/>
      <c r="BT179" s="263"/>
      <c r="BU179" s="263"/>
      <c r="BV179" s="263"/>
      <c r="BW179" s="263"/>
      <c r="BX179" s="263"/>
      <c r="BY179" s="263"/>
      <c r="BZ179" s="263"/>
      <c r="CA179" s="263"/>
      <c r="CB179" s="263"/>
      <c r="CC179" s="263"/>
      <c r="CD179" s="263"/>
      <c r="CE179" s="263"/>
      <c r="CF179" s="263"/>
      <c r="CG179" s="263"/>
      <c r="CH179" s="263"/>
      <c r="CI179" s="263"/>
      <c r="CJ179" s="263"/>
      <c r="CK179" s="263"/>
      <c r="CL179" s="263"/>
      <c r="CM179" s="263"/>
      <c r="CN179" s="263"/>
      <c r="CO179" s="263"/>
      <c r="CP179" s="263"/>
      <c r="CQ179" s="263"/>
      <c r="CR179" s="263"/>
      <c r="CS179" s="263"/>
      <c r="CT179" s="263"/>
      <c r="CU179" s="263"/>
      <c r="CV179" s="263"/>
      <c r="CW179" s="263"/>
      <c r="CX179" s="263"/>
      <c r="CY179" s="263"/>
      <c r="CZ179" s="263"/>
      <c r="DA179" s="263"/>
      <c r="DB179" s="263"/>
      <c r="DC179" s="263"/>
      <c r="DD179" s="263"/>
      <c r="DE179" s="263"/>
      <c r="DF179" s="263"/>
      <c r="DG179" s="263"/>
      <c r="DH179" s="263"/>
      <c r="DI179" s="263"/>
      <c r="DJ179" s="263"/>
      <c r="DK179" s="263"/>
      <c r="DL179" s="263"/>
      <c r="DM179" s="263"/>
      <c r="DN179" s="263"/>
      <c r="DO179" s="263"/>
      <c r="DP179" s="263"/>
      <c r="DQ179" s="263"/>
      <c r="DR179" s="263"/>
      <c r="DS179" s="263"/>
      <c r="DT179" s="263"/>
      <c r="DU179" s="263"/>
      <c r="DV179" s="263"/>
      <c r="DW179" s="263"/>
      <c r="DX179" s="263"/>
      <c r="DY179" s="263"/>
      <c r="DZ179" s="263"/>
      <c r="EA179" s="263"/>
      <c r="EB179" s="263"/>
      <c r="EC179" s="263"/>
      <c r="ED179" s="263"/>
      <c r="EE179" s="263"/>
      <c r="EF179" s="263"/>
      <c r="EG179" s="263"/>
      <c r="EH179" s="263"/>
      <c r="EI179" s="263"/>
      <c r="EJ179" s="263"/>
      <c r="EK179" s="263"/>
      <c r="EL179" s="263"/>
      <c r="EM179" s="263"/>
      <c r="EN179" s="263"/>
      <c r="EO179" s="263"/>
      <c r="EP179" s="263"/>
      <c r="EQ179" s="263"/>
      <c r="ER179" s="263"/>
      <c r="ES179" s="263"/>
      <c r="ET179" s="263"/>
      <c r="EU179" s="263"/>
      <c r="EV179" s="263"/>
      <c r="EW179" s="263"/>
      <c r="EX179" s="263"/>
      <c r="EY179" s="263"/>
      <c r="EZ179" s="263"/>
      <c r="FA179" s="263"/>
      <c r="FB179" s="263"/>
      <c r="FC179" s="263"/>
      <c r="FD179" s="263"/>
      <c r="FE179" s="263"/>
      <c r="FF179" s="263"/>
      <c r="FG179" s="263"/>
      <c r="FH179" s="263"/>
      <c r="FI179" s="263"/>
      <c r="FJ179" s="263"/>
      <c r="FK179" s="263"/>
      <c r="FL179" s="263"/>
      <c r="FM179" s="263"/>
      <c r="FN179" s="263"/>
      <c r="FO179" s="263"/>
      <c r="FP179" s="263"/>
      <c r="FQ179" s="263"/>
      <c r="FR179" s="263"/>
      <c r="FS179" s="263"/>
      <c r="FT179" s="263"/>
      <c r="FU179" s="263"/>
      <c r="FV179" s="263"/>
      <c r="FW179" s="263"/>
      <c r="FX179" s="263"/>
      <c r="FY179" s="263"/>
      <c r="FZ179" s="263"/>
      <c r="GA179" s="263"/>
      <c r="GB179" s="263"/>
      <c r="GC179" s="263"/>
      <c r="GD179" s="263"/>
      <c r="GE179" s="263"/>
      <c r="GF179" s="263"/>
      <c r="GG179" s="263"/>
      <c r="GH179" s="263"/>
      <c r="GI179" s="263"/>
      <c r="GJ179" s="263"/>
      <c r="GK179" s="263"/>
      <c r="GL179" s="263"/>
      <c r="GM179" s="263"/>
      <c r="GN179" s="263"/>
      <c r="GO179" s="263"/>
      <c r="GP179" s="263"/>
      <c r="GQ179" s="263"/>
      <c r="GR179" s="263"/>
      <c r="GS179" s="263"/>
      <c r="GT179" s="263"/>
      <c r="GU179" s="263"/>
      <c r="GV179" s="263"/>
      <c r="GW179" s="263"/>
      <c r="GX179" s="263"/>
      <c r="GY179" s="263"/>
      <c r="GZ179" s="263"/>
      <c r="HA179" s="263"/>
      <c r="HB179" s="263"/>
      <c r="HC179" s="263"/>
      <c r="HD179" s="263"/>
      <c r="HE179" s="263"/>
      <c r="HF179" s="263"/>
      <c r="HG179" s="263"/>
      <c r="HH179" s="263"/>
      <c r="HI179" s="263"/>
      <c r="HJ179" s="263"/>
      <c r="HK179" s="263"/>
      <c r="HL179" s="263"/>
      <c r="HM179" s="263"/>
      <c r="HN179" s="263"/>
      <c r="HO179" s="263"/>
      <c r="HP179" s="263"/>
      <c r="HQ179" s="263"/>
      <c r="HR179" s="263"/>
      <c r="HS179" s="263"/>
      <c r="HT179" s="263"/>
      <c r="HU179" s="263"/>
      <c r="HV179" s="263"/>
      <c r="HW179" s="263"/>
      <c r="HX179" s="263"/>
      <c r="HY179" s="263"/>
      <c r="HZ179" s="263"/>
      <c r="IA179" s="263"/>
      <c r="IB179" s="263"/>
      <c r="IC179" s="263"/>
      <c r="ID179" s="263"/>
      <c r="IE179" s="263"/>
      <c r="IF179" s="263"/>
      <c r="IG179" s="263"/>
      <c r="IH179" s="263"/>
      <c r="II179" s="263"/>
      <c r="IJ179" s="263"/>
      <c r="IK179" s="263"/>
      <c r="IL179" s="263"/>
      <c r="IM179" s="263"/>
      <c r="IN179" s="263"/>
      <c r="IO179" s="263"/>
      <c r="IP179" s="263"/>
      <c r="IQ179" s="263"/>
      <c r="IR179" s="263"/>
      <c r="IS179" s="263"/>
      <c r="IT179" s="263"/>
      <c r="IU179" s="263"/>
      <c r="IV179" s="263"/>
      <c r="IW179" s="263"/>
      <c r="IX179" s="263"/>
      <c r="IY179" s="263"/>
      <c r="IZ179" s="263"/>
      <c r="JA179" s="263"/>
      <c r="JB179" s="263"/>
      <c r="JC179" s="263"/>
      <c r="JD179" s="263"/>
      <c r="JE179" s="263"/>
      <c r="JF179" s="263"/>
      <c r="JG179" s="263"/>
      <c r="JH179" s="263"/>
      <c r="JI179" s="263"/>
      <c r="JJ179" s="263"/>
      <c r="JK179" s="263"/>
      <c r="JL179" s="263"/>
      <c r="JM179" s="263"/>
      <c r="JN179" s="263"/>
      <c r="JO179" s="263"/>
      <c r="JP179" s="263"/>
      <c r="JQ179" s="263"/>
      <c r="JR179" s="263"/>
      <c r="JS179" s="263"/>
      <c r="JT179" s="263"/>
      <c r="JU179" s="263"/>
      <c r="JV179" s="263"/>
      <c r="JW179" s="263"/>
      <c r="JX179" s="263"/>
      <c r="JY179" s="263"/>
      <c r="JZ179" s="263"/>
      <c r="KA179" s="263"/>
      <c r="KB179" s="263"/>
      <c r="KC179" s="263"/>
      <c r="KD179" s="263"/>
      <c r="KE179" s="263"/>
      <c r="KF179" s="263"/>
      <c r="KG179" s="263"/>
      <c r="KH179" s="263"/>
      <c r="KI179" s="263"/>
      <c r="KJ179" s="263"/>
      <c r="KK179" s="263"/>
      <c r="KL179" s="263"/>
      <c r="KM179" s="263"/>
      <c r="KN179" s="263"/>
      <c r="KO179" s="263"/>
      <c r="KP179" s="263"/>
      <c r="KQ179" s="263"/>
      <c r="KR179" s="263"/>
      <c r="KS179" s="263"/>
      <c r="KT179" s="263"/>
      <c r="KU179" s="263"/>
      <c r="KV179" s="263"/>
      <c r="KW179" s="263"/>
      <c r="KX179" s="263"/>
      <c r="KY179" s="263"/>
      <c r="KZ179" s="263"/>
      <c r="LA179" s="263"/>
      <c r="LB179" s="263"/>
      <c r="LC179" s="263"/>
      <c r="LD179" s="263"/>
      <c r="LE179" s="263"/>
      <c r="LF179" s="263"/>
      <c r="LG179" s="263"/>
      <c r="LH179" s="263"/>
      <c r="LI179" s="263"/>
      <c r="LJ179" s="263"/>
      <c r="LK179" s="263"/>
      <c r="LL179" s="263"/>
      <c r="LM179" s="263"/>
      <c r="LN179" s="263"/>
      <c r="LO179" s="263"/>
      <c r="LP179" s="263"/>
      <c r="LQ179" s="263"/>
      <c r="LR179" s="263"/>
      <c r="LS179" s="263"/>
      <c r="LT179" s="263"/>
      <c r="LU179" s="263"/>
      <c r="LV179" s="263"/>
      <c r="LW179" s="263"/>
      <c r="LX179" s="263"/>
      <c r="LY179" s="263"/>
      <c r="LZ179" s="263"/>
      <c r="MA179" s="263"/>
      <c r="MB179" s="263"/>
      <c r="MC179" s="263"/>
      <c r="MD179" s="263"/>
      <c r="ME179" s="263"/>
      <c r="MF179" s="263"/>
      <c r="MG179" s="263"/>
      <c r="MH179" s="263"/>
      <c r="MI179" s="263"/>
      <c r="MJ179" s="263"/>
      <c r="MK179" s="263"/>
      <c r="ML179" s="263"/>
      <c r="MM179" s="263"/>
      <c r="MN179" s="263"/>
      <c r="MO179" s="263"/>
      <c r="MP179" s="263"/>
      <c r="MQ179" s="263"/>
      <c r="MR179" s="263"/>
      <c r="MS179" s="263"/>
      <c r="MT179" s="263"/>
      <c r="MU179" s="263"/>
      <c r="MV179" s="263"/>
      <c r="MW179" s="263"/>
      <c r="MX179" s="263"/>
      <c r="MY179" s="263"/>
      <c r="MZ179" s="263"/>
      <c r="NA179" s="263"/>
      <c r="NB179" s="263"/>
      <c r="NC179" s="263"/>
      <c r="ND179" s="263"/>
      <c r="NE179" s="263"/>
      <c r="NF179" s="263"/>
      <c r="NG179" s="263"/>
      <c r="NH179" s="263"/>
      <c r="NI179" s="263"/>
      <c r="NJ179" s="263"/>
      <c r="NK179" s="263"/>
      <c r="NL179" s="263"/>
      <c r="NM179" s="263"/>
      <c r="NN179" s="263"/>
      <c r="NO179" s="263"/>
      <c r="NP179" s="263"/>
      <c r="NQ179" s="263"/>
      <c r="NR179" s="263"/>
      <c r="NS179" s="263"/>
      <c r="NT179" s="263"/>
      <c r="NU179" s="263"/>
      <c r="NV179" s="263"/>
      <c r="NW179" s="263"/>
      <c r="NX179" s="263"/>
      <c r="NY179" s="263"/>
      <c r="NZ179" s="263"/>
      <c r="OA179" s="263"/>
      <c r="OB179" s="263"/>
      <c r="OC179" s="263"/>
      <c r="OD179" s="263"/>
      <c r="OE179" s="263"/>
      <c r="OF179" s="263"/>
      <c r="OG179" s="263"/>
      <c r="OH179" s="263"/>
      <c r="OI179" s="263"/>
      <c r="OJ179" s="263"/>
      <c r="OK179" s="263"/>
      <c r="OL179" s="263"/>
      <c r="OM179" s="263"/>
      <c r="ON179" s="263"/>
      <c r="OO179" s="263"/>
      <c r="OP179" s="263"/>
      <c r="OQ179" s="263"/>
      <c r="OR179" s="263"/>
      <c r="OS179" s="263"/>
      <c r="OT179" s="263"/>
      <c r="OU179" s="263"/>
      <c r="OV179" s="263"/>
      <c r="OW179" s="263"/>
      <c r="OX179" s="263"/>
      <c r="OY179" s="263"/>
      <c r="OZ179" s="263"/>
      <c r="PA179" s="263"/>
      <c r="PB179" s="263"/>
      <c r="PC179" s="263"/>
      <c r="PD179" s="263"/>
      <c r="PE179" s="263"/>
      <c r="PF179" s="263"/>
      <c r="PG179" s="263"/>
      <c r="PH179" s="263"/>
      <c r="PI179" s="263"/>
      <c r="PJ179" s="263"/>
      <c r="PK179" s="263"/>
      <c r="PL179" s="263"/>
      <c r="PM179" s="263"/>
      <c r="PN179" s="263"/>
      <c r="PO179" s="263"/>
      <c r="PP179" s="263"/>
      <c r="PQ179" s="263"/>
      <c r="PR179" s="263"/>
      <c r="PS179" s="263"/>
      <c r="PT179" s="263"/>
      <c r="PU179" s="263"/>
      <c r="PV179" s="263"/>
      <c r="PW179" s="263"/>
      <c r="PX179" s="263"/>
      <c r="PY179" s="263"/>
      <c r="PZ179" s="263"/>
      <c r="QA179" s="263"/>
      <c r="QB179" s="263"/>
      <c r="QC179" s="263"/>
      <c r="QD179" s="263"/>
      <c r="QE179" s="263"/>
      <c r="QF179" s="263"/>
      <c r="QG179" s="263"/>
      <c r="QH179" s="263"/>
      <c r="QI179" s="263"/>
      <c r="QJ179" s="263"/>
      <c r="QK179" s="263"/>
      <c r="QL179" s="263"/>
      <c r="QM179" s="263"/>
      <c r="QN179" s="263"/>
      <c r="QO179" s="263"/>
      <c r="QP179" s="263"/>
      <c r="QQ179" s="263"/>
      <c r="QR179" s="263"/>
      <c r="QS179" s="263"/>
      <c r="QT179" s="263"/>
      <c r="QU179" s="263"/>
      <c r="QV179" s="263"/>
      <c r="QW179" s="263"/>
      <c r="QX179" s="263"/>
      <c r="QY179" s="263"/>
      <c r="QZ179" s="263"/>
      <c r="RA179" s="263"/>
      <c r="RB179" s="263"/>
      <c r="RC179" s="263"/>
      <c r="RD179" s="263"/>
      <c r="RE179" s="263"/>
      <c r="RF179" s="263"/>
      <c r="RG179" s="263"/>
      <c r="RH179" s="263"/>
      <c r="RI179" s="263"/>
      <c r="RJ179" s="263"/>
      <c r="RK179" s="263"/>
      <c r="RL179" s="263"/>
      <c r="RM179" s="263"/>
      <c r="RN179" s="263"/>
      <c r="RO179" s="263"/>
      <c r="RP179" s="263"/>
      <c r="RQ179" s="263"/>
      <c r="RR179" s="263"/>
      <c r="RS179" s="263"/>
      <c r="RT179" s="263"/>
      <c r="RU179" s="263"/>
      <c r="RV179" s="263"/>
      <c r="RW179" s="263"/>
      <c r="RX179" s="263"/>
      <c r="RY179" s="263"/>
      <c r="RZ179" s="263"/>
      <c r="SA179" s="263"/>
      <c r="SB179" s="263"/>
      <c r="SC179" s="263"/>
      <c r="SD179" s="263"/>
      <c r="SE179" s="263"/>
      <c r="SF179" s="263"/>
      <c r="SG179" s="263"/>
      <c r="SH179" s="263"/>
      <c r="SI179" s="263"/>
      <c r="SJ179" s="263"/>
      <c r="SK179" s="263"/>
      <c r="SL179" s="263"/>
      <c r="SM179" s="263"/>
      <c r="SN179" s="263"/>
      <c r="SO179" s="263"/>
      <c r="SP179" s="263"/>
      <c r="SQ179" s="263"/>
      <c r="SR179" s="263"/>
      <c r="SS179" s="263"/>
      <c r="ST179" s="263"/>
      <c r="SU179" s="263"/>
      <c r="SV179" s="263"/>
      <c r="SW179" s="263"/>
      <c r="SX179" s="263"/>
      <c r="SY179" s="263"/>
      <c r="SZ179" s="263"/>
      <c r="TA179" s="263"/>
      <c r="TB179" s="263"/>
      <c r="TC179" s="263"/>
      <c r="TD179" s="263"/>
      <c r="TE179" s="263"/>
      <c r="TF179" s="263"/>
      <c r="TG179" s="263"/>
      <c r="TH179" s="263"/>
      <c r="TI179" s="263"/>
      <c r="TJ179" s="263"/>
      <c r="TK179" s="263"/>
      <c r="TL179" s="263"/>
      <c r="TM179" s="263"/>
      <c r="TN179" s="263"/>
      <c r="TO179" s="263"/>
      <c r="TP179" s="263"/>
      <c r="TQ179" s="263"/>
      <c r="TR179" s="263"/>
      <c r="TS179" s="263"/>
      <c r="TT179" s="263"/>
      <c r="TU179" s="263"/>
      <c r="TV179" s="263"/>
      <c r="TW179" s="263"/>
      <c r="TX179" s="263"/>
      <c r="TY179" s="263"/>
      <c r="TZ179" s="263"/>
      <c r="UA179" s="263"/>
      <c r="UB179" s="263"/>
      <c r="UC179" s="263"/>
      <c r="UD179" s="263"/>
      <c r="UE179" s="263"/>
      <c r="UF179" s="263"/>
      <c r="UG179" s="263"/>
      <c r="UH179" s="263"/>
      <c r="UI179" s="263"/>
      <c r="UJ179" s="263"/>
      <c r="UK179" s="263"/>
      <c r="UL179" s="263"/>
      <c r="UM179" s="263"/>
      <c r="UN179" s="263"/>
      <c r="UO179" s="263"/>
      <c r="UP179" s="263"/>
      <c r="UQ179" s="263"/>
      <c r="UR179" s="263"/>
      <c r="US179" s="263"/>
      <c r="UT179" s="263"/>
      <c r="UU179" s="263"/>
      <c r="UV179" s="263"/>
      <c r="UW179" s="263"/>
      <c r="UX179" s="263"/>
      <c r="UY179" s="263"/>
      <c r="UZ179" s="263"/>
      <c r="VA179" s="263"/>
      <c r="VB179" s="263"/>
      <c r="VC179" s="263"/>
      <c r="VD179" s="263"/>
      <c r="VE179" s="263"/>
      <c r="VF179" s="263"/>
      <c r="VG179" s="263"/>
      <c r="VH179" s="263"/>
      <c r="VI179" s="263"/>
      <c r="VJ179" s="263"/>
      <c r="VK179" s="263"/>
      <c r="VL179" s="263"/>
      <c r="VM179" s="263"/>
      <c r="VN179" s="263"/>
      <c r="VO179" s="263"/>
      <c r="VP179" s="263"/>
      <c r="VQ179" s="263"/>
      <c r="VR179" s="263"/>
      <c r="VS179" s="263"/>
      <c r="VT179" s="263"/>
      <c r="VU179" s="263"/>
      <c r="VV179" s="263"/>
      <c r="VW179" s="263"/>
      <c r="VX179" s="263"/>
      <c r="VY179" s="263"/>
      <c r="VZ179" s="263"/>
      <c r="WA179" s="263"/>
      <c r="WB179" s="263"/>
      <c r="WC179" s="263"/>
      <c r="WD179" s="263"/>
      <c r="WE179" s="263"/>
      <c r="WF179" s="263"/>
      <c r="WG179" s="263"/>
      <c r="WH179" s="263"/>
      <c r="WI179" s="263"/>
      <c r="WJ179" s="263"/>
      <c r="WK179" s="263"/>
      <c r="WL179" s="263"/>
      <c r="WM179" s="263"/>
      <c r="WN179" s="263"/>
      <c r="WO179" s="263"/>
      <c r="WP179" s="263"/>
      <c r="WQ179" s="263"/>
      <c r="WR179" s="263"/>
      <c r="WS179" s="263"/>
      <c r="WT179" s="263"/>
      <c r="WU179" s="263"/>
      <c r="WV179" s="263"/>
      <c r="WW179" s="263"/>
      <c r="WX179" s="263"/>
      <c r="WY179" s="263"/>
      <c r="WZ179" s="263"/>
      <c r="XA179" s="263"/>
      <c r="XB179" s="263"/>
      <c r="XC179" s="263"/>
      <c r="XD179" s="263"/>
      <c r="XE179" s="263"/>
      <c r="XF179" s="263"/>
      <c r="XG179" s="263"/>
      <c r="XH179" s="263"/>
      <c r="XI179" s="263"/>
      <c r="XJ179" s="263"/>
      <c r="XK179" s="263"/>
      <c r="XL179" s="263"/>
      <c r="XM179" s="263"/>
      <c r="XN179" s="263"/>
      <c r="XO179" s="263"/>
      <c r="XP179" s="263"/>
      <c r="XQ179" s="263"/>
      <c r="XR179" s="263"/>
      <c r="XS179" s="263"/>
      <c r="XT179" s="263"/>
      <c r="XU179" s="263"/>
      <c r="XV179" s="263"/>
      <c r="XW179" s="263"/>
      <c r="XX179" s="263"/>
      <c r="XY179" s="263"/>
      <c r="XZ179" s="263"/>
      <c r="YA179" s="263"/>
      <c r="YB179" s="263"/>
      <c r="YC179" s="263"/>
      <c r="YD179" s="263"/>
      <c r="YE179" s="263"/>
      <c r="YF179" s="263"/>
      <c r="YG179" s="263"/>
      <c r="YH179" s="263"/>
      <c r="YI179" s="263"/>
      <c r="YJ179" s="263"/>
      <c r="YK179" s="263"/>
      <c r="YL179" s="263"/>
      <c r="YM179" s="263"/>
      <c r="YN179" s="263"/>
      <c r="YO179" s="263"/>
      <c r="YP179" s="263"/>
      <c r="YQ179" s="263"/>
      <c r="YR179" s="263"/>
      <c r="YS179" s="263"/>
      <c r="YT179" s="263"/>
      <c r="YU179" s="263"/>
      <c r="YV179" s="263"/>
      <c r="YW179" s="263"/>
      <c r="YX179" s="263"/>
      <c r="YY179" s="263"/>
      <c r="YZ179" s="263"/>
      <c r="ZA179" s="263"/>
      <c r="ZB179" s="263"/>
      <c r="ZC179" s="263"/>
      <c r="ZD179" s="263"/>
      <c r="ZE179" s="263"/>
      <c r="ZF179" s="263"/>
      <c r="ZG179" s="263"/>
      <c r="ZH179" s="263"/>
      <c r="ZI179" s="263"/>
      <c r="ZJ179" s="263"/>
      <c r="ZK179" s="263"/>
      <c r="ZL179" s="263"/>
      <c r="ZM179" s="263"/>
      <c r="ZN179" s="263"/>
      <c r="ZO179" s="263"/>
      <c r="ZP179" s="263"/>
      <c r="ZQ179" s="263"/>
      <c r="ZR179" s="263"/>
      <c r="ZS179" s="263"/>
      <c r="ZT179" s="263"/>
      <c r="ZU179" s="263"/>
      <c r="ZV179" s="263"/>
      <c r="ZW179" s="263"/>
      <c r="ZX179" s="263"/>
      <c r="ZY179" s="263"/>
      <c r="ZZ179" s="263"/>
      <c r="AAA179" s="263"/>
      <c r="AAB179" s="263"/>
      <c r="AAC179" s="263"/>
      <c r="AAD179" s="263"/>
      <c r="AAE179" s="263"/>
      <c r="AAF179" s="263"/>
      <c r="AAG179" s="263"/>
      <c r="AAH179" s="263"/>
      <c r="AAI179" s="263"/>
      <c r="AAJ179" s="263"/>
      <c r="AAK179" s="263"/>
      <c r="AAL179" s="263"/>
      <c r="AAM179" s="263"/>
      <c r="AAN179" s="263"/>
      <c r="AAO179" s="263"/>
      <c r="AAP179" s="263"/>
      <c r="AAQ179" s="263"/>
      <c r="AAR179" s="263"/>
      <c r="AAS179" s="263"/>
      <c r="AAT179" s="263"/>
      <c r="AAU179" s="263"/>
      <c r="AAV179" s="263"/>
      <c r="AAW179" s="263"/>
      <c r="AAX179" s="263"/>
      <c r="AAY179" s="263"/>
      <c r="AAZ179" s="263"/>
      <c r="ABA179" s="263"/>
      <c r="ABB179" s="263"/>
      <c r="ABC179" s="263"/>
      <c r="ABD179" s="263"/>
      <c r="ABE179" s="263"/>
      <c r="ABF179" s="263"/>
      <c r="ABG179" s="263"/>
      <c r="ABH179" s="263"/>
      <c r="ABI179" s="263"/>
      <c r="ABJ179" s="263"/>
      <c r="ABK179" s="263"/>
      <c r="ABL179" s="263"/>
      <c r="ABM179" s="263"/>
      <c r="ABN179" s="263"/>
      <c r="ABO179" s="263"/>
      <c r="ABP179" s="263"/>
      <c r="ABQ179" s="263"/>
      <c r="ABR179" s="263"/>
      <c r="ABS179" s="263"/>
      <c r="ABT179" s="263"/>
      <c r="ABU179" s="263"/>
      <c r="ABV179" s="263"/>
      <c r="ABW179" s="263"/>
      <c r="ABX179" s="263"/>
      <c r="ABY179" s="263"/>
      <c r="ABZ179" s="263"/>
      <c r="ACA179" s="263"/>
      <c r="ACB179" s="263"/>
      <c r="ACC179" s="263"/>
      <c r="ACD179" s="263"/>
      <c r="ACE179" s="263"/>
      <c r="ACF179" s="263"/>
      <c r="ACG179" s="263"/>
      <c r="ACH179" s="263"/>
      <c r="ACI179" s="263"/>
      <c r="ACJ179" s="263"/>
      <c r="ACK179" s="263"/>
      <c r="ACL179" s="263"/>
      <c r="ACM179" s="263"/>
      <c r="ACN179" s="263"/>
      <c r="ACO179" s="263"/>
      <c r="ACP179" s="263"/>
      <c r="ACQ179" s="263"/>
      <c r="ACR179" s="263"/>
      <c r="ACS179" s="263"/>
      <c r="ACT179" s="263"/>
      <c r="ACU179" s="263"/>
      <c r="ACV179" s="263"/>
      <c r="ACW179" s="263"/>
      <c r="ACX179" s="263"/>
      <c r="ACY179" s="263"/>
      <c r="ACZ179" s="263"/>
      <c r="ADA179" s="263"/>
      <c r="ADB179" s="263"/>
      <c r="ADC179" s="263"/>
      <c r="ADD179" s="263"/>
      <c r="ADE179" s="263"/>
      <c r="ADF179" s="263"/>
      <c r="ADG179" s="263"/>
      <c r="ADH179" s="263"/>
      <c r="ADI179" s="263"/>
      <c r="ADJ179" s="263"/>
      <c r="ADK179" s="263"/>
      <c r="ADL179" s="263"/>
      <c r="ADM179" s="263"/>
      <c r="ADN179" s="263"/>
      <c r="ADO179" s="263"/>
      <c r="ADP179" s="263"/>
      <c r="ADQ179" s="263"/>
      <c r="ADR179" s="263"/>
      <c r="ADS179" s="263"/>
      <c r="ADT179" s="263"/>
      <c r="ADU179" s="263"/>
      <c r="ADV179" s="263"/>
      <c r="ADW179" s="263"/>
      <c r="ADX179" s="263"/>
      <c r="ADY179" s="263"/>
      <c r="ADZ179" s="263"/>
      <c r="AEA179" s="263"/>
      <c r="AEB179" s="263"/>
      <c r="AEC179" s="263"/>
      <c r="AED179" s="263"/>
      <c r="AEE179" s="263"/>
      <c r="AEF179" s="263"/>
      <c r="AEG179" s="263"/>
      <c r="AEH179" s="263"/>
      <c r="AEI179" s="263"/>
      <c r="AEJ179" s="263"/>
      <c r="AEK179" s="263"/>
      <c r="AEL179" s="263"/>
      <c r="AEM179" s="263"/>
      <c r="AEN179" s="263"/>
      <c r="AEO179" s="263"/>
      <c r="AEP179" s="263"/>
      <c r="AEQ179" s="263"/>
      <c r="AER179" s="263"/>
      <c r="AES179" s="263"/>
      <c r="AET179" s="263"/>
      <c r="AEU179" s="263"/>
      <c r="AEV179" s="263"/>
      <c r="AEW179" s="263"/>
      <c r="AEX179" s="263"/>
      <c r="AEY179" s="263"/>
      <c r="AEZ179" s="263"/>
      <c r="AFA179" s="263"/>
      <c r="AFB179" s="263"/>
      <c r="AFC179" s="263"/>
      <c r="AFD179" s="263"/>
      <c r="AFE179" s="263"/>
      <c r="AFF179" s="263"/>
      <c r="AFG179" s="263"/>
      <c r="AFH179" s="263"/>
      <c r="AFI179" s="263"/>
      <c r="AFJ179" s="263"/>
      <c r="AFK179" s="263"/>
      <c r="AFL179" s="263"/>
      <c r="AFM179" s="263"/>
      <c r="AFN179" s="263"/>
      <c r="AFO179" s="263"/>
      <c r="AFP179" s="263"/>
      <c r="AFQ179" s="263"/>
      <c r="AFR179" s="263"/>
      <c r="AFS179" s="263"/>
      <c r="AFT179" s="263"/>
      <c r="AFU179" s="263"/>
      <c r="AFV179" s="263"/>
      <c r="AFW179" s="263"/>
      <c r="AFX179" s="263"/>
      <c r="AFY179" s="263"/>
      <c r="AFZ179" s="263"/>
      <c r="AGA179" s="263"/>
      <c r="AGB179" s="263"/>
      <c r="AGC179" s="263"/>
      <c r="AGD179" s="263"/>
      <c r="AGE179" s="263"/>
      <c r="AGF179" s="263"/>
      <c r="AGG179" s="263"/>
      <c r="AGH179" s="263"/>
      <c r="AGI179" s="263"/>
      <c r="AGJ179" s="263"/>
      <c r="AGK179" s="263"/>
      <c r="AGL179" s="263"/>
      <c r="AGM179" s="263"/>
      <c r="AGN179" s="263"/>
      <c r="AGO179" s="263"/>
      <c r="AGP179" s="263"/>
      <c r="AGQ179" s="263"/>
      <c r="AGR179" s="263"/>
      <c r="AGS179" s="263"/>
      <c r="AGT179" s="263"/>
      <c r="AGU179" s="263"/>
      <c r="AGV179" s="263"/>
      <c r="AGW179" s="263"/>
      <c r="AGX179" s="263"/>
      <c r="AGY179" s="263"/>
      <c r="AGZ179" s="263"/>
      <c r="AHA179" s="263"/>
      <c r="AHB179" s="263"/>
      <c r="AHC179" s="263"/>
      <c r="AHD179" s="263"/>
      <c r="AHE179" s="263"/>
      <c r="AHF179" s="263"/>
      <c r="AHG179" s="263"/>
      <c r="AHH179" s="263"/>
      <c r="AHI179" s="263"/>
      <c r="AHJ179" s="263"/>
      <c r="AHK179" s="263"/>
      <c r="AHL179" s="263"/>
      <c r="AHM179" s="263"/>
      <c r="AHN179" s="263"/>
      <c r="AHO179" s="263"/>
      <c r="AHP179" s="263"/>
      <c r="AHQ179" s="263"/>
      <c r="AHR179" s="263"/>
      <c r="AHS179" s="263"/>
      <c r="AHT179" s="263"/>
      <c r="AHU179" s="263"/>
      <c r="AHV179" s="263"/>
      <c r="AHW179" s="263"/>
      <c r="AHX179" s="263"/>
      <c r="AHY179" s="263"/>
      <c r="AHZ179" s="263"/>
      <c r="AIA179" s="263"/>
      <c r="AIB179" s="263"/>
      <c r="AIC179" s="263"/>
      <c r="AID179" s="263"/>
      <c r="AIE179" s="263"/>
      <c r="AIF179" s="263"/>
      <c r="AIG179" s="263"/>
      <c r="AIH179" s="263"/>
      <c r="AII179" s="263"/>
      <c r="AIJ179" s="263"/>
      <c r="AIK179" s="263"/>
      <c r="AIL179" s="263"/>
      <c r="AIM179" s="263"/>
      <c r="AIN179" s="263"/>
      <c r="AIO179" s="263"/>
      <c r="AIP179" s="263"/>
      <c r="AIQ179" s="263"/>
      <c r="AIR179" s="263"/>
      <c r="AIS179" s="263"/>
      <c r="AIT179" s="263"/>
      <c r="AIU179" s="263"/>
      <c r="AIV179" s="263"/>
      <c r="AIW179" s="263"/>
      <c r="AIX179" s="263"/>
      <c r="AIY179" s="263"/>
      <c r="AIZ179" s="263"/>
      <c r="AJA179" s="263"/>
      <c r="AJB179" s="263"/>
      <c r="AJC179" s="263"/>
      <c r="AJD179" s="263"/>
      <c r="AJE179" s="263"/>
      <c r="AJF179" s="263"/>
      <c r="AJG179" s="263"/>
      <c r="AJH179" s="263"/>
      <c r="AJI179" s="263"/>
      <c r="AJJ179" s="263"/>
      <c r="AJK179" s="263"/>
      <c r="AJL179" s="263"/>
      <c r="AJM179" s="263"/>
      <c r="AJN179" s="263"/>
      <c r="AJO179" s="263"/>
      <c r="AJP179" s="263"/>
      <c r="AJQ179" s="263"/>
      <c r="AJR179" s="263"/>
      <c r="AJS179" s="263"/>
      <c r="AJT179" s="263"/>
      <c r="AJU179" s="263"/>
      <c r="AJV179" s="263"/>
      <c r="AJW179" s="263"/>
      <c r="AJX179" s="263"/>
      <c r="AJY179" s="263"/>
      <c r="AJZ179" s="263"/>
      <c r="AKA179" s="263"/>
      <c r="AKB179" s="263"/>
      <c r="AKC179" s="263"/>
      <c r="AKD179" s="263"/>
      <c r="AKE179" s="263"/>
      <c r="AKF179" s="263"/>
      <c r="AKG179" s="263"/>
      <c r="AKH179" s="263"/>
      <c r="AKI179" s="263"/>
      <c r="AKJ179" s="263"/>
      <c r="AKK179" s="263"/>
      <c r="AKL179" s="263"/>
      <c r="AKM179" s="263"/>
      <c r="AKN179" s="263"/>
      <c r="AKO179" s="263"/>
      <c r="AKP179" s="263"/>
      <c r="AKQ179" s="263"/>
      <c r="AKR179" s="263"/>
      <c r="AKS179" s="263"/>
      <c r="AKT179" s="263"/>
      <c r="AKU179" s="263"/>
      <c r="AKV179" s="263"/>
      <c r="AKW179" s="263"/>
      <c r="AKX179" s="263"/>
      <c r="AKY179" s="263"/>
      <c r="AKZ179" s="263"/>
      <c r="ALA179" s="263"/>
      <c r="ALB179" s="263"/>
      <c r="ALC179" s="263"/>
      <c r="ALD179" s="263"/>
      <c r="ALE179" s="263"/>
      <c r="ALF179" s="263"/>
      <c r="ALG179" s="263"/>
      <c r="ALH179" s="263"/>
      <c r="ALI179" s="263"/>
      <c r="ALJ179" s="263"/>
      <c r="ALK179" s="263"/>
      <c r="ALL179" s="263"/>
      <c r="ALM179" s="263"/>
      <c r="ALN179" s="263"/>
      <c r="ALO179" s="263"/>
      <c r="ALP179" s="263"/>
      <c r="ALQ179" s="263"/>
      <c r="ALR179" s="263"/>
      <c r="ALS179" s="263"/>
      <c r="ALT179" s="263"/>
      <c r="ALU179" s="263"/>
      <c r="ALV179" s="263"/>
      <c r="ALW179" s="263"/>
      <c r="ALX179" s="263"/>
      <c r="ALY179" s="263"/>
      <c r="ALZ179" s="263"/>
      <c r="AMA179" s="263"/>
      <c r="AMB179" s="263"/>
      <c r="AMC179" s="263"/>
      <c r="AMD179" s="263"/>
      <c r="AME179" s="263"/>
      <c r="AMF179" s="263"/>
      <c r="AMG179" s="263"/>
      <c r="AMH179" s="263"/>
      <c r="AMI179" s="263"/>
      <c r="AMJ179" s="263"/>
      <c r="AMK179" s="263"/>
    </row>
    <row r="180" spans="1:1025" x14ac:dyDescent="0.2">
      <c r="C180" s="218"/>
      <c r="D180" s="218"/>
      <c r="E180" s="218"/>
      <c r="F180" s="218"/>
      <c r="G180" s="218"/>
      <c r="H180" s="234"/>
      <c r="I180" s="218"/>
      <c r="J180" s="218"/>
      <c r="K180" s="218"/>
      <c r="L180" s="218"/>
      <c r="M180" s="218"/>
      <c r="N180" s="218"/>
      <c r="O180" s="218"/>
      <c r="P180" s="218"/>
      <c r="Q180" s="224"/>
    </row>
    <row r="181" spans="1:1025" x14ac:dyDescent="0.2">
      <c r="C181" s="218"/>
      <c r="D181" s="218"/>
      <c r="E181" s="218"/>
      <c r="F181" s="218"/>
      <c r="G181" s="218"/>
      <c r="H181" s="234"/>
      <c r="I181" s="218"/>
      <c r="J181" s="218"/>
      <c r="K181" s="218"/>
      <c r="L181" s="218"/>
      <c r="M181" s="218"/>
      <c r="N181" s="218"/>
      <c r="O181" s="218"/>
      <c r="P181" s="218"/>
      <c r="Q181" s="224"/>
    </row>
    <row r="182" spans="1:1025" x14ac:dyDescent="0.2">
      <c r="C182" s="218"/>
      <c r="D182" s="218"/>
      <c r="E182" s="218"/>
      <c r="F182" s="218"/>
      <c r="G182" s="218"/>
      <c r="H182" s="234"/>
      <c r="I182" s="218"/>
      <c r="J182" s="218"/>
      <c r="K182" s="218"/>
      <c r="L182" s="218"/>
      <c r="M182" s="218"/>
      <c r="N182" s="218"/>
      <c r="O182" s="218"/>
      <c r="P182" s="218"/>
      <c r="Q182" s="224"/>
    </row>
    <row r="183" spans="1:1025" x14ac:dyDescent="0.2">
      <c r="C183" s="218"/>
      <c r="D183" s="218"/>
      <c r="E183" s="218"/>
      <c r="F183" s="218"/>
      <c r="G183" s="218"/>
      <c r="H183" s="234"/>
      <c r="I183" s="218"/>
      <c r="J183" s="218"/>
      <c r="K183" s="218"/>
      <c r="L183" s="218"/>
      <c r="M183" s="218"/>
      <c r="N183" s="218"/>
      <c r="O183" s="218"/>
      <c r="P183" s="218"/>
      <c r="Q183" s="224"/>
    </row>
    <row r="184" spans="1:1025" x14ac:dyDescent="0.2">
      <c r="C184" s="218"/>
      <c r="D184" s="218"/>
      <c r="E184" s="218"/>
      <c r="F184" s="218"/>
      <c r="G184" s="218"/>
      <c r="H184" s="234"/>
      <c r="I184" s="218"/>
      <c r="J184" s="218"/>
      <c r="K184" s="218"/>
      <c r="L184" s="218"/>
      <c r="M184" s="218"/>
      <c r="N184" s="218"/>
      <c r="O184" s="218"/>
      <c r="P184" s="218"/>
      <c r="Q184" s="224"/>
    </row>
    <row r="185" spans="1:1025" x14ac:dyDescent="0.2">
      <c r="C185" s="218"/>
      <c r="D185" s="218"/>
      <c r="E185" s="218"/>
      <c r="F185" s="218"/>
      <c r="G185" s="218"/>
      <c r="H185" s="234"/>
      <c r="I185" s="218"/>
      <c r="J185" s="218"/>
      <c r="K185" s="218"/>
      <c r="L185" s="218"/>
      <c r="M185" s="218"/>
      <c r="N185" s="218"/>
      <c r="O185" s="218"/>
      <c r="P185" s="218"/>
      <c r="Q185" s="224"/>
    </row>
    <row r="186" spans="1:1025" x14ac:dyDescent="0.2">
      <c r="C186" s="218"/>
      <c r="D186" s="218"/>
      <c r="E186" s="218"/>
      <c r="F186" s="218"/>
      <c r="G186" s="218"/>
      <c r="H186" s="234"/>
      <c r="I186" s="218"/>
      <c r="J186" s="218"/>
      <c r="K186" s="218"/>
      <c r="L186" s="218"/>
      <c r="M186" s="218"/>
      <c r="N186" s="218"/>
      <c r="O186" s="218"/>
      <c r="P186" s="218"/>
      <c r="Q186" s="224"/>
    </row>
    <row r="187" spans="1:1025" x14ac:dyDescent="0.2">
      <c r="C187" s="218"/>
      <c r="D187" s="218"/>
      <c r="E187" s="218"/>
      <c r="F187" s="218"/>
      <c r="G187" s="218"/>
      <c r="H187" s="234"/>
      <c r="I187" s="218"/>
      <c r="J187" s="218"/>
      <c r="K187" s="218"/>
      <c r="L187" s="218"/>
      <c r="M187" s="218"/>
      <c r="N187" s="218"/>
      <c r="O187" s="218"/>
      <c r="P187" s="218"/>
      <c r="Q187" s="224"/>
    </row>
    <row r="188" spans="1:1025" ht="12.75" x14ac:dyDescent="0.2">
      <c r="A188" s="3"/>
      <c r="B188" s="3"/>
      <c r="C188" s="218"/>
      <c r="D188" s="218"/>
      <c r="E188" s="218"/>
      <c r="F188" s="218"/>
      <c r="G188" s="218"/>
      <c r="H188" s="234"/>
      <c r="I188" s="218"/>
      <c r="J188" s="218"/>
      <c r="K188" s="218"/>
      <c r="L188" s="218"/>
      <c r="M188" s="218"/>
      <c r="N188" s="218"/>
      <c r="O188" s="218"/>
      <c r="P188" s="218"/>
      <c r="Q188" s="224"/>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c r="LA188" s="3"/>
      <c r="LB188" s="3"/>
      <c r="LC188" s="3"/>
      <c r="LD188" s="3"/>
      <c r="LE188" s="3"/>
      <c r="LF188" s="3"/>
      <c r="LG188" s="3"/>
      <c r="LH188" s="3"/>
      <c r="LI188" s="3"/>
      <c r="LJ188" s="3"/>
      <c r="LK188" s="3"/>
      <c r="LL188" s="3"/>
      <c r="LM188" s="3"/>
      <c r="LN188" s="3"/>
      <c r="LO188" s="3"/>
      <c r="LP188" s="3"/>
      <c r="LQ188" s="3"/>
      <c r="LR188" s="3"/>
      <c r="LS188" s="3"/>
      <c r="LT188" s="3"/>
      <c r="LU188" s="3"/>
      <c r="LV188" s="3"/>
      <c r="LW188" s="3"/>
      <c r="LX188" s="3"/>
      <c r="LY188" s="3"/>
      <c r="LZ188" s="3"/>
      <c r="MA188" s="3"/>
      <c r="MB188" s="3"/>
      <c r="MC188" s="3"/>
      <c r="MD188" s="3"/>
      <c r="ME188" s="3"/>
      <c r="MF188" s="3"/>
      <c r="MG188" s="3"/>
      <c r="MH188" s="3"/>
      <c r="MI188" s="3"/>
      <c r="MJ188" s="3"/>
      <c r="MK188" s="3"/>
      <c r="ML188" s="3"/>
      <c r="MM188" s="3"/>
      <c r="MN188" s="3"/>
      <c r="MO188" s="3"/>
      <c r="MP188" s="3"/>
      <c r="MQ188" s="3"/>
      <c r="MR188" s="3"/>
      <c r="MS188" s="3"/>
      <c r="MT188" s="3"/>
      <c r="MU188" s="3"/>
      <c r="MV188" s="3"/>
      <c r="MW188" s="3"/>
      <c r="MX188" s="3"/>
      <c r="MY188" s="3"/>
      <c r="MZ188" s="3"/>
      <c r="NA188" s="3"/>
      <c r="NB188" s="3"/>
      <c r="NC188" s="3"/>
      <c r="ND188" s="3"/>
      <c r="NE188" s="3"/>
      <c r="NF188" s="3"/>
      <c r="NG188" s="3"/>
      <c r="NH188" s="3"/>
      <c r="NI188" s="3"/>
      <c r="NJ188" s="3"/>
      <c r="NK188" s="3"/>
      <c r="NL188" s="3"/>
      <c r="NM188" s="3"/>
      <c r="NN188" s="3"/>
      <c r="NO188" s="3"/>
      <c r="NP188" s="3"/>
      <c r="NQ188" s="3"/>
      <c r="NR188" s="3"/>
      <c r="NS188" s="3"/>
      <c r="NT188" s="3"/>
      <c r="NU188" s="3"/>
      <c r="NV188" s="3"/>
      <c r="NW188" s="3"/>
      <c r="NX188" s="3"/>
      <c r="NY188" s="3"/>
      <c r="NZ188" s="3"/>
      <c r="OA188" s="3"/>
      <c r="OB188" s="3"/>
      <c r="OC188" s="3"/>
      <c r="OD188" s="3"/>
      <c r="OE188" s="3"/>
      <c r="OF188" s="3"/>
      <c r="OG188" s="3"/>
      <c r="OH188" s="3"/>
      <c r="OI188" s="3"/>
      <c r="OJ188" s="3"/>
      <c r="OK188" s="3"/>
      <c r="OL188" s="3"/>
      <c r="OM188" s="3"/>
      <c r="ON188" s="3"/>
      <c r="OO188" s="3"/>
      <c r="OP188" s="3"/>
      <c r="OQ188" s="3"/>
      <c r="OR188" s="3"/>
      <c r="OS188" s="3"/>
      <c r="OT188" s="3"/>
      <c r="OU188" s="3"/>
      <c r="OV188" s="3"/>
      <c r="OW188" s="3"/>
      <c r="OX188" s="3"/>
      <c r="OY188" s="3"/>
      <c r="OZ188" s="3"/>
      <c r="PA188" s="3"/>
      <c r="PB188" s="3"/>
      <c r="PC188" s="3"/>
      <c r="PD188" s="3"/>
      <c r="PE188" s="3"/>
      <c r="PF188" s="3"/>
      <c r="PG188" s="3"/>
      <c r="PH188" s="3"/>
      <c r="PI188" s="3"/>
      <c r="PJ188" s="3"/>
      <c r="PK188" s="3"/>
      <c r="PL188" s="3"/>
      <c r="PM188" s="3"/>
      <c r="PN188" s="3"/>
      <c r="PO188" s="3"/>
      <c r="PP188" s="3"/>
      <c r="PQ188" s="3"/>
      <c r="PR188" s="3"/>
      <c r="PS188" s="3"/>
      <c r="PT188" s="3"/>
      <c r="PU188" s="3"/>
      <c r="PV188" s="3"/>
      <c r="PW188" s="3"/>
      <c r="PX188" s="3"/>
      <c r="PY188" s="3"/>
      <c r="PZ188" s="3"/>
      <c r="QA188" s="3"/>
      <c r="QB188" s="3"/>
      <c r="QC188" s="3"/>
      <c r="QD188" s="3"/>
      <c r="QE188" s="3"/>
      <c r="QF188" s="3"/>
      <c r="QG188" s="3"/>
      <c r="QH188" s="3"/>
      <c r="QI188" s="3"/>
      <c r="QJ188" s="3"/>
      <c r="QK188" s="3"/>
      <c r="QL188" s="3"/>
      <c r="QM188" s="3"/>
      <c r="QN188" s="3"/>
      <c r="QO188" s="3"/>
      <c r="QP188" s="3"/>
      <c r="QQ188" s="3"/>
      <c r="QR188" s="3"/>
      <c r="QS188" s="3"/>
      <c r="QT188" s="3"/>
      <c r="QU188" s="3"/>
      <c r="QV188" s="3"/>
      <c r="QW188" s="3"/>
      <c r="QX188" s="3"/>
      <c r="QY188" s="3"/>
      <c r="QZ188" s="3"/>
      <c r="RA188" s="3"/>
      <c r="RB188" s="3"/>
      <c r="RC188" s="3"/>
      <c r="RD188" s="3"/>
      <c r="RE188" s="3"/>
      <c r="RF188" s="3"/>
      <c r="RG188" s="3"/>
      <c r="RH188" s="3"/>
      <c r="RI188" s="3"/>
      <c r="RJ188" s="3"/>
      <c r="RK188" s="3"/>
      <c r="RL188" s="3"/>
      <c r="RM188" s="3"/>
      <c r="RN188" s="3"/>
      <c r="RO188" s="3"/>
      <c r="RP188" s="3"/>
      <c r="RQ188" s="3"/>
      <c r="RR188" s="3"/>
      <c r="RS188" s="3"/>
      <c r="RT188" s="3"/>
      <c r="RU188" s="3"/>
      <c r="RV188" s="3"/>
      <c r="RW188" s="3"/>
      <c r="RX188" s="3"/>
      <c r="RY188" s="3"/>
      <c r="RZ188" s="3"/>
      <c r="SA188" s="3"/>
      <c r="SB188" s="3"/>
      <c r="SC188" s="3"/>
      <c r="SD188" s="3"/>
      <c r="SE188" s="3"/>
      <c r="SF188" s="3"/>
      <c r="SG188" s="3"/>
      <c r="SH188" s="3"/>
      <c r="SI188" s="3"/>
      <c r="SJ188" s="3"/>
      <c r="SK188" s="3"/>
      <c r="SL188" s="3"/>
      <c r="SM188" s="3"/>
      <c r="SN188" s="3"/>
      <c r="SO188" s="3"/>
      <c r="SP188" s="3"/>
      <c r="SQ188" s="3"/>
      <c r="SR188" s="3"/>
      <c r="SS188" s="3"/>
      <c r="ST188" s="3"/>
      <c r="SU188" s="3"/>
      <c r="SV188" s="3"/>
      <c r="SW188" s="3"/>
      <c r="SX188" s="3"/>
      <c r="SY188" s="3"/>
      <c r="SZ188" s="3"/>
      <c r="TA188" s="3"/>
      <c r="TB188" s="3"/>
      <c r="TC188" s="3"/>
      <c r="TD188" s="3"/>
      <c r="TE188" s="3"/>
      <c r="TF188" s="3"/>
      <c r="TG188" s="3"/>
      <c r="TH188" s="3"/>
      <c r="TI188" s="3"/>
      <c r="TJ188" s="3"/>
      <c r="TK188" s="3"/>
      <c r="TL188" s="3"/>
      <c r="TM188" s="3"/>
      <c r="TN188" s="3"/>
      <c r="TO188" s="3"/>
      <c r="TP188" s="3"/>
      <c r="TQ188" s="3"/>
      <c r="TR188" s="3"/>
      <c r="TS188" s="3"/>
      <c r="TT188" s="3"/>
      <c r="TU188" s="3"/>
      <c r="TV188" s="3"/>
      <c r="TW188" s="3"/>
      <c r="TX188" s="3"/>
      <c r="TY188" s="3"/>
      <c r="TZ188" s="3"/>
      <c r="UA188" s="3"/>
      <c r="UB188" s="3"/>
      <c r="UC188" s="3"/>
      <c r="UD188" s="3"/>
      <c r="UE188" s="3"/>
      <c r="UF188" s="3"/>
      <c r="UG188" s="3"/>
      <c r="UH188" s="3"/>
      <c r="UI188" s="3"/>
      <c r="UJ188" s="3"/>
      <c r="UK188" s="3"/>
      <c r="UL188" s="3"/>
      <c r="UM188" s="3"/>
      <c r="UN188" s="3"/>
      <c r="UO188" s="3"/>
      <c r="UP188" s="3"/>
      <c r="UQ188" s="3"/>
      <c r="UR188" s="3"/>
      <c r="US188" s="3"/>
      <c r="UT188" s="3"/>
      <c r="UU188" s="3"/>
      <c r="UV188" s="3"/>
      <c r="UW188" s="3"/>
      <c r="UX188" s="3"/>
      <c r="UY188" s="3"/>
      <c r="UZ188" s="3"/>
      <c r="VA188" s="3"/>
      <c r="VB188" s="3"/>
      <c r="VC188" s="3"/>
      <c r="VD188" s="3"/>
      <c r="VE188" s="3"/>
      <c r="VF188" s="3"/>
      <c r="VG188" s="3"/>
      <c r="VH188" s="3"/>
      <c r="VI188" s="3"/>
      <c r="VJ188" s="3"/>
      <c r="VK188" s="3"/>
      <c r="VL188" s="3"/>
      <c r="VM188" s="3"/>
      <c r="VN188" s="3"/>
      <c r="VO188" s="3"/>
      <c r="VP188" s="3"/>
      <c r="VQ188" s="3"/>
      <c r="VR188" s="3"/>
      <c r="VS188" s="3"/>
      <c r="VT188" s="3"/>
      <c r="VU188" s="3"/>
      <c r="VV188" s="3"/>
      <c r="VW188" s="3"/>
      <c r="VX188" s="3"/>
      <c r="VY188" s="3"/>
      <c r="VZ188" s="3"/>
      <c r="WA188" s="3"/>
      <c r="WB188" s="3"/>
      <c r="WC188" s="3"/>
      <c r="WD188" s="3"/>
      <c r="WE188" s="3"/>
      <c r="WF188" s="3"/>
      <c r="WG188" s="3"/>
      <c r="WH188" s="3"/>
      <c r="WI188" s="3"/>
      <c r="WJ188" s="3"/>
      <c r="WK188" s="3"/>
      <c r="WL188" s="3"/>
      <c r="WM188" s="3"/>
      <c r="WN188" s="3"/>
      <c r="WO188" s="3"/>
      <c r="WP188" s="3"/>
      <c r="WQ188" s="3"/>
      <c r="WR188" s="3"/>
      <c r="WS188" s="3"/>
      <c r="WT188" s="3"/>
      <c r="WU188" s="3"/>
      <c r="WV188" s="3"/>
      <c r="WW188" s="3"/>
      <c r="WX188" s="3"/>
      <c r="WY188" s="3"/>
      <c r="WZ188" s="3"/>
      <c r="XA188" s="3"/>
      <c r="XB188" s="3"/>
      <c r="XC188" s="3"/>
      <c r="XD188" s="3"/>
      <c r="XE188" s="3"/>
      <c r="XF188" s="3"/>
      <c r="XG188" s="3"/>
      <c r="XH188" s="3"/>
      <c r="XI188" s="3"/>
      <c r="XJ188" s="3"/>
      <c r="XK188" s="3"/>
      <c r="XL188" s="3"/>
      <c r="XM188" s="3"/>
      <c r="XN188" s="3"/>
      <c r="XO188" s="3"/>
      <c r="XP188" s="3"/>
      <c r="XQ188" s="3"/>
      <c r="XR188" s="3"/>
      <c r="XS188" s="3"/>
      <c r="XT188" s="3"/>
      <c r="XU188" s="3"/>
      <c r="XV188" s="3"/>
      <c r="XW188" s="3"/>
      <c r="XX188" s="3"/>
      <c r="XY188" s="3"/>
      <c r="XZ188" s="3"/>
      <c r="YA188" s="3"/>
      <c r="YB188" s="3"/>
      <c r="YC188" s="3"/>
      <c r="YD188" s="3"/>
      <c r="YE188" s="3"/>
      <c r="YF188" s="3"/>
      <c r="YG188" s="3"/>
      <c r="YH188" s="3"/>
      <c r="YI188" s="3"/>
      <c r="YJ188" s="3"/>
      <c r="YK188" s="3"/>
      <c r="YL188" s="3"/>
      <c r="YM188" s="3"/>
      <c r="YN188" s="3"/>
      <c r="YO188" s="3"/>
      <c r="YP188" s="3"/>
      <c r="YQ188" s="3"/>
      <c r="YR188" s="3"/>
      <c r="YS188" s="3"/>
      <c r="YT188" s="3"/>
      <c r="YU188" s="3"/>
      <c r="YV188" s="3"/>
      <c r="YW188" s="3"/>
      <c r="YX188" s="3"/>
      <c r="YY188" s="3"/>
      <c r="YZ188" s="3"/>
      <c r="ZA188" s="3"/>
      <c r="ZB188" s="3"/>
      <c r="ZC188" s="3"/>
      <c r="ZD188" s="3"/>
      <c r="ZE188" s="3"/>
      <c r="ZF188" s="3"/>
      <c r="ZG188" s="3"/>
      <c r="ZH188" s="3"/>
      <c r="ZI188" s="3"/>
      <c r="ZJ188" s="3"/>
      <c r="ZK188" s="3"/>
      <c r="ZL188" s="3"/>
      <c r="ZM188" s="3"/>
      <c r="ZN188" s="3"/>
      <c r="ZO188" s="3"/>
      <c r="ZP188" s="3"/>
      <c r="ZQ188" s="3"/>
      <c r="ZR188" s="3"/>
      <c r="ZS188" s="3"/>
      <c r="ZT188" s="3"/>
      <c r="ZU188" s="3"/>
      <c r="ZV188" s="3"/>
      <c r="ZW188" s="3"/>
      <c r="ZX188" s="3"/>
      <c r="ZY188" s="3"/>
      <c r="ZZ188" s="3"/>
      <c r="AAA188" s="3"/>
      <c r="AAB188" s="3"/>
      <c r="AAC188" s="3"/>
      <c r="AAD188" s="3"/>
      <c r="AAE188" s="3"/>
      <c r="AAF188" s="3"/>
      <c r="AAG188" s="3"/>
      <c r="AAH188" s="3"/>
      <c r="AAI188" s="3"/>
      <c r="AAJ188" s="3"/>
      <c r="AAK188" s="3"/>
      <c r="AAL188" s="3"/>
      <c r="AAM188" s="3"/>
      <c r="AAN188" s="3"/>
      <c r="AAO188" s="3"/>
      <c r="AAP188" s="3"/>
      <c r="AAQ188" s="3"/>
      <c r="AAR188" s="3"/>
      <c r="AAS188" s="3"/>
      <c r="AAT188" s="3"/>
      <c r="AAU188" s="3"/>
      <c r="AAV188" s="3"/>
      <c r="AAW188" s="3"/>
      <c r="AAX188" s="3"/>
      <c r="AAY188" s="3"/>
      <c r="AAZ188" s="3"/>
      <c r="ABA188" s="3"/>
      <c r="ABB188" s="3"/>
      <c r="ABC188" s="3"/>
      <c r="ABD188" s="3"/>
      <c r="ABE188" s="3"/>
      <c r="ABF188" s="3"/>
      <c r="ABG188" s="3"/>
      <c r="ABH188" s="3"/>
      <c r="ABI188" s="3"/>
      <c r="ABJ188" s="3"/>
      <c r="ABK188" s="3"/>
      <c r="ABL188" s="3"/>
      <c r="ABM188" s="3"/>
      <c r="ABN188" s="3"/>
      <c r="ABO188" s="3"/>
      <c r="ABP188" s="3"/>
      <c r="ABQ188" s="3"/>
      <c r="ABR188" s="3"/>
      <c r="ABS188" s="3"/>
      <c r="ABT188" s="3"/>
      <c r="ABU188" s="3"/>
      <c r="ABV188" s="3"/>
      <c r="ABW188" s="3"/>
      <c r="ABX188" s="3"/>
      <c r="ABY188" s="3"/>
      <c r="ABZ188" s="3"/>
      <c r="ACA188" s="3"/>
      <c r="ACB188" s="3"/>
      <c r="ACC188" s="3"/>
      <c r="ACD188" s="3"/>
      <c r="ACE188" s="3"/>
      <c r="ACF188" s="3"/>
      <c r="ACG188" s="3"/>
      <c r="ACH188" s="3"/>
      <c r="ACI188" s="3"/>
      <c r="ACJ188" s="3"/>
      <c r="ACK188" s="3"/>
      <c r="ACL188" s="3"/>
      <c r="ACM188" s="3"/>
      <c r="ACN188" s="3"/>
      <c r="ACO188" s="3"/>
      <c r="ACP188" s="3"/>
      <c r="ACQ188" s="3"/>
      <c r="ACR188" s="3"/>
      <c r="ACS188" s="3"/>
      <c r="ACT188" s="3"/>
      <c r="ACU188" s="3"/>
      <c r="ACV188" s="3"/>
      <c r="ACW188" s="3"/>
      <c r="ACX188" s="3"/>
      <c r="ACY188" s="3"/>
      <c r="ACZ188" s="3"/>
      <c r="ADA188" s="3"/>
      <c r="ADB188" s="3"/>
      <c r="ADC188" s="3"/>
      <c r="ADD188" s="3"/>
      <c r="ADE188" s="3"/>
      <c r="ADF188" s="3"/>
      <c r="ADG188" s="3"/>
      <c r="ADH188" s="3"/>
      <c r="ADI188" s="3"/>
      <c r="ADJ188" s="3"/>
      <c r="ADK188" s="3"/>
      <c r="ADL188" s="3"/>
      <c r="ADM188" s="3"/>
      <c r="ADN188" s="3"/>
      <c r="ADO188" s="3"/>
      <c r="ADP188" s="3"/>
      <c r="ADQ188" s="3"/>
      <c r="ADR188" s="3"/>
      <c r="ADS188" s="3"/>
      <c r="ADT188" s="3"/>
      <c r="ADU188" s="3"/>
      <c r="ADV188" s="3"/>
      <c r="ADW188" s="3"/>
      <c r="ADX188" s="3"/>
      <c r="ADY188" s="3"/>
      <c r="ADZ188" s="3"/>
      <c r="AEA188" s="3"/>
      <c r="AEB188" s="3"/>
      <c r="AEC188" s="3"/>
      <c r="AED188" s="3"/>
      <c r="AEE188" s="3"/>
      <c r="AEF188" s="3"/>
      <c r="AEG188" s="3"/>
      <c r="AEH188" s="3"/>
      <c r="AEI188" s="3"/>
      <c r="AEJ188" s="3"/>
      <c r="AEK188" s="3"/>
      <c r="AEL188" s="3"/>
      <c r="AEM188" s="3"/>
      <c r="AEN188" s="3"/>
      <c r="AEO188" s="3"/>
      <c r="AEP188" s="3"/>
      <c r="AEQ188" s="3"/>
      <c r="AER188" s="3"/>
      <c r="AES188" s="3"/>
      <c r="AET188" s="3"/>
      <c r="AEU188" s="3"/>
      <c r="AEV188" s="3"/>
      <c r="AEW188" s="3"/>
      <c r="AEX188" s="3"/>
      <c r="AEY188" s="3"/>
      <c r="AEZ188" s="3"/>
      <c r="AFA188" s="3"/>
      <c r="AFB188" s="3"/>
      <c r="AFC188" s="3"/>
      <c r="AFD188" s="3"/>
      <c r="AFE188" s="3"/>
      <c r="AFF188" s="3"/>
      <c r="AFG188" s="3"/>
      <c r="AFH188" s="3"/>
      <c r="AFI188" s="3"/>
      <c r="AFJ188" s="3"/>
      <c r="AFK188" s="3"/>
      <c r="AFL188" s="3"/>
      <c r="AFM188" s="3"/>
      <c r="AFN188" s="3"/>
      <c r="AFO188" s="3"/>
      <c r="AFP188" s="3"/>
      <c r="AFQ188" s="3"/>
      <c r="AFR188" s="3"/>
      <c r="AFS188" s="3"/>
      <c r="AFT188" s="3"/>
      <c r="AFU188" s="3"/>
      <c r="AFV188" s="3"/>
      <c r="AFW188" s="3"/>
      <c r="AFX188" s="3"/>
      <c r="AFY188" s="3"/>
      <c r="AFZ188" s="3"/>
      <c r="AGA188" s="3"/>
      <c r="AGB188" s="3"/>
      <c r="AGC188" s="3"/>
      <c r="AGD188" s="3"/>
      <c r="AGE188" s="3"/>
      <c r="AGF188" s="3"/>
      <c r="AGG188" s="3"/>
      <c r="AGH188" s="3"/>
      <c r="AGI188" s="3"/>
      <c r="AGJ188" s="3"/>
      <c r="AGK188" s="3"/>
      <c r="AGL188" s="3"/>
      <c r="AGM188" s="3"/>
      <c r="AGN188" s="3"/>
      <c r="AGO188" s="3"/>
      <c r="AGP188" s="3"/>
      <c r="AGQ188" s="3"/>
      <c r="AGR188" s="3"/>
      <c r="AGS188" s="3"/>
      <c r="AGT188" s="3"/>
      <c r="AGU188" s="3"/>
      <c r="AGV188" s="3"/>
      <c r="AGW188" s="3"/>
      <c r="AGX188" s="3"/>
      <c r="AGY188" s="3"/>
      <c r="AGZ188" s="3"/>
      <c r="AHA188" s="3"/>
      <c r="AHB188" s="3"/>
      <c r="AHC188" s="3"/>
      <c r="AHD188" s="3"/>
      <c r="AHE188" s="3"/>
      <c r="AHF188" s="3"/>
      <c r="AHG188" s="3"/>
      <c r="AHH188" s="3"/>
      <c r="AHI188" s="3"/>
      <c r="AHJ188" s="3"/>
      <c r="AHK188" s="3"/>
      <c r="AHL188" s="3"/>
      <c r="AHM188" s="3"/>
      <c r="AHN188" s="3"/>
      <c r="AHO188" s="3"/>
      <c r="AHP188" s="3"/>
      <c r="AHQ188" s="3"/>
      <c r="AHR188" s="3"/>
      <c r="AHS188" s="3"/>
      <c r="AHT188" s="3"/>
      <c r="AHU188" s="3"/>
      <c r="AHV188" s="3"/>
      <c r="AHW188" s="3"/>
      <c r="AHX188" s="3"/>
      <c r="AHY188" s="3"/>
      <c r="AHZ188" s="3"/>
      <c r="AIA188" s="3"/>
      <c r="AIB188" s="3"/>
      <c r="AIC188" s="3"/>
      <c r="AID188" s="3"/>
      <c r="AIE188" s="3"/>
      <c r="AIF188" s="3"/>
      <c r="AIG188" s="3"/>
      <c r="AIH188" s="3"/>
      <c r="AII188" s="3"/>
      <c r="AIJ188" s="3"/>
      <c r="AIK188" s="3"/>
      <c r="AIL188" s="3"/>
      <c r="AIM188" s="3"/>
      <c r="AIN188" s="3"/>
      <c r="AIO188" s="3"/>
      <c r="AIP188" s="3"/>
      <c r="AIQ188" s="3"/>
      <c r="AIR188" s="3"/>
      <c r="AIS188" s="3"/>
      <c r="AIT188" s="3"/>
      <c r="AIU188" s="3"/>
      <c r="AIV188" s="3"/>
      <c r="AIW188" s="3"/>
      <c r="AIX188" s="3"/>
      <c r="AIY188" s="3"/>
      <c r="AIZ188" s="3"/>
      <c r="AJA188" s="3"/>
      <c r="AJB188" s="3"/>
      <c r="AJC188" s="3"/>
      <c r="AJD188" s="3"/>
      <c r="AJE188" s="3"/>
      <c r="AJF188" s="3"/>
      <c r="AJG188" s="3"/>
      <c r="AJH188" s="3"/>
      <c r="AJI188" s="3"/>
      <c r="AJJ188" s="3"/>
      <c r="AJK188" s="3"/>
      <c r="AJL188" s="3"/>
      <c r="AJM188" s="3"/>
      <c r="AJN188" s="3"/>
      <c r="AJO188" s="3"/>
      <c r="AJP188" s="3"/>
      <c r="AJQ188" s="3"/>
      <c r="AJR188" s="3"/>
      <c r="AJS188" s="3"/>
      <c r="AJT188" s="3"/>
      <c r="AJU188" s="3"/>
      <c r="AJV188" s="3"/>
      <c r="AJW188" s="3"/>
      <c r="AJX188" s="3"/>
      <c r="AJY188" s="3"/>
      <c r="AJZ188" s="3"/>
      <c r="AKA188" s="3"/>
      <c r="AKB188" s="3"/>
      <c r="AKC188" s="3"/>
      <c r="AKD188" s="3"/>
      <c r="AKE188" s="3"/>
      <c r="AKF188" s="3"/>
      <c r="AKG188" s="3"/>
      <c r="AKH188" s="3"/>
      <c r="AKI188" s="3"/>
      <c r="AKJ188" s="3"/>
      <c r="AKK188" s="3"/>
      <c r="AKL188" s="3"/>
      <c r="AKM188" s="3"/>
      <c r="AKN188" s="3"/>
      <c r="AKO188" s="3"/>
      <c r="AKP188" s="3"/>
      <c r="AKQ188" s="3"/>
      <c r="AKR188" s="3"/>
      <c r="AKS188" s="3"/>
      <c r="AKT188" s="3"/>
      <c r="AKU188" s="3"/>
      <c r="AKV188" s="3"/>
      <c r="AKW188" s="3"/>
      <c r="AKX188" s="3"/>
      <c r="AKY188" s="3"/>
      <c r="AKZ188" s="3"/>
      <c r="ALA188" s="3"/>
      <c r="ALB188" s="3"/>
      <c r="ALC188" s="3"/>
      <c r="ALD188" s="3"/>
      <c r="ALE188" s="3"/>
      <c r="ALF188" s="3"/>
      <c r="ALG188" s="3"/>
      <c r="ALH188" s="3"/>
      <c r="ALI188" s="3"/>
      <c r="ALJ188" s="3"/>
      <c r="ALK188" s="3"/>
      <c r="ALL188" s="3"/>
      <c r="ALM188" s="3"/>
      <c r="ALN188" s="3"/>
      <c r="ALO188" s="3"/>
      <c r="ALP188" s="3"/>
      <c r="ALQ188" s="3"/>
      <c r="ALR188" s="3"/>
      <c r="ALS188" s="3"/>
      <c r="ALT188" s="3"/>
      <c r="ALU188" s="3"/>
      <c r="ALV188" s="3"/>
      <c r="ALW188" s="3"/>
      <c r="ALX188" s="3"/>
      <c r="ALY188" s="3"/>
      <c r="ALZ188" s="3"/>
      <c r="AMA188" s="3"/>
      <c r="AMB188" s="3"/>
      <c r="AMC188" s="3"/>
      <c r="AMD188" s="3"/>
      <c r="AME188" s="3"/>
      <c r="AMF188" s="3"/>
      <c r="AMG188" s="3"/>
      <c r="AMH188" s="3"/>
      <c r="AMI188" s="3"/>
      <c r="AMJ188" s="3"/>
      <c r="AMK188" s="3"/>
    </row>
    <row r="189" spans="1:1025" ht="12.75" x14ac:dyDescent="0.2">
      <c r="A189" s="3"/>
      <c r="B189" s="3"/>
      <c r="C189" s="218"/>
      <c r="D189" s="218"/>
      <c r="E189" s="218"/>
      <c r="F189" s="218"/>
      <c r="G189" s="218"/>
      <c r="H189" s="234"/>
      <c r="I189" s="218"/>
      <c r="J189" s="218"/>
      <c r="K189" s="218"/>
      <c r="L189" s="218"/>
      <c r="M189" s="218"/>
      <c r="N189" s="218"/>
      <c r="O189" s="218"/>
      <c r="P189" s="218"/>
      <c r="Q189" s="224"/>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c r="LA189" s="3"/>
      <c r="LB189" s="3"/>
      <c r="LC189" s="3"/>
      <c r="LD189" s="3"/>
      <c r="LE189" s="3"/>
      <c r="LF189" s="3"/>
      <c r="LG189" s="3"/>
      <c r="LH189" s="3"/>
      <c r="LI189" s="3"/>
      <c r="LJ189" s="3"/>
      <c r="LK189" s="3"/>
      <c r="LL189" s="3"/>
      <c r="LM189" s="3"/>
      <c r="LN189" s="3"/>
      <c r="LO189" s="3"/>
      <c r="LP189" s="3"/>
      <c r="LQ189" s="3"/>
      <c r="LR189" s="3"/>
      <c r="LS189" s="3"/>
      <c r="LT189" s="3"/>
      <c r="LU189" s="3"/>
      <c r="LV189" s="3"/>
      <c r="LW189" s="3"/>
      <c r="LX189" s="3"/>
      <c r="LY189" s="3"/>
      <c r="LZ189" s="3"/>
      <c r="MA189" s="3"/>
      <c r="MB189" s="3"/>
      <c r="MC189" s="3"/>
      <c r="MD189" s="3"/>
      <c r="ME189" s="3"/>
      <c r="MF189" s="3"/>
      <c r="MG189" s="3"/>
      <c r="MH189" s="3"/>
      <c r="MI189" s="3"/>
      <c r="MJ189" s="3"/>
      <c r="MK189" s="3"/>
      <c r="ML189" s="3"/>
      <c r="MM189" s="3"/>
      <c r="MN189" s="3"/>
      <c r="MO189" s="3"/>
      <c r="MP189" s="3"/>
      <c r="MQ189" s="3"/>
      <c r="MR189" s="3"/>
      <c r="MS189" s="3"/>
      <c r="MT189" s="3"/>
      <c r="MU189" s="3"/>
      <c r="MV189" s="3"/>
      <c r="MW189" s="3"/>
      <c r="MX189" s="3"/>
      <c r="MY189" s="3"/>
      <c r="MZ189" s="3"/>
      <c r="NA189" s="3"/>
      <c r="NB189" s="3"/>
      <c r="NC189" s="3"/>
      <c r="ND189" s="3"/>
      <c r="NE189" s="3"/>
      <c r="NF189" s="3"/>
      <c r="NG189" s="3"/>
      <c r="NH189" s="3"/>
      <c r="NI189" s="3"/>
      <c r="NJ189" s="3"/>
      <c r="NK189" s="3"/>
      <c r="NL189" s="3"/>
      <c r="NM189" s="3"/>
      <c r="NN189" s="3"/>
      <c r="NO189" s="3"/>
      <c r="NP189" s="3"/>
      <c r="NQ189" s="3"/>
      <c r="NR189" s="3"/>
      <c r="NS189" s="3"/>
      <c r="NT189" s="3"/>
      <c r="NU189" s="3"/>
      <c r="NV189" s="3"/>
      <c r="NW189" s="3"/>
      <c r="NX189" s="3"/>
      <c r="NY189" s="3"/>
      <c r="NZ189" s="3"/>
      <c r="OA189" s="3"/>
      <c r="OB189" s="3"/>
      <c r="OC189" s="3"/>
      <c r="OD189" s="3"/>
      <c r="OE189" s="3"/>
      <c r="OF189" s="3"/>
      <c r="OG189" s="3"/>
      <c r="OH189" s="3"/>
      <c r="OI189" s="3"/>
      <c r="OJ189" s="3"/>
      <c r="OK189" s="3"/>
      <c r="OL189" s="3"/>
      <c r="OM189" s="3"/>
      <c r="ON189" s="3"/>
      <c r="OO189" s="3"/>
      <c r="OP189" s="3"/>
      <c r="OQ189" s="3"/>
      <c r="OR189" s="3"/>
      <c r="OS189" s="3"/>
      <c r="OT189" s="3"/>
      <c r="OU189" s="3"/>
      <c r="OV189" s="3"/>
      <c r="OW189" s="3"/>
      <c r="OX189" s="3"/>
      <c r="OY189" s="3"/>
      <c r="OZ189" s="3"/>
      <c r="PA189" s="3"/>
      <c r="PB189" s="3"/>
      <c r="PC189" s="3"/>
      <c r="PD189" s="3"/>
      <c r="PE189" s="3"/>
      <c r="PF189" s="3"/>
      <c r="PG189" s="3"/>
      <c r="PH189" s="3"/>
      <c r="PI189" s="3"/>
      <c r="PJ189" s="3"/>
      <c r="PK189" s="3"/>
      <c r="PL189" s="3"/>
      <c r="PM189" s="3"/>
      <c r="PN189" s="3"/>
      <c r="PO189" s="3"/>
      <c r="PP189" s="3"/>
      <c r="PQ189" s="3"/>
      <c r="PR189" s="3"/>
      <c r="PS189" s="3"/>
      <c r="PT189" s="3"/>
      <c r="PU189" s="3"/>
      <c r="PV189" s="3"/>
      <c r="PW189" s="3"/>
      <c r="PX189" s="3"/>
      <c r="PY189" s="3"/>
      <c r="PZ189" s="3"/>
      <c r="QA189" s="3"/>
      <c r="QB189" s="3"/>
      <c r="QC189" s="3"/>
      <c r="QD189" s="3"/>
      <c r="QE189" s="3"/>
      <c r="QF189" s="3"/>
      <c r="QG189" s="3"/>
      <c r="QH189" s="3"/>
      <c r="QI189" s="3"/>
      <c r="QJ189" s="3"/>
      <c r="QK189" s="3"/>
      <c r="QL189" s="3"/>
      <c r="QM189" s="3"/>
      <c r="QN189" s="3"/>
      <c r="QO189" s="3"/>
      <c r="QP189" s="3"/>
      <c r="QQ189" s="3"/>
      <c r="QR189" s="3"/>
      <c r="QS189" s="3"/>
      <c r="QT189" s="3"/>
      <c r="QU189" s="3"/>
      <c r="QV189" s="3"/>
      <c r="QW189" s="3"/>
      <c r="QX189" s="3"/>
      <c r="QY189" s="3"/>
      <c r="QZ189" s="3"/>
      <c r="RA189" s="3"/>
      <c r="RB189" s="3"/>
      <c r="RC189" s="3"/>
      <c r="RD189" s="3"/>
      <c r="RE189" s="3"/>
      <c r="RF189" s="3"/>
      <c r="RG189" s="3"/>
      <c r="RH189" s="3"/>
      <c r="RI189" s="3"/>
      <c r="RJ189" s="3"/>
      <c r="RK189" s="3"/>
      <c r="RL189" s="3"/>
      <c r="RM189" s="3"/>
      <c r="RN189" s="3"/>
      <c r="RO189" s="3"/>
      <c r="RP189" s="3"/>
      <c r="RQ189" s="3"/>
      <c r="RR189" s="3"/>
      <c r="RS189" s="3"/>
      <c r="RT189" s="3"/>
      <c r="RU189" s="3"/>
      <c r="RV189" s="3"/>
      <c r="RW189" s="3"/>
      <c r="RX189" s="3"/>
      <c r="RY189" s="3"/>
      <c r="RZ189" s="3"/>
      <c r="SA189" s="3"/>
      <c r="SB189" s="3"/>
      <c r="SC189" s="3"/>
      <c r="SD189" s="3"/>
      <c r="SE189" s="3"/>
      <c r="SF189" s="3"/>
      <c r="SG189" s="3"/>
      <c r="SH189" s="3"/>
      <c r="SI189" s="3"/>
      <c r="SJ189" s="3"/>
      <c r="SK189" s="3"/>
      <c r="SL189" s="3"/>
      <c r="SM189" s="3"/>
      <c r="SN189" s="3"/>
      <c r="SO189" s="3"/>
      <c r="SP189" s="3"/>
      <c r="SQ189" s="3"/>
      <c r="SR189" s="3"/>
      <c r="SS189" s="3"/>
      <c r="ST189" s="3"/>
      <c r="SU189" s="3"/>
      <c r="SV189" s="3"/>
      <c r="SW189" s="3"/>
      <c r="SX189" s="3"/>
      <c r="SY189" s="3"/>
      <c r="SZ189" s="3"/>
      <c r="TA189" s="3"/>
      <c r="TB189" s="3"/>
      <c r="TC189" s="3"/>
      <c r="TD189" s="3"/>
      <c r="TE189" s="3"/>
      <c r="TF189" s="3"/>
      <c r="TG189" s="3"/>
      <c r="TH189" s="3"/>
      <c r="TI189" s="3"/>
      <c r="TJ189" s="3"/>
      <c r="TK189" s="3"/>
      <c r="TL189" s="3"/>
      <c r="TM189" s="3"/>
      <c r="TN189" s="3"/>
      <c r="TO189" s="3"/>
      <c r="TP189" s="3"/>
      <c r="TQ189" s="3"/>
      <c r="TR189" s="3"/>
      <c r="TS189" s="3"/>
      <c r="TT189" s="3"/>
      <c r="TU189" s="3"/>
      <c r="TV189" s="3"/>
      <c r="TW189" s="3"/>
      <c r="TX189" s="3"/>
      <c r="TY189" s="3"/>
      <c r="TZ189" s="3"/>
      <c r="UA189" s="3"/>
      <c r="UB189" s="3"/>
      <c r="UC189" s="3"/>
      <c r="UD189" s="3"/>
      <c r="UE189" s="3"/>
      <c r="UF189" s="3"/>
      <c r="UG189" s="3"/>
      <c r="UH189" s="3"/>
      <c r="UI189" s="3"/>
      <c r="UJ189" s="3"/>
      <c r="UK189" s="3"/>
      <c r="UL189" s="3"/>
      <c r="UM189" s="3"/>
      <c r="UN189" s="3"/>
      <c r="UO189" s="3"/>
      <c r="UP189" s="3"/>
      <c r="UQ189" s="3"/>
      <c r="UR189" s="3"/>
      <c r="US189" s="3"/>
      <c r="UT189" s="3"/>
      <c r="UU189" s="3"/>
      <c r="UV189" s="3"/>
      <c r="UW189" s="3"/>
      <c r="UX189" s="3"/>
      <c r="UY189" s="3"/>
      <c r="UZ189" s="3"/>
      <c r="VA189" s="3"/>
      <c r="VB189" s="3"/>
      <c r="VC189" s="3"/>
      <c r="VD189" s="3"/>
      <c r="VE189" s="3"/>
      <c r="VF189" s="3"/>
      <c r="VG189" s="3"/>
      <c r="VH189" s="3"/>
      <c r="VI189" s="3"/>
      <c r="VJ189" s="3"/>
      <c r="VK189" s="3"/>
      <c r="VL189" s="3"/>
      <c r="VM189" s="3"/>
      <c r="VN189" s="3"/>
      <c r="VO189" s="3"/>
      <c r="VP189" s="3"/>
      <c r="VQ189" s="3"/>
      <c r="VR189" s="3"/>
      <c r="VS189" s="3"/>
      <c r="VT189" s="3"/>
      <c r="VU189" s="3"/>
      <c r="VV189" s="3"/>
      <c r="VW189" s="3"/>
      <c r="VX189" s="3"/>
      <c r="VY189" s="3"/>
      <c r="VZ189" s="3"/>
      <c r="WA189" s="3"/>
      <c r="WB189" s="3"/>
      <c r="WC189" s="3"/>
      <c r="WD189" s="3"/>
      <c r="WE189" s="3"/>
      <c r="WF189" s="3"/>
      <c r="WG189" s="3"/>
      <c r="WH189" s="3"/>
      <c r="WI189" s="3"/>
      <c r="WJ189" s="3"/>
      <c r="WK189" s="3"/>
      <c r="WL189" s="3"/>
      <c r="WM189" s="3"/>
      <c r="WN189" s="3"/>
      <c r="WO189" s="3"/>
      <c r="WP189" s="3"/>
      <c r="WQ189" s="3"/>
      <c r="WR189" s="3"/>
      <c r="WS189" s="3"/>
      <c r="WT189" s="3"/>
      <c r="WU189" s="3"/>
      <c r="WV189" s="3"/>
      <c r="WW189" s="3"/>
      <c r="WX189" s="3"/>
      <c r="WY189" s="3"/>
      <c r="WZ189" s="3"/>
      <c r="XA189" s="3"/>
      <c r="XB189" s="3"/>
      <c r="XC189" s="3"/>
      <c r="XD189" s="3"/>
      <c r="XE189" s="3"/>
      <c r="XF189" s="3"/>
      <c r="XG189" s="3"/>
      <c r="XH189" s="3"/>
      <c r="XI189" s="3"/>
      <c r="XJ189" s="3"/>
      <c r="XK189" s="3"/>
      <c r="XL189" s="3"/>
      <c r="XM189" s="3"/>
      <c r="XN189" s="3"/>
      <c r="XO189" s="3"/>
      <c r="XP189" s="3"/>
      <c r="XQ189" s="3"/>
      <c r="XR189" s="3"/>
      <c r="XS189" s="3"/>
      <c r="XT189" s="3"/>
      <c r="XU189" s="3"/>
      <c r="XV189" s="3"/>
      <c r="XW189" s="3"/>
      <c r="XX189" s="3"/>
      <c r="XY189" s="3"/>
      <c r="XZ189" s="3"/>
      <c r="YA189" s="3"/>
      <c r="YB189" s="3"/>
      <c r="YC189" s="3"/>
      <c r="YD189" s="3"/>
      <c r="YE189" s="3"/>
      <c r="YF189" s="3"/>
      <c r="YG189" s="3"/>
      <c r="YH189" s="3"/>
      <c r="YI189" s="3"/>
      <c r="YJ189" s="3"/>
      <c r="YK189" s="3"/>
      <c r="YL189" s="3"/>
      <c r="YM189" s="3"/>
      <c r="YN189" s="3"/>
      <c r="YO189" s="3"/>
      <c r="YP189" s="3"/>
      <c r="YQ189" s="3"/>
      <c r="YR189" s="3"/>
      <c r="YS189" s="3"/>
      <c r="YT189" s="3"/>
      <c r="YU189" s="3"/>
      <c r="YV189" s="3"/>
      <c r="YW189" s="3"/>
      <c r="YX189" s="3"/>
      <c r="YY189" s="3"/>
      <c r="YZ189" s="3"/>
      <c r="ZA189" s="3"/>
      <c r="ZB189" s="3"/>
      <c r="ZC189" s="3"/>
      <c r="ZD189" s="3"/>
      <c r="ZE189" s="3"/>
      <c r="ZF189" s="3"/>
      <c r="ZG189" s="3"/>
      <c r="ZH189" s="3"/>
      <c r="ZI189" s="3"/>
      <c r="ZJ189" s="3"/>
      <c r="ZK189" s="3"/>
      <c r="ZL189" s="3"/>
      <c r="ZM189" s="3"/>
      <c r="ZN189" s="3"/>
      <c r="ZO189" s="3"/>
      <c r="ZP189" s="3"/>
      <c r="ZQ189" s="3"/>
      <c r="ZR189" s="3"/>
      <c r="ZS189" s="3"/>
      <c r="ZT189" s="3"/>
      <c r="ZU189" s="3"/>
      <c r="ZV189" s="3"/>
      <c r="ZW189" s="3"/>
      <c r="ZX189" s="3"/>
      <c r="ZY189" s="3"/>
      <c r="ZZ189" s="3"/>
      <c r="AAA189" s="3"/>
      <c r="AAB189" s="3"/>
      <c r="AAC189" s="3"/>
      <c r="AAD189" s="3"/>
      <c r="AAE189" s="3"/>
      <c r="AAF189" s="3"/>
      <c r="AAG189" s="3"/>
      <c r="AAH189" s="3"/>
      <c r="AAI189" s="3"/>
      <c r="AAJ189" s="3"/>
      <c r="AAK189" s="3"/>
      <c r="AAL189" s="3"/>
      <c r="AAM189" s="3"/>
      <c r="AAN189" s="3"/>
      <c r="AAO189" s="3"/>
      <c r="AAP189" s="3"/>
      <c r="AAQ189" s="3"/>
      <c r="AAR189" s="3"/>
      <c r="AAS189" s="3"/>
      <c r="AAT189" s="3"/>
      <c r="AAU189" s="3"/>
      <c r="AAV189" s="3"/>
      <c r="AAW189" s="3"/>
      <c r="AAX189" s="3"/>
      <c r="AAY189" s="3"/>
      <c r="AAZ189" s="3"/>
      <c r="ABA189" s="3"/>
      <c r="ABB189" s="3"/>
      <c r="ABC189" s="3"/>
      <c r="ABD189" s="3"/>
      <c r="ABE189" s="3"/>
      <c r="ABF189" s="3"/>
      <c r="ABG189" s="3"/>
      <c r="ABH189" s="3"/>
      <c r="ABI189" s="3"/>
      <c r="ABJ189" s="3"/>
      <c r="ABK189" s="3"/>
      <c r="ABL189" s="3"/>
      <c r="ABM189" s="3"/>
      <c r="ABN189" s="3"/>
      <c r="ABO189" s="3"/>
      <c r="ABP189" s="3"/>
      <c r="ABQ189" s="3"/>
      <c r="ABR189" s="3"/>
      <c r="ABS189" s="3"/>
      <c r="ABT189" s="3"/>
      <c r="ABU189" s="3"/>
      <c r="ABV189" s="3"/>
      <c r="ABW189" s="3"/>
      <c r="ABX189" s="3"/>
      <c r="ABY189" s="3"/>
      <c r="ABZ189" s="3"/>
      <c r="ACA189" s="3"/>
      <c r="ACB189" s="3"/>
      <c r="ACC189" s="3"/>
      <c r="ACD189" s="3"/>
      <c r="ACE189" s="3"/>
      <c r="ACF189" s="3"/>
      <c r="ACG189" s="3"/>
      <c r="ACH189" s="3"/>
      <c r="ACI189" s="3"/>
      <c r="ACJ189" s="3"/>
      <c r="ACK189" s="3"/>
      <c r="ACL189" s="3"/>
      <c r="ACM189" s="3"/>
      <c r="ACN189" s="3"/>
      <c r="ACO189" s="3"/>
      <c r="ACP189" s="3"/>
      <c r="ACQ189" s="3"/>
      <c r="ACR189" s="3"/>
      <c r="ACS189" s="3"/>
      <c r="ACT189" s="3"/>
      <c r="ACU189" s="3"/>
      <c r="ACV189" s="3"/>
      <c r="ACW189" s="3"/>
      <c r="ACX189" s="3"/>
      <c r="ACY189" s="3"/>
      <c r="ACZ189" s="3"/>
      <c r="ADA189" s="3"/>
      <c r="ADB189" s="3"/>
      <c r="ADC189" s="3"/>
      <c r="ADD189" s="3"/>
      <c r="ADE189" s="3"/>
      <c r="ADF189" s="3"/>
      <c r="ADG189" s="3"/>
      <c r="ADH189" s="3"/>
      <c r="ADI189" s="3"/>
      <c r="ADJ189" s="3"/>
      <c r="ADK189" s="3"/>
      <c r="ADL189" s="3"/>
      <c r="ADM189" s="3"/>
      <c r="ADN189" s="3"/>
      <c r="ADO189" s="3"/>
      <c r="ADP189" s="3"/>
      <c r="ADQ189" s="3"/>
      <c r="ADR189" s="3"/>
      <c r="ADS189" s="3"/>
      <c r="ADT189" s="3"/>
      <c r="ADU189" s="3"/>
      <c r="ADV189" s="3"/>
      <c r="ADW189" s="3"/>
      <c r="ADX189" s="3"/>
      <c r="ADY189" s="3"/>
      <c r="ADZ189" s="3"/>
      <c r="AEA189" s="3"/>
      <c r="AEB189" s="3"/>
      <c r="AEC189" s="3"/>
      <c r="AED189" s="3"/>
      <c r="AEE189" s="3"/>
      <c r="AEF189" s="3"/>
      <c r="AEG189" s="3"/>
      <c r="AEH189" s="3"/>
      <c r="AEI189" s="3"/>
      <c r="AEJ189" s="3"/>
      <c r="AEK189" s="3"/>
      <c r="AEL189" s="3"/>
      <c r="AEM189" s="3"/>
      <c r="AEN189" s="3"/>
      <c r="AEO189" s="3"/>
      <c r="AEP189" s="3"/>
      <c r="AEQ189" s="3"/>
      <c r="AER189" s="3"/>
      <c r="AES189" s="3"/>
      <c r="AET189" s="3"/>
      <c r="AEU189" s="3"/>
      <c r="AEV189" s="3"/>
      <c r="AEW189" s="3"/>
      <c r="AEX189" s="3"/>
      <c r="AEY189" s="3"/>
      <c r="AEZ189" s="3"/>
      <c r="AFA189" s="3"/>
      <c r="AFB189" s="3"/>
      <c r="AFC189" s="3"/>
      <c r="AFD189" s="3"/>
      <c r="AFE189" s="3"/>
      <c r="AFF189" s="3"/>
      <c r="AFG189" s="3"/>
      <c r="AFH189" s="3"/>
      <c r="AFI189" s="3"/>
      <c r="AFJ189" s="3"/>
      <c r="AFK189" s="3"/>
      <c r="AFL189" s="3"/>
      <c r="AFM189" s="3"/>
      <c r="AFN189" s="3"/>
      <c r="AFO189" s="3"/>
      <c r="AFP189" s="3"/>
      <c r="AFQ189" s="3"/>
      <c r="AFR189" s="3"/>
      <c r="AFS189" s="3"/>
      <c r="AFT189" s="3"/>
      <c r="AFU189" s="3"/>
      <c r="AFV189" s="3"/>
      <c r="AFW189" s="3"/>
      <c r="AFX189" s="3"/>
      <c r="AFY189" s="3"/>
      <c r="AFZ189" s="3"/>
      <c r="AGA189" s="3"/>
      <c r="AGB189" s="3"/>
      <c r="AGC189" s="3"/>
      <c r="AGD189" s="3"/>
      <c r="AGE189" s="3"/>
      <c r="AGF189" s="3"/>
      <c r="AGG189" s="3"/>
      <c r="AGH189" s="3"/>
      <c r="AGI189" s="3"/>
      <c r="AGJ189" s="3"/>
      <c r="AGK189" s="3"/>
      <c r="AGL189" s="3"/>
      <c r="AGM189" s="3"/>
      <c r="AGN189" s="3"/>
      <c r="AGO189" s="3"/>
      <c r="AGP189" s="3"/>
      <c r="AGQ189" s="3"/>
      <c r="AGR189" s="3"/>
      <c r="AGS189" s="3"/>
      <c r="AGT189" s="3"/>
      <c r="AGU189" s="3"/>
      <c r="AGV189" s="3"/>
      <c r="AGW189" s="3"/>
      <c r="AGX189" s="3"/>
      <c r="AGY189" s="3"/>
      <c r="AGZ189" s="3"/>
      <c r="AHA189" s="3"/>
      <c r="AHB189" s="3"/>
      <c r="AHC189" s="3"/>
      <c r="AHD189" s="3"/>
      <c r="AHE189" s="3"/>
      <c r="AHF189" s="3"/>
      <c r="AHG189" s="3"/>
      <c r="AHH189" s="3"/>
      <c r="AHI189" s="3"/>
      <c r="AHJ189" s="3"/>
      <c r="AHK189" s="3"/>
      <c r="AHL189" s="3"/>
      <c r="AHM189" s="3"/>
      <c r="AHN189" s="3"/>
      <c r="AHO189" s="3"/>
      <c r="AHP189" s="3"/>
      <c r="AHQ189" s="3"/>
      <c r="AHR189" s="3"/>
      <c r="AHS189" s="3"/>
      <c r="AHT189" s="3"/>
      <c r="AHU189" s="3"/>
      <c r="AHV189" s="3"/>
      <c r="AHW189" s="3"/>
      <c r="AHX189" s="3"/>
      <c r="AHY189" s="3"/>
      <c r="AHZ189" s="3"/>
      <c r="AIA189" s="3"/>
      <c r="AIB189" s="3"/>
      <c r="AIC189" s="3"/>
      <c r="AID189" s="3"/>
      <c r="AIE189" s="3"/>
      <c r="AIF189" s="3"/>
      <c r="AIG189" s="3"/>
      <c r="AIH189" s="3"/>
      <c r="AII189" s="3"/>
      <c r="AIJ189" s="3"/>
      <c r="AIK189" s="3"/>
      <c r="AIL189" s="3"/>
      <c r="AIM189" s="3"/>
      <c r="AIN189" s="3"/>
      <c r="AIO189" s="3"/>
      <c r="AIP189" s="3"/>
      <c r="AIQ189" s="3"/>
      <c r="AIR189" s="3"/>
      <c r="AIS189" s="3"/>
      <c r="AIT189" s="3"/>
      <c r="AIU189" s="3"/>
      <c r="AIV189" s="3"/>
      <c r="AIW189" s="3"/>
      <c r="AIX189" s="3"/>
      <c r="AIY189" s="3"/>
      <c r="AIZ189" s="3"/>
      <c r="AJA189" s="3"/>
      <c r="AJB189" s="3"/>
      <c r="AJC189" s="3"/>
      <c r="AJD189" s="3"/>
      <c r="AJE189" s="3"/>
      <c r="AJF189" s="3"/>
      <c r="AJG189" s="3"/>
      <c r="AJH189" s="3"/>
      <c r="AJI189" s="3"/>
      <c r="AJJ189" s="3"/>
      <c r="AJK189" s="3"/>
      <c r="AJL189" s="3"/>
      <c r="AJM189" s="3"/>
      <c r="AJN189" s="3"/>
      <c r="AJO189" s="3"/>
      <c r="AJP189" s="3"/>
      <c r="AJQ189" s="3"/>
      <c r="AJR189" s="3"/>
      <c r="AJS189" s="3"/>
      <c r="AJT189" s="3"/>
      <c r="AJU189" s="3"/>
      <c r="AJV189" s="3"/>
      <c r="AJW189" s="3"/>
      <c r="AJX189" s="3"/>
      <c r="AJY189" s="3"/>
      <c r="AJZ189" s="3"/>
      <c r="AKA189" s="3"/>
      <c r="AKB189" s="3"/>
      <c r="AKC189" s="3"/>
      <c r="AKD189" s="3"/>
      <c r="AKE189" s="3"/>
      <c r="AKF189" s="3"/>
      <c r="AKG189" s="3"/>
      <c r="AKH189" s="3"/>
      <c r="AKI189" s="3"/>
      <c r="AKJ189" s="3"/>
      <c r="AKK189" s="3"/>
      <c r="AKL189" s="3"/>
      <c r="AKM189" s="3"/>
      <c r="AKN189" s="3"/>
      <c r="AKO189" s="3"/>
      <c r="AKP189" s="3"/>
      <c r="AKQ189" s="3"/>
      <c r="AKR189" s="3"/>
      <c r="AKS189" s="3"/>
      <c r="AKT189" s="3"/>
      <c r="AKU189" s="3"/>
      <c r="AKV189" s="3"/>
      <c r="AKW189" s="3"/>
      <c r="AKX189" s="3"/>
      <c r="AKY189" s="3"/>
      <c r="AKZ189" s="3"/>
      <c r="ALA189" s="3"/>
      <c r="ALB189" s="3"/>
      <c r="ALC189" s="3"/>
      <c r="ALD189" s="3"/>
      <c r="ALE189" s="3"/>
      <c r="ALF189" s="3"/>
      <c r="ALG189" s="3"/>
      <c r="ALH189" s="3"/>
      <c r="ALI189" s="3"/>
      <c r="ALJ189" s="3"/>
      <c r="ALK189" s="3"/>
      <c r="ALL189" s="3"/>
      <c r="ALM189" s="3"/>
      <c r="ALN189" s="3"/>
      <c r="ALO189" s="3"/>
      <c r="ALP189" s="3"/>
      <c r="ALQ189" s="3"/>
      <c r="ALR189" s="3"/>
      <c r="ALS189" s="3"/>
      <c r="ALT189" s="3"/>
      <c r="ALU189" s="3"/>
      <c r="ALV189" s="3"/>
      <c r="ALW189" s="3"/>
      <c r="ALX189" s="3"/>
      <c r="ALY189" s="3"/>
      <c r="ALZ189" s="3"/>
      <c r="AMA189" s="3"/>
      <c r="AMB189" s="3"/>
      <c r="AMC189" s="3"/>
      <c r="AMD189" s="3"/>
      <c r="AME189" s="3"/>
      <c r="AMF189" s="3"/>
      <c r="AMG189" s="3"/>
      <c r="AMH189" s="3"/>
      <c r="AMI189" s="3"/>
      <c r="AMJ189" s="3"/>
      <c r="AMK189" s="3"/>
    </row>
    <row r="190" spans="1:1025" ht="12.75" x14ac:dyDescent="0.2">
      <c r="A190" s="3"/>
      <c r="B190" s="3"/>
      <c r="C190" s="218"/>
      <c r="D190" s="218"/>
      <c r="E190" s="218"/>
      <c r="F190" s="218"/>
      <c r="G190" s="218"/>
      <c r="H190" s="234"/>
      <c r="I190" s="218"/>
      <c r="J190" s="218"/>
      <c r="K190" s="218"/>
      <c r="L190" s="218"/>
      <c r="M190" s="218"/>
      <c r="N190" s="218"/>
      <c r="O190" s="218"/>
      <c r="P190" s="218"/>
      <c r="Q190" s="224"/>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c r="KI190" s="3"/>
      <c r="KJ190" s="3"/>
      <c r="KK190" s="3"/>
      <c r="KL190" s="3"/>
      <c r="KM190" s="3"/>
      <c r="KN190" s="3"/>
      <c r="KO190" s="3"/>
      <c r="KP190" s="3"/>
      <c r="KQ190" s="3"/>
      <c r="KR190" s="3"/>
      <c r="KS190" s="3"/>
      <c r="KT190" s="3"/>
      <c r="KU190" s="3"/>
      <c r="KV190" s="3"/>
      <c r="KW190" s="3"/>
      <c r="KX190" s="3"/>
      <c r="KY190" s="3"/>
      <c r="KZ190" s="3"/>
      <c r="LA190" s="3"/>
      <c r="LB190" s="3"/>
      <c r="LC190" s="3"/>
      <c r="LD190" s="3"/>
      <c r="LE190" s="3"/>
      <c r="LF190" s="3"/>
      <c r="LG190" s="3"/>
      <c r="LH190" s="3"/>
      <c r="LI190" s="3"/>
      <c r="LJ190" s="3"/>
      <c r="LK190" s="3"/>
      <c r="LL190" s="3"/>
      <c r="LM190" s="3"/>
      <c r="LN190" s="3"/>
      <c r="LO190" s="3"/>
      <c r="LP190" s="3"/>
      <c r="LQ190" s="3"/>
      <c r="LR190" s="3"/>
      <c r="LS190" s="3"/>
      <c r="LT190" s="3"/>
      <c r="LU190" s="3"/>
      <c r="LV190" s="3"/>
      <c r="LW190" s="3"/>
      <c r="LX190" s="3"/>
      <c r="LY190" s="3"/>
      <c r="LZ190" s="3"/>
      <c r="MA190" s="3"/>
      <c r="MB190" s="3"/>
      <c r="MC190" s="3"/>
      <c r="MD190" s="3"/>
      <c r="ME190" s="3"/>
      <c r="MF190" s="3"/>
      <c r="MG190" s="3"/>
      <c r="MH190" s="3"/>
      <c r="MI190" s="3"/>
      <c r="MJ190" s="3"/>
      <c r="MK190" s="3"/>
      <c r="ML190" s="3"/>
      <c r="MM190" s="3"/>
      <c r="MN190" s="3"/>
      <c r="MO190" s="3"/>
      <c r="MP190" s="3"/>
      <c r="MQ190" s="3"/>
      <c r="MR190" s="3"/>
      <c r="MS190" s="3"/>
      <c r="MT190" s="3"/>
      <c r="MU190" s="3"/>
      <c r="MV190" s="3"/>
      <c r="MW190" s="3"/>
      <c r="MX190" s="3"/>
      <c r="MY190" s="3"/>
      <c r="MZ190" s="3"/>
      <c r="NA190" s="3"/>
      <c r="NB190" s="3"/>
      <c r="NC190" s="3"/>
      <c r="ND190" s="3"/>
      <c r="NE190" s="3"/>
      <c r="NF190" s="3"/>
      <c r="NG190" s="3"/>
      <c r="NH190" s="3"/>
      <c r="NI190" s="3"/>
      <c r="NJ190" s="3"/>
      <c r="NK190" s="3"/>
      <c r="NL190" s="3"/>
      <c r="NM190" s="3"/>
      <c r="NN190" s="3"/>
      <c r="NO190" s="3"/>
      <c r="NP190" s="3"/>
      <c r="NQ190" s="3"/>
      <c r="NR190" s="3"/>
      <c r="NS190" s="3"/>
      <c r="NT190" s="3"/>
      <c r="NU190" s="3"/>
      <c r="NV190" s="3"/>
      <c r="NW190" s="3"/>
      <c r="NX190" s="3"/>
      <c r="NY190" s="3"/>
      <c r="NZ190" s="3"/>
      <c r="OA190" s="3"/>
      <c r="OB190" s="3"/>
      <c r="OC190" s="3"/>
      <c r="OD190" s="3"/>
      <c r="OE190" s="3"/>
      <c r="OF190" s="3"/>
      <c r="OG190" s="3"/>
      <c r="OH190" s="3"/>
      <c r="OI190" s="3"/>
      <c r="OJ190" s="3"/>
      <c r="OK190" s="3"/>
      <c r="OL190" s="3"/>
      <c r="OM190" s="3"/>
      <c r="ON190" s="3"/>
      <c r="OO190" s="3"/>
      <c r="OP190" s="3"/>
      <c r="OQ190" s="3"/>
      <c r="OR190" s="3"/>
      <c r="OS190" s="3"/>
      <c r="OT190" s="3"/>
      <c r="OU190" s="3"/>
      <c r="OV190" s="3"/>
      <c r="OW190" s="3"/>
      <c r="OX190" s="3"/>
      <c r="OY190" s="3"/>
      <c r="OZ190" s="3"/>
      <c r="PA190" s="3"/>
      <c r="PB190" s="3"/>
      <c r="PC190" s="3"/>
      <c r="PD190" s="3"/>
      <c r="PE190" s="3"/>
      <c r="PF190" s="3"/>
      <c r="PG190" s="3"/>
      <c r="PH190" s="3"/>
      <c r="PI190" s="3"/>
      <c r="PJ190" s="3"/>
      <c r="PK190" s="3"/>
      <c r="PL190" s="3"/>
      <c r="PM190" s="3"/>
      <c r="PN190" s="3"/>
      <c r="PO190" s="3"/>
      <c r="PP190" s="3"/>
      <c r="PQ190" s="3"/>
      <c r="PR190" s="3"/>
      <c r="PS190" s="3"/>
      <c r="PT190" s="3"/>
      <c r="PU190" s="3"/>
      <c r="PV190" s="3"/>
      <c r="PW190" s="3"/>
      <c r="PX190" s="3"/>
      <c r="PY190" s="3"/>
      <c r="PZ190" s="3"/>
      <c r="QA190" s="3"/>
      <c r="QB190" s="3"/>
      <c r="QC190" s="3"/>
      <c r="QD190" s="3"/>
      <c r="QE190" s="3"/>
      <c r="QF190" s="3"/>
      <c r="QG190" s="3"/>
      <c r="QH190" s="3"/>
      <c r="QI190" s="3"/>
      <c r="QJ190" s="3"/>
      <c r="QK190" s="3"/>
      <c r="QL190" s="3"/>
      <c r="QM190" s="3"/>
      <c r="QN190" s="3"/>
      <c r="QO190" s="3"/>
      <c r="QP190" s="3"/>
      <c r="QQ190" s="3"/>
      <c r="QR190" s="3"/>
      <c r="QS190" s="3"/>
      <c r="QT190" s="3"/>
      <c r="QU190" s="3"/>
      <c r="QV190" s="3"/>
      <c r="QW190" s="3"/>
      <c r="QX190" s="3"/>
      <c r="QY190" s="3"/>
      <c r="QZ190" s="3"/>
      <c r="RA190" s="3"/>
      <c r="RB190" s="3"/>
      <c r="RC190" s="3"/>
      <c r="RD190" s="3"/>
      <c r="RE190" s="3"/>
      <c r="RF190" s="3"/>
      <c r="RG190" s="3"/>
      <c r="RH190" s="3"/>
      <c r="RI190" s="3"/>
      <c r="RJ190" s="3"/>
      <c r="RK190" s="3"/>
      <c r="RL190" s="3"/>
      <c r="RM190" s="3"/>
      <c r="RN190" s="3"/>
      <c r="RO190" s="3"/>
      <c r="RP190" s="3"/>
      <c r="RQ190" s="3"/>
      <c r="RR190" s="3"/>
      <c r="RS190" s="3"/>
      <c r="RT190" s="3"/>
      <c r="RU190" s="3"/>
      <c r="RV190" s="3"/>
      <c r="RW190" s="3"/>
      <c r="RX190" s="3"/>
      <c r="RY190" s="3"/>
      <c r="RZ190" s="3"/>
      <c r="SA190" s="3"/>
      <c r="SB190" s="3"/>
      <c r="SC190" s="3"/>
      <c r="SD190" s="3"/>
      <c r="SE190" s="3"/>
      <c r="SF190" s="3"/>
      <c r="SG190" s="3"/>
      <c r="SH190" s="3"/>
      <c r="SI190" s="3"/>
      <c r="SJ190" s="3"/>
      <c r="SK190" s="3"/>
      <c r="SL190" s="3"/>
      <c r="SM190" s="3"/>
      <c r="SN190" s="3"/>
      <c r="SO190" s="3"/>
      <c r="SP190" s="3"/>
      <c r="SQ190" s="3"/>
      <c r="SR190" s="3"/>
      <c r="SS190" s="3"/>
      <c r="ST190" s="3"/>
      <c r="SU190" s="3"/>
      <c r="SV190" s="3"/>
      <c r="SW190" s="3"/>
      <c r="SX190" s="3"/>
      <c r="SY190" s="3"/>
      <c r="SZ190" s="3"/>
      <c r="TA190" s="3"/>
      <c r="TB190" s="3"/>
      <c r="TC190" s="3"/>
      <c r="TD190" s="3"/>
      <c r="TE190" s="3"/>
      <c r="TF190" s="3"/>
      <c r="TG190" s="3"/>
      <c r="TH190" s="3"/>
      <c r="TI190" s="3"/>
      <c r="TJ190" s="3"/>
      <c r="TK190" s="3"/>
      <c r="TL190" s="3"/>
      <c r="TM190" s="3"/>
      <c r="TN190" s="3"/>
      <c r="TO190" s="3"/>
      <c r="TP190" s="3"/>
      <c r="TQ190" s="3"/>
      <c r="TR190" s="3"/>
      <c r="TS190" s="3"/>
      <c r="TT190" s="3"/>
      <c r="TU190" s="3"/>
      <c r="TV190" s="3"/>
      <c r="TW190" s="3"/>
      <c r="TX190" s="3"/>
      <c r="TY190" s="3"/>
      <c r="TZ190" s="3"/>
      <c r="UA190" s="3"/>
      <c r="UB190" s="3"/>
      <c r="UC190" s="3"/>
      <c r="UD190" s="3"/>
      <c r="UE190" s="3"/>
      <c r="UF190" s="3"/>
      <c r="UG190" s="3"/>
      <c r="UH190" s="3"/>
      <c r="UI190" s="3"/>
      <c r="UJ190" s="3"/>
      <c r="UK190" s="3"/>
      <c r="UL190" s="3"/>
      <c r="UM190" s="3"/>
      <c r="UN190" s="3"/>
      <c r="UO190" s="3"/>
      <c r="UP190" s="3"/>
      <c r="UQ190" s="3"/>
      <c r="UR190" s="3"/>
      <c r="US190" s="3"/>
      <c r="UT190" s="3"/>
      <c r="UU190" s="3"/>
      <c r="UV190" s="3"/>
      <c r="UW190" s="3"/>
      <c r="UX190" s="3"/>
      <c r="UY190" s="3"/>
      <c r="UZ190" s="3"/>
      <c r="VA190" s="3"/>
      <c r="VB190" s="3"/>
      <c r="VC190" s="3"/>
      <c r="VD190" s="3"/>
      <c r="VE190" s="3"/>
      <c r="VF190" s="3"/>
      <c r="VG190" s="3"/>
      <c r="VH190" s="3"/>
      <c r="VI190" s="3"/>
      <c r="VJ190" s="3"/>
      <c r="VK190" s="3"/>
      <c r="VL190" s="3"/>
      <c r="VM190" s="3"/>
      <c r="VN190" s="3"/>
      <c r="VO190" s="3"/>
      <c r="VP190" s="3"/>
      <c r="VQ190" s="3"/>
      <c r="VR190" s="3"/>
      <c r="VS190" s="3"/>
      <c r="VT190" s="3"/>
      <c r="VU190" s="3"/>
      <c r="VV190" s="3"/>
      <c r="VW190" s="3"/>
      <c r="VX190" s="3"/>
      <c r="VY190" s="3"/>
      <c r="VZ190" s="3"/>
      <c r="WA190" s="3"/>
      <c r="WB190" s="3"/>
      <c r="WC190" s="3"/>
      <c r="WD190" s="3"/>
      <c r="WE190" s="3"/>
      <c r="WF190" s="3"/>
      <c r="WG190" s="3"/>
      <c r="WH190" s="3"/>
      <c r="WI190" s="3"/>
      <c r="WJ190" s="3"/>
      <c r="WK190" s="3"/>
      <c r="WL190" s="3"/>
      <c r="WM190" s="3"/>
      <c r="WN190" s="3"/>
      <c r="WO190" s="3"/>
      <c r="WP190" s="3"/>
      <c r="WQ190" s="3"/>
      <c r="WR190" s="3"/>
      <c r="WS190" s="3"/>
      <c r="WT190" s="3"/>
      <c r="WU190" s="3"/>
      <c r="WV190" s="3"/>
      <c r="WW190" s="3"/>
      <c r="WX190" s="3"/>
      <c r="WY190" s="3"/>
      <c r="WZ190" s="3"/>
      <c r="XA190" s="3"/>
      <c r="XB190" s="3"/>
      <c r="XC190" s="3"/>
      <c r="XD190" s="3"/>
      <c r="XE190" s="3"/>
      <c r="XF190" s="3"/>
      <c r="XG190" s="3"/>
      <c r="XH190" s="3"/>
      <c r="XI190" s="3"/>
      <c r="XJ190" s="3"/>
      <c r="XK190" s="3"/>
      <c r="XL190" s="3"/>
      <c r="XM190" s="3"/>
      <c r="XN190" s="3"/>
      <c r="XO190" s="3"/>
      <c r="XP190" s="3"/>
      <c r="XQ190" s="3"/>
      <c r="XR190" s="3"/>
      <c r="XS190" s="3"/>
      <c r="XT190" s="3"/>
      <c r="XU190" s="3"/>
      <c r="XV190" s="3"/>
      <c r="XW190" s="3"/>
      <c r="XX190" s="3"/>
      <c r="XY190" s="3"/>
      <c r="XZ190" s="3"/>
      <c r="YA190" s="3"/>
      <c r="YB190" s="3"/>
      <c r="YC190" s="3"/>
      <c r="YD190" s="3"/>
      <c r="YE190" s="3"/>
      <c r="YF190" s="3"/>
      <c r="YG190" s="3"/>
      <c r="YH190" s="3"/>
      <c r="YI190" s="3"/>
      <c r="YJ190" s="3"/>
      <c r="YK190" s="3"/>
      <c r="YL190" s="3"/>
      <c r="YM190" s="3"/>
      <c r="YN190" s="3"/>
      <c r="YO190" s="3"/>
      <c r="YP190" s="3"/>
      <c r="YQ190" s="3"/>
      <c r="YR190" s="3"/>
      <c r="YS190" s="3"/>
      <c r="YT190" s="3"/>
      <c r="YU190" s="3"/>
      <c r="YV190" s="3"/>
      <c r="YW190" s="3"/>
      <c r="YX190" s="3"/>
      <c r="YY190" s="3"/>
      <c r="YZ190" s="3"/>
      <c r="ZA190" s="3"/>
      <c r="ZB190" s="3"/>
      <c r="ZC190" s="3"/>
      <c r="ZD190" s="3"/>
      <c r="ZE190" s="3"/>
      <c r="ZF190" s="3"/>
      <c r="ZG190" s="3"/>
      <c r="ZH190" s="3"/>
      <c r="ZI190" s="3"/>
      <c r="ZJ190" s="3"/>
      <c r="ZK190" s="3"/>
      <c r="ZL190" s="3"/>
      <c r="ZM190" s="3"/>
      <c r="ZN190" s="3"/>
      <c r="ZO190" s="3"/>
      <c r="ZP190" s="3"/>
      <c r="ZQ190" s="3"/>
      <c r="ZR190" s="3"/>
      <c r="ZS190" s="3"/>
      <c r="ZT190" s="3"/>
      <c r="ZU190" s="3"/>
      <c r="ZV190" s="3"/>
      <c r="ZW190" s="3"/>
      <c r="ZX190" s="3"/>
      <c r="ZY190" s="3"/>
      <c r="ZZ190" s="3"/>
      <c r="AAA190" s="3"/>
      <c r="AAB190" s="3"/>
      <c r="AAC190" s="3"/>
      <c r="AAD190" s="3"/>
      <c r="AAE190" s="3"/>
      <c r="AAF190" s="3"/>
      <c r="AAG190" s="3"/>
      <c r="AAH190" s="3"/>
      <c r="AAI190" s="3"/>
      <c r="AAJ190" s="3"/>
      <c r="AAK190" s="3"/>
      <c r="AAL190" s="3"/>
      <c r="AAM190" s="3"/>
      <c r="AAN190" s="3"/>
      <c r="AAO190" s="3"/>
      <c r="AAP190" s="3"/>
      <c r="AAQ190" s="3"/>
      <c r="AAR190" s="3"/>
      <c r="AAS190" s="3"/>
      <c r="AAT190" s="3"/>
      <c r="AAU190" s="3"/>
      <c r="AAV190" s="3"/>
      <c r="AAW190" s="3"/>
      <c r="AAX190" s="3"/>
      <c r="AAY190" s="3"/>
      <c r="AAZ190" s="3"/>
      <c r="ABA190" s="3"/>
      <c r="ABB190" s="3"/>
      <c r="ABC190" s="3"/>
      <c r="ABD190" s="3"/>
      <c r="ABE190" s="3"/>
      <c r="ABF190" s="3"/>
      <c r="ABG190" s="3"/>
      <c r="ABH190" s="3"/>
      <c r="ABI190" s="3"/>
      <c r="ABJ190" s="3"/>
      <c r="ABK190" s="3"/>
      <c r="ABL190" s="3"/>
      <c r="ABM190" s="3"/>
      <c r="ABN190" s="3"/>
      <c r="ABO190" s="3"/>
      <c r="ABP190" s="3"/>
      <c r="ABQ190" s="3"/>
      <c r="ABR190" s="3"/>
      <c r="ABS190" s="3"/>
      <c r="ABT190" s="3"/>
      <c r="ABU190" s="3"/>
      <c r="ABV190" s="3"/>
      <c r="ABW190" s="3"/>
      <c r="ABX190" s="3"/>
      <c r="ABY190" s="3"/>
      <c r="ABZ190" s="3"/>
      <c r="ACA190" s="3"/>
      <c r="ACB190" s="3"/>
      <c r="ACC190" s="3"/>
      <c r="ACD190" s="3"/>
      <c r="ACE190" s="3"/>
      <c r="ACF190" s="3"/>
      <c r="ACG190" s="3"/>
      <c r="ACH190" s="3"/>
      <c r="ACI190" s="3"/>
      <c r="ACJ190" s="3"/>
      <c r="ACK190" s="3"/>
      <c r="ACL190" s="3"/>
      <c r="ACM190" s="3"/>
      <c r="ACN190" s="3"/>
      <c r="ACO190" s="3"/>
      <c r="ACP190" s="3"/>
      <c r="ACQ190" s="3"/>
      <c r="ACR190" s="3"/>
      <c r="ACS190" s="3"/>
      <c r="ACT190" s="3"/>
      <c r="ACU190" s="3"/>
      <c r="ACV190" s="3"/>
      <c r="ACW190" s="3"/>
      <c r="ACX190" s="3"/>
      <c r="ACY190" s="3"/>
      <c r="ACZ190" s="3"/>
      <c r="ADA190" s="3"/>
      <c r="ADB190" s="3"/>
      <c r="ADC190" s="3"/>
      <c r="ADD190" s="3"/>
      <c r="ADE190" s="3"/>
      <c r="ADF190" s="3"/>
      <c r="ADG190" s="3"/>
      <c r="ADH190" s="3"/>
      <c r="ADI190" s="3"/>
      <c r="ADJ190" s="3"/>
      <c r="ADK190" s="3"/>
      <c r="ADL190" s="3"/>
      <c r="ADM190" s="3"/>
      <c r="ADN190" s="3"/>
      <c r="ADO190" s="3"/>
      <c r="ADP190" s="3"/>
      <c r="ADQ190" s="3"/>
      <c r="ADR190" s="3"/>
      <c r="ADS190" s="3"/>
      <c r="ADT190" s="3"/>
      <c r="ADU190" s="3"/>
      <c r="ADV190" s="3"/>
      <c r="ADW190" s="3"/>
      <c r="ADX190" s="3"/>
      <c r="ADY190" s="3"/>
      <c r="ADZ190" s="3"/>
      <c r="AEA190" s="3"/>
      <c r="AEB190" s="3"/>
      <c r="AEC190" s="3"/>
      <c r="AED190" s="3"/>
      <c r="AEE190" s="3"/>
      <c r="AEF190" s="3"/>
      <c r="AEG190" s="3"/>
      <c r="AEH190" s="3"/>
      <c r="AEI190" s="3"/>
      <c r="AEJ190" s="3"/>
      <c r="AEK190" s="3"/>
      <c r="AEL190" s="3"/>
      <c r="AEM190" s="3"/>
      <c r="AEN190" s="3"/>
      <c r="AEO190" s="3"/>
      <c r="AEP190" s="3"/>
      <c r="AEQ190" s="3"/>
      <c r="AER190" s="3"/>
      <c r="AES190" s="3"/>
      <c r="AET190" s="3"/>
      <c r="AEU190" s="3"/>
      <c r="AEV190" s="3"/>
      <c r="AEW190" s="3"/>
      <c r="AEX190" s="3"/>
      <c r="AEY190" s="3"/>
      <c r="AEZ190" s="3"/>
      <c r="AFA190" s="3"/>
      <c r="AFB190" s="3"/>
      <c r="AFC190" s="3"/>
      <c r="AFD190" s="3"/>
      <c r="AFE190" s="3"/>
      <c r="AFF190" s="3"/>
      <c r="AFG190" s="3"/>
      <c r="AFH190" s="3"/>
      <c r="AFI190" s="3"/>
      <c r="AFJ190" s="3"/>
      <c r="AFK190" s="3"/>
      <c r="AFL190" s="3"/>
      <c r="AFM190" s="3"/>
      <c r="AFN190" s="3"/>
      <c r="AFO190" s="3"/>
      <c r="AFP190" s="3"/>
      <c r="AFQ190" s="3"/>
      <c r="AFR190" s="3"/>
      <c r="AFS190" s="3"/>
      <c r="AFT190" s="3"/>
      <c r="AFU190" s="3"/>
      <c r="AFV190" s="3"/>
      <c r="AFW190" s="3"/>
      <c r="AFX190" s="3"/>
      <c r="AFY190" s="3"/>
      <c r="AFZ190" s="3"/>
      <c r="AGA190" s="3"/>
      <c r="AGB190" s="3"/>
      <c r="AGC190" s="3"/>
      <c r="AGD190" s="3"/>
      <c r="AGE190" s="3"/>
      <c r="AGF190" s="3"/>
      <c r="AGG190" s="3"/>
      <c r="AGH190" s="3"/>
      <c r="AGI190" s="3"/>
      <c r="AGJ190" s="3"/>
      <c r="AGK190" s="3"/>
      <c r="AGL190" s="3"/>
      <c r="AGM190" s="3"/>
      <c r="AGN190" s="3"/>
      <c r="AGO190" s="3"/>
      <c r="AGP190" s="3"/>
      <c r="AGQ190" s="3"/>
      <c r="AGR190" s="3"/>
      <c r="AGS190" s="3"/>
      <c r="AGT190" s="3"/>
      <c r="AGU190" s="3"/>
      <c r="AGV190" s="3"/>
      <c r="AGW190" s="3"/>
      <c r="AGX190" s="3"/>
      <c r="AGY190" s="3"/>
      <c r="AGZ190" s="3"/>
      <c r="AHA190" s="3"/>
      <c r="AHB190" s="3"/>
      <c r="AHC190" s="3"/>
      <c r="AHD190" s="3"/>
      <c r="AHE190" s="3"/>
      <c r="AHF190" s="3"/>
      <c r="AHG190" s="3"/>
      <c r="AHH190" s="3"/>
      <c r="AHI190" s="3"/>
      <c r="AHJ190" s="3"/>
      <c r="AHK190" s="3"/>
      <c r="AHL190" s="3"/>
      <c r="AHM190" s="3"/>
      <c r="AHN190" s="3"/>
      <c r="AHO190" s="3"/>
      <c r="AHP190" s="3"/>
      <c r="AHQ190" s="3"/>
      <c r="AHR190" s="3"/>
      <c r="AHS190" s="3"/>
      <c r="AHT190" s="3"/>
      <c r="AHU190" s="3"/>
      <c r="AHV190" s="3"/>
      <c r="AHW190" s="3"/>
      <c r="AHX190" s="3"/>
      <c r="AHY190" s="3"/>
      <c r="AHZ190" s="3"/>
      <c r="AIA190" s="3"/>
      <c r="AIB190" s="3"/>
      <c r="AIC190" s="3"/>
      <c r="AID190" s="3"/>
      <c r="AIE190" s="3"/>
      <c r="AIF190" s="3"/>
      <c r="AIG190" s="3"/>
      <c r="AIH190" s="3"/>
      <c r="AII190" s="3"/>
      <c r="AIJ190" s="3"/>
      <c r="AIK190" s="3"/>
      <c r="AIL190" s="3"/>
      <c r="AIM190" s="3"/>
      <c r="AIN190" s="3"/>
      <c r="AIO190" s="3"/>
      <c r="AIP190" s="3"/>
      <c r="AIQ190" s="3"/>
      <c r="AIR190" s="3"/>
      <c r="AIS190" s="3"/>
      <c r="AIT190" s="3"/>
      <c r="AIU190" s="3"/>
      <c r="AIV190" s="3"/>
      <c r="AIW190" s="3"/>
      <c r="AIX190" s="3"/>
      <c r="AIY190" s="3"/>
      <c r="AIZ190" s="3"/>
      <c r="AJA190" s="3"/>
      <c r="AJB190" s="3"/>
      <c r="AJC190" s="3"/>
      <c r="AJD190" s="3"/>
      <c r="AJE190" s="3"/>
      <c r="AJF190" s="3"/>
      <c r="AJG190" s="3"/>
      <c r="AJH190" s="3"/>
      <c r="AJI190" s="3"/>
      <c r="AJJ190" s="3"/>
      <c r="AJK190" s="3"/>
      <c r="AJL190" s="3"/>
      <c r="AJM190" s="3"/>
      <c r="AJN190" s="3"/>
      <c r="AJO190" s="3"/>
      <c r="AJP190" s="3"/>
      <c r="AJQ190" s="3"/>
      <c r="AJR190" s="3"/>
      <c r="AJS190" s="3"/>
      <c r="AJT190" s="3"/>
      <c r="AJU190" s="3"/>
      <c r="AJV190" s="3"/>
      <c r="AJW190" s="3"/>
      <c r="AJX190" s="3"/>
      <c r="AJY190" s="3"/>
      <c r="AJZ190" s="3"/>
      <c r="AKA190" s="3"/>
      <c r="AKB190" s="3"/>
      <c r="AKC190" s="3"/>
      <c r="AKD190" s="3"/>
      <c r="AKE190" s="3"/>
      <c r="AKF190" s="3"/>
      <c r="AKG190" s="3"/>
      <c r="AKH190" s="3"/>
      <c r="AKI190" s="3"/>
      <c r="AKJ190" s="3"/>
      <c r="AKK190" s="3"/>
      <c r="AKL190" s="3"/>
      <c r="AKM190" s="3"/>
      <c r="AKN190" s="3"/>
      <c r="AKO190" s="3"/>
      <c r="AKP190" s="3"/>
      <c r="AKQ190" s="3"/>
      <c r="AKR190" s="3"/>
      <c r="AKS190" s="3"/>
      <c r="AKT190" s="3"/>
      <c r="AKU190" s="3"/>
      <c r="AKV190" s="3"/>
      <c r="AKW190" s="3"/>
      <c r="AKX190" s="3"/>
      <c r="AKY190" s="3"/>
      <c r="AKZ190" s="3"/>
      <c r="ALA190" s="3"/>
      <c r="ALB190" s="3"/>
      <c r="ALC190" s="3"/>
      <c r="ALD190" s="3"/>
      <c r="ALE190" s="3"/>
      <c r="ALF190" s="3"/>
      <c r="ALG190" s="3"/>
      <c r="ALH190" s="3"/>
      <c r="ALI190" s="3"/>
      <c r="ALJ190" s="3"/>
      <c r="ALK190" s="3"/>
      <c r="ALL190" s="3"/>
      <c r="ALM190" s="3"/>
      <c r="ALN190" s="3"/>
      <c r="ALO190" s="3"/>
      <c r="ALP190" s="3"/>
      <c r="ALQ190" s="3"/>
      <c r="ALR190" s="3"/>
      <c r="ALS190" s="3"/>
      <c r="ALT190" s="3"/>
      <c r="ALU190" s="3"/>
      <c r="ALV190" s="3"/>
      <c r="ALW190" s="3"/>
      <c r="ALX190" s="3"/>
      <c r="ALY190" s="3"/>
      <c r="ALZ190" s="3"/>
      <c r="AMA190" s="3"/>
      <c r="AMB190" s="3"/>
      <c r="AMC190" s="3"/>
      <c r="AMD190" s="3"/>
      <c r="AME190" s="3"/>
      <c r="AMF190" s="3"/>
      <c r="AMG190" s="3"/>
      <c r="AMH190" s="3"/>
      <c r="AMI190" s="3"/>
      <c r="AMJ190" s="3"/>
      <c r="AMK190" s="3"/>
    </row>
    <row r="191" spans="1:1025" ht="12.75" x14ac:dyDescent="0.2">
      <c r="A191" s="3"/>
      <c r="B191" s="3"/>
      <c r="C191" s="218"/>
      <c r="D191" s="218"/>
      <c r="E191" s="218"/>
      <c r="F191" s="218"/>
      <c r="G191" s="218"/>
      <c r="H191" s="234"/>
      <c r="I191" s="218"/>
      <c r="J191" s="218"/>
      <c r="K191" s="218"/>
      <c r="L191" s="218"/>
      <c r="M191" s="218"/>
      <c r="N191" s="218"/>
      <c r="O191" s="218"/>
      <c r="P191" s="218"/>
      <c r="Q191" s="224"/>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c r="KI191" s="3"/>
      <c r="KJ191" s="3"/>
      <c r="KK191" s="3"/>
      <c r="KL191" s="3"/>
      <c r="KM191" s="3"/>
      <c r="KN191" s="3"/>
      <c r="KO191" s="3"/>
      <c r="KP191" s="3"/>
      <c r="KQ191" s="3"/>
      <c r="KR191" s="3"/>
      <c r="KS191" s="3"/>
      <c r="KT191" s="3"/>
      <c r="KU191" s="3"/>
      <c r="KV191" s="3"/>
      <c r="KW191" s="3"/>
      <c r="KX191" s="3"/>
      <c r="KY191" s="3"/>
      <c r="KZ191" s="3"/>
      <c r="LA191" s="3"/>
      <c r="LB191" s="3"/>
      <c r="LC191" s="3"/>
      <c r="LD191" s="3"/>
      <c r="LE191" s="3"/>
      <c r="LF191" s="3"/>
      <c r="LG191" s="3"/>
      <c r="LH191" s="3"/>
      <c r="LI191" s="3"/>
      <c r="LJ191" s="3"/>
      <c r="LK191" s="3"/>
      <c r="LL191" s="3"/>
      <c r="LM191" s="3"/>
      <c r="LN191" s="3"/>
      <c r="LO191" s="3"/>
      <c r="LP191" s="3"/>
      <c r="LQ191" s="3"/>
      <c r="LR191" s="3"/>
      <c r="LS191" s="3"/>
      <c r="LT191" s="3"/>
      <c r="LU191" s="3"/>
      <c r="LV191" s="3"/>
      <c r="LW191" s="3"/>
      <c r="LX191" s="3"/>
      <c r="LY191" s="3"/>
      <c r="LZ191" s="3"/>
      <c r="MA191" s="3"/>
      <c r="MB191" s="3"/>
      <c r="MC191" s="3"/>
      <c r="MD191" s="3"/>
      <c r="ME191" s="3"/>
      <c r="MF191" s="3"/>
      <c r="MG191" s="3"/>
      <c r="MH191" s="3"/>
      <c r="MI191" s="3"/>
      <c r="MJ191" s="3"/>
      <c r="MK191" s="3"/>
      <c r="ML191" s="3"/>
      <c r="MM191" s="3"/>
      <c r="MN191" s="3"/>
      <c r="MO191" s="3"/>
      <c r="MP191" s="3"/>
      <c r="MQ191" s="3"/>
      <c r="MR191" s="3"/>
      <c r="MS191" s="3"/>
      <c r="MT191" s="3"/>
      <c r="MU191" s="3"/>
      <c r="MV191" s="3"/>
      <c r="MW191" s="3"/>
      <c r="MX191" s="3"/>
      <c r="MY191" s="3"/>
      <c r="MZ191" s="3"/>
      <c r="NA191" s="3"/>
      <c r="NB191" s="3"/>
      <c r="NC191" s="3"/>
      <c r="ND191" s="3"/>
      <c r="NE191" s="3"/>
      <c r="NF191" s="3"/>
      <c r="NG191" s="3"/>
      <c r="NH191" s="3"/>
      <c r="NI191" s="3"/>
      <c r="NJ191" s="3"/>
      <c r="NK191" s="3"/>
      <c r="NL191" s="3"/>
      <c r="NM191" s="3"/>
      <c r="NN191" s="3"/>
      <c r="NO191" s="3"/>
      <c r="NP191" s="3"/>
      <c r="NQ191" s="3"/>
      <c r="NR191" s="3"/>
      <c r="NS191" s="3"/>
      <c r="NT191" s="3"/>
      <c r="NU191" s="3"/>
      <c r="NV191" s="3"/>
      <c r="NW191" s="3"/>
      <c r="NX191" s="3"/>
      <c r="NY191" s="3"/>
      <c r="NZ191" s="3"/>
      <c r="OA191" s="3"/>
      <c r="OB191" s="3"/>
      <c r="OC191" s="3"/>
      <c r="OD191" s="3"/>
      <c r="OE191" s="3"/>
      <c r="OF191" s="3"/>
      <c r="OG191" s="3"/>
      <c r="OH191" s="3"/>
      <c r="OI191" s="3"/>
      <c r="OJ191" s="3"/>
      <c r="OK191" s="3"/>
      <c r="OL191" s="3"/>
      <c r="OM191" s="3"/>
      <c r="ON191" s="3"/>
      <c r="OO191" s="3"/>
      <c r="OP191" s="3"/>
      <c r="OQ191" s="3"/>
      <c r="OR191" s="3"/>
      <c r="OS191" s="3"/>
      <c r="OT191" s="3"/>
      <c r="OU191" s="3"/>
      <c r="OV191" s="3"/>
      <c r="OW191" s="3"/>
      <c r="OX191" s="3"/>
      <c r="OY191" s="3"/>
      <c r="OZ191" s="3"/>
      <c r="PA191" s="3"/>
      <c r="PB191" s="3"/>
      <c r="PC191" s="3"/>
      <c r="PD191" s="3"/>
      <c r="PE191" s="3"/>
      <c r="PF191" s="3"/>
      <c r="PG191" s="3"/>
      <c r="PH191" s="3"/>
      <c r="PI191" s="3"/>
      <c r="PJ191" s="3"/>
      <c r="PK191" s="3"/>
      <c r="PL191" s="3"/>
      <c r="PM191" s="3"/>
      <c r="PN191" s="3"/>
      <c r="PO191" s="3"/>
      <c r="PP191" s="3"/>
      <c r="PQ191" s="3"/>
      <c r="PR191" s="3"/>
      <c r="PS191" s="3"/>
      <c r="PT191" s="3"/>
      <c r="PU191" s="3"/>
      <c r="PV191" s="3"/>
      <c r="PW191" s="3"/>
      <c r="PX191" s="3"/>
      <c r="PY191" s="3"/>
      <c r="PZ191" s="3"/>
      <c r="QA191" s="3"/>
      <c r="QB191" s="3"/>
      <c r="QC191" s="3"/>
      <c r="QD191" s="3"/>
      <c r="QE191" s="3"/>
      <c r="QF191" s="3"/>
      <c r="QG191" s="3"/>
      <c r="QH191" s="3"/>
      <c r="QI191" s="3"/>
      <c r="QJ191" s="3"/>
      <c r="QK191" s="3"/>
      <c r="QL191" s="3"/>
      <c r="QM191" s="3"/>
      <c r="QN191" s="3"/>
      <c r="QO191" s="3"/>
      <c r="QP191" s="3"/>
      <c r="QQ191" s="3"/>
      <c r="QR191" s="3"/>
      <c r="QS191" s="3"/>
      <c r="QT191" s="3"/>
      <c r="QU191" s="3"/>
      <c r="QV191" s="3"/>
      <c r="QW191" s="3"/>
      <c r="QX191" s="3"/>
      <c r="QY191" s="3"/>
      <c r="QZ191" s="3"/>
      <c r="RA191" s="3"/>
      <c r="RB191" s="3"/>
      <c r="RC191" s="3"/>
      <c r="RD191" s="3"/>
      <c r="RE191" s="3"/>
      <c r="RF191" s="3"/>
      <c r="RG191" s="3"/>
      <c r="RH191" s="3"/>
      <c r="RI191" s="3"/>
      <c r="RJ191" s="3"/>
      <c r="RK191" s="3"/>
      <c r="RL191" s="3"/>
      <c r="RM191" s="3"/>
      <c r="RN191" s="3"/>
      <c r="RO191" s="3"/>
      <c r="RP191" s="3"/>
      <c r="RQ191" s="3"/>
      <c r="RR191" s="3"/>
      <c r="RS191" s="3"/>
      <c r="RT191" s="3"/>
      <c r="RU191" s="3"/>
      <c r="RV191" s="3"/>
      <c r="RW191" s="3"/>
      <c r="RX191" s="3"/>
      <c r="RY191" s="3"/>
      <c r="RZ191" s="3"/>
      <c r="SA191" s="3"/>
      <c r="SB191" s="3"/>
      <c r="SC191" s="3"/>
      <c r="SD191" s="3"/>
      <c r="SE191" s="3"/>
      <c r="SF191" s="3"/>
      <c r="SG191" s="3"/>
      <c r="SH191" s="3"/>
      <c r="SI191" s="3"/>
      <c r="SJ191" s="3"/>
      <c r="SK191" s="3"/>
      <c r="SL191" s="3"/>
      <c r="SM191" s="3"/>
      <c r="SN191" s="3"/>
      <c r="SO191" s="3"/>
      <c r="SP191" s="3"/>
      <c r="SQ191" s="3"/>
      <c r="SR191" s="3"/>
      <c r="SS191" s="3"/>
      <c r="ST191" s="3"/>
      <c r="SU191" s="3"/>
      <c r="SV191" s="3"/>
      <c r="SW191" s="3"/>
      <c r="SX191" s="3"/>
      <c r="SY191" s="3"/>
      <c r="SZ191" s="3"/>
      <c r="TA191" s="3"/>
      <c r="TB191" s="3"/>
      <c r="TC191" s="3"/>
      <c r="TD191" s="3"/>
      <c r="TE191" s="3"/>
      <c r="TF191" s="3"/>
      <c r="TG191" s="3"/>
      <c r="TH191" s="3"/>
      <c r="TI191" s="3"/>
      <c r="TJ191" s="3"/>
      <c r="TK191" s="3"/>
      <c r="TL191" s="3"/>
      <c r="TM191" s="3"/>
      <c r="TN191" s="3"/>
      <c r="TO191" s="3"/>
      <c r="TP191" s="3"/>
      <c r="TQ191" s="3"/>
      <c r="TR191" s="3"/>
      <c r="TS191" s="3"/>
      <c r="TT191" s="3"/>
      <c r="TU191" s="3"/>
      <c r="TV191" s="3"/>
      <c r="TW191" s="3"/>
      <c r="TX191" s="3"/>
      <c r="TY191" s="3"/>
      <c r="TZ191" s="3"/>
      <c r="UA191" s="3"/>
      <c r="UB191" s="3"/>
      <c r="UC191" s="3"/>
      <c r="UD191" s="3"/>
      <c r="UE191" s="3"/>
      <c r="UF191" s="3"/>
      <c r="UG191" s="3"/>
      <c r="UH191" s="3"/>
      <c r="UI191" s="3"/>
      <c r="UJ191" s="3"/>
      <c r="UK191" s="3"/>
      <c r="UL191" s="3"/>
      <c r="UM191" s="3"/>
      <c r="UN191" s="3"/>
      <c r="UO191" s="3"/>
      <c r="UP191" s="3"/>
      <c r="UQ191" s="3"/>
      <c r="UR191" s="3"/>
      <c r="US191" s="3"/>
      <c r="UT191" s="3"/>
      <c r="UU191" s="3"/>
      <c r="UV191" s="3"/>
      <c r="UW191" s="3"/>
      <c r="UX191" s="3"/>
      <c r="UY191" s="3"/>
      <c r="UZ191" s="3"/>
      <c r="VA191" s="3"/>
      <c r="VB191" s="3"/>
      <c r="VC191" s="3"/>
      <c r="VD191" s="3"/>
      <c r="VE191" s="3"/>
      <c r="VF191" s="3"/>
      <c r="VG191" s="3"/>
      <c r="VH191" s="3"/>
      <c r="VI191" s="3"/>
      <c r="VJ191" s="3"/>
      <c r="VK191" s="3"/>
      <c r="VL191" s="3"/>
      <c r="VM191" s="3"/>
      <c r="VN191" s="3"/>
      <c r="VO191" s="3"/>
      <c r="VP191" s="3"/>
      <c r="VQ191" s="3"/>
      <c r="VR191" s="3"/>
      <c r="VS191" s="3"/>
      <c r="VT191" s="3"/>
      <c r="VU191" s="3"/>
      <c r="VV191" s="3"/>
      <c r="VW191" s="3"/>
      <c r="VX191" s="3"/>
      <c r="VY191" s="3"/>
      <c r="VZ191" s="3"/>
      <c r="WA191" s="3"/>
      <c r="WB191" s="3"/>
      <c r="WC191" s="3"/>
      <c r="WD191" s="3"/>
      <c r="WE191" s="3"/>
      <c r="WF191" s="3"/>
      <c r="WG191" s="3"/>
      <c r="WH191" s="3"/>
      <c r="WI191" s="3"/>
      <c r="WJ191" s="3"/>
      <c r="WK191" s="3"/>
      <c r="WL191" s="3"/>
      <c r="WM191" s="3"/>
      <c r="WN191" s="3"/>
      <c r="WO191" s="3"/>
      <c r="WP191" s="3"/>
      <c r="WQ191" s="3"/>
      <c r="WR191" s="3"/>
      <c r="WS191" s="3"/>
      <c r="WT191" s="3"/>
      <c r="WU191" s="3"/>
      <c r="WV191" s="3"/>
      <c r="WW191" s="3"/>
      <c r="WX191" s="3"/>
      <c r="WY191" s="3"/>
      <c r="WZ191" s="3"/>
      <c r="XA191" s="3"/>
      <c r="XB191" s="3"/>
      <c r="XC191" s="3"/>
      <c r="XD191" s="3"/>
      <c r="XE191" s="3"/>
      <c r="XF191" s="3"/>
      <c r="XG191" s="3"/>
      <c r="XH191" s="3"/>
      <c r="XI191" s="3"/>
      <c r="XJ191" s="3"/>
      <c r="XK191" s="3"/>
      <c r="XL191" s="3"/>
      <c r="XM191" s="3"/>
      <c r="XN191" s="3"/>
      <c r="XO191" s="3"/>
      <c r="XP191" s="3"/>
      <c r="XQ191" s="3"/>
      <c r="XR191" s="3"/>
      <c r="XS191" s="3"/>
      <c r="XT191" s="3"/>
      <c r="XU191" s="3"/>
      <c r="XV191" s="3"/>
      <c r="XW191" s="3"/>
      <c r="XX191" s="3"/>
      <c r="XY191" s="3"/>
      <c r="XZ191" s="3"/>
      <c r="YA191" s="3"/>
      <c r="YB191" s="3"/>
      <c r="YC191" s="3"/>
      <c r="YD191" s="3"/>
      <c r="YE191" s="3"/>
      <c r="YF191" s="3"/>
      <c r="YG191" s="3"/>
      <c r="YH191" s="3"/>
      <c r="YI191" s="3"/>
      <c r="YJ191" s="3"/>
      <c r="YK191" s="3"/>
      <c r="YL191" s="3"/>
      <c r="YM191" s="3"/>
      <c r="YN191" s="3"/>
      <c r="YO191" s="3"/>
      <c r="YP191" s="3"/>
      <c r="YQ191" s="3"/>
      <c r="YR191" s="3"/>
      <c r="YS191" s="3"/>
      <c r="YT191" s="3"/>
      <c r="YU191" s="3"/>
      <c r="YV191" s="3"/>
      <c r="YW191" s="3"/>
      <c r="YX191" s="3"/>
      <c r="YY191" s="3"/>
      <c r="YZ191" s="3"/>
      <c r="ZA191" s="3"/>
      <c r="ZB191" s="3"/>
      <c r="ZC191" s="3"/>
      <c r="ZD191" s="3"/>
      <c r="ZE191" s="3"/>
      <c r="ZF191" s="3"/>
      <c r="ZG191" s="3"/>
      <c r="ZH191" s="3"/>
      <c r="ZI191" s="3"/>
      <c r="ZJ191" s="3"/>
      <c r="ZK191" s="3"/>
      <c r="ZL191" s="3"/>
      <c r="ZM191" s="3"/>
      <c r="ZN191" s="3"/>
      <c r="ZO191" s="3"/>
      <c r="ZP191" s="3"/>
      <c r="ZQ191" s="3"/>
      <c r="ZR191" s="3"/>
      <c r="ZS191" s="3"/>
      <c r="ZT191" s="3"/>
      <c r="ZU191" s="3"/>
      <c r="ZV191" s="3"/>
      <c r="ZW191" s="3"/>
      <c r="ZX191" s="3"/>
      <c r="ZY191" s="3"/>
      <c r="ZZ191" s="3"/>
      <c r="AAA191" s="3"/>
      <c r="AAB191" s="3"/>
      <c r="AAC191" s="3"/>
      <c r="AAD191" s="3"/>
      <c r="AAE191" s="3"/>
      <c r="AAF191" s="3"/>
      <c r="AAG191" s="3"/>
      <c r="AAH191" s="3"/>
      <c r="AAI191" s="3"/>
      <c r="AAJ191" s="3"/>
      <c r="AAK191" s="3"/>
      <c r="AAL191" s="3"/>
      <c r="AAM191" s="3"/>
      <c r="AAN191" s="3"/>
      <c r="AAO191" s="3"/>
      <c r="AAP191" s="3"/>
      <c r="AAQ191" s="3"/>
      <c r="AAR191" s="3"/>
      <c r="AAS191" s="3"/>
      <c r="AAT191" s="3"/>
      <c r="AAU191" s="3"/>
      <c r="AAV191" s="3"/>
      <c r="AAW191" s="3"/>
      <c r="AAX191" s="3"/>
      <c r="AAY191" s="3"/>
      <c r="AAZ191" s="3"/>
      <c r="ABA191" s="3"/>
      <c r="ABB191" s="3"/>
      <c r="ABC191" s="3"/>
      <c r="ABD191" s="3"/>
      <c r="ABE191" s="3"/>
      <c r="ABF191" s="3"/>
      <c r="ABG191" s="3"/>
      <c r="ABH191" s="3"/>
      <c r="ABI191" s="3"/>
      <c r="ABJ191" s="3"/>
      <c r="ABK191" s="3"/>
      <c r="ABL191" s="3"/>
      <c r="ABM191" s="3"/>
      <c r="ABN191" s="3"/>
      <c r="ABO191" s="3"/>
      <c r="ABP191" s="3"/>
      <c r="ABQ191" s="3"/>
      <c r="ABR191" s="3"/>
      <c r="ABS191" s="3"/>
      <c r="ABT191" s="3"/>
      <c r="ABU191" s="3"/>
      <c r="ABV191" s="3"/>
      <c r="ABW191" s="3"/>
      <c r="ABX191" s="3"/>
      <c r="ABY191" s="3"/>
      <c r="ABZ191" s="3"/>
      <c r="ACA191" s="3"/>
      <c r="ACB191" s="3"/>
      <c r="ACC191" s="3"/>
      <c r="ACD191" s="3"/>
      <c r="ACE191" s="3"/>
      <c r="ACF191" s="3"/>
      <c r="ACG191" s="3"/>
      <c r="ACH191" s="3"/>
      <c r="ACI191" s="3"/>
      <c r="ACJ191" s="3"/>
      <c r="ACK191" s="3"/>
      <c r="ACL191" s="3"/>
      <c r="ACM191" s="3"/>
      <c r="ACN191" s="3"/>
      <c r="ACO191" s="3"/>
      <c r="ACP191" s="3"/>
      <c r="ACQ191" s="3"/>
      <c r="ACR191" s="3"/>
      <c r="ACS191" s="3"/>
      <c r="ACT191" s="3"/>
      <c r="ACU191" s="3"/>
      <c r="ACV191" s="3"/>
      <c r="ACW191" s="3"/>
      <c r="ACX191" s="3"/>
      <c r="ACY191" s="3"/>
      <c r="ACZ191" s="3"/>
      <c r="ADA191" s="3"/>
      <c r="ADB191" s="3"/>
      <c r="ADC191" s="3"/>
      <c r="ADD191" s="3"/>
      <c r="ADE191" s="3"/>
      <c r="ADF191" s="3"/>
      <c r="ADG191" s="3"/>
      <c r="ADH191" s="3"/>
      <c r="ADI191" s="3"/>
      <c r="ADJ191" s="3"/>
      <c r="ADK191" s="3"/>
      <c r="ADL191" s="3"/>
      <c r="ADM191" s="3"/>
      <c r="ADN191" s="3"/>
      <c r="ADO191" s="3"/>
      <c r="ADP191" s="3"/>
      <c r="ADQ191" s="3"/>
      <c r="ADR191" s="3"/>
      <c r="ADS191" s="3"/>
      <c r="ADT191" s="3"/>
      <c r="ADU191" s="3"/>
      <c r="ADV191" s="3"/>
      <c r="ADW191" s="3"/>
      <c r="ADX191" s="3"/>
      <c r="ADY191" s="3"/>
      <c r="ADZ191" s="3"/>
      <c r="AEA191" s="3"/>
      <c r="AEB191" s="3"/>
      <c r="AEC191" s="3"/>
      <c r="AED191" s="3"/>
      <c r="AEE191" s="3"/>
      <c r="AEF191" s="3"/>
      <c r="AEG191" s="3"/>
      <c r="AEH191" s="3"/>
      <c r="AEI191" s="3"/>
      <c r="AEJ191" s="3"/>
      <c r="AEK191" s="3"/>
      <c r="AEL191" s="3"/>
      <c r="AEM191" s="3"/>
      <c r="AEN191" s="3"/>
      <c r="AEO191" s="3"/>
      <c r="AEP191" s="3"/>
      <c r="AEQ191" s="3"/>
      <c r="AER191" s="3"/>
      <c r="AES191" s="3"/>
      <c r="AET191" s="3"/>
      <c r="AEU191" s="3"/>
      <c r="AEV191" s="3"/>
      <c r="AEW191" s="3"/>
      <c r="AEX191" s="3"/>
      <c r="AEY191" s="3"/>
      <c r="AEZ191" s="3"/>
      <c r="AFA191" s="3"/>
      <c r="AFB191" s="3"/>
      <c r="AFC191" s="3"/>
      <c r="AFD191" s="3"/>
      <c r="AFE191" s="3"/>
      <c r="AFF191" s="3"/>
      <c r="AFG191" s="3"/>
      <c r="AFH191" s="3"/>
      <c r="AFI191" s="3"/>
      <c r="AFJ191" s="3"/>
      <c r="AFK191" s="3"/>
      <c r="AFL191" s="3"/>
      <c r="AFM191" s="3"/>
      <c r="AFN191" s="3"/>
      <c r="AFO191" s="3"/>
      <c r="AFP191" s="3"/>
      <c r="AFQ191" s="3"/>
      <c r="AFR191" s="3"/>
      <c r="AFS191" s="3"/>
      <c r="AFT191" s="3"/>
      <c r="AFU191" s="3"/>
      <c r="AFV191" s="3"/>
      <c r="AFW191" s="3"/>
      <c r="AFX191" s="3"/>
      <c r="AFY191" s="3"/>
      <c r="AFZ191" s="3"/>
      <c r="AGA191" s="3"/>
      <c r="AGB191" s="3"/>
      <c r="AGC191" s="3"/>
      <c r="AGD191" s="3"/>
      <c r="AGE191" s="3"/>
      <c r="AGF191" s="3"/>
      <c r="AGG191" s="3"/>
      <c r="AGH191" s="3"/>
      <c r="AGI191" s="3"/>
      <c r="AGJ191" s="3"/>
      <c r="AGK191" s="3"/>
      <c r="AGL191" s="3"/>
      <c r="AGM191" s="3"/>
      <c r="AGN191" s="3"/>
      <c r="AGO191" s="3"/>
      <c r="AGP191" s="3"/>
      <c r="AGQ191" s="3"/>
      <c r="AGR191" s="3"/>
      <c r="AGS191" s="3"/>
      <c r="AGT191" s="3"/>
      <c r="AGU191" s="3"/>
      <c r="AGV191" s="3"/>
      <c r="AGW191" s="3"/>
      <c r="AGX191" s="3"/>
      <c r="AGY191" s="3"/>
      <c r="AGZ191" s="3"/>
      <c r="AHA191" s="3"/>
      <c r="AHB191" s="3"/>
      <c r="AHC191" s="3"/>
      <c r="AHD191" s="3"/>
      <c r="AHE191" s="3"/>
      <c r="AHF191" s="3"/>
      <c r="AHG191" s="3"/>
      <c r="AHH191" s="3"/>
      <c r="AHI191" s="3"/>
      <c r="AHJ191" s="3"/>
      <c r="AHK191" s="3"/>
      <c r="AHL191" s="3"/>
      <c r="AHM191" s="3"/>
      <c r="AHN191" s="3"/>
      <c r="AHO191" s="3"/>
      <c r="AHP191" s="3"/>
      <c r="AHQ191" s="3"/>
      <c r="AHR191" s="3"/>
      <c r="AHS191" s="3"/>
      <c r="AHT191" s="3"/>
      <c r="AHU191" s="3"/>
      <c r="AHV191" s="3"/>
      <c r="AHW191" s="3"/>
      <c r="AHX191" s="3"/>
      <c r="AHY191" s="3"/>
      <c r="AHZ191" s="3"/>
      <c r="AIA191" s="3"/>
      <c r="AIB191" s="3"/>
      <c r="AIC191" s="3"/>
      <c r="AID191" s="3"/>
      <c r="AIE191" s="3"/>
      <c r="AIF191" s="3"/>
      <c r="AIG191" s="3"/>
      <c r="AIH191" s="3"/>
      <c r="AII191" s="3"/>
      <c r="AIJ191" s="3"/>
      <c r="AIK191" s="3"/>
      <c r="AIL191" s="3"/>
      <c r="AIM191" s="3"/>
      <c r="AIN191" s="3"/>
      <c r="AIO191" s="3"/>
      <c r="AIP191" s="3"/>
      <c r="AIQ191" s="3"/>
      <c r="AIR191" s="3"/>
      <c r="AIS191" s="3"/>
      <c r="AIT191" s="3"/>
      <c r="AIU191" s="3"/>
      <c r="AIV191" s="3"/>
      <c r="AIW191" s="3"/>
      <c r="AIX191" s="3"/>
      <c r="AIY191" s="3"/>
      <c r="AIZ191" s="3"/>
      <c r="AJA191" s="3"/>
      <c r="AJB191" s="3"/>
      <c r="AJC191" s="3"/>
      <c r="AJD191" s="3"/>
      <c r="AJE191" s="3"/>
      <c r="AJF191" s="3"/>
      <c r="AJG191" s="3"/>
      <c r="AJH191" s="3"/>
      <c r="AJI191" s="3"/>
      <c r="AJJ191" s="3"/>
      <c r="AJK191" s="3"/>
      <c r="AJL191" s="3"/>
      <c r="AJM191" s="3"/>
      <c r="AJN191" s="3"/>
      <c r="AJO191" s="3"/>
      <c r="AJP191" s="3"/>
      <c r="AJQ191" s="3"/>
      <c r="AJR191" s="3"/>
      <c r="AJS191" s="3"/>
      <c r="AJT191" s="3"/>
      <c r="AJU191" s="3"/>
      <c r="AJV191" s="3"/>
      <c r="AJW191" s="3"/>
      <c r="AJX191" s="3"/>
      <c r="AJY191" s="3"/>
      <c r="AJZ191" s="3"/>
      <c r="AKA191" s="3"/>
      <c r="AKB191" s="3"/>
      <c r="AKC191" s="3"/>
      <c r="AKD191" s="3"/>
      <c r="AKE191" s="3"/>
      <c r="AKF191" s="3"/>
      <c r="AKG191" s="3"/>
      <c r="AKH191" s="3"/>
      <c r="AKI191" s="3"/>
      <c r="AKJ191" s="3"/>
      <c r="AKK191" s="3"/>
      <c r="AKL191" s="3"/>
      <c r="AKM191" s="3"/>
      <c r="AKN191" s="3"/>
      <c r="AKO191" s="3"/>
      <c r="AKP191" s="3"/>
      <c r="AKQ191" s="3"/>
      <c r="AKR191" s="3"/>
      <c r="AKS191" s="3"/>
      <c r="AKT191" s="3"/>
      <c r="AKU191" s="3"/>
      <c r="AKV191" s="3"/>
      <c r="AKW191" s="3"/>
      <c r="AKX191" s="3"/>
      <c r="AKY191" s="3"/>
      <c r="AKZ191" s="3"/>
      <c r="ALA191" s="3"/>
      <c r="ALB191" s="3"/>
      <c r="ALC191" s="3"/>
      <c r="ALD191" s="3"/>
      <c r="ALE191" s="3"/>
      <c r="ALF191" s="3"/>
      <c r="ALG191" s="3"/>
      <c r="ALH191" s="3"/>
      <c r="ALI191" s="3"/>
      <c r="ALJ191" s="3"/>
      <c r="ALK191" s="3"/>
      <c r="ALL191" s="3"/>
      <c r="ALM191" s="3"/>
      <c r="ALN191" s="3"/>
      <c r="ALO191" s="3"/>
      <c r="ALP191" s="3"/>
      <c r="ALQ191" s="3"/>
      <c r="ALR191" s="3"/>
      <c r="ALS191" s="3"/>
      <c r="ALT191" s="3"/>
      <c r="ALU191" s="3"/>
      <c r="ALV191" s="3"/>
      <c r="ALW191" s="3"/>
      <c r="ALX191" s="3"/>
      <c r="ALY191" s="3"/>
      <c r="ALZ191" s="3"/>
      <c r="AMA191" s="3"/>
      <c r="AMB191" s="3"/>
      <c r="AMC191" s="3"/>
      <c r="AMD191" s="3"/>
      <c r="AME191" s="3"/>
      <c r="AMF191" s="3"/>
      <c r="AMG191" s="3"/>
      <c r="AMH191" s="3"/>
      <c r="AMI191" s="3"/>
      <c r="AMJ191" s="3"/>
      <c r="AMK191" s="3"/>
    </row>
    <row r="192" spans="1:1025" ht="12.75" x14ac:dyDescent="0.2">
      <c r="A192" s="3"/>
      <c r="B192" s="3"/>
      <c r="C192" s="218"/>
      <c r="D192" s="218"/>
      <c r="E192" s="218"/>
      <c r="F192" s="218"/>
      <c r="G192" s="218"/>
      <c r="H192" s="234"/>
      <c r="I192" s="218"/>
      <c r="J192" s="218"/>
      <c r="K192" s="218"/>
      <c r="L192" s="218"/>
      <c r="M192" s="218"/>
      <c r="N192" s="218"/>
      <c r="O192" s="218"/>
      <c r="P192" s="218"/>
      <c r="Q192" s="224"/>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c r="KI192" s="3"/>
      <c r="KJ192" s="3"/>
      <c r="KK192" s="3"/>
      <c r="KL192" s="3"/>
      <c r="KM192" s="3"/>
      <c r="KN192" s="3"/>
      <c r="KO192" s="3"/>
      <c r="KP192" s="3"/>
      <c r="KQ192" s="3"/>
      <c r="KR192" s="3"/>
      <c r="KS192" s="3"/>
      <c r="KT192" s="3"/>
      <c r="KU192" s="3"/>
      <c r="KV192" s="3"/>
      <c r="KW192" s="3"/>
      <c r="KX192" s="3"/>
      <c r="KY192" s="3"/>
      <c r="KZ192" s="3"/>
      <c r="LA192" s="3"/>
      <c r="LB192" s="3"/>
      <c r="LC192" s="3"/>
      <c r="LD192" s="3"/>
      <c r="LE192" s="3"/>
      <c r="LF192" s="3"/>
      <c r="LG192" s="3"/>
      <c r="LH192" s="3"/>
      <c r="LI192" s="3"/>
      <c r="LJ192" s="3"/>
      <c r="LK192" s="3"/>
      <c r="LL192" s="3"/>
      <c r="LM192" s="3"/>
      <c r="LN192" s="3"/>
      <c r="LO192" s="3"/>
      <c r="LP192" s="3"/>
      <c r="LQ192" s="3"/>
      <c r="LR192" s="3"/>
      <c r="LS192" s="3"/>
      <c r="LT192" s="3"/>
      <c r="LU192" s="3"/>
      <c r="LV192" s="3"/>
      <c r="LW192" s="3"/>
      <c r="LX192" s="3"/>
      <c r="LY192" s="3"/>
      <c r="LZ192" s="3"/>
      <c r="MA192" s="3"/>
      <c r="MB192" s="3"/>
      <c r="MC192" s="3"/>
      <c r="MD192" s="3"/>
      <c r="ME192" s="3"/>
      <c r="MF192" s="3"/>
      <c r="MG192" s="3"/>
      <c r="MH192" s="3"/>
      <c r="MI192" s="3"/>
      <c r="MJ192" s="3"/>
      <c r="MK192" s="3"/>
      <c r="ML192" s="3"/>
      <c r="MM192" s="3"/>
      <c r="MN192" s="3"/>
      <c r="MO192" s="3"/>
      <c r="MP192" s="3"/>
      <c r="MQ192" s="3"/>
      <c r="MR192" s="3"/>
      <c r="MS192" s="3"/>
      <c r="MT192" s="3"/>
      <c r="MU192" s="3"/>
      <c r="MV192" s="3"/>
      <c r="MW192" s="3"/>
      <c r="MX192" s="3"/>
      <c r="MY192" s="3"/>
      <c r="MZ192" s="3"/>
      <c r="NA192" s="3"/>
      <c r="NB192" s="3"/>
      <c r="NC192" s="3"/>
      <c r="ND192" s="3"/>
      <c r="NE192" s="3"/>
      <c r="NF192" s="3"/>
      <c r="NG192" s="3"/>
      <c r="NH192" s="3"/>
      <c r="NI192" s="3"/>
      <c r="NJ192" s="3"/>
      <c r="NK192" s="3"/>
      <c r="NL192" s="3"/>
      <c r="NM192" s="3"/>
      <c r="NN192" s="3"/>
      <c r="NO192" s="3"/>
      <c r="NP192" s="3"/>
      <c r="NQ192" s="3"/>
      <c r="NR192" s="3"/>
      <c r="NS192" s="3"/>
      <c r="NT192" s="3"/>
      <c r="NU192" s="3"/>
      <c r="NV192" s="3"/>
      <c r="NW192" s="3"/>
      <c r="NX192" s="3"/>
      <c r="NY192" s="3"/>
      <c r="NZ192" s="3"/>
      <c r="OA192" s="3"/>
      <c r="OB192" s="3"/>
      <c r="OC192" s="3"/>
      <c r="OD192" s="3"/>
      <c r="OE192" s="3"/>
      <c r="OF192" s="3"/>
      <c r="OG192" s="3"/>
      <c r="OH192" s="3"/>
      <c r="OI192" s="3"/>
      <c r="OJ192" s="3"/>
      <c r="OK192" s="3"/>
      <c r="OL192" s="3"/>
      <c r="OM192" s="3"/>
      <c r="ON192" s="3"/>
      <c r="OO192" s="3"/>
      <c r="OP192" s="3"/>
      <c r="OQ192" s="3"/>
      <c r="OR192" s="3"/>
      <c r="OS192" s="3"/>
      <c r="OT192" s="3"/>
      <c r="OU192" s="3"/>
      <c r="OV192" s="3"/>
      <c r="OW192" s="3"/>
      <c r="OX192" s="3"/>
      <c r="OY192" s="3"/>
      <c r="OZ192" s="3"/>
      <c r="PA192" s="3"/>
      <c r="PB192" s="3"/>
      <c r="PC192" s="3"/>
      <c r="PD192" s="3"/>
      <c r="PE192" s="3"/>
      <c r="PF192" s="3"/>
      <c r="PG192" s="3"/>
      <c r="PH192" s="3"/>
      <c r="PI192" s="3"/>
      <c r="PJ192" s="3"/>
      <c r="PK192" s="3"/>
      <c r="PL192" s="3"/>
      <c r="PM192" s="3"/>
      <c r="PN192" s="3"/>
      <c r="PO192" s="3"/>
      <c r="PP192" s="3"/>
      <c r="PQ192" s="3"/>
      <c r="PR192" s="3"/>
      <c r="PS192" s="3"/>
      <c r="PT192" s="3"/>
      <c r="PU192" s="3"/>
      <c r="PV192" s="3"/>
      <c r="PW192" s="3"/>
      <c r="PX192" s="3"/>
      <c r="PY192" s="3"/>
      <c r="PZ192" s="3"/>
      <c r="QA192" s="3"/>
      <c r="QB192" s="3"/>
      <c r="QC192" s="3"/>
      <c r="QD192" s="3"/>
      <c r="QE192" s="3"/>
      <c r="QF192" s="3"/>
      <c r="QG192" s="3"/>
      <c r="QH192" s="3"/>
      <c r="QI192" s="3"/>
      <c r="QJ192" s="3"/>
      <c r="QK192" s="3"/>
      <c r="QL192" s="3"/>
      <c r="QM192" s="3"/>
      <c r="QN192" s="3"/>
      <c r="QO192" s="3"/>
      <c r="QP192" s="3"/>
      <c r="QQ192" s="3"/>
      <c r="QR192" s="3"/>
      <c r="QS192" s="3"/>
      <c r="QT192" s="3"/>
      <c r="QU192" s="3"/>
      <c r="QV192" s="3"/>
      <c r="QW192" s="3"/>
      <c r="QX192" s="3"/>
      <c r="QY192" s="3"/>
      <c r="QZ192" s="3"/>
      <c r="RA192" s="3"/>
      <c r="RB192" s="3"/>
      <c r="RC192" s="3"/>
      <c r="RD192" s="3"/>
      <c r="RE192" s="3"/>
      <c r="RF192" s="3"/>
      <c r="RG192" s="3"/>
      <c r="RH192" s="3"/>
      <c r="RI192" s="3"/>
      <c r="RJ192" s="3"/>
      <c r="RK192" s="3"/>
      <c r="RL192" s="3"/>
      <c r="RM192" s="3"/>
      <c r="RN192" s="3"/>
      <c r="RO192" s="3"/>
      <c r="RP192" s="3"/>
      <c r="RQ192" s="3"/>
      <c r="RR192" s="3"/>
      <c r="RS192" s="3"/>
      <c r="RT192" s="3"/>
      <c r="RU192" s="3"/>
      <c r="RV192" s="3"/>
      <c r="RW192" s="3"/>
      <c r="RX192" s="3"/>
      <c r="RY192" s="3"/>
      <c r="RZ192" s="3"/>
      <c r="SA192" s="3"/>
      <c r="SB192" s="3"/>
      <c r="SC192" s="3"/>
      <c r="SD192" s="3"/>
      <c r="SE192" s="3"/>
      <c r="SF192" s="3"/>
      <c r="SG192" s="3"/>
      <c r="SH192" s="3"/>
      <c r="SI192" s="3"/>
      <c r="SJ192" s="3"/>
      <c r="SK192" s="3"/>
      <c r="SL192" s="3"/>
      <c r="SM192" s="3"/>
      <c r="SN192" s="3"/>
      <c r="SO192" s="3"/>
      <c r="SP192" s="3"/>
      <c r="SQ192" s="3"/>
      <c r="SR192" s="3"/>
      <c r="SS192" s="3"/>
      <c r="ST192" s="3"/>
      <c r="SU192" s="3"/>
      <c r="SV192" s="3"/>
      <c r="SW192" s="3"/>
      <c r="SX192" s="3"/>
      <c r="SY192" s="3"/>
      <c r="SZ192" s="3"/>
      <c r="TA192" s="3"/>
      <c r="TB192" s="3"/>
      <c r="TC192" s="3"/>
      <c r="TD192" s="3"/>
      <c r="TE192" s="3"/>
      <c r="TF192" s="3"/>
      <c r="TG192" s="3"/>
      <c r="TH192" s="3"/>
      <c r="TI192" s="3"/>
      <c r="TJ192" s="3"/>
      <c r="TK192" s="3"/>
      <c r="TL192" s="3"/>
      <c r="TM192" s="3"/>
      <c r="TN192" s="3"/>
      <c r="TO192" s="3"/>
      <c r="TP192" s="3"/>
      <c r="TQ192" s="3"/>
      <c r="TR192" s="3"/>
      <c r="TS192" s="3"/>
      <c r="TT192" s="3"/>
      <c r="TU192" s="3"/>
      <c r="TV192" s="3"/>
      <c r="TW192" s="3"/>
      <c r="TX192" s="3"/>
      <c r="TY192" s="3"/>
      <c r="TZ192" s="3"/>
      <c r="UA192" s="3"/>
      <c r="UB192" s="3"/>
      <c r="UC192" s="3"/>
      <c r="UD192" s="3"/>
      <c r="UE192" s="3"/>
      <c r="UF192" s="3"/>
      <c r="UG192" s="3"/>
      <c r="UH192" s="3"/>
      <c r="UI192" s="3"/>
      <c r="UJ192" s="3"/>
      <c r="UK192" s="3"/>
      <c r="UL192" s="3"/>
      <c r="UM192" s="3"/>
      <c r="UN192" s="3"/>
      <c r="UO192" s="3"/>
      <c r="UP192" s="3"/>
      <c r="UQ192" s="3"/>
      <c r="UR192" s="3"/>
      <c r="US192" s="3"/>
      <c r="UT192" s="3"/>
      <c r="UU192" s="3"/>
      <c r="UV192" s="3"/>
      <c r="UW192" s="3"/>
      <c r="UX192" s="3"/>
      <c r="UY192" s="3"/>
      <c r="UZ192" s="3"/>
      <c r="VA192" s="3"/>
      <c r="VB192" s="3"/>
      <c r="VC192" s="3"/>
      <c r="VD192" s="3"/>
      <c r="VE192" s="3"/>
      <c r="VF192" s="3"/>
      <c r="VG192" s="3"/>
      <c r="VH192" s="3"/>
      <c r="VI192" s="3"/>
      <c r="VJ192" s="3"/>
      <c r="VK192" s="3"/>
      <c r="VL192" s="3"/>
      <c r="VM192" s="3"/>
      <c r="VN192" s="3"/>
      <c r="VO192" s="3"/>
      <c r="VP192" s="3"/>
      <c r="VQ192" s="3"/>
      <c r="VR192" s="3"/>
      <c r="VS192" s="3"/>
      <c r="VT192" s="3"/>
      <c r="VU192" s="3"/>
      <c r="VV192" s="3"/>
      <c r="VW192" s="3"/>
      <c r="VX192" s="3"/>
      <c r="VY192" s="3"/>
      <c r="VZ192" s="3"/>
      <c r="WA192" s="3"/>
      <c r="WB192" s="3"/>
      <c r="WC192" s="3"/>
      <c r="WD192" s="3"/>
      <c r="WE192" s="3"/>
      <c r="WF192" s="3"/>
      <c r="WG192" s="3"/>
      <c r="WH192" s="3"/>
      <c r="WI192" s="3"/>
      <c r="WJ192" s="3"/>
      <c r="WK192" s="3"/>
      <c r="WL192" s="3"/>
      <c r="WM192" s="3"/>
      <c r="WN192" s="3"/>
      <c r="WO192" s="3"/>
      <c r="WP192" s="3"/>
      <c r="WQ192" s="3"/>
      <c r="WR192" s="3"/>
      <c r="WS192" s="3"/>
      <c r="WT192" s="3"/>
      <c r="WU192" s="3"/>
      <c r="WV192" s="3"/>
      <c r="WW192" s="3"/>
      <c r="WX192" s="3"/>
      <c r="WY192" s="3"/>
      <c r="WZ192" s="3"/>
      <c r="XA192" s="3"/>
      <c r="XB192" s="3"/>
      <c r="XC192" s="3"/>
      <c r="XD192" s="3"/>
      <c r="XE192" s="3"/>
      <c r="XF192" s="3"/>
      <c r="XG192" s="3"/>
      <c r="XH192" s="3"/>
      <c r="XI192" s="3"/>
      <c r="XJ192" s="3"/>
      <c r="XK192" s="3"/>
      <c r="XL192" s="3"/>
      <c r="XM192" s="3"/>
      <c r="XN192" s="3"/>
      <c r="XO192" s="3"/>
      <c r="XP192" s="3"/>
      <c r="XQ192" s="3"/>
      <c r="XR192" s="3"/>
      <c r="XS192" s="3"/>
      <c r="XT192" s="3"/>
      <c r="XU192" s="3"/>
      <c r="XV192" s="3"/>
      <c r="XW192" s="3"/>
      <c r="XX192" s="3"/>
      <c r="XY192" s="3"/>
      <c r="XZ192" s="3"/>
      <c r="YA192" s="3"/>
      <c r="YB192" s="3"/>
      <c r="YC192" s="3"/>
      <c r="YD192" s="3"/>
      <c r="YE192" s="3"/>
      <c r="YF192" s="3"/>
      <c r="YG192" s="3"/>
      <c r="YH192" s="3"/>
      <c r="YI192" s="3"/>
      <c r="YJ192" s="3"/>
      <c r="YK192" s="3"/>
      <c r="YL192" s="3"/>
      <c r="YM192" s="3"/>
      <c r="YN192" s="3"/>
      <c r="YO192" s="3"/>
      <c r="YP192" s="3"/>
      <c r="YQ192" s="3"/>
      <c r="YR192" s="3"/>
      <c r="YS192" s="3"/>
      <c r="YT192" s="3"/>
      <c r="YU192" s="3"/>
      <c r="YV192" s="3"/>
      <c r="YW192" s="3"/>
      <c r="YX192" s="3"/>
      <c r="YY192" s="3"/>
      <c r="YZ192" s="3"/>
      <c r="ZA192" s="3"/>
      <c r="ZB192" s="3"/>
      <c r="ZC192" s="3"/>
      <c r="ZD192" s="3"/>
      <c r="ZE192" s="3"/>
      <c r="ZF192" s="3"/>
      <c r="ZG192" s="3"/>
      <c r="ZH192" s="3"/>
      <c r="ZI192" s="3"/>
      <c r="ZJ192" s="3"/>
      <c r="ZK192" s="3"/>
      <c r="ZL192" s="3"/>
      <c r="ZM192" s="3"/>
      <c r="ZN192" s="3"/>
      <c r="ZO192" s="3"/>
      <c r="ZP192" s="3"/>
      <c r="ZQ192" s="3"/>
      <c r="ZR192" s="3"/>
      <c r="ZS192" s="3"/>
      <c r="ZT192" s="3"/>
      <c r="ZU192" s="3"/>
      <c r="ZV192" s="3"/>
      <c r="ZW192" s="3"/>
      <c r="ZX192" s="3"/>
      <c r="ZY192" s="3"/>
      <c r="ZZ192" s="3"/>
      <c r="AAA192" s="3"/>
      <c r="AAB192" s="3"/>
      <c r="AAC192" s="3"/>
      <c r="AAD192" s="3"/>
      <c r="AAE192" s="3"/>
      <c r="AAF192" s="3"/>
      <c r="AAG192" s="3"/>
      <c r="AAH192" s="3"/>
      <c r="AAI192" s="3"/>
      <c r="AAJ192" s="3"/>
      <c r="AAK192" s="3"/>
      <c r="AAL192" s="3"/>
      <c r="AAM192" s="3"/>
      <c r="AAN192" s="3"/>
      <c r="AAO192" s="3"/>
      <c r="AAP192" s="3"/>
      <c r="AAQ192" s="3"/>
      <c r="AAR192" s="3"/>
      <c r="AAS192" s="3"/>
      <c r="AAT192" s="3"/>
      <c r="AAU192" s="3"/>
      <c r="AAV192" s="3"/>
      <c r="AAW192" s="3"/>
      <c r="AAX192" s="3"/>
      <c r="AAY192" s="3"/>
      <c r="AAZ192" s="3"/>
      <c r="ABA192" s="3"/>
      <c r="ABB192" s="3"/>
      <c r="ABC192" s="3"/>
      <c r="ABD192" s="3"/>
      <c r="ABE192" s="3"/>
      <c r="ABF192" s="3"/>
      <c r="ABG192" s="3"/>
      <c r="ABH192" s="3"/>
      <c r="ABI192" s="3"/>
      <c r="ABJ192" s="3"/>
      <c r="ABK192" s="3"/>
      <c r="ABL192" s="3"/>
      <c r="ABM192" s="3"/>
      <c r="ABN192" s="3"/>
      <c r="ABO192" s="3"/>
      <c r="ABP192" s="3"/>
      <c r="ABQ192" s="3"/>
      <c r="ABR192" s="3"/>
      <c r="ABS192" s="3"/>
      <c r="ABT192" s="3"/>
      <c r="ABU192" s="3"/>
      <c r="ABV192" s="3"/>
      <c r="ABW192" s="3"/>
      <c r="ABX192" s="3"/>
      <c r="ABY192" s="3"/>
      <c r="ABZ192" s="3"/>
      <c r="ACA192" s="3"/>
      <c r="ACB192" s="3"/>
      <c r="ACC192" s="3"/>
      <c r="ACD192" s="3"/>
      <c r="ACE192" s="3"/>
      <c r="ACF192" s="3"/>
      <c r="ACG192" s="3"/>
      <c r="ACH192" s="3"/>
      <c r="ACI192" s="3"/>
      <c r="ACJ192" s="3"/>
      <c r="ACK192" s="3"/>
      <c r="ACL192" s="3"/>
      <c r="ACM192" s="3"/>
      <c r="ACN192" s="3"/>
      <c r="ACO192" s="3"/>
      <c r="ACP192" s="3"/>
      <c r="ACQ192" s="3"/>
      <c r="ACR192" s="3"/>
      <c r="ACS192" s="3"/>
      <c r="ACT192" s="3"/>
      <c r="ACU192" s="3"/>
      <c r="ACV192" s="3"/>
      <c r="ACW192" s="3"/>
      <c r="ACX192" s="3"/>
      <c r="ACY192" s="3"/>
      <c r="ACZ192" s="3"/>
      <c r="ADA192" s="3"/>
      <c r="ADB192" s="3"/>
      <c r="ADC192" s="3"/>
      <c r="ADD192" s="3"/>
      <c r="ADE192" s="3"/>
      <c r="ADF192" s="3"/>
      <c r="ADG192" s="3"/>
      <c r="ADH192" s="3"/>
      <c r="ADI192" s="3"/>
      <c r="ADJ192" s="3"/>
      <c r="ADK192" s="3"/>
      <c r="ADL192" s="3"/>
      <c r="ADM192" s="3"/>
      <c r="ADN192" s="3"/>
      <c r="ADO192" s="3"/>
      <c r="ADP192" s="3"/>
      <c r="ADQ192" s="3"/>
      <c r="ADR192" s="3"/>
      <c r="ADS192" s="3"/>
      <c r="ADT192" s="3"/>
      <c r="ADU192" s="3"/>
      <c r="ADV192" s="3"/>
      <c r="ADW192" s="3"/>
      <c r="ADX192" s="3"/>
      <c r="ADY192" s="3"/>
      <c r="ADZ192" s="3"/>
      <c r="AEA192" s="3"/>
      <c r="AEB192" s="3"/>
      <c r="AEC192" s="3"/>
      <c r="AED192" s="3"/>
      <c r="AEE192" s="3"/>
      <c r="AEF192" s="3"/>
      <c r="AEG192" s="3"/>
      <c r="AEH192" s="3"/>
      <c r="AEI192" s="3"/>
      <c r="AEJ192" s="3"/>
      <c r="AEK192" s="3"/>
      <c r="AEL192" s="3"/>
      <c r="AEM192" s="3"/>
      <c r="AEN192" s="3"/>
      <c r="AEO192" s="3"/>
      <c r="AEP192" s="3"/>
      <c r="AEQ192" s="3"/>
      <c r="AER192" s="3"/>
      <c r="AES192" s="3"/>
      <c r="AET192" s="3"/>
      <c r="AEU192" s="3"/>
      <c r="AEV192" s="3"/>
      <c r="AEW192" s="3"/>
      <c r="AEX192" s="3"/>
      <c r="AEY192" s="3"/>
      <c r="AEZ192" s="3"/>
      <c r="AFA192" s="3"/>
      <c r="AFB192" s="3"/>
      <c r="AFC192" s="3"/>
      <c r="AFD192" s="3"/>
      <c r="AFE192" s="3"/>
      <c r="AFF192" s="3"/>
      <c r="AFG192" s="3"/>
      <c r="AFH192" s="3"/>
      <c r="AFI192" s="3"/>
      <c r="AFJ192" s="3"/>
      <c r="AFK192" s="3"/>
      <c r="AFL192" s="3"/>
      <c r="AFM192" s="3"/>
      <c r="AFN192" s="3"/>
      <c r="AFO192" s="3"/>
      <c r="AFP192" s="3"/>
      <c r="AFQ192" s="3"/>
      <c r="AFR192" s="3"/>
      <c r="AFS192" s="3"/>
      <c r="AFT192" s="3"/>
      <c r="AFU192" s="3"/>
      <c r="AFV192" s="3"/>
      <c r="AFW192" s="3"/>
      <c r="AFX192" s="3"/>
      <c r="AFY192" s="3"/>
      <c r="AFZ192" s="3"/>
      <c r="AGA192" s="3"/>
      <c r="AGB192" s="3"/>
      <c r="AGC192" s="3"/>
      <c r="AGD192" s="3"/>
      <c r="AGE192" s="3"/>
      <c r="AGF192" s="3"/>
      <c r="AGG192" s="3"/>
      <c r="AGH192" s="3"/>
      <c r="AGI192" s="3"/>
      <c r="AGJ192" s="3"/>
      <c r="AGK192" s="3"/>
      <c r="AGL192" s="3"/>
      <c r="AGM192" s="3"/>
      <c r="AGN192" s="3"/>
      <c r="AGO192" s="3"/>
      <c r="AGP192" s="3"/>
      <c r="AGQ192" s="3"/>
      <c r="AGR192" s="3"/>
      <c r="AGS192" s="3"/>
      <c r="AGT192" s="3"/>
      <c r="AGU192" s="3"/>
      <c r="AGV192" s="3"/>
      <c r="AGW192" s="3"/>
      <c r="AGX192" s="3"/>
      <c r="AGY192" s="3"/>
      <c r="AGZ192" s="3"/>
      <c r="AHA192" s="3"/>
      <c r="AHB192" s="3"/>
      <c r="AHC192" s="3"/>
      <c r="AHD192" s="3"/>
      <c r="AHE192" s="3"/>
      <c r="AHF192" s="3"/>
      <c r="AHG192" s="3"/>
      <c r="AHH192" s="3"/>
      <c r="AHI192" s="3"/>
      <c r="AHJ192" s="3"/>
      <c r="AHK192" s="3"/>
      <c r="AHL192" s="3"/>
      <c r="AHM192" s="3"/>
      <c r="AHN192" s="3"/>
      <c r="AHO192" s="3"/>
      <c r="AHP192" s="3"/>
      <c r="AHQ192" s="3"/>
      <c r="AHR192" s="3"/>
      <c r="AHS192" s="3"/>
      <c r="AHT192" s="3"/>
      <c r="AHU192" s="3"/>
      <c r="AHV192" s="3"/>
      <c r="AHW192" s="3"/>
      <c r="AHX192" s="3"/>
      <c r="AHY192" s="3"/>
      <c r="AHZ192" s="3"/>
      <c r="AIA192" s="3"/>
      <c r="AIB192" s="3"/>
      <c r="AIC192" s="3"/>
      <c r="AID192" s="3"/>
      <c r="AIE192" s="3"/>
      <c r="AIF192" s="3"/>
      <c r="AIG192" s="3"/>
      <c r="AIH192" s="3"/>
      <c r="AII192" s="3"/>
      <c r="AIJ192" s="3"/>
      <c r="AIK192" s="3"/>
      <c r="AIL192" s="3"/>
      <c r="AIM192" s="3"/>
      <c r="AIN192" s="3"/>
      <c r="AIO192" s="3"/>
      <c r="AIP192" s="3"/>
      <c r="AIQ192" s="3"/>
      <c r="AIR192" s="3"/>
      <c r="AIS192" s="3"/>
      <c r="AIT192" s="3"/>
      <c r="AIU192" s="3"/>
      <c r="AIV192" s="3"/>
      <c r="AIW192" s="3"/>
      <c r="AIX192" s="3"/>
      <c r="AIY192" s="3"/>
      <c r="AIZ192" s="3"/>
      <c r="AJA192" s="3"/>
      <c r="AJB192" s="3"/>
      <c r="AJC192" s="3"/>
      <c r="AJD192" s="3"/>
      <c r="AJE192" s="3"/>
      <c r="AJF192" s="3"/>
      <c r="AJG192" s="3"/>
      <c r="AJH192" s="3"/>
      <c r="AJI192" s="3"/>
      <c r="AJJ192" s="3"/>
      <c r="AJK192" s="3"/>
      <c r="AJL192" s="3"/>
      <c r="AJM192" s="3"/>
      <c r="AJN192" s="3"/>
      <c r="AJO192" s="3"/>
      <c r="AJP192" s="3"/>
      <c r="AJQ192" s="3"/>
      <c r="AJR192" s="3"/>
      <c r="AJS192" s="3"/>
      <c r="AJT192" s="3"/>
      <c r="AJU192" s="3"/>
      <c r="AJV192" s="3"/>
      <c r="AJW192" s="3"/>
      <c r="AJX192" s="3"/>
      <c r="AJY192" s="3"/>
      <c r="AJZ192" s="3"/>
      <c r="AKA192" s="3"/>
      <c r="AKB192" s="3"/>
      <c r="AKC192" s="3"/>
      <c r="AKD192" s="3"/>
      <c r="AKE192" s="3"/>
      <c r="AKF192" s="3"/>
      <c r="AKG192" s="3"/>
      <c r="AKH192" s="3"/>
      <c r="AKI192" s="3"/>
      <c r="AKJ192" s="3"/>
      <c r="AKK192" s="3"/>
      <c r="AKL192" s="3"/>
      <c r="AKM192" s="3"/>
      <c r="AKN192" s="3"/>
      <c r="AKO192" s="3"/>
      <c r="AKP192" s="3"/>
      <c r="AKQ192" s="3"/>
      <c r="AKR192" s="3"/>
      <c r="AKS192" s="3"/>
      <c r="AKT192" s="3"/>
      <c r="AKU192" s="3"/>
      <c r="AKV192" s="3"/>
      <c r="AKW192" s="3"/>
      <c r="AKX192" s="3"/>
      <c r="AKY192" s="3"/>
      <c r="AKZ192" s="3"/>
      <c r="ALA192" s="3"/>
      <c r="ALB192" s="3"/>
      <c r="ALC192" s="3"/>
      <c r="ALD192" s="3"/>
      <c r="ALE192" s="3"/>
      <c r="ALF192" s="3"/>
      <c r="ALG192" s="3"/>
      <c r="ALH192" s="3"/>
      <c r="ALI192" s="3"/>
      <c r="ALJ192" s="3"/>
      <c r="ALK192" s="3"/>
      <c r="ALL192" s="3"/>
      <c r="ALM192" s="3"/>
      <c r="ALN192" s="3"/>
      <c r="ALO192" s="3"/>
      <c r="ALP192" s="3"/>
      <c r="ALQ192" s="3"/>
      <c r="ALR192" s="3"/>
      <c r="ALS192" s="3"/>
      <c r="ALT192" s="3"/>
      <c r="ALU192" s="3"/>
      <c r="ALV192" s="3"/>
      <c r="ALW192" s="3"/>
      <c r="ALX192" s="3"/>
      <c r="ALY192" s="3"/>
      <c r="ALZ192" s="3"/>
      <c r="AMA192" s="3"/>
      <c r="AMB192" s="3"/>
      <c r="AMC192" s="3"/>
      <c r="AMD192" s="3"/>
      <c r="AME192" s="3"/>
      <c r="AMF192" s="3"/>
      <c r="AMG192" s="3"/>
      <c r="AMH192" s="3"/>
      <c r="AMI192" s="3"/>
      <c r="AMJ192" s="3"/>
      <c r="AMK192" s="3"/>
    </row>
    <row r="193" spans="1:1025" ht="12.75" x14ac:dyDescent="0.2">
      <c r="A193" s="3"/>
      <c r="B193" s="3"/>
      <c r="C193" s="218"/>
      <c r="D193" s="218"/>
      <c r="E193" s="218"/>
      <c r="F193" s="218"/>
      <c r="G193" s="218"/>
      <c r="H193" s="234"/>
      <c r="I193" s="218"/>
      <c r="J193" s="218"/>
      <c r="K193" s="218"/>
      <c r="L193" s="218"/>
      <c r="M193" s="218"/>
      <c r="N193" s="218"/>
      <c r="O193" s="218"/>
      <c r="P193" s="218"/>
      <c r="Q193" s="224"/>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c r="IW193" s="3"/>
      <c r="IX193" s="3"/>
      <c r="IY193" s="3"/>
      <c r="IZ193" s="3"/>
      <c r="JA193" s="3"/>
      <c r="JB193" s="3"/>
      <c r="JC193" s="3"/>
      <c r="JD193" s="3"/>
      <c r="JE193" s="3"/>
      <c r="JF193" s="3"/>
      <c r="JG193" s="3"/>
      <c r="JH193" s="3"/>
      <c r="JI193" s="3"/>
      <c r="JJ193" s="3"/>
      <c r="JK193" s="3"/>
      <c r="JL193" s="3"/>
      <c r="JM193" s="3"/>
      <c r="JN193" s="3"/>
      <c r="JO193" s="3"/>
      <c r="JP193" s="3"/>
      <c r="JQ193" s="3"/>
      <c r="JR193" s="3"/>
      <c r="JS193" s="3"/>
      <c r="JT193" s="3"/>
      <c r="JU193" s="3"/>
      <c r="JV193" s="3"/>
      <c r="JW193" s="3"/>
      <c r="JX193" s="3"/>
      <c r="JY193" s="3"/>
      <c r="JZ193" s="3"/>
      <c r="KA193" s="3"/>
      <c r="KB193" s="3"/>
      <c r="KC193" s="3"/>
      <c r="KD193" s="3"/>
      <c r="KE193" s="3"/>
      <c r="KF193" s="3"/>
      <c r="KG193" s="3"/>
      <c r="KH193" s="3"/>
      <c r="KI193" s="3"/>
      <c r="KJ193" s="3"/>
      <c r="KK193" s="3"/>
      <c r="KL193" s="3"/>
      <c r="KM193" s="3"/>
      <c r="KN193" s="3"/>
      <c r="KO193" s="3"/>
      <c r="KP193" s="3"/>
      <c r="KQ193" s="3"/>
      <c r="KR193" s="3"/>
      <c r="KS193" s="3"/>
      <c r="KT193" s="3"/>
      <c r="KU193" s="3"/>
      <c r="KV193" s="3"/>
      <c r="KW193" s="3"/>
      <c r="KX193" s="3"/>
      <c r="KY193" s="3"/>
      <c r="KZ193" s="3"/>
      <c r="LA193" s="3"/>
      <c r="LB193" s="3"/>
      <c r="LC193" s="3"/>
      <c r="LD193" s="3"/>
      <c r="LE193" s="3"/>
      <c r="LF193" s="3"/>
      <c r="LG193" s="3"/>
      <c r="LH193" s="3"/>
      <c r="LI193" s="3"/>
      <c r="LJ193" s="3"/>
      <c r="LK193" s="3"/>
      <c r="LL193" s="3"/>
      <c r="LM193" s="3"/>
      <c r="LN193" s="3"/>
      <c r="LO193" s="3"/>
      <c r="LP193" s="3"/>
      <c r="LQ193" s="3"/>
      <c r="LR193" s="3"/>
      <c r="LS193" s="3"/>
      <c r="LT193" s="3"/>
      <c r="LU193" s="3"/>
      <c r="LV193" s="3"/>
      <c r="LW193" s="3"/>
      <c r="LX193" s="3"/>
      <c r="LY193" s="3"/>
      <c r="LZ193" s="3"/>
      <c r="MA193" s="3"/>
      <c r="MB193" s="3"/>
      <c r="MC193" s="3"/>
      <c r="MD193" s="3"/>
      <c r="ME193" s="3"/>
      <c r="MF193" s="3"/>
      <c r="MG193" s="3"/>
      <c r="MH193" s="3"/>
      <c r="MI193" s="3"/>
      <c r="MJ193" s="3"/>
      <c r="MK193" s="3"/>
      <c r="ML193" s="3"/>
      <c r="MM193" s="3"/>
      <c r="MN193" s="3"/>
      <c r="MO193" s="3"/>
      <c r="MP193" s="3"/>
      <c r="MQ193" s="3"/>
      <c r="MR193" s="3"/>
      <c r="MS193" s="3"/>
      <c r="MT193" s="3"/>
      <c r="MU193" s="3"/>
      <c r="MV193" s="3"/>
      <c r="MW193" s="3"/>
      <c r="MX193" s="3"/>
      <c r="MY193" s="3"/>
      <c r="MZ193" s="3"/>
      <c r="NA193" s="3"/>
      <c r="NB193" s="3"/>
      <c r="NC193" s="3"/>
      <c r="ND193" s="3"/>
      <c r="NE193" s="3"/>
      <c r="NF193" s="3"/>
      <c r="NG193" s="3"/>
      <c r="NH193" s="3"/>
      <c r="NI193" s="3"/>
      <c r="NJ193" s="3"/>
      <c r="NK193" s="3"/>
      <c r="NL193" s="3"/>
      <c r="NM193" s="3"/>
      <c r="NN193" s="3"/>
      <c r="NO193" s="3"/>
      <c r="NP193" s="3"/>
      <c r="NQ193" s="3"/>
      <c r="NR193" s="3"/>
      <c r="NS193" s="3"/>
      <c r="NT193" s="3"/>
      <c r="NU193" s="3"/>
      <c r="NV193" s="3"/>
      <c r="NW193" s="3"/>
      <c r="NX193" s="3"/>
      <c r="NY193" s="3"/>
      <c r="NZ193" s="3"/>
      <c r="OA193" s="3"/>
      <c r="OB193" s="3"/>
      <c r="OC193" s="3"/>
      <c r="OD193" s="3"/>
      <c r="OE193" s="3"/>
      <c r="OF193" s="3"/>
      <c r="OG193" s="3"/>
      <c r="OH193" s="3"/>
      <c r="OI193" s="3"/>
      <c r="OJ193" s="3"/>
      <c r="OK193" s="3"/>
      <c r="OL193" s="3"/>
      <c r="OM193" s="3"/>
      <c r="ON193" s="3"/>
      <c r="OO193" s="3"/>
      <c r="OP193" s="3"/>
      <c r="OQ193" s="3"/>
      <c r="OR193" s="3"/>
      <c r="OS193" s="3"/>
      <c r="OT193" s="3"/>
      <c r="OU193" s="3"/>
      <c r="OV193" s="3"/>
      <c r="OW193" s="3"/>
      <c r="OX193" s="3"/>
      <c r="OY193" s="3"/>
      <c r="OZ193" s="3"/>
      <c r="PA193" s="3"/>
      <c r="PB193" s="3"/>
      <c r="PC193" s="3"/>
      <c r="PD193" s="3"/>
      <c r="PE193" s="3"/>
      <c r="PF193" s="3"/>
      <c r="PG193" s="3"/>
      <c r="PH193" s="3"/>
      <c r="PI193" s="3"/>
      <c r="PJ193" s="3"/>
      <c r="PK193" s="3"/>
      <c r="PL193" s="3"/>
      <c r="PM193" s="3"/>
      <c r="PN193" s="3"/>
      <c r="PO193" s="3"/>
      <c r="PP193" s="3"/>
      <c r="PQ193" s="3"/>
      <c r="PR193" s="3"/>
      <c r="PS193" s="3"/>
      <c r="PT193" s="3"/>
      <c r="PU193" s="3"/>
      <c r="PV193" s="3"/>
      <c r="PW193" s="3"/>
      <c r="PX193" s="3"/>
      <c r="PY193" s="3"/>
      <c r="PZ193" s="3"/>
      <c r="QA193" s="3"/>
      <c r="QB193" s="3"/>
      <c r="QC193" s="3"/>
      <c r="QD193" s="3"/>
      <c r="QE193" s="3"/>
      <c r="QF193" s="3"/>
      <c r="QG193" s="3"/>
      <c r="QH193" s="3"/>
      <c r="QI193" s="3"/>
      <c r="QJ193" s="3"/>
      <c r="QK193" s="3"/>
      <c r="QL193" s="3"/>
      <c r="QM193" s="3"/>
      <c r="QN193" s="3"/>
      <c r="QO193" s="3"/>
      <c r="QP193" s="3"/>
      <c r="QQ193" s="3"/>
      <c r="QR193" s="3"/>
      <c r="QS193" s="3"/>
      <c r="QT193" s="3"/>
      <c r="QU193" s="3"/>
      <c r="QV193" s="3"/>
      <c r="QW193" s="3"/>
      <c r="QX193" s="3"/>
      <c r="QY193" s="3"/>
      <c r="QZ193" s="3"/>
      <c r="RA193" s="3"/>
      <c r="RB193" s="3"/>
      <c r="RC193" s="3"/>
      <c r="RD193" s="3"/>
      <c r="RE193" s="3"/>
      <c r="RF193" s="3"/>
      <c r="RG193" s="3"/>
      <c r="RH193" s="3"/>
      <c r="RI193" s="3"/>
      <c r="RJ193" s="3"/>
      <c r="RK193" s="3"/>
      <c r="RL193" s="3"/>
      <c r="RM193" s="3"/>
      <c r="RN193" s="3"/>
      <c r="RO193" s="3"/>
      <c r="RP193" s="3"/>
      <c r="RQ193" s="3"/>
      <c r="RR193" s="3"/>
      <c r="RS193" s="3"/>
      <c r="RT193" s="3"/>
      <c r="RU193" s="3"/>
      <c r="RV193" s="3"/>
      <c r="RW193" s="3"/>
      <c r="RX193" s="3"/>
      <c r="RY193" s="3"/>
      <c r="RZ193" s="3"/>
      <c r="SA193" s="3"/>
      <c r="SB193" s="3"/>
      <c r="SC193" s="3"/>
      <c r="SD193" s="3"/>
      <c r="SE193" s="3"/>
      <c r="SF193" s="3"/>
      <c r="SG193" s="3"/>
      <c r="SH193" s="3"/>
      <c r="SI193" s="3"/>
      <c r="SJ193" s="3"/>
      <c r="SK193" s="3"/>
      <c r="SL193" s="3"/>
      <c r="SM193" s="3"/>
      <c r="SN193" s="3"/>
      <c r="SO193" s="3"/>
      <c r="SP193" s="3"/>
      <c r="SQ193" s="3"/>
      <c r="SR193" s="3"/>
      <c r="SS193" s="3"/>
      <c r="ST193" s="3"/>
      <c r="SU193" s="3"/>
      <c r="SV193" s="3"/>
      <c r="SW193" s="3"/>
      <c r="SX193" s="3"/>
      <c r="SY193" s="3"/>
      <c r="SZ193" s="3"/>
      <c r="TA193" s="3"/>
      <c r="TB193" s="3"/>
      <c r="TC193" s="3"/>
      <c r="TD193" s="3"/>
      <c r="TE193" s="3"/>
      <c r="TF193" s="3"/>
      <c r="TG193" s="3"/>
      <c r="TH193" s="3"/>
      <c r="TI193" s="3"/>
      <c r="TJ193" s="3"/>
      <c r="TK193" s="3"/>
      <c r="TL193" s="3"/>
      <c r="TM193" s="3"/>
      <c r="TN193" s="3"/>
      <c r="TO193" s="3"/>
      <c r="TP193" s="3"/>
      <c r="TQ193" s="3"/>
      <c r="TR193" s="3"/>
      <c r="TS193" s="3"/>
      <c r="TT193" s="3"/>
      <c r="TU193" s="3"/>
      <c r="TV193" s="3"/>
      <c r="TW193" s="3"/>
      <c r="TX193" s="3"/>
      <c r="TY193" s="3"/>
      <c r="TZ193" s="3"/>
      <c r="UA193" s="3"/>
      <c r="UB193" s="3"/>
      <c r="UC193" s="3"/>
      <c r="UD193" s="3"/>
      <c r="UE193" s="3"/>
      <c r="UF193" s="3"/>
      <c r="UG193" s="3"/>
      <c r="UH193" s="3"/>
      <c r="UI193" s="3"/>
      <c r="UJ193" s="3"/>
      <c r="UK193" s="3"/>
      <c r="UL193" s="3"/>
      <c r="UM193" s="3"/>
      <c r="UN193" s="3"/>
      <c r="UO193" s="3"/>
      <c r="UP193" s="3"/>
      <c r="UQ193" s="3"/>
      <c r="UR193" s="3"/>
      <c r="US193" s="3"/>
      <c r="UT193" s="3"/>
      <c r="UU193" s="3"/>
      <c r="UV193" s="3"/>
      <c r="UW193" s="3"/>
      <c r="UX193" s="3"/>
      <c r="UY193" s="3"/>
      <c r="UZ193" s="3"/>
      <c r="VA193" s="3"/>
      <c r="VB193" s="3"/>
      <c r="VC193" s="3"/>
      <c r="VD193" s="3"/>
      <c r="VE193" s="3"/>
      <c r="VF193" s="3"/>
      <c r="VG193" s="3"/>
      <c r="VH193" s="3"/>
      <c r="VI193" s="3"/>
      <c r="VJ193" s="3"/>
      <c r="VK193" s="3"/>
      <c r="VL193" s="3"/>
      <c r="VM193" s="3"/>
      <c r="VN193" s="3"/>
      <c r="VO193" s="3"/>
      <c r="VP193" s="3"/>
      <c r="VQ193" s="3"/>
      <c r="VR193" s="3"/>
      <c r="VS193" s="3"/>
      <c r="VT193" s="3"/>
      <c r="VU193" s="3"/>
      <c r="VV193" s="3"/>
      <c r="VW193" s="3"/>
      <c r="VX193" s="3"/>
      <c r="VY193" s="3"/>
      <c r="VZ193" s="3"/>
      <c r="WA193" s="3"/>
      <c r="WB193" s="3"/>
      <c r="WC193" s="3"/>
      <c r="WD193" s="3"/>
      <c r="WE193" s="3"/>
      <c r="WF193" s="3"/>
      <c r="WG193" s="3"/>
      <c r="WH193" s="3"/>
      <c r="WI193" s="3"/>
      <c r="WJ193" s="3"/>
      <c r="WK193" s="3"/>
      <c r="WL193" s="3"/>
      <c r="WM193" s="3"/>
      <c r="WN193" s="3"/>
      <c r="WO193" s="3"/>
      <c r="WP193" s="3"/>
      <c r="WQ193" s="3"/>
      <c r="WR193" s="3"/>
      <c r="WS193" s="3"/>
      <c r="WT193" s="3"/>
      <c r="WU193" s="3"/>
      <c r="WV193" s="3"/>
      <c r="WW193" s="3"/>
      <c r="WX193" s="3"/>
      <c r="WY193" s="3"/>
      <c r="WZ193" s="3"/>
      <c r="XA193" s="3"/>
      <c r="XB193" s="3"/>
      <c r="XC193" s="3"/>
      <c r="XD193" s="3"/>
      <c r="XE193" s="3"/>
      <c r="XF193" s="3"/>
      <c r="XG193" s="3"/>
      <c r="XH193" s="3"/>
      <c r="XI193" s="3"/>
      <c r="XJ193" s="3"/>
      <c r="XK193" s="3"/>
      <c r="XL193" s="3"/>
      <c r="XM193" s="3"/>
      <c r="XN193" s="3"/>
      <c r="XO193" s="3"/>
      <c r="XP193" s="3"/>
      <c r="XQ193" s="3"/>
      <c r="XR193" s="3"/>
      <c r="XS193" s="3"/>
      <c r="XT193" s="3"/>
      <c r="XU193" s="3"/>
      <c r="XV193" s="3"/>
      <c r="XW193" s="3"/>
      <c r="XX193" s="3"/>
      <c r="XY193" s="3"/>
      <c r="XZ193" s="3"/>
      <c r="YA193" s="3"/>
      <c r="YB193" s="3"/>
      <c r="YC193" s="3"/>
      <c r="YD193" s="3"/>
      <c r="YE193" s="3"/>
      <c r="YF193" s="3"/>
      <c r="YG193" s="3"/>
      <c r="YH193" s="3"/>
      <c r="YI193" s="3"/>
      <c r="YJ193" s="3"/>
      <c r="YK193" s="3"/>
      <c r="YL193" s="3"/>
      <c r="YM193" s="3"/>
      <c r="YN193" s="3"/>
      <c r="YO193" s="3"/>
      <c r="YP193" s="3"/>
      <c r="YQ193" s="3"/>
      <c r="YR193" s="3"/>
      <c r="YS193" s="3"/>
      <c r="YT193" s="3"/>
      <c r="YU193" s="3"/>
      <c r="YV193" s="3"/>
      <c r="YW193" s="3"/>
      <c r="YX193" s="3"/>
      <c r="YY193" s="3"/>
      <c r="YZ193" s="3"/>
      <c r="ZA193" s="3"/>
      <c r="ZB193" s="3"/>
      <c r="ZC193" s="3"/>
      <c r="ZD193" s="3"/>
      <c r="ZE193" s="3"/>
      <c r="ZF193" s="3"/>
      <c r="ZG193" s="3"/>
      <c r="ZH193" s="3"/>
      <c r="ZI193" s="3"/>
      <c r="ZJ193" s="3"/>
      <c r="ZK193" s="3"/>
      <c r="ZL193" s="3"/>
      <c r="ZM193" s="3"/>
      <c r="ZN193" s="3"/>
      <c r="ZO193" s="3"/>
      <c r="ZP193" s="3"/>
      <c r="ZQ193" s="3"/>
      <c r="ZR193" s="3"/>
      <c r="ZS193" s="3"/>
      <c r="ZT193" s="3"/>
      <c r="ZU193" s="3"/>
      <c r="ZV193" s="3"/>
      <c r="ZW193" s="3"/>
      <c r="ZX193" s="3"/>
      <c r="ZY193" s="3"/>
      <c r="ZZ193" s="3"/>
      <c r="AAA193" s="3"/>
      <c r="AAB193" s="3"/>
      <c r="AAC193" s="3"/>
      <c r="AAD193" s="3"/>
      <c r="AAE193" s="3"/>
      <c r="AAF193" s="3"/>
      <c r="AAG193" s="3"/>
      <c r="AAH193" s="3"/>
      <c r="AAI193" s="3"/>
      <c r="AAJ193" s="3"/>
      <c r="AAK193" s="3"/>
      <c r="AAL193" s="3"/>
      <c r="AAM193" s="3"/>
      <c r="AAN193" s="3"/>
      <c r="AAO193" s="3"/>
      <c r="AAP193" s="3"/>
      <c r="AAQ193" s="3"/>
      <c r="AAR193" s="3"/>
      <c r="AAS193" s="3"/>
      <c r="AAT193" s="3"/>
      <c r="AAU193" s="3"/>
      <c r="AAV193" s="3"/>
      <c r="AAW193" s="3"/>
      <c r="AAX193" s="3"/>
      <c r="AAY193" s="3"/>
      <c r="AAZ193" s="3"/>
      <c r="ABA193" s="3"/>
      <c r="ABB193" s="3"/>
      <c r="ABC193" s="3"/>
      <c r="ABD193" s="3"/>
      <c r="ABE193" s="3"/>
      <c r="ABF193" s="3"/>
      <c r="ABG193" s="3"/>
      <c r="ABH193" s="3"/>
      <c r="ABI193" s="3"/>
      <c r="ABJ193" s="3"/>
      <c r="ABK193" s="3"/>
      <c r="ABL193" s="3"/>
      <c r="ABM193" s="3"/>
      <c r="ABN193" s="3"/>
      <c r="ABO193" s="3"/>
      <c r="ABP193" s="3"/>
      <c r="ABQ193" s="3"/>
      <c r="ABR193" s="3"/>
      <c r="ABS193" s="3"/>
      <c r="ABT193" s="3"/>
      <c r="ABU193" s="3"/>
      <c r="ABV193" s="3"/>
      <c r="ABW193" s="3"/>
      <c r="ABX193" s="3"/>
      <c r="ABY193" s="3"/>
      <c r="ABZ193" s="3"/>
      <c r="ACA193" s="3"/>
      <c r="ACB193" s="3"/>
      <c r="ACC193" s="3"/>
      <c r="ACD193" s="3"/>
      <c r="ACE193" s="3"/>
      <c r="ACF193" s="3"/>
      <c r="ACG193" s="3"/>
      <c r="ACH193" s="3"/>
      <c r="ACI193" s="3"/>
      <c r="ACJ193" s="3"/>
      <c r="ACK193" s="3"/>
      <c r="ACL193" s="3"/>
      <c r="ACM193" s="3"/>
      <c r="ACN193" s="3"/>
      <c r="ACO193" s="3"/>
      <c r="ACP193" s="3"/>
      <c r="ACQ193" s="3"/>
      <c r="ACR193" s="3"/>
      <c r="ACS193" s="3"/>
      <c r="ACT193" s="3"/>
      <c r="ACU193" s="3"/>
      <c r="ACV193" s="3"/>
      <c r="ACW193" s="3"/>
      <c r="ACX193" s="3"/>
      <c r="ACY193" s="3"/>
      <c r="ACZ193" s="3"/>
      <c r="ADA193" s="3"/>
      <c r="ADB193" s="3"/>
      <c r="ADC193" s="3"/>
      <c r="ADD193" s="3"/>
      <c r="ADE193" s="3"/>
      <c r="ADF193" s="3"/>
      <c r="ADG193" s="3"/>
      <c r="ADH193" s="3"/>
      <c r="ADI193" s="3"/>
      <c r="ADJ193" s="3"/>
      <c r="ADK193" s="3"/>
      <c r="ADL193" s="3"/>
      <c r="ADM193" s="3"/>
      <c r="ADN193" s="3"/>
      <c r="ADO193" s="3"/>
      <c r="ADP193" s="3"/>
      <c r="ADQ193" s="3"/>
      <c r="ADR193" s="3"/>
      <c r="ADS193" s="3"/>
      <c r="ADT193" s="3"/>
      <c r="ADU193" s="3"/>
      <c r="ADV193" s="3"/>
      <c r="ADW193" s="3"/>
      <c r="ADX193" s="3"/>
      <c r="ADY193" s="3"/>
      <c r="ADZ193" s="3"/>
      <c r="AEA193" s="3"/>
      <c r="AEB193" s="3"/>
      <c r="AEC193" s="3"/>
      <c r="AED193" s="3"/>
      <c r="AEE193" s="3"/>
      <c r="AEF193" s="3"/>
      <c r="AEG193" s="3"/>
      <c r="AEH193" s="3"/>
      <c r="AEI193" s="3"/>
      <c r="AEJ193" s="3"/>
      <c r="AEK193" s="3"/>
      <c r="AEL193" s="3"/>
      <c r="AEM193" s="3"/>
      <c r="AEN193" s="3"/>
      <c r="AEO193" s="3"/>
      <c r="AEP193" s="3"/>
      <c r="AEQ193" s="3"/>
      <c r="AER193" s="3"/>
      <c r="AES193" s="3"/>
      <c r="AET193" s="3"/>
      <c r="AEU193" s="3"/>
      <c r="AEV193" s="3"/>
      <c r="AEW193" s="3"/>
      <c r="AEX193" s="3"/>
      <c r="AEY193" s="3"/>
      <c r="AEZ193" s="3"/>
      <c r="AFA193" s="3"/>
      <c r="AFB193" s="3"/>
      <c r="AFC193" s="3"/>
      <c r="AFD193" s="3"/>
      <c r="AFE193" s="3"/>
      <c r="AFF193" s="3"/>
      <c r="AFG193" s="3"/>
      <c r="AFH193" s="3"/>
      <c r="AFI193" s="3"/>
      <c r="AFJ193" s="3"/>
      <c r="AFK193" s="3"/>
      <c r="AFL193" s="3"/>
      <c r="AFM193" s="3"/>
      <c r="AFN193" s="3"/>
      <c r="AFO193" s="3"/>
      <c r="AFP193" s="3"/>
      <c r="AFQ193" s="3"/>
      <c r="AFR193" s="3"/>
      <c r="AFS193" s="3"/>
      <c r="AFT193" s="3"/>
      <c r="AFU193" s="3"/>
      <c r="AFV193" s="3"/>
      <c r="AFW193" s="3"/>
      <c r="AFX193" s="3"/>
      <c r="AFY193" s="3"/>
      <c r="AFZ193" s="3"/>
      <c r="AGA193" s="3"/>
      <c r="AGB193" s="3"/>
      <c r="AGC193" s="3"/>
      <c r="AGD193" s="3"/>
      <c r="AGE193" s="3"/>
      <c r="AGF193" s="3"/>
      <c r="AGG193" s="3"/>
      <c r="AGH193" s="3"/>
      <c r="AGI193" s="3"/>
      <c r="AGJ193" s="3"/>
      <c r="AGK193" s="3"/>
      <c r="AGL193" s="3"/>
      <c r="AGM193" s="3"/>
      <c r="AGN193" s="3"/>
      <c r="AGO193" s="3"/>
      <c r="AGP193" s="3"/>
      <c r="AGQ193" s="3"/>
      <c r="AGR193" s="3"/>
      <c r="AGS193" s="3"/>
      <c r="AGT193" s="3"/>
      <c r="AGU193" s="3"/>
      <c r="AGV193" s="3"/>
      <c r="AGW193" s="3"/>
      <c r="AGX193" s="3"/>
      <c r="AGY193" s="3"/>
      <c r="AGZ193" s="3"/>
      <c r="AHA193" s="3"/>
      <c r="AHB193" s="3"/>
      <c r="AHC193" s="3"/>
      <c r="AHD193" s="3"/>
      <c r="AHE193" s="3"/>
      <c r="AHF193" s="3"/>
      <c r="AHG193" s="3"/>
      <c r="AHH193" s="3"/>
      <c r="AHI193" s="3"/>
      <c r="AHJ193" s="3"/>
      <c r="AHK193" s="3"/>
      <c r="AHL193" s="3"/>
      <c r="AHM193" s="3"/>
      <c r="AHN193" s="3"/>
      <c r="AHO193" s="3"/>
      <c r="AHP193" s="3"/>
      <c r="AHQ193" s="3"/>
      <c r="AHR193" s="3"/>
      <c r="AHS193" s="3"/>
      <c r="AHT193" s="3"/>
      <c r="AHU193" s="3"/>
      <c r="AHV193" s="3"/>
      <c r="AHW193" s="3"/>
      <c r="AHX193" s="3"/>
      <c r="AHY193" s="3"/>
      <c r="AHZ193" s="3"/>
      <c r="AIA193" s="3"/>
      <c r="AIB193" s="3"/>
      <c r="AIC193" s="3"/>
      <c r="AID193" s="3"/>
      <c r="AIE193" s="3"/>
      <c r="AIF193" s="3"/>
      <c r="AIG193" s="3"/>
      <c r="AIH193" s="3"/>
      <c r="AII193" s="3"/>
      <c r="AIJ193" s="3"/>
      <c r="AIK193" s="3"/>
      <c r="AIL193" s="3"/>
      <c r="AIM193" s="3"/>
      <c r="AIN193" s="3"/>
      <c r="AIO193" s="3"/>
      <c r="AIP193" s="3"/>
      <c r="AIQ193" s="3"/>
      <c r="AIR193" s="3"/>
      <c r="AIS193" s="3"/>
      <c r="AIT193" s="3"/>
      <c r="AIU193" s="3"/>
      <c r="AIV193" s="3"/>
      <c r="AIW193" s="3"/>
      <c r="AIX193" s="3"/>
      <c r="AIY193" s="3"/>
      <c r="AIZ193" s="3"/>
      <c r="AJA193" s="3"/>
      <c r="AJB193" s="3"/>
      <c r="AJC193" s="3"/>
      <c r="AJD193" s="3"/>
      <c r="AJE193" s="3"/>
      <c r="AJF193" s="3"/>
      <c r="AJG193" s="3"/>
      <c r="AJH193" s="3"/>
      <c r="AJI193" s="3"/>
      <c r="AJJ193" s="3"/>
      <c r="AJK193" s="3"/>
      <c r="AJL193" s="3"/>
      <c r="AJM193" s="3"/>
      <c r="AJN193" s="3"/>
      <c r="AJO193" s="3"/>
      <c r="AJP193" s="3"/>
      <c r="AJQ193" s="3"/>
      <c r="AJR193" s="3"/>
      <c r="AJS193" s="3"/>
      <c r="AJT193" s="3"/>
      <c r="AJU193" s="3"/>
      <c r="AJV193" s="3"/>
      <c r="AJW193" s="3"/>
      <c r="AJX193" s="3"/>
      <c r="AJY193" s="3"/>
      <c r="AJZ193" s="3"/>
      <c r="AKA193" s="3"/>
      <c r="AKB193" s="3"/>
      <c r="AKC193" s="3"/>
      <c r="AKD193" s="3"/>
      <c r="AKE193" s="3"/>
      <c r="AKF193" s="3"/>
      <c r="AKG193" s="3"/>
      <c r="AKH193" s="3"/>
      <c r="AKI193" s="3"/>
      <c r="AKJ193" s="3"/>
      <c r="AKK193" s="3"/>
      <c r="AKL193" s="3"/>
      <c r="AKM193" s="3"/>
      <c r="AKN193" s="3"/>
      <c r="AKO193" s="3"/>
      <c r="AKP193" s="3"/>
      <c r="AKQ193" s="3"/>
      <c r="AKR193" s="3"/>
      <c r="AKS193" s="3"/>
      <c r="AKT193" s="3"/>
      <c r="AKU193" s="3"/>
      <c r="AKV193" s="3"/>
      <c r="AKW193" s="3"/>
      <c r="AKX193" s="3"/>
      <c r="AKY193" s="3"/>
      <c r="AKZ193" s="3"/>
      <c r="ALA193" s="3"/>
      <c r="ALB193" s="3"/>
      <c r="ALC193" s="3"/>
      <c r="ALD193" s="3"/>
      <c r="ALE193" s="3"/>
      <c r="ALF193" s="3"/>
      <c r="ALG193" s="3"/>
      <c r="ALH193" s="3"/>
      <c r="ALI193" s="3"/>
      <c r="ALJ193" s="3"/>
      <c r="ALK193" s="3"/>
      <c r="ALL193" s="3"/>
      <c r="ALM193" s="3"/>
      <c r="ALN193" s="3"/>
      <c r="ALO193" s="3"/>
      <c r="ALP193" s="3"/>
      <c r="ALQ193" s="3"/>
      <c r="ALR193" s="3"/>
      <c r="ALS193" s="3"/>
      <c r="ALT193" s="3"/>
      <c r="ALU193" s="3"/>
      <c r="ALV193" s="3"/>
      <c r="ALW193" s="3"/>
      <c r="ALX193" s="3"/>
      <c r="ALY193" s="3"/>
      <c r="ALZ193" s="3"/>
      <c r="AMA193" s="3"/>
      <c r="AMB193" s="3"/>
      <c r="AMC193" s="3"/>
      <c r="AMD193" s="3"/>
      <c r="AME193" s="3"/>
      <c r="AMF193" s="3"/>
      <c r="AMG193" s="3"/>
      <c r="AMH193" s="3"/>
      <c r="AMI193" s="3"/>
      <c r="AMJ193" s="3"/>
      <c r="AMK193" s="3"/>
    </row>
    <row r="194" spans="1:1025" ht="12.75" x14ac:dyDescent="0.2">
      <c r="A194" s="3"/>
      <c r="B194" s="3"/>
      <c r="C194" s="218"/>
      <c r="D194" s="218"/>
      <c r="E194" s="218"/>
      <c r="F194" s="218"/>
      <c r="G194" s="218"/>
      <c r="H194" s="234"/>
      <c r="I194" s="218"/>
      <c r="J194" s="218"/>
      <c r="K194" s="218"/>
      <c r="L194" s="218"/>
      <c r="M194" s="218"/>
      <c r="N194" s="218"/>
      <c r="O194" s="218"/>
      <c r="P194" s="218"/>
      <c r="Q194" s="224"/>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c r="KI194" s="3"/>
      <c r="KJ194" s="3"/>
      <c r="KK194" s="3"/>
      <c r="KL194" s="3"/>
      <c r="KM194" s="3"/>
      <c r="KN194" s="3"/>
      <c r="KO194" s="3"/>
      <c r="KP194" s="3"/>
      <c r="KQ194" s="3"/>
      <c r="KR194" s="3"/>
      <c r="KS194" s="3"/>
      <c r="KT194" s="3"/>
      <c r="KU194" s="3"/>
      <c r="KV194" s="3"/>
      <c r="KW194" s="3"/>
      <c r="KX194" s="3"/>
      <c r="KY194" s="3"/>
      <c r="KZ194" s="3"/>
      <c r="LA194" s="3"/>
      <c r="LB194" s="3"/>
      <c r="LC194" s="3"/>
      <c r="LD194" s="3"/>
      <c r="LE194" s="3"/>
      <c r="LF194" s="3"/>
      <c r="LG194" s="3"/>
      <c r="LH194" s="3"/>
      <c r="LI194" s="3"/>
      <c r="LJ194" s="3"/>
      <c r="LK194" s="3"/>
      <c r="LL194" s="3"/>
      <c r="LM194" s="3"/>
      <c r="LN194" s="3"/>
      <c r="LO194" s="3"/>
      <c r="LP194" s="3"/>
      <c r="LQ194" s="3"/>
      <c r="LR194" s="3"/>
      <c r="LS194" s="3"/>
      <c r="LT194" s="3"/>
      <c r="LU194" s="3"/>
      <c r="LV194" s="3"/>
      <c r="LW194" s="3"/>
      <c r="LX194" s="3"/>
      <c r="LY194" s="3"/>
      <c r="LZ194" s="3"/>
      <c r="MA194" s="3"/>
      <c r="MB194" s="3"/>
      <c r="MC194" s="3"/>
      <c r="MD194" s="3"/>
      <c r="ME194" s="3"/>
      <c r="MF194" s="3"/>
      <c r="MG194" s="3"/>
      <c r="MH194" s="3"/>
      <c r="MI194" s="3"/>
      <c r="MJ194" s="3"/>
      <c r="MK194" s="3"/>
      <c r="ML194" s="3"/>
      <c r="MM194" s="3"/>
      <c r="MN194" s="3"/>
      <c r="MO194" s="3"/>
      <c r="MP194" s="3"/>
      <c r="MQ194" s="3"/>
      <c r="MR194" s="3"/>
      <c r="MS194" s="3"/>
      <c r="MT194" s="3"/>
      <c r="MU194" s="3"/>
      <c r="MV194" s="3"/>
      <c r="MW194" s="3"/>
      <c r="MX194" s="3"/>
      <c r="MY194" s="3"/>
      <c r="MZ194" s="3"/>
      <c r="NA194" s="3"/>
      <c r="NB194" s="3"/>
      <c r="NC194" s="3"/>
      <c r="ND194" s="3"/>
      <c r="NE194" s="3"/>
      <c r="NF194" s="3"/>
      <c r="NG194" s="3"/>
      <c r="NH194" s="3"/>
      <c r="NI194" s="3"/>
      <c r="NJ194" s="3"/>
      <c r="NK194" s="3"/>
      <c r="NL194" s="3"/>
      <c r="NM194" s="3"/>
      <c r="NN194" s="3"/>
      <c r="NO194" s="3"/>
      <c r="NP194" s="3"/>
      <c r="NQ194" s="3"/>
      <c r="NR194" s="3"/>
      <c r="NS194" s="3"/>
      <c r="NT194" s="3"/>
      <c r="NU194" s="3"/>
      <c r="NV194" s="3"/>
      <c r="NW194" s="3"/>
      <c r="NX194" s="3"/>
      <c r="NY194" s="3"/>
      <c r="NZ194" s="3"/>
      <c r="OA194" s="3"/>
      <c r="OB194" s="3"/>
      <c r="OC194" s="3"/>
      <c r="OD194" s="3"/>
      <c r="OE194" s="3"/>
      <c r="OF194" s="3"/>
      <c r="OG194" s="3"/>
      <c r="OH194" s="3"/>
      <c r="OI194" s="3"/>
      <c r="OJ194" s="3"/>
      <c r="OK194" s="3"/>
      <c r="OL194" s="3"/>
      <c r="OM194" s="3"/>
      <c r="ON194" s="3"/>
      <c r="OO194" s="3"/>
      <c r="OP194" s="3"/>
      <c r="OQ194" s="3"/>
      <c r="OR194" s="3"/>
      <c r="OS194" s="3"/>
      <c r="OT194" s="3"/>
      <c r="OU194" s="3"/>
      <c r="OV194" s="3"/>
      <c r="OW194" s="3"/>
      <c r="OX194" s="3"/>
      <c r="OY194" s="3"/>
      <c r="OZ194" s="3"/>
      <c r="PA194" s="3"/>
      <c r="PB194" s="3"/>
      <c r="PC194" s="3"/>
      <c r="PD194" s="3"/>
      <c r="PE194" s="3"/>
      <c r="PF194" s="3"/>
      <c r="PG194" s="3"/>
      <c r="PH194" s="3"/>
      <c r="PI194" s="3"/>
      <c r="PJ194" s="3"/>
      <c r="PK194" s="3"/>
      <c r="PL194" s="3"/>
      <c r="PM194" s="3"/>
      <c r="PN194" s="3"/>
      <c r="PO194" s="3"/>
      <c r="PP194" s="3"/>
      <c r="PQ194" s="3"/>
      <c r="PR194" s="3"/>
      <c r="PS194" s="3"/>
      <c r="PT194" s="3"/>
      <c r="PU194" s="3"/>
      <c r="PV194" s="3"/>
      <c r="PW194" s="3"/>
      <c r="PX194" s="3"/>
      <c r="PY194" s="3"/>
      <c r="PZ194" s="3"/>
      <c r="QA194" s="3"/>
      <c r="QB194" s="3"/>
      <c r="QC194" s="3"/>
      <c r="QD194" s="3"/>
      <c r="QE194" s="3"/>
      <c r="QF194" s="3"/>
      <c r="QG194" s="3"/>
      <c r="QH194" s="3"/>
      <c r="QI194" s="3"/>
      <c r="QJ194" s="3"/>
      <c r="QK194" s="3"/>
      <c r="QL194" s="3"/>
      <c r="QM194" s="3"/>
      <c r="QN194" s="3"/>
      <c r="QO194" s="3"/>
      <c r="QP194" s="3"/>
      <c r="QQ194" s="3"/>
      <c r="QR194" s="3"/>
      <c r="QS194" s="3"/>
      <c r="QT194" s="3"/>
      <c r="QU194" s="3"/>
      <c r="QV194" s="3"/>
      <c r="QW194" s="3"/>
      <c r="QX194" s="3"/>
      <c r="QY194" s="3"/>
      <c r="QZ194" s="3"/>
      <c r="RA194" s="3"/>
      <c r="RB194" s="3"/>
      <c r="RC194" s="3"/>
      <c r="RD194" s="3"/>
      <c r="RE194" s="3"/>
      <c r="RF194" s="3"/>
      <c r="RG194" s="3"/>
      <c r="RH194" s="3"/>
      <c r="RI194" s="3"/>
      <c r="RJ194" s="3"/>
      <c r="RK194" s="3"/>
      <c r="RL194" s="3"/>
      <c r="RM194" s="3"/>
      <c r="RN194" s="3"/>
      <c r="RO194" s="3"/>
      <c r="RP194" s="3"/>
      <c r="RQ194" s="3"/>
      <c r="RR194" s="3"/>
      <c r="RS194" s="3"/>
      <c r="RT194" s="3"/>
      <c r="RU194" s="3"/>
      <c r="RV194" s="3"/>
      <c r="RW194" s="3"/>
      <c r="RX194" s="3"/>
      <c r="RY194" s="3"/>
      <c r="RZ194" s="3"/>
      <c r="SA194" s="3"/>
      <c r="SB194" s="3"/>
      <c r="SC194" s="3"/>
      <c r="SD194" s="3"/>
      <c r="SE194" s="3"/>
      <c r="SF194" s="3"/>
      <c r="SG194" s="3"/>
      <c r="SH194" s="3"/>
      <c r="SI194" s="3"/>
      <c r="SJ194" s="3"/>
      <c r="SK194" s="3"/>
      <c r="SL194" s="3"/>
      <c r="SM194" s="3"/>
      <c r="SN194" s="3"/>
      <c r="SO194" s="3"/>
      <c r="SP194" s="3"/>
      <c r="SQ194" s="3"/>
      <c r="SR194" s="3"/>
      <c r="SS194" s="3"/>
      <c r="ST194" s="3"/>
      <c r="SU194" s="3"/>
      <c r="SV194" s="3"/>
      <c r="SW194" s="3"/>
      <c r="SX194" s="3"/>
      <c r="SY194" s="3"/>
      <c r="SZ194" s="3"/>
      <c r="TA194" s="3"/>
      <c r="TB194" s="3"/>
      <c r="TC194" s="3"/>
      <c r="TD194" s="3"/>
      <c r="TE194" s="3"/>
      <c r="TF194" s="3"/>
      <c r="TG194" s="3"/>
      <c r="TH194" s="3"/>
      <c r="TI194" s="3"/>
      <c r="TJ194" s="3"/>
      <c r="TK194" s="3"/>
      <c r="TL194" s="3"/>
      <c r="TM194" s="3"/>
      <c r="TN194" s="3"/>
      <c r="TO194" s="3"/>
      <c r="TP194" s="3"/>
      <c r="TQ194" s="3"/>
      <c r="TR194" s="3"/>
      <c r="TS194" s="3"/>
      <c r="TT194" s="3"/>
      <c r="TU194" s="3"/>
      <c r="TV194" s="3"/>
      <c r="TW194" s="3"/>
      <c r="TX194" s="3"/>
      <c r="TY194" s="3"/>
      <c r="TZ194" s="3"/>
      <c r="UA194" s="3"/>
      <c r="UB194" s="3"/>
      <c r="UC194" s="3"/>
      <c r="UD194" s="3"/>
      <c r="UE194" s="3"/>
      <c r="UF194" s="3"/>
      <c r="UG194" s="3"/>
      <c r="UH194" s="3"/>
      <c r="UI194" s="3"/>
      <c r="UJ194" s="3"/>
      <c r="UK194" s="3"/>
      <c r="UL194" s="3"/>
      <c r="UM194" s="3"/>
      <c r="UN194" s="3"/>
      <c r="UO194" s="3"/>
      <c r="UP194" s="3"/>
      <c r="UQ194" s="3"/>
      <c r="UR194" s="3"/>
      <c r="US194" s="3"/>
      <c r="UT194" s="3"/>
      <c r="UU194" s="3"/>
      <c r="UV194" s="3"/>
      <c r="UW194" s="3"/>
      <c r="UX194" s="3"/>
      <c r="UY194" s="3"/>
      <c r="UZ194" s="3"/>
      <c r="VA194" s="3"/>
      <c r="VB194" s="3"/>
      <c r="VC194" s="3"/>
      <c r="VD194" s="3"/>
      <c r="VE194" s="3"/>
      <c r="VF194" s="3"/>
      <c r="VG194" s="3"/>
      <c r="VH194" s="3"/>
      <c r="VI194" s="3"/>
      <c r="VJ194" s="3"/>
      <c r="VK194" s="3"/>
      <c r="VL194" s="3"/>
      <c r="VM194" s="3"/>
      <c r="VN194" s="3"/>
      <c r="VO194" s="3"/>
      <c r="VP194" s="3"/>
      <c r="VQ194" s="3"/>
      <c r="VR194" s="3"/>
      <c r="VS194" s="3"/>
      <c r="VT194" s="3"/>
      <c r="VU194" s="3"/>
      <c r="VV194" s="3"/>
      <c r="VW194" s="3"/>
      <c r="VX194" s="3"/>
      <c r="VY194" s="3"/>
      <c r="VZ194" s="3"/>
      <c r="WA194" s="3"/>
      <c r="WB194" s="3"/>
      <c r="WC194" s="3"/>
      <c r="WD194" s="3"/>
      <c r="WE194" s="3"/>
      <c r="WF194" s="3"/>
      <c r="WG194" s="3"/>
      <c r="WH194" s="3"/>
      <c r="WI194" s="3"/>
      <c r="WJ194" s="3"/>
      <c r="WK194" s="3"/>
      <c r="WL194" s="3"/>
      <c r="WM194" s="3"/>
      <c r="WN194" s="3"/>
      <c r="WO194" s="3"/>
      <c r="WP194" s="3"/>
      <c r="WQ194" s="3"/>
      <c r="WR194" s="3"/>
      <c r="WS194" s="3"/>
      <c r="WT194" s="3"/>
      <c r="WU194" s="3"/>
      <c r="WV194" s="3"/>
      <c r="WW194" s="3"/>
      <c r="WX194" s="3"/>
      <c r="WY194" s="3"/>
      <c r="WZ194" s="3"/>
      <c r="XA194" s="3"/>
      <c r="XB194" s="3"/>
      <c r="XC194" s="3"/>
      <c r="XD194" s="3"/>
      <c r="XE194" s="3"/>
      <c r="XF194" s="3"/>
      <c r="XG194" s="3"/>
      <c r="XH194" s="3"/>
      <c r="XI194" s="3"/>
      <c r="XJ194" s="3"/>
      <c r="XK194" s="3"/>
      <c r="XL194" s="3"/>
      <c r="XM194" s="3"/>
      <c r="XN194" s="3"/>
      <c r="XO194" s="3"/>
      <c r="XP194" s="3"/>
      <c r="XQ194" s="3"/>
      <c r="XR194" s="3"/>
      <c r="XS194" s="3"/>
      <c r="XT194" s="3"/>
      <c r="XU194" s="3"/>
      <c r="XV194" s="3"/>
      <c r="XW194" s="3"/>
      <c r="XX194" s="3"/>
      <c r="XY194" s="3"/>
      <c r="XZ194" s="3"/>
      <c r="YA194" s="3"/>
      <c r="YB194" s="3"/>
      <c r="YC194" s="3"/>
      <c r="YD194" s="3"/>
      <c r="YE194" s="3"/>
      <c r="YF194" s="3"/>
      <c r="YG194" s="3"/>
      <c r="YH194" s="3"/>
      <c r="YI194" s="3"/>
      <c r="YJ194" s="3"/>
      <c r="YK194" s="3"/>
      <c r="YL194" s="3"/>
      <c r="YM194" s="3"/>
      <c r="YN194" s="3"/>
      <c r="YO194" s="3"/>
      <c r="YP194" s="3"/>
      <c r="YQ194" s="3"/>
      <c r="YR194" s="3"/>
      <c r="YS194" s="3"/>
      <c r="YT194" s="3"/>
      <c r="YU194" s="3"/>
      <c r="YV194" s="3"/>
      <c r="YW194" s="3"/>
      <c r="YX194" s="3"/>
      <c r="YY194" s="3"/>
      <c r="YZ194" s="3"/>
      <c r="ZA194" s="3"/>
      <c r="ZB194" s="3"/>
      <c r="ZC194" s="3"/>
      <c r="ZD194" s="3"/>
      <c r="ZE194" s="3"/>
      <c r="ZF194" s="3"/>
      <c r="ZG194" s="3"/>
      <c r="ZH194" s="3"/>
      <c r="ZI194" s="3"/>
      <c r="ZJ194" s="3"/>
      <c r="ZK194" s="3"/>
      <c r="ZL194" s="3"/>
      <c r="ZM194" s="3"/>
      <c r="ZN194" s="3"/>
      <c r="ZO194" s="3"/>
      <c r="ZP194" s="3"/>
      <c r="ZQ194" s="3"/>
      <c r="ZR194" s="3"/>
      <c r="ZS194" s="3"/>
      <c r="ZT194" s="3"/>
      <c r="ZU194" s="3"/>
      <c r="ZV194" s="3"/>
      <c r="ZW194" s="3"/>
      <c r="ZX194" s="3"/>
      <c r="ZY194" s="3"/>
      <c r="ZZ194" s="3"/>
      <c r="AAA194" s="3"/>
      <c r="AAB194" s="3"/>
      <c r="AAC194" s="3"/>
      <c r="AAD194" s="3"/>
      <c r="AAE194" s="3"/>
      <c r="AAF194" s="3"/>
      <c r="AAG194" s="3"/>
      <c r="AAH194" s="3"/>
      <c r="AAI194" s="3"/>
      <c r="AAJ194" s="3"/>
      <c r="AAK194" s="3"/>
      <c r="AAL194" s="3"/>
      <c r="AAM194" s="3"/>
      <c r="AAN194" s="3"/>
      <c r="AAO194" s="3"/>
      <c r="AAP194" s="3"/>
      <c r="AAQ194" s="3"/>
      <c r="AAR194" s="3"/>
      <c r="AAS194" s="3"/>
      <c r="AAT194" s="3"/>
      <c r="AAU194" s="3"/>
      <c r="AAV194" s="3"/>
      <c r="AAW194" s="3"/>
      <c r="AAX194" s="3"/>
      <c r="AAY194" s="3"/>
      <c r="AAZ194" s="3"/>
      <c r="ABA194" s="3"/>
      <c r="ABB194" s="3"/>
      <c r="ABC194" s="3"/>
      <c r="ABD194" s="3"/>
      <c r="ABE194" s="3"/>
      <c r="ABF194" s="3"/>
      <c r="ABG194" s="3"/>
      <c r="ABH194" s="3"/>
      <c r="ABI194" s="3"/>
      <c r="ABJ194" s="3"/>
      <c r="ABK194" s="3"/>
      <c r="ABL194" s="3"/>
      <c r="ABM194" s="3"/>
      <c r="ABN194" s="3"/>
      <c r="ABO194" s="3"/>
      <c r="ABP194" s="3"/>
      <c r="ABQ194" s="3"/>
      <c r="ABR194" s="3"/>
      <c r="ABS194" s="3"/>
      <c r="ABT194" s="3"/>
      <c r="ABU194" s="3"/>
      <c r="ABV194" s="3"/>
      <c r="ABW194" s="3"/>
      <c r="ABX194" s="3"/>
      <c r="ABY194" s="3"/>
      <c r="ABZ194" s="3"/>
      <c r="ACA194" s="3"/>
      <c r="ACB194" s="3"/>
      <c r="ACC194" s="3"/>
      <c r="ACD194" s="3"/>
      <c r="ACE194" s="3"/>
      <c r="ACF194" s="3"/>
      <c r="ACG194" s="3"/>
      <c r="ACH194" s="3"/>
      <c r="ACI194" s="3"/>
      <c r="ACJ194" s="3"/>
      <c r="ACK194" s="3"/>
      <c r="ACL194" s="3"/>
      <c r="ACM194" s="3"/>
      <c r="ACN194" s="3"/>
      <c r="ACO194" s="3"/>
      <c r="ACP194" s="3"/>
      <c r="ACQ194" s="3"/>
      <c r="ACR194" s="3"/>
      <c r="ACS194" s="3"/>
      <c r="ACT194" s="3"/>
      <c r="ACU194" s="3"/>
      <c r="ACV194" s="3"/>
      <c r="ACW194" s="3"/>
      <c r="ACX194" s="3"/>
      <c r="ACY194" s="3"/>
      <c r="ACZ194" s="3"/>
      <c r="ADA194" s="3"/>
      <c r="ADB194" s="3"/>
      <c r="ADC194" s="3"/>
      <c r="ADD194" s="3"/>
      <c r="ADE194" s="3"/>
      <c r="ADF194" s="3"/>
      <c r="ADG194" s="3"/>
      <c r="ADH194" s="3"/>
      <c r="ADI194" s="3"/>
      <c r="ADJ194" s="3"/>
      <c r="ADK194" s="3"/>
      <c r="ADL194" s="3"/>
      <c r="ADM194" s="3"/>
      <c r="ADN194" s="3"/>
      <c r="ADO194" s="3"/>
      <c r="ADP194" s="3"/>
      <c r="ADQ194" s="3"/>
      <c r="ADR194" s="3"/>
      <c r="ADS194" s="3"/>
      <c r="ADT194" s="3"/>
      <c r="ADU194" s="3"/>
      <c r="ADV194" s="3"/>
      <c r="ADW194" s="3"/>
      <c r="ADX194" s="3"/>
      <c r="ADY194" s="3"/>
      <c r="ADZ194" s="3"/>
      <c r="AEA194" s="3"/>
      <c r="AEB194" s="3"/>
      <c r="AEC194" s="3"/>
      <c r="AED194" s="3"/>
      <c r="AEE194" s="3"/>
      <c r="AEF194" s="3"/>
      <c r="AEG194" s="3"/>
      <c r="AEH194" s="3"/>
      <c r="AEI194" s="3"/>
      <c r="AEJ194" s="3"/>
      <c r="AEK194" s="3"/>
      <c r="AEL194" s="3"/>
      <c r="AEM194" s="3"/>
      <c r="AEN194" s="3"/>
      <c r="AEO194" s="3"/>
      <c r="AEP194" s="3"/>
      <c r="AEQ194" s="3"/>
      <c r="AER194" s="3"/>
      <c r="AES194" s="3"/>
      <c r="AET194" s="3"/>
      <c r="AEU194" s="3"/>
      <c r="AEV194" s="3"/>
      <c r="AEW194" s="3"/>
      <c r="AEX194" s="3"/>
      <c r="AEY194" s="3"/>
      <c r="AEZ194" s="3"/>
      <c r="AFA194" s="3"/>
      <c r="AFB194" s="3"/>
      <c r="AFC194" s="3"/>
      <c r="AFD194" s="3"/>
      <c r="AFE194" s="3"/>
      <c r="AFF194" s="3"/>
      <c r="AFG194" s="3"/>
      <c r="AFH194" s="3"/>
      <c r="AFI194" s="3"/>
      <c r="AFJ194" s="3"/>
      <c r="AFK194" s="3"/>
      <c r="AFL194" s="3"/>
      <c r="AFM194" s="3"/>
      <c r="AFN194" s="3"/>
      <c r="AFO194" s="3"/>
      <c r="AFP194" s="3"/>
      <c r="AFQ194" s="3"/>
      <c r="AFR194" s="3"/>
      <c r="AFS194" s="3"/>
      <c r="AFT194" s="3"/>
      <c r="AFU194" s="3"/>
      <c r="AFV194" s="3"/>
      <c r="AFW194" s="3"/>
      <c r="AFX194" s="3"/>
      <c r="AFY194" s="3"/>
      <c r="AFZ194" s="3"/>
      <c r="AGA194" s="3"/>
      <c r="AGB194" s="3"/>
      <c r="AGC194" s="3"/>
      <c r="AGD194" s="3"/>
      <c r="AGE194" s="3"/>
      <c r="AGF194" s="3"/>
      <c r="AGG194" s="3"/>
      <c r="AGH194" s="3"/>
      <c r="AGI194" s="3"/>
      <c r="AGJ194" s="3"/>
      <c r="AGK194" s="3"/>
      <c r="AGL194" s="3"/>
      <c r="AGM194" s="3"/>
      <c r="AGN194" s="3"/>
      <c r="AGO194" s="3"/>
      <c r="AGP194" s="3"/>
      <c r="AGQ194" s="3"/>
      <c r="AGR194" s="3"/>
      <c r="AGS194" s="3"/>
      <c r="AGT194" s="3"/>
      <c r="AGU194" s="3"/>
      <c r="AGV194" s="3"/>
      <c r="AGW194" s="3"/>
      <c r="AGX194" s="3"/>
      <c r="AGY194" s="3"/>
      <c r="AGZ194" s="3"/>
      <c r="AHA194" s="3"/>
      <c r="AHB194" s="3"/>
      <c r="AHC194" s="3"/>
      <c r="AHD194" s="3"/>
      <c r="AHE194" s="3"/>
      <c r="AHF194" s="3"/>
      <c r="AHG194" s="3"/>
      <c r="AHH194" s="3"/>
      <c r="AHI194" s="3"/>
      <c r="AHJ194" s="3"/>
      <c r="AHK194" s="3"/>
      <c r="AHL194" s="3"/>
      <c r="AHM194" s="3"/>
      <c r="AHN194" s="3"/>
      <c r="AHO194" s="3"/>
      <c r="AHP194" s="3"/>
      <c r="AHQ194" s="3"/>
      <c r="AHR194" s="3"/>
      <c r="AHS194" s="3"/>
      <c r="AHT194" s="3"/>
      <c r="AHU194" s="3"/>
      <c r="AHV194" s="3"/>
      <c r="AHW194" s="3"/>
      <c r="AHX194" s="3"/>
      <c r="AHY194" s="3"/>
      <c r="AHZ194" s="3"/>
      <c r="AIA194" s="3"/>
      <c r="AIB194" s="3"/>
      <c r="AIC194" s="3"/>
      <c r="AID194" s="3"/>
      <c r="AIE194" s="3"/>
      <c r="AIF194" s="3"/>
      <c r="AIG194" s="3"/>
      <c r="AIH194" s="3"/>
      <c r="AII194" s="3"/>
      <c r="AIJ194" s="3"/>
      <c r="AIK194" s="3"/>
      <c r="AIL194" s="3"/>
      <c r="AIM194" s="3"/>
      <c r="AIN194" s="3"/>
      <c r="AIO194" s="3"/>
      <c r="AIP194" s="3"/>
      <c r="AIQ194" s="3"/>
      <c r="AIR194" s="3"/>
      <c r="AIS194" s="3"/>
      <c r="AIT194" s="3"/>
      <c r="AIU194" s="3"/>
      <c r="AIV194" s="3"/>
      <c r="AIW194" s="3"/>
      <c r="AIX194" s="3"/>
      <c r="AIY194" s="3"/>
      <c r="AIZ194" s="3"/>
      <c r="AJA194" s="3"/>
      <c r="AJB194" s="3"/>
      <c r="AJC194" s="3"/>
      <c r="AJD194" s="3"/>
      <c r="AJE194" s="3"/>
      <c r="AJF194" s="3"/>
      <c r="AJG194" s="3"/>
      <c r="AJH194" s="3"/>
      <c r="AJI194" s="3"/>
      <c r="AJJ194" s="3"/>
      <c r="AJK194" s="3"/>
      <c r="AJL194" s="3"/>
      <c r="AJM194" s="3"/>
      <c r="AJN194" s="3"/>
      <c r="AJO194" s="3"/>
      <c r="AJP194" s="3"/>
      <c r="AJQ194" s="3"/>
      <c r="AJR194" s="3"/>
      <c r="AJS194" s="3"/>
      <c r="AJT194" s="3"/>
      <c r="AJU194" s="3"/>
      <c r="AJV194" s="3"/>
      <c r="AJW194" s="3"/>
      <c r="AJX194" s="3"/>
      <c r="AJY194" s="3"/>
      <c r="AJZ194" s="3"/>
      <c r="AKA194" s="3"/>
      <c r="AKB194" s="3"/>
      <c r="AKC194" s="3"/>
      <c r="AKD194" s="3"/>
      <c r="AKE194" s="3"/>
      <c r="AKF194" s="3"/>
      <c r="AKG194" s="3"/>
      <c r="AKH194" s="3"/>
      <c r="AKI194" s="3"/>
      <c r="AKJ194" s="3"/>
      <c r="AKK194" s="3"/>
      <c r="AKL194" s="3"/>
      <c r="AKM194" s="3"/>
      <c r="AKN194" s="3"/>
      <c r="AKO194" s="3"/>
      <c r="AKP194" s="3"/>
      <c r="AKQ194" s="3"/>
      <c r="AKR194" s="3"/>
      <c r="AKS194" s="3"/>
      <c r="AKT194" s="3"/>
      <c r="AKU194" s="3"/>
      <c r="AKV194" s="3"/>
      <c r="AKW194" s="3"/>
      <c r="AKX194" s="3"/>
      <c r="AKY194" s="3"/>
      <c r="AKZ194" s="3"/>
      <c r="ALA194" s="3"/>
      <c r="ALB194" s="3"/>
      <c r="ALC194" s="3"/>
      <c r="ALD194" s="3"/>
      <c r="ALE194" s="3"/>
      <c r="ALF194" s="3"/>
      <c r="ALG194" s="3"/>
      <c r="ALH194" s="3"/>
      <c r="ALI194" s="3"/>
      <c r="ALJ194" s="3"/>
      <c r="ALK194" s="3"/>
      <c r="ALL194" s="3"/>
      <c r="ALM194" s="3"/>
      <c r="ALN194" s="3"/>
      <c r="ALO194" s="3"/>
      <c r="ALP194" s="3"/>
      <c r="ALQ194" s="3"/>
      <c r="ALR194" s="3"/>
      <c r="ALS194" s="3"/>
      <c r="ALT194" s="3"/>
      <c r="ALU194" s="3"/>
      <c r="ALV194" s="3"/>
      <c r="ALW194" s="3"/>
      <c r="ALX194" s="3"/>
      <c r="ALY194" s="3"/>
      <c r="ALZ194" s="3"/>
      <c r="AMA194" s="3"/>
      <c r="AMB194" s="3"/>
      <c r="AMC194" s="3"/>
      <c r="AMD194" s="3"/>
      <c r="AME194" s="3"/>
      <c r="AMF194" s="3"/>
      <c r="AMG194" s="3"/>
      <c r="AMH194" s="3"/>
      <c r="AMI194" s="3"/>
      <c r="AMJ194" s="3"/>
      <c r="AMK194" s="3"/>
    </row>
    <row r="195" spans="1:1025" ht="12.75" x14ac:dyDescent="0.2">
      <c r="A195" s="3"/>
      <c r="B195" s="3"/>
      <c r="C195" s="218"/>
      <c r="D195" s="218"/>
      <c r="E195" s="218"/>
      <c r="F195" s="218"/>
      <c r="G195" s="218"/>
      <c r="H195" s="234"/>
      <c r="I195" s="218"/>
      <c r="J195" s="218"/>
      <c r="K195" s="218"/>
      <c r="L195" s="218"/>
      <c r="M195" s="218"/>
      <c r="N195" s="218"/>
      <c r="O195" s="218"/>
      <c r="P195" s="218"/>
      <c r="Q195" s="224"/>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c r="IZ195" s="3"/>
      <c r="JA195" s="3"/>
      <c r="JB195" s="3"/>
      <c r="JC195" s="3"/>
      <c r="JD195" s="3"/>
      <c r="JE195" s="3"/>
      <c r="JF195" s="3"/>
      <c r="JG195" s="3"/>
      <c r="JH195" s="3"/>
      <c r="JI195" s="3"/>
      <c r="JJ195" s="3"/>
      <c r="JK195" s="3"/>
      <c r="JL195" s="3"/>
      <c r="JM195" s="3"/>
      <c r="JN195" s="3"/>
      <c r="JO195" s="3"/>
      <c r="JP195" s="3"/>
      <c r="JQ195" s="3"/>
      <c r="JR195" s="3"/>
      <c r="JS195" s="3"/>
      <c r="JT195" s="3"/>
      <c r="JU195" s="3"/>
      <c r="JV195" s="3"/>
      <c r="JW195" s="3"/>
      <c r="JX195" s="3"/>
      <c r="JY195" s="3"/>
      <c r="JZ195" s="3"/>
      <c r="KA195" s="3"/>
      <c r="KB195" s="3"/>
      <c r="KC195" s="3"/>
      <c r="KD195" s="3"/>
      <c r="KE195" s="3"/>
      <c r="KF195" s="3"/>
      <c r="KG195" s="3"/>
      <c r="KH195" s="3"/>
      <c r="KI195" s="3"/>
      <c r="KJ195" s="3"/>
      <c r="KK195" s="3"/>
      <c r="KL195" s="3"/>
      <c r="KM195" s="3"/>
      <c r="KN195" s="3"/>
      <c r="KO195" s="3"/>
      <c r="KP195" s="3"/>
      <c r="KQ195" s="3"/>
      <c r="KR195" s="3"/>
      <c r="KS195" s="3"/>
      <c r="KT195" s="3"/>
      <c r="KU195" s="3"/>
      <c r="KV195" s="3"/>
      <c r="KW195" s="3"/>
      <c r="KX195" s="3"/>
      <c r="KY195" s="3"/>
      <c r="KZ195" s="3"/>
      <c r="LA195" s="3"/>
      <c r="LB195" s="3"/>
      <c r="LC195" s="3"/>
      <c r="LD195" s="3"/>
      <c r="LE195" s="3"/>
      <c r="LF195" s="3"/>
      <c r="LG195" s="3"/>
      <c r="LH195" s="3"/>
      <c r="LI195" s="3"/>
      <c r="LJ195" s="3"/>
      <c r="LK195" s="3"/>
      <c r="LL195" s="3"/>
      <c r="LM195" s="3"/>
      <c r="LN195" s="3"/>
      <c r="LO195" s="3"/>
      <c r="LP195" s="3"/>
      <c r="LQ195" s="3"/>
      <c r="LR195" s="3"/>
      <c r="LS195" s="3"/>
      <c r="LT195" s="3"/>
      <c r="LU195" s="3"/>
      <c r="LV195" s="3"/>
      <c r="LW195" s="3"/>
      <c r="LX195" s="3"/>
      <c r="LY195" s="3"/>
      <c r="LZ195" s="3"/>
      <c r="MA195" s="3"/>
      <c r="MB195" s="3"/>
      <c r="MC195" s="3"/>
      <c r="MD195" s="3"/>
      <c r="ME195" s="3"/>
      <c r="MF195" s="3"/>
      <c r="MG195" s="3"/>
      <c r="MH195" s="3"/>
      <c r="MI195" s="3"/>
      <c r="MJ195" s="3"/>
      <c r="MK195" s="3"/>
      <c r="ML195" s="3"/>
      <c r="MM195" s="3"/>
      <c r="MN195" s="3"/>
      <c r="MO195" s="3"/>
      <c r="MP195" s="3"/>
      <c r="MQ195" s="3"/>
      <c r="MR195" s="3"/>
      <c r="MS195" s="3"/>
      <c r="MT195" s="3"/>
      <c r="MU195" s="3"/>
      <c r="MV195" s="3"/>
      <c r="MW195" s="3"/>
      <c r="MX195" s="3"/>
      <c r="MY195" s="3"/>
      <c r="MZ195" s="3"/>
      <c r="NA195" s="3"/>
      <c r="NB195" s="3"/>
      <c r="NC195" s="3"/>
      <c r="ND195" s="3"/>
      <c r="NE195" s="3"/>
      <c r="NF195" s="3"/>
      <c r="NG195" s="3"/>
      <c r="NH195" s="3"/>
      <c r="NI195" s="3"/>
      <c r="NJ195" s="3"/>
      <c r="NK195" s="3"/>
      <c r="NL195" s="3"/>
      <c r="NM195" s="3"/>
      <c r="NN195" s="3"/>
      <c r="NO195" s="3"/>
      <c r="NP195" s="3"/>
      <c r="NQ195" s="3"/>
      <c r="NR195" s="3"/>
      <c r="NS195" s="3"/>
      <c r="NT195" s="3"/>
      <c r="NU195" s="3"/>
      <c r="NV195" s="3"/>
      <c r="NW195" s="3"/>
      <c r="NX195" s="3"/>
      <c r="NY195" s="3"/>
      <c r="NZ195" s="3"/>
      <c r="OA195" s="3"/>
      <c r="OB195" s="3"/>
      <c r="OC195" s="3"/>
      <c r="OD195" s="3"/>
      <c r="OE195" s="3"/>
      <c r="OF195" s="3"/>
      <c r="OG195" s="3"/>
      <c r="OH195" s="3"/>
      <c r="OI195" s="3"/>
      <c r="OJ195" s="3"/>
      <c r="OK195" s="3"/>
      <c r="OL195" s="3"/>
      <c r="OM195" s="3"/>
      <c r="ON195" s="3"/>
      <c r="OO195" s="3"/>
      <c r="OP195" s="3"/>
      <c r="OQ195" s="3"/>
      <c r="OR195" s="3"/>
      <c r="OS195" s="3"/>
      <c r="OT195" s="3"/>
      <c r="OU195" s="3"/>
      <c r="OV195" s="3"/>
      <c r="OW195" s="3"/>
      <c r="OX195" s="3"/>
      <c r="OY195" s="3"/>
      <c r="OZ195" s="3"/>
      <c r="PA195" s="3"/>
      <c r="PB195" s="3"/>
      <c r="PC195" s="3"/>
      <c r="PD195" s="3"/>
      <c r="PE195" s="3"/>
      <c r="PF195" s="3"/>
      <c r="PG195" s="3"/>
      <c r="PH195" s="3"/>
      <c r="PI195" s="3"/>
      <c r="PJ195" s="3"/>
      <c r="PK195" s="3"/>
      <c r="PL195" s="3"/>
      <c r="PM195" s="3"/>
      <c r="PN195" s="3"/>
      <c r="PO195" s="3"/>
      <c r="PP195" s="3"/>
      <c r="PQ195" s="3"/>
      <c r="PR195" s="3"/>
      <c r="PS195" s="3"/>
      <c r="PT195" s="3"/>
      <c r="PU195" s="3"/>
      <c r="PV195" s="3"/>
      <c r="PW195" s="3"/>
      <c r="PX195" s="3"/>
      <c r="PY195" s="3"/>
      <c r="PZ195" s="3"/>
      <c r="QA195" s="3"/>
      <c r="QB195" s="3"/>
      <c r="QC195" s="3"/>
      <c r="QD195" s="3"/>
      <c r="QE195" s="3"/>
      <c r="QF195" s="3"/>
      <c r="QG195" s="3"/>
      <c r="QH195" s="3"/>
      <c r="QI195" s="3"/>
      <c r="QJ195" s="3"/>
      <c r="QK195" s="3"/>
      <c r="QL195" s="3"/>
      <c r="QM195" s="3"/>
      <c r="QN195" s="3"/>
      <c r="QO195" s="3"/>
      <c r="QP195" s="3"/>
      <c r="QQ195" s="3"/>
      <c r="QR195" s="3"/>
      <c r="QS195" s="3"/>
      <c r="QT195" s="3"/>
      <c r="QU195" s="3"/>
      <c r="QV195" s="3"/>
      <c r="QW195" s="3"/>
      <c r="QX195" s="3"/>
      <c r="QY195" s="3"/>
      <c r="QZ195" s="3"/>
      <c r="RA195" s="3"/>
      <c r="RB195" s="3"/>
      <c r="RC195" s="3"/>
      <c r="RD195" s="3"/>
      <c r="RE195" s="3"/>
      <c r="RF195" s="3"/>
      <c r="RG195" s="3"/>
      <c r="RH195" s="3"/>
      <c r="RI195" s="3"/>
      <c r="RJ195" s="3"/>
      <c r="RK195" s="3"/>
      <c r="RL195" s="3"/>
      <c r="RM195" s="3"/>
      <c r="RN195" s="3"/>
      <c r="RO195" s="3"/>
      <c r="RP195" s="3"/>
      <c r="RQ195" s="3"/>
      <c r="RR195" s="3"/>
      <c r="RS195" s="3"/>
      <c r="RT195" s="3"/>
      <c r="RU195" s="3"/>
      <c r="RV195" s="3"/>
      <c r="RW195" s="3"/>
      <c r="RX195" s="3"/>
      <c r="RY195" s="3"/>
      <c r="RZ195" s="3"/>
      <c r="SA195" s="3"/>
      <c r="SB195" s="3"/>
      <c r="SC195" s="3"/>
      <c r="SD195" s="3"/>
      <c r="SE195" s="3"/>
      <c r="SF195" s="3"/>
      <c r="SG195" s="3"/>
      <c r="SH195" s="3"/>
      <c r="SI195" s="3"/>
      <c r="SJ195" s="3"/>
      <c r="SK195" s="3"/>
      <c r="SL195" s="3"/>
      <c r="SM195" s="3"/>
      <c r="SN195" s="3"/>
      <c r="SO195" s="3"/>
      <c r="SP195" s="3"/>
      <c r="SQ195" s="3"/>
      <c r="SR195" s="3"/>
      <c r="SS195" s="3"/>
      <c r="ST195" s="3"/>
      <c r="SU195" s="3"/>
      <c r="SV195" s="3"/>
      <c r="SW195" s="3"/>
      <c r="SX195" s="3"/>
      <c r="SY195" s="3"/>
      <c r="SZ195" s="3"/>
      <c r="TA195" s="3"/>
      <c r="TB195" s="3"/>
      <c r="TC195" s="3"/>
      <c r="TD195" s="3"/>
      <c r="TE195" s="3"/>
      <c r="TF195" s="3"/>
      <c r="TG195" s="3"/>
      <c r="TH195" s="3"/>
      <c r="TI195" s="3"/>
      <c r="TJ195" s="3"/>
      <c r="TK195" s="3"/>
      <c r="TL195" s="3"/>
      <c r="TM195" s="3"/>
      <c r="TN195" s="3"/>
      <c r="TO195" s="3"/>
      <c r="TP195" s="3"/>
      <c r="TQ195" s="3"/>
      <c r="TR195" s="3"/>
      <c r="TS195" s="3"/>
      <c r="TT195" s="3"/>
      <c r="TU195" s="3"/>
      <c r="TV195" s="3"/>
      <c r="TW195" s="3"/>
      <c r="TX195" s="3"/>
      <c r="TY195" s="3"/>
      <c r="TZ195" s="3"/>
      <c r="UA195" s="3"/>
      <c r="UB195" s="3"/>
      <c r="UC195" s="3"/>
      <c r="UD195" s="3"/>
      <c r="UE195" s="3"/>
      <c r="UF195" s="3"/>
      <c r="UG195" s="3"/>
      <c r="UH195" s="3"/>
      <c r="UI195" s="3"/>
      <c r="UJ195" s="3"/>
      <c r="UK195" s="3"/>
      <c r="UL195" s="3"/>
      <c r="UM195" s="3"/>
      <c r="UN195" s="3"/>
      <c r="UO195" s="3"/>
      <c r="UP195" s="3"/>
      <c r="UQ195" s="3"/>
      <c r="UR195" s="3"/>
      <c r="US195" s="3"/>
      <c r="UT195" s="3"/>
      <c r="UU195" s="3"/>
      <c r="UV195" s="3"/>
      <c r="UW195" s="3"/>
      <c r="UX195" s="3"/>
      <c r="UY195" s="3"/>
      <c r="UZ195" s="3"/>
      <c r="VA195" s="3"/>
      <c r="VB195" s="3"/>
      <c r="VC195" s="3"/>
      <c r="VD195" s="3"/>
      <c r="VE195" s="3"/>
      <c r="VF195" s="3"/>
      <c r="VG195" s="3"/>
      <c r="VH195" s="3"/>
      <c r="VI195" s="3"/>
      <c r="VJ195" s="3"/>
      <c r="VK195" s="3"/>
      <c r="VL195" s="3"/>
      <c r="VM195" s="3"/>
      <c r="VN195" s="3"/>
      <c r="VO195" s="3"/>
      <c r="VP195" s="3"/>
      <c r="VQ195" s="3"/>
      <c r="VR195" s="3"/>
      <c r="VS195" s="3"/>
      <c r="VT195" s="3"/>
      <c r="VU195" s="3"/>
      <c r="VV195" s="3"/>
      <c r="VW195" s="3"/>
      <c r="VX195" s="3"/>
      <c r="VY195" s="3"/>
      <c r="VZ195" s="3"/>
      <c r="WA195" s="3"/>
      <c r="WB195" s="3"/>
      <c r="WC195" s="3"/>
      <c r="WD195" s="3"/>
      <c r="WE195" s="3"/>
      <c r="WF195" s="3"/>
      <c r="WG195" s="3"/>
      <c r="WH195" s="3"/>
      <c r="WI195" s="3"/>
      <c r="WJ195" s="3"/>
      <c r="WK195" s="3"/>
      <c r="WL195" s="3"/>
      <c r="WM195" s="3"/>
      <c r="WN195" s="3"/>
      <c r="WO195" s="3"/>
      <c r="WP195" s="3"/>
      <c r="WQ195" s="3"/>
      <c r="WR195" s="3"/>
      <c r="WS195" s="3"/>
      <c r="WT195" s="3"/>
      <c r="WU195" s="3"/>
      <c r="WV195" s="3"/>
      <c r="WW195" s="3"/>
      <c r="WX195" s="3"/>
      <c r="WY195" s="3"/>
      <c r="WZ195" s="3"/>
      <c r="XA195" s="3"/>
      <c r="XB195" s="3"/>
      <c r="XC195" s="3"/>
      <c r="XD195" s="3"/>
      <c r="XE195" s="3"/>
      <c r="XF195" s="3"/>
      <c r="XG195" s="3"/>
      <c r="XH195" s="3"/>
      <c r="XI195" s="3"/>
      <c r="XJ195" s="3"/>
      <c r="XK195" s="3"/>
      <c r="XL195" s="3"/>
      <c r="XM195" s="3"/>
      <c r="XN195" s="3"/>
      <c r="XO195" s="3"/>
      <c r="XP195" s="3"/>
      <c r="XQ195" s="3"/>
      <c r="XR195" s="3"/>
      <c r="XS195" s="3"/>
      <c r="XT195" s="3"/>
      <c r="XU195" s="3"/>
      <c r="XV195" s="3"/>
      <c r="XW195" s="3"/>
      <c r="XX195" s="3"/>
      <c r="XY195" s="3"/>
      <c r="XZ195" s="3"/>
      <c r="YA195" s="3"/>
      <c r="YB195" s="3"/>
      <c r="YC195" s="3"/>
      <c r="YD195" s="3"/>
      <c r="YE195" s="3"/>
      <c r="YF195" s="3"/>
      <c r="YG195" s="3"/>
      <c r="YH195" s="3"/>
      <c r="YI195" s="3"/>
      <c r="YJ195" s="3"/>
      <c r="YK195" s="3"/>
      <c r="YL195" s="3"/>
      <c r="YM195" s="3"/>
      <c r="YN195" s="3"/>
      <c r="YO195" s="3"/>
      <c r="YP195" s="3"/>
      <c r="YQ195" s="3"/>
      <c r="YR195" s="3"/>
      <c r="YS195" s="3"/>
      <c r="YT195" s="3"/>
      <c r="YU195" s="3"/>
      <c r="YV195" s="3"/>
      <c r="YW195" s="3"/>
      <c r="YX195" s="3"/>
      <c r="YY195" s="3"/>
      <c r="YZ195" s="3"/>
      <c r="ZA195" s="3"/>
      <c r="ZB195" s="3"/>
      <c r="ZC195" s="3"/>
      <c r="ZD195" s="3"/>
      <c r="ZE195" s="3"/>
      <c r="ZF195" s="3"/>
      <c r="ZG195" s="3"/>
      <c r="ZH195" s="3"/>
      <c r="ZI195" s="3"/>
      <c r="ZJ195" s="3"/>
      <c r="ZK195" s="3"/>
      <c r="ZL195" s="3"/>
      <c r="ZM195" s="3"/>
      <c r="ZN195" s="3"/>
      <c r="ZO195" s="3"/>
      <c r="ZP195" s="3"/>
      <c r="ZQ195" s="3"/>
      <c r="ZR195" s="3"/>
      <c r="ZS195" s="3"/>
      <c r="ZT195" s="3"/>
      <c r="ZU195" s="3"/>
      <c r="ZV195" s="3"/>
      <c r="ZW195" s="3"/>
      <c r="ZX195" s="3"/>
      <c r="ZY195" s="3"/>
      <c r="ZZ195" s="3"/>
      <c r="AAA195" s="3"/>
      <c r="AAB195" s="3"/>
      <c r="AAC195" s="3"/>
      <c r="AAD195" s="3"/>
      <c r="AAE195" s="3"/>
      <c r="AAF195" s="3"/>
      <c r="AAG195" s="3"/>
      <c r="AAH195" s="3"/>
      <c r="AAI195" s="3"/>
      <c r="AAJ195" s="3"/>
      <c r="AAK195" s="3"/>
      <c r="AAL195" s="3"/>
      <c r="AAM195" s="3"/>
      <c r="AAN195" s="3"/>
      <c r="AAO195" s="3"/>
      <c r="AAP195" s="3"/>
      <c r="AAQ195" s="3"/>
      <c r="AAR195" s="3"/>
      <c r="AAS195" s="3"/>
      <c r="AAT195" s="3"/>
      <c r="AAU195" s="3"/>
      <c r="AAV195" s="3"/>
      <c r="AAW195" s="3"/>
      <c r="AAX195" s="3"/>
      <c r="AAY195" s="3"/>
      <c r="AAZ195" s="3"/>
      <c r="ABA195" s="3"/>
      <c r="ABB195" s="3"/>
      <c r="ABC195" s="3"/>
      <c r="ABD195" s="3"/>
      <c r="ABE195" s="3"/>
      <c r="ABF195" s="3"/>
      <c r="ABG195" s="3"/>
      <c r="ABH195" s="3"/>
      <c r="ABI195" s="3"/>
      <c r="ABJ195" s="3"/>
      <c r="ABK195" s="3"/>
      <c r="ABL195" s="3"/>
      <c r="ABM195" s="3"/>
      <c r="ABN195" s="3"/>
      <c r="ABO195" s="3"/>
      <c r="ABP195" s="3"/>
      <c r="ABQ195" s="3"/>
      <c r="ABR195" s="3"/>
      <c r="ABS195" s="3"/>
      <c r="ABT195" s="3"/>
      <c r="ABU195" s="3"/>
      <c r="ABV195" s="3"/>
      <c r="ABW195" s="3"/>
      <c r="ABX195" s="3"/>
      <c r="ABY195" s="3"/>
      <c r="ABZ195" s="3"/>
      <c r="ACA195" s="3"/>
      <c r="ACB195" s="3"/>
      <c r="ACC195" s="3"/>
      <c r="ACD195" s="3"/>
      <c r="ACE195" s="3"/>
      <c r="ACF195" s="3"/>
      <c r="ACG195" s="3"/>
      <c r="ACH195" s="3"/>
      <c r="ACI195" s="3"/>
      <c r="ACJ195" s="3"/>
      <c r="ACK195" s="3"/>
      <c r="ACL195" s="3"/>
      <c r="ACM195" s="3"/>
      <c r="ACN195" s="3"/>
      <c r="ACO195" s="3"/>
      <c r="ACP195" s="3"/>
      <c r="ACQ195" s="3"/>
      <c r="ACR195" s="3"/>
      <c r="ACS195" s="3"/>
      <c r="ACT195" s="3"/>
      <c r="ACU195" s="3"/>
      <c r="ACV195" s="3"/>
      <c r="ACW195" s="3"/>
      <c r="ACX195" s="3"/>
      <c r="ACY195" s="3"/>
      <c r="ACZ195" s="3"/>
      <c r="ADA195" s="3"/>
      <c r="ADB195" s="3"/>
      <c r="ADC195" s="3"/>
      <c r="ADD195" s="3"/>
      <c r="ADE195" s="3"/>
      <c r="ADF195" s="3"/>
      <c r="ADG195" s="3"/>
      <c r="ADH195" s="3"/>
      <c r="ADI195" s="3"/>
      <c r="ADJ195" s="3"/>
      <c r="ADK195" s="3"/>
      <c r="ADL195" s="3"/>
      <c r="ADM195" s="3"/>
      <c r="ADN195" s="3"/>
      <c r="ADO195" s="3"/>
      <c r="ADP195" s="3"/>
      <c r="ADQ195" s="3"/>
      <c r="ADR195" s="3"/>
      <c r="ADS195" s="3"/>
      <c r="ADT195" s="3"/>
      <c r="ADU195" s="3"/>
      <c r="ADV195" s="3"/>
      <c r="ADW195" s="3"/>
      <c r="ADX195" s="3"/>
      <c r="ADY195" s="3"/>
      <c r="ADZ195" s="3"/>
      <c r="AEA195" s="3"/>
      <c r="AEB195" s="3"/>
      <c r="AEC195" s="3"/>
      <c r="AED195" s="3"/>
      <c r="AEE195" s="3"/>
      <c r="AEF195" s="3"/>
      <c r="AEG195" s="3"/>
      <c r="AEH195" s="3"/>
      <c r="AEI195" s="3"/>
      <c r="AEJ195" s="3"/>
      <c r="AEK195" s="3"/>
      <c r="AEL195" s="3"/>
      <c r="AEM195" s="3"/>
      <c r="AEN195" s="3"/>
      <c r="AEO195" s="3"/>
      <c r="AEP195" s="3"/>
      <c r="AEQ195" s="3"/>
      <c r="AER195" s="3"/>
      <c r="AES195" s="3"/>
      <c r="AET195" s="3"/>
      <c r="AEU195" s="3"/>
      <c r="AEV195" s="3"/>
      <c r="AEW195" s="3"/>
      <c r="AEX195" s="3"/>
      <c r="AEY195" s="3"/>
      <c r="AEZ195" s="3"/>
      <c r="AFA195" s="3"/>
      <c r="AFB195" s="3"/>
      <c r="AFC195" s="3"/>
      <c r="AFD195" s="3"/>
      <c r="AFE195" s="3"/>
      <c r="AFF195" s="3"/>
      <c r="AFG195" s="3"/>
      <c r="AFH195" s="3"/>
      <c r="AFI195" s="3"/>
      <c r="AFJ195" s="3"/>
      <c r="AFK195" s="3"/>
      <c r="AFL195" s="3"/>
      <c r="AFM195" s="3"/>
      <c r="AFN195" s="3"/>
      <c r="AFO195" s="3"/>
      <c r="AFP195" s="3"/>
      <c r="AFQ195" s="3"/>
      <c r="AFR195" s="3"/>
      <c r="AFS195" s="3"/>
      <c r="AFT195" s="3"/>
      <c r="AFU195" s="3"/>
      <c r="AFV195" s="3"/>
      <c r="AFW195" s="3"/>
      <c r="AFX195" s="3"/>
      <c r="AFY195" s="3"/>
      <c r="AFZ195" s="3"/>
      <c r="AGA195" s="3"/>
      <c r="AGB195" s="3"/>
      <c r="AGC195" s="3"/>
      <c r="AGD195" s="3"/>
      <c r="AGE195" s="3"/>
      <c r="AGF195" s="3"/>
      <c r="AGG195" s="3"/>
      <c r="AGH195" s="3"/>
      <c r="AGI195" s="3"/>
      <c r="AGJ195" s="3"/>
      <c r="AGK195" s="3"/>
      <c r="AGL195" s="3"/>
      <c r="AGM195" s="3"/>
      <c r="AGN195" s="3"/>
      <c r="AGO195" s="3"/>
      <c r="AGP195" s="3"/>
      <c r="AGQ195" s="3"/>
      <c r="AGR195" s="3"/>
      <c r="AGS195" s="3"/>
      <c r="AGT195" s="3"/>
      <c r="AGU195" s="3"/>
      <c r="AGV195" s="3"/>
      <c r="AGW195" s="3"/>
      <c r="AGX195" s="3"/>
      <c r="AGY195" s="3"/>
      <c r="AGZ195" s="3"/>
      <c r="AHA195" s="3"/>
      <c r="AHB195" s="3"/>
      <c r="AHC195" s="3"/>
      <c r="AHD195" s="3"/>
      <c r="AHE195" s="3"/>
      <c r="AHF195" s="3"/>
      <c r="AHG195" s="3"/>
      <c r="AHH195" s="3"/>
      <c r="AHI195" s="3"/>
      <c r="AHJ195" s="3"/>
      <c r="AHK195" s="3"/>
      <c r="AHL195" s="3"/>
      <c r="AHM195" s="3"/>
      <c r="AHN195" s="3"/>
      <c r="AHO195" s="3"/>
      <c r="AHP195" s="3"/>
      <c r="AHQ195" s="3"/>
      <c r="AHR195" s="3"/>
      <c r="AHS195" s="3"/>
      <c r="AHT195" s="3"/>
      <c r="AHU195" s="3"/>
      <c r="AHV195" s="3"/>
      <c r="AHW195" s="3"/>
      <c r="AHX195" s="3"/>
      <c r="AHY195" s="3"/>
      <c r="AHZ195" s="3"/>
      <c r="AIA195" s="3"/>
      <c r="AIB195" s="3"/>
      <c r="AIC195" s="3"/>
      <c r="AID195" s="3"/>
      <c r="AIE195" s="3"/>
      <c r="AIF195" s="3"/>
      <c r="AIG195" s="3"/>
      <c r="AIH195" s="3"/>
      <c r="AII195" s="3"/>
      <c r="AIJ195" s="3"/>
      <c r="AIK195" s="3"/>
      <c r="AIL195" s="3"/>
      <c r="AIM195" s="3"/>
      <c r="AIN195" s="3"/>
      <c r="AIO195" s="3"/>
      <c r="AIP195" s="3"/>
      <c r="AIQ195" s="3"/>
      <c r="AIR195" s="3"/>
      <c r="AIS195" s="3"/>
      <c r="AIT195" s="3"/>
      <c r="AIU195" s="3"/>
      <c r="AIV195" s="3"/>
      <c r="AIW195" s="3"/>
      <c r="AIX195" s="3"/>
      <c r="AIY195" s="3"/>
      <c r="AIZ195" s="3"/>
      <c r="AJA195" s="3"/>
      <c r="AJB195" s="3"/>
      <c r="AJC195" s="3"/>
      <c r="AJD195" s="3"/>
      <c r="AJE195" s="3"/>
      <c r="AJF195" s="3"/>
      <c r="AJG195" s="3"/>
      <c r="AJH195" s="3"/>
      <c r="AJI195" s="3"/>
      <c r="AJJ195" s="3"/>
      <c r="AJK195" s="3"/>
      <c r="AJL195" s="3"/>
      <c r="AJM195" s="3"/>
      <c r="AJN195" s="3"/>
      <c r="AJO195" s="3"/>
      <c r="AJP195" s="3"/>
      <c r="AJQ195" s="3"/>
      <c r="AJR195" s="3"/>
      <c r="AJS195" s="3"/>
      <c r="AJT195" s="3"/>
      <c r="AJU195" s="3"/>
      <c r="AJV195" s="3"/>
      <c r="AJW195" s="3"/>
      <c r="AJX195" s="3"/>
      <c r="AJY195" s="3"/>
      <c r="AJZ195" s="3"/>
      <c r="AKA195" s="3"/>
      <c r="AKB195" s="3"/>
      <c r="AKC195" s="3"/>
      <c r="AKD195" s="3"/>
      <c r="AKE195" s="3"/>
      <c r="AKF195" s="3"/>
      <c r="AKG195" s="3"/>
      <c r="AKH195" s="3"/>
      <c r="AKI195" s="3"/>
      <c r="AKJ195" s="3"/>
      <c r="AKK195" s="3"/>
      <c r="AKL195" s="3"/>
      <c r="AKM195" s="3"/>
      <c r="AKN195" s="3"/>
      <c r="AKO195" s="3"/>
      <c r="AKP195" s="3"/>
      <c r="AKQ195" s="3"/>
      <c r="AKR195" s="3"/>
      <c r="AKS195" s="3"/>
      <c r="AKT195" s="3"/>
      <c r="AKU195" s="3"/>
      <c r="AKV195" s="3"/>
      <c r="AKW195" s="3"/>
      <c r="AKX195" s="3"/>
      <c r="AKY195" s="3"/>
      <c r="AKZ195" s="3"/>
      <c r="ALA195" s="3"/>
      <c r="ALB195" s="3"/>
      <c r="ALC195" s="3"/>
      <c r="ALD195" s="3"/>
      <c r="ALE195" s="3"/>
      <c r="ALF195" s="3"/>
      <c r="ALG195" s="3"/>
      <c r="ALH195" s="3"/>
      <c r="ALI195" s="3"/>
      <c r="ALJ195" s="3"/>
      <c r="ALK195" s="3"/>
      <c r="ALL195" s="3"/>
      <c r="ALM195" s="3"/>
      <c r="ALN195" s="3"/>
      <c r="ALO195" s="3"/>
      <c r="ALP195" s="3"/>
      <c r="ALQ195" s="3"/>
      <c r="ALR195" s="3"/>
      <c r="ALS195" s="3"/>
      <c r="ALT195" s="3"/>
      <c r="ALU195" s="3"/>
      <c r="ALV195" s="3"/>
      <c r="ALW195" s="3"/>
      <c r="ALX195" s="3"/>
      <c r="ALY195" s="3"/>
      <c r="ALZ195" s="3"/>
      <c r="AMA195" s="3"/>
      <c r="AMB195" s="3"/>
      <c r="AMC195" s="3"/>
      <c r="AMD195" s="3"/>
      <c r="AME195" s="3"/>
      <c r="AMF195" s="3"/>
      <c r="AMG195" s="3"/>
      <c r="AMH195" s="3"/>
      <c r="AMI195" s="3"/>
      <c r="AMJ195" s="3"/>
      <c r="AMK195" s="3"/>
    </row>
    <row r="196" spans="1:1025" ht="12.75" x14ac:dyDescent="0.2">
      <c r="A196" s="3"/>
      <c r="B196" s="3"/>
      <c r="C196" s="218"/>
      <c r="D196" s="218"/>
      <c r="E196" s="218"/>
      <c r="F196" s="218"/>
      <c r="G196" s="218"/>
      <c r="H196" s="234"/>
      <c r="I196" s="218"/>
      <c r="J196" s="218"/>
      <c r="K196" s="218"/>
      <c r="L196" s="218"/>
      <c r="M196" s="218"/>
      <c r="N196" s="218"/>
      <c r="O196" s="218"/>
      <c r="P196" s="218"/>
      <c r="Q196" s="224"/>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c r="IZ196" s="3"/>
      <c r="JA196" s="3"/>
      <c r="JB196" s="3"/>
      <c r="JC196" s="3"/>
      <c r="JD196" s="3"/>
      <c r="JE196" s="3"/>
      <c r="JF196" s="3"/>
      <c r="JG196" s="3"/>
      <c r="JH196" s="3"/>
      <c r="JI196" s="3"/>
      <c r="JJ196" s="3"/>
      <c r="JK196" s="3"/>
      <c r="JL196" s="3"/>
      <c r="JM196" s="3"/>
      <c r="JN196" s="3"/>
      <c r="JO196" s="3"/>
      <c r="JP196" s="3"/>
      <c r="JQ196" s="3"/>
      <c r="JR196" s="3"/>
      <c r="JS196" s="3"/>
      <c r="JT196" s="3"/>
      <c r="JU196" s="3"/>
      <c r="JV196" s="3"/>
      <c r="JW196" s="3"/>
      <c r="JX196" s="3"/>
      <c r="JY196" s="3"/>
      <c r="JZ196" s="3"/>
      <c r="KA196" s="3"/>
      <c r="KB196" s="3"/>
      <c r="KC196" s="3"/>
      <c r="KD196" s="3"/>
      <c r="KE196" s="3"/>
      <c r="KF196" s="3"/>
      <c r="KG196" s="3"/>
      <c r="KH196" s="3"/>
      <c r="KI196" s="3"/>
      <c r="KJ196" s="3"/>
      <c r="KK196" s="3"/>
      <c r="KL196" s="3"/>
      <c r="KM196" s="3"/>
      <c r="KN196" s="3"/>
      <c r="KO196" s="3"/>
      <c r="KP196" s="3"/>
      <c r="KQ196" s="3"/>
      <c r="KR196" s="3"/>
      <c r="KS196" s="3"/>
      <c r="KT196" s="3"/>
      <c r="KU196" s="3"/>
      <c r="KV196" s="3"/>
      <c r="KW196" s="3"/>
      <c r="KX196" s="3"/>
      <c r="KY196" s="3"/>
      <c r="KZ196" s="3"/>
      <c r="LA196" s="3"/>
      <c r="LB196" s="3"/>
      <c r="LC196" s="3"/>
      <c r="LD196" s="3"/>
      <c r="LE196" s="3"/>
      <c r="LF196" s="3"/>
      <c r="LG196" s="3"/>
      <c r="LH196" s="3"/>
      <c r="LI196" s="3"/>
      <c r="LJ196" s="3"/>
      <c r="LK196" s="3"/>
      <c r="LL196" s="3"/>
      <c r="LM196" s="3"/>
      <c r="LN196" s="3"/>
      <c r="LO196" s="3"/>
      <c r="LP196" s="3"/>
      <c r="LQ196" s="3"/>
      <c r="LR196" s="3"/>
      <c r="LS196" s="3"/>
      <c r="LT196" s="3"/>
      <c r="LU196" s="3"/>
      <c r="LV196" s="3"/>
      <c r="LW196" s="3"/>
      <c r="LX196" s="3"/>
      <c r="LY196" s="3"/>
      <c r="LZ196" s="3"/>
      <c r="MA196" s="3"/>
      <c r="MB196" s="3"/>
      <c r="MC196" s="3"/>
      <c r="MD196" s="3"/>
      <c r="ME196" s="3"/>
      <c r="MF196" s="3"/>
      <c r="MG196" s="3"/>
      <c r="MH196" s="3"/>
      <c r="MI196" s="3"/>
      <c r="MJ196" s="3"/>
      <c r="MK196" s="3"/>
      <c r="ML196" s="3"/>
      <c r="MM196" s="3"/>
      <c r="MN196" s="3"/>
      <c r="MO196" s="3"/>
      <c r="MP196" s="3"/>
      <c r="MQ196" s="3"/>
      <c r="MR196" s="3"/>
      <c r="MS196" s="3"/>
      <c r="MT196" s="3"/>
      <c r="MU196" s="3"/>
      <c r="MV196" s="3"/>
      <c r="MW196" s="3"/>
      <c r="MX196" s="3"/>
      <c r="MY196" s="3"/>
      <c r="MZ196" s="3"/>
      <c r="NA196" s="3"/>
      <c r="NB196" s="3"/>
      <c r="NC196" s="3"/>
      <c r="ND196" s="3"/>
      <c r="NE196" s="3"/>
      <c r="NF196" s="3"/>
      <c r="NG196" s="3"/>
      <c r="NH196" s="3"/>
      <c r="NI196" s="3"/>
      <c r="NJ196" s="3"/>
      <c r="NK196" s="3"/>
      <c r="NL196" s="3"/>
      <c r="NM196" s="3"/>
      <c r="NN196" s="3"/>
      <c r="NO196" s="3"/>
      <c r="NP196" s="3"/>
      <c r="NQ196" s="3"/>
      <c r="NR196" s="3"/>
      <c r="NS196" s="3"/>
      <c r="NT196" s="3"/>
      <c r="NU196" s="3"/>
      <c r="NV196" s="3"/>
      <c r="NW196" s="3"/>
      <c r="NX196" s="3"/>
      <c r="NY196" s="3"/>
      <c r="NZ196" s="3"/>
      <c r="OA196" s="3"/>
      <c r="OB196" s="3"/>
      <c r="OC196" s="3"/>
      <c r="OD196" s="3"/>
      <c r="OE196" s="3"/>
      <c r="OF196" s="3"/>
      <c r="OG196" s="3"/>
      <c r="OH196" s="3"/>
      <c r="OI196" s="3"/>
      <c r="OJ196" s="3"/>
      <c r="OK196" s="3"/>
      <c r="OL196" s="3"/>
      <c r="OM196" s="3"/>
      <c r="ON196" s="3"/>
      <c r="OO196" s="3"/>
      <c r="OP196" s="3"/>
      <c r="OQ196" s="3"/>
      <c r="OR196" s="3"/>
      <c r="OS196" s="3"/>
      <c r="OT196" s="3"/>
      <c r="OU196" s="3"/>
      <c r="OV196" s="3"/>
      <c r="OW196" s="3"/>
      <c r="OX196" s="3"/>
      <c r="OY196" s="3"/>
      <c r="OZ196" s="3"/>
      <c r="PA196" s="3"/>
      <c r="PB196" s="3"/>
      <c r="PC196" s="3"/>
      <c r="PD196" s="3"/>
      <c r="PE196" s="3"/>
      <c r="PF196" s="3"/>
      <c r="PG196" s="3"/>
      <c r="PH196" s="3"/>
      <c r="PI196" s="3"/>
      <c r="PJ196" s="3"/>
      <c r="PK196" s="3"/>
      <c r="PL196" s="3"/>
      <c r="PM196" s="3"/>
      <c r="PN196" s="3"/>
      <c r="PO196" s="3"/>
      <c r="PP196" s="3"/>
      <c r="PQ196" s="3"/>
      <c r="PR196" s="3"/>
      <c r="PS196" s="3"/>
      <c r="PT196" s="3"/>
      <c r="PU196" s="3"/>
      <c r="PV196" s="3"/>
      <c r="PW196" s="3"/>
      <c r="PX196" s="3"/>
      <c r="PY196" s="3"/>
      <c r="PZ196" s="3"/>
      <c r="QA196" s="3"/>
      <c r="QB196" s="3"/>
      <c r="QC196" s="3"/>
      <c r="QD196" s="3"/>
      <c r="QE196" s="3"/>
      <c r="QF196" s="3"/>
      <c r="QG196" s="3"/>
      <c r="QH196" s="3"/>
      <c r="QI196" s="3"/>
      <c r="QJ196" s="3"/>
      <c r="QK196" s="3"/>
      <c r="QL196" s="3"/>
      <c r="QM196" s="3"/>
      <c r="QN196" s="3"/>
      <c r="QO196" s="3"/>
      <c r="QP196" s="3"/>
      <c r="QQ196" s="3"/>
      <c r="QR196" s="3"/>
      <c r="QS196" s="3"/>
      <c r="QT196" s="3"/>
      <c r="QU196" s="3"/>
      <c r="QV196" s="3"/>
      <c r="QW196" s="3"/>
      <c r="QX196" s="3"/>
      <c r="QY196" s="3"/>
      <c r="QZ196" s="3"/>
      <c r="RA196" s="3"/>
      <c r="RB196" s="3"/>
      <c r="RC196" s="3"/>
      <c r="RD196" s="3"/>
      <c r="RE196" s="3"/>
      <c r="RF196" s="3"/>
      <c r="RG196" s="3"/>
      <c r="RH196" s="3"/>
      <c r="RI196" s="3"/>
      <c r="RJ196" s="3"/>
      <c r="RK196" s="3"/>
      <c r="RL196" s="3"/>
      <c r="RM196" s="3"/>
      <c r="RN196" s="3"/>
      <c r="RO196" s="3"/>
      <c r="RP196" s="3"/>
      <c r="RQ196" s="3"/>
      <c r="RR196" s="3"/>
      <c r="RS196" s="3"/>
      <c r="RT196" s="3"/>
      <c r="RU196" s="3"/>
      <c r="RV196" s="3"/>
      <c r="RW196" s="3"/>
      <c r="RX196" s="3"/>
      <c r="RY196" s="3"/>
      <c r="RZ196" s="3"/>
      <c r="SA196" s="3"/>
      <c r="SB196" s="3"/>
      <c r="SC196" s="3"/>
      <c r="SD196" s="3"/>
      <c r="SE196" s="3"/>
      <c r="SF196" s="3"/>
      <c r="SG196" s="3"/>
      <c r="SH196" s="3"/>
      <c r="SI196" s="3"/>
      <c r="SJ196" s="3"/>
      <c r="SK196" s="3"/>
      <c r="SL196" s="3"/>
      <c r="SM196" s="3"/>
      <c r="SN196" s="3"/>
      <c r="SO196" s="3"/>
      <c r="SP196" s="3"/>
      <c r="SQ196" s="3"/>
      <c r="SR196" s="3"/>
      <c r="SS196" s="3"/>
      <c r="ST196" s="3"/>
      <c r="SU196" s="3"/>
      <c r="SV196" s="3"/>
      <c r="SW196" s="3"/>
      <c r="SX196" s="3"/>
      <c r="SY196" s="3"/>
      <c r="SZ196" s="3"/>
      <c r="TA196" s="3"/>
      <c r="TB196" s="3"/>
      <c r="TC196" s="3"/>
      <c r="TD196" s="3"/>
      <c r="TE196" s="3"/>
      <c r="TF196" s="3"/>
      <c r="TG196" s="3"/>
      <c r="TH196" s="3"/>
      <c r="TI196" s="3"/>
      <c r="TJ196" s="3"/>
      <c r="TK196" s="3"/>
      <c r="TL196" s="3"/>
      <c r="TM196" s="3"/>
      <c r="TN196" s="3"/>
      <c r="TO196" s="3"/>
      <c r="TP196" s="3"/>
      <c r="TQ196" s="3"/>
      <c r="TR196" s="3"/>
      <c r="TS196" s="3"/>
      <c r="TT196" s="3"/>
      <c r="TU196" s="3"/>
      <c r="TV196" s="3"/>
      <c r="TW196" s="3"/>
      <c r="TX196" s="3"/>
      <c r="TY196" s="3"/>
      <c r="TZ196" s="3"/>
      <c r="UA196" s="3"/>
      <c r="UB196" s="3"/>
      <c r="UC196" s="3"/>
      <c r="UD196" s="3"/>
      <c r="UE196" s="3"/>
      <c r="UF196" s="3"/>
      <c r="UG196" s="3"/>
      <c r="UH196" s="3"/>
      <c r="UI196" s="3"/>
      <c r="UJ196" s="3"/>
      <c r="UK196" s="3"/>
      <c r="UL196" s="3"/>
      <c r="UM196" s="3"/>
      <c r="UN196" s="3"/>
      <c r="UO196" s="3"/>
      <c r="UP196" s="3"/>
      <c r="UQ196" s="3"/>
      <c r="UR196" s="3"/>
      <c r="US196" s="3"/>
      <c r="UT196" s="3"/>
      <c r="UU196" s="3"/>
      <c r="UV196" s="3"/>
      <c r="UW196" s="3"/>
      <c r="UX196" s="3"/>
      <c r="UY196" s="3"/>
      <c r="UZ196" s="3"/>
      <c r="VA196" s="3"/>
      <c r="VB196" s="3"/>
      <c r="VC196" s="3"/>
      <c r="VD196" s="3"/>
      <c r="VE196" s="3"/>
      <c r="VF196" s="3"/>
      <c r="VG196" s="3"/>
      <c r="VH196" s="3"/>
      <c r="VI196" s="3"/>
      <c r="VJ196" s="3"/>
      <c r="VK196" s="3"/>
      <c r="VL196" s="3"/>
      <c r="VM196" s="3"/>
      <c r="VN196" s="3"/>
      <c r="VO196" s="3"/>
      <c r="VP196" s="3"/>
      <c r="VQ196" s="3"/>
      <c r="VR196" s="3"/>
      <c r="VS196" s="3"/>
      <c r="VT196" s="3"/>
      <c r="VU196" s="3"/>
      <c r="VV196" s="3"/>
      <c r="VW196" s="3"/>
      <c r="VX196" s="3"/>
      <c r="VY196" s="3"/>
      <c r="VZ196" s="3"/>
      <c r="WA196" s="3"/>
      <c r="WB196" s="3"/>
      <c r="WC196" s="3"/>
      <c r="WD196" s="3"/>
      <c r="WE196" s="3"/>
      <c r="WF196" s="3"/>
      <c r="WG196" s="3"/>
      <c r="WH196" s="3"/>
      <c r="WI196" s="3"/>
      <c r="WJ196" s="3"/>
      <c r="WK196" s="3"/>
      <c r="WL196" s="3"/>
      <c r="WM196" s="3"/>
      <c r="WN196" s="3"/>
      <c r="WO196" s="3"/>
      <c r="WP196" s="3"/>
      <c r="WQ196" s="3"/>
      <c r="WR196" s="3"/>
      <c r="WS196" s="3"/>
      <c r="WT196" s="3"/>
      <c r="WU196" s="3"/>
      <c r="WV196" s="3"/>
      <c r="WW196" s="3"/>
      <c r="WX196" s="3"/>
      <c r="WY196" s="3"/>
      <c r="WZ196" s="3"/>
      <c r="XA196" s="3"/>
      <c r="XB196" s="3"/>
      <c r="XC196" s="3"/>
      <c r="XD196" s="3"/>
      <c r="XE196" s="3"/>
      <c r="XF196" s="3"/>
      <c r="XG196" s="3"/>
      <c r="XH196" s="3"/>
      <c r="XI196" s="3"/>
      <c r="XJ196" s="3"/>
      <c r="XK196" s="3"/>
      <c r="XL196" s="3"/>
      <c r="XM196" s="3"/>
      <c r="XN196" s="3"/>
      <c r="XO196" s="3"/>
      <c r="XP196" s="3"/>
      <c r="XQ196" s="3"/>
      <c r="XR196" s="3"/>
      <c r="XS196" s="3"/>
      <c r="XT196" s="3"/>
      <c r="XU196" s="3"/>
      <c r="XV196" s="3"/>
      <c r="XW196" s="3"/>
      <c r="XX196" s="3"/>
      <c r="XY196" s="3"/>
      <c r="XZ196" s="3"/>
      <c r="YA196" s="3"/>
      <c r="YB196" s="3"/>
      <c r="YC196" s="3"/>
      <c r="YD196" s="3"/>
      <c r="YE196" s="3"/>
      <c r="YF196" s="3"/>
      <c r="YG196" s="3"/>
      <c r="YH196" s="3"/>
      <c r="YI196" s="3"/>
      <c r="YJ196" s="3"/>
      <c r="YK196" s="3"/>
      <c r="YL196" s="3"/>
      <c r="YM196" s="3"/>
      <c r="YN196" s="3"/>
      <c r="YO196" s="3"/>
      <c r="YP196" s="3"/>
      <c r="YQ196" s="3"/>
      <c r="YR196" s="3"/>
      <c r="YS196" s="3"/>
      <c r="YT196" s="3"/>
      <c r="YU196" s="3"/>
      <c r="YV196" s="3"/>
      <c r="YW196" s="3"/>
      <c r="YX196" s="3"/>
      <c r="YY196" s="3"/>
      <c r="YZ196" s="3"/>
      <c r="ZA196" s="3"/>
      <c r="ZB196" s="3"/>
      <c r="ZC196" s="3"/>
      <c r="ZD196" s="3"/>
      <c r="ZE196" s="3"/>
      <c r="ZF196" s="3"/>
      <c r="ZG196" s="3"/>
      <c r="ZH196" s="3"/>
      <c r="ZI196" s="3"/>
      <c r="ZJ196" s="3"/>
      <c r="ZK196" s="3"/>
      <c r="ZL196" s="3"/>
      <c r="ZM196" s="3"/>
      <c r="ZN196" s="3"/>
      <c r="ZO196" s="3"/>
      <c r="ZP196" s="3"/>
      <c r="ZQ196" s="3"/>
      <c r="ZR196" s="3"/>
      <c r="ZS196" s="3"/>
      <c r="ZT196" s="3"/>
      <c r="ZU196" s="3"/>
      <c r="ZV196" s="3"/>
      <c r="ZW196" s="3"/>
      <c r="ZX196" s="3"/>
      <c r="ZY196" s="3"/>
      <c r="ZZ196" s="3"/>
      <c r="AAA196" s="3"/>
      <c r="AAB196" s="3"/>
      <c r="AAC196" s="3"/>
      <c r="AAD196" s="3"/>
      <c r="AAE196" s="3"/>
      <c r="AAF196" s="3"/>
      <c r="AAG196" s="3"/>
      <c r="AAH196" s="3"/>
      <c r="AAI196" s="3"/>
      <c r="AAJ196" s="3"/>
      <c r="AAK196" s="3"/>
      <c r="AAL196" s="3"/>
      <c r="AAM196" s="3"/>
      <c r="AAN196" s="3"/>
      <c r="AAO196" s="3"/>
      <c r="AAP196" s="3"/>
      <c r="AAQ196" s="3"/>
      <c r="AAR196" s="3"/>
      <c r="AAS196" s="3"/>
      <c r="AAT196" s="3"/>
      <c r="AAU196" s="3"/>
      <c r="AAV196" s="3"/>
      <c r="AAW196" s="3"/>
      <c r="AAX196" s="3"/>
      <c r="AAY196" s="3"/>
      <c r="AAZ196" s="3"/>
      <c r="ABA196" s="3"/>
      <c r="ABB196" s="3"/>
      <c r="ABC196" s="3"/>
      <c r="ABD196" s="3"/>
      <c r="ABE196" s="3"/>
      <c r="ABF196" s="3"/>
      <c r="ABG196" s="3"/>
      <c r="ABH196" s="3"/>
      <c r="ABI196" s="3"/>
      <c r="ABJ196" s="3"/>
      <c r="ABK196" s="3"/>
      <c r="ABL196" s="3"/>
      <c r="ABM196" s="3"/>
      <c r="ABN196" s="3"/>
      <c r="ABO196" s="3"/>
      <c r="ABP196" s="3"/>
      <c r="ABQ196" s="3"/>
      <c r="ABR196" s="3"/>
      <c r="ABS196" s="3"/>
      <c r="ABT196" s="3"/>
      <c r="ABU196" s="3"/>
      <c r="ABV196" s="3"/>
      <c r="ABW196" s="3"/>
      <c r="ABX196" s="3"/>
      <c r="ABY196" s="3"/>
      <c r="ABZ196" s="3"/>
      <c r="ACA196" s="3"/>
      <c r="ACB196" s="3"/>
      <c r="ACC196" s="3"/>
      <c r="ACD196" s="3"/>
      <c r="ACE196" s="3"/>
      <c r="ACF196" s="3"/>
      <c r="ACG196" s="3"/>
      <c r="ACH196" s="3"/>
      <c r="ACI196" s="3"/>
      <c r="ACJ196" s="3"/>
      <c r="ACK196" s="3"/>
      <c r="ACL196" s="3"/>
      <c r="ACM196" s="3"/>
      <c r="ACN196" s="3"/>
      <c r="ACO196" s="3"/>
      <c r="ACP196" s="3"/>
      <c r="ACQ196" s="3"/>
      <c r="ACR196" s="3"/>
      <c r="ACS196" s="3"/>
      <c r="ACT196" s="3"/>
      <c r="ACU196" s="3"/>
      <c r="ACV196" s="3"/>
      <c r="ACW196" s="3"/>
      <c r="ACX196" s="3"/>
      <c r="ACY196" s="3"/>
      <c r="ACZ196" s="3"/>
      <c r="ADA196" s="3"/>
      <c r="ADB196" s="3"/>
      <c r="ADC196" s="3"/>
      <c r="ADD196" s="3"/>
      <c r="ADE196" s="3"/>
      <c r="ADF196" s="3"/>
      <c r="ADG196" s="3"/>
      <c r="ADH196" s="3"/>
      <c r="ADI196" s="3"/>
      <c r="ADJ196" s="3"/>
      <c r="ADK196" s="3"/>
      <c r="ADL196" s="3"/>
      <c r="ADM196" s="3"/>
      <c r="ADN196" s="3"/>
      <c r="ADO196" s="3"/>
      <c r="ADP196" s="3"/>
      <c r="ADQ196" s="3"/>
      <c r="ADR196" s="3"/>
      <c r="ADS196" s="3"/>
      <c r="ADT196" s="3"/>
      <c r="ADU196" s="3"/>
      <c r="ADV196" s="3"/>
      <c r="ADW196" s="3"/>
      <c r="ADX196" s="3"/>
      <c r="ADY196" s="3"/>
      <c r="ADZ196" s="3"/>
      <c r="AEA196" s="3"/>
      <c r="AEB196" s="3"/>
      <c r="AEC196" s="3"/>
      <c r="AED196" s="3"/>
      <c r="AEE196" s="3"/>
      <c r="AEF196" s="3"/>
      <c r="AEG196" s="3"/>
      <c r="AEH196" s="3"/>
      <c r="AEI196" s="3"/>
      <c r="AEJ196" s="3"/>
      <c r="AEK196" s="3"/>
      <c r="AEL196" s="3"/>
      <c r="AEM196" s="3"/>
      <c r="AEN196" s="3"/>
      <c r="AEO196" s="3"/>
      <c r="AEP196" s="3"/>
      <c r="AEQ196" s="3"/>
      <c r="AER196" s="3"/>
      <c r="AES196" s="3"/>
      <c r="AET196" s="3"/>
      <c r="AEU196" s="3"/>
      <c r="AEV196" s="3"/>
      <c r="AEW196" s="3"/>
      <c r="AEX196" s="3"/>
      <c r="AEY196" s="3"/>
      <c r="AEZ196" s="3"/>
      <c r="AFA196" s="3"/>
      <c r="AFB196" s="3"/>
      <c r="AFC196" s="3"/>
      <c r="AFD196" s="3"/>
      <c r="AFE196" s="3"/>
      <c r="AFF196" s="3"/>
      <c r="AFG196" s="3"/>
      <c r="AFH196" s="3"/>
      <c r="AFI196" s="3"/>
      <c r="AFJ196" s="3"/>
      <c r="AFK196" s="3"/>
      <c r="AFL196" s="3"/>
      <c r="AFM196" s="3"/>
      <c r="AFN196" s="3"/>
      <c r="AFO196" s="3"/>
      <c r="AFP196" s="3"/>
      <c r="AFQ196" s="3"/>
      <c r="AFR196" s="3"/>
      <c r="AFS196" s="3"/>
      <c r="AFT196" s="3"/>
      <c r="AFU196" s="3"/>
      <c r="AFV196" s="3"/>
      <c r="AFW196" s="3"/>
      <c r="AFX196" s="3"/>
      <c r="AFY196" s="3"/>
      <c r="AFZ196" s="3"/>
      <c r="AGA196" s="3"/>
      <c r="AGB196" s="3"/>
      <c r="AGC196" s="3"/>
      <c r="AGD196" s="3"/>
      <c r="AGE196" s="3"/>
      <c r="AGF196" s="3"/>
      <c r="AGG196" s="3"/>
      <c r="AGH196" s="3"/>
      <c r="AGI196" s="3"/>
      <c r="AGJ196" s="3"/>
      <c r="AGK196" s="3"/>
      <c r="AGL196" s="3"/>
      <c r="AGM196" s="3"/>
      <c r="AGN196" s="3"/>
      <c r="AGO196" s="3"/>
      <c r="AGP196" s="3"/>
      <c r="AGQ196" s="3"/>
      <c r="AGR196" s="3"/>
      <c r="AGS196" s="3"/>
      <c r="AGT196" s="3"/>
      <c r="AGU196" s="3"/>
      <c r="AGV196" s="3"/>
      <c r="AGW196" s="3"/>
      <c r="AGX196" s="3"/>
      <c r="AGY196" s="3"/>
      <c r="AGZ196" s="3"/>
      <c r="AHA196" s="3"/>
      <c r="AHB196" s="3"/>
      <c r="AHC196" s="3"/>
      <c r="AHD196" s="3"/>
      <c r="AHE196" s="3"/>
      <c r="AHF196" s="3"/>
      <c r="AHG196" s="3"/>
      <c r="AHH196" s="3"/>
      <c r="AHI196" s="3"/>
      <c r="AHJ196" s="3"/>
      <c r="AHK196" s="3"/>
      <c r="AHL196" s="3"/>
      <c r="AHM196" s="3"/>
      <c r="AHN196" s="3"/>
      <c r="AHO196" s="3"/>
      <c r="AHP196" s="3"/>
      <c r="AHQ196" s="3"/>
      <c r="AHR196" s="3"/>
      <c r="AHS196" s="3"/>
      <c r="AHT196" s="3"/>
      <c r="AHU196" s="3"/>
      <c r="AHV196" s="3"/>
      <c r="AHW196" s="3"/>
      <c r="AHX196" s="3"/>
      <c r="AHY196" s="3"/>
      <c r="AHZ196" s="3"/>
      <c r="AIA196" s="3"/>
      <c r="AIB196" s="3"/>
      <c r="AIC196" s="3"/>
      <c r="AID196" s="3"/>
      <c r="AIE196" s="3"/>
      <c r="AIF196" s="3"/>
      <c r="AIG196" s="3"/>
      <c r="AIH196" s="3"/>
      <c r="AII196" s="3"/>
      <c r="AIJ196" s="3"/>
      <c r="AIK196" s="3"/>
      <c r="AIL196" s="3"/>
      <c r="AIM196" s="3"/>
      <c r="AIN196" s="3"/>
      <c r="AIO196" s="3"/>
      <c r="AIP196" s="3"/>
      <c r="AIQ196" s="3"/>
      <c r="AIR196" s="3"/>
      <c r="AIS196" s="3"/>
      <c r="AIT196" s="3"/>
      <c r="AIU196" s="3"/>
      <c r="AIV196" s="3"/>
      <c r="AIW196" s="3"/>
      <c r="AIX196" s="3"/>
      <c r="AIY196" s="3"/>
      <c r="AIZ196" s="3"/>
      <c r="AJA196" s="3"/>
      <c r="AJB196" s="3"/>
      <c r="AJC196" s="3"/>
      <c r="AJD196" s="3"/>
      <c r="AJE196" s="3"/>
      <c r="AJF196" s="3"/>
      <c r="AJG196" s="3"/>
      <c r="AJH196" s="3"/>
      <c r="AJI196" s="3"/>
      <c r="AJJ196" s="3"/>
      <c r="AJK196" s="3"/>
      <c r="AJL196" s="3"/>
      <c r="AJM196" s="3"/>
      <c r="AJN196" s="3"/>
      <c r="AJO196" s="3"/>
      <c r="AJP196" s="3"/>
      <c r="AJQ196" s="3"/>
      <c r="AJR196" s="3"/>
      <c r="AJS196" s="3"/>
      <c r="AJT196" s="3"/>
      <c r="AJU196" s="3"/>
      <c r="AJV196" s="3"/>
      <c r="AJW196" s="3"/>
      <c r="AJX196" s="3"/>
      <c r="AJY196" s="3"/>
      <c r="AJZ196" s="3"/>
      <c r="AKA196" s="3"/>
      <c r="AKB196" s="3"/>
      <c r="AKC196" s="3"/>
      <c r="AKD196" s="3"/>
      <c r="AKE196" s="3"/>
      <c r="AKF196" s="3"/>
      <c r="AKG196" s="3"/>
      <c r="AKH196" s="3"/>
      <c r="AKI196" s="3"/>
      <c r="AKJ196" s="3"/>
      <c r="AKK196" s="3"/>
      <c r="AKL196" s="3"/>
      <c r="AKM196" s="3"/>
      <c r="AKN196" s="3"/>
      <c r="AKO196" s="3"/>
      <c r="AKP196" s="3"/>
      <c r="AKQ196" s="3"/>
      <c r="AKR196" s="3"/>
      <c r="AKS196" s="3"/>
      <c r="AKT196" s="3"/>
      <c r="AKU196" s="3"/>
      <c r="AKV196" s="3"/>
      <c r="AKW196" s="3"/>
      <c r="AKX196" s="3"/>
      <c r="AKY196" s="3"/>
      <c r="AKZ196" s="3"/>
      <c r="ALA196" s="3"/>
      <c r="ALB196" s="3"/>
      <c r="ALC196" s="3"/>
      <c r="ALD196" s="3"/>
      <c r="ALE196" s="3"/>
      <c r="ALF196" s="3"/>
      <c r="ALG196" s="3"/>
      <c r="ALH196" s="3"/>
      <c r="ALI196" s="3"/>
      <c r="ALJ196" s="3"/>
      <c r="ALK196" s="3"/>
      <c r="ALL196" s="3"/>
      <c r="ALM196" s="3"/>
      <c r="ALN196" s="3"/>
      <c r="ALO196" s="3"/>
      <c r="ALP196" s="3"/>
      <c r="ALQ196" s="3"/>
      <c r="ALR196" s="3"/>
      <c r="ALS196" s="3"/>
      <c r="ALT196" s="3"/>
      <c r="ALU196" s="3"/>
      <c r="ALV196" s="3"/>
      <c r="ALW196" s="3"/>
      <c r="ALX196" s="3"/>
      <c r="ALY196" s="3"/>
      <c r="ALZ196" s="3"/>
      <c r="AMA196" s="3"/>
      <c r="AMB196" s="3"/>
      <c r="AMC196" s="3"/>
      <c r="AMD196" s="3"/>
      <c r="AME196" s="3"/>
      <c r="AMF196" s="3"/>
      <c r="AMG196" s="3"/>
      <c r="AMH196" s="3"/>
      <c r="AMI196" s="3"/>
      <c r="AMJ196" s="3"/>
      <c r="AMK196" s="3"/>
    </row>
    <row r="197" spans="1:1025" ht="12.75" x14ac:dyDescent="0.2">
      <c r="A197" s="3"/>
      <c r="B197" s="3"/>
      <c r="C197" s="218"/>
      <c r="D197" s="218"/>
      <c r="E197" s="218"/>
      <c r="F197" s="218"/>
      <c r="G197" s="218"/>
      <c r="H197" s="234"/>
      <c r="I197" s="218"/>
      <c r="J197" s="218"/>
      <c r="K197" s="218"/>
      <c r="L197" s="218"/>
      <c r="M197" s="218"/>
      <c r="N197" s="218"/>
      <c r="O197" s="218"/>
      <c r="P197" s="218"/>
      <c r="Q197" s="224"/>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c r="KI197" s="3"/>
      <c r="KJ197" s="3"/>
      <c r="KK197" s="3"/>
      <c r="KL197" s="3"/>
      <c r="KM197" s="3"/>
      <c r="KN197" s="3"/>
      <c r="KO197" s="3"/>
      <c r="KP197" s="3"/>
      <c r="KQ197" s="3"/>
      <c r="KR197" s="3"/>
      <c r="KS197" s="3"/>
      <c r="KT197" s="3"/>
      <c r="KU197" s="3"/>
      <c r="KV197" s="3"/>
      <c r="KW197" s="3"/>
      <c r="KX197" s="3"/>
      <c r="KY197" s="3"/>
      <c r="KZ197" s="3"/>
      <c r="LA197" s="3"/>
      <c r="LB197" s="3"/>
      <c r="LC197" s="3"/>
      <c r="LD197" s="3"/>
      <c r="LE197" s="3"/>
      <c r="LF197" s="3"/>
      <c r="LG197" s="3"/>
      <c r="LH197" s="3"/>
      <c r="LI197" s="3"/>
      <c r="LJ197" s="3"/>
      <c r="LK197" s="3"/>
      <c r="LL197" s="3"/>
      <c r="LM197" s="3"/>
      <c r="LN197" s="3"/>
      <c r="LO197" s="3"/>
      <c r="LP197" s="3"/>
      <c r="LQ197" s="3"/>
      <c r="LR197" s="3"/>
      <c r="LS197" s="3"/>
      <c r="LT197" s="3"/>
      <c r="LU197" s="3"/>
      <c r="LV197" s="3"/>
      <c r="LW197" s="3"/>
      <c r="LX197" s="3"/>
      <c r="LY197" s="3"/>
      <c r="LZ197" s="3"/>
      <c r="MA197" s="3"/>
      <c r="MB197" s="3"/>
      <c r="MC197" s="3"/>
      <c r="MD197" s="3"/>
      <c r="ME197" s="3"/>
      <c r="MF197" s="3"/>
      <c r="MG197" s="3"/>
      <c r="MH197" s="3"/>
      <c r="MI197" s="3"/>
      <c r="MJ197" s="3"/>
      <c r="MK197" s="3"/>
      <c r="ML197" s="3"/>
      <c r="MM197" s="3"/>
      <c r="MN197" s="3"/>
      <c r="MO197" s="3"/>
      <c r="MP197" s="3"/>
      <c r="MQ197" s="3"/>
      <c r="MR197" s="3"/>
      <c r="MS197" s="3"/>
      <c r="MT197" s="3"/>
      <c r="MU197" s="3"/>
      <c r="MV197" s="3"/>
      <c r="MW197" s="3"/>
      <c r="MX197" s="3"/>
      <c r="MY197" s="3"/>
      <c r="MZ197" s="3"/>
      <c r="NA197" s="3"/>
      <c r="NB197" s="3"/>
      <c r="NC197" s="3"/>
      <c r="ND197" s="3"/>
      <c r="NE197" s="3"/>
      <c r="NF197" s="3"/>
      <c r="NG197" s="3"/>
      <c r="NH197" s="3"/>
      <c r="NI197" s="3"/>
      <c r="NJ197" s="3"/>
      <c r="NK197" s="3"/>
      <c r="NL197" s="3"/>
      <c r="NM197" s="3"/>
      <c r="NN197" s="3"/>
      <c r="NO197" s="3"/>
      <c r="NP197" s="3"/>
      <c r="NQ197" s="3"/>
      <c r="NR197" s="3"/>
      <c r="NS197" s="3"/>
      <c r="NT197" s="3"/>
      <c r="NU197" s="3"/>
      <c r="NV197" s="3"/>
      <c r="NW197" s="3"/>
      <c r="NX197" s="3"/>
      <c r="NY197" s="3"/>
      <c r="NZ197" s="3"/>
      <c r="OA197" s="3"/>
      <c r="OB197" s="3"/>
      <c r="OC197" s="3"/>
      <c r="OD197" s="3"/>
      <c r="OE197" s="3"/>
      <c r="OF197" s="3"/>
      <c r="OG197" s="3"/>
      <c r="OH197" s="3"/>
      <c r="OI197" s="3"/>
      <c r="OJ197" s="3"/>
      <c r="OK197" s="3"/>
      <c r="OL197" s="3"/>
      <c r="OM197" s="3"/>
      <c r="ON197" s="3"/>
      <c r="OO197" s="3"/>
      <c r="OP197" s="3"/>
      <c r="OQ197" s="3"/>
      <c r="OR197" s="3"/>
      <c r="OS197" s="3"/>
      <c r="OT197" s="3"/>
      <c r="OU197" s="3"/>
      <c r="OV197" s="3"/>
      <c r="OW197" s="3"/>
      <c r="OX197" s="3"/>
      <c r="OY197" s="3"/>
      <c r="OZ197" s="3"/>
      <c r="PA197" s="3"/>
      <c r="PB197" s="3"/>
      <c r="PC197" s="3"/>
      <c r="PD197" s="3"/>
      <c r="PE197" s="3"/>
      <c r="PF197" s="3"/>
      <c r="PG197" s="3"/>
      <c r="PH197" s="3"/>
      <c r="PI197" s="3"/>
      <c r="PJ197" s="3"/>
      <c r="PK197" s="3"/>
      <c r="PL197" s="3"/>
      <c r="PM197" s="3"/>
      <c r="PN197" s="3"/>
      <c r="PO197" s="3"/>
      <c r="PP197" s="3"/>
      <c r="PQ197" s="3"/>
      <c r="PR197" s="3"/>
      <c r="PS197" s="3"/>
      <c r="PT197" s="3"/>
      <c r="PU197" s="3"/>
      <c r="PV197" s="3"/>
      <c r="PW197" s="3"/>
      <c r="PX197" s="3"/>
      <c r="PY197" s="3"/>
      <c r="PZ197" s="3"/>
      <c r="QA197" s="3"/>
      <c r="QB197" s="3"/>
      <c r="QC197" s="3"/>
      <c r="QD197" s="3"/>
      <c r="QE197" s="3"/>
      <c r="QF197" s="3"/>
      <c r="QG197" s="3"/>
      <c r="QH197" s="3"/>
      <c r="QI197" s="3"/>
      <c r="QJ197" s="3"/>
      <c r="QK197" s="3"/>
      <c r="QL197" s="3"/>
      <c r="QM197" s="3"/>
      <c r="QN197" s="3"/>
      <c r="QO197" s="3"/>
      <c r="QP197" s="3"/>
      <c r="QQ197" s="3"/>
      <c r="QR197" s="3"/>
      <c r="QS197" s="3"/>
      <c r="QT197" s="3"/>
      <c r="QU197" s="3"/>
      <c r="QV197" s="3"/>
      <c r="QW197" s="3"/>
      <c r="QX197" s="3"/>
      <c r="QY197" s="3"/>
      <c r="QZ197" s="3"/>
      <c r="RA197" s="3"/>
      <c r="RB197" s="3"/>
      <c r="RC197" s="3"/>
      <c r="RD197" s="3"/>
      <c r="RE197" s="3"/>
      <c r="RF197" s="3"/>
      <c r="RG197" s="3"/>
      <c r="RH197" s="3"/>
      <c r="RI197" s="3"/>
      <c r="RJ197" s="3"/>
      <c r="RK197" s="3"/>
      <c r="RL197" s="3"/>
      <c r="RM197" s="3"/>
      <c r="RN197" s="3"/>
      <c r="RO197" s="3"/>
      <c r="RP197" s="3"/>
      <c r="RQ197" s="3"/>
      <c r="RR197" s="3"/>
      <c r="RS197" s="3"/>
      <c r="RT197" s="3"/>
      <c r="RU197" s="3"/>
      <c r="RV197" s="3"/>
      <c r="RW197" s="3"/>
      <c r="RX197" s="3"/>
      <c r="RY197" s="3"/>
      <c r="RZ197" s="3"/>
      <c r="SA197" s="3"/>
      <c r="SB197" s="3"/>
      <c r="SC197" s="3"/>
      <c r="SD197" s="3"/>
      <c r="SE197" s="3"/>
      <c r="SF197" s="3"/>
      <c r="SG197" s="3"/>
      <c r="SH197" s="3"/>
      <c r="SI197" s="3"/>
      <c r="SJ197" s="3"/>
      <c r="SK197" s="3"/>
      <c r="SL197" s="3"/>
      <c r="SM197" s="3"/>
      <c r="SN197" s="3"/>
      <c r="SO197" s="3"/>
      <c r="SP197" s="3"/>
      <c r="SQ197" s="3"/>
      <c r="SR197" s="3"/>
      <c r="SS197" s="3"/>
      <c r="ST197" s="3"/>
      <c r="SU197" s="3"/>
      <c r="SV197" s="3"/>
      <c r="SW197" s="3"/>
      <c r="SX197" s="3"/>
      <c r="SY197" s="3"/>
      <c r="SZ197" s="3"/>
      <c r="TA197" s="3"/>
      <c r="TB197" s="3"/>
      <c r="TC197" s="3"/>
      <c r="TD197" s="3"/>
      <c r="TE197" s="3"/>
      <c r="TF197" s="3"/>
      <c r="TG197" s="3"/>
      <c r="TH197" s="3"/>
      <c r="TI197" s="3"/>
      <c r="TJ197" s="3"/>
      <c r="TK197" s="3"/>
      <c r="TL197" s="3"/>
      <c r="TM197" s="3"/>
      <c r="TN197" s="3"/>
      <c r="TO197" s="3"/>
      <c r="TP197" s="3"/>
      <c r="TQ197" s="3"/>
      <c r="TR197" s="3"/>
      <c r="TS197" s="3"/>
      <c r="TT197" s="3"/>
      <c r="TU197" s="3"/>
      <c r="TV197" s="3"/>
      <c r="TW197" s="3"/>
      <c r="TX197" s="3"/>
      <c r="TY197" s="3"/>
      <c r="TZ197" s="3"/>
      <c r="UA197" s="3"/>
      <c r="UB197" s="3"/>
      <c r="UC197" s="3"/>
      <c r="UD197" s="3"/>
      <c r="UE197" s="3"/>
      <c r="UF197" s="3"/>
      <c r="UG197" s="3"/>
      <c r="UH197" s="3"/>
      <c r="UI197" s="3"/>
      <c r="UJ197" s="3"/>
      <c r="UK197" s="3"/>
      <c r="UL197" s="3"/>
      <c r="UM197" s="3"/>
      <c r="UN197" s="3"/>
      <c r="UO197" s="3"/>
      <c r="UP197" s="3"/>
      <c r="UQ197" s="3"/>
      <c r="UR197" s="3"/>
      <c r="US197" s="3"/>
      <c r="UT197" s="3"/>
      <c r="UU197" s="3"/>
      <c r="UV197" s="3"/>
      <c r="UW197" s="3"/>
      <c r="UX197" s="3"/>
      <c r="UY197" s="3"/>
      <c r="UZ197" s="3"/>
      <c r="VA197" s="3"/>
      <c r="VB197" s="3"/>
      <c r="VC197" s="3"/>
      <c r="VD197" s="3"/>
      <c r="VE197" s="3"/>
      <c r="VF197" s="3"/>
      <c r="VG197" s="3"/>
      <c r="VH197" s="3"/>
      <c r="VI197" s="3"/>
      <c r="VJ197" s="3"/>
      <c r="VK197" s="3"/>
      <c r="VL197" s="3"/>
      <c r="VM197" s="3"/>
      <c r="VN197" s="3"/>
      <c r="VO197" s="3"/>
      <c r="VP197" s="3"/>
      <c r="VQ197" s="3"/>
      <c r="VR197" s="3"/>
      <c r="VS197" s="3"/>
      <c r="VT197" s="3"/>
      <c r="VU197" s="3"/>
      <c r="VV197" s="3"/>
      <c r="VW197" s="3"/>
      <c r="VX197" s="3"/>
      <c r="VY197" s="3"/>
      <c r="VZ197" s="3"/>
      <c r="WA197" s="3"/>
      <c r="WB197" s="3"/>
      <c r="WC197" s="3"/>
      <c r="WD197" s="3"/>
      <c r="WE197" s="3"/>
      <c r="WF197" s="3"/>
      <c r="WG197" s="3"/>
      <c r="WH197" s="3"/>
      <c r="WI197" s="3"/>
      <c r="WJ197" s="3"/>
      <c r="WK197" s="3"/>
      <c r="WL197" s="3"/>
      <c r="WM197" s="3"/>
      <c r="WN197" s="3"/>
      <c r="WO197" s="3"/>
      <c r="WP197" s="3"/>
      <c r="WQ197" s="3"/>
      <c r="WR197" s="3"/>
      <c r="WS197" s="3"/>
      <c r="WT197" s="3"/>
      <c r="WU197" s="3"/>
      <c r="WV197" s="3"/>
      <c r="WW197" s="3"/>
      <c r="WX197" s="3"/>
      <c r="WY197" s="3"/>
      <c r="WZ197" s="3"/>
      <c r="XA197" s="3"/>
      <c r="XB197" s="3"/>
      <c r="XC197" s="3"/>
      <c r="XD197" s="3"/>
      <c r="XE197" s="3"/>
      <c r="XF197" s="3"/>
      <c r="XG197" s="3"/>
      <c r="XH197" s="3"/>
      <c r="XI197" s="3"/>
      <c r="XJ197" s="3"/>
      <c r="XK197" s="3"/>
      <c r="XL197" s="3"/>
      <c r="XM197" s="3"/>
      <c r="XN197" s="3"/>
      <c r="XO197" s="3"/>
      <c r="XP197" s="3"/>
      <c r="XQ197" s="3"/>
      <c r="XR197" s="3"/>
      <c r="XS197" s="3"/>
      <c r="XT197" s="3"/>
      <c r="XU197" s="3"/>
      <c r="XV197" s="3"/>
      <c r="XW197" s="3"/>
      <c r="XX197" s="3"/>
      <c r="XY197" s="3"/>
      <c r="XZ197" s="3"/>
      <c r="YA197" s="3"/>
      <c r="YB197" s="3"/>
      <c r="YC197" s="3"/>
      <c r="YD197" s="3"/>
      <c r="YE197" s="3"/>
      <c r="YF197" s="3"/>
      <c r="YG197" s="3"/>
      <c r="YH197" s="3"/>
      <c r="YI197" s="3"/>
      <c r="YJ197" s="3"/>
      <c r="YK197" s="3"/>
      <c r="YL197" s="3"/>
      <c r="YM197" s="3"/>
      <c r="YN197" s="3"/>
      <c r="YO197" s="3"/>
      <c r="YP197" s="3"/>
      <c r="YQ197" s="3"/>
      <c r="YR197" s="3"/>
      <c r="YS197" s="3"/>
      <c r="YT197" s="3"/>
      <c r="YU197" s="3"/>
      <c r="YV197" s="3"/>
      <c r="YW197" s="3"/>
      <c r="YX197" s="3"/>
      <c r="YY197" s="3"/>
      <c r="YZ197" s="3"/>
      <c r="ZA197" s="3"/>
      <c r="ZB197" s="3"/>
      <c r="ZC197" s="3"/>
      <c r="ZD197" s="3"/>
      <c r="ZE197" s="3"/>
      <c r="ZF197" s="3"/>
      <c r="ZG197" s="3"/>
      <c r="ZH197" s="3"/>
      <c r="ZI197" s="3"/>
      <c r="ZJ197" s="3"/>
      <c r="ZK197" s="3"/>
      <c r="ZL197" s="3"/>
      <c r="ZM197" s="3"/>
      <c r="ZN197" s="3"/>
      <c r="ZO197" s="3"/>
      <c r="ZP197" s="3"/>
      <c r="ZQ197" s="3"/>
      <c r="ZR197" s="3"/>
      <c r="ZS197" s="3"/>
      <c r="ZT197" s="3"/>
      <c r="ZU197" s="3"/>
      <c r="ZV197" s="3"/>
      <c r="ZW197" s="3"/>
      <c r="ZX197" s="3"/>
      <c r="ZY197" s="3"/>
      <c r="ZZ197" s="3"/>
      <c r="AAA197" s="3"/>
      <c r="AAB197" s="3"/>
      <c r="AAC197" s="3"/>
      <c r="AAD197" s="3"/>
      <c r="AAE197" s="3"/>
      <c r="AAF197" s="3"/>
      <c r="AAG197" s="3"/>
      <c r="AAH197" s="3"/>
      <c r="AAI197" s="3"/>
      <c r="AAJ197" s="3"/>
      <c r="AAK197" s="3"/>
      <c r="AAL197" s="3"/>
      <c r="AAM197" s="3"/>
      <c r="AAN197" s="3"/>
      <c r="AAO197" s="3"/>
      <c r="AAP197" s="3"/>
      <c r="AAQ197" s="3"/>
      <c r="AAR197" s="3"/>
      <c r="AAS197" s="3"/>
      <c r="AAT197" s="3"/>
      <c r="AAU197" s="3"/>
      <c r="AAV197" s="3"/>
      <c r="AAW197" s="3"/>
      <c r="AAX197" s="3"/>
      <c r="AAY197" s="3"/>
      <c r="AAZ197" s="3"/>
      <c r="ABA197" s="3"/>
      <c r="ABB197" s="3"/>
      <c r="ABC197" s="3"/>
      <c r="ABD197" s="3"/>
      <c r="ABE197" s="3"/>
      <c r="ABF197" s="3"/>
      <c r="ABG197" s="3"/>
      <c r="ABH197" s="3"/>
      <c r="ABI197" s="3"/>
      <c r="ABJ197" s="3"/>
      <c r="ABK197" s="3"/>
      <c r="ABL197" s="3"/>
      <c r="ABM197" s="3"/>
      <c r="ABN197" s="3"/>
      <c r="ABO197" s="3"/>
      <c r="ABP197" s="3"/>
      <c r="ABQ197" s="3"/>
      <c r="ABR197" s="3"/>
      <c r="ABS197" s="3"/>
      <c r="ABT197" s="3"/>
      <c r="ABU197" s="3"/>
      <c r="ABV197" s="3"/>
      <c r="ABW197" s="3"/>
      <c r="ABX197" s="3"/>
      <c r="ABY197" s="3"/>
      <c r="ABZ197" s="3"/>
      <c r="ACA197" s="3"/>
      <c r="ACB197" s="3"/>
      <c r="ACC197" s="3"/>
      <c r="ACD197" s="3"/>
      <c r="ACE197" s="3"/>
      <c r="ACF197" s="3"/>
      <c r="ACG197" s="3"/>
      <c r="ACH197" s="3"/>
      <c r="ACI197" s="3"/>
      <c r="ACJ197" s="3"/>
      <c r="ACK197" s="3"/>
      <c r="ACL197" s="3"/>
      <c r="ACM197" s="3"/>
      <c r="ACN197" s="3"/>
      <c r="ACO197" s="3"/>
      <c r="ACP197" s="3"/>
      <c r="ACQ197" s="3"/>
      <c r="ACR197" s="3"/>
      <c r="ACS197" s="3"/>
      <c r="ACT197" s="3"/>
      <c r="ACU197" s="3"/>
      <c r="ACV197" s="3"/>
      <c r="ACW197" s="3"/>
      <c r="ACX197" s="3"/>
      <c r="ACY197" s="3"/>
      <c r="ACZ197" s="3"/>
      <c r="ADA197" s="3"/>
      <c r="ADB197" s="3"/>
      <c r="ADC197" s="3"/>
      <c r="ADD197" s="3"/>
      <c r="ADE197" s="3"/>
      <c r="ADF197" s="3"/>
      <c r="ADG197" s="3"/>
      <c r="ADH197" s="3"/>
      <c r="ADI197" s="3"/>
      <c r="ADJ197" s="3"/>
      <c r="ADK197" s="3"/>
      <c r="ADL197" s="3"/>
      <c r="ADM197" s="3"/>
      <c r="ADN197" s="3"/>
      <c r="ADO197" s="3"/>
      <c r="ADP197" s="3"/>
      <c r="ADQ197" s="3"/>
      <c r="ADR197" s="3"/>
      <c r="ADS197" s="3"/>
      <c r="ADT197" s="3"/>
      <c r="ADU197" s="3"/>
      <c r="ADV197" s="3"/>
      <c r="ADW197" s="3"/>
      <c r="ADX197" s="3"/>
      <c r="ADY197" s="3"/>
      <c r="ADZ197" s="3"/>
      <c r="AEA197" s="3"/>
      <c r="AEB197" s="3"/>
      <c r="AEC197" s="3"/>
      <c r="AED197" s="3"/>
      <c r="AEE197" s="3"/>
      <c r="AEF197" s="3"/>
      <c r="AEG197" s="3"/>
      <c r="AEH197" s="3"/>
      <c r="AEI197" s="3"/>
      <c r="AEJ197" s="3"/>
      <c r="AEK197" s="3"/>
      <c r="AEL197" s="3"/>
      <c r="AEM197" s="3"/>
      <c r="AEN197" s="3"/>
      <c r="AEO197" s="3"/>
      <c r="AEP197" s="3"/>
      <c r="AEQ197" s="3"/>
      <c r="AER197" s="3"/>
      <c r="AES197" s="3"/>
      <c r="AET197" s="3"/>
      <c r="AEU197" s="3"/>
      <c r="AEV197" s="3"/>
      <c r="AEW197" s="3"/>
      <c r="AEX197" s="3"/>
      <c r="AEY197" s="3"/>
      <c r="AEZ197" s="3"/>
      <c r="AFA197" s="3"/>
      <c r="AFB197" s="3"/>
      <c r="AFC197" s="3"/>
      <c r="AFD197" s="3"/>
      <c r="AFE197" s="3"/>
      <c r="AFF197" s="3"/>
      <c r="AFG197" s="3"/>
      <c r="AFH197" s="3"/>
      <c r="AFI197" s="3"/>
      <c r="AFJ197" s="3"/>
      <c r="AFK197" s="3"/>
      <c r="AFL197" s="3"/>
      <c r="AFM197" s="3"/>
      <c r="AFN197" s="3"/>
      <c r="AFO197" s="3"/>
      <c r="AFP197" s="3"/>
      <c r="AFQ197" s="3"/>
      <c r="AFR197" s="3"/>
      <c r="AFS197" s="3"/>
      <c r="AFT197" s="3"/>
      <c r="AFU197" s="3"/>
      <c r="AFV197" s="3"/>
      <c r="AFW197" s="3"/>
      <c r="AFX197" s="3"/>
      <c r="AFY197" s="3"/>
      <c r="AFZ197" s="3"/>
      <c r="AGA197" s="3"/>
      <c r="AGB197" s="3"/>
      <c r="AGC197" s="3"/>
      <c r="AGD197" s="3"/>
      <c r="AGE197" s="3"/>
      <c r="AGF197" s="3"/>
      <c r="AGG197" s="3"/>
      <c r="AGH197" s="3"/>
      <c r="AGI197" s="3"/>
      <c r="AGJ197" s="3"/>
      <c r="AGK197" s="3"/>
      <c r="AGL197" s="3"/>
      <c r="AGM197" s="3"/>
      <c r="AGN197" s="3"/>
      <c r="AGO197" s="3"/>
      <c r="AGP197" s="3"/>
      <c r="AGQ197" s="3"/>
      <c r="AGR197" s="3"/>
      <c r="AGS197" s="3"/>
      <c r="AGT197" s="3"/>
      <c r="AGU197" s="3"/>
      <c r="AGV197" s="3"/>
      <c r="AGW197" s="3"/>
      <c r="AGX197" s="3"/>
      <c r="AGY197" s="3"/>
      <c r="AGZ197" s="3"/>
      <c r="AHA197" s="3"/>
      <c r="AHB197" s="3"/>
      <c r="AHC197" s="3"/>
      <c r="AHD197" s="3"/>
      <c r="AHE197" s="3"/>
      <c r="AHF197" s="3"/>
      <c r="AHG197" s="3"/>
      <c r="AHH197" s="3"/>
      <c r="AHI197" s="3"/>
      <c r="AHJ197" s="3"/>
      <c r="AHK197" s="3"/>
      <c r="AHL197" s="3"/>
      <c r="AHM197" s="3"/>
      <c r="AHN197" s="3"/>
      <c r="AHO197" s="3"/>
      <c r="AHP197" s="3"/>
      <c r="AHQ197" s="3"/>
      <c r="AHR197" s="3"/>
      <c r="AHS197" s="3"/>
      <c r="AHT197" s="3"/>
      <c r="AHU197" s="3"/>
      <c r="AHV197" s="3"/>
      <c r="AHW197" s="3"/>
      <c r="AHX197" s="3"/>
      <c r="AHY197" s="3"/>
      <c r="AHZ197" s="3"/>
      <c r="AIA197" s="3"/>
      <c r="AIB197" s="3"/>
      <c r="AIC197" s="3"/>
      <c r="AID197" s="3"/>
      <c r="AIE197" s="3"/>
      <c r="AIF197" s="3"/>
      <c r="AIG197" s="3"/>
      <c r="AIH197" s="3"/>
      <c r="AII197" s="3"/>
      <c r="AIJ197" s="3"/>
      <c r="AIK197" s="3"/>
      <c r="AIL197" s="3"/>
      <c r="AIM197" s="3"/>
      <c r="AIN197" s="3"/>
      <c r="AIO197" s="3"/>
      <c r="AIP197" s="3"/>
      <c r="AIQ197" s="3"/>
      <c r="AIR197" s="3"/>
      <c r="AIS197" s="3"/>
      <c r="AIT197" s="3"/>
      <c r="AIU197" s="3"/>
      <c r="AIV197" s="3"/>
      <c r="AIW197" s="3"/>
      <c r="AIX197" s="3"/>
      <c r="AIY197" s="3"/>
      <c r="AIZ197" s="3"/>
      <c r="AJA197" s="3"/>
      <c r="AJB197" s="3"/>
      <c r="AJC197" s="3"/>
      <c r="AJD197" s="3"/>
      <c r="AJE197" s="3"/>
      <c r="AJF197" s="3"/>
      <c r="AJG197" s="3"/>
      <c r="AJH197" s="3"/>
      <c r="AJI197" s="3"/>
      <c r="AJJ197" s="3"/>
      <c r="AJK197" s="3"/>
      <c r="AJL197" s="3"/>
      <c r="AJM197" s="3"/>
      <c r="AJN197" s="3"/>
      <c r="AJO197" s="3"/>
      <c r="AJP197" s="3"/>
      <c r="AJQ197" s="3"/>
      <c r="AJR197" s="3"/>
      <c r="AJS197" s="3"/>
      <c r="AJT197" s="3"/>
      <c r="AJU197" s="3"/>
      <c r="AJV197" s="3"/>
      <c r="AJW197" s="3"/>
      <c r="AJX197" s="3"/>
      <c r="AJY197" s="3"/>
      <c r="AJZ197" s="3"/>
      <c r="AKA197" s="3"/>
      <c r="AKB197" s="3"/>
      <c r="AKC197" s="3"/>
      <c r="AKD197" s="3"/>
      <c r="AKE197" s="3"/>
      <c r="AKF197" s="3"/>
      <c r="AKG197" s="3"/>
      <c r="AKH197" s="3"/>
      <c r="AKI197" s="3"/>
      <c r="AKJ197" s="3"/>
      <c r="AKK197" s="3"/>
      <c r="AKL197" s="3"/>
      <c r="AKM197" s="3"/>
      <c r="AKN197" s="3"/>
      <c r="AKO197" s="3"/>
      <c r="AKP197" s="3"/>
      <c r="AKQ197" s="3"/>
      <c r="AKR197" s="3"/>
      <c r="AKS197" s="3"/>
      <c r="AKT197" s="3"/>
      <c r="AKU197" s="3"/>
      <c r="AKV197" s="3"/>
      <c r="AKW197" s="3"/>
      <c r="AKX197" s="3"/>
      <c r="AKY197" s="3"/>
      <c r="AKZ197" s="3"/>
      <c r="ALA197" s="3"/>
      <c r="ALB197" s="3"/>
      <c r="ALC197" s="3"/>
      <c r="ALD197" s="3"/>
      <c r="ALE197" s="3"/>
      <c r="ALF197" s="3"/>
      <c r="ALG197" s="3"/>
      <c r="ALH197" s="3"/>
      <c r="ALI197" s="3"/>
      <c r="ALJ197" s="3"/>
      <c r="ALK197" s="3"/>
      <c r="ALL197" s="3"/>
      <c r="ALM197" s="3"/>
      <c r="ALN197" s="3"/>
      <c r="ALO197" s="3"/>
      <c r="ALP197" s="3"/>
      <c r="ALQ197" s="3"/>
      <c r="ALR197" s="3"/>
      <c r="ALS197" s="3"/>
      <c r="ALT197" s="3"/>
      <c r="ALU197" s="3"/>
      <c r="ALV197" s="3"/>
      <c r="ALW197" s="3"/>
      <c r="ALX197" s="3"/>
      <c r="ALY197" s="3"/>
      <c r="ALZ197" s="3"/>
      <c r="AMA197" s="3"/>
      <c r="AMB197" s="3"/>
      <c r="AMC197" s="3"/>
      <c r="AMD197" s="3"/>
      <c r="AME197" s="3"/>
      <c r="AMF197" s="3"/>
      <c r="AMG197" s="3"/>
      <c r="AMH197" s="3"/>
      <c r="AMI197" s="3"/>
      <c r="AMJ197" s="3"/>
      <c r="AMK197" s="3"/>
    </row>
    <row r="198" spans="1:1025" ht="12.75" x14ac:dyDescent="0.2">
      <c r="A198" s="3"/>
      <c r="B198" s="3"/>
      <c r="C198" s="218"/>
      <c r="D198" s="218"/>
      <c r="E198" s="218"/>
      <c r="F198" s="218"/>
      <c r="G198" s="218"/>
      <c r="H198" s="234"/>
      <c r="I198" s="218"/>
      <c r="J198" s="218"/>
      <c r="K198" s="218"/>
      <c r="L198" s="218"/>
      <c r="M198" s="218"/>
      <c r="N198" s="218"/>
      <c r="O198" s="218"/>
      <c r="P198" s="218"/>
      <c r="Q198" s="224"/>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c r="IZ198" s="3"/>
      <c r="JA198" s="3"/>
      <c r="JB198" s="3"/>
      <c r="JC198" s="3"/>
      <c r="JD198" s="3"/>
      <c r="JE198" s="3"/>
      <c r="JF198" s="3"/>
      <c r="JG198" s="3"/>
      <c r="JH198" s="3"/>
      <c r="JI198" s="3"/>
      <c r="JJ198" s="3"/>
      <c r="JK198" s="3"/>
      <c r="JL198" s="3"/>
      <c r="JM198" s="3"/>
      <c r="JN198" s="3"/>
      <c r="JO198" s="3"/>
      <c r="JP198" s="3"/>
      <c r="JQ198" s="3"/>
      <c r="JR198" s="3"/>
      <c r="JS198" s="3"/>
      <c r="JT198" s="3"/>
      <c r="JU198" s="3"/>
      <c r="JV198" s="3"/>
      <c r="JW198" s="3"/>
      <c r="JX198" s="3"/>
      <c r="JY198" s="3"/>
      <c r="JZ198" s="3"/>
      <c r="KA198" s="3"/>
      <c r="KB198" s="3"/>
      <c r="KC198" s="3"/>
      <c r="KD198" s="3"/>
      <c r="KE198" s="3"/>
      <c r="KF198" s="3"/>
      <c r="KG198" s="3"/>
      <c r="KH198" s="3"/>
      <c r="KI198" s="3"/>
      <c r="KJ198" s="3"/>
      <c r="KK198" s="3"/>
      <c r="KL198" s="3"/>
      <c r="KM198" s="3"/>
      <c r="KN198" s="3"/>
      <c r="KO198" s="3"/>
      <c r="KP198" s="3"/>
      <c r="KQ198" s="3"/>
      <c r="KR198" s="3"/>
      <c r="KS198" s="3"/>
      <c r="KT198" s="3"/>
      <c r="KU198" s="3"/>
      <c r="KV198" s="3"/>
      <c r="KW198" s="3"/>
      <c r="KX198" s="3"/>
      <c r="KY198" s="3"/>
      <c r="KZ198" s="3"/>
      <c r="LA198" s="3"/>
      <c r="LB198" s="3"/>
      <c r="LC198" s="3"/>
      <c r="LD198" s="3"/>
      <c r="LE198" s="3"/>
      <c r="LF198" s="3"/>
      <c r="LG198" s="3"/>
      <c r="LH198" s="3"/>
      <c r="LI198" s="3"/>
      <c r="LJ198" s="3"/>
      <c r="LK198" s="3"/>
      <c r="LL198" s="3"/>
      <c r="LM198" s="3"/>
      <c r="LN198" s="3"/>
      <c r="LO198" s="3"/>
      <c r="LP198" s="3"/>
      <c r="LQ198" s="3"/>
      <c r="LR198" s="3"/>
      <c r="LS198" s="3"/>
      <c r="LT198" s="3"/>
      <c r="LU198" s="3"/>
      <c r="LV198" s="3"/>
      <c r="LW198" s="3"/>
      <c r="LX198" s="3"/>
      <c r="LY198" s="3"/>
      <c r="LZ198" s="3"/>
      <c r="MA198" s="3"/>
      <c r="MB198" s="3"/>
      <c r="MC198" s="3"/>
      <c r="MD198" s="3"/>
      <c r="ME198" s="3"/>
      <c r="MF198" s="3"/>
      <c r="MG198" s="3"/>
      <c r="MH198" s="3"/>
      <c r="MI198" s="3"/>
      <c r="MJ198" s="3"/>
      <c r="MK198" s="3"/>
      <c r="ML198" s="3"/>
      <c r="MM198" s="3"/>
      <c r="MN198" s="3"/>
      <c r="MO198" s="3"/>
      <c r="MP198" s="3"/>
      <c r="MQ198" s="3"/>
      <c r="MR198" s="3"/>
      <c r="MS198" s="3"/>
      <c r="MT198" s="3"/>
      <c r="MU198" s="3"/>
      <c r="MV198" s="3"/>
      <c r="MW198" s="3"/>
      <c r="MX198" s="3"/>
      <c r="MY198" s="3"/>
      <c r="MZ198" s="3"/>
      <c r="NA198" s="3"/>
      <c r="NB198" s="3"/>
      <c r="NC198" s="3"/>
      <c r="ND198" s="3"/>
      <c r="NE198" s="3"/>
      <c r="NF198" s="3"/>
      <c r="NG198" s="3"/>
      <c r="NH198" s="3"/>
      <c r="NI198" s="3"/>
      <c r="NJ198" s="3"/>
      <c r="NK198" s="3"/>
      <c r="NL198" s="3"/>
      <c r="NM198" s="3"/>
      <c r="NN198" s="3"/>
      <c r="NO198" s="3"/>
      <c r="NP198" s="3"/>
      <c r="NQ198" s="3"/>
      <c r="NR198" s="3"/>
      <c r="NS198" s="3"/>
      <c r="NT198" s="3"/>
      <c r="NU198" s="3"/>
      <c r="NV198" s="3"/>
      <c r="NW198" s="3"/>
      <c r="NX198" s="3"/>
      <c r="NY198" s="3"/>
      <c r="NZ198" s="3"/>
      <c r="OA198" s="3"/>
      <c r="OB198" s="3"/>
      <c r="OC198" s="3"/>
      <c r="OD198" s="3"/>
      <c r="OE198" s="3"/>
      <c r="OF198" s="3"/>
      <c r="OG198" s="3"/>
      <c r="OH198" s="3"/>
      <c r="OI198" s="3"/>
      <c r="OJ198" s="3"/>
      <c r="OK198" s="3"/>
      <c r="OL198" s="3"/>
      <c r="OM198" s="3"/>
      <c r="ON198" s="3"/>
      <c r="OO198" s="3"/>
      <c r="OP198" s="3"/>
      <c r="OQ198" s="3"/>
      <c r="OR198" s="3"/>
      <c r="OS198" s="3"/>
      <c r="OT198" s="3"/>
      <c r="OU198" s="3"/>
      <c r="OV198" s="3"/>
      <c r="OW198" s="3"/>
      <c r="OX198" s="3"/>
      <c r="OY198" s="3"/>
      <c r="OZ198" s="3"/>
      <c r="PA198" s="3"/>
      <c r="PB198" s="3"/>
      <c r="PC198" s="3"/>
      <c r="PD198" s="3"/>
      <c r="PE198" s="3"/>
      <c r="PF198" s="3"/>
      <c r="PG198" s="3"/>
      <c r="PH198" s="3"/>
      <c r="PI198" s="3"/>
      <c r="PJ198" s="3"/>
      <c r="PK198" s="3"/>
      <c r="PL198" s="3"/>
      <c r="PM198" s="3"/>
      <c r="PN198" s="3"/>
      <c r="PO198" s="3"/>
      <c r="PP198" s="3"/>
      <c r="PQ198" s="3"/>
      <c r="PR198" s="3"/>
      <c r="PS198" s="3"/>
      <c r="PT198" s="3"/>
      <c r="PU198" s="3"/>
      <c r="PV198" s="3"/>
      <c r="PW198" s="3"/>
      <c r="PX198" s="3"/>
      <c r="PY198" s="3"/>
      <c r="PZ198" s="3"/>
      <c r="QA198" s="3"/>
      <c r="QB198" s="3"/>
      <c r="QC198" s="3"/>
      <c r="QD198" s="3"/>
      <c r="QE198" s="3"/>
      <c r="QF198" s="3"/>
      <c r="QG198" s="3"/>
      <c r="QH198" s="3"/>
      <c r="QI198" s="3"/>
      <c r="QJ198" s="3"/>
      <c r="QK198" s="3"/>
      <c r="QL198" s="3"/>
      <c r="QM198" s="3"/>
      <c r="QN198" s="3"/>
      <c r="QO198" s="3"/>
      <c r="QP198" s="3"/>
      <c r="QQ198" s="3"/>
      <c r="QR198" s="3"/>
      <c r="QS198" s="3"/>
      <c r="QT198" s="3"/>
      <c r="QU198" s="3"/>
      <c r="QV198" s="3"/>
      <c r="QW198" s="3"/>
      <c r="QX198" s="3"/>
      <c r="QY198" s="3"/>
      <c r="QZ198" s="3"/>
      <c r="RA198" s="3"/>
      <c r="RB198" s="3"/>
      <c r="RC198" s="3"/>
      <c r="RD198" s="3"/>
      <c r="RE198" s="3"/>
      <c r="RF198" s="3"/>
      <c r="RG198" s="3"/>
      <c r="RH198" s="3"/>
      <c r="RI198" s="3"/>
      <c r="RJ198" s="3"/>
      <c r="RK198" s="3"/>
      <c r="RL198" s="3"/>
      <c r="RM198" s="3"/>
      <c r="RN198" s="3"/>
      <c r="RO198" s="3"/>
      <c r="RP198" s="3"/>
      <c r="RQ198" s="3"/>
      <c r="RR198" s="3"/>
      <c r="RS198" s="3"/>
      <c r="RT198" s="3"/>
      <c r="RU198" s="3"/>
      <c r="RV198" s="3"/>
      <c r="RW198" s="3"/>
      <c r="RX198" s="3"/>
      <c r="RY198" s="3"/>
      <c r="RZ198" s="3"/>
      <c r="SA198" s="3"/>
      <c r="SB198" s="3"/>
      <c r="SC198" s="3"/>
      <c r="SD198" s="3"/>
      <c r="SE198" s="3"/>
      <c r="SF198" s="3"/>
      <c r="SG198" s="3"/>
      <c r="SH198" s="3"/>
      <c r="SI198" s="3"/>
      <c r="SJ198" s="3"/>
      <c r="SK198" s="3"/>
      <c r="SL198" s="3"/>
      <c r="SM198" s="3"/>
      <c r="SN198" s="3"/>
      <c r="SO198" s="3"/>
      <c r="SP198" s="3"/>
      <c r="SQ198" s="3"/>
      <c r="SR198" s="3"/>
      <c r="SS198" s="3"/>
      <c r="ST198" s="3"/>
      <c r="SU198" s="3"/>
      <c r="SV198" s="3"/>
      <c r="SW198" s="3"/>
      <c r="SX198" s="3"/>
      <c r="SY198" s="3"/>
      <c r="SZ198" s="3"/>
      <c r="TA198" s="3"/>
      <c r="TB198" s="3"/>
      <c r="TC198" s="3"/>
      <c r="TD198" s="3"/>
      <c r="TE198" s="3"/>
      <c r="TF198" s="3"/>
      <c r="TG198" s="3"/>
      <c r="TH198" s="3"/>
      <c r="TI198" s="3"/>
      <c r="TJ198" s="3"/>
      <c r="TK198" s="3"/>
      <c r="TL198" s="3"/>
      <c r="TM198" s="3"/>
      <c r="TN198" s="3"/>
      <c r="TO198" s="3"/>
      <c r="TP198" s="3"/>
      <c r="TQ198" s="3"/>
      <c r="TR198" s="3"/>
      <c r="TS198" s="3"/>
      <c r="TT198" s="3"/>
      <c r="TU198" s="3"/>
      <c r="TV198" s="3"/>
      <c r="TW198" s="3"/>
      <c r="TX198" s="3"/>
      <c r="TY198" s="3"/>
      <c r="TZ198" s="3"/>
      <c r="UA198" s="3"/>
      <c r="UB198" s="3"/>
      <c r="UC198" s="3"/>
      <c r="UD198" s="3"/>
      <c r="UE198" s="3"/>
      <c r="UF198" s="3"/>
      <c r="UG198" s="3"/>
      <c r="UH198" s="3"/>
      <c r="UI198" s="3"/>
      <c r="UJ198" s="3"/>
      <c r="UK198" s="3"/>
      <c r="UL198" s="3"/>
      <c r="UM198" s="3"/>
      <c r="UN198" s="3"/>
      <c r="UO198" s="3"/>
      <c r="UP198" s="3"/>
      <c r="UQ198" s="3"/>
      <c r="UR198" s="3"/>
      <c r="US198" s="3"/>
      <c r="UT198" s="3"/>
      <c r="UU198" s="3"/>
      <c r="UV198" s="3"/>
      <c r="UW198" s="3"/>
      <c r="UX198" s="3"/>
      <c r="UY198" s="3"/>
      <c r="UZ198" s="3"/>
      <c r="VA198" s="3"/>
      <c r="VB198" s="3"/>
      <c r="VC198" s="3"/>
      <c r="VD198" s="3"/>
      <c r="VE198" s="3"/>
      <c r="VF198" s="3"/>
      <c r="VG198" s="3"/>
      <c r="VH198" s="3"/>
      <c r="VI198" s="3"/>
      <c r="VJ198" s="3"/>
      <c r="VK198" s="3"/>
      <c r="VL198" s="3"/>
      <c r="VM198" s="3"/>
      <c r="VN198" s="3"/>
      <c r="VO198" s="3"/>
      <c r="VP198" s="3"/>
      <c r="VQ198" s="3"/>
      <c r="VR198" s="3"/>
      <c r="VS198" s="3"/>
      <c r="VT198" s="3"/>
      <c r="VU198" s="3"/>
      <c r="VV198" s="3"/>
      <c r="VW198" s="3"/>
      <c r="VX198" s="3"/>
      <c r="VY198" s="3"/>
      <c r="VZ198" s="3"/>
      <c r="WA198" s="3"/>
      <c r="WB198" s="3"/>
      <c r="WC198" s="3"/>
      <c r="WD198" s="3"/>
      <c r="WE198" s="3"/>
      <c r="WF198" s="3"/>
      <c r="WG198" s="3"/>
      <c r="WH198" s="3"/>
      <c r="WI198" s="3"/>
      <c r="WJ198" s="3"/>
      <c r="WK198" s="3"/>
      <c r="WL198" s="3"/>
      <c r="WM198" s="3"/>
      <c r="WN198" s="3"/>
      <c r="WO198" s="3"/>
      <c r="WP198" s="3"/>
      <c r="WQ198" s="3"/>
      <c r="WR198" s="3"/>
      <c r="WS198" s="3"/>
      <c r="WT198" s="3"/>
      <c r="WU198" s="3"/>
      <c r="WV198" s="3"/>
      <c r="WW198" s="3"/>
      <c r="WX198" s="3"/>
      <c r="WY198" s="3"/>
      <c r="WZ198" s="3"/>
      <c r="XA198" s="3"/>
      <c r="XB198" s="3"/>
      <c r="XC198" s="3"/>
      <c r="XD198" s="3"/>
      <c r="XE198" s="3"/>
      <c r="XF198" s="3"/>
      <c r="XG198" s="3"/>
      <c r="XH198" s="3"/>
      <c r="XI198" s="3"/>
      <c r="XJ198" s="3"/>
      <c r="XK198" s="3"/>
      <c r="XL198" s="3"/>
      <c r="XM198" s="3"/>
      <c r="XN198" s="3"/>
      <c r="XO198" s="3"/>
      <c r="XP198" s="3"/>
      <c r="XQ198" s="3"/>
      <c r="XR198" s="3"/>
      <c r="XS198" s="3"/>
      <c r="XT198" s="3"/>
      <c r="XU198" s="3"/>
      <c r="XV198" s="3"/>
      <c r="XW198" s="3"/>
      <c r="XX198" s="3"/>
      <c r="XY198" s="3"/>
      <c r="XZ198" s="3"/>
      <c r="YA198" s="3"/>
      <c r="YB198" s="3"/>
      <c r="YC198" s="3"/>
      <c r="YD198" s="3"/>
      <c r="YE198" s="3"/>
      <c r="YF198" s="3"/>
      <c r="YG198" s="3"/>
      <c r="YH198" s="3"/>
      <c r="YI198" s="3"/>
      <c r="YJ198" s="3"/>
      <c r="YK198" s="3"/>
      <c r="YL198" s="3"/>
      <c r="YM198" s="3"/>
      <c r="YN198" s="3"/>
      <c r="YO198" s="3"/>
      <c r="YP198" s="3"/>
      <c r="YQ198" s="3"/>
      <c r="YR198" s="3"/>
      <c r="YS198" s="3"/>
      <c r="YT198" s="3"/>
      <c r="YU198" s="3"/>
      <c r="YV198" s="3"/>
      <c r="YW198" s="3"/>
      <c r="YX198" s="3"/>
      <c r="YY198" s="3"/>
      <c r="YZ198" s="3"/>
      <c r="ZA198" s="3"/>
      <c r="ZB198" s="3"/>
      <c r="ZC198" s="3"/>
      <c r="ZD198" s="3"/>
      <c r="ZE198" s="3"/>
      <c r="ZF198" s="3"/>
      <c r="ZG198" s="3"/>
      <c r="ZH198" s="3"/>
      <c r="ZI198" s="3"/>
      <c r="ZJ198" s="3"/>
      <c r="ZK198" s="3"/>
      <c r="ZL198" s="3"/>
      <c r="ZM198" s="3"/>
      <c r="ZN198" s="3"/>
      <c r="ZO198" s="3"/>
      <c r="ZP198" s="3"/>
      <c r="ZQ198" s="3"/>
      <c r="ZR198" s="3"/>
      <c r="ZS198" s="3"/>
      <c r="ZT198" s="3"/>
      <c r="ZU198" s="3"/>
      <c r="ZV198" s="3"/>
      <c r="ZW198" s="3"/>
      <c r="ZX198" s="3"/>
      <c r="ZY198" s="3"/>
      <c r="ZZ198" s="3"/>
      <c r="AAA198" s="3"/>
      <c r="AAB198" s="3"/>
      <c r="AAC198" s="3"/>
      <c r="AAD198" s="3"/>
      <c r="AAE198" s="3"/>
      <c r="AAF198" s="3"/>
      <c r="AAG198" s="3"/>
      <c r="AAH198" s="3"/>
      <c r="AAI198" s="3"/>
      <c r="AAJ198" s="3"/>
      <c r="AAK198" s="3"/>
      <c r="AAL198" s="3"/>
      <c r="AAM198" s="3"/>
      <c r="AAN198" s="3"/>
      <c r="AAO198" s="3"/>
      <c r="AAP198" s="3"/>
      <c r="AAQ198" s="3"/>
      <c r="AAR198" s="3"/>
      <c r="AAS198" s="3"/>
      <c r="AAT198" s="3"/>
      <c r="AAU198" s="3"/>
      <c r="AAV198" s="3"/>
      <c r="AAW198" s="3"/>
      <c r="AAX198" s="3"/>
      <c r="AAY198" s="3"/>
      <c r="AAZ198" s="3"/>
      <c r="ABA198" s="3"/>
      <c r="ABB198" s="3"/>
      <c r="ABC198" s="3"/>
      <c r="ABD198" s="3"/>
      <c r="ABE198" s="3"/>
      <c r="ABF198" s="3"/>
      <c r="ABG198" s="3"/>
      <c r="ABH198" s="3"/>
      <c r="ABI198" s="3"/>
      <c r="ABJ198" s="3"/>
      <c r="ABK198" s="3"/>
      <c r="ABL198" s="3"/>
      <c r="ABM198" s="3"/>
      <c r="ABN198" s="3"/>
      <c r="ABO198" s="3"/>
      <c r="ABP198" s="3"/>
      <c r="ABQ198" s="3"/>
      <c r="ABR198" s="3"/>
      <c r="ABS198" s="3"/>
      <c r="ABT198" s="3"/>
      <c r="ABU198" s="3"/>
      <c r="ABV198" s="3"/>
      <c r="ABW198" s="3"/>
      <c r="ABX198" s="3"/>
      <c r="ABY198" s="3"/>
      <c r="ABZ198" s="3"/>
      <c r="ACA198" s="3"/>
      <c r="ACB198" s="3"/>
      <c r="ACC198" s="3"/>
      <c r="ACD198" s="3"/>
      <c r="ACE198" s="3"/>
      <c r="ACF198" s="3"/>
      <c r="ACG198" s="3"/>
      <c r="ACH198" s="3"/>
      <c r="ACI198" s="3"/>
      <c r="ACJ198" s="3"/>
      <c r="ACK198" s="3"/>
      <c r="ACL198" s="3"/>
      <c r="ACM198" s="3"/>
      <c r="ACN198" s="3"/>
      <c r="ACO198" s="3"/>
      <c r="ACP198" s="3"/>
      <c r="ACQ198" s="3"/>
      <c r="ACR198" s="3"/>
      <c r="ACS198" s="3"/>
      <c r="ACT198" s="3"/>
      <c r="ACU198" s="3"/>
      <c r="ACV198" s="3"/>
      <c r="ACW198" s="3"/>
      <c r="ACX198" s="3"/>
      <c r="ACY198" s="3"/>
      <c r="ACZ198" s="3"/>
      <c r="ADA198" s="3"/>
      <c r="ADB198" s="3"/>
      <c r="ADC198" s="3"/>
      <c r="ADD198" s="3"/>
      <c r="ADE198" s="3"/>
      <c r="ADF198" s="3"/>
      <c r="ADG198" s="3"/>
      <c r="ADH198" s="3"/>
      <c r="ADI198" s="3"/>
      <c r="ADJ198" s="3"/>
      <c r="ADK198" s="3"/>
      <c r="ADL198" s="3"/>
      <c r="ADM198" s="3"/>
      <c r="ADN198" s="3"/>
      <c r="ADO198" s="3"/>
      <c r="ADP198" s="3"/>
      <c r="ADQ198" s="3"/>
      <c r="ADR198" s="3"/>
      <c r="ADS198" s="3"/>
      <c r="ADT198" s="3"/>
      <c r="ADU198" s="3"/>
      <c r="ADV198" s="3"/>
      <c r="ADW198" s="3"/>
      <c r="ADX198" s="3"/>
      <c r="ADY198" s="3"/>
      <c r="ADZ198" s="3"/>
      <c r="AEA198" s="3"/>
      <c r="AEB198" s="3"/>
      <c r="AEC198" s="3"/>
      <c r="AED198" s="3"/>
      <c r="AEE198" s="3"/>
      <c r="AEF198" s="3"/>
      <c r="AEG198" s="3"/>
      <c r="AEH198" s="3"/>
      <c r="AEI198" s="3"/>
      <c r="AEJ198" s="3"/>
      <c r="AEK198" s="3"/>
      <c r="AEL198" s="3"/>
      <c r="AEM198" s="3"/>
      <c r="AEN198" s="3"/>
      <c r="AEO198" s="3"/>
      <c r="AEP198" s="3"/>
      <c r="AEQ198" s="3"/>
      <c r="AER198" s="3"/>
      <c r="AES198" s="3"/>
      <c r="AET198" s="3"/>
      <c r="AEU198" s="3"/>
      <c r="AEV198" s="3"/>
      <c r="AEW198" s="3"/>
      <c r="AEX198" s="3"/>
      <c r="AEY198" s="3"/>
      <c r="AEZ198" s="3"/>
      <c r="AFA198" s="3"/>
      <c r="AFB198" s="3"/>
      <c r="AFC198" s="3"/>
      <c r="AFD198" s="3"/>
      <c r="AFE198" s="3"/>
      <c r="AFF198" s="3"/>
      <c r="AFG198" s="3"/>
      <c r="AFH198" s="3"/>
      <c r="AFI198" s="3"/>
      <c r="AFJ198" s="3"/>
      <c r="AFK198" s="3"/>
      <c r="AFL198" s="3"/>
      <c r="AFM198" s="3"/>
      <c r="AFN198" s="3"/>
      <c r="AFO198" s="3"/>
      <c r="AFP198" s="3"/>
      <c r="AFQ198" s="3"/>
      <c r="AFR198" s="3"/>
      <c r="AFS198" s="3"/>
      <c r="AFT198" s="3"/>
      <c r="AFU198" s="3"/>
      <c r="AFV198" s="3"/>
      <c r="AFW198" s="3"/>
      <c r="AFX198" s="3"/>
      <c r="AFY198" s="3"/>
      <c r="AFZ198" s="3"/>
      <c r="AGA198" s="3"/>
      <c r="AGB198" s="3"/>
      <c r="AGC198" s="3"/>
      <c r="AGD198" s="3"/>
      <c r="AGE198" s="3"/>
      <c r="AGF198" s="3"/>
      <c r="AGG198" s="3"/>
      <c r="AGH198" s="3"/>
      <c r="AGI198" s="3"/>
      <c r="AGJ198" s="3"/>
      <c r="AGK198" s="3"/>
      <c r="AGL198" s="3"/>
      <c r="AGM198" s="3"/>
      <c r="AGN198" s="3"/>
      <c r="AGO198" s="3"/>
      <c r="AGP198" s="3"/>
      <c r="AGQ198" s="3"/>
      <c r="AGR198" s="3"/>
      <c r="AGS198" s="3"/>
      <c r="AGT198" s="3"/>
      <c r="AGU198" s="3"/>
      <c r="AGV198" s="3"/>
      <c r="AGW198" s="3"/>
      <c r="AGX198" s="3"/>
      <c r="AGY198" s="3"/>
      <c r="AGZ198" s="3"/>
      <c r="AHA198" s="3"/>
      <c r="AHB198" s="3"/>
      <c r="AHC198" s="3"/>
      <c r="AHD198" s="3"/>
      <c r="AHE198" s="3"/>
      <c r="AHF198" s="3"/>
      <c r="AHG198" s="3"/>
      <c r="AHH198" s="3"/>
      <c r="AHI198" s="3"/>
      <c r="AHJ198" s="3"/>
      <c r="AHK198" s="3"/>
      <c r="AHL198" s="3"/>
      <c r="AHM198" s="3"/>
      <c r="AHN198" s="3"/>
      <c r="AHO198" s="3"/>
      <c r="AHP198" s="3"/>
      <c r="AHQ198" s="3"/>
      <c r="AHR198" s="3"/>
      <c r="AHS198" s="3"/>
      <c r="AHT198" s="3"/>
      <c r="AHU198" s="3"/>
      <c r="AHV198" s="3"/>
      <c r="AHW198" s="3"/>
      <c r="AHX198" s="3"/>
      <c r="AHY198" s="3"/>
      <c r="AHZ198" s="3"/>
      <c r="AIA198" s="3"/>
      <c r="AIB198" s="3"/>
      <c r="AIC198" s="3"/>
      <c r="AID198" s="3"/>
      <c r="AIE198" s="3"/>
      <c r="AIF198" s="3"/>
      <c r="AIG198" s="3"/>
      <c r="AIH198" s="3"/>
      <c r="AII198" s="3"/>
      <c r="AIJ198" s="3"/>
      <c r="AIK198" s="3"/>
      <c r="AIL198" s="3"/>
      <c r="AIM198" s="3"/>
      <c r="AIN198" s="3"/>
      <c r="AIO198" s="3"/>
      <c r="AIP198" s="3"/>
      <c r="AIQ198" s="3"/>
      <c r="AIR198" s="3"/>
      <c r="AIS198" s="3"/>
      <c r="AIT198" s="3"/>
      <c r="AIU198" s="3"/>
      <c r="AIV198" s="3"/>
      <c r="AIW198" s="3"/>
      <c r="AIX198" s="3"/>
      <c r="AIY198" s="3"/>
      <c r="AIZ198" s="3"/>
      <c r="AJA198" s="3"/>
      <c r="AJB198" s="3"/>
      <c r="AJC198" s="3"/>
      <c r="AJD198" s="3"/>
      <c r="AJE198" s="3"/>
      <c r="AJF198" s="3"/>
      <c r="AJG198" s="3"/>
      <c r="AJH198" s="3"/>
      <c r="AJI198" s="3"/>
      <c r="AJJ198" s="3"/>
      <c r="AJK198" s="3"/>
      <c r="AJL198" s="3"/>
      <c r="AJM198" s="3"/>
      <c r="AJN198" s="3"/>
      <c r="AJO198" s="3"/>
      <c r="AJP198" s="3"/>
      <c r="AJQ198" s="3"/>
      <c r="AJR198" s="3"/>
      <c r="AJS198" s="3"/>
      <c r="AJT198" s="3"/>
      <c r="AJU198" s="3"/>
      <c r="AJV198" s="3"/>
      <c r="AJW198" s="3"/>
      <c r="AJX198" s="3"/>
      <c r="AJY198" s="3"/>
      <c r="AJZ198" s="3"/>
      <c r="AKA198" s="3"/>
      <c r="AKB198" s="3"/>
      <c r="AKC198" s="3"/>
      <c r="AKD198" s="3"/>
      <c r="AKE198" s="3"/>
      <c r="AKF198" s="3"/>
      <c r="AKG198" s="3"/>
      <c r="AKH198" s="3"/>
      <c r="AKI198" s="3"/>
      <c r="AKJ198" s="3"/>
      <c r="AKK198" s="3"/>
      <c r="AKL198" s="3"/>
      <c r="AKM198" s="3"/>
      <c r="AKN198" s="3"/>
      <c r="AKO198" s="3"/>
      <c r="AKP198" s="3"/>
      <c r="AKQ198" s="3"/>
      <c r="AKR198" s="3"/>
      <c r="AKS198" s="3"/>
      <c r="AKT198" s="3"/>
      <c r="AKU198" s="3"/>
      <c r="AKV198" s="3"/>
      <c r="AKW198" s="3"/>
      <c r="AKX198" s="3"/>
      <c r="AKY198" s="3"/>
      <c r="AKZ198" s="3"/>
      <c r="ALA198" s="3"/>
      <c r="ALB198" s="3"/>
      <c r="ALC198" s="3"/>
      <c r="ALD198" s="3"/>
      <c r="ALE198" s="3"/>
      <c r="ALF198" s="3"/>
      <c r="ALG198" s="3"/>
      <c r="ALH198" s="3"/>
      <c r="ALI198" s="3"/>
      <c r="ALJ198" s="3"/>
      <c r="ALK198" s="3"/>
      <c r="ALL198" s="3"/>
      <c r="ALM198" s="3"/>
      <c r="ALN198" s="3"/>
      <c r="ALO198" s="3"/>
      <c r="ALP198" s="3"/>
      <c r="ALQ198" s="3"/>
      <c r="ALR198" s="3"/>
      <c r="ALS198" s="3"/>
      <c r="ALT198" s="3"/>
      <c r="ALU198" s="3"/>
      <c r="ALV198" s="3"/>
      <c r="ALW198" s="3"/>
      <c r="ALX198" s="3"/>
      <c r="ALY198" s="3"/>
      <c r="ALZ198" s="3"/>
      <c r="AMA198" s="3"/>
      <c r="AMB198" s="3"/>
      <c r="AMC198" s="3"/>
      <c r="AMD198" s="3"/>
      <c r="AME198" s="3"/>
      <c r="AMF198" s="3"/>
      <c r="AMG198" s="3"/>
      <c r="AMH198" s="3"/>
      <c r="AMI198" s="3"/>
      <c r="AMJ198" s="3"/>
      <c r="AMK198" s="3"/>
    </row>
    <row r="199" spans="1:1025" ht="12.75" x14ac:dyDescent="0.2">
      <c r="A199" s="3"/>
      <c r="B199" s="3"/>
      <c r="C199" s="218"/>
      <c r="D199" s="218"/>
      <c r="E199" s="218"/>
      <c r="F199" s="218"/>
      <c r="G199" s="218"/>
      <c r="H199" s="234"/>
      <c r="I199" s="218"/>
      <c r="J199" s="218"/>
      <c r="K199" s="218"/>
      <c r="L199" s="218"/>
      <c r="M199" s="218"/>
      <c r="N199" s="218"/>
      <c r="O199" s="218"/>
      <c r="P199" s="218"/>
      <c r="Q199" s="224"/>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c r="KI199" s="3"/>
      <c r="KJ199" s="3"/>
      <c r="KK199" s="3"/>
      <c r="KL199" s="3"/>
      <c r="KM199" s="3"/>
      <c r="KN199" s="3"/>
      <c r="KO199" s="3"/>
      <c r="KP199" s="3"/>
      <c r="KQ199" s="3"/>
      <c r="KR199" s="3"/>
      <c r="KS199" s="3"/>
      <c r="KT199" s="3"/>
      <c r="KU199" s="3"/>
      <c r="KV199" s="3"/>
      <c r="KW199" s="3"/>
      <c r="KX199" s="3"/>
      <c r="KY199" s="3"/>
      <c r="KZ199" s="3"/>
      <c r="LA199" s="3"/>
      <c r="LB199" s="3"/>
      <c r="LC199" s="3"/>
      <c r="LD199" s="3"/>
      <c r="LE199" s="3"/>
      <c r="LF199" s="3"/>
      <c r="LG199" s="3"/>
      <c r="LH199" s="3"/>
      <c r="LI199" s="3"/>
      <c r="LJ199" s="3"/>
      <c r="LK199" s="3"/>
      <c r="LL199" s="3"/>
      <c r="LM199" s="3"/>
      <c r="LN199" s="3"/>
      <c r="LO199" s="3"/>
      <c r="LP199" s="3"/>
      <c r="LQ199" s="3"/>
      <c r="LR199" s="3"/>
      <c r="LS199" s="3"/>
      <c r="LT199" s="3"/>
      <c r="LU199" s="3"/>
      <c r="LV199" s="3"/>
      <c r="LW199" s="3"/>
      <c r="LX199" s="3"/>
      <c r="LY199" s="3"/>
      <c r="LZ199" s="3"/>
      <c r="MA199" s="3"/>
      <c r="MB199" s="3"/>
      <c r="MC199" s="3"/>
      <c r="MD199" s="3"/>
      <c r="ME199" s="3"/>
      <c r="MF199" s="3"/>
      <c r="MG199" s="3"/>
      <c r="MH199" s="3"/>
      <c r="MI199" s="3"/>
      <c r="MJ199" s="3"/>
      <c r="MK199" s="3"/>
      <c r="ML199" s="3"/>
      <c r="MM199" s="3"/>
      <c r="MN199" s="3"/>
      <c r="MO199" s="3"/>
      <c r="MP199" s="3"/>
      <c r="MQ199" s="3"/>
      <c r="MR199" s="3"/>
      <c r="MS199" s="3"/>
      <c r="MT199" s="3"/>
      <c r="MU199" s="3"/>
      <c r="MV199" s="3"/>
      <c r="MW199" s="3"/>
      <c r="MX199" s="3"/>
      <c r="MY199" s="3"/>
      <c r="MZ199" s="3"/>
      <c r="NA199" s="3"/>
      <c r="NB199" s="3"/>
      <c r="NC199" s="3"/>
      <c r="ND199" s="3"/>
      <c r="NE199" s="3"/>
      <c r="NF199" s="3"/>
      <c r="NG199" s="3"/>
      <c r="NH199" s="3"/>
      <c r="NI199" s="3"/>
      <c r="NJ199" s="3"/>
      <c r="NK199" s="3"/>
      <c r="NL199" s="3"/>
      <c r="NM199" s="3"/>
      <c r="NN199" s="3"/>
      <c r="NO199" s="3"/>
      <c r="NP199" s="3"/>
      <c r="NQ199" s="3"/>
      <c r="NR199" s="3"/>
      <c r="NS199" s="3"/>
      <c r="NT199" s="3"/>
      <c r="NU199" s="3"/>
      <c r="NV199" s="3"/>
      <c r="NW199" s="3"/>
      <c r="NX199" s="3"/>
      <c r="NY199" s="3"/>
      <c r="NZ199" s="3"/>
      <c r="OA199" s="3"/>
      <c r="OB199" s="3"/>
      <c r="OC199" s="3"/>
      <c r="OD199" s="3"/>
      <c r="OE199" s="3"/>
      <c r="OF199" s="3"/>
      <c r="OG199" s="3"/>
      <c r="OH199" s="3"/>
      <c r="OI199" s="3"/>
      <c r="OJ199" s="3"/>
      <c r="OK199" s="3"/>
      <c r="OL199" s="3"/>
      <c r="OM199" s="3"/>
      <c r="ON199" s="3"/>
      <c r="OO199" s="3"/>
      <c r="OP199" s="3"/>
      <c r="OQ199" s="3"/>
      <c r="OR199" s="3"/>
      <c r="OS199" s="3"/>
      <c r="OT199" s="3"/>
      <c r="OU199" s="3"/>
      <c r="OV199" s="3"/>
      <c r="OW199" s="3"/>
      <c r="OX199" s="3"/>
      <c r="OY199" s="3"/>
      <c r="OZ199" s="3"/>
      <c r="PA199" s="3"/>
      <c r="PB199" s="3"/>
      <c r="PC199" s="3"/>
      <c r="PD199" s="3"/>
      <c r="PE199" s="3"/>
      <c r="PF199" s="3"/>
      <c r="PG199" s="3"/>
      <c r="PH199" s="3"/>
      <c r="PI199" s="3"/>
      <c r="PJ199" s="3"/>
      <c r="PK199" s="3"/>
      <c r="PL199" s="3"/>
      <c r="PM199" s="3"/>
      <c r="PN199" s="3"/>
      <c r="PO199" s="3"/>
      <c r="PP199" s="3"/>
      <c r="PQ199" s="3"/>
      <c r="PR199" s="3"/>
      <c r="PS199" s="3"/>
      <c r="PT199" s="3"/>
      <c r="PU199" s="3"/>
      <c r="PV199" s="3"/>
      <c r="PW199" s="3"/>
      <c r="PX199" s="3"/>
      <c r="PY199" s="3"/>
      <c r="PZ199" s="3"/>
      <c r="QA199" s="3"/>
      <c r="QB199" s="3"/>
      <c r="QC199" s="3"/>
      <c r="QD199" s="3"/>
      <c r="QE199" s="3"/>
      <c r="QF199" s="3"/>
      <c r="QG199" s="3"/>
      <c r="QH199" s="3"/>
      <c r="QI199" s="3"/>
      <c r="QJ199" s="3"/>
      <c r="QK199" s="3"/>
      <c r="QL199" s="3"/>
      <c r="QM199" s="3"/>
      <c r="QN199" s="3"/>
      <c r="QO199" s="3"/>
      <c r="QP199" s="3"/>
      <c r="QQ199" s="3"/>
      <c r="QR199" s="3"/>
      <c r="QS199" s="3"/>
      <c r="QT199" s="3"/>
      <c r="QU199" s="3"/>
      <c r="QV199" s="3"/>
      <c r="QW199" s="3"/>
      <c r="QX199" s="3"/>
      <c r="QY199" s="3"/>
      <c r="QZ199" s="3"/>
      <c r="RA199" s="3"/>
      <c r="RB199" s="3"/>
      <c r="RC199" s="3"/>
      <c r="RD199" s="3"/>
      <c r="RE199" s="3"/>
      <c r="RF199" s="3"/>
      <c r="RG199" s="3"/>
      <c r="RH199" s="3"/>
      <c r="RI199" s="3"/>
      <c r="RJ199" s="3"/>
      <c r="RK199" s="3"/>
      <c r="RL199" s="3"/>
      <c r="RM199" s="3"/>
      <c r="RN199" s="3"/>
      <c r="RO199" s="3"/>
      <c r="RP199" s="3"/>
      <c r="RQ199" s="3"/>
      <c r="RR199" s="3"/>
      <c r="RS199" s="3"/>
      <c r="RT199" s="3"/>
      <c r="RU199" s="3"/>
      <c r="RV199" s="3"/>
      <c r="RW199" s="3"/>
      <c r="RX199" s="3"/>
      <c r="RY199" s="3"/>
      <c r="RZ199" s="3"/>
      <c r="SA199" s="3"/>
      <c r="SB199" s="3"/>
      <c r="SC199" s="3"/>
      <c r="SD199" s="3"/>
      <c r="SE199" s="3"/>
      <c r="SF199" s="3"/>
      <c r="SG199" s="3"/>
      <c r="SH199" s="3"/>
      <c r="SI199" s="3"/>
      <c r="SJ199" s="3"/>
      <c r="SK199" s="3"/>
      <c r="SL199" s="3"/>
      <c r="SM199" s="3"/>
      <c r="SN199" s="3"/>
      <c r="SO199" s="3"/>
      <c r="SP199" s="3"/>
      <c r="SQ199" s="3"/>
      <c r="SR199" s="3"/>
      <c r="SS199" s="3"/>
      <c r="ST199" s="3"/>
      <c r="SU199" s="3"/>
      <c r="SV199" s="3"/>
      <c r="SW199" s="3"/>
      <c r="SX199" s="3"/>
      <c r="SY199" s="3"/>
      <c r="SZ199" s="3"/>
      <c r="TA199" s="3"/>
      <c r="TB199" s="3"/>
      <c r="TC199" s="3"/>
      <c r="TD199" s="3"/>
      <c r="TE199" s="3"/>
      <c r="TF199" s="3"/>
      <c r="TG199" s="3"/>
      <c r="TH199" s="3"/>
      <c r="TI199" s="3"/>
      <c r="TJ199" s="3"/>
      <c r="TK199" s="3"/>
      <c r="TL199" s="3"/>
      <c r="TM199" s="3"/>
      <c r="TN199" s="3"/>
      <c r="TO199" s="3"/>
      <c r="TP199" s="3"/>
      <c r="TQ199" s="3"/>
      <c r="TR199" s="3"/>
      <c r="TS199" s="3"/>
      <c r="TT199" s="3"/>
      <c r="TU199" s="3"/>
      <c r="TV199" s="3"/>
      <c r="TW199" s="3"/>
      <c r="TX199" s="3"/>
      <c r="TY199" s="3"/>
      <c r="TZ199" s="3"/>
      <c r="UA199" s="3"/>
      <c r="UB199" s="3"/>
      <c r="UC199" s="3"/>
      <c r="UD199" s="3"/>
      <c r="UE199" s="3"/>
      <c r="UF199" s="3"/>
      <c r="UG199" s="3"/>
      <c r="UH199" s="3"/>
      <c r="UI199" s="3"/>
      <c r="UJ199" s="3"/>
      <c r="UK199" s="3"/>
      <c r="UL199" s="3"/>
      <c r="UM199" s="3"/>
      <c r="UN199" s="3"/>
      <c r="UO199" s="3"/>
      <c r="UP199" s="3"/>
      <c r="UQ199" s="3"/>
      <c r="UR199" s="3"/>
      <c r="US199" s="3"/>
      <c r="UT199" s="3"/>
      <c r="UU199" s="3"/>
      <c r="UV199" s="3"/>
      <c r="UW199" s="3"/>
      <c r="UX199" s="3"/>
      <c r="UY199" s="3"/>
      <c r="UZ199" s="3"/>
      <c r="VA199" s="3"/>
      <c r="VB199" s="3"/>
      <c r="VC199" s="3"/>
      <c r="VD199" s="3"/>
      <c r="VE199" s="3"/>
      <c r="VF199" s="3"/>
      <c r="VG199" s="3"/>
      <c r="VH199" s="3"/>
      <c r="VI199" s="3"/>
      <c r="VJ199" s="3"/>
      <c r="VK199" s="3"/>
      <c r="VL199" s="3"/>
      <c r="VM199" s="3"/>
      <c r="VN199" s="3"/>
      <c r="VO199" s="3"/>
      <c r="VP199" s="3"/>
      <c r="VQ199" s="3"/>
      <c r="VR199" s="3"/>
      <c r="VS199" s="3"/>
      <c r="VT199" s="3"/>
      <c r="VU199" s="3"/>
      <c r="VV199" s="3"/>
      <c r="VW199" s="3"/>
      <c r="VX199" s="3"/>
      <c r="VY199" s="3"/>
      <c r="VZ199" s="3"/>
      <c r="WA199" s="3"/>
      <c r="WB199" s="3"/>
      <c r="WC199" s="3"/>
      <c r="WD199" s="3"/>
      <c r="WE199" s="3"/>
      <c r="WF199" s="3"/>
      <c r="WG199" s="3"/>
      <c r="WH199" s="3"/>
      <c r="WI199" s="3"/>
      <c r="WJ199" s="3"/>
      <c r="WK199" s="3"/>
      <c r="WL199" s="3"/>
      <c r="WM199" s="3"/>
      <c r="WN199" s="3"/>
      <c r="WO199" s="3"/>
      <c r="WP199" s="3"/>
      <c r="WQ199" s="3"/>
      <c r="WR199" s="3"/>
      <c r="WS199" s="3"/>
      <c r="WT199" s="3"/>
      <c r="WU199" s="3"/>
      <c r="WV199" s="3"/>
      <c r="WW199" s="3"/>
      <c r="WX199" s="3"/>
      <c r="WY199" s="3"/>
      <c r="WZ199" s="3"/>
      <c r="XA199" s="3"/>
      <c r="XB199" s="3"/>
      <c r="XC199" s="3"/>
      <c r="XD199" s="3"/>
      <c r="XE199" s="3"/>
      <c r="XF199" s="3"/>
      <c r="XG199" s="3"/>
      <c r="XH199" s="3"/>
      <c r="XI199" s="3"/>
      <c r="XJ199" s="3"/>
      <c r="XK199" s="3"/>
      <c r="XL199" s="3"/>
      <c r="XM199" s="3"/>
      <c r="XN199" s="3"/>
      <c r="XO199" s="3"/>
      <c r="XP199" s="3"/>
      <c r="XQ199" s="3"/>
      <c r="XR199" s="3"/>
      <c r="XS199" s="3"/>
      <c r="XT199" s="3"/>
      <c r="XU199" s="3"/>
      <c r="XV199" s="3"/>
      <c r="XW199" s="3"/>
      <c r="XX199" s="3"/>
      <c r="XY199" s="3"/>
      <c r="XZ199" s="3"/>
      <c r="YA199" s="3"/>
      <c r="YB199" s="3"/>
      <c r="YC199" s="3"/>
      <c r="YD199" s="3"/>
      <c r="YE199" s="3"/>
      <c r="YF199" s="3"/>
      <c r="YG199" s="3"/>
      <c r="YH199" s="3"/>
      <c r="YI199" s="3"/>
      <c r="YJ199" s="3"/>
      <c r="YK199" s="3"/>
      <c r="YL199" s="3"/>
      <c r="YM199" s="3"/>
      <c r="YN199" s="3"/>
      <c r="YO199" s="3"/>
      <c r="YP199" s="3"/>
      <c r="YQ199" s="3"/>
      <c r="YR199" s="3"/>
      <c r="YS199" s="3"/>
      <c r="YT199" s="3"/>
      <c r="YU199" s="3"/>
      <c r="YV199" s="3"/>
      <c r="YW199" s="3"/>
      <c r="YX199" s="3"/>
      <c r="YY199" s="3"/>
      <c r="YZ199" s="3"/>
      <c r="ZA199" s="3"/>
      <c r="ZB199" s="3"/>
      <c r="ZC199" s="3"/>
      <c r="ZD199" s="3"/>
      <c r="ZE199" s="3"/>
      <c r="ZF199" s="3"/>
      <c r="ZG199" s="3"/>
      <c r="ZH199" s="3"/>
      <c r="ZI199" s="3"/>
      <c r="ZJ199" s="3"/>
      <c r="ZK199" s="3"/>
      <c r="ZL199" s="3"/>
      <c r="ZM199" s="3"/>
      <c r="ZN199" s="3"/>
      <c r="ZO199" s="3"/>
      <c r="ZP199" s="3"/>
      <c r="ZQ199" s="3"/>
      <c r="ZR199" s="3"/>
      <c r="ZS199" s="3"/>
      <c r="ZT199" s="3"/>
      <c r="ZU199" s="3"/>
      <c r="ZV199" s="3"/>
      <c r="ZW199" s="3"/>
      <c r="ZX199" s="3"/>
      <c r="ZY199" s="3"/>
      <c r="ZZ199" s="3"/>
      <c r="AAA199" s="3"/>
      <c r="AAB199" s="3"/>
      <c r="AAC199" s="3"/>
      <c r="AAD199" s="3"/>
      <c r="AAE199" s="3"/>
      <c r="AAF199" s="3"/>
      <c r="AAG199" s="3"/>
      <c r="AAH199" s="3"/>
      <c r="AAI199" s="3"/>
      <c r="AAJ199" s="3"/>
      <c r="AAK199" s="3"/>
      <c r="AAL199" s="3"/>
      <c r="AAM199" s="3"/>
      <c r="AAN199" s="3"/>
      <c r="AAO199" s="3"/>
      <c r="AAP199" s="3"/>
      <c r="AAQ199" s="3"/>
      <c r="AAR199" s="3"/>
      <c r="AAS199" s="3"/>
      <c r="AAT199" s="3"/>
      <c r="AAU199" s="3"/>
      <c r="AAV199" s="3"/>
      <c r="AAW199" s="3"/>
      <c r="AAX199" s="3"/>
      <c r="AAY199" s="3"/>
      <c r="AAZ199" s="3"/>
      <c r="ABA199" s="3"/>
      <c r="ABB199" s="3"/>
      <c r="ABC199" s="3"/>
      <c r="ABD199" s="3"/>
      <c r="ABE199" s="3"/>
      <c r="ABF199" s="3"/>
      <c r="ABG199" s="3"/>
      <c r="ABH199" s="3"/>
      <c r="ABI199" s="3"/>
      <c r="ABJ199" s="3"/>
      <c r="ABK199" s="3"/>
      <c r="ABL199" s="3"/>
      <c r="ABM199" s="3"/>
      <c r="ABN199" s="3"/>
      <c r="ABO199" s="3"/>
      <c r="ABP199" s="3"/>
      <c r="ABQ199" s="3"/>
      <c r="ABR199" s="3"/>
      <c r="ABS199" s="3"/>
      <c r="ABT199" s="3"/>
      <c r="ABU199" s="3"/>
      <c r="ABV199" s="3"/>
      <c r="ABW199" s="3"/>
      <c r="ABX199" s="3"/>
      <c r="ABY199" s="3"/>
      <c r="ABZ199" s="3"/>
      <c r="ACA199" s="3"/>
      <c r="ACB199" s="3"/>
      <c r="ACC199" s="3"/>
      <c r="ACD199" s="3"/>
      <c r="ACE199" s="3"/>
      <c r="ACF199" s="3"/>
      <c r="ACG199" s="3"/>
      <c r="ACH199" s="3"/>
      <c r="ACI199" s="3"/>
      <c r="ACJ199" s="3"/>
      <c r="ACK199" s="3"/>
      <c r="ACL199" s="3"/>
      <c r="ACM199" s="3"/>
      <c r="ACN199" s="3"/>
      <c r="ACO199" s="3"/>
      <c r="ACP199" s="3"/>
      <c r="ACQ199" s="3"/>
      <c r="ACR199" s="3"/>
      <c r="ACS199" s="3"/>
      <c r="ACT199" s="3"/>
      <c r="ACU199" s="3"/>
      <c r="ACV199" s="3"/>
      <c r="ACW199" s="3"/>
      <c r="ACX199" s="3"/>
      <c r="ACY199" s="3"/>
      <c r="ACZ199" s="3"/>
      <c r="ADA199" s="3"/>
      <c r="ADB199" s="3"/>
      <c r="ADC199" s="3"/>
      <c r="ADD199" s="3"/>
      <c r="ADE199" s="3"/>
      <c r="ADF199" s="3"/>
      <c r="ADG199" s="3"/>
      <c r="ADH199" s="3"/>
      <c r="ADI199" s="3"/>
      <c r="ADJ199" s="3"/>
      <c r="ADK199" s="3"/>
      <c r="ADL199" s="3"/>
      <c r="ADM199" s="3"/>
      <c r="ADN199" s="3"/>
      <c r="ADO199" s="3"/>
      <c r="ADP199" s="3"/>
      <c r="ADQ199" s="3"/>
      <c r="ADR199" s="3"/>
      <c r="ADS199" s="3"/>
      <c r="ADT199" s="3"/>
      <c r="ADU199" s="3"/>
      <c r="ADV199" s="3"/>
      <c r="ADW199" s="3"/>
      <c r="ADX199" s="3"/>
      <c r="ADY199" s="3"/>
      <c r="ADZ199" s="3"/>
      <c r="AEA199" s="3"/>
      <c r="AEB199" s="3"/>
      <c r="AEC199" s="3"/>
      <c r="AED199" s="3"/>
      <c r="AEE199" s="3"/>
      <c r="AEF199" s="3"/>
      <c r="AEG199" s="3"/>
      <c r="AEH199" s="3"/>
      <c r="AEI199" s="3"/>
      <c r="AEJ199" s="3"/>
      <c r="AEK199" s="3"/>
      <c r="AEL199" s="3"/>
      <c r="AEM199" s="3"/>
      <c r="AEN199" s="3"/>
      <c r="AEO199" s="3"/>
      <c r="AEP199" s="3"/>
      <c r="AEQ199" s="3"/>
      <c r="AER199" s="3"/>
      <c r="AES199" s="3"/>
      <c r="AET199" s="3"/>
      <c r="AEU199" s="3"/>
      <c r="AEV199" s="3"/>
      <c r="AEW199" s="3"/>
      <c r="AEX199" s="3"/>
      <c r="AEY199" s="3"/>
      <c r="AEZ199" s="3"/>
      <c r="AFA199" s="3"/>
      <c r="AFB199" s="3"/>
      <c r="AFC199" s="3"/>
      <c r="AFD199" s="3"/>
      <c r="AFE199" s="3"/>
      <c r="AFF199" s="3"/>
      <c r="AFG199" s="3"/>
      <c r="AFH199" s="3"/>
      <c r="AFI199" s="3"/>
      <c r="AFJ199" s="3"/>
      <c r="AFK199" s="3"/>
      <c r="AFL199" s="3"/>
      <c r="AFM199" s="3"/>
      <c r="AFN199" s="3"/>
      <c r="AFO199" s="3"/>
      <c r="AFP199" s="3"/>
      <c r="AFQ199" s="3"/>
      <c r="AFR199" s="3"/>
      <c r="AFS199" s="3"/>
      <c r="AFT199" s="3"/>
      <c r="AFU199" s="3"/>
      <c r="AFV199" s="3"/>
      <c r="AFW199" s="3"/>
      <c r="AFX199" s="3"/>
      <c r="AFY199" s="3"/>
      <c r="AFZ199" s="3"/>
      <c r="AGA199" s="3"/>
      <c r="AGB199" s="3"/>
      <c r="AGC199" s="3"/>
      <c r="AGD199" s="3"/>
      <c r="AGE199" s="3"/>
      <c r="AGF199" s="3"/>
      <c r="AGG199" s="3"/>
      <c r="AGH199" s="3"/>
      <c r="AGI199" s="3"/>
      <c r="AGJ199" s="3"/>
      <c r="AGK199" s="3"/>
      <c r="AGL199" s="3"/>
      <c r="AGM199" s="3"/>
      <c r="AGN199" s="3"/>
      <c r="AGO199" s="3"/>
      <c r="AGP199" s="3"/>
      <c r="AGQ199" s="3"/>
      <c r="AGR199" s="3"/>
      <c r="AGS199" s="3"/>
      <c r="AGT199" s="3"/>
      <c r="AGU199" s="3"/>
      <c r="AGV199" s="3"/>
      <c r="AGW199" s="3"/>
      <c r="AGX199" s="3"/>
      <c r="AGY199" s="3"/>
      <c r="AGZ199" s="3"/>
      <c r="AHA199" s="3"/>
      <c r="AHB199" s="3"/>
      <c r="AHC199" s="3"/>
      <c r="AHD199" s="3"/>
      <c r="AHE199" s="3"/>
      <c r="AHF199" s="3"/>
      <c r="AHG199" s="3"/>
      <c r="AHH199" s="3"/>
      <c r="AHI199" s="3"/>
      <c r="AHJ199" s="3"/>
      <c r="AHK199" s="3"/>
      <c r="AHL199" s="3"/>
      <c r="AHM199" s="3"/>
      <c r="AHN199" s="3"/>
      <c r="AHO199" s="3"/>
      <c r="AHP199" s="3"/>
      <c r="AHQ199" s="3"/>
      <c r="AHR199" s="3"/>
      <c r="AHS199" s="3"/>
      <c r="AHT199" s="3"/>
      <c r="AHU199" s="3"/>
      <c r="AHV199" s="3"/>
      <c r="AHW199" s="3"/>
      <c r="AHX199" s="3"/>
      <c r="AHY199" s="3"/>
      <c r="AHZ199" s="3"/>
      <c r="AIA199" s="3"/>
      <c r="AIB199" s="3"/>
      <c r="AIC199" s="3"/>
      <c r="AID199" s="3"/>
      <c r="AIE199" s="3"/>
      <c r="AIF199" s="3"/>
      <c r="AIG199" s="3"/>
      <c r="AIH199" s="3"/>
      <c r="AII199" s="3"/>
      <c r="AIJ199" s="3"/>
      <c r="AIK199" s="3"/>
      <c r="AIL199" s="3"/>
      <c r="AIM199" s="3"/>
      <c r="AIN199" s="3"/>
      <c r="AIO199" s="3"/>
      <c r="AIP199" s="3"/>
      <c r="AIQ199" s="3"/>
      <c r="AIR199" s="3"/>
      <c r="AIS199" s="3"/>
      <c r="AIT199" s="3"/>
      <c r="AIU199" s="3"/>
      <c r="AIV199" s="3"/>
      <c r="AIW199" s="3"/>
      <c r="AIX199" s="3"/>
      <c r="AIY199" s="3"/>
      <c r="AIZ199" s="3"/>
      <c r="AJA199" s="3"/>
      <c r="AJB199" s="3"/>
      <c r="AJC199" s="3"/>
      <c r="AJD199" s="3"/>
      <c r="AJE199" s="3"/>
      <c r="AJF199" s="3"/>
      <c r="AJG199" s="3"/>
      <c r="AJH199" s="3"/>
      <c r="AJI199" s="3"/>
      <c r="AJJ199" s="3"/>
      <c r="AJK199" s="3"/>
      <c r="AJL199" s="3"/>
      <c r="AJM199" s="3"/>
      <c r="AJN199" s="3"/>
      <c r="AJO199" s="3"/>
      <c r="AJP199" s="3"/>
      <c r="AJQ199" s="3"/>
      <c r="AJR199" s="3"/>
      <c r="AJS199" s="3"/>
      <c r="AJT199" s="3"/>
      <c r="AJU199" s="3"/>
      <c r="AJV199" s="3"/>
      <c r="AJW199" s="3"/>
      <c r="AJX199" s="3"/>
      <c r="AJY199" s="3"/>
      <c r="AJZ199" s="3"/>
      <c r="AKA199" s="3"/>
      <c r="AKB199" s="3"/>
      <c r="AKC199" s="3"/>
      <c r="AKD199" s="3"/>
      <c r="AKE199" s="3"/>
      <c r="AKF199" s="3"/>
      <c r="AKG199" s="3"/>
      <c r="AKH199" s="3"/>
      <c r="AKI199" s="3"/>
      <c r="AKJ199" s="3"/>
      <c r="AKK199" s="3"/>
      <c r="AKL199" s="3"/>
      <c r="AKM199" s="3"/>
      <c r="AKN199" s="3"/>
      <c r="AKO199" s="3"/>
      <c r="AKP199" s="3"/>
      <c r="AKQ199" s="3"/>
      <c r="AKR199" s="3"/>
      <c r="AKS199" s="3"/>
      <c r="AKT199" s="3"/>
      <c r="AKU199" s="3"/>
      <c r="AKV199" s="3"/>
      <c r="AKW199" s="3"/>
      <c r="AKX199" s="3"/>
      <c r="AKY199" s="3"/>
      <c r="AKZ199" s="3"/>
      <c r="ALA199" s="3"/>
      <c r="ALB199" s="3"/>
      <c r="ALC199" s="3"/>
      <c r="ALD199" s="3"/>
      <c r="ALE199" s="3"/>
      <c r="ALF199" s="3"/>
      <c r="ALG199" s="3"/>
      <c r="ALH199" s="3"/>
      <c r="ALI199" s="3"/>
      <c r="ALJ199" s="3"/>
      <c r="ALK199" s="3"/>
      <c r="ALL199" s="3"/>
      <c r="ALM199" s="3"/>
      <c r="ALN199" s="3"/>
      <c r="ALO199" s="3"/>
      <c r="ALP199" s="3"/>
      <c r="ALQ199" s="3"/>
      <c r="ALR199" s="3"/>
      <c r="ALS199" s="3"/>
      <c r="ALT199" s="3"/>
      <c r="ALU199" s="3"/>
      <c r="ALV199" s="3"/>
      <c r="ALW199" s="3"/>
      <c r="ALX199" s="3"/>
      <c r="ALY199" s="3"/>
      <c r="ALZ199" s="3"/>
      <c r="AMA199" s="3"/>
      <c r="AMB199" s="3"/>
      <c r="AMC199" s="3"/>
      <c r="AMD199" s="3"/>
      <c r="AME199" s="3"/>
      <c r="AMF199" s="3"/>
      <c r="AMG199" s="3"/>
      <c r="AMH199" s="3"/>
      <c r="AMI199" s="3"/>
      <c r="AMJ199" s="3"/>
      <c r="AMK199" s="3"/>
    </row>
    <row r="200" spans="1:1025" ht="12.75" x14ac:dyDescent="0.2">
      <c r="A200" s="3"/>
      <c r="B200" s="3"/>
      <c r="C200" s="218"/>
      <c r="D200" s="218"/>
      <c r="E200" s="218"/>
      <c r="F200" s="218"/>
      <c r="G200" s="218"/>
      <c r="H200" s="234"/>
      <c r="I200" s="218"/>
      <c r="J200" s="218"/>
      <c r="K200" s="218"/>
      <c r="L200" s="218"/>
      <c r="M200" s="218"/>
      <c r="N200" s="218"/>
      <c r="O200" s="218"/>
      <c r="P200" s="218"/>
      <c r="Q200" s="224"/>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c r="KI200" s="3"/>
      <c r="KJ200" s="3"/>
      <c r="KK200" s="3"/>
      <c r="KL200" s="3"/>
      <c r="KM200" s="3"/>
      <c r="KN200" s="3"/>
      <c r="KO200" s="3"/>
      <c r="KP200" s="3"/>
      <c r="KQ200" s="3"/>
      <c r="KR200" s="3"/>
      <c r="KS200" s="3"/>
      <c r="KT200" s="3"/>
      <c r="KU200" s="3"/>
      <c r="KV200" s="3"/>
      <c r="KW200" s="3"/>
      <c r="KX200" s="3"/>
      <c r="KY200" s="3"/>
      <c r="KZ200" s="3"/>
      <c r="LA200" s="3"/>
      <c r="LB200" s="3"/>
      <c r="LC200" s="3"/>
      <c r="LD200" s="3"/>
      <c r="LE200" s="3"/>
      <c r="LF200" s="3"/>
      <c r="LG200" s="3"/>
      <c r="LH200" s="3"/>
      <c r="LI200" s="3"/>
      <c r="LJ200" s="3"/>
      <c r="LK200" s="3"/>
      <c r="LL200" s="3"/>
      <c r="LM200" s="3"/>
      <c r="LN200" s="3"/>
      <c r="LO200" s="3"/>
      <c r="LP200" s="3"/>
      <c r="LQ200" s="3"/>
      <c r="LR200" s="3"/>
      <c r="LS200" s="3"/>
      <c r="LT200" s="3"/>
      <c r="LU200" s="3"/>
      <c r="LV200" s="3"/>
      <c r="LW200" s="3"/>
      <c r="LX200" s="3"/>
      <c r="LY200" s="3"/>
      <c r="LZ200" s="3"/>
      <c r="MA200" s="3"/>
      <c r="MB200" s="3"/>
      <c r="MC200" s="3"/>
      <c r="MD200" s="3"/>
      <c r="ME200" s="3"/>
      <c r="MF200" s="3"/>
      <c r="MG200" s="3"/>
      <c r="MH200" s="3"/>
      <c r="MI200" s="3"/>
      <c r="MJ200" s="3"/>
      <c r="MK200" s="3"/>
      <c r="ML200" s="3"/>
      <c r="MM200" s="3"/>
      <c r="MN200" s="3"/>
      <c r="MO200" s="3"/>
      <c r="MP200" s="3"/>
      <c r="MQ200" s="3"/>
      <c r="MR200" s="3"/>
      <c r="MS200" s="3"/>
      <c r="MT200" s="3"/>
      <c r="MU200" s="3"/>
      <c r="MV200" s="3"/>
      <c r="MW200" s="3"/>
      <c r="MX200" s="3"/>
      <c r="MY200" s="3"/>
      <c r="MZ200" s="3"/>
      <c r="NA200" s="3"/>
      <c r="NB200" s="3"/>
      <c r="NC200" s="3"/>
      <c r="ND200" s="3"/>
      <c r="NE200" s="3"/>
      <c r="NF200" s="3"/>
      <c r="NG200" s="3"/>
      <c r="NH200" s="3"/>
      <c r="NI200" s="3"/>
      <c r="NJ200" s="3"/>
      <c r="NK200" s="3"/>
      <c r="NL200" s="3"/>
      <c r="NM200" s="3"/>
      <c r="NN200" s="3"/>
      <c r="NO200" s="3"/>
      <c r="NP200" s="3"/>
      <c r="NQ200" s="3"/>
      <c r="NR200" s="3"/>
      <c r="NS200" s="3"/>
      <c r="NT200" s="3"/>
      <c r="NU200" s="3"/>
      <c r="NV200" s="3"/>
      <c r="NW200" s="3"/>
      <c r="NX200" s="3"/>
      <c r="NY200" s="3"/>
      <c r="NZ200" s="3"/>
      <c r="OA200" s="3"/>
      <c r="OB200" s="3"/>
      <c r="OC200" s="3"/>
      <c r="OD200" s="3"/>
      <c r="OE200" s="3"/>
      <c r="OF200" s="3"/>
      <c r="OG200" s="3"/>
      <c r="OH200" s="3"/>
      <c r="OI200" s="3"/>
      <c r="OJ200" s="3"/>
      <c r="OK200" s="3"/>
      <c r="OL200" s="3"/>
      <c r="OM200" s="3"/>
      <c r="ON200" s="3"/>
      <c r="OO200" s="3"/>
      <c r="OP200" s="3"/>
      <c r="OQ200" s="3"/>
      <c r="OR200" s="3"/>
      <c r="OS200" s="3"/>
      <c r="OT200" s="3"/>
      <c r="OU200" s="3"/>
      <c r="OV200" s="3"/>
      <c r="OW200" s="3"/>
      <c r="OX200" s="3"/>
      <c r="OY200" s="3"/>
      <c r="OZ200" s="3"/>
      <c r="PA200" s="3"/>
      <c r="PB200" s="3"/>
      <c r="PC200" s="3"/>
      <c r="PD200" s="3"/>
      <c r="PE200" s="3"/>
      <c r="PF200" s="3"/>
      <c r="PG200" s="3"/>
      <c r="PH200" s="3"/>
      <c r="PI200" s="3"/>
      <c r="PJ200" s="3"/>
      <c r="PK200" s="3"/>
      <c r="PL200" s="3"/>
      <c r="PM200" s="3"/>
      <c r="PN200" s="3"/>
      <c r="PO200" s="3"/>
      <c r="PP200" s="3"/>
      <c r="PQ200" s="3"/>
      <c r="PR200" s="3"/>
      <c r="PS200" s="3"/>
      <c r="PT200" s="3"/>
      <c r="PU200" s="3"/>
      <c r="PV200" s="3"/>
      <c r="PW200" s="3"/>
      <c r="PX200" s="3"/>
      <c r="PY200" s="3"/>
      <c r="PZ200" s="3"/>
      <c r="QA200" s="3"/>
      <c r="QB200" s="3"/>
      <c r="QC200" s="3"/>
      <c r="QD200" s="3"/>
      <c r="QE200" s="3"/>
      <c r="QF200" s="3"/>
      <c r="QG200" s="3"/>
      <c r="QH200" s="3"/>
      <c r="QI200" s="3"/>
      <c r="QJ200" s="3"/>
      <c r="QK200" s="3"/>
      <c r="QL200" s="3"/>
      <c r="QM200" s="3"/>
      <c r="QN200" s="3"/>
      <c r="QO200" s="3"/>
      <c r="QP200" s="3"/>
      <c r="QQ200" s="3"/>
      <c r="QR200" s="3"/>
      <c r="QS200" s="3"/>
      <c r="QT200" s="3"/>
      <c r="QU200" s="3"/>
      <c r="QV200" s="3"/>
      <c r="QW200" s="3"/>
      <c r="QX200" s="3"/>
      <c r="QY200" s="3"/>
      <c r="QZ200" s="3"/>
      <c r="RA200" s="3"/>
      <c r="RB200" s="3"/>
      <c r="RC200" s="3"/>
      <c r="RD200" s="3"/>
      <c r="RE200" s="3"/>
      <c r="RF200" s="3"/>
      <c r="RG200" s="3"/>
      <c r="RH200" s="3"/>
      <c r="RI200" s="3"/>
      <c r="RJ200" s="3"/>
      <c r="RK200" s="3"/>
      <c r="RL200" s="3"/>
      <c r="RM200" s="3"/>
      <c r="RN200" s="3"/>
      <c r="RO200" s="3"/>
      <c r="RP200" s="3"/>
      <c r="RQ200" s="3"/>
      <c r="RR200" s="3"/>
      <c r="RS200" s="3"/>
      <c r="RT200" s="3"/>
      <c r="RU200" s="3"/>
      <c r="RV200" s="3"/>
      <c r="RW200" s="3"/>
      <c r="RX200" s="3"/>
      <c r="RY200" s="3"/>
      <c r="RZ200" s="3"/>
      <c r="SA200" s="3"/>
      <c r="SB200" s="3"/>
      <c r="SC200" s="3"/>
      <c r="SD200" s="3"/>
      <c r="SE200" s="3"/>
      <c r="SF200" s="3"/>
      <c r="SG200" s="3"/>
      <c r="SH200" s="3"/>
      <c r="SI200" s="3"/>
      <c r="SJ200" s="3"/>
      <c r="SK200" s="3"/>
      <c r="SL200" s="3"/>
      <c r="SM200" s="3"/>
      <c r="SN200" s="3"/>
      <c r="SO200" s="3"/>
      <c r="SP200" s="3"/>
      <c r="SQ200" s="3"/>
      <c r="SR200" s="3"/>
      <c r="SS200" s="3"/>
      <c r="ST200" s="3"/>
      <c r="SU200" s="3"/>
      <c r="SV200" s="3"/>
      <c r="SW200" s="3"/>
      <c r="SX200" s="3"/>
      <c r="SY200" s="3"/>
      <c r="SZ200" s="3"/>
      <c r="TA200" s="3"/>
      <c r="TB200" s="3"/>
      <c r="TC200" s="3"/>
      <c r="TD200" s="3"/>
      <c r="TE200" s="3"/>
      <c r="TF200" s="3"/>
      <c r="TG200" s="3"/>
      <c r="TH200" s="3"/>
      <c r="TI200" s="3"/>
      <c r="TJ200" s="3"/>
      <c r="TK200" s="3"/>
      <c r="TL200" s="3"/>
      <c r="TM200" s="3"/>
      <c r="TN200" s="3"/>
      <c r="TO200" s="3"/>
      <c r="TP200" s="3"/>
      <c r="TQ200" s="3"/>
      <c r="TR200" s="3"/>
      <c r="TS200" s="3"/>
      <c r="TT200" s="3"/>
      <c r="TU200" s="3"/>
      <c r="TV200" s="3"/>
      <c r="TW200" s="3"/>
      <c r="TX200" s="3"/>
      <c r="TY200" s="3"/>
      <c r="TZ200" s="3"/>
      <c r="UA200" s="3"/>
      <c r="UB200" s="3"/>
      <c r="UC200" s="3"/>
      <c r="UD200" s="3"/>
      <c r="UE200" s="3"/>
      <c r="UF200" s="3"/>
      <c r="UG200" s="3"/>
      <c r="UH200" s="3"/>
      <c r="UI200" s="3"/>
      <c r="UJ200" s="3"/>
      <c r="UK200" s="3"/>
      <c r="UL200" s="3"/>
      <c r="UM200" s="3"/>
      <c r="UN200" s="3"/>
      <c r="UO200" s="3"/>
      <c r="UP200" s="3"/>
      <c r="UQ200" s="3"/>
      <c r="UR200" s="3"/>
      <c r="US200" s="3"/>
      <c r="UT200" s="3"/>
      <c r="UU200" s="3"/>
      <c r="UV200" s="3"/>
      <c r="UW200" s="3"/>
      <c r="UX200" s="3"/>
      <c r="UY200" s="3"/>
      <c r="UZ200" s="3"/>
      <c r="VA200" s="3"/>
      <c r="VB200" s="3"/>
      <c r="VC200" s="3"/>
      <c r="VD200" s="3"/>
      <c r="VE200" s="3"/>
      <c r="VF200" s="3"/>
      <c r="VG200" s="3"/>
      <c r="VH200" s="3"/>
      <c r="VI200" s="3"/>
      <c r="VJ200" s="3"/>
      <c r="VK200" s="3"/>
      <c r="VL200" s="3"/>
      <c r="VM200" s="3"/>
      <c r="VN200" s="3"/>
      <c r="VO200" s="3"/>
      <c r="VP200" s="3"/>
      <c r="VQ200" s="3"/>
      <c r="VR200" s="3"/>
      <c r="VS200" s="3"/>
      <c r="VT200" s="3"/>
      <c r="VU200" s="3"/>
      <c r="VV200" s="3"/>
      <c r="VW200" s="3"/>
      <c r="VX200" s="3"/>
      <c r="VY200" s="3"/>
      <c r="VZ200" s="3"/>
      <c r="WA200" s="3"/>
      <c r="WB200" s="3"/>
      <c r="WC200" s="3"/>
      <c r="WD200" s="3"/>
      <c r="WE200" s="3"/>
      <c r="WF200" s="3"/>
      <c r="WG200" s="3"/>
      <c r="WH200" s="3"/>
      <c r="WI200" s="3"/>
      <c r="WJ200" s="3"/>
      <c r="WK200" s="3"/>
      <c r="WL200" s="3"/>
      <c r="WM200" s="3"/>
      <c r="WN200" s="3"/>
      <c r="WO200" s="3"/>
      <c r="WP200" s="3"/>
      <c r="WQ200" s="3"/>
      <c r="WR200" s="3"/>
      <c r="WS200" s="3"/>
      <c r="WT200" s="3"/>
      <c r="WU200" s="3"/>
      <c r="WV200" s="3"/>
      <c r="WW200" s="3"/>
      <c r="WX200" s="3"/>
      <c r="WY200" s="3"/>
      <c r="WZ200" s="3"/>
      <c r="XA200" s="3"/>
      <c r="XB200" s="3"/>
      <c r="XC200" s="3"/>
      <c r="XD200" s="3"/>
      <c r="XE200" s="3"/>
      <c r="XF200" s="3"/>
      <c r="XG200" s="3"/>
      <c r="XH200" s="3"/>
      <c r="XI200" s="3"/>
      <c r="XJ200" s="3"/>
      <c r="XK200" s="3"/>
      <c r="XL200" s="3"/>
      <c r="XM200" s="3"/>
      <c r="XN200" s="3"/>
      <c r="XO200" s="3"/>
      <c r="XP200" s="3"/>
      <c r="XQ200" s="3"/>
      <c r="XR200" s="3"/>
      <c r="XS200" s="3"/>
      <c r="XT200" s="3"/>
      <c r="XU200" s="3"/>
      <c r="XV200" s="3"/>
      <c r="XW200" s="3"/>
      <c r="XX200" s="3"/>
      <c r="XY200" s="3"/>
      <c r="XZ200" s="3"/>
      <c r="YA200" s="3"/>
      <c r="YB200" s="3"/>
      <c r="YC200" s="3"/>
      <c r="YD200" s="3"/>
      <c r="YE200" s="3"/>
      <c r="YF200" s="3"/>
      <c r="YG200" s="3"/>
      <c r="YH200" s="3"/>
      <c r="YI200" s="3"/>
      <c r="YJ200" s="3"/>
      <c r="YK200" s="3"/>
      <c r="YL200" s="3"/>
      <c r="YM200" s="3"/>
      <c r="YN200" s="3"/>
      <c r="YO200" s="3"/>
      <c r="YP200" s="3"/>
      <c r="YQ200" s="3"/>
      <c r="YR200" s="3"/>
      <c r="YS200" s="3"/>
      <c r="YT200" s="3"/>
      <c r="YU200" s="3"/>
      <c r="YV200" s="3"/>
      <c r="YW200" s="3"/>
      <c r="YX200" s="3"/>
      <c r="YY200" s="3"/>
      <c r="YZ200" s="3"/>
      <c r="ZA200" s="3"/>
      <c r="ZB200" s="3"/>
      <c r="ZC200" s="3"/>
      <c r="ZD200" s="3"/>
      <c r="ZE200" s="3"/>
      <c r="ZF200" s="3"/>
      <c r="ZG200" s="3"/>
      <c r="ZH200" s="3"/>
      <c r="ZI200" s="3"/>
      <c r="ZJ200" s="3"/>
      <c r="ZK200" s="3"/>
      <c r="ZL200" s="3"/>
      <c r="ZM200" s="3"/>
      <c r="ZN200" s="3"/>
      <c r="ZO200" s="3"/>
      <c r="ZP200" s="3"/>
      <c r="ZQ200" s="3"/>
      <c r="ZR200" s="3"/>
      <c r="ZS200" s="3"/>
      <c r="ZT200" s="3"/>
      <c r="ZU200" s="3"/>
      <c r="ZV200" s="3"/>
      <c r="ZW200" s="3"/>
      <c r="ZX200" s="3"/>
      <c r="ZY200" s="3"/>
      <c r="ZZ200" s="3"/>
      <c r="AAA200" s="3"/>
      <c r="AAB200" s="3"/>
      <c r="AAC200" s="3"/>
      <c r="AAD200" s="3"/>
      <c r="AAE200" s="3"/>
      <c r="AAF200" s="3"/>
      <c r="AAG200" s="3"/>
      <c r="AAH200" s="3"/>
      <c r="AAI200" s="3"/>
      <c r="AAJ200" s="3"/>
      <c r="AAK200" s="3"/>
      <c r="AAL200" s="3"/>
      <c r="AAM200" s="3"/>
      <c r="AAN200" s="3"/>
      <c r="AAO200" s="3"/>
      <c r="AAP200" s="3"/>
      <c r="AAQ200" s="3"/>
      <c r="AAR200" s="3"/>
      <c r="AAS200" s="3"/>
      <c r="AAT200" s="3"/>
      <c r="AAU200" s="3"/>
      <c r="AAV200" s="3"/>
      <c r="AAW200" s="3"/>
      <c r="AAX200" s="3"/>
      <c r="AAY200" s="3"/>
      <c r="AAZ200" s="3"/>
      <c r="ABA200" s="3"/>
      <c r="ABB200" s="3"/>
      <c r="ABC200" s="3"/>
      <c r="ABD200" s="3"/>
      <c r="ABE200" s="3"/>
      <c r="ABF200" s="3"/>
      <c r="ABG200" s="3"/>
      <c r="ABH200" s="3"/>
      <c r="ABI200" s="3"/>
      <c r="ABJ200" s="3"/>
      <c r="ABK200" s="3"/>
      <c r="ABL200" s="3"/>
      <c r="ABM200" s="3"/>
      <c r="ABN200" s="3"/>
      <c r="ABO200" s="3"/>
      <c r="ABP200" s="3"/>
      <c r="ABQ200" s="3"/>
      <c r="ABR200" s="3"/>
      <c r="ABS200" s="3"/>
      <c r="ABT200" s="3"/>
      <c r="ABU200" s="3"/>
      <c r="ABV200" s="3"/>
      <c r="ABW200" s="3"/>
      <c r="ABX200" s="3"/>
      <c r="ABY200" s="3"/>
      <c r="ABZ200" s="3"/>
      <c r="ACA200" s="3"/>
      <c r="ACB200" s="3"/>
      <c r="ACC200" s="3"/>
      <c r="ACD200" s="3"/>
      <c r="ACE200" s="3"/>
      <c r="ACF200" s="3"/>
      <c r="ACG200" s="3"/>
      <c r="ACH200" s="3"/>
      <c r="ACI200" s="3"/>
      <c r="ACJ200" s="3"/>
      <c r="ACK200" s="3"/>
      <c r="ACL200" s="3"/>
      <c r="ACM200" s="3"/>
      <c r="ACN200" s="3"/>
      <c r="ACO200" s="3"/>
      <c r="ACP200" s="3"/>
      <c r="ACQ200" s="3"/>
      <c r="ACR200" s="3"/>
      <c r="ACS200" s="3"/>
      <c r="ACT200" s="3"/>
      <c r="ACU200" s="3"/>
      <c r="ACV200" s="3"/>
      <c r="ACW200" s="3"/>
      <c r="ACX200" s="3"/>
      <c r="ACY200" s="3"/>
      <c r="ACZ200" s="3"/>
      <c r="ADA200" s="3"/>
      <c r="ADB200" s="3"/>
      <c r="ADC200" s="3"/>
      <c r="ADD200" s="3"/>
      <c r="ADE200" s="3"/>
      <c r="ADF200" s="3"/>
      <c r="ADG200" s="3"/>
      <c r="ADH200" s="3"/>
      <c r="ADI200" s="3"/>
      <c r="ADJ200" s="3"/>
      <c r="ADK200" s="3"/>
      <c r="ADL200" s="3"/>
      <c r="ADM200" s="3"/>
      <c r="ADN200" s="3"/>
      <c r="ADO200" s="3"/>
      <c r="ADP200" s="3"/>
      <c r="ADQ200" s="3"/>
      <c r="ADR200" s="3"/>
      <c r="ADS200" s="3"/>
      <c r="ADT200" s="3"/>
      <c r="ADU200" s="3"/>
      <c r="ADV200" s="3"/>
      <c r="ADW200" s="3"/>
      <c r="ADX200" s="3"/>
      <c r="ADY200" s="3"/>
      <c r="ADZ200" s="3"/>
      <c r="AEA200" s="3"/>
      <c r="AEB200" s="3"/>
      <c r="AEC200" s="3"/>
      <c r="AED200" s="3"/>
      <c r="AEE200" s="3"/>
      <c r="AEF200" s="3"/>
      <c r="AEG200" s="3"/>
      <c r="AEH200" s="3"/>
      <c r="AEI200" s="3"/>
      <c r="AEJ200" s="3"/>
      <c r="AEK200" s="3"/>
      <c r="AEL200" s="3"/>
      <c r="AEM200" s="3"/>
      <c r="AEN200" s="3"/>
      <c r="AEO200" s="3"/>
      <c r="AEP200" s="3"/>
      <c r="AEQ200" s="3"/>
      <c r="AER200" s="3"/>
      <c r="AES200" s="3"/>
      <c r="AET200" s="3"/>
      <c r="AEU200" s="3"/>
      <c r="AEV200" s="3"/>
      <c r="AEW200" s="3"/>
      <c r="AEX200" s="3"/>
      <c r="AEY200" s="3"/>
      <c r="AEZ200" s="3"/>
      <c r="AFA200" s="3"/>
      <c r="AFB200" s="3"/>
      <c r="AFC200" s="3"/>
      <c r="AFD200" s="3"/>
      <c r="AFE200" s="3"/>
      <c r="AFF200" s="3"/>
      <c r="AFG200" s="3"/>
      <c r="AFH200" s="3"/>
      <c r="AFI200" s="3"/>
      <c r="AFJ200" s="3"/>
      <c r="AFK200" s="3"/>
      <c r="AFL200" s="3"/>
      <c r="AFM200" s="3"/>
      <c r="AFN200" s="3"/>
      <c r="AFO200" s="3"/>
      <c r="AFP200" s="3"/>
      <c r="AFQ200" s="3"/>
      <c r="AFR200" s="3"/>
      <c r="AFS200" s="3"/>
      <c r="AFT200" s="3"/>
      <c r="AFU200" s="3"/>
      <c r="AFV200" s="3"/>
      <c r="AFW200" s="3"/>
      <c r="AFX200" s="3"/>
      <c r="AFY200" s="3"/>
      <c r="AFZ200" s="3"/>
      <c r="AGA200" s="3"/>
      <c r="AGB200" s="3"/>
      <c r="AGC200" s="3"/>
      <c r="AGD200" s="3"/>
      <c r="AGE200" s="3"/>
      <c r="AGF200" s="3"/>
      <c r="AGG200" s="3"/>
      <c r="AGH200" s="3"/>
      <c r="AGI200" s="3"/>
      <c r="AGJ200" s="3"/>
      <c r="AGK200" s="3"/>
      <c r="AGL200" s="3"/>
      <c r="AGM200" s="3"/>
      <c r="AGN200" s="3"/>
      <c r="AGO200" s="3"/>
      <c r="AGP200" s="3"/>
      <c r="AGQ200" s="3"/>
      <c r="AGR200" s="3"/>
      <c r="AGS200" s="3"/>
      <c r="AGT200" s="3"/>
      <c r="AGU200" s="3"/>
      <c r="AGV200" s="3"/>
      <c r="AGW200" s="3"/>
      <c r="AGX200" s="3"/>
      <c r="AGY200" s="3"/>
      <c r="AGZ200" s="3"/>
      <c r="AHA200" s="3"/>
      <c r="AHB200" s="3"/>
      <c r="AHC200" s="3"/>
      <c r="AHD200" s="3"/>
      <c r="AHE200" s="3"/>
      <c r="AHF200" s="3"/>
      <c r="AHG200" s="3"/>
      <c r="AHH200" s="3"/>
      <c r="AHI200" s="3"/>
      <c r="AHJ200" s="3"/>
      <c r="AHK200" s="3"/>
      <c r="AHL200" s="3"/>
      <c r="AHM200" s="3"/>
      <c r="AHN200" s="3"/>
      <c r="AHO200" s="3"/>
      <c r="AHP200" s="3"/>
      <c r="AHQ200" s="3"/>
      <c r="AHR200" s="3"/>
      <c r="AHS200" s="3"/>
      <c r="AHT200" s="3"/>
      <c r="AHU200" s="3"/>
      <c r="AHV200" s="3"/>
      <c r="AHW200" s="3"/>
      <c r="AHX200" s="3"/>
      <c r="AHY200" s="3"/>
      <c r="AHZ200" s="3"/>
      <c r="AIA200" s="3"/>
      <c r="AIB200" s="3"/>
      <c r="AIC200" s="3"/>
      <c r="AID200" s="3"/>
      <c r="AIE200" s="3"/>
      <c r="AIF200" s="3"/>
      <c r="AIG200" s="3"/>
      <c r="AIH200" s="3"/>
      <c r="AII200" s="3"/>
      <c r="AIJ200" s="3"/>
      <c r="AIK200" s="3"/>
      <c r="AIL200" s="3"/>
      <c r="AIM200" s="3"/>
      <c r="AIN200" s="3"/>
      <c r="AIO200" s="3"/>
      <c r="AIP200" s="3"/>
      <c r="AIQ200" s="3"/>
      <c r="AIR200" s="3"/>
      <c r="AIS200" s="3"/>
      <c r="AIT200" s="3"/>
      <c r="AIU200" s="3"/>
      <c r="AIV200" s="3"/>
      <c r="AIW200" s="3"/>
      <c r="AIX200" s="3"/>
      <c r="AIY200" s="3"/>
      <c r="AIZ200" s="3"/>
      <c r="AJA200" s="3"/>
      <c r="AJB200" s="3"/>
      <c r="AJC200" s="3"/>
      <c r="AJD200" s="3"/>
      <c r="AJE200" s="3"/>
      <c r="AJF200" s="3"/>
      <c r="AJG200" s="3"/>
      <c r="AJH200" s="3"/>
      <c r="AJI200" s="3"/>
      <c r="AJJ200" s="3"/>
      <c r="AJK200" s="3"/>
      <c r="AJL200" s="3"/>
      <c r="AJM200" s="3"/>
      <c r="AJN200" s="3"/>
      <c r="AJO200" s="3"/>
      <c r="AJP200" s="3"/>
      <c r="AJQ200" s="3"/>
      <c r="AJR200" s="3"/>
      <c r="AJS200" s="3"/>
      <c r="AJT200" s="3"/>
      <c r="AJU200" s="3"/>
      <c r="AJV200" s="3"/>
      <c r="AJW200" s="3"/>
      <c r="AJX200" s="3"/>
      <c r="AJY200" s="3"/>
      <c r="AJZ200" s="3"/>
      <c r="AKA200" s="3"/>
      <c r="AKB200" s="3"/>
      <c r="AKC200" s="3"/>
      <c r="AKD200" s="3"/>
      <c r="AKE200" s="3"/>
      <c r="AKF200" s="3"/>
      <c r="AKG200" s="3"/>
      <c r="AKH200" s="3"/>
      <c r="AKI200" s="3"/>
      <c r="AKJ200" s="3"/>
      <c r="AKK200" s="3"/>
      <c r="AKL200" s="3"/>
      <c r="AKM200" s="3"/>
      <c r="AKN200" s="3"/>
      <c r="AKO200" s="3"/>
      <c r="AKP200" s="3"/>
      <c r="AKQ200" s="3"/>
      <c r="AKR200" s="3"/>
      <c r="AKS200" s="3"/>
      <c r="AKT200" s="3"/>
      <c r="AKU200" s="3"/>
      <c r="AKV200" s="3"/>
      <c r="AKW200" s="3"/>
      <c r="AKX200" s="3"/>
      <c r="AKY200" s="3"/>
      <c r="AKZ200" s="3"/>
      <c r="ALA200" s="3"/>
      <c r="ALB200" s="3"/>
      <c r="ALC200" s="3"/>
      <c r="ALD200" s="3"/>
      <c r="ALE200" s="3"/>
      <c r="ALF200" s="3"/>
      <c r="ALG200" s="3"/>
      <c r="ALH200" s="3"/>
      <c r="ALI200" s="3"/>
      <c r="ALJ200" s="3"/>
      <c r="ALK200" s="3"/>
      <c r="ALL200" s="3"/>
      <c r="ALM200" s="3"/>
      <c r="ALN200" s="3"/>
      <c r="ALO200" s="3"/>
      <c r="ALP200" s="3"/>
      <c r="ALQ200" s="3"/>
      <c r="ALR200" s="3"/>
      <c r="ALS200" s="3"/>
      <c r="ALT200" s="3"/>
      <c r="ALU200" s="3"/>
      <c r="ALV200" s="3"/>
      <c r="ALW200" s="3"/>
      <c r="ALX200" s="3"/>
      <c r="ALY200" s="3"/>
      <c r="ALZ200" s="3"/>
      <c r="AMA200" s="3"/>
      <c r="AMB200" s="3"/>
      <c r="AMC200" s="3"/>
      <c r="AMD200" s="3"/>
      <c r="AME200" s="3"/>
      <c r="AMF200" s="3"/>
      <c r="AMG200" s="3"/>
      <c r="AMH200" s="3"/>
      <c r="AMI200" s="3"/>
      <c r="AMJ200" s="3"/>
      <c r="AMK200" s="3"/>
    </row>
    <row r="201" spans="1:1025" ht="12.75" x14ac:dyDescent="0.2">
      <c r="A201" s="3"/>
      <c r="B201" s="3"/>
      <c r="C201" s="218"/>
      <c r="D201" s="218"/>
      <c r="E201" s="218"/>
      <c r="F201" s="218"/>
      <c r="G201" s="218"/>
      <c r="H201" s="234"/>
      <c r="I201" s="218"/>
      <c r="J201" s="218"/>
      <c r="K201" s="218"/>
      <c r="L201" s="218"/>
      <c r="M201" s="218"/>
      <c r="N201" s="218"/>
      <c r="O201" s="218"/>
      <c r="P201" s="218"/>
      <c r="Q201" s="224"/>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c r="KI201" s="3"/>
      <c r="KJ201" s="3"/>
      <c r="KK201" s="3"/>
      <c r="KL201" s="3"/>
      <c r="KM201" s="3"/>
      <c r="KN201" s="3"/>
      <c r="KO201" s="3"/>
      <c r="KP201" s="3"/>
      <c r="KQ201" s="3"/>
      <c r="KR201" s="3"/>
      <c r="KS201" s="3"/>
      <c r="KT201" s="3"/>
      <c r="KU201" s="3"/>
      <c r="KV201" s="3"/>
      <c r="KW201" s="3"/>
      <c r="KX201" s="3"/>
      <c r="KY201" s="3"/>
      <c r="KZ201" s="3"/>
      <c r="LA201" s="3"/>
      <c r="LB201" s="3"/>
      <c r="LC201" s="3"/>
      <c r="LD201" s="3"/>
      <c r="LE201" s="3"/>
      <c r="LF201" s="3"/>
      <c r="LG201" s="3"/>
      <c r="LH201" s="3"/>
      <c r="LI201" s="3"/>
      <c r="LJ201" s="3"/>
      <c r="LK201" s="3"/>
      <c r="LL201" s="3"/>
      <c r="LM201" s="3"/>
      <c r="LN201" s="3"/>
      <c r="LO201" s="3"/>
      <c r="LP201" s="3"/>
      <c r="LQ201" s="3"/>
      <c r="LR201" s="3"/>
      <c r="LS201" s="3"/>
      <c r="LT201" s="3"/>
      <c r="LU201" s="3"/>
      <c r="LV201" s="3"/>
      <c r="LW201" s="3"/>
      <c r="LX201" s="3"/>
      <c r="LY201" s="3"/>
      <c r="LZ201" s="3"/>
      <c r="MA201" s="3"/>
      <c r="MB201" s="3"/>
      <c r="MC201" s="3"/>
      <c r="MD201" s="3"/>
      <c r="ME201" s="3"/>
      <c r="MF201" s="3"/>
      <c r="MG201" s="3"/>
      <c r="MH201" s="3"/>
      <c r="MI201" s="3"/>
      <c r="MJ201" s="3"/>
      <c r="MK201" s="3"/>
      <c r="ML201" s="3"/>
      <c r="MM201" s="3"/>
      <c r="MN201" s="3"/>
      <c r="MO201" s="3"/>
      <c r="MP201" s="3"/>
      <c r="MQ201" s="3"/>
      <c r="MR201" s="3"/>
      <c r="MS201" s="3"/>
      <c r="MT201" s="3"/>
      <c r="MU201" s="3"/>
      <c r="MV201" s="3"/>
      <c r="MW201" s="3"/>
      <c r="MX201" s="3"/>
      <c r="MY201" s="3"/>
      <c r="MZ201" s="3"/>
      <c r="NA201" s="3"/>
      <c r="NB201" s="3"/>
      <c r="NC201" s="3"/>
      <c r="ND201" s="3"/>
      <c r="NE201" s="3"/>
      <c r="NF201" s="3"/>
      <c r="NG201" s="3"/>
      <c r="NH201" s="3"/>
      <c r="NI201" s="3"/>
      <c r="NJ201" s="3"/>
      <c r="NK201" s="3"/>
      <c r="NL201" s="3"/>
      <c r="NM201" s="3"/>
      <c r="NN201" s="3"/>
      <c r="NO201" s="3"/>
      <c r="NP201" s="3"/>
      <c r="NQ201" s="3"/>
      <c r="NR201" s="3"/>
      <c r="NS201" s="3"/>
      <c r="NT201" s="3"/>
      <c r="NU201" s="3"/>
      <c r="NV201" s="3"/>
      <c r="NW201" s="3"/>
      <c r="NX201" s="3"/>
      <c r="NY201" s="3"/>
      <c r="NZ201" s="3"/>
      <c r="OA201" s="3"/>
      <c r="OB201" s="3"/>
      <c r="OC201" s="3"/>
      <c r="OD201" s="3"/>
      <c r="OE201" s="3"/>
      <c r="OF201" s="3"/>
      <c r="OG201" s="3"/>
      <c r="OH201" s="3"/>
      <c r="OI201" s="3"/>
      <c r="OJ201" s="3"/>
      <c r="OK201" s="3"/>
      <c r="OL201" s="3"/>
      <c r="OM201" s="3"/>
      <c r="ON201" s="3"/>
      <c r="OO201" s="3"/>
      <c r="OP201" s="3"/>
      <c r="OQ201" s="3"/>
      <c r="OR201" s="3"/>
      <c r="OS201" s="3"/>
      <c r="OT201" s="3"/>
      <c r="OU201" s="3"/>
      <c r="OV201" s="3"/>
      <c r="OW201" s="3"/>
      <c r="OX201" s="3"/>
      <c r="OY201" s="3"/>
      <c r="OZ201" s="3"/>
      <c r="PA201" s="3"/>
      <c r="PB201" s="3"/>
      <c r="PC201" s="3"/>
      <c r="PD201" s="3"/>
      <c r="PE201" s="3"/>
      <c r="PF201" s="3"/>
      <c r="PG201" s="3"/>
      <c r="PH201" s="3"/>
      <c r="PI201" s="3"/>
      <c r="PJ201" s="3"/>
      <c r="PK201" s="3"/>
      <c r="PL201" s="3"/>
      <c r="PM201" s="3"/>
      <c r="PN201" s="3"/>
      <c r="PO201" s="3"/>
      <c r="PP201" s="3"/>
      <c r="PQ201" s="3"/>
      <c r="PR201" s="3"/>
      <c r="PS201" s="3"/>
      <c r="PT201" s="3"/>
      <c r="PU201" s="3"/>
      <c r="PV201" s="3"/>
      <c r="PW201" s="3"/>
      <c r="PX201" s="3"/>
      <c r="PY201" s="3"/>
      <c r="PZ201" s="3"/>
      <c r="QA201" s="3"/>
      <c r="QB201" s="3"/>
      <c r="QC201" s="3"/>
      <c r="QD201" s="3"/>
      <c r="QE201" s="3"/>
      <c r="QF201" s="3"/>
      <c r="QG201" s="3"/>
      <c r="QH201" s="3"/>
      <c r="QI201" s="3"/>
      <c r="QJ201" s="3"/>
      <c r="QK201" s="3"/>
      <c r="QL201" s="3"/>
      <c r="QM201" s="3"/>
      <c r="QN201" s="3"/>
      <c r="QO201" s="3"/>
      <c r="QP201" s="3"/>
      <c r="QQ201" s="3"/>
      <c r="QR201" s="3"/>
      <c r="QS201" s="3"/>
      <c r="QT201" s="3"/>
      <c r="QU201" s="3"/>
      <c r="QV201" s="3"/>
      <c r="QW201" s="3"/>
      <c r="QX201" s="3"/>
      <c r="QY201" s="3"/>
      <c r="QZ201" s="3"/>
      <c r="RA201" s="3"/>
      <c r="RB201" s="3"/>
      <c r="RC201" s="3"/>
      <c r="RD201" s="3"/>
      <c r="RE201" s="3"/>
      <c r="RF201" s="3"/>
      <c r="RG201" s="3"/>
      <c r="RH201" s="3"/>
      <c r="RI201" s="3"/>
      <c r="RJ201" s="3"/>
      <c r="RK201" s="3"/>
      <c r="RL201" s="3"/>
      <c r="RM201" s="3"/>
      <c r="RN201" s="3"/>
      <c r="RO201" s="3"/>
      <c r="RP201" s="3"/>
      <c r="RQ201" s="3"/>
      <c r="RR201" s="3"/>
      <c r="RS201" s="3"/>
      <c r="RT201" s="3"/>
      <c r="RU201" s="3"/>
      <c r="RV201" s="3"/>
      <c r="RW201" s="3"/>
      <c r="RX201" s="3"/>
      <c r="RY201" s="3"/>
      <c r="RZ201" s="3"/>
      <c r="SA201" s="3"/>
      <c r="SB201" s="3"/>
      <c r="SC201" s="3"/>
      <c r="SD201" s="3"/>
      <c r="SE201" s="3"/>
      <c r="SF201" s="3"/>
      <c r="SG201" s="3"/>
      <c r="SH201" s="3"/>
      <c r="SI201" s="3"/>
      <c r="SJ201" s="3"/>
      <c r="SK201" s="3"/>
      <c r="SL201" s="3"/>
      <c r="SM201" s="3"/>
      <c r="SN201" s="3"/>
      <c r="SO201" s="3"/>
      <c r="SP201" s="3"/>
      <c r="SQ201" s="3"/>
      <c r="SR201" s="3"/>
      <c r="SS201" s="3"/>
      <c r="ST201" s="3"/>
      <c r="SU201" s="3"/>
      <c r="SV201" s="3"/>
      <c r="SW201" s="3"/>
      <c r="SX201" s="3"/>
      <c r="SY201" s="3"/>
      <c r="SZ201" s="3"/>
      <c r="TA201" s="3"/>
      <c r="TB201" s="3"/>
      <c r="TC201" s="3"/>
      <c r="TD201" s="3"/>
      <c r="TE201" s="3"/>
      <c r="TF201" s="3"/>
      <c r="TG201" s="3"/>
      <c r="TH201" s="3"/>
      <c r="TI201" s="3"/>
      <c r="TJ201" s="3"/>
      <c r="TK201" s="3"/>
      <c r="TL201" s="3"/>
      <c r="TM201" s="3"/>
      <c r="TN201" s="3"/>
      <c r="TO201" s="3"/>
      <c r="TP201" s="3"/>
      <c r="TQ201" s="3"/>
      <c r="TR201" s="3"/>
      <c r="TS201" s="3"/>
      <c r="TT201" s="3"/>
      <c r="TU201" s="3"/>
      <c r="TV201" s="3"/>
      <c r="TW201" s="3"/>
      <c r="TX201" s="3"/>
      <c r="TY201" s="3"/>
      <c r="TZ201" s="3"/>
      <c r="UA201" s="3"/>
      <c r="UB201" s="3"/>
      <c r="UC201" s="3"/>
      <c r="UD201" s="3"/>
      <c r="UE201" s="3"/>
      <c r="UF201" s="3"/>
      <c r="UG201" s="3"/>
      <c r="UH201" s="3"/>
      <c r="UI201" s="3"/>
      <c r="UJ201" s="3"/>
      <c r="UK201" s="3"/>
      <c r="UL201" s="3"/>
      <c r="UM201" s="3"/>
      <c r="UN201" s="3"/>
      <c r="UO201" s="3"/>
      <c r="UP201" s="3"/>
      <c r="UQ201" s="3"/>
      <c r="UR201" s="3"/>
      <c r="US201" s="3"/>
      <c r="UT201" s="3"/>
      <c r="UU201" s="3"/>
      <c r="UV201" s="3"/>
      <c r="UW201" s="3"/>
      <c r="UX201" s="3"/>
      <c r="UY201" s="3"/>
      <c r="UZ201" s="3"/>
      <c r="VA201" s="3"/>
      <c r="VB201" s="3"/>
      <c r="VC201" s="3"/>
      <c r="VD201" s="3"/>
      <c r="VE201" s="3"/>
      <c r="VF201" s="3"/>
      <c r="VG201" s="3"/>
      <c r="VH201" s="3"/>
      <c r="VI201" s="3"/>
      <c r="VJ201" s="3"/>
      <c r="VK201" s="3"/>
      <c r="VL201" s="3"/>
      <c r="VM201" s="3"/>
      <c r="VN201" s="3"/>
      <c r="VO201" s="3"/>
      <c r="VP201" s="3"/>
      <c r="VQ201" s="3"/>
      <c r="VR201" s="3"/>
      <c r="VS201" s="3"/>
      <c r="VT201" s="3"/>
      <c r="VU201" s="3"/>
      <c r="VV201" s="3"/>
      <c r="VW201" s="3"/>
      <c r="VX201" s="3"/>
      <c r="VY201" s="3"/>
      <c r="VZ201" s="3"/>
      <c r="WA201" s="3"/>
      <c r="WB201" s="3"/>
      <c r="WC201" s="3"/>
      <c r="WD201" s="3"/>
      <c r="WE201" s="3"/>
      <c r="WF201" s="3"/>
      <c r="WG201" s="3"/>
      <c r="WH201" s="3"/>
      <c r="WI201" s="3"/>
      <c r="WJ201" s="3"/>
      <c r="WK201" s="3"/>
      <c r="WL201" s="3"/>
      <c r="WM201" s="3"/>
      <c r="WN201" s="3"/>
      <c r="WO201" s="3"/>
      <c r="WP201" s="3"/>
      <c r="WQ201" s="3"/>
      <c r="WR201" s="3"/>
      <c r="WS201" s="3"/>
      <c r="WT201" s="3"/>
      <c r="WU201" s="3"/>
      <c r="WV201" s="3"/>
      <c r="WW201" s="3"/>
      <c r="WX201" s="3"/>
      <c r="WY201" s="3"/>
      <c r="WZ201" s="3"/>
      <c r="XA201" s="3"/>
      <c r="XB201" s="3"/>
      <c r="XC201" s="3"/>
      <c r="XD201" s="3"/>
      <c r="XE201" s="3"/>
      <c r="XF201" s="3"/>
      <c r="XG201" s="3"/>
      <c r="XH201" s="3"/>
      <c r="XI201" s="3"/>
      <c r="XJ201" s="3"/>
      <c r="XK201" s="3"/>
      <c r="XL201" s="3"/>
      <c r="XM201" s="3"/>
      <c r="XN201" s="3"/>
      <c r="XO201" s="3"/>
      <c r="XP201" s="3"/>
      <c r="XQ201" s="3"/>
      <c r="XR201" s="3"/>
      <c r="XS201" s="3"/>
      <c r="XT201" s="3"/>
      <c r="XU201" s="3"/>
      <c r="XV201" s="3"/>
      <c r="XW201" s="3"/>
      <c r="XX201" s="3"/>
      <c r="XY201" s="3"/>
      <c r="XZ201" s="3"/>
      <c r="YA201" s="3"/>
      <c r="YB201" s="3"/>
      <c r="YC201" s="3"/>
      <c r="YD201" s="3"/>
      <c r="YE201" s="3"/>
      <c r="YF201" s="3"/>
      <c r="YG201" s="3"/>
      <c r="YH201" s="3"/>
      <c r="YI201" s="3"/>
      <c r="YJ201" s="3"/>
      <c r="YK201" s="3"/>
      <c r="YL201" s="3"/>
      <c r="YM201" s="3"/>
      <c r="YN201" s="3"/>
      <c r="YO201" s="3"/>
      <c r="YP201" s="3"/>
      <c r="YQ201" s="3"/>
      <c r="YR201" s="3"/>
      <c r="YS201" s="3"/>
      <c r="YT201" s="3"/>
      <c r="YU201" s="3"/>
      <c r="YV201" s="3"/>
      <c r="YW201" s="3"/>
      <c r="YX201" s="3"/>
      <c r="YY201" s="3"/>
      <c r="YZ201" s="3"/>
      <c r="ZA201" s="3"/>
      <c r="ZB201" s="3"/>
      <c r="ZC201" s="3"/>
      <c r="ZD201" s="3"/>
      <c r="ZE201" s="3"/>
      <c r="ZF201" s="3"/>
      <c r="ZG201" s="3"/>
      <c r="ZH201" s="3"/>
      <c r="ZI201" s="3"/>
      <c r="ZJ201" s="3"/>
      <c r="ZK201" s="3"/>
      <c r="ZL201" s="3"/>
      <c r="ZM201" s="3"/>
      <c r="ZN201" s="3"/>
      <c r="ZO201" s="3"/>
      <c r="ZP201" s="3"/>
      <c r="ZQ201" s="3"/>
      <c r="ZR201" s="3"/>
      <c r="ZS201" s="3"/>
      <c r="ZT201" s="3"/>
      <c r="ZU201" s="3"/>
      <c r="ZV201" s="3"/>
      <c r="ZW201" s="3"/>
      <c r="ZX201" s="3"/>
      <c r="ZY201" s="3"/>
      <c r="ZZ201" s="3"/>
      <c r="AAA201" s="3"/>
      <c r="AAB201" s="3"/>
      <c r="AAC201" s="3"/>
      <c r="AAD201" s="3"/>
      <c r="AAE201" s="3"/>
      <c r="AAF201" s="3"/>
      <c r="AAG201" s="3"/>
      <c r="AAH201" s="3"/>
      <c r="AAI201" s="3"/>
      <c r="AAJ201" s="3"/>
      <c r="AAK201" s="3"/>
      <c r="AAL201" s="3"/>
      <c r="AAM201" s="3"/>
      <c r="AAN201" s="3"/>
      <c r="AAO201" s="3"/>
      <c r="AAP201" s="3"/>
      <c r="AAQ201" s="3"/>
      <c r="AAR201" s="3"/>
      <c r="AAS201" s="3"/>
      <c r="AAT201" s="3"/>
      <c r="AAU201" s="3"/>
      <c r="AAV201" s="3"/>
      <c r="AAW201" s="3"/>
      <c r="AAX201" s="3"/>
      <c r="AAY201" s="3"/>
      <c r="AAZ201" s="3"/>
      <c r="ABA201" s="3"/>
      <c r="ABB201" s="3"/>
      <c r="ABC201" s="3"/>
      <c r="ABD201" s="3"/>
      <c r="ABE201" s="3"/>
      <c r="ABF201" s="3"/>
      <c r="ABG201" s="3"/>
      <c r="ABH201" s="3"/>
      <c r="ABI201" s="3"/>
      <c r="ABJ201" s="3"/>
      <c r="ABK201" s="3"/>
      <c r="ABL201" s="3"/>
      <c r="ABM201" s="3"/>
      <c r="ABN201" s="3"/>
      <c r="ABO201" s="3"/>
      <c r="ABP201" s="3"/>
      <c r="ABQ201" s="3"/>
      <c r="ABR201" s="3"/>
      <c r="ABS201" s="3"/>
      <c r="ABT201" s="3"/>
      <c r="ABU201" s="3"/>
      <c r="ABV201" s="3"/>
      <c r="ABW201" s="3"/>
      <c r="ABX201" s="3"/>
      <c r="ABY201" s="3"/>
      <c r="ABZ201" s="3"/>
      <c r="ACA201" s="3"/>
      <c r="ACB201" s="3"/>
      <c r="ACC201" s="3"/>
      <c r="ACD201" s="3"/>
      <c r="ACE201" s="3"/>
      <c r="ACF201" s="3"/>
      <c r="ACG201" s="3"/>
      <c r="ACH201" s="3"/>
      <c r="ACI201" s="3"/>
      <c r="ACJ201" s="3"/>
      <c r="ACK201" s="3"/>
      <c r="ACL201" s="3"/>
      <c r="ACM201" s="3"/>
      <c r="ACN201" s="3"/>
      <c r="ACO201" s="3"/>
      <c r="ACP201" s="3"/>
      <c r="ACQ201" s="3"/>
      <c r="ACR201" s="3"/>
      <c r="ACS201" s="3"/>
      <c r="ACT201" s="3"/>
      <c r="ACU201" s="3"/>
      <c r="ACV201" s="3"/>
      <c r="ACW201" s="3"/>
      <c r="ACX201" s="3"/>
      <c r="ACY201" s="3"/>
      <c r="ACZ201" s="3"/>
      <c r="ADA201" s="3"/>
      <c r="ADB201" s="3"/>
      <c r="ADC201" s="3"/>
      <c r="ADD201" s="3"/>
      <c r="ADE201" s="3"/>
      <c r="ADF201" s="3"/>
      <c r="ADG201" s="3"/>
      <c r="ADH201" s="3"/>
      <c r="ADI201" s="3"/>
      <c r="ADJ201" s="3"/>
      <c r="ADK201" s="3"/>
      <c r="ADL201" s="3"/>
      <c r="ADM201" s="3"/>
      <c r="ADN201" s="3"/>
      <c r="ADO201" s="3"/>
      <c r="ADP201" s="3"/>
      <c r="ADQ201" s="3"/>
      <c r="ADR201" s="3"/>
      <c r="ADS201" s="3"/>
      <c r="ADT201" s="3"/>
      <c r="ADU201" s="3"/>
      <c r="ADV201" s="3"/>
      <c r="ADW201" s="3"/>
      <c r="ADX201" s="3"/>
      <c r="ADY201" s="3"/>
      <c r="ADZ201" s="3"/>
      <c r="AEA201" s="3"/>
      <c r="AEB201" s="3"/>
      <c r="AEC201" s="3"/>
      <c r="AED201" s="3"/>
      <c r="AEE201" s="3"/>
      <c r="AEF201" s="3"/>
      <c r="AEG201" s="3"/>
      <c r="AEH201" s="3"/>
      <c r="AEI201" s="3"/>
      <c r="AEJ201" s="3"/>
      <c r="AEK201" s="3"/>
      <c r="AEL201" s="3"/>
      <c r="AEM201" s="3"/>
      <c r="AEN201" s="3"/>
      <c r="AEO201" s="3"/>
      <c r="AEP201" s="3"/>
      <c r="AEQ201" s="3"/>
      <c r="AER201" s="3"/>
      <c r="AES201" s="3"/>
      <c r="AET201" s="3"/>
      <c r="AEU201" s="3"/>
      <c r="AEV201" s="3"/>
      <c r="AEW201" s="3"/>
      <c r="AEX201" s="3"/>
      <c r="AEY201" s="3"/>
      <c r="AEZ201" s="3"/>
      <c r="AFA201" s="3"/>
      <c r="AFB201" s="3"/>
      <c r="AFC201" s="3"/>
      <c r="AFD201" s="3"/>
      <c r="AFE201" s="3"/>
      <c r="AFF201" s="3"/>
      <c r="AFG201" s="3"/>
      <c r="AFH201" s="3"/>
      <c r="AFI201" s="3"/>
      <c r="AFJ201" s="3"/>
      <c r="AFK201" s="3"/>
      <c r="AFL201" s="3"/>
      <c r="AFM201" s="3"/>
      <c r="AFN201" s="3"/>
      <c r="AFO201" s="3"/>
      <c r="AFP201" s="3"/>
      <c r="AFQ201" s="3"/>
      <c r="AFR201" s="3"/>
      <c r="AFS201" s="3"/>
      <c r="AFT201" s="3"/>
      <c r="AFU201" s="3"/>
      <c r="AFV201" s="3"/>
      <c r="AFW201" s="3"/>
      <c r="AFX201" s="3"/>
      <c r="AFY201" s="3"/>
      <c r="AFZ201" s="3"/>
      <c r="AGA201" s="3"/>
      <c r="AGB201" s="3"/>
      <c r="AGC201" s="3"/>
      <c r="AGD201" s="3"/>
      <c r="AGE201" s="3"/>
      <c r="AGF201" s="3"/>
      <c r="AGG201" s="3"/>
      <c r="AGH201" s="3"/>
      <c r="AGI201" s="3"/>
      <c r="AGJ201" s="3"/>
      <c r="AGK201" s="3"/>
      <c r="AGL201" s="3"/>
      <c r="AGM201" s="3"/>
      <c r="AGN201" s="3"/>
      <c r="AGO201" s="3"/>
      <c r="AGP201" s="3"/>
      <c r="AGQ201" s="3"/>
      <c r="AGR201" s="3"/>
      <c r="AGS201" s="3"/>
      <c r="AGT201" s="3"/>
      <c r="AGU201" s="3"/>
      <c r="AGV201" s="3"/>
      <c r="AGW201" s="3"/>
      <c r="AGX201" s="3"/>
      <c r="AGY201" s="3"/>
      <c r="AGZ201" s="3"/>
      <c r="AHA201" s="3"/>
      <c r="AHB201" s="3"/>
      <c r="AHC201" s="3"/>
      <c r="AHD201" s="3"/>
      <c r="AHE201" s="3"/>
      <c r="AHF201" s="3"/>
      <c r="AHG201" s="3"/>
      <c r="AHH201" s="3"/>
      <c r="AHI201" s="3"/>
      <c r="AHJ201" s="3"/>
      <c r="AHK201" s="3"/>
      <c r="AHL201" s="3"/>
      <c r="AHM201" s="3"/>
      <c r="AHN201" s="3"/>
      <c r="AHO201" s="3"/>
      <c r="AHP201" s="3"/>
      <c r="AHQ201" s="3"/>
      <c r="AHR201" s="3"/>
      <c r="AHS201" s="3"/>
      <c r="AHT201" s="3"/>
      <c r="AHU201" s="3"/>
      <c r="AHV201" s="3"/>
      <c r="AHW201" s="3"/>
      <c r="AHX201" s="3"/>
      <c r="AHY201" s="3"/>
      <c r="AHZ201" s="3"/>
      <c r="AIA201" s="3"/>
      <c r="AIB201" s="3"/>
      <c r="AIC201" s="3"/>
      <c r="AID201" s="3"/>
      <c r="AIE201" s="3"/>
      <c r="AIF201" s="3"/>
      <c r="AIG201" s="3"/>
      <c r="AIH201" s="3"/>
      <c r="AII201" s="3"/>
      <c r="AIJ201" s="3"/>
      <c r="AIK201" s="3"/>
      <c r="AIL201" s="3"/>
      <c r="AIM201" s="3"/>
      <c r="AIN201" s="3"/>
      <c r="AIO201" s="3"/>
      <c r="AIP201" s="3"/>
      <c r="AIQ201" s="3"/>
      <c r="AIR201" s="3"/>
      <c r="AIS201" s="3"/>
      <c r="AIT201" s="3"/>
      <c r="AIU201" s="3"/>
      <c r="AIV201" s="3"/>
      <c r="AIW201" s="3"/>
      <c r="AIX201" s="3"/>
      <c r="AIY201" s="3"/>
      <c r="AIZ201" s="3"/>
      <c r="AJA201" s="3"/>
      <c r="AJB201" s="3"/>
      <c r="AJC201" s="3"/>
      <c r="AJD201" s="3"/>
      <c r="AJE201" s="3"/>
      <c r="AJF201" s="3"/>
      <c r="AJG201" s="3"/>
      <c r="AJH201" s="3"/>
      <c r="AJI201" s="3"/>
      <c r="AJJ201" s="3"/>
      <c r="AJK201" s="3"/>
      <c r="AJL201" s="3"/>
      <c r="AJM201" s="3"/>
      <c r="AJN201" s="3"/>
      <c r="AJO201" s="3"/>
      <c r="AJP201" s="3"/>
      <c r="AJQ201" s="3"/>
      <c r="AJR201" s="3"/>
      <c r="AJS201" s="3"/>
      <c r="AJT201" s="3"/>
      <c r="AJU201" s="3"/>
      <c r="AJV201" s="3"/>
      <c r="AJW201" s="3"/>
      <c r="AJX201" s="3"/>
      <c r="AJY201" s="3"/>
      <c r="AJZ201" s="3"/>
      <c r="AKA201" s="3"/>
      <c r="AKB201" s="3"/>
      <c r="AKC201" s="3"/>
      <c r="AKD201" s="3"/>
      <c r="AKE201" s="3"/>
      <c r="AKF201" s="3"/>
      <c r="AKG201" s="3"/>
      <c r="AKH201" s="3"/>
      <c r="AKI201" s="3"/>
      <c r="AKJ201" s="3"/>
      <c r="AKK201" s="3"/>
      <c r="AKL201" s="3"/>
      <c r="AKM201" s="3"/>
      <c r="AKN201" s="3"/>
      <c r="AKO201" s="3"/>
      <c r="AKP201" s="3"/>
      <c r="AKQ201" s="3"/>
      <c r="AKR201" s="3"/>
      <c r="AKS201" s="3"/>
      <c r="AKT201" s="3"/>
      <c r="AKU201" s="3"/>
      <c r="AKV201" s="3"/>
      <c r="AKW201" s="3"/>
      <c r="AKX201" s="3"/>
      <c r="AKY201" s="3"/>
      <c r="AKZ201" s="3"/>
      <c r="ALA201" s="3"/>
      <c r="ALB201" s="3"/>
      <c r="ALC201" s="3"/>
      <c r="ALD201" s="3"/>
      <c r="ALE201" s="3"/>
      <c r="ALF201" s="3"/>
      <c r="ALG201" s="3"/>
      <c r="ALH201" s="3"/>
      <c r="ALI201" s="3"/>
      <c r="ALJ201" s="3"/>
      <c r="ALK201" s="3"/>
      <c r="ALL201" s="3"/>
      <c r="ALM201" s="3"/>
      <c r="ALN201" s="3"/>
      <c r="ALO201" s="3"/>
      <c r="ALP201" s="3"/>
      <c r="ALQ201" s="3"/>
      <c r="ALR201" s="3"/>
      <c r="ALS201" s="3"/>
      <c r="ALT201" s="3"/>
      <c r="ALU201" s="3"/>
      <c r="ALV201" s="3"/>
      <c r="ALW201" s="3"/>
      <c r="ALX201" s="3"/>
      <c r="ALY201" s="3"/>
      <c r="ALZ201" s="3"/>
      <c r="AMA201" s="3"/>
      <c r="AMB201" s="3"/>
      <c r="AMC201" s="3"/>
      <c r="AMD201" s="3"/>
      <c r="AME201" s="3"/>
      <c r="AMF201" s="3"/>
      <c r="AMG201" s="3"/>
      <c r="AMH201" s="3"/>
      <c r="AMI201" s="3"/>
      <c r="AMJ201" s="3"/>
      <c r="AMK201" s="3"/>
    </row>
    <row r="202" spans="1:1025" ht="12.75" x14ac:dyDescent="0.2">
      <c r="A202" s="3"/>
      <c r="B202" s="3"/>
      <c r="C202" s="218"/>
      <c r="D202" s="218"/>
      <c r="E202" s="218"/>
      <c r="F202" s="218"/>
      <c r="G202" s="218"/>
      <c r="H202" s="234"/>
      <c r="I202" s="218"/>
      <c r="J202" s="218"/>
      <c r="K202" s="218"/>
      <c r="L202" s="218"/>
      <c r="M202" s="218"/>
      <c r="N202" s="218"/>
      <c r="O202" s="218"/>
      <c r="P202" s="218"/>
      <c r="Q202" s="224"/>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c r="KI202" s="3"/>
      <c r="KJ202" s="3"/>
      <c r="KK202" s="3"/>
      <c r="KL202" s="3"/>
      <c r="KM202" s="3"/>
      <c r="KN202" s="3"/>
      <c r="KO202" s="3"/>
      <c r="KP202" s="3"/>
      <c r="KQ202" s="3"/>
      <c r="KR202" s="3"/>
      <c r="KS202" s="3"/>
      <c r="KT202" s="3"/>
      <c r="KU202" s="3"/>
      <c r="KV202" s="3"/>
      <c r="KW202" s="3"/>
      <c r="KX202" s="3"/>
      <c r="KY202" s="3"/>
      <c r="KZ202" s="3"/>
      <c r="LA202" s="3"/>
      <c r="LB202" s="3"/>
      <c r="LC202" s="3"/>
      <c r="LD202" s="3"/>
      <c r="LE202" s="3"/>
      <c r="LF202" s="3"/>
      <c r="LG202" s="3"/>
      <c r="LH202" s="3"/>
      <c r="LI202" s="3"/>
      <c r="LJ202" s="3"/>
      <c r="LK202" s="3"/>
      <c r="LL202" s="3"/>
      <c r="LM202" s="3"/>
      <c r="LN202" s="3"/>
      <c r="LO202" s="3"/>
      <c r="LP202" s="3"/>
      <c r="LQ202" s="3"/>
      <c r="LR202" s="3"/>
      <c r="LS202" s="3"/>
      <c r="LT202" s="3"/>
      <c r="LU202" s="3"/>
      <c r="LV202" s="3"/>
      <c r="LW202" s="3"/>
      <c r="LX202" s="3"/>
      <c r="LY202" s="3"/>
      <c r="LZ202" s="3"/>
      <c r="MA202" s="3"/>
      <c r="MB202" s="3"/>
      <c r="MC202" s="3"/>
      <c r="MD202" s="3"/>
      <c r="ME202" s="3"/>
      <c r="MF202" s="3"/>
      <c r="MG202" s="3"/>
      <c r="MH202" s="3"/>
      <c r="MI202" s="3"/>
      <c r="MJ202" s="3"/>
      <c r="MK202" s="3"/>
      <c r="ML202" s="3"/>
      <c r="MM202" s="3"/>
      <c r="MN202" s="3"/>
      <c r="MO202" s="3"/>
      <c r="MP202" s="3"/>
      <c r="MQ202" s="3"/>
      <c r="MR202" s="3"/>
      <c r="MS202" s="3"/>
      <c r="MT202" s="3"/>
      <c r="MU202" s="3"/>
      <c r="MV202" s="3"/>
      <c r="MW202" s="3"/>
      <c r="MX202" s="3"/>
      <c r="MY202" s="3"/>
      <c r="MZ202" s="3"/>
      <c r="NA202" s="3"/>
      <c r="NB202" s="3"/>
      <c r="NC202" s="3"/>
      <c r="ND202" s="3"/>
      <c r="NE202" s="3"/>
      <c r="NF202" s="3"/>
      <c r="NG202" s="3"/>
      <c r="NH202" s="3"/>
      <c r="NI202" s="3"/>
      <c r="NJ202" s="3"/>
      <c r="NK202" s="3"/>
      <c r="NL202" s="3"/>
      <c r="NM202" s="3"/>
      <c r="NN202" s="3"/>
      <c r="NO202" s="3"/>
      <c r="NP202" s="3"/>
      <c r="NQ202" s="3"/>
      <c r="NR202" s="3"/>
      <c r="NS202" s="3"/>
      <c r="NT202" s="3"/>
      <c r="NU202" s="3"/>
      <c r="NV202" s="3"/>
      <c r="NW202" s="3"/>
      <c r="NX202" s="3"/>
      <c r="NY202" s="3"/>
      <c r="NZ202" s="3"/>
      <c r="OA202" s="3"/>
      <c r="OB202" s="3"/>
      <c r="OC202" s="3"/>
      <c r="OD202" s="3"/>
      <c r="OE202" s="3"/>
      <c r="OF202" s="3"/>
      <c r="OG202" s="3"/>
      <c r="OH202" s="3"/>
      <c r="OI202" s="3"/>
      <c r="OJ202" s="3"/>
      <c r="OK202" s="3"/>
      <c r="OL202" s="3"/>
      <c r="OM202" s="3"/>
      <c r="ON202" s="3"/>
      <c r="OO202" s="3"/>
      <c r="OP202" s="3"/>
      <c r="OQ202" s="3"/>
      <c r="OR202" s="3"/>
      <c r="OS202" s="3"/>
      <c r="OT202" s="3"/>
      <c r="OU202" s="3"/>
      <c r="OV202" s="3"/>
      <c r="OW202" s="3"/>
      <c r="OX202" s="3"/>
      <c r="OY202" s="3"/>
      <c r="OZ202" s="3"/>
      <c r="PA202" s="3"/>
      <c r="PB202" s="3"/>
      <c r="PC202" s="3"/>
      <c r="PD202" s="3"/>
      <c r="PE202" s="3"/>
      <c r="PF202" s="3"/>
      <c r="PG202" s="3"/>
      <c r="PH202" s="3"/>
      <c r="PI202" s="3"/>
      <c r="PJ202" s="3"/>
      <c r="PK202" s="3"/>
      <c r="PL202" s="3"/>
      <c r="PM202" s="3"/>
      <c r="PN202" s="3"/>
      <c r="PO202" s="3"/>
      <c r="PP202" s="3"/>
      <c r="PQ202" s="3"/>
      <c r="PR202" s="3"/>
      <c r="PS202" s="3"/>
      <c r="PT202" s="3"/>
      <c r="PU202" s="3"/>
      <c r="PV202" s="3"/>
      <c r="PW202" s="3"/>
      <c r="PX202" s="3"/>
      <c r="PY202" s="3"/>
      <c r="PZ202" s="3"/>
      <c r="QA202" s="3"/>
      <c r="QB202" s="3"/>
      <c r="QC202" s="3"/>
      <c r="QD202" s="3"/>
      <c r="QE202" s="3"/>
      <c r="QF202" s="3"/>
      <c r="QG202" s="3"/>
      <c r="QH202" s="3"/>
      <c r="QI202" s="3"/>
      <c r="QJ202" s="3"/>
      <c r="QK202" s="3"/>
      <c r="QL202" s="3"/>
      <c r="QM202" s="3"/>
      <c r="QN202" s="3"/>
      <c r="QO202" s="3"/>
      <c r="QP202" s="3"/>
      <c r="QQ202" s="3"/>
      <c r="QR202" s="3"/>
      <c r="QS202" s="3"/>
      <c r="QT202" s="3"/>
      <c r="QU202" s="3"/>
      <c r="QV202" s="3"/>
      <c r="QW202" s="3"/>
      <c r="QX202" s="3"/>
      <c r="QY202" s="3"/>
      <c r="QZ202" s="3"/>
      <c r="RA202" s="3"/>
      <c r="RB202" s="3"/>
      <c r="RC202" s="3"/>
      <c r="RD202" s="3"/>
      <c r="RE202" s="3"/>
      <c r="RF202" s="3"/>
      <c r="RG202" s="3"/>
      <c r="RH202" s="3"/>
      <c r="RI202" s="3"/>
      <c r="RJ202" s="3"/>
      <c r="RK202" s="3"/>
      <c r="RL202" s="3"/>
      <c r="RM202" s="3"/>
      <c r="RN202" s="3"/>
      <c r="RO202" s="3"/>
      <c r="RP202" s="3"/>
      <c r="RQ202" s="3"/>
      <c r="RR202" s="3"/>
      <c r="RS202" s="3"/>
      <c r="RT202" s="3"/>
      <c r="RU202" s="3"/>
      <c r="RV202" s="3"/>
      <c r="RW202" s="3"/>
      <c r="RX202" s="3"/>
      <c r="RY202" s="3"/>
      <c r="RZ202" s="3"/>
      <c r="SA202" s="3"/>
      <c r="SB202" s="3"/>
      <c r="SC202" s="3"/>
      <c r="SD202" s="3"/>
      <c r="SE202" s="3"/>
      <c r="SF202" s="3"/>
      <c r="SG202" s="3"/>
      <c r="SH202" s="3"/>
      <c r="SI202" s="3"/>
      <c r="SJ202" s="3"/>
      <c r="SK202" s="3"/>
      <c r="SL202" s="3"/>
      <c r="SM202" s="3"/>
      <c r="SN202" s="3"/>
      <c r="SO202" s="3"/>
      <c r="SP202" s="3"/>
      <c r="SQ202" s="3"/>
      <c r="SR202" s="3"/>
      <c r="SS202" s="3"/>
      <c r="ST202" s="3"/>
      <c r="SU202" s="3"/>
      <c r="SV202" s="3"/>
      <c r="SW202" s="3"/>
      <c r="SX202" s="3"/>
      <c r="SY202" s="3"/>
      <c r="SZ202" s="3"/>
      <c r="TA202" s="3"/>
      <c r="TB202" s="3"/>
      <c r="TC202" s="3"/>
      <c r="TD202" s="3"/>
      <c r="TE202" s="3"/>
      <c r="TF202" s="3"/>
      <c r="TG202" s="3"/>
      <c r="TH202" s="3"/>
      <c r="TI202" s="3"/>
      <c r="TJ202" s="3"/>
      <c r="TK202" s="3"/>
      <c r="TL202" s="3"/>
      <c r="TM202" s="3"/>
      <c r="TN202" s="3"/>
      <c r="TO202" s="3"/>
      <c r="TP202" s="3"/>
      <c r="TQ202" s="3"/>
      <c r="TR202" s="3"/>
      <c r="TS202" s="3"/>
      <c r="TT202" s="3"/>
      <c r="TU202" s="3"/>
      <c r="TV202" s="3"/>
      <c r="TW202" s="3"/>
      <c r="TX202" s="3"/>
      <c r="TY202" s="3"/>
      <c r="TZ202" s="3"/>
      <c r="UA202" s="3"/>
      <c r="UB202" s="3"/>
      <c r="UC202" s="3"/>
      <c r="UD202" s="3"/>
      <c r="UE202" s="3"/>
      <c r="UF202" s="3"/>
      <c r="UG202" s="3"/>
      <c r="UH202" s="3"/>
      <c r="UI202" s="3"/>
      <c r="UJ202" s="3"/>
      <c r="UK202" s="3"/>
      <c r="UL202" s="3"/>
      <c r="UM202" s="3"/>
      <c r="UN202" s="3"/>
      <c r="UO202" s="3"/>
      <c r="UP202" s="3"/>
      <c r="UQ202" s="3"/>
      <c r="UR202" s="3"/>
      <c r="US202" s="3"/>
      <c r="UT202" s="3"/>
      <c r="UU202" s="3"/>
      <c r="UV202" s="3"/>
      <c r="UW202" s="3"/>
      <c r="UX202" s="3"/>
      <c r="UY202" s="3"/>
      <c r="UZ202" s="3"/>
      <c r="VA202" s="3"/>
      <c r="VB202" s="3"/>
      <c r="VC202" s="3"/>
      <c r="VD202" s="3"/>
      <c r="VE202" s="3"/>
      <c r="VF202" s="3"/>
      <c r="VG202" s="3"/>
      <c r="VH202" s="3"/>
      <c r="VI202" s="3"/>
      <c r="VJ202" s="3"/>
      <c r="VK202" s="3"/>
      <c r="VL202" s="3"/>
      <c r="VM202" s="3"/>
      <c r="VN202" s="3"/>
      <c r="VO202" s="3"/>
      <c r="VP202" s="3"/>
      <c r="VQ202" s="3"/>
      <c r="VR202" s="3"/>
      <c r="VS202" s="3"/>
      <c r="VT202" s="3"/>
      <c r="VU202" s="3"/>
      <c r="VV202" s="3"/>
      <c r="VW202" s="3"/>
      <c r="VX202" s="3"/>
      <c r="VY202" s="3"/>
      <c r="VZ202" s="3"/>
      <c r="WA202" s="3"/>
      <c r="WB202" s="3"/>
      <c r="WC202" s="3"/>
      <c r="WD202" s="3"/>
      <c r="WE202" s="3"/>
      <c r="WF202" s="3"/>
      <c r="WG202" s="3"/>
      <c r="WH202" s="3"/>
      <c r="WI202" s="3"/>
      <c r="WJ202" s="3"/>
      <c r="WK202" s="3"/>
      <c r="WL202" s="3"/>
      <c r="WM202" s="3"/>
      <c r="WN202" s="3"/>
      <c r="WO202" s="3"/>
      <c r="WP202" s="3"/>
      <c r="WQ202" s="3"/>
      <c r="WR202" s="3"/>
      <c r="WS202" s="3"/>
      <c r="WT202" s="3"/>
      <c r="WU202" s="3"/>
      <c r="WV202" s="3"/>
      <c r="WW202" s="3"/>
      <c r="WX202" s="3"/>
      <c r="WY202" s="3"/>
      <c r="WZ202" s="3"/>
      <c r="XA202" s="3"/>
      <c r="XB202" s="3"/>
      <c r="XC202" s="3"/>
      <c r="XD202" s="3"/>
      <c r="XE202" s="3"/>
      <c r="XF202" s="3"/>
      <c r="XG202" s="3"/>
      <c r="XH202" s="3"/>
      <c r="XI202" s="3"/>
      <c r="XJ202" s="3"/>
      <c r="XK202" s="3"/>
      <c r="XL202" s="3"/>
      <c r="XM202" s="3"/>
      <c r="XN202" s="3"/>
      <c r="XO202" s="3"/>
      <c r="XP202" s="3"/>
      <c r="XQ202" s="3"/>
      <c r="XR202" s="3"/>
      <c r="XS202" s="3"/>
      <c r="XT202" s="3"/>
      <c r="XU202" s="3"/>
      <c r="XV202" s="3"/>
      <c r="XW202" s="3"/>
      <c r="XX202" s="3"/>
      <c r="XY202" s="3"/>
      <c r="XZ202" s="3"/>
      <c r="YA202" s="3"/>
      <c r="YB202" s="3"/>
      <c r="YC202" s="3"/>
      <c r="YD202" s="3"/>
      <c r="YE202" s="3"/>
      <c r="YF202" s="3"/>
      <c r="YG202" s="3"/>
      <c r="YH202" s="3"/>
      <c r="YI202" s="3"/>
      <c r="YJ202" s="3"/>
      <c r="YK202" s="3"/>
      <c r="YL202" s="3"/>
      <c r="YM202" s="3"/>
      <c r="YN202" s="3"/>
      <c r="YO202" s="3"/>
      <c r="YP202" s="3"/>
      <c r="YQ202" s="3"/>
      <c r="YR202" s="3"/>
      <c r="YS202" s="3"/>
      <c r="YT202" s="3"/>
      <c r="YU202" s="3"/>
      <c r="YV202" s="3"/>
      <c r="YW202" s="3"/>
      <c r="YX202" s="3"/>
      <c r="YY202" s="3"/>
      <c r="YZ202" s="3"/>
      <c r="ZA202" s="3"/>
      <c r="ZB202" s="3"/>
      <c r="ZC202" s="3"/>
      <c r="ZD202" s="3"/>
      <c r="ZE202" s="3"/>
      <c r="ZF202" s="3"/>
      <c r="ZG202" s="3"/>
      <c r="ZH202" s="3"/>
      <c r="ZI202" s="3"/>
      <c r="ZJ202" s="3"/>
      <c r="ZK202" s="3"/>
      <c r="ZL202" s="3"/>
      <c r="ZM202" s="3"/>
      <c r="ZN202" s="3"/>
      <c r="ZO202" s="3"/>
      <c r="ZP202" s="3"/>
      <c r="ZQ202" s="3"/>
      <c r="ZR202" s="3"/>
      <c r="ZS202" s="3"/>
      <c r="ZT202" s="3"/>
      <c r="ZU202" s="3"/>
      <c r="ZV202" s="3"/>
      <c r="ZW202" s="3"/>
      <c r="ZX202" s="3"/>
      <c r="ZY202" s="3"/>
      <c r="ZZ202" s="3"/>
      <c r="AAA202" s="3"/>
      <c r="AAB202" s="3"/>
      <c r="AAC202" s="3"/>
      <c r="AAD202" s="3"/>
      <c r="AAE202" s="3"/>
      <c r="AAF202" s="3"/>
      <c r="AAG202" s="3"/>
      <c r="AAH202" s="3"/>
      <c r="AAI202" s="3"/>
      <c r="AAJ202" s="3"/>
      <c r="AAK202" s="3"/>
      <c r="AAL202" s="3"/>
      <c r="AAM202" s="3"/>
      <c r="AAN202" s="3"/>
      <c r="AAO202" s="3"/>
      <c r="AAP202" s="3"/>
      <c r="AAQ202" s="3"/>
      <c r="AAR202" s="3"/>
      <c r="AAS202" s="3"/>
      <c r="AAT202" s="3"/>
      <c r="AAU202" s="3"/>
      <c r="AAV202" s="3"/>
      <c r="AAW202" s="3"/>
      <c r="AAX202" s="3"/>
      <c r="AAY202" s="3"/>
      <c r="AAZ202" s="3"/>
      <c r="ABA202" s="3"/>
      <c r="ABB202" s="3"/>
      <c r="ABC202" s="3"/>
      <c r="ABD202" s="3"/>
      <c r="ABE202" s="3"/>
      <c r="ABF202" s="3"/>
      <c r="ABG202" s="3"/>
      <c r="ABH202" s="3"/>
      <c r="ABI202" s="3"/>
      <c r="ABJ202" s="3"/>
      <c r="ABK202" s="3"/>
      <c r="ABL202" s="3"/>
      <c r="ABM202" s="3"/>
      <c r="ABN202" s="3"/>
      <c r="ABO202" s="3"/>
      <c r="ABP202" s="3"/>
      <c r="ABQ202" s="3"/>
      <c r="ABR202" s="3"/>
      <c r="ABS202" s="3"/>
      <c r="ABT202" s="3"/>
      <c r="ABU202" s="3"/>
      <c r="ABV202" s="3"/>
      <c r="ABW202" s="3"/>
      <c r="ABX202" s="3"/>
      <c r="ABY202" s="3"/>
      <c r="ABZ202" s="3"/>
      <c r="ACA202" s="3"/>
      <c r="ACB202" s="3"/>
      <c r="ACC202" s="3"/>
      <c r="ACD202" s="3"/>
      <c r="ACE202" s="3"/>
      <c r="ACF202" s="3"/>
      <c r="ACG202" s="3"/>
      <c r="ACH202" s="3"/>
      <c r="ACI202" s="3"/>
      <c r="ACJ202" s="3"/>
      <c r="ACK202" s="3"/>
      <c r="ACL202" s="3"/>
      <c r="ACM202" s="3"/>
      <c r="ACN202" s="3"/>
      <c r="ACO202" s="3"/>
      <c r="ACP202" s="3"/>
      <c r="ACQ202" s="3"/>
      <c r="ACR202" s="3"/>
      <c r="ACS202" s="3"/>
      <c r="ACT202" s="3"/>
      <c r="ACU202" s="3"/>
      <c r="ACV202" s="3"/>
      <c r="ACW202" s="3"/>
      <c r="ACX202" s="3"/>
      <c r="ACY202" s="3"/>
      <c r="ACZ202" s="3"/>
      <c r="ADA202" s="3"/>
      <c r="ADB202" s="3"/>
      <c r="ADC202" s="3"/>
      <c r="ADD202" s="3"/>
      <c r="ADE202" s="3"/>
      <c r="ADF202" s="3"/>
      <c r="ADG202" s="3"/>
      <c r="ADH202" s="3"/>
      <c r="ADI202" s="3"/>
      <c r="ADJ202" s="3"/>
      <c r="ADK202" s="3"/>
      <c r="ADL202" s="3"/>
      <c r="ADM202" s="3"/>
      <c r="ADN202" s="3"/>
      <c r="ADO202" s="3"/>
      <c r="ADP202" s="3"/>
      <c r="ADQ202" s="3"/>
      <c r="ADR202" s="3"/>
      <c r="ADS202" s="3"/>
      <c r="ADT202" s="3"/>
      <c r="ADU202" s="3"/>
      <c r="ADV202" s="3"/>
      <c r="ADW202" s="3"/>
      <c r="ADX202" s="3"/>
      <c r="ADY202" s="3"/>
      <c r="ADZ202" s="3"/>
      <c r="AEA202" s="3"/>
      <c r="AEB202" s="3"/>
      <c r="AEC202" s="3"/>
      <c r="AED202" s="3"/>
      <c r="AEE202" s="3"/>
      <c r="AEF202" s="3"/>
      <c r="AEG202" s="3"/>
      <c r="AEH202" s="3"/>
      <c r="AEI202" s="3"/>
      <c r="AEJ202" s="3"/>
      <c r="AEK202" s="3"/>
      <c r="AEL202" s="3"/>
      <c r="AEM202" s="3"/>
      <c r="AEN202" s="3"/>
      <c r="AEO202" s="3"/>
      <c r="AEP202" s="3"/>
      <c r="AEQ202" s="3"/>
      <c r="AER202" s="3"/>
      <c r="AES202" s="3"/>
      <c r="AET202" s="3"/>
      <c r="AEU202" s="3"/>
      <c r="AEV202" s="3"/>
      <c r="AEW202" s="3"/>
      <c r="AEX202" s="3"/>
      <c r="AEY202" s="3"/>
      <c r="AEZ202" s="3"/>
      <c r="AFA202" s="3"/>
      <c r="AFB202" s="3"/>
      <c r="AFC202" s="3"/>
      <c r="AFD202" s="3"/>
      <c r="AFE202" s="3"/>
      <c r="AFF202" s="3"/>
      <c r="AFG202" s="3"/>
      <c r="AFH202" s="3"/>
      <c r="AFI202" s="3"/>
      <c r="AFJ202" s="3"/>
      <c r="AFK202" s="3"/>
      <c r="AFL202" s="3"/>
      <c r="AFM202" s="3"/>
      <c r="AFN202" s="3"/>
      <c r="AFO202" s="3"/>
      <c r="AFP202" s="3"/>
      <c r="AFQ202" s="3"/>
      <c r="AFR202" s="3"/>
      <c r="AFS202" s="3"/>
      <c r="AFT202" s="3"/>
      <c r="AFU202" s="3"/>
      <c r="AFV202" s="3"/>
      <c r="AFW202" s="3"/>
      <c r="AFX202" s="3"/>
      <c r="AFY202" s="3"/>
      <c r="AFZ202" s="3"/>
      <c r="AGA202" s="3"/>
      <c r="AGB202" s="3"/>
      <c r="AGC202" s="3"/>
      <c r="AGD202" s="3"/>
      <c r="AGE202" s="3"/>
      <c r="AGF202" s="3"/>
      <c r="AGG202" s="3"/>
      <c r="AGH202" s="3"/>
      <c r="AGI202" s="3"/>
      <c r="AGJ202" s="3"/>
      <c r="AGK202" s="3"/>
      <c r="AGL202" s="3"/>
      <c r="AGM202" s="3"/>
      <c r="AGN202" s="3"/>
      <c r="AGO202" s="3"/>
      <c r="AGP202" s="3"/>
      <c r="AGQ202" s="3"/>
      <c r="AGR202" s="3"/>
      <c r="AGS202" s="3"/>
      <c r="AGT202" s="3"/>
      <c r="AGU202" s="3"/>
      <c r="AGV202" s="3"/>
      <c r="AGW202" s="3"/>
      <c r="AGX202" s="3"/>
      <c r="AGY202" s="3"/>
      <c r="AGZ202" s="3"/>
      <c r="AHA202" s="3"/>
      <c r="AHB202" s="3"/>
      <c r="AHC202" s="3"/>
      <c r="AHD202" s="3"/>
      <c r="AHE202" s="3"/>
      <c r="AHF202" s="3"/>
      <c r="AHG202" s="3"/>
      <c r="AHH202" s="3"/>
      <c r="AHI202" s="3"/>
      <c r="AHJ202" s="3"/>
      <c r="AHK202" s="3"/>
      <c r="AHL202" s="3"/>
      <c r="AHM202" s="3"/>
      <c r="AHN202" s="3"/>
      <c r="AHO202" s="3"/>
      <c r="AHP202" s="3"/>
      <c r="AHQ202" s="3"/>
      <c r="AHR202" s="3"/>
      <c r="AHS202" s="3"/>
      <c r="AHT202" s="3"/>
      <c r="AHU202" s="3"/>
      <c r="AHV202" s="3"/>
      <c r="AHW202" s="3"/>
      <c r="AHX202" s="3"/>
      <c r="AHY202" s="3"/>
      <c r="AHZ202" s="3"/>
      <c r="AIA202" s="3"/>
      <c r="AIB202" s="3"/>
      <c r="AIC202" s="3"/>
      <c r="AID202" s="3"/>
      <c r="AIE202" s="3"/>
      <c r="AIF202" s="3"/>
      <c r="AIG202" s="3"/>
      <c r="AIH202" s="3"/>
      <c r="AII202" s="3"/>
      <c r="AIJ202" s="3"/>
      <c r="AIK202" s="3"/>
      <c r="AIL202" s="3"/>
      <c r="AIM202" s="3"/>
      <c r="AIN202" s="3"/>
      <c r="AIO202" s="3"/>
      <c r="AIP202" s="3"/>
      <c r="AIQ202" s="3"/>
      <c r="AIR202" s="3"/>
      <c r="AIS202" s="3"/>
      <c r="AIT202" s="3"/>
      <c r="AIU202" s="3"/>
      <c r="AIV202" s="3"/>
      <c r="AIW202" s="3"/>
      <c r="AIX202" s="3"/>
      <c r="AIY202" s="3"/>
      <c r="AIZ202" s="3"/>
      <c r="AJA202" s="3"/>
      <c r="AJB202" s="3"/>
      <c r="AJC202" s="3"/>
      <c r="AJD202" s="3"/>
      <c r="AJE202" s="3"/>
      <c r="AJF202" s="3"/>
      <c r="AJG202" s="3"/>
      <c r="AJH202" s="3"/>
      <c r="AJI202" s="3"/>
      <c r="AJJ202" s="3"/>
      <c r="AJK202" s="3"/>
      <c r="AJL202" s="3"/>
      <c r="AJM202" s="3"/>
      <c r="AJN202" s="3"/>
      <c r="AJO202" s="3"/>
      <c r="AJP202" s="3"/>
      <c r="AJQ202" s="3"/>
      <c r="AJR202" s="3"/>
      <c r="AJS202" s="3"/>
      <c r="AJT202" s="3"/>
      <c r="AJU202" s="3"/>
      <c r="AJV202" s="3"/>
      <c r="AJW202" s="3"/>
      <c r="AJX202" s="3"/>
      <c r="AJY202" s="3"/>
      <c r="AJZ202" s="3"/>
      <c r="AKA202" s="3"/>
      <c r="AKB202" s="3"/>
      <c r="AKC202" s="3"/>
      <c r="AKD202" s="3"/>
      <c r="AKE202" s="3"/>
      <c r="AKF202" s="3"/>
      <c r="AKG202" s="3"/>
      <c r="AKH202" s="3"/>
      <c r="AKI202" s="3"/>
      <c r="AKJ202" s="3"/>
      <c r="AKK202" s="3"/>
      <c r="AKL202" s="3"/>
      <c r="AKM202" s="3"/>
      <c r="AKN202" s="3"/>
      <c r="AKO202" s="3"/>
      <c r="AKP202" s="3"/>
      <c r="AKQ202" s="3"/>
      <c r="AKR202" s="3"/>
      <c r="AKS202" s="3"/>
      <c r="AKT202" s="3"/>
      <c r="AKU202" s="3"/>
      <c r="AKV202" s="3"/>
      <c r="AKW202" s="3"/>
      <c r="AKX202" s="3"/>
      <c r="AKY202" s="3"/>
      <c r="AKZ202" s="3"/>
      <c r="ALA202" s="3"/>
      <c r="ALB202" s="3"/>
      <c r="ALC202" s="3"/>
      <c r="ALD202" s="3"/>
      <c r="ALE202" s="3"/>
      <c r="ALF202" s="3"/>
      <c r="ALG202" s="3"/>
      <c r="ALH202" s="3"/>
      <c r="ALI202" s="3"/>
      <c r="ALJ202" s="3"/>
      <c r="ALK202" s="3"/>
      <c r="ALL202" s="3"/>
      <c r="ALM202" s="3"/>
      <c r="ALN202" s="3"/>
      <c r="ALO202" s="3"/>
      <c r="ALP202" s="3"/>
      <c r="ALQ202" s="3"/>
      <c r="ALR202" s="3"/>
      <c r="ALS202" s="3"/>
      <c r="ALT202" s="3"/>
      <c r="ALU202" s="3"/>
      <c r="ALV202" s="3"/>
      <c r="ALW202" s="3"/>
      <c r="ALX202" s="3"/>
      <c r="ALY202" s="3"/>
      <c r="ALZ202" s="3"/>
      <c r="AMA202" s="3"/>
      <c r="AMB202" s="3"/>
      <c r="AMC202" s="3"/>
      <c r="AMD202" s="3"/>
      <c r="AME202" s="3"/>
      <c r="AMF202" s="3"/>
      <c r="AMG202" s="3"/>
      <c r="AMH202" s="3"/>
      <c r="AMI202" s="3"/>
      <c r="AMJ202" s="3"/>
      <c r="AMK202" s="3"/>
    </row>
    <row r="203" spans="1:1025" ht="12.75" x14ac:dyDescent="0.2">
      <c r="A203" s="3"/>
      <c r="B203" s="3"/>
      <c r="C203" s="218"/>
      <c r="D203" s="218"/>
      <c r="E203" s="218"/>
      <c r="F203" s="218"/>
      <c r="G203" s="218"/>
      <c r="H203" s="234"/>
      <c r="I203" s="218"/>
      <c r="J203" s="218"/>
      <c r="K203" s="218"/>
      <c r="L203" s="218"/>
      <c r="M203" s="218"/>
      <c r="N203" s="218"/>
      <c r="O203" s="218"/>
      <c r="P203" s="218"/>
      <c r="Q203" s="224"/>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c r="JC203" s="3"/>
      <c r="JD203" s="3"/>
      <c r="JE203" s="3"/>
      <c r="JF203" s="3"/>
      <c r="JG203" s="3"/>
      <c r="JH203" s="3"/>
      <c r="JI203" s="3"/>
      <c r="JJ203" s="3"/>
      <c r="JK203" s="3"/>
      <c r="JL203" s="3"/>
      <c r="JM203" s="3"/>
      <c r="JN203" s="3"/>
      <c r="JO203" s="3"/>
      <c r="JP203" s="3"/>
      <c r="JQ203" s="3"/>
      <c r="JR203" s="3"/>
      <c r="JS203" s="3"/>
      <c r="JT203" s="3"/>
      <c r="JU203" s="3"/>
      <c r="JV203" s="3"/>
      <c r="JW203" s="3"/>
      <c r="JX203" s="3"/>
      <c r="JY203" s="3"/>
      <c r="JZ203" s="3"/>
      <c r="KA203" s="3"/>
      <c r="KB203" s="3"/>
      <c r="KC203" s="3"/>
      <c r="KD203" s="3"/>
      <c r="KE203" s="3"/>
      <c r="KF203" s="3"/>
      <c r="KG203" s="3"/>
      <c r="KH203" s="3"/>
      <c r="KI203" s="3"/>
      <c r="KJ203" s="3"/>
      <c r="KK203" s="3"/>
      <c r="KL203" s="3"/>
      <c r="KM203" s="3"/>
      <c r="KN203" s="3"/>
      <c r="KO203" s="3"/>
      <c r="KP203" s="3"/>
      <c r="KQ203" s="3"/>
      <c r="KR203" s="3"/>
      <c r="KS203" s="3"/>
      <c r="KT203" s="3"/>
      <c r="KU203" s="3"/>
      <c r="KV203" s="3"/>
      <c r="KW203" s="3"/>
      <c r="KX203" s="3"/>
      <c r="KY203" s="3"/>
      <c r="KZ203" s="3"/>
      <c r="LA203" s="3"/>
      <c r="LB203" s="3"/>
      <c r="LC203" s="3"/>
      <c r="LD203" s="3"/>
      <c r="LE203" s="3"/>
      <c r="LF203" s="3"/>
      <c r="LG203" s="3"/>
      <c r="LH203" s="3"/>
      <c r="LI203" s="3"/>
      <c r="LJ203" s="3"/>
      <c r="LK203" s="3"/>
      <c r="LL203" s="3"/>
      <c r="LM203" s="3"/>
      <c r="LN203" s="3"/>
      <c r="LO203" s="3"/>
      <c r="LP203" s="3"/>
      <c r="LQ203" s="3"/>
      <c r="LR203" s="3"/>
      <c r="LS203" s="3"/>
      <c r="LT203" s="3"/>
      <c r="LU203" s="3"/>
      <c r="LV203" s="3"/>
      <c r="LW203" s="3"/>
      <c r="LX203" s="3"/>
      <c r="LY203" s="3"/>
      <c r="LZ203" s="3"/>
      <c r="MA203" s="3"/>
      <c r="MB203" s="3"/>
      <c r="MC203" s="3"/>
      <c r="MD203" s="3"/>
      <c r="ME203" s="3"/>
      <c r="MF203" s="3"/>
      <c r="MG203" s="3"/>
      <c r="MH203" s="3"/>
      <c r="MI203" s="3"/>
      <c r="MJ203" s="3"/>
      <c r="MK203" s="3"/>
      <c r="ML203" s="3"/>
      <c r="MM203" s="3"/>
      <c r="MN203" s="3"/>
      <c r="MO203" s="3"/>
      <c r="MP203" s="3"/>
      <c r="MQ203" s="3"/>
      <c r="MR203" s="3"/>
      <c r="MS203" s="3"/>
      <c r="MT203" s="3"/>
      <c r="MU203" s="3"/>
      <c r="MV203" s="3"/>
      <c r="MW203" s="3"/>
      <c r="MX203" s="3"/>
      <c r="MY203" s="3"/>
      <c r="MZ203" s="3"/>
      <c r="NA203" s="3"/>
      <c r="NB203" s="3"/>
      <c r="NC203" s="3"/>
      <c r="ND203" s="3"/>
      <c r="NE203" s="3"/>
      <c r="NF203" s="3"/>
      <c r="NG203" s="3"/>
      <c r="NH203" s="3"/>
      <c r="NI203" s="3"/>
      <c r="NJ203" s="3"/>
      <c r="NK203" s="3"/>
      <c r="NL203" s="3"/>
      <c r="NM203" s="3"/>
      <c r="NN203" s="3"/>
      <c r="NO203" s="3"/>
      <c r="NP203" s="3"/>
      <c r="NQ203" s="3"/>
      <c r="NR203" s="3"/>
      <c r="NS203" s="3"/>
      <c r="NT203" s="3"/>
      <c r="NU203" s="3"/>
      <c r="NV203" s="3"/>
      <c r="NW203" s="3"/>
      <c r="NX203" s="3"/>
      <c r="NY203" s="3"/>
      <c r="NZ203" s="3"/>
      <c r="OA203" s="3"/>
      <c r="OB203" s="3"/>
      <c r="OC203" s="3"/>
      <c r="OD203" s="3"/>
      <c r="OE203" s="3"/>
      <c r="OF203" s="3"/>
      <c r="OG203" s="3"/>
      <c r="OH203" s="3"/>
      <c r="OI203" s="3"/>
      <c r="OJ203" s="3"/>
      <c r="OK203" s="3"/>
      <c r="OL203" s="3"/>
      <c r="OM203" s="3"/>
      <c r="ON203" s="3"/>
      <c r="OO203" s="3"/>
      <c r="OP203" s="3"/>
      <c r="OQ203" s="3"/>
      <c r="OR203" s="3"/>
      <c r="OS203" s="3"/>
      <c r="OT203" s="3"/>
      <c r="OU203" s="3"/>
      <c r="OV203" s="3"/>
      <c r="OW203" s="3"/>
      <c r="OX203" s="3"/>
      <c r="OY203" s="3"/>
      <c r="OZ203" s="3"/>
      <c r="PA203" s="3"/>
      <c r="PB203" s="3"/>
      <c r="PC203" s="3"/>
      <c r="PD203" s="3"/>
      <c r="PE203" s="3"/>
      <c r="PF203" s="3"/>
      <c r="PG203" s="3"/>
      <c r="PH203" s="3"/>
      <c r="PI203" s="3"/>
      <c r="PJ203" s="3"/>
      <c r="PK203" s="3"/>
      <c r="PL203" s="3"/>
      <c r="PM203" s="3"/>
      <c r="PN203" s="3"/>
      <c r="PO203" s="3"/>
      <c r="PP203" s="3"/>
      <c r="PQ203" s="3"/>
      <c r="PR203" s="3"/>
      <c r="PS203" s="3"/>
      <c r="PT203" s="3"/>
      <c r="PU203" s="3"/>
      <c r="PV203" s="3"/>
      <c r="PW203" s="3"/>
      <c r="PX203" s="3"/>
      <c r="PY203" s="3"/>
      <c r="PZ203" s="3"/>
      <c r="QA203" s="3"/>
      <c r="QB203" s="3"/>
      <c r="QC203" s="3"/>
      <c r="QD203" s="3"/>
      <c r="QE203" s="3"/>
      <c r="QF203" s="3"/>
      <c r="QG203" s="3"/>
      <c r="QH203" s="3"/>
      <c r="QI203" s="3"/>
      <c r="QJ203" s="3"/>
      <c r="QK203" s="3"/>
      <c r="QL203" s="3"/>
      <c r="QM203" s="3"/>
      <c r="QN203" s="3"/>
      <c r="QO203" s="3"/>
      <c r="QP203" s="3"/>
      <c r="QQ203" s="3"/>
      <c r="QR203" s="3"/>
      <c r="QS203" s="3"/>
      <c r="QT203" s="3"/>
      <c r="QU203" s="3"/>
      <c r="QV203" s="3"/>
      <c r="QW203" s="3"/>
      <c r="QX203" s="3"/>
      <c r="QY203" s="3"/>
      <c r="QZ203" s="3"/>
      <c r="RA203" s="3"/>
      <c r="RB203" s="3"/>
      <c r="RC203" s="3"/>
      <c r="RD203" s="3"/>
      <c r="RE203" s="3"/>
      <c r="RF203" s="3"/>
      <c r="RG203" s="3"/>
      <c r="RH203" s="3"/>
      <c r="RI203" s="3"/>
      <c r="RJ203" s="3"/>
      <c r="RK203" s="3"/>
      <c r="RL203" s="3"/>
      <c r="RM203" s="3"/>
      <c r="RN203" s="3"/>
      <c r="RO203" s="3"/>
      <c r="RP203" s="3"/>
      <c r="RQ203" s="3"/>
      <c r="RR203" s="3"/>
      <c r="RS203" s="3"/>
      <c r="RT203" s="3"/>
      <c r="RU203" s="3"/>
      <c r="RV203" s="3"/>
      <c r="RW203" s="3"/>
      <c r="RX203" s="3"/>
      <c r="RY203" s="3"/>
      <c r="RZ203" s="3"/>
      <c r="SA203" s="3"/>
      <c r="SB203" s="3"/>
      <c r="SC203" s="3"/>
      <c r="SD203" s="3"/>
      <c r="SE203" s="3"/>
      <c r="SF203" s="3"/>
      <c r="SG203" s="3"/>
      <c r="SH203" s="3"/>
      <c r="SI203" s="3"/>
      <c r="SJ203" s="3"/>
      <c r="SK203" s="3"/>
      <c r="SL203" s="3"/>
      <c r="SM203" s="3"/>
      <c r="SN203" s="3"/>
      <c r="SO203" s="3"/>
      <c r="SP203" s="3"/>
      <c r="SQ203" s="3"/>
      <c r="SR203" s="3"/>
      <c r="SS203" s="3"/>
      <c r="ST203" s="3"/>
      <c r="SU203" s="3"/>
      <c r="SV203" s="3"/>
      <c r="SW203" s="3"/>
      <c r="SX203" s="3"/>
      <c r="SY203" s="3"/>
      <c r="SZ203" s="3"/>
      <c r="TA203" s="3"/>
      <c r="TB203" s="3"/>
      <c r="TC203" s="3"/>
      <c r="TD203" s="3"/>
      <c r="TE203" s="3"/>
      <c r="TF203" s="3"/>
      <c r="TG203" s="3"/>
      <c r="TH203" s="3"/>
      <c r="TI203" s="3"/>
      <c r="TJ203" s="3"/>
      <c r="TK203" s="3"/>
      <c r="TL203" s="3"/>
      <c r="TM203" s="3"/>
      <c r="TN203" s="3"/>
      <c r="TO203" s="3"/>
      <c r="TP203" s="3"/>
      <c r="TQ203" s="3"/>
      <c r="TR203" s="3"/>
      <c r="TS203" s="3"/>
      <c r="TT203" s="3"/>
      <c r="TU203" s="3"/>
      <c r="TV203" s="3"/>
      <c r="TW203" s="3"/>
      <c r="TX203" s="3"/>
      <c r="TY203" s="3"/>
      <c r="TZ203" s="3"/>
      <c r="UA203" s="3"/>
      <c r="UB203" s="3"/>
      <c r="UC203" s="3"/>
      <c r="UD203" s="3"/>
      <c r="UE203" s="3"/>
      <c r="UF203" s="3"/>
      <c r="UG203" s="3"/>
      <c r="UH203" s="3"/>
      <c r="UI203" s="3"/>
      <c r="UJ203" s="3"/>
      <c r="UK203" s="3"/>
      <c r="UL203" s="3"/>
      <c r="UM203" s="3"/>
      <c r="UN203" s="3"/>
      <c r="UO203" s="3"/>
      <c r="UP203" s="3"/>
      <c r="UQ203" s="3"/>
      <c r="UR203" s="3"/>
      <c r="US203" s="3"/>
      <c r="UT203" s="3"/>
      <c r="UU203" s="3"/>
      <c r="UV203" s="3"/>
      <c r="UW203" s="3"/>
      <c r="UX203" s="3"/>
      <c r="UY203" s="3"/>
      <c r="UZ203" s="3"/>
      <c r="VA203" s="3"/>
      <c r="VB203" s="3"/>
      <c r="VC203" s="3"/>
      <c r="VD203" s="3"/>
      <c r="VE203" s="3"/>
      <c r="VF203" s="3"/>
      <c r="VG203" s="3"/>
      <c r="VH203" s="3"/>
      <c r="VI203" s="3"/>
      <c r="VJ203" s="3"/>
      <c r="VK203" s="3"/>
      <c r="VL203" s="3"/>
      <c r="VM203" s="3"/>
      <c r="VN203" s="3"/>
      <c r="VO203" s="3"/>
      <c r="VP203" s="3"/>
      <c r="VQ203" s="3"/>
      <c r="VR203" s="3"/>
      <c r="VS203" s="3"/>
      <c r="VT203" s="3"/>
      <c r="VU203" s="3"/>
      <c r="VV203" s="3"/>
      <c r="VW203" s="3"/>
      <c r="VX203" s="3"/>
      <c r="VY203" s="3"/>
      <c r="VZ203" s="3"/>
      <c r="WA203" s="3"/>
      <c r="WB203" s="3"/>
      <c r="WC203" s="3"/>
      <c r="WD203" s="3"/>
      <c r="WE203" s="3"/>
      <c r="WF203" s="3"/>
      <c r="WG203" s="3"/>
      <c r="WH203" s="3"/>
      <c r="WI203" s="3"/>
      <c r="WJ203" s="3"/>
      <c r="WK203" s="3"/>
      <c r="WL203" s="3"/>
      <c r="WM203" s="3"/>
      <c r="WN203" s="3"/>
      <c r="WO203" s="3"/>
      <c r="WP203" s="3"/>
      <c r="WQ203" s="3"/>
      <c r="WR203" s="3"/>
      <c r="WS203" s="3"/>
      <c r="WT203" s="3"/>
      <c r="WU203" s="3"/>
      <c r="WV203" s="3"/>
      <c r="WW203" s="3"/>
      <c r="WX203" s="3"/>
      <c r="WY203" s="3"/>
      <c r="WZ203" s="3"/>
      <c r="XA203" s="3"/>
      <c r="XB203" s="3"/>
      <c r="XC203" s="3"/>
      <c r="XD203" s="3"/>
      <c r="XE203" s="3"/>
      <c r="XF203" s="3"/>
      <c r="XG203" s="3"/>
      <c r="XH203" s="3"/>
      <c r="XI203" s="3"/>
      <c r="XJ203" s="3"/>
      <c r="XK203" s="3"/>
      <c r="XL203" s="3"/>
      <c r="XM203" s="3"/>
      <c r="XN203" s="3"/>
      <c r="XO203" s="3"/>
      <c r="XP203" s="3"/>
      <c r="XQ203" s="3"/>
      <c r="XR203" s="3"/>
      <c r="XS203" s="3"/>
      <c r="XT203" s="3"/>
      <c r="XU203" s="3"/>
      <c r="XV203" s="3"/>
      <c r="XW203" s="3"/>
      <c r="XX203" s="3"/>
      <c r="XY203" s="3"/>
      <c r="XZ203" s="3"/>
      <c r="YA203" s="3"/>
      <c r="YB203" s="3"/>
      <c r="YC203" s="3"/>
      <c r="YD203" s="3"/>
      <c r="YE203" s="3"/>
      <c r="YF203" s="3"/>
      <c r="YG203" s="3"/>
      <c r="YH203" s="3"/>
      <c r="YI203" s="3"/>
      <c r="YJ203" s="3"/>
      <c r="YK203" s="3"/>
      <c r="YL203" s="3"/>
      <c r="YM203" s="3"/>
      <c r="YN203" s="3"/>
      <c r="YO203" s="3"/>
      <c r="YP203" s="3"/>
      <c r="YQ203" s="3"/>
      <c r="YR203" s="3"/>
      <c r="YS203" s="3"/>
      <c r="YT203" s="3"/>
      <c r="YU203" s="3"/>
      <c r="YV203" s="3"/>
      <c r="YW203" s="3"/>
      <c r="YX203" s="3"/>
      <c r="YY203" s="3"/>
      <c r="YZ203" s="3"/>
      <c r="ZA203" s="3"/>
      <c r="ZB203" s="3"/>
      <c r="ZC203" s="3"/>
      <c r="ZD203" s="3"/>
      <c r="ZE203" s="3"/>
      <c r="ZF203" s="3"/>
      <c r="ZG203" s="3"/>
      <c r="ZH203" s="3"/>
      <c r="ZI203" s="3"/>
      <c r="ZJ203" s="3"/>
      <c r="ZK203" s="3"/>
      <c r="ZL203" s="3"/>
      <c r="ZM203" s="3"/>
      <c r="ZN203" s="3"/>
      <c r="ZO203" s="3"/>
      <c r="ZP203" s="3"/>
      <c r="ZQ203" s="3"/>
      <c r="ZR203" s="3"/>
      <c r="ZS203" s="3"/>
      <c r="ZT203" s="3"/>
      <c r="ZU203" s="3"/>
      <c r="ZV203" s="3"/>
      <c r="ZW203" s="3"/>
      <c r="ZX203" s="3"/>
      <c r="ZY203" s="3"/>
      <c r="ZZ203" s="3"/>
      <c r="AAA203" s="3"/>
      <c r="AAB203" s="3"/>
      <c r="AAC203" s="3"/>
      <c r="AAD203" s="3"/>
      <c r="AAE203" s="3"/>
      <c r="AAF203" s="3"/>
      <c r="AAG203" s="3"/>
      <c r="AAH203" s="3"/>
      <c r="AAI203" s="3"/>
      <c r="AAJ203" s="3"/>
      <c r="AAK203" s="3"/>
      <c r="AAL203" s="3"/>
      <c r="AAM203" s="3"/>
      <c r="AAN203" s="3"/>
      <c r="AAO203" s="3"/>
      <c r="AAP203" s="3"/>
      <c r="AAQ203" s="3"/>
      <c r="AAR203" s="3"/>
      <c r="AAS203" s="3"/>
      <c r="AAT203" s="3"/>
      <c r="AAU203" s="3"/>
      <c r="AAV203" s="3"/>
      <c r="AAW203" s="3"/>
      <c r="AAX203" s="3"/>
      <c r="AAY203" s="3"/>
      <c r="AAZ203" s="3"/>
      <c r="ABA203" s="3"/>
      <c r="ABB203" s="3"/>
      <c r="ABC203" s="3"/>
      <c r="ABD203" s="3"/>
      <c r="ABE203" s="3"/>
      <c r="ABF203" s="3"/>
      <c r="ABG203" s="3"/>
      <c r="ABH203" s="3"/>
      <c r="ABI203" s="3"/>
      <c r="ABJ203" s="3"/>
      <c r="ABK203" s="3"/>
      <c r="ABL203" s="3"/>
      <c r="ABM203" s="3"/>
      <c r="ABN203" s="3"/>
      <c r="ABO203" s="3"/>
      <c r="ABP203" s="3"/>
      <c r="ABQ203" s="3"/>
      <c r="ABR203" s="3"/>
      <c r="ABS203" s="3"/>
      <c r="ABT203" s="3"/>
      <c r="ABU203" s="3"/>
      <c r="ABV203" s="3"/>
      <c r="ABW203" s="3"/>
      <c r="ABX203" s="3"/>
      <c r="ABY203" s="3"/>
      <c r="ABZ203" s="3"/>
      <c r="ACA203" s="3"/>
      <c r="ACB203" s="3"/>
      <c r="ACC203" s="3"/>
      <c r="ACD203" s="3"/>
      <c r="ACE203" s="3"/>
      <c r="ACF203" s="3"/>
      <c r="ACG203" s="3"/>
      <c r="ACH203" s="3"/>
      <c r="ACI203" s="3"/>
      <c r="ACJ203" s="3"/>
      <c r="ACK203" s="3"/>
      <c r="ACL203" s="3"/>
      <c r="ACM203" s="3"/>
      <c r="ACN203" s="3"/>
      <c r="ACO203" s="3"/>
      <c r="ACP203" s="3"/>
      <c r="ACQ203" s="3"/>
      <c r="ACR203" s="3"/>
      <c r="ACS203" s="3"/>
      <c r="ACT203" s="3"/>
      <c r="ACU203" s="3"/>
      <c r="ACV203" s="3"/>
      <c r="ACW203" s="3"/>
      <c r="ACX203" s="3"/>
      <c r="ACY203" s="3"/>
      <c r="ACZ203" s="3"/>
      <c r="ADA203" s="3"/>
      <c r="ADB203" s="3"/>
      <c r="ADC203" s="3"/>
      <c r="ADD203" s="3"/>
      <c r="ADE203" s="3"/>
      <c r="ADF203" s="3"/>
      <c r="ADG203" s="3"/>
      <c r="ADH203" s="3"/>
      <c r="ADI203" s="3"/>
      <c r="ADJ203" s="3"/>
      <c r="ADK203" s="3"/>
      <c r="ADL203" s="3"/>
      <c r="ADM203" s="3"/>
      <c r="ADN203" s="3"/>
      <c r="ADO203" s="3"/>
      <c r="ADP203" s="3"/>
      <c r="ADQ203" s="3"/>
      <c r="ADR203" s="3"/>
      <c r="ADS203" s="3"/>
      <c r="ADT203" s="3"/>
      <c r="ADU203" s="3"/>
      <c r="ADV203" s="3"/>
      <c r="ADW203" s="3"/>
      <c r="ADX203" s="3"/>
      <c r="ADY203" s="3"/>
      <c r="ADZ203" s="3"/>
      <c r="AEA203" s="3"/>
      <c r="AEB203" s="3"/>
      <c r="AEC203" s="3"/>
      <c r="AED203" s="3"/>
      <c r="AEE203" s="3"/>
      <c r="AEF203" s="3"/>
      <c r="AEG203" s="3"/>
      <c r="AEH203" s="3"/>
      <c r="AEI203" s="3"/>
      <c r="AEJ203" s="3"/>
      <c r="AEK203" s="3"/>
      <c r="AEL203" s="3"/>
      <c r="AEM203" s="3"/>
      <c r="AEN203" s="3"/>
      <c r="AEO203" s="3"/>
      <c r="AEP203" s="3"/>
      <c r="AEQ203" s="3"/>
      <c r="AER203" s="3"/>
      <c r="AES203" s="3"/>
      <c r="AET203" s="3"/>
      <c r="AEU203" s="3"/>
      <c r="AEV203" s="3"/>
      <c r="AEW203" s="3"/>
      <c r="AEX203" s="3"/>
      <c r="AEY203" s="3"/>
      <c r="AEZ203" s="3"/>
      <c r="AFA203" s="3"/>
      <c r="AFB203" s="3"/>
      <c r="AFC203" s="3"/>
      <c r="AFD203" s="3"/>
      <c r="AFE203" s="3"/>
      <c r="AFF203" s="3"/>
      <c r="AFG203" s="3"/>
      <c r="AFH203" s="3"/>
      <c r="AFI203" s="3"/>
      <c r="AFJ203" s="3"/>
      <c r="AFK203" s="3"/>
      <c r="AFL203" s="3"/>
      <c r="AFM203" s="3"/>
      <c r="AFN203" s="3"/>
      <c r="AFO203" s="3"/>
      <c r="AFP203" s="3"/>
      <c r="AFQ203" s="3"/>
      <c r="AFR203" s="3"/>
      <c r="AFS203" s="3"/>
      <c r="AFT203" s="3"/>
      <c r="AFU203" s="3"/>
      <c r="AFV203" s="3"/>
      <c r="AFW203" s="3"/>
      <c r="AFX203" s="3"/>
      <c r="AFY203" s="3"/>
      <c r="AFZ203" s="3"/>
      <c r="AGA203" s="3"/>
      <c r="AGB203" s="3"/>
      <c r="AGC203" s="3"/>
      <c r="AGD203" s="3"/>
      <c r="AGE203" s="3"/>
      <c r="AGF203" s="3"/>
      <c r="AGG203" s="3"/>
      <c r="AGH203" s="3"/>
      <c r="AGI203" s="3"/>
      <c r="AGJ203" s="3"/>
      <c r="AGK203" s="3"/>
      <c r="AGL203" s="3"/>
      <c r="AGM203" s="3"/>
      <c r="AGN203" s="3"/>
      <c r="AGO203" s="3"/>
      <c r="AGP203" s="3"/>
      <c r="AGQ203" s="3"/>
      <c r="AGR203" s="3"/>
      <c r="AGS203" s="3"/>
      <c r="AGT203" s="3"/>
      <c r="AGU203" s="3"/>
      <c r="AGV203" s="3"/>
      <c r="AGW203" s="3"/>
      <c r="AGX203" s="3"/>
      <c r="AGY203" s="3"/>
      <c r="AGZ203" s="3"/>
      <c r="AHA203" s="3"/>
      <c r="AHB203" s="3"/>
      <c r="AHC203" s="3"/>
      <c r="AHD203" s="3"/>
      <c r="AHE203" s="3"/>
      <c r="AHF203" s="3"/>
      <c r="AHG203" s="3"/>
      <c r="AHH203" s="3"/>
      <c r="AHI203" s="3"/>
      <c r="AHJ203" s="3"/>
      <c r="AHK203" s="3"/>
      <c r="AHL203" s="3"/>
      <c r="AHM203" s="3"/>
      <c r="AHN203" s="3"/>
      <c r="AHO203" s="3"/>
      <c r="AHP203" s="3"/>
      <c r="AHQ203" s="3"/>
      <c r="AHR203" s="3"/>
      <c r="AHS203" s="3"/>
      <c r="AHT203" s="3"/>
      <c r="AHU203" s="3"/>
      <c r="AHV203" s="3"/>
      <c r="AHW203" s="3"/>
      <c r="AHX203" s="3"/>
      <c r="AHY203" s="3"/>
      <c r="AHZ203" s="3"/>
      <c r="AIA203" s="3"/>
      <c r="AIB203" s="3"/>
      <c r="AIC203" s="3"/>
      <c r="AID203" s="3"/>
      <c r="AIE203" s="3"/>
      <c r="AIF203" s="3"/>
      <c r="AIG203" s="3"/>
      <c r="AIH203" s="3"/>
      <c r="AII203" s="3"/>
      <c r="AIJ203" s="3"/>
      <c r="AIK203" s="3"/>
      <c r="AIL203" s="3"/>
      <c r="AIM203" s="3"/>
      <c r="AIN203" s="3"/>
      <c r="AIO203" s="3"/>
      <c r="AIP203" s="3"/>
      <c r="AIQ203" s="3"/>
      <c r="AIR203" s="3"/>
      <c r="AIS203" s="3"/>
      <c r="AIT203" s="3"/>
      <c r="AIU203" s="3"/>
      <c r="AIV203" s="3"/>
      <c r="AIW203" s="3"/>
      <c r="AIX203" s="3"/>
      <c r="AIY203" s="3"/>
      <c r="AIZ203" s="3"/>
      <c r="AJA203" s="3"/>
      <c r="AJB203" s="3"/>
      <c r="AJC203" s="3"/>
      <c r="AJD203" s="3"/>
      <c r="AJE203" s="3"/>
      <c r="AJF203" s="3"/>
      <c r="AJG203" s="3"/>
      <c r="AJH203" s="3"/>
      <c r="AJI203" s="3"/>
      <c r="AJJ203" s="3"/>
      <c r="AJK203" s="3"/>
      <c r="AJL203" s="3"/>
      <c r="AJM203" s="3"/>
      <c r="AJN203" s="3"/>
      <c r="AJO203" s="3"/>
      <c r="AJP203" s="3"/>
      <c r="AJQ203" s="3"/>
      <c r="AJR203" s="3"/>
      <c r="AJS203" s="3"/>
      <c r="AJT203" s="3"/>
      <c r="AJU203" s="3"/>
      <c r="AJV203" s="3"/>
      <c r="AJW203" s="3"/>
      <c r="AJX203" s="3"/>
      <c r="AJY203" s="3"/>
      <c r="AJZ203" s="3"/>
      <c r="AKA203" s="3"/>
      <c r="AKB203" s="3"/>
      <c r="AKC203" s="3"/>
      <c r="AKD203" s="3"/>
      <c r="AKE203" s="3"/>
      <c r="AKF203" s="3"/>
      <c r="AKG203" s="3"/>
      <c r="AKH203" s="3"/>
      <c r="AKI203" s="3"/>
      <c r="AKJ203" s="3"/>
      <c r="AKK203" s="3"/>
      <c r="AKL203" s="3"/>
      <c r="AKM203" s="3"/>
      <c r="AKN203" s="3"/>
      <c r="AKO203" s="3"/>
      <c r="AKP203" s="3"/>
      <c r="AKQ203" s="3"/>
      <c r="AKR203" s="3"/>
      <c r="AKS203" s="3"/>
      <c r="AKT203" s="3"/>
      <c r="AKU203" s="3"/>
      <c r="AKV203" s="3"/>
      <c r="AKW203" s="3"/>
      <c r="AKX203" s="3"/>
      <c r="AKY203" s="3"/>
      <c r="AKZ203" s="3"/>
      <c r="ALA203" s="3"/>
      <c r="ALB203" s="3"/>
      <c r="ALC203" s="3"/>
      <c r="ALD203" s="3"/>
      <c r="ALE203" s="3"/>
      <c r="ALF203" s="3"/>
      <c r="ALG203" s="3"/>
      <c r="ALH203" s="3"/>
      <c r="ALI203" s="3"/>
      <c r="ALJ203" s="3"/>
      <c r="ALK203" s="3"/>
      <c r="ALL203" s="3"/>
      <c r="ALM203" s="3"/>
      <c r="ALN203" s="3"/>
      <c r="ALO203" s="3"/>
      <c r="ALP203" s="3"/>
      <c r="ALQ203" s="3"/>
      <c r="ALR203" s="3"/>
      <c r="ALS203" s="3"/>
      <c r="ALT203" s="3"/>
      <c r="ALU203" s="3"/>
      <c r="ALV203" s="3"/>
      <c r="ALW203" s="3"/>
      <c r="ALX203" s="3"/>
      <c r="ALY203" s="3"/>
      <c r="ALZ203" s="3"/>
      <c r="AMA203" s="3"/>
      <c r="AMB203" s="3"/>
      <c r="AMC203" s="3"/>
      <c r="AMD203" s="3"/>
      <c r="AME203" s="3"/>
      <c r="AMF203" s="3"/>
      <c r="AMG203" s="3"/>
      <c r="AMH203" s="3"/>
      <c r="AMI203" s="3"/>
      <c r="AMJ203" s="3"/>
      <c r="AMK203" s="3"/>
    </row>
    <row r="204" spans="1:1025" ht="12.75" x14ac:dyDescent="0.2">
      <c r="A204" s="3"/>
      <c r="B204" s="3"/>
      <c r="C204" s="218"/>
      <c r="D204" s="218"/>
      <c r="E204" s="218"/>
      <c r="F204" s="218"/>
      <c r="G204" s="218"/>
      <c r="H204" s="234"/>
      <c r="I204" s="218"/>
      <c r="J204" s="218"/>
      <c r="K204" s="218"/>
      <c r="L204" s="218"/>
      <c r="M204" s="218"/>
      <c r="N204" s="218"/>
      <c r="O204" s="218"/>
      <c r="P204" s="218"/>
      <c r="Q204" s="224"/>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c r="KI204" s="3"/>
      <c r="KJ204" s="3"/>
      <c r="KK204" s="3"/>
      <c r="KL204" s="3"/>
      <c r="KM204" s="3"/>
      <c r="KN204" s="3"/>
      <c r="KO204" s="3"/>
      <c r="KP204" s="3"/>
      <c r="KQ204" s="3"/>
      <c r="KR204" s="3"/>
      <c r="KS204" s="3"/>
      <c r="KT204" s="3"/>
      <c r="KU204" s="3"/>
      <c r="KV204" s="3"/>
      <c r="KW204" s="3"/>
      <c r="KX204" s="3"/>
      <c r="KY204" s="3"/>
      <c r="KZ204" s="3"/>
      <c r="LA204" s="3"/>
      <c r="LB204" s="3"/>
      <c r="LC204" s="3"/>
      <c r="LD204" s="3"/>
      <c r="LE204" s="3"/>
      <c r="LF204" s="3"/>
      <c r="LG204" s="3"/>
      <c r="LH204" s="3"/>
      <c r="LI204" s="3"/>
      <c r="LJ204" s="3"/>
      <c r="LK204" s="3"/>
      <c r="LL204" s="3"/>
      <c r="LM204" s="3"/>
      <c r="LN204" s="3"/>
      <c r="LO204" s="3"/>
      <c r="LP204" s="3"/>
      <c r="LQ204" s="3"/>
      <c r="LR204" s="3"/>
      <c r="LS204" s="3"/>
      <c r="LT204" s="3"/>
      <c r="LU204" s="3"/>
      <c r="LV204" s="3"/>
      <c r="LW204" s="3"/>
      <c r="LX204" s="3"/>
      <c r="LY204" s="3"/>
      <c r="LZ204" s="3"/>
      <c r="MA204" s="3"/>
      <c r="MB204" s="3"/>
      <c r="MC204" s="3"/>
      <c r="MD204" s="3"/>
      <c r="ME204" s="3"/>
      <c r="MF204" s="3"/>
      <c r="MG204" s="3"/>
      <c r="MH204" s="3"/>
      <c r="MI204" s="3"/>
      <c r="MJ204" s="3"/>
      <c r="MK204" s="3"/>
      <c r="ML204" s="3"/>
      <c r="MM204" s="3"/>
      <c r="MN204" s="3"/>
      <c r="MO204" s="3"/>
      <c r="MP204" s="3"/>
      <c r="MQ204" s="3"/>
      <c r="MR204" s="3"/>
      <c r="MS204" s="3"/>
      <c r="MT204" s="3"/>
      <c r="MU204" s="3"/>
      <c r="MV204" s="3"/>
      <c r="MW204" s="3"/>
      <c r="MX204" s="3"/>
      <c r="MY204" s="3"/>
      <c r="MZ204" s="3"/>
      <c r="NA204" s="3"/>
      <c r="NB204" s="3"/>
      <c r="NC204" s="3"/>
      <c r="ND204" s="3"/>
      <c r="NE204" s="3"/>
      <c r="NF204" s="3"/>
      <c r="NG204" s="3"/>
      <c r="NH204" s="3"/>
      <c r="NI204" s="3"/>
      <c r="NJ204" s="3"/>
      <c r="NK204" s="3"/>
      <c r="NL204" s="3"/>
      <c r="NM204" s="3"/>
      <c r="NN204" s="3"/>
      <c r="NO204" s="3"/>
      <c r="NP204" s="3"/>
      <c r="NQ204" s="3"/>
      <c r="NR204" s="3"/>
      <c r="NS204" s="3"/>
      <c r="NT204" s="3"/>
      <c r="NU204" s="3"/>
      <c r="NV204" s="3"/>
      <c r="NW204" s="3"/>
      <c r="NX204" s="3"/>
      <c r="NY204" s="3"/>
      <c r="NZ204" s="3"/>
      <c r="OA204" s="3"/>
      <c r="OB204" s="3"/>
      <c r="OC204" s="3"/>
      <c r="OD204" s="3"/>
      <c r="OE204" s="3"/>
      <c r="OF204" s="3"/>
      <c r="OG204" s="3"/>
      <c r="OH204" s="3"/>
      <c r="OI204" s="3"/>
      <c r="OJ204" s="3"/>
      <c r="OK204" s="3"/>
      <c r="OL204" s="3"/>
      <c r="OM204" s="3"/>
      <c r="ON204" s="3"/>
      <c r="OO204" s="3"/>
      <c r="OP204" s="3"/>
      <c r="OQ204" s="3"/>
      <c r="OR204" s="3"/>
      <c r="OS204" s="3"/>
      <c r="OT204" s="3"/>
      <c r="OU204" s="3"/>
      <c r="OV204" s="3"/>
      <c r="OW204" s="3"/>
      <c r="OX204" s="3"/>
      <c r="OY204" s="3"/>
      <c r="OZ204" s="3"/>
      <c r="PA204" s="3"/>
      <c r="PB204" s="3"/>
      <c r="PC204" s="3"/>
      <c r="PD204" s="3"/>
      <c r="PE204" s="3"/>
      <c r="PF204" s="3"/>
      <c r="PG204" s="3"/>
      <c r="PH204" s="3"/>
      <c r="PI204" s="3"/>
      <c r="PJ204" s="3"/>
      <c r="PK204" s="3"/>
      <c r="PL204" s="3"/>
      <c r="PM204" s="3"/>
      <c r="PN204" s="3"/>
      <c r="PO204" s="3"/>
      <c r="PP204" s="3"/>
      <c r="PQ204" s="3"/>
      <c r="PR204" s="3"/>
      <c r="PS204" s="3"/>
      <c r="PT204" s="3"/>
      <c r="PU204" s="3"/>
      <c r="PV204" s="3"/>
      <c r="PW204" s="3"/>
      <c r="PX204" s="3"/>
      <c r="PY204" s="3"/>
      <c r="PZ204" s="3"/>
      <c r="QA204" s="3"/>
      <c r="QB204" s="3"/>
      <c r="QC204" s="3"/>
      <c r="QD204" s="3"/>
      <c r="QE204" s="3"/>
      <c r="QF204" s="3"/>
      <c r="QG204" s="3"/>
      <c r="QH204" s="3"/>
      <c r="QI204" s="3"/>
      <c r="QJ204" s="3"/>
      <c r="QK204" s="3"/>
      <c r="QL204" s="3"/>
      <c r="QM204" s="3"/>
      <c r="QN204" s="3"/>
      <c r="QO204" s="3"/>
      <c r="QP204" s="3"/>
      <c r="QQ204" s="3"/>
      <c r="QR204" s="3"/>
      <c r="QS204" s="3"/>
      <c r="QT204" s="3"/>
      <c r="QU204" s="3"/>
      <c r="QV204" s="3"/>
      <c r="QW204" s="3"/>
      <c r="QX204" s="3"/>
      <c r="QY204" s="3"/>
      <c r="QZ204" s="3"/>
      <c r="RA204" s="3"/>
      <c r="RB204" s="3"/>
      <c r="RC204" s="3"/>
      <c r="RD204" s="3"/>
      <c r="RE204" s="3"/>
      <c r="RF204" s="3"/>
      <c r="RG204" s="3"/>
      <c r="RH204" s="3"/>
      <c r="RI204" s="3"/>
      <c r="RJ204" s="3"/>
      <c r="RK204" s="3"/>
      <c r="RL204" s="3"/>
      <c r="RM204" s="3"/>
      <c r="RN204" s="3"/>
      <c r="RO204" s="3"/>
      <c r="RP204" s="3"/>
      <c r="RQ204" s="3"/>
      <c r="RR204" s="3"/>
      <c r="RS204" s="3"/>
      <c r="RT204" s="3"/>
      <c r="RU204" s="3"/>
      <c r="RV204" s="3"/>
      <c r="RW204" s="3"/>
      <c r="RX204" s="3"/>
      <c r="RY204" s="3"/>
      <c r="RZ204" s="3"/>
      <c r="SA204" s="3"/>
      <c r="SB204" s="3"/>
      <c r="SC204" s="3"/>
      <c r="SD204" s="3"/>
      <c r="SE204" s="3"/>
      <c r="SF204" s="3"/>
      <c r="SG204" s="3"/>
      <c r="SH204" s="3"/>
      <c r="SI204" s="3"/>
      <c r="SJ204" s="3"/>
      <c r="SK204" s="3"/>
      <c r="SL204" s="3"/>
      <c r="SM204" s="3"/>
      <c r="SN204" s="3"/>
      <c r="SO204" s="3"/>
      <c r="SP204" s="3"/>
      <c r="SQ204" s="3"/>
      <c r="SR204" s="3"/>
      <c r="SS204" s="3"/>
      <c r="ST204" s="3"/>
      <c r="SU204" s="3"/>
      <c r="SV204" s="3"/>
      <c r="SW204" s="3"/>
      <c r="SX204" s="3"/>
      <c r="SY204" s="3"/>
      <c r="SZ204" s="3"/>
      <c r="TA204" s="3"/>
      <c r="TB204" s="3"/>
      <c r="TC204" s="3"/>
      <c r="TD204" s="3"/>
      <c r="TE204" s="3"/>
      <c r="TF204" s="3"/>
      <c r="TG204" s="3"/>
      <c r="TH204" s="3"/>
      <c r="TI204" s="3"/>
      <c r="TJ204" s="3"/>
      <c r="TK204" s="3"/>
      <c r="TL204" s="3"/>
      <c r="TM204" s="3"/>
      <c r="TN204" s="3"/>
      <c r="TO204" s="3"/>
      <c r="TP204" s="3"/>
      <c r="TQ204" s="3"/>
      <c r="TR204" s="3"/>
      <c r="TS204" s="3"/>
      <c r="TT204" s="3"/>
      <c r="TU204" s="3"/>
      <c r="TV204" s="3"/>
      <c r="TW204" s="3"/>
      <c r="TX204" s="3"/>
      <c r="TY204" s="3"/>
      <c r="TZ204" s="3"/>
      <c r="UA204" s="3"/>
      <c r="UB204" s="3"/>
      <c r="UC204" s="3"/>
      <c r="UD204" s="3"/>
      <c r="UE204" s="3"/>
      <c r="UF204" s="3"/>
      <c r="UG204" s="3"/>
      <c r="UH204" s="3"/>
      <c r="UI204" s="3"/>
      <c r="UJ204" s="3"/>
      <c r="UK204" s="3"/>
      <c r="UL204" s="3"/>
      <c r="UM204" s="3"/>
      <c r="UN204" s="3"/>
      <c r="UO204" s="3"/>
      <c r="UP204" s="3"/>
      <c r="UQ204" s="3"/>
      <c r="UR204" s="3"/>
      <c r="US204" s="3"/>
      <c r="UT204" s="3"/>
      <c r="UU204" s="3"/>
      <c r="UV204" s="3"/>
      <c r="UW204" s="3"/>
      <c r="UX204" s="3"/>
      <c r="UY204" s="3"/>
      <c r="UZ204" s="3"/>
      <c r="VA204" s="3"/>
      <c r="VB204" s="3"/>
      <c r="VC204" s="3"/>
      <c r="VD204" s="3"/>
      <c r="VE204" s="3"/>
      <c r="VF204" s="3"/>
      <c r="VG204" s="3"/>
      <c r="VH204" s="3"/>
      <c r="VI204" s="3"/>
      <c r="VJ204" s="3"/>
      <c r="VK204" s="3"/>
      <c r="VL204" s="3"/>
      <c r="VM204" s="3"/>
      <c r="VN204" s="3"/>
      <c r="VO204" s="3"/>
      <c r="VP204" s="3"/>
      <c r="VQ204" s="3"/>
      <c r="VR204" s="3"/>
      <c r="VS204" s="3"/>
      <c r="VT204" s="3"/>
      <c r="VU204" s="3"/>
      <c r="VV204" s="3"/>
      <c r="VW204" s="3"/>
      <c r="VX204" s="3"/>
      <c r="VY204" s="3"/>
      <c r="VZ204" s="3"/>
      <c r="WA204" s="3"/>
      <c r="WB204" s="3"/>
      <c r="WC204" s="3"/>
      <c r="WD204" s="3"/>
      <c r="WE204" s="3"/>
      <c r="WF204" s="3"/>
      <c r="WG204" s="3"/>
      <c r="WH204" s="3"/>
      <c r="WI204" s="3"/>
      <c r="WJ204" s="3"/>
      <c r="WK204" s="3"/>
      <c r="WL204" s="3"/>
      <c r="WM204" s="3"/>
      <c r="WN204" s="3"/>
      <c r="WO204" s="3"/>
      <c r="WP204" s="3"/>
      <c r="WQ204" s="3"/>
      <c r="WR204" s="3"/>
      <c r="WS204" s="3"/>
      <c r="WT204" s="3"/>
      <c r="WU204" s="3"/>
      <c r="WV204" s="3"/>
      <c r="WW204" s="3"/>
      <c r="WX204" s="3"/>
      <c r="WY204" s="3"/>
      <c r="WZ204" s="3"/>
      <c r="XA204" s="3"/>
      <c r="XB204" s="3"/>
      <c r="XC204" s="3"/>
      <c r="XD204" s="3"/>
      <c r="XE204" s="3"/>
      <c r="XF204" s="3"/>
      <c r="XG204" s="3"/>
      <c r="XH204" s="3"/>
      <c r="XI204" s="3"/>
      <c r="XJ204" s="3"/>
      <c r="XK204" s="3"/>
      <c r="XL204" s="3"/>
      <c r="XM204" s="3"/>
      <c r="XN204" s="3"/>
      <c r="XO204" s="3"/>
      <c r="XP204" s="3"/>
      <c r="XQ204" s="3"/>
      <c r="XR204" s="3"/>
      <c r="XS204" s="3"/>
      <c r="XT204" s="3"/>
      <c r="XU204" s="3"/>
      <c r="XV204" s="3"/>
      <c r="XW204" s="3"/>
      <c r="XX204" s="3"/>
      <c r="XY204" s="3"/>
      <c r="XZ204" s="3"/>
      <c r="YA204" s="3"/>
      <c r="YB204" s="3"/>
      <c r="YC204" s="3"/>
      <c r="YD204" s="3"/>
      <c r="YE204" s="3"/>
      <c r="YF204" s="3"/>
      <c r="YG204" s="3"/>
      <c r="YH204" s="3"/>
      <c r="YI204" s="3"/>
      <c r="YJ204" s="3"/>
      <c r="YK204" s="3"/>
      <c r="YL204" s="3"/>
      <c r="YM204" s="3"/>
      <c r="YN204" s="3"/>
      <c r="YO204" s="3"/>
      <c r="YP204" s="3"/>
      <c r="YQ204" s="3"/>
      <c r="YR204" s="3"/>
      <c r="YS204" s="3"/>
      <c r="YT204" s="3"/>
      <c r="YU204" s="3"/>
      <c r="YV204" s="3"/>
      <c r="YW204" s="3"/>
      <c r="YX204" s="3"/>
      <c r="YY204" s="3"/>
      <c r="YZ204" s="3"/>
      <c r="ZA204" s="3"/>
      <c r="ZB204" s="3"/>
      <c r="ZC204" s="3"/>
      <c r="ZD204" s="3"/>
      <c r="ZE204" s="3"/>
      <c r="ZF204" s="3"/>
      <c r="ZG204" s="3"/>
      <c r="ZH204" s="3"/>
      <c r="ZI204" s="3"/>
      <c r="ZJ204" s="3"/>
      <c r="ZK204" s="3"/>
      <c r="ZL204" s="3"/>
      <c r="ZM204" s="3"/>
      <c r="ZN204" s="3"/>
      <c r="ZO204" s="3"/>
      <c r="ZP204" s="3"/>
      <c r="ZQ204" s="3"/>
      <c r="ZR204" s="3"/>
      <c r="ZS204" s="3"/>
      <c r="ZT204" s="3"/>
      <c r="ZU204" s="3"/>
      <c r="ZV204" s="3"/>
      <c r="ZW204" s="3"/>
      <c r="ZX204" s="3"/>
      <c r="ZY204" s="3"/>
      <c r="ZZ204" s="3"/>
      <c r="AAA204" s="3"/>
      <c r="AAB204" s="3"/>
      <c r="AAC204" s="3"/>
      <c r="AAD204" s="3"/>
      <c r="AAE204" s="3"/>
      <c r="AAF204" s="3"/>
      <c r="AAG204" s="3"/>
      <c r="AAH204" s="3"/>
      <c r="AAI204" s="3"/>
      <c r="AAJ204" s="3"/>
      <c r="AAK204" s="3"/>
      <c r="AAL204" s="3"/>
      <c r="AAM204" s="3"/>
      <c r="AAN204" s="3"/>
      <c r="AAO204" s="3"/>
      <c r="AAP204" s="3"/>
      <c r="AAQ204" s="3"/>
      <c r="AAR204" s="3"/>
      <c r="AAS204" s="3"/>
      <c r="AAT204" s="3"/>
      <c r="AAU204" s="3"/>
      <c r="AAV204" s="3"/>
      <c r="AAW204" s="3"/>
      <c r="AAX204" s="3"/>
      <c r="AAY204" s="3"/>
      <c r="AAZ204" s="3"/>
      <c r="ABA204" s="3"/>
      <c r="ABB204" s="3"/>
      <c r="ABC204" s="3"/>
      <c r="ABD204" s="3"/>
      <c r="ABE204" s="3"/>
      <c r="ABF204" s="3"/>
      <c r="ABG204" s="3"/>
      <c r="ABH204" s="3"/>
      <c r="ABI204" s="3"/>
      <c r="ABJ204" s="3"/>
      <c r="ABK204" s="3"/>
      <c r="ABL204" s="3"/>
      <c r="ABM204" s="3"/>
      <c r="ABN204" s="3"/>
      <c r="ABO204" s="3"/>
      <c r="ABP204" s="3"/>
      <c r="ABQ204" s="3"/>
      <c r="ABR204" s="3"/>
      <c r="ABS204" s="3"/>
      <c r="ABT204" s="3"/>
      <c r="ABU204" s="3"/>
      <c r="ABV204" s="3"/>
      <c r="ABW204" s="3"/>
      <c r="ABX204" s="3"/>
      <c r="ABY204" s="3"/>
      <c r="ABZ204" s="3"/>
      <c r="ACA204" s="3"/>
      <c r="ACB204" s="3"/>
      <c r="ACC204" s="3"/>
      <c r="ACD204" s="3"/>
      <c r="ACE204" s="3"/>
      <c r="ACF204" s="3"/>
      <c r="ACG204" s="3"/>
      <c r="ACH204" s="3"/>
      <c r="ACI204" s="3"/>
      <c r="ACJ204" s="3"/>
      <c r="ACK204" s="3"/>
      <c r="ACL204" s="3"/>
      <c r="ACM204" s="3"/>
      <c r="ACN204" s="3"/>
      <c r="ACO204" s="3"/>
      <c r="ACP204" s="3"/>
      <c r="ACQ204" s="3"/>
      <c r="ACR204" s="3"/>
      <c r="ACS204" s="3"/>
      <c r="ACT204" s="3"/>
      <c r="ACU204" s="3"/>
      <c r="ACV204" s="3"/>
      <c r="ACW204" s="3"/>
      <c r="ACX204" s="3"/>
      <c r="ACY204" s="3"/>
      <c r="ACZ204" s="3"/>
      <c r="ADA204" s="3"/>
      <c r="ADB204" s="3"/>
      <c r="ADC204" s="3"/>
      <c r="ADD204" s="3"/>
      <c r="ADE204" s="3"/>
      <c r="ADF204" s="3"/>
      <c r="ADG204" s="3"/>
      <c r="ADH204" s="3"/>
      <c r="ADI204" s="3"/>
      <c r="ADJ204" s="3"/>
      <c r="ADK204" s="3"/>
      <c r="ADL204" s="3"/>
      <c r="ADM204" s="3"/>
      <c r="ADN204" s="3"/>
      <c r="ADO204" s="3"/>
      <c r="ADP204" s="3"/>
      <c r="ADQ204" s="3"/>
      <c r="ADR204" s="3"/>
      <c r="ADS204" s="3"/>
      <c r="ADT204" s="3"/>
      <c r="ADU204" s="3"/>
      <c r="ADV204" s="3"/>
      <c r="ADW204" s="3"/>
      <c r="ADX204" s="3"/>
      <c r="ADY204" s="3"/>
      <c r="ADZ204" s="3"/>
      <c r="AEA204" s="3"/>
      <c r="AEB204" s="3"/>
      <c r="AEC204" s="3"/>
      <c r="AED204" s="3"/>
      <c r="AEE204" s="3"/>
      <c r="AEF204" s="3"/>
      <c r="AEG204" s="3"/>
      <c r="AEH204" s="3"/>
      <c r="AEI204" s="3"/>
      <c r="AEJ204" s="3"/>
      <c r="AEK204" s="3"/>
      <c r="AEL204" s="3"/>
      <c r="AEM204" s="3"/>
      <c r="AEN204" s="3"/>
      <c r="AEO204" s="3"/>
      <c r="AEP204" s="3"/>
      <c r="AEQ204" s="3"/>
      <c r="AER204" s="3"/>
      <c r="AES204" s="3"/>
      <c r="AET204" s="3"/>
      <c r="AEU204" s="3"/>
      <c r="AEV204" s="3"/>
      <c r="AEW204" s="3"/>
      <c r="AEX204" s="3"/>
      <c r="AEY204" s="3"/>
      <c r="AEZ204" s="3"/>
      <c r="AFA204" s="3"/>
      <c r="AFB204" s="3"/>
      <c r="AFC204" s="3"/>
      <c r="AFD204" s="3"/>
      <c r="AFE204" s="3"/>
      <c r="AFF204" s="3"/>
      <c r="AFG204" s="3"/>
      <c r="AFH204" s="3"/>
      <c r="AFI204" s="3"/>
      <c r="AFJ204" s="3"/>
      <c r="AFK204" s="3"/>
      <c r="AFL204" s="3"/>
      <c r="AFM204" s="3"/>
      <c r="AFN204" s="3"/>
      <c r="AFO204" s="3"/>
      <c r="AFP204" s="3"/>
      <c r="AFQ204" s="3"/>
      <c r="AFR204" s="3"/>
      <c r="AFS204" s="3"/>
      <c r="AFT204" s="3"/>
      <c r="AFU204" s="3"/>
      <c r="AFV204" s="3"/>
      <c r="AFW204" s="3"/>
      <c r="AFX204" s="3"/>
      <c r="AFY204" s="3"/>
      <c r="AFZ204" s="3"/>
      <c r="AGA204" s="3"/>
      <c r="AGB204" s="3"/>
      <c r="AGC204" s="3"/>
      <c r="AGD204" s="3"/>
      <c r="AGE204" s="3"/>
      <c r="AGF204" s="3"/>
      <c r="AGG204" s="3"/>
      <c r="AGH204" s="3"/>
      <c r="AGI204" s="3"/>
      <c r="AGJ204" s="3"/>
      <c r="AGK204" s="3"/>
      <c r="AGL204" s="3"/>
      <c r="AGM204" s="3"/>
      <c r="AGN204" s="3"/>
      <c r="AGO204" s="3"/>
      <c r="AGP204" s="3"/>
      <c r="AGQ204" s="3"/>
      <c r="AGR204" s="3"/>
      <c r="AGS204" s="3"/>
      <c r="AGT204" s="3"/>
      <c r="AGU204" s="3"/>
      <c r="AGV204" s="3"/>
      <c r="AGW204" s="3"/>
      <c r="AGX204" s="3"/>
      <c r="AGY204" s="3"/>
      <c r="AGZ204" s="3"/>
      <c r="AHA204" s="3"/>
      <c r="AHB204" s="3"/>
      <c r="AHC204" s="3"/>
      <c r="AHD204" s="3"/>
      <c r="AHE204" s="3"/>
      <c r="AHF204" s="3"/>
      <c r="AHG204" s="3"/>
      <c r="AHH204" s="3"/>
      <c r="AHI204" s="3"/>
      <c r="AHJ204" s="3"/>
      <c r="AHK204" s="3"/>
      <c r="AHL204" s="3"/>
      <c r="AHM204" s="3"/>
      <c r="AHN204" s="3"/>
      <c r="AHO204" s="3"/>
      <c r="AHP204" s="3"/>
      <c r="AHQ204" s="3"/>
      <c r="AHR204" s="3"/>
      <c r="AHS204" s="3"/>
      <c r="AHT204" s="3"/>
      <c r="AHU204" s="3"/>
      <c r="AHV204" s="3"/>
      <c r="AHW204" s="3"/>
      <c r="AHX204" s="3"/>
      <c r="AHY204" s="3"/>
      <c r="AHZ204" s="3"/>
      <c r="AIA204" s="3"/>
      <c r="AIB204" s="3"/>
      <c r="AIC204" s="3"/>
      <c r="AID204" s="3"/>
      <c r="AIE204" s="3"/>
      <c r="AIF204" s="3"/>
      <c r="AIG204" s="3"/>
      <c r="AIH204" s="3"/>
      <c r="AII204" s="3"/>
      <c r="AIJ204" s="3"/>
      <c r="AIK204" s="3"/>
      <c r="AIL204" s="3"/>
      <c r="AIM204" s="3"/>
      <c r="AIN204" s="3"/>
      <c r="AIO204" s="3"/>
      <c r="AIP204" s="3"/>
      <c r="AIQ204" s="3"/>
      <c r="AIR204" s="3"/>
      <c r="AIS204" s="3"/>
      <c r="AIT204" s="3"/>
      <c r="AIU204" s="3"/>
      <c r="AIV204" s="3"/>
      <c r="AIW204" s="3"/>
      <c r="AIX204" s="3"/>
      <c r="AIY204" s="3"/>
      <c r="AIZ204" s="3"/>
      <c r="AJA204" s="3"/>
      <c r="AJB204" s="3"/>
      <c r="AJC204" s="3"/>
      <c r="AJD204" s="3"/>
      <c r="AJE204" s="3"/>
      <c r="AJF204" s="3"/>
      <c r="AJG204" s="3"/>
      <c r="AJH204" s="3"/>
      <c r="AJI204" s="3"/>
      <c r="AJJ204" s="3"/>
      <c r="AJK204" s="3"/>
      <c r="AJL204" s="3"/>
      <c r="AJM204" s="3"/>
      <c r="AJN204" s="3"/>
      <c r="AJO204" s="3"/>
      <c r="AJP204" s="3"/>
      <c r="AJQ204" s="3"/>
      <c r="AJR204" s="3"/>
      <c r="AJS204" s="3"/>
      <c r="AJT204" s="3"/>
      <c r="AJU204" s="3"/>
      <c r="AJV204" s="3"/>
      <c r="AJW204" s="3"/>
      <c r="AJX204" s="3"/>
      <c r="AJY204" s="3"/>
      <c r="AJZ204" s="3"/>
      <c r="AKA204" s="3"/>
      <c r="AKB204" s="3"/>
      <c r="AKC204" s="3"/>
      <c r="AKD204" s="3"/>
      <c r="AKE204" s="3"/>
      <c r="AKF204" s="3"/>
      <c r="AKG204" s="3"/>
      <c r="AKH204" s="3"/>
      <c r="AKI204" s="3"/>
      <c r="AKJ204" s="3"/>
      <c r="AKK204" s="3"/>
      <c r="AKL204" s="3"/>
      <c r="AKM204" s="3"/>
      <c r="AKN204" s="3"/>
      <c r="AKO204" s="3"/>
      <c r="AKP204" s="3"/>
      <c r="AKQ204" s="3"/>
      <c r="AKR204" s="3"/>
      <c r="AKS204" s="3"/>
      <c r="AKT204" s="3"/>
      <c r="AKU204" s="3"/>
      <c r="AKV204" s="3"/>
      <c r="AKW204" s="3"/>
      <c r="AKX204" s="3"/>
      <c r="AKY204" s="3"/>
      <c r="AKZ204" s="3"/>
      <c r="ALA204" s="3"/>
      <c r="ALB204" s="3"/>
      <c r="ALC204" s="3"/>
      <c r="ALD204" s="3"/>
      <c r="ALE204" s="3"/>
      <c r="ALF204" s="3"/>
      <c r="ALG204" s="3"/>
      <c r="ALH204" s="3"/>
      <c r="ALI204" s="3"/>
      <c r="ALJ204" s="3"/>
      <c r="ALK204" s="3"/>
      <c r="ALL204" s="3"/>
      <c r="ALM204" s="3"/>
      <c r="ALN204" s="3"/>
      <c r="ALO204" s="3"/>
      <c r="ALP204" s="3"/>
      <c r="ALQ204" s="3"/>
      <c r="ALR204" s="3"/>
      <c r="ALS204" s="3"/>
      <c r="ALT204" s="3"/>
      <c r="ALU204" s="3"/>
      <c r="ALV204" s="3"/>
      <c r="ALW204" s="3"/>
      <c r="ALX204" s="3"/>
      <c r="ALY204" s="3"/>
      <c r="ALZ204" s="3"/>
      <c r="AMA204" s="3"/>
      <c r="AMB204" s="3"/>
      <c r="AMC204" s="3"/>
      <c r="AMD204" s="3"/>
      <c r="AME204" s="3"/>
      <c r="AMF204" s="3"/>
      <c r="AMG204" s="3"/>
      <c r="AMH204" s="3"/>
      <c r="AMI204" s="3"/>
      <c r="AMJ204" s="3"/>
      <c r="AMK204" s="3"/>
    </row>
    <row r="205" spans="1:1025" ht="12.75" x14ac:dyDescent="0.2">
      <c r="A205" s="3"/>
      <c r="B205" s="3"/>
      <c r="C205" s="218"/>
      <c r="D205" s="218"/>
      <c r="E205" s="218"/>
      <c r="F205" s="218"/>
      <c r="G205" s="218"/>
      <c r="H205" s="234"/>
      <c r="I205" s="218"/>
      <c r="J205" s="218"/>
      <c r="K205" s="218"/>
      <c r="L205" s="218"/>
      <c r="M205" s="218"/>
      <c r="N205" s="218"/>
      <c r="O205" s="218"/>
      <c r="P205" s="218"/>
      <c r="Q205" s="224"/>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c r="KI205" s="3"/>
      <c r="KJ205" s="3"/>
      <c r="KK205" s="3"/>
      <c r="KL205" s="3"/>
      <c r="KM205" s="3"/>
      <c r="KN205" s="3"/>
      <c r="KO205" s="3"/>
      <c r="KP205" s="3"/>
      <c r="KQ205" s="3"/>
      <c r="KR205" s="3"/>
      <c r="KS205" s="3"/>
      <c r="KT205" s="3"/>
      <c r="KU205" s="3"/>
      <c r="KV205" s="3"/>
      <c r="KW205" s="3"/>
      <c r="KX205" s="3"/>
      <c r="KY205" s="3"/>
      <c r="KZ205" s="3"/>
      <c r="LA205" s="3"/>
      <c r="LB205" s="3"/>
      <c r="LC205" s="3"/>
      <c r="LD205" s="3"/>
      <c r="LE205" s="3"/>
      <c r="LF205" s="3"/>
      <c r="LG205" s="3"/>
      <c r="LH205" s="3"/>
      <c r="LI205" s="3"/>
      <c r="LJ205" s="3"/>
      <c r="LK205" s="3"/>
      <c r="LL205" s="3"/>
      <c r="LM205" s="3"/>
      <c r="LN205" s="3"/>
      <c r="LO205" s="3"/>
      <c r="LP205" s="3"/>
      <c r="LQ205" s="3"/>
      <c r="LR205" s="3"/>
      <c r="LS205" s="3"/>
      <c r="LT205" s="3"/>
      <c r="LU205" s="3"/>
      <c r="LV205" s="3"/>
      <c r="LW205" s="3"/>
      <c r="LX205" s="3"/>
      <c r="LY205" s="3"/>
      <c r="LZ205" s="3"/>
      <c r="MA205" s="3"/>
      <c r="MB205" s="3"/>
      <c r="MC205" s="3"/>
      <c r="MD205" s="3"/>
      <c r="ME205" s="3"/>
      <c r="MF205" s="3"/>
      <c r="MG205" s="3"/>
      <c r="MH205" s="3"/>
      <c r="MI205" s="3"/>
      <c r="MJ205" s="3"/>
      <c r="MK205" s="3"/>
      <c r="ML205" s="3"/>
      <c r="MM205" s="3"/>
      <c r="MN205" s="3"/>
      <c r="MO205" s="3"/>
      <c r="MP205" s="3"/>
      <c r="MQ205" s="3"/>
      <c r="MR205" s="3"/>
      <c r="MS205" s="3"/>
      <c r="MT205" s="3"/>
      <c r="MU205" s="3"/>
      <c r="MV205" s="3"/>
      <c r="MW205" s="3"/>
      <c r="MX205" s="3"/>
      <c r="MY205" s="3"/>
      <c r="MZ205" s="3"/>
      <c r="NA205" s="3"/>
      <c r="NB205" s="3"/>
      <c r="NC205" s="3"/>
      <c r="ND205" s="3"/>
      <c r="NE205" s="3"/>
      <c r="NF205" s="3"/>
      <c r="NG205" s="3"/>
      <c r="NH205" s="3"/>
      <c r="NI205" s="3"/>
      <c r="NJ205" s="3"/>
      <c r="NK205" s="3"/>
      <c r="NL205" s="3"/>
      <c r="NM205" s="3"/>
      <c r="NN205" s="3"/>
      <c r="NO205" s="3"/>
      <c r="NP205" s="3"/>
      <c r="NQ205" s="3"/>
      <c r="NR205" s="3"/>
      <c r="NS205" s="3"/>
      <c r="NT205" s="3"/>
      <c r="NU205" s="3"/>
      <c r="NV205" s="3"/>
      <c r="NW205" s="3"/>
      <c r="NX205" s="3"/>
      <c r="NY205" s="3"/>
      <c r="NZ205" s="3"/>
      <c r="OA205" s="3"/>
      <c r="OB205" s="3"/>
      <c r="OC205" s="3"/>
      <c r="OD205" s="3"/>
      <c r="OE205" s="3"/>
      <c r="OF205" s="3"/>
      <c r="OG205" s="3"/>
      <c r="OH205" s="3"/>
      <c r="OI205" s="3"/>
      <c r="OJ205" s="3"/>
      <c r="OK205" s="3"/>
      <c r="OL205" s="3"/>
      <c r="OM205" s="3"/>
      <c r="ON205" s="3"/>
      <c r="OO205" s="3"/>
      <c r="OP205" s="3"/>
      <c r="OQ205" s="3"/>
      <c r="OR205" s="3"/>
      <c r="OS205" s="3"/>
      <c r="OT205" s="3"/>
      <c r="OU205" s="3"/>
      <c r="OV205" s="3"/>
      <c r="OW205" s="3"/>
      <c r="OX205" s="3"/>
      <c r="OY205" s="3"/>
      <c r="OZ205" s="3"/>
      <c r="PA205" s="3"/>
      <c r="PB205" s="3"/>
      <c r="PC205" s="3"/>
      <c r="PD205" s="3"/>
      <c r="PE205" s="3"/>
      <c r="PF205" s="3"/>
      <c r="PG205" s="3"/>
      <c r="PH205" s="3"/>
      <c r="PI205" s="3"/>
      <c r="PJ205" s="3"/>
      <c r="PK205" s="3"/>
      <c r="PL205" s="3"/>
      <c r="PM205" s="3"/>
      <c r="PN205" s="3"/>
      <c r="PO205" s="3"/>
      <c r="PP205" s="3"/>
      <c r="PQ205" s="3"/>
      <c r="PR205" s="3"/>
      <c r="PS205" s="3"/>
      <c r="PT205" s="3"/>
      <c r="PU205" s="3"/>
      <c r="PV205" s="3"/>
      <c r="PW205" s="3"/>
      <c r="PX205" s="3"/>
      <c r="PY205" s="3"/>
      <c r="PZ205" s="3"/>
      <c r="QA205" s="3"/>
      <c r="QB205" s="3"/>
      <c r="QC205" s="3"/>
      <c r="QD205" s="3"/>
      <c r="QE205" s="3"/>
      <c r="QF205" s="3"/>
      <c r="QG205" s="3"/>
      <c r="QH205" s="3"/>
      <c r="QI205" s="3"/>
      <c r="QJ205" s="3"/>
      <c r="QK205" s="3"/>
      <c r="QL205" s="3"/>
      <c r="QM205" s="3"/>
      <c r="QN205" s="3"/>
      <c r="QO205" s="3"/>
      <c r="QP205" s="3"/>
      <c r="QQ205" s="3"/>
      <c r="QR205" s="3"/>
      <c r="QS205" s="3"/>
      <c r="QT205" s="3"/>
      <c r="QU205" s="3"/>
      <c r="QV205" s="3"/>
      <c r="QW205" s="3"/>
      <c r="QX205" s="3"/>
      <c r="QY205" s="3"/>
      <c r="QZ205" s="3"/>
      <c r="RA205" s="3"/>
      <c r="RB205" s="3"/>
      <c r="RC205" s="3"/>
      <c r="RD205" s="3"/>
      <c r="RE205" s="3"/>
      <c r="RF205" s="3"/>
      <c r="RG205" s="3"/>
      <c r="RH205" s="3"/>
      <c r="RI205" s="3"/>
      <c r="RJ205" s="3"/>
      <c r="RK205" s="3"/>
      <c r="RL205" s="3"/>
      <c r="RM205" s="3"/>
      <c r="RN205" s="3"/>
      <c r="RO205" s="3"/>
      <c r="RP205" s="3"/>
      <c r="RQ205" s="3"/>
      <c r="RR205" s="3"/>
      <c r="RS205" s="3"/>
      <c r="RT205" s="3"/>
      <c r="RU205" s="3"/>
      <c r="RV205" s="3"/>
      <c r="RW205" s="3"/>
      <c r="RX205" s="3"/>
      <c r="RY205" s="3"/>
      <c r="RZ205" s="3"/>
      <c r="SA205" s="3"/>
      <c r="SB205" s="3"/>
      <c r="SC205" s="3"/>
      <c r="SD205" s="3"/>
      <c r="SE205" s="3"/>
      <c r="SF205" s="3"/>
      <c r="SG205" s="3"/>
      <c r="SH205" s="3"/>
      <c r="SI205" s="3"/>
      <c r="SJ205" s="3"/>
      <c r="SK205" s="3"/>
      <c r="SL205" s="3"/>
      <c r="SM205" s="3"/>
      <c r="SN205" s="3"/>
      <c r="SO205" s="3"/>
      <c r="SP205" s="3"/>
      <c r="SQ205" s="3"/>
      <c r="SR205" s="3"/>
      <c r="SS205" s="3"/>
      <c r="ST205" s="3"/>
      <c r="SU205" s="3"/>
      <c r="SV205" s="3"/>
      <c r="SW205" s="3"/>
      <c r="SX205" s="3"/>
      <c r="SY205" s="3"/>
      <c r="SZ205" s="3"/>
      <c r="TA205" s="3"/>
      <c r="TB205" s="3"/>
      <c r="TC205" s="3"/>
      <c r="TD205" s="3"/>
      <c r="TE205" s="3"/>
      <c r="TF205" s="3"/>
      <c r="TG205" s="3"/>
      <c r="TH205" s="3"/>
      <c r="TI205" s="3"/>
      <c r="TJ205" s="3"/>
      <c r="TK205" s="3"/>
      <c r="TL205" s="3"/>
      <c r="TM205" s="3"/>
      <c r="TN205" s="3"/>
      <c r="TO205" s="3"/>
      <c r="TP205" s="3"/>
      <c r="TQ205" s="3"/>
      <c r="TR205" s="3"/>
      <c r="TS205" s="3"/>
      <c r="TT205" s="3"/>
      <c r="TU205" s="3"/>
      <c r="TV205" s="3"/>
      <c r="TW205" s="3"/>
      <c r="TX205" s="3"/>
      <c r="TY205" s="3"/>
      <c r="TZ205" s="3"/>
      <c r="UA205" s="3"/>
      <c r="UB205" s="3"/>
      <c r="UC205" s="3"/>
      <c r="UD205" s="3"/>
      <c r="UE205" s="3"/>
      <c r="UF205" s="3"/>
      <c r="UG205" s="3"/>
      <c r="UH205" s="3"/>
      <c r="UI205" s="3"/>
      <c r="UJ205" s="3"/>
      <c r="UK205" s="3"/>
      <c r="UL205" s="3"/>
      <c r="UM205" s="3"/>
      <c r="UN205" s="3"/>
      <c r="UO205" s="3"/>
      <c r="UP205" s="3"/>
      <c r="UQ205" s="3"/>
      <c r="UR205" s="3"/>
      <c r="US205" s="3"/>
      <c r="UT205" s="3"/>
      <c r="UU205" s="3"/>
      <c r="UV205" s="3"/>
      <c r="UW205" s="3"/>
      <c r="UX205" s="3"/>
      <c r="UY205" s="3"/>
      <c r="UZ205" s="3"/>
      <c r="VA205" s="3"/>
      <c r="VB205" s="3"/>
      <c r="VC205" s="3"/>
      <c r="VD205" s="3"/>
      <c r="VE205" s="3"/>
      <c r="VF205" s="3"/>
      <c r="VG205" s="3"/>
      <c r="VH205" s="3"/>
      <c r="VI205" s="3"/>
      <c r="VJ205" s="3"/>
      <c r="VK205" s="3"/>
      <c r="VL205" s="3"/>
      <c r="VM205" s="3"/>
      <c r="VN205" s="3"/>
      <c r="VO205" s="3"/>
      <c r="VP205" s="3"/>
      <c r="VQ205" s="3"/>
      <c r="VR205" s="3"/>
      <c r="VS205" s="3"/>
      <c r="VT205" s="3"/>
      <c r="VU205" s="3"/>
      <c r="VV205" s="3"/>
      <c r="VW205" s="3"/>
      <c r="VX205" s="3"/>
      <c r="VY205" s="3"/>
      <c r="VZ205" s="3"/>
      <c r="WA205" s="3"/>
      <c r="WB205" s="3"/>
      <c r="WC205" s="3"/>
      <c r="WD205" s="3"/>
      <c r="WE205" s="3"/>
      <c r="WF205" s="3"/>
      <c r="WG205" s="3"/>
      <c r="WH205" s="3"/>
      <c r="WI205" s="3"/>
      <c r="WJ205" s="3"/>
      <c r="WK205" s="3"/>
      <c r="WL205" s="3"/>
      <c r="WM205" s="3"/>
      <c r="WN205" s="3"/>
      <c r="WO205" s="3"/>
      <c r="WP205" s="3"/>
      <c r="WQ205" s="3"/>
      <c r="WR205" s="3"/>
      <c r="WS205" s="3"/>
      <c r="WT205" s="3"/>
      <c r="WU205" s="3"/>
      <c r="WV205" s="3"/>
      <c r="WW205" s="3"/>
      <c r="WX205" s="3"/>
      <c r="WY205" s="3"/>
      <c r="WZ205" s="3"/>
      <c r="XA205" s="3"/>
      <c r="XB205" s="3"/>
      <c r="XC205" s="3"/>
      <c r="XD205" s="3"/>
      <c r="XE205" s="3"/>
      <c r="XF205" s="3"/>
      <c r="XG205" s="3"/>
      <c r="XH205" s="3"/>
      <c r="XI205" s="3"/>
      <c r="XJ205" s="3"/>
      <c r="XK205" s="3"/>
      <c r="XL205" s="3"/>
      <c r="XM205" s="3"/>
      <c r="XN205" s="3"/>
      <c r="XO205" s="3"/>
      <c r="XP205" s="3"/>
      <c r="XQ205" s="3"/>
      <c r="XR205" s="3"/>
      <c r="XS205" s="3"/>
      <c r="XT205" s="3"/>
      <c r="XU205" s="3"/>
      <c r="XV205" s="3"/>
      <c r="XW205" s="3"/>
      <c r="XX205" s="3"/>
      <c r="XY205" s="3"/>
      <c r="XZ205" s="3"/>
      <c r="YA205" s="3"/>
      <c r="YB205" s="3"/>
      <c r="YC205" s="3"/>
      <c r="YD205" s="3"/>
      <c r="YE205" s="3"/>
      <c r="YF205" s="3"/>
      <c r="YG205" s="3"/>
      <c r="YH205" s="3"/>
      <c r="YI205" s="3"/>
      <c r="YJ205" s="3"/>
      <c r="YK205" s="3"/>
      <c r="YL205" s="3"/>
      <c r="YM205" s="3"/>
      <c r="YN205" s="3"/>
      <c r="YO205" s="3"/>
      <c r="YP205" s="3"/>
      <c r="YQ205" s="3"/>
      <c r="YR205" s="3"/>
      <c r="YS205" s="3"/>
      <c r="YT205" s="3"/>
      <c r="YU205" s="3"/>
      <c r="YV205" s="3"/>
      <c r="YW205" s="3"/>
      <c r="YX205" s="3"/>
      <c r="YY205" s="3"/>
      <c r="YZ205" s="3"/>
      <c r="ZA205" s="3"/>
      <c r="ZB205" s="3"/>
      <c r="ZC205" s="3"/>
      <c r="ZD205" s="3"/>
      <c r="ZE205" s="3"/>
      <c r="ZF205" s="3"/>
      <c r="ZG205" s="3"/>
      <c r="ZH205" s="3"/>
      <c r="ZI205" s="3"/>
      <c r="ZJ205" s="3"/>
      <c r="ZK205" s="3"/>
      <c r="ZL205" s="3"/>
      <c r="ZM205" s="3"/>
      <c r="ZN205" s="3"/>
      <c r="ZO205" s="3"/>
      <c r="ZP205" s="3"/>
      <c r="ZQ205" s="3"/>
      <c r="ZR205" s="3"/>
      <c r="ZS205" s="3"/>
      <c r="ZT205" s="3"/>
      <c r="ZU205" s="3"/>
      <c r="ZV205" s="3"/>
      <c r="ZW205" s="3"/>
      <c r="ZX205" s="3"/>
      <c r="ZY205" s="3"/>
      <c r="ZZ205" s="3"/>
      <c r="AAA205" s="3"/>
      <c r="AAB205" s="3"/>
      <c r="AAC205" s="3"/>
      <c r="AAD205" s="3"/>
      <c r="AAE205" s="3"/>
      <c r="AAF205" s="3"/>
      <c r="AAG205" s="3"/>
      <c r="AAH205" s="3"/>
      <c r="AAI205" s="3"/>
      <c r="AAJ205" s="3"/>
      <c r="AAK205" s="3"/>
      <c r="AAL205" s="3"/>
      <c r="AAM205" s="3"/>
      <c r="AAN205" s="3"/>
      <c r="AAO205" s="3"/>
      <c r="AAP205" s="3"/>
      <c r="AAQ205" s="3"/>
      <c r="AAR205" s="3"/>
      <c r="AAS205" s="3"/>
      <c r="AAT205" s="3"/>
      <c r="AAU205" s="3"/>
      <c r="AAV205" s="3"/>
      <c r="AAW205" s="3"/>
      <c r="AAX205" s="3"/>
      <c r="AAY205" s="3"/>
      <c r="AAZ205" s="3"/>
      <c r="ABA205" s="3"/>
      <c r="ABB205" s="3"/>
      <c r="ABC205" s="3"/>
      <c r="ABD205" s="3"/>
      <c r="ABE205" s="3"/>
      <c r="ABF205" s="3"/>
      <c r="ABG205" s="3"/>
      <c r="ABH205" s="3"/>
      <c r="ABI205" s="3"/>
      <c r="ABJ205" s="3"/>
      <c r="ABK205" s="3"/>
      <c r="ABL205" s="3"/>
      <c r="ABM205" s="3"/>
      <c r="ABN205" s="3"/>
      <c r="ABO205" s="3"/>
      <c r="ABP205" s="3"/>
      <c r="ABQ205" s="3"/>
      <c r="ABR205" s="3"/>
      <c r="ABS205" s="3"/>
      <c r="ABT205" s="3"/>
      <c r="ABU205" s="3"/>
      <c r="ABV205" s="3"/>
      <c r="ABW205" s="3"/>
      <c r="ABX205" s="3"/>
      <c r="ABY205" s="3"/>
      <c r="ABZ205" s="3"/>
      <c r="ACA205" s="3"/>
      <c r="ACB205" s="3"/>
      <c r="ACC205" s="3"/>
      <c r="ACD205" s="3"/>
      <c r="ACE205" s="3"/>
      <c r="ACF205" s="3"/>
      <c r="ACG205" s="3"/>
      <c r="ACH205" s="3"/>
      <c r="ACI205" s="3"/>
      <c r="ACJ205" s="3"/>
      <c r="ACK205" s="3"/>
      <c r="ACL205" s="3"/>
      <c r="ACM205" s="3"/>
      <c r="ACN205" s="3"/>
      <c r="ACO205" s="3"/>
      <c r="ACP205" s="3"/>
      <c r="ACQ205" s="3"/>
      <c r="ACR205" s="3"/>
      <c r="ACS205" s="3"/>
      <c r="ACT205" s="3"/>
      <c r="ACU205" s="3"/>
      <c r="ACV205" s="3"/>
      <c r="ACW205" s="3"/>
      <c r="ACX205" s="3"/>
      <c r="ACY205" s="3"/>
      <c r="ACZ205" s="3"/>
      <c r="ADA205" s="3"/>
      <c r="ADB205" s="3"/>
      <c r="ADC205" s="3"/>
      <c r="ADD205" s="3"/>
      <c r="ADE205" s="3"/>
      <c r="ADF205" s="3"/>
      <c r="ADG205" s="3"/>
      <c r="ADH205" s="3"/>
      <c r="ADI205" s="3"/>
      <c r="ADJ205" s="3"/>
      <c r="ADK205" s="3"/>
      <c r="ADL205" s="3"/>
      <c r="ADM205" s="3"/>
      <c r="ADN205" s="3"/>
      <c r="ADO205" s="3"/>
      <c r="ADP205" s="3"/>
      <c r="ADQ205" s="3"/>
      <c r="ADR205" s="3"/>
      <c r="ADS205" s="3"/>
      <c r="ADT205" s="3"/>
      <c r="ADU205" s="3"/>
      <c r="ADV205" s="3"/>
      <c r="ADW205" s="3"/>
      <c r="ADX205" s="3"/>
      <c r="ADY205" s="3"/>
      <c r="ADZ205" s="3"/>
      <c r="AEA205" s="3"/>
      <c r="AEB205" s="3"/>
      <c r="AEC205" s="3"/>
      <c r="AED205" s="3"/>
      <c r="AEE205" s="3"/>
      <c r="AEF205" s="3"/>
      <c r="AEG205" s="3"/>
      <c r="AEH205" s="3"/>
      <c r="AEI205" s="3"/>
      <c r="AEJ205" s="3"/>
      <c r="AEK205" s="3"/>
      <c r="AEL205" s="3"/>
      <c r="AEM205" s="3"/>
      <c r="AEN205" s="3"/>
      <c r="AEO205" s="3"/>
      <c r="AEP205" s="3"/>
      <c r="AEQ205" s="3"/>
      <c r="AER205" s="3"/>
      <c r="AES205" s="3"/>
      <c r="AET205" s="3"/>
      <c r="AEU205" s="3"/>
      <c r="AEV205" s="3"/>
      <c r="AEW205" s="3"/>
      <c r="AEX205" s="3"/>
      <c r="AEY205" s="3"/>
      <c r="AEZ205" s="3"/>
      <c r="AFA205" s="3"/>
      <c r="AFB205" s="3"/>
      <c r="AFC205" s="3"/>
      <c r="AFD205" s="3"/>
      <c r="AFE205" s="3"/>
      <c r="AFF205" s="3"/>
      <c r="AFG205" s="3"/>
      <c r="AFH205" s="3"/>
      <c r="AFI205" s="3"/>
      <c r="AFJ205" s="3"/>
      <c r="AFK205" s="3"/>
      <c r="AFL205" s="3"/>
      <c r="AFM205" s="3"/>
      <c r="AFN205" s="3"/>
      <c r="AFO205" s="3"/>
      <c r="AFP205" s="3"/>
      <c r="AFQ205" s="3"/>
      <c r="AFR205" s="3"/>
      <c r="AFS205" s="3"/>
      <c r="AFT205" s="3"/>
      <c r="AFU205" s="3"/>
      <c r="AFV205" s="3"/>
      <c r="AFW205" s="3"/>
      <c r="AFX205" s="3"/>
      <c r="AFY205" s="3"/>
      <c r="AFZ205" s="3"/>
      <c r="AGA205" s="3"/>
      <c r="AGB205" s="3"/>
      <c r="AGC205" s="3"/>
      <c r="AGD205" s="3"/>
      <c r="AGE205" s="3"/>
      <c r="AGF205" s="3"/>
      <c r="AGG205" s="3"/>
      <c r="AGH205" s="3"/>
      <c r="AGI205" s="3"/>
      <c r="AGJ205" s="3"/>
      <c r="AGK205" s="3"/>
      <c r="AGL205" s="3"/>
      <c r="AGM205" s="3"/>
      <c r="AGN205" s="3"/>
      <c r="AGO205" s="3"/>
      <c r="AGP205" s="3"/>
      <c r="AGQ205" s="3"/>
      <c r="AGR205" s="3"/>
      <c r="AGS205" s="3"/>
      <c r="AGT205" s="3"/>
      <c r="AGU205" s="3"/>
      <c r="AGV205" s="3"/>
      <c r="AGW205" s="3"/>
      <c r="AGX205" s="3"/>
      <c r="AGY205" s="3"/>
      <c r="AGZ205" s="3"/>
      <c r="AHA205" s="3"/>
      <c r="AHB205" s="3"/>
      <c r="AHC205" s="3"/>
      <c r="AHD205" s="3"/>
      <c r="AHE205" s="3"/>
      <c r="AHF205" s="3"/>
      <c r="AHG205" s="3"/>
      <c r="AHH205" s="3"/>
      <c r="AHI205" s="3"/>
      <c r="AHJ205" s="3"/>
      <c r="AHK205" s="3"/>
      <c r="AHL205" s="3"/>
      <c r="AHM205" s="3"/>
      <c r="AHN205" s="3"/>
      <c r="AHO205" s="3"/>
      <c r="AHP205" s="3"/>
      <c r="AHQ205" s="3"/>
      <c r="AHR205" s="3"/>
      <c r="AHS205" s="3"/>
      <c r="AHT205" s="3"/>
      <c r="AHU205" s="3"/>
      <c r="AHV205" s="3"/>
      <c r="AHW205" s="3"/>
      <c r="AHX205" s="3"/>
      <c r="AHY205" s="3"/>
      <c r="AHZ205" s="3"/>
      <c r="AIA205" s="3"/>
      <c r="AIB205" s="3"/>
      <c r="AIC205" s="3"/>
      <c r="AID205" s="3"/>
      <c r="AIE205" s="3"/>
      <c r="AIF205" s="3"/>
      <c r="AIG205" s="3"/>
      <c r="AIH205" s="3"/>
      <c r="AII205" s="3"/>
      <c r="AIJ205" s="3"/>
      <c r="AIK205" s="3"/>
      <c r="AIL205" s="3"/>
      <c r="AIM205" s="3"/>
      <c r="AIN205" s="3"/>
      <c r="AIO205" s="3"/>
      <c r="AIP205" s="3"/>
      <c r="AIQ205" s="3"/>
      <c r="AIR205" s="3"/>
      <c r="AIS205" s="3"/>
      <c r="AIT205" s="3"/>
      <c r="AIU205" s="3"/>
      <c r="AIV205" s="3"/>
      <c r="AIW205" s="3"/>
      <c r="AIX205" s="3"/>
      <c r="AIY205" s="3"/>
      <c r="AIZ205" s="3"/>
      <c r="AJA205" s="3"/>
      <c r="AJB205" s="3"/>
      <c r="AJC205" s="3"/>
      <c r="AJD205" s="3"/>
      <c r="AJE205" s="3"/>
      <c r="AJF205" s="3"/>
      <c r="AJG205" s="3"/>
      <c r="AJH205" s="3"/>
      <c r="AJI205" s="3"/>
      <c r="AJJ205" s="3"/>
      <c r="AJK205" s="3"/>
      <c r="AJL205" s="3"/>
      <c r="AJM205" s="3"/>
      <c r="AJN205" s="3"/>
      <c r="AJO205" s="3"/>
      <c r="AJP205" s="3"/>
      <c r="AJQ205" s="3"/>
      <c r="AJR205" s="3"/>
      <c r="AJS205" s="3"/>
      <c r="AJT205" s="3"/>
      <c r="AJU205" s="3"/>
      <c r="AJV205" s="3"/>
      <c r="AJW205" s="3"/>
      <c r="AJX205" s="3"/>
      <c r="AJY205" s="3"/>
      <c r="AJZ205" s="3"/>
      <c r="AKA205" s="3"/>
      <c r="AKB205" s="3"/>
      <c r="AKC205" s="3"/>
      <c r="AKD205" s="3"/>
      <c r="AKE205" s="3"/>
      <c r="AKF205" s="3"/>
      <c r="AKG205" s="3"/>
      <c r="AKH205" s="3"/>
      <c r="AKI205" s="3"/>
      <c r="AKJ205" s="3"/>
      <c r="AKK205" s="3"/>
      <c r="AKL205" s="3"/>
      <c r="AKM205" s="3"/>
      <c r="AKN205" s="3"/>
      <c r="AKO205" s="3"/>
      <c r="AKP205" s="3"/>
      <c r="AKQ205" s="3"/>
      <c r="AKR205" s="3"/>
      <c r="AKS205" s="3"/>
      <c r="AKT205" s="3"/>
      <c r="AKU205" s="3"/>
      <c r="AKV205" s="3"/>
      <c r="AKW205" s="3"/>
      <c r="AKX205" s="3"/>
      <c r="AKY205" s="3"/>
      <c r="AKZ205" s="3"/>
      <c r="ALA205" s="3"/>
      <c r="ALB205" s="3"/>
      <c r="ALC205" s="3"/>
      <c r="ALD205" s="3"/>
      <c r="ALE205" s="3"/>
      <c r="ALF205" s="3"/>
      <c r="ALG205" s="3"/>
      <c r="ALH205" s="3"/>
      <c r="ALI205" s="3"/>
      <c r="ALJ205" s="3"/>
      <c r="ALK205" s="3"/>
      <c r="ALL205" s="3"/>
      <c r="ALM205" s="3"/>
      <c r="ALN205" s="3"/>
      <c r="ALO205" s="3"/>
      <c r="ALP205" s="3"/>
      <c r="ALQ205" s="3"/>
      <c r="ALR205" s="3"/>
      <c r="ALS205" s="3"/>
      <c r="ALT205" s="3"/>
      <c r="ALU205" s="3"/>
      <c r="ALV205" s="3"/>
      <c r="ALW205" s="3"/>
      <c r="ALX205" s="3"/>
      <c r="ALY205" s="3"/>
      <c r="ALZ205" s="3"/>
      <c r="AMA205" s="3"/>
      <c r="AMB205" s="3"/>
      <c r="AMC205" s="3"/>
      <c r="AMD205" s="3"/>
      <c r="AME205" s="3"/>
      <c r="AMF205" s="3"/>
      <c r="AMG205" s="3"/>
      <c r="AMH205" s="3"/>
      <c r="AMI205" s="3"/>
      <c r="AMJ205" s="3"/>
      <c r="AMK205" s="3"/>
    </row>
    <row r="206" spans="1:1025" ht="12.75" x14ac:dyDescent="0.2">
      <c r="A206" s="3"/>
      <c r="B206" s="3"/>
      <c r="C206" s="218"/>
      <c r="D206" s="218"/>
      <c r="E206" s="218"/>
      <c r="F206" s="218"/>
      <c r="G206" s="218"/>
      <c r="H206" s="234"/>
      <c r="I206" s="218"/>
      <c r="J206" s="218"/>
      <c r="K206" s="218"/>
      <c r="L206" s="218"/>
      <c r="M206" s="218"/>
      <c r="N206" s="218"/>
      <c r="O206" s="218"/>
      <c r="P206" s="218"/>
      <c r="Q206" s="224"/>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c r="ON206" s="3"/>
      <c r="OO206" s="3"/>
      <c r="OP206" s="3"/>
      <c r="OQ206" s="3"/>
      <c r="OR206" s="3"/>
      <c r="OS206" s="3"/>
      <c r="OT206" s="3"/>
      <c r="OU206" s="3"/>
      <c r="OV206" s="3"/>
      <c r="OW206" s="3"/>
      <c r="OX206" s="3"/>
      <c r="OY206" s="3"/>
      <c r="OZ206" s="3"/>
      <c r="PA206" s="3"/>
      <c r="PB206" s="3"/>
      <c r="PC206" s="3"/>
      <c r="PD206" s="3"/>
      <c r="PE206" s="3"/>
      <c r="PF206" s="3"/>
      <c r="PG206" s="3"/>
      <c r="PH206" s="3"/>
      <c r="PI206" s="3"/>
      <c r="PJ206" s="3"/>
      <c r="PK206" s="3"/>
      <c r="PL206" s="3"/>
      <c r="PM206" s="3"/>
      <c r="PN206" s="3"/>
      <c r="PO206" s="3"/>
      <c r="PP206" s="3"/>
      <c r="PQ206" s="3"/>
      <c r="PR206" s="3"/>
      <c r="PS206" s="3"/>
      <c r="PT206" s="3"/>
      <c r="PU206" s="3"/>
      <c r="PV206" s="3"/>
      <c r="PW206" s="3"/>
      <c r="PX206" s="3"/>
      <c r="PY206" s="3"/>
      <c r="PZ206" s="3"/>
      <c r="QA206" s="3"/>
      <c r="QB206" s="3"/>
      <c r="QC206" s="3"/>
      <c r="QD206" s="3"/>
      <c r="QE206" s="3"/>
      <c r="QF206" s="3"/>
      <c r="QG206" s="3"/>
      <c r="QH206" s="3"/>
      <c r="QI206" s="3"/>
      <c r="QJ206" s="3"/>
      <c r="QK206" s="3"/>
      <c r="QL206" s="3"/>
      <c r="QM206" s="3"/>
      <c r="QN206" s="3"/>
      <c r="QO206" s="3"/>
      <c r="QP206" s="3"/>
      <c r="QQ206" s="3"/>
      <c r="QR206" s="3"/>
      <c r="QS206" s="3"/>
      <c r="QT206" s="3"/>
      <c r="QU206" s="3"/>
      <c r="QV206" s="3"/>
      <c r="QW206" s="3"/>
      <c r="QX206" s="3"/>
      <c r="QY206" s="3"/>
      <c r="QZ206" s="3"/>
      <c r="RA206" s="3"/>
      <c r="RB206" s="3"/>
      <c r="RC206" s="3"/>
      <c r="RD206" s="3"/>
      <c r="RE206" s="3"/>
      <c r="RF206" s="3"/>
      <c r="RG206" s="3"/>
      <c r="RH206" s="3"/>
      <c r="RI206" s="3"/>
      <c r="RJ206" s="3"/>
      <c r="RK206" s="3"/>
      <c r="RL206" s="3"/>
      <c r="RM206" s="3"/>
      <c r="RN206" s="3"/>
      <c r="RO206" s="3"/>
      <c r="RP206" s="3"/>
      <c r="RQ206" s="3"/>
      <c r="RR206" s="3"/>
      <c r="RS206" s="3"/>
      <c r="RT206" s="3"/>
      <c r="RU206" s="3"/>
      <c r="RV206" s="3"/>
      <c r="RW206" s="3"/>
      <c r="RX206" s="3"/>
      <c r="RY206" s="3"/>
      <c r="RZ206" s="3"/>
      <c r="SA206" s="3"/>
      <c r="SB206" s="3"/>
      <c r="SC206" s="3"/>
      <c r="SD206" s="3"/>
      <c r="SE206" s="3"/>
      <c r="SF206" s="3"/>
      <c r="SG206" s="3"/>
      <c r="SH206" s="3"/>
      <c r="SI206" s="3"/>
      <c r="SJ206" s="3"/>
      <c r="SK206" s="3"/>
      <c r="SL206" s="3"/>
      <c r="SM206" s="3"/>
      <c r="SN206" s="3"/>
      <c r="SO206" s="3"/>
      <c r="SP206" s="3"/>
      <c r="SQ206" s="3"/>
      <c r="SR206" s="3"/>
      <c r="SS206" s="3"/>
      <c r="ST206" s="3"/>
      <c r="SU206" s="3"/>
      <c r="SV206" s="3"/>
      <c r="SW206" s="3"/>
      <c r="SX206" s="3"/>
      <c r="SY206" s="3"/>
      <c r="SZ206" s="3"/>
      <c r="TA206" s="3"/>
      <c r="TB206" s="3"/>
      <c r="TC206" s="3"/>
      <c r="TD206" s="3"/>
      <c r="TE206" s="3"/>
      <c r="TF206" s="3"/>
      <c r="TG206" s="3"/>
      <c r="TH206" s="3"/>
      <c r="TI206" s="3"/>
      <c r="TJ206" s="3"/>
      <c r="TK206" s="3"/>
      <c r="TL206" s="3"/>
      <c r="TM206" s="3"/>
      <c r="TN206" s="3"/>
      <c r="TO206" s="3"/>
      <c r="TP206" s="3"/>
      <c r="TQ206" s="3"/>
      <c r="TR206" s="3"/>
      <c r="TS206" s="3"/>
      <c r="TT206" s="3"/>
      <c r="TU206" s="3"/>
      <c r="TV206" s="3"/>
      <c r="TW206" s="3"/>
      <c r="TX206" s="3"/>
      <c r="TY206" s="3"/>
      <c r="TZ206" s="3"/>
      <c r="UA206" s="3"/>
      <c r="UB206" s="3"/>
      <c r="UC206" s="3"/>
      <c r="UD206" s="3"/>
      <c r="UE206" s="3"/>
      <c r="UF206" s="3"/>
      <c r="UG206" s="3"/>
      <c r="UH206" s="3"/>
      <c r="UI206" s="3"/>
      <c r="UJ206" s="3"/>
      <c r="UK206" s="3"/>
      <c r="UL206" s="3"/>
      <c r="UM206" s="3"/>
      <c r="UN206" s="3"/>
      <c r="UO206" s="3"/>
      <c r="UP206" s="3"/>
      <c r="UQ206" s="3"/>
      <c r="UR206" s="3"/>
      <c r="US206" s="3"/>
      <c r="UT206" s="3"/>
      <c r="UU206" s="3"/>
      <c r="UV206" s="3"/>
      <c r="UW206" s="3"/>
      <c r="UX206" s="3"/>
      <c r="UY206" s="3"/>
      <c r="UZ206" s="3"/>
      <c r="VA206" s="3"/>
      <c r="VB206" s="3"/>
      <c r="VC206" s="3"/>
      <c r="VD206" s="3"/>
      <c r="VE206" s="3"/>
      <c r="VF206" s="3"/>
      <c r="VG206" s="3"/>
      <c r="VH206" s="3"/>
      <c r="VI206" s="3"/>
      <c r="VJ206" s="3"/>
      <c r="VK206" s="3"/>
      <c r="VL206" s="3"/>
      <c r="VM206" s="3"/>
      <c r="VN206" s="3"/>
      <c r="VO206" s="3"/>
      <c r="VP206" s="3"/>
      <c r="VQ206" s="3"/>
      <c r="VR206" s="3"/>
      <c r="VS206" s="3"/>
      <c r="VT206" s="3"/>
      <c r="VU206" s="3"/>
      <c r="VV206" s="3"/>
      <c r="VW206" s="3"/>
      <c r="VX206" s="3"/>
      <c r="VY206" s="3"/>
      <c r="VZ206" s="3"/>
      <c r="WA206" s="3"/>
      <c r="WB206" s="3"/>
      <c r="WC206" s="3"/>
      <c r="WD206" s="3"/>
      <c r="WE206" s="3"/>
      <c r="WF206" s="3"/>
      <c r="WG206" s="3"/>
      <c r="WH206" s="3"/>
      <c r="WI206" s="3"/>
      <c r="WJ206" s="3"/>
      <c r="WK206" s="3"/>
      <c r="WL206" s="3"/>
      <c r="WM206" s="3"/>
      <c r="WN206" s="3"/>
      <c r="WO206" s="3"/>
      <c r="WP206" s="3"/>
      <c r="WQ206" s="3"/>
      <c r="WR206" s="3"/>
      <c r="WS206" s="3"/>
      <c r="WT206" s="3"/>
      <c r="WU206" s="3"/>
      <c r="WV206" s="3"/>
      <c r="WW206" s="3"/>
      <c r="WX206" s="3"/>
      <c r="WY206" s="3"/>
      <c r="WZ206" s="3"/>
      <c r="XA206" s="3"/>
      <c r="XB206" s="3"/>
      <c r="XC206" s="3"/>
      <c r="XD206" s="3"/>
      <c r="XE206" s="3"/>
      <c r="XF206" s="3"/>
      <c r="XG206" s="3"/>
      <c r="XH206" s="3"/>
      <c r="XI206" s="3"/>
      <c r="XJ206" s="3"/>
      <c r="XK206" s="3"/>
      <c r="XL206" s="3"/>
      <c r="XM206" s="3"/>
      <c r="XN206" s="3"/>
      <c r="XO206" s="3"/>
      <c r="XP206" s="3"/>
      <c r="XQ206" s="3"/>
      <c r="XR206" s="3"/>
      <c r="XS206" s="3"/>
      <c r="XT206" s="3"/>
      <c r="XU206" s="3"/>
      <c r="XV206" s="3"/>
      <c r="XW206" s="3"/>
      <c r="XX206" s="3"/>
      <c r="XY206" s="3"/>
      <c r="XZ206" s="3"/>
      <c r="YA206" s="3"/>
      <c r="YB206" s="3"/>
      <c r="YC206" s="3"/>
      <c r="YD206" s="3"/>
      <c r="YE206" s="3"/>
      <c r="YF206" s="3"/>
      <c r="YG206" s="3"/>
      <c r="YH206" s="3"/>
      <c r="YI206" s="3"/>
      <c r="YJ206" s="3"/>
      <c r="YK206" s="3"/>
      <c r="YL206" s="3"/>
      <c r="YM206" s="3"/>
      <c r="YN206" s="3"/>
      <c r="YO206" s="3"/>
      <c r="YP206" s="3"/>
      <c r="YQ206" s="3"/>
      <c r="YR206" s="3"/>
      <c r="YS206" s="3"/>
      <c r="YT206" s="3"/>
      <c r="YU206" s="3"/>
      <c r="YV206" s="3"/>
      <c r="YW206" s="3"/>
      <c r="YX206" s="3"/>
      <c r="YY206" s="3"/>
      <c r="YZ206" s="3"/>
      <c r="ZA206" s="3"/>
      <c r="ZB206" s="3"/>
      <c r="ZC206" s="3"/>
      <c r="ZD206" s="3"/>
      <c r="ZE206" s="3"/>
      <c r="ZF206" s="3"/>
      <c r="ZG206" s="3"/>
      <c r="ZH206" s="3"/>
      <c r="ZI206" s="3"/>
      <c r="ZJ206" s="3"/>
      <c r="ZK206" s="3"/>
      <c r="ZL206" s="3"/>
      <c r="ZM206" s="3"/>
      <c r="ZN206" s="3"/>
      <c r="ZO206" s="3"/>
      <c r="ZP206" s="3"/>
      <c r="ZQ206" s="3"/>
      <c r="ZR206" s="3"/>
      <c r="ZS206" s="3"/>
      <c r="ZT206" s="3"/>
      <c r="ZU206" s="3"/>
      <c r="ZV206" s="3"/>
      <c r="ZW206" s="3"/>
      <c r="ZX206" s="3"/>
      <c r="ZY206" s="3"/>
      <c r="ZZ206" s="3"/>
      <c r="AAA206" s="3"/>
      <c r="AAB206" s="3"/>
      <c r="AAC206" s="3"/>
      <c r="AAD206" s="3"/>
      <c r="AAE206" s="3"/>
      <c r="AAF206" s="3"/>
      <c r="AAG206" s="3"/>
      <c r="AAH206" s="3"/>
      <c r="AAI206" s="3"/>
      <c r="AAJ206" s="3"/>
      <c r="AAK206" s="3"/>
      <c r="AAL206" s="3"/>
      <c r="AAM206" s="3"/>
      <c r="AAN206" s="3"/>
      <c r="AAO206" s="3"/>
      <c r="AAP206" s="3"/>
      <c r="AAQ206" s="3"/>
      <c r="AAR206" s="3"/>
      <c r="AAS206" s="3"/>
      <c r="AAT206" s="3"/>
      <c r="AAU206" s="3"/>
      <c r="AAV206" s="3"/>
      <c r="AAW206" s="3"/>
      <c r="AAX206" s="3"/>
      <c r="AAY206" s="3"/>
      <c r="AAZ206" s="3"/>
      <c r="ABA206" s="3"/>
      <c r="ABB206" s="3"/>
      <c r="ABC206" s="3"/>
      <c r="ABD206" s="3"/>
      <c r="ABE206" s="3"/>
      <c r="ABF206" s="3"/>
      <c r="ABG206" s="3"/>
      <c r="ABH206" s="3"/>
      <c r="ABI206" s="3"/>
      <c r="ABJ206" s="3"/>
      <c r="ABK206" s="3"/>
      <c r="ABL206" s="3"/>
      <c r="ABM206" s="3"/>
      <c r="ABN206" s="3"/>
      <c r="ABO206" s="3"/>
      <c r="ABP206" s="3"/>
      <c r="ABQ206" s="3"/>
      <c r="ABR206" s="3"/>
      <c r="ABS206" s="3"/>
      <c r="ABT206" s="3"/>
      <c r="ABU206" s="3"/>
      <c r="ABV206" s="3"/>
      <c r="ABW206" s="3"/>
      <c r="ABX206" s="3"/>
      <c r="ABY206" s="3"/>
      <c r="ABZ206" s="3"/>
      <c r="ACA206" s="3"/>
      <c r="ACB206" s="3"/>
      <c r="ACC206" s="3"/>
      <c r="ACD206" s="3"/>
      <c r="ACE206" s="3"/>
      <c r="ACF206" s="3"/>
      <c r="ACG206" s="3"/>
      <c r="ACH206" s="3"/>
      <c r="ACI206" s="3"/>
      <c r="ACJ206" s="3"/>
      <c r="ACK206" s="3"/>
      <c r="ACL206" s="3"/>
      <c r="ACM206" s="3"/>
      <c r="ACN206" s="3"/>
      <c r="ACO206" s="3"/>
      <c r="ACP206" s="3"/>
      <c r="ACQ206" s="3"/>
      <c r="ACR206" s="3"/>
      <c r="ACS206" s="3"/>
      <c r="ACT206" s="3"/>
      <c r="ACU206" s="3"/>
      <c r="ACV206" s="3"/>
      <c r="ACW206" s="3"/>
      <c r="ACX206" s="3"/>
      <c r="ACY206" s="3"/>
      <c r="ACZ206" s="3"/>
      <c r="ADA206" s="3"/>
      <c r="ADB206" s="3"/>
      <c r="ADC206" s="3"/>
      <c r="ADD206" s="3"/>
      <c r="ADE206" s="3"/>
      <c r="ADF206" s="3"/>
      <c r="ADG206" s="3"/>
      <c r="ADH206" s="3"/>
      <c r="ADI206" s="3"/>
      <c r="ADJ206" s="3"/>
      <c r="ADK206" s="3"/>
      <c r="ADL206" s="3"/>
      <c r="ADM206" s="3"/>
      <c r="ADN206" s="3"/>
      <c r="ADO206" s="3"/>
      <c r="ADP206" s="3"/>
      <c r="ADQ206" s="3"/>
      <c r="ADR206" s="3"/>
      <c r="ADS206" s="3"/>
      <c r="ADT206" s="3"/>
      <c r="ADU206" s="3"/>
      <c r="ADV206" s="3"/>
      <c r="ADW206" s="3"/>
      <c r="ADX206" s="3"/>
      <c r="ADY206" s="3"/>
      <c r="ADZ206" s="3"/>
      <c r="AEA206" s="3"/>
      <c r="AEB206" s="3"/>
      <c r="AEC206" s="3"/>
      <c r="AED206" s="3"/>
      <c r="AEE206" s="3"/>
      <c r="AEF206" s="3"/>
      <c r="AEG206" s="3"/>
      <c r="AEH206" s="3"/>
      <c r="AEI206" s="3"/>
      <c r="AEJ206" s="3"/>
      <c r="AEK206" s="3"/>
      <c r="AEL206" s="3"/>
      <c r="AEM206" s="3"/>
      <c r="AEN206" s="3"/>
      <c r="AEO206" s="3"/>
      <c r="AEP206" s="3"/>
      <c r="AEQ206" s="3"/>
      <c r="AER206" s="3"/>
      <c r="AES206" s="3"/>
      <c r="AET206" s="3"/>
      <c r="AEU206" s="3"/>
      <c r="AEV206" s="3"/>
      <c r="AEW206" s="3"/>
      <c r="AEX206" s="3"/>
      <c r="AEY206" s="3"/>
      <c r="AEZ206" s="3"/>
      <c r="AFA206" s="3"/>
      <c r="AFB206" s="3"/>
      <c r="AFC206" s="3"/>
      <c r="AFD206" s="3"/>
      <c r="AFE206" s="3"/>
      <c r="AFF206" s="3"/>
      <c r="AFG206" s="3"/>
      <c r="AFH206" s="3"/>
      <c r="AFI206" s="3"/>
      <c r="AFJ206" s="3"/>
      <c r="AFK206" s="3"/>
      <c r="AFL206" s="3"/>
      <c r="AFM206" s="3"/>
      <c r="AFN206" s="3"/>
      <c r="AFO206" s="3"/>
      <c r="AFP206" s="3"/>
      <c r="AFQ206" s="3"/>
      <c r="AFR206" s="3"/>
      <c r="AFS206" s="3"/>
      <c r="AFT206" s="3"/>
      <c r="AFU206" s="3"/>
      <c r="AFV206" s="3"/>
      <c r="AFW206" s="3"/>
      <c r="AFX206" s="3"/>
      <c r="AFY206" s="3"/>
      <c r="AFZ206" s="3"/>
      <c r="AGA206" s="3"/>
      <c r="AGB206" s="3"/>
      <c r="AGC206" s="3"/>
      <c r="AGD206" s="3"/>
      <c r="AGE206" s="3"/>
      <c r="AGF206" s="3"/>
      <c r="AGG206" s="3"/>
      <c r="AGH206" s="3"/>
      <c r="AGI206" s="3"/>
      <c r="AGJ206" s="3"/>
      <c r="AGK206" s="3"/>
      <c r="AGL206" s="3"/>
      <c r="AGM206" s="3"/>
      <c r="AGN206" s="3"/>
      <c r="AGO206" s="3"/>
      <c r="AGP206" s="3"/>
      <c r="AGQ206" s="3"/>
      <c r="AGR206" s="3"/>
      <c r="AGS206" s="3"/>
      <c r="AGT206" s="3"/>
      <c r="AGU206" s="3"/>
      <c r="AGV206" s="3"/>
      <c r="AGW206" s="3"/>
      <c r="AGX206" s="3"/>
      <c r="AGY206" s="3"/>
      <c r="AGZ206" s="3"/>
      <c r="AHA206" s="3"/>
      <c r="AHB206" s="3"/>
      <c r="AHC206" s="3"/>
      <c r="AHD206" s="3"/>
      <c r="AHE206" s="3"/>
      <c r="AHF206" s="3"/>
      <c r="AHG206" s="3"/>
      <c r="AHH206" s="3"/>
      <c r="AHI206" s="3"/>
      <c r="AHJ206" s="3"/>
      <c r="AHK206" s="3"/>
      <c r="AHL206" s="3"/>
      <c r="AHM206" s="3"/>
      <c r="AHN206" s="3"/>
      <c r="AHO206" s="3"/>
      <c r="AHP206" s="3"/>
      <c r="AHQ206" s="3"/>
      <c r="AHR206" s="3"/>
      <c r="AHS206" s="3"/>
      <c r="AHT206" s="3"/>
      <c r="AHU206" s="3"/>
      <c r="AHV206" s="3"/>
      <c r="AHW206" s="3"/>
      <c r="AHX206" s="3"/>
      <c r="AHY206" s="3"/>
      <c r="AHZ206" s="3"/>
      <c r="AIA206" s="3"/>
      <c r="AIB206" s="3"/>
      <c r="AIC206" s="3"/>
      <c r="AID206" s="3"/>
      <c r="AIE206" s="3"/>
      <c r="AIF206" s="3"/>
      <c r="AIG206" s="3"/>
      <c r="AIH206" s="3"/>
      <c r="AII206" s="3"/>
      <c r="AIJ206" s="3"/>
      <c r="AIK206" s="3"/>
      <c r="AIL206" s="3"/>
      <c r="AIM206" s="3"/>
      <c r="AIN206" s="3"/>
      <c r="AIO206" s="3"/>
      <c r="AIP206" s="3"/>
      <c r="AIQ206" s="3"/>
      <c r="AIR206" s="3"/>
      <c r="AIS206" s="3"/>
      <c r="AIT206" s="3"/>
      <c r="AIU206" s="3"/>
      <c r="AIV206" s="3"/>
      <c r="AIW206" s="3"/>
      <c r="AIX206" s="3"/>
      <c r="AIY206" s="3"/>
      <c r="AIZ206" s="3"/>
      <c r="AJA206" s="3"/>
      <c r="AJB206" s="3"/>
      <c r="AJC206" s="3"/>
      <c r="AJD206" s="3"/>
      <c r="AJE206" s="3"/>
      <c r="AJF206" s="3"/>
      <c r="AJG206" s="3"/>
      <c r="AJH206" s="3"/>
      <c r="AJI206" s="3"/>
      <c r="AJJ206" s="3"/>
      <c r="AJK206" s="3"/>
      <c r="AJL206" s="3"/>
      <c r="AJM206" s="3"/>
      <c r="AJN206" s="3"/>
      <c r="AJO206" s="3"/>
      <c r="AJP206" s="3"/>
      <c r="AJQ206" s="3"/>
      <c r="AJR206" s="3"/>
      <c r="AJS206" s="3"/>
      <c r="AJT206" s="3"/>
      <c r="AJU206" s="3"/>
      <c r="AJV206" s="3"/>
      <c r="AJW206" s="3"/>
      <c r="AJX206" s="3"/>
      <c r="AJY206" s="3"/>
      <c r="AJZ206" s="3"/>
      <c r="AKA206" s="3"/>
      <c r="AKB206" s="3"/>
      <c r="AKC206" s="3"/>
      <c r="AKD206" s="3"/>
      <c r="AKE206" s="3"/>
      <c r="AKF206" s="3"/>
      <c r="AKG206" s="3"/>
      <c r="AKH206" s="3"/>
      <c r="AKI206" s="3"/>
      <c r="AKJ206" s="3"/>
      <c r="AKK206" s="3"/>
      <c r="AKL206" s="3"/>
      <c r="AKM206" s="3"/>
      <c r="AKN206" s="3"/>
      <c r="AKO206" s="3"/>
      <c r="AKP206" s="3"/>
      <c r="AKQ206" s="3"/>
      <c r="AKR206" s="3"/>
      <c r="AKS206" s="3"/>
      <c r="AKT206" s="3"/>
      <c r="AKU206" s="3"/>
      <c r="AKV206" s="3"/>
      <c r="AKW206" s="3"/>
      <c r="AKX206" s="3"/>
      <c r="AKY206" s="3"/>
      <c r="AKZ206" s="3"/>
      <c r="ALA206" s="3"/>
      <c r="ALB206" s="3"/>
      <c r="ALC206" s="3"/>
      <c r="ALD206" s="3"/>
      <c r="ALE206" s="3"/>
      <c r="ALF206" s="3"/>
      <c r="ALG206" s="3"/>
      <c r="ALH206" s="3"/>
      <c r="ALI206" s="3"/>
      <c r="ALJ206" s="3"/>
      <c r="ALK206" s="3"/>
      <c r="ALL206" s="3"/>
      <c r="ALM206" s="3"/>
      <c r="ALN206" s="3"/>
      <c r="ALO206" s="3"/>
      <c r="ALP206" s="3"/>
      <c r="ALQ206" s="3"/>
      <c r="ALR206" s="3"/>
      <c r="ALS206" s="3"/>
      <c r="ALT206" s="3"/>
      <c r="ALU206" s="3"/>
      <c r="ALV206" s="3"/>
      <c r="ALW206" s="3"/>
      <c r="ALX206" s="3"/>
      <c r="ALY206" s="3"/>
      <c r="ALZ206" s="3"/>
      <c r="AMA206" s="3"/>
      <c r="AMB206" s="3"/>
      <c r="AMC206" s="3"/>
      <c r="AMD206" s="3"/>
      <c r="AME206" s="3"/>
      <c r="AMF206" s="3"/>
      <c r="AMG206" s="3"/>
      <c r="AMH206" s="3"/>
      <c r="AMI206" s="3"/>
      <c r="AMJ206" s="3"/>
      <c r="AMK206" s="3"/>
    </row>
  </sheetData>
  <mergeCells count="6">
    <mergeCell ref="A4:Q4"/>
    <mergeCell ref="A1:Q1"/>
    <mergeCell ref="A2:Q2"/>
    <mergeCell ref="A3:Q3"/>
    <mergeCell ref="E6:G6"/>
    <mergeCell ref="I6:K6"/>
  </mergeCells>
  <phoneticPr fontId="22" type="noConversion"/>
  <pageMargins left="0.78740157480314965" right="0.19685039370078741" top="0.9055118110236221" bottom="1.1811023622047245" header="0.51181102362204722" footer="0.6692913385826772"/>
  <pageSetup scale="65" firstPageNumber="0" orientation="portrait" r:id="rId1"/>
  <headerFooter>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C30" sqref="C30"/>
    </sheetView>
  </sheetViews>
  <sheetFormatPr baseColWidth="10" defaultColWidth="9.140625" defaultRowHeight="12.75" x14ac:dyDescent="0.2"/>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L43"/>
  <sheetViews>
    <sheetView zoomScale="90" zoomScaleNormal="90" zoomScalePageLayoutView="90" workbookViewId="0">
      <selection activeCell="D18" sqref="D18"/>
    </sheetView>
  </sheetViews>
  <sheetFormatPr baseColWidth="10" defaultColWidth="9.140625" defaultRowHeight="12.75" x14ac:dyDescent="0.2"/>
  <cols>
    <col min="1" max="1" width="12.85546875" style="116" customWidth="1"/>
    <col min="2" max="2" width="54.140625" style="116" bestFit="1" customWidth="1"/>
    <col min="3" max="3" width="4.42578125" style="140" customWidth="1"/>
    <col min="4" max="4" width="19" style="116" bestFit="1" customWidth="1"/>
    <col min="5" max="6" width="14.7109375" style="116" bestFit="1" customWidth="1"/>
    <col min="7" max="7" width="15.85546875" style="116" bestFit="1" customWidth="1"/>
    <col min="8" max="8" width="17.42578125" style="116" bestFit="1" customWidth="1"/>
    <col min="9" max="9" width="15.7109375" style="116" customWidth="1"/>
    <col min="10" max="257" width="10.85546875" style="116" customWidth="1"/>
    <col min="258" max="258" width="9.42578125" style="116" customWidth="1"/>
    <col min="259" max="259" width="50.7109375" style="116" customWidth="1"/>
    <col min="260" max="260" width="18.42578125" style="116" customWidth="1"/>
    <col min="261" max="263" width="15.7109375" style="116" customWidth="1"/>
    <col min="264" max="264" width="17.42578125" style="116" customWidth="1"/>
    <col min="265" max="265" width="15.7109375" style="116" customWidth="1"/>
    <col min="266" max="513" width="10.85546875" style="116" customWidth="1"/>
    <col min="514" max="514" width="9.42578125" style="116" customWidth="1"/>
    <col min="515" max="515" width="50.7109375" style="116" customWidth="1"/>
    <col min="516" max="516" width="18.42578125" style="116" customWidth="1"/>
    <col min="517" max="519" width="15.7109375" style="116" customWidth="1"/>
    <col min="520" max="520" width="17.42578125" style="116" customWidth="1"/>
    <col min="521" max="521" width="15.7109375" style="116" customWidth="1"/>
    <col min="522" max="769" width="10.85546875" style="116" customWidth="1"/>
    <col min="770" max="770" width="9.42578125" style="116" customWidth="1"/>
    <col min="771" max="771" width="50.7109375" style="116" customWidth="1"/>
    <col min="772" max="772" width="18.42578125" style="116" customWidth="1"/>
    <col min="773" max="775" width="15.7109375" style="116" customWidth="1"/>
    <col min="776" max="776" width="17.42578125" style="116" customWidth="1"/>
    <col min="777" max="777" width="15.7109375" style="116" customWidth="1"/>
    <col min="778" max="1026" width="10.85546875" style="116" customWidth="1"/>
    <col min="1027" max="16384" width="9.140625" style="80"/>
  </cols>
  <sheetData>
    <row r="1" spans="1:228" ht="12.75" customHeight="1" x14ac:dyDescent="0.2">
      <c r="A1" s="1678" t="s">
        <v>614</v>
      </c>
      <c r="B1" s="1678"/>
      <c r="C1" s="1678"/>
      <c r="D1" s="1678"/>
      <c r="E1" s="1678"/>
      <c r="F1" s="1678"/>
      <c r="G1" s="1678"/>
      <c r="H1" s="1678"/>
    </row>
    <row r="2" spans="1:228" ht="12.75" customHeight="1" x14ac:dyDescent="0.2">
      <c r="A2" s="1678" t="s">
        <v>615</v>
      </c>
      <c r="B2" s="1678"/>
      <c r="C2" s="1678"/>
      <c r="D2" s="1678"/>
      <c r="E2" s="1678"/>
      <c r="F2" s="1678"/>
      <c r="G2" s="1678"/>
      <c r="H2" s="1678"/>
    </row>
    <row r="3" spans="1:228" ht="12.75" customHeight="1" x14ac:dyDescent="0.2">
      <c r="A3" s="1678" t="s">
        <v>379</v>
      </c>
      <c r="B3" s="1678"/>
      <c r="C3" s="1678"/>
      <c r="D3" s="1678"/>
      <c r="E3" s="1678"/>
      <c r="F3" s="1678"/>
      <c r="G3" s="1678"/>
      <c r="H3" s="1678"/>
    </row>
    <row r="4" spans="1:228" ht="12.75" customHeight="1" x14ac:dyDescent="0.2">
      <c r="A4" s="1678" t="s">
        <v>3</v>
      </c>
      <c r="B4" s="1678"/>
      <c r="C4" s="1678"/>
      <c r="D4" s="1678"/>
      <c r="E4" s="1678"/>
      <c r="F4" s="1678"/>
      <c r="G4" s="1678"/>
      <c r="H4" s="1678"/>
    </row>
    <row r="5" spans="1:228" x14ac:dyDescent="0.2">
      <c r="A5" s="1774"/>
      <c r="B5" s="1774"/>
      <c r="C5" s="1774"/>
      <c r="D5" s="1774"/>
      <c r="E5" s="1774"/>
      <c r="F5" s="1774"/>
      <c r="G5" s="1774"/>
      <c r="H5" s="1774"/>
    </row>
    <row r="6" spans="1:228" ht="25.5" x14ac:dyDescent="0.2">
      <c r="A6" s="1775" t="s">
        <v>616</v>
      </c>
      <c r="B6" s="1775" t="s">
        <v>617</v>
      </c>
      <c r="C6" s="1775"/>
      <c r="D6" s="1775" t="s">
        <v>4210</v>
      </c>
      <c r="E6" s="1775" t="s">
        <v>618</v>
      </c>
      <c r="F6" s="1775" t="s">
        <v>619</v>
      </c>
      <c r="G6" s="1775" t="s">
        <v>620</v>
      </c>
      <c r="H6" s="1775" t="s">
        <v>621</v>
      </c>
    </row>
    <row r="7" spans="1:228" x14ac:dyDescent="0.2">
      <c r="A7" s="861" t="s">
        <v>622</v>
      </c>
      <c r="B7" s="616" t="s">
        <v>623</v>
      </c>
      <c r="C7" s="861"/>
      <c r="D7" s="864">
        <v>0.2</v>
      </c>
      <c r="E7" s="864">
        <v>0.2</v>
      </c>
      <c r="F7" s="864">
        <v>0</v>
      </c>
      <c r="G7" s="864">
        <v>0</v>
      </c>
      <c r="H7" s="864">
        <v>0</v>
      </c>
      <c r="I7" s="117"/>
      <c r="J7" s="140"/>
    </row>
    <row r="8" spans="1:228" x14ac:dyDescent="0.2">
      <c r="A8" s="861" t="s">
        <v>624</v>
      </c>
      <c r="B8" s="616" t="s">
        <v>625</v>
      </c>
      <c r="C8" s="861"/>
      <c r="D8" s="864" t="s">
        <v>4212</v>
      </c>
      <c r="E8" s="864" t="s">
        <v>4213</v>
      </c>
      <c r="F8" s="864" t="s">
        <v>4214</v>
      </c>
      <c r="G8" s="864" t="s">
        <v>4215</v>
      </c>
      <c r="H8" s="864" t="s">
        <v>4216</v>
      </c>
      <c r="I8" s="117"/>
      <c r="J8" s="140"/>
    </row>
    <row r="9" spans="1:228" x14ac:dyDescent="0.2">
      <c r="A9" s="861" t="s">
        <v>626</v>
      </c>
      <c r="B9" s="616" t="s">
        <v>627</v>
      </c>
      <c r="C9" s="861"/>
      <c r="D9" s="864" t="s">
        <v>4217</v>
      </c>
      <c r="E9" s="864" t="s">
        <v>4217</v>
      </c>
      <c r="F9" s="864">
        <v>0</v>
      </c>
      <c r="G9" s="864">
        <v>0</v>
      </c>
      <c r="H9" s="864">
        <v>0</v>
      </c>
      <c r="I9" s="117"/>
      <c r="J9" s="140"/>
    </row>
    <row r="10" spans="1:228" x14ac:dyDescent="0.2">
      <c r="A10" s="861" t="s">
        <v>628</v>
      </c>
      <c r="B10" s="616" t="s">
        <v>295</v>
      </c>
      <c r="C10" s="861"/>
      <c r="D10" s="864" t="s">
        <v>4218</v>
      </c>
      <c r="E10" s="864">
        <v>0</v>
      </c>
      <c r="F10" s="864">
        <v>0</v>
      </c>
      <c r="G10" s="864" t="s">
        <v>4219</v>
      </c>
      <c r="H10" s="864" t="s">
        <v>4220</v>
      </c>
      <c r="I10" s="117"/>
      <c r="J10" s="140"/>
    </row>
    <row r="11" spans="1:228" x14ac:dyDescent="0.2">
      <c r="A11" s="861" t="s">
        <v>629</v>
      </c>
      <c r="B11" s="616" t="s">
        <v>630</v>
      </c>
      <c r="C11" s="861"/>
      <c r="D11" s="864" t="s">
        <v>4221</v>
      </c>
      <c r="E11" s="864" t="s">
        <v>4221</v>
      </c>
      <c r="F11" s="864">
        <v>0</v>
      </c>
      <c r="G11" s="864">
        <v>0</v>
      </c>
      <c r="H11" s="864">
        <v>0</v>
      </c>
      <c r="I11" s="117"/>
      <c r="J11" s="140"/>
    </row>
    <row r="12" spans="1:228" x14ac:dyDescent="0.2">
      <c r="A12" s="861" t="s">
        <v>631</v>
      </c>
      <c r="B12" s="616" t="s">
        <v>4222</v>
      </c>
      <c r="C12" s="861"/>
      <c r="D12" s="864" t="s">
        <v>4223</v>
      </c>
      <c r="E12" s="864" t="s">
        <v>4224</v>
      </c>
      <c r="F12" s="864">
        <v>0</v>
      </c>
      <c r="G12" s="864" t="s">
        <v>4225</v>
      </c>
      <c r="H12" s="864" t="s">
        <v>4226</v>
      </c>
      <c r="I12" s="117"/>
      <c r="J12" s="140"/>
    </row>
    <row r="13" spans="1:228" x14ac:dyDescent="0.2">
      <c r="A13" s="861" t="s">
        <v>632</v>
      </c>
      <c r="B13" s="616" t="s">
        <v>299</v>
      </c>
      <c r="C13" s="861"/>
      <c r="D13" s="864" t="s">
        <v>4227</v>
      </c>
      <c r="E13" s="864" t="s">
        <v>4228</v>
      </c>
      <c r="F13" s="864" t="s">
        <v>4229</v>
      </c>
      <c r="G13" s="864">
        <v>0</v>
      </c>
      <c r="H13" s="864" t="s">
        <v>4230</v>
      </c>
      <c r="I13" s="117"/>
      <c r="J13" s="140"/>
    </row>
    <row r="14" spans="1:228" x14ac:dyDescent="0.2">
      <c r="A14" s="861" t="s">
        <v>633</v>
      </c>
      <c r="B14" s="616" t="s">
        <v>4321</v>
      </c>
      <c r="C14" s="861" t="s">
        <v>3589</v>
      </c>
      <c r="D14" s="864" t="s">
        <v>4231</v>
      </c>
      <c r="E14" s="864">
        <v>0</v>
      </c>
      <c r="F14" s="864" t="s">
        <v>4232</v>
      </c>
      <c r="G14" s="864">
        <v>0</v>
      </c>
      <c r="H14" s="864" t="s">
        <v>4233</v>
      </c>
      <c r="I14" s="117"/>
      <c r="J14" s="140"/>
    </row>
    <row r="15" spans="1:228" x14ac:dyDescent="0.2">
      <c r="A15" s="861" t="s">
        <v>634</v>
      </c>
      <c r="B15" s="616" t="s">
        <v>635</v>
      </c>
      <c r="C15" s="861"/>
      <c r="D15" s="864" t="s">
        <v>4234</v>
      </c>
      <c r="E15" s="864" t="s">
        <v>4235</v>
      </c>
      <c r="F15" s="864" t="s">
        <v>4236</v>
      </c>
      <c r="G15" s="864" t="s">
        <v>4237</v>
      </c>
      <c r="H15" s="864" t="s">
        <v>4238</v>
      </c>
      <c r="I15" s="117"/>
      <c r="J15" s="140"/>
    </row>
    <row r="16" spans="1:228" x14ac:dyDescent="0.2">
      <c r="A16" s="861" t="s">
        <v>636</v>
      </c>
      <c r="B16" s="616" t="s">
        <v>301</v>
      </c>
      <c r="C16" s="861"/>
      <c r="D16" s="864" t="s">
        <v>4239</v>
      </c>
      <c r="E16" s="864" t="s">
        <v>4239</v>
      </c>
      <c r="F16" s="864">
        <v>0</v>
      </c>
      <c r="G16" s="864">
        <v>0</v>
      </c>
      <c r="H16" s="864">
        <v>0</v>
      </c>
      <c r="I16" s="117"/>
      <c r="J16" s="264"/>
      <c r="K16" s="117"/>
      <c r="L16" s="117"/>
      <c r="M16" s="264"/>
      <c r="N16" s="618"/>
      <c r="O16" s="117"/>
      <c r="P16" s="117"/>
      <c r="Q16" s="264"/>
      <c r="R16" s="618"/>
      <c r="S16" s="117"/>
      <c r="T16" s="117"/>
      <c r="U16" s="264"/>
      <c r="V16" s="618"/>
      <c r="W16" s="117"/>
      <c r="X16" s="117"/>
      <c r="Y16" s="264"/>
      <c r="Z16" s="618"/>
      <c r="AA16" s="117"/>
      <c r="AB16" s="117"/>
      <c r="AC16" s="264"/>
      <c r="AD16" s="618"/>
      <c r="AE16" s="117"/>
      <c r="AF16" s="117"/>
      <c r="AG16" s="264"/>
      <c r="AH16" s="618"/>
      <c r="AI16" s="117"/>
      <c r="AJ16" s="117"/>
      <c r="AK16" s="264"/>
      <c r="AL16" s="618"/>
      <c r="AM16" s="117"/>
      <c r="AN16" s="117"/>
      <c r="AO16" s="264"/>
      <c r="AP16" s="618"/>
      <c r="AQ16" s="117"/>
      <c r="AR16" s="117"/>
      <c r="AS16" s="264"/>
      <c r="AT16" s="618"/>
      <c r="AU16" s="117"/>
      <c r="AV16" s="117"/>
      <c r="AW16" s="264"/>
      <c r="AX16" s="618"/>
      <c r="AY16" s="117"/>
      <c r="AZ16" s="117"/>
      <c r="BA16" s="264"/>
      <c r="BB16" s="618"/>
      <c r="BC16" s="117"/>
      <c r="BD16" s="117"/>
      <c r="BE16" s="264"/>
      <c r="BF16" s="618"/>
      <c r="BG16" s="117"/>
      <c r="BH16" s="117"/>
      <c r="BI16" s="264"/>
      <c r="BJ16" s="618"/>
      <c r="BK16" s="117"/>
      <c r="BL16" s="117"/>
      <c r="BM16" s="264"/>
      <c r="BN16" s="618"/>
      <c r="BO16" s="117"/>
      <c r="BP16" s="117"/>
      <c r="BQ16" s="264"/>
      <c r="BR16" s="618"/>
      <c r="BS16" s="117"/>
      <c r="BT16" s="117"/>
      <c r="BU16" s="264"/>
      <c r="BV16" s="618"/>
      <c r="BW16" s="117"/>
      <c r="BX16" s="117"/>
      <c r="BY16" s="264"/>
      <c r="BZ16" s="618"/>
      <c r="CA16" s="117"/>
      <c r="CB16" s="117"/>
      <c r="CC16" s="264"/>
      <c r="CD16" s="618"/>
      <c r="CE16" s="117"/>
      <c r="CF16" s="117"/>
      <c r="CG16" s="264"/>
      <c r="CH16" s="618"/>
      <c r="CI16" s="117"/>
      <c r="CJ16" s="117"/>
      <c r="CK16" s="264"/>
      <c r="CL16" s="618"/>
      <c r="CM16" s="117"/>
      <c r="CN16" s="117"/>
      <c r="CO16" s="264"/>
      <c r="CP16" s="618"/>
      <c r="CQ16" s="117"/>
      <c r="CR16" s="117"/>
      <c r="CS16" s="264"/>
      <c r="CT16" s="618"/>
      <c r="CU16" s="117"/>
      <c r="CV16" s="117"/>
      <c r="CW16" s="264"/>
      <c r="CX16" s="618"/>
      <c r="CY16" s="117"/>
      <c r="CZ16" s="117"/>
      <c r="DA16" s="264"/>
      <c r="DB16" s="618"/>
      <c r="DC16" s="117"/>
      <c r="DD16" s="117"/>
      <c r="DE16" s="264"/>
      <c r="DF16" s="618"/>
      <c r="DG16" s="117"/>
      <c r="DH16" s="117"/>
      <c r="DI16" s="264"/>
      <c r="DJ16" s="618"/>
      <c r="DK16" s="117"/>
      <c r="DL16" s="117"/>
      <c r="DM16" s="264"/>
      <c r="DN16" s="618"/>
      <c r="DO16" s="117"/>
      <c r="DP16" s="117"/>
      <c r="DQ16" s="264"/>
      <c r="DR16" s="618"/>
      <c r="DS16" s="117"/>
      <c r="DT16" s="117"/>
      <c r="DU16" s="264"/>
      <c r="DV16" s="618"/>
      <c r="DW16" s="117"/>
      <c r="DX16" s="117"/>
      <c r="DY16" s="264"/>
      <c r="DZ16" s="618"/>
      <c r="EA16" s="117"/>
      <c r="EB16" s="117"/>
      <c r="EC16" s="264"/>
      <c r="ED16" s="618"/>
      <c r="EE16" s="117"/>
      <c r="EF16" s="117"/>
      <c r="EG16" s="264"/>
      <c r="EH16" s="618"/>
      <c r="EI16" s="117"/>
      <c r="EJ16" s="117"/>
      <c r="EK16" s="264"/>
      <c r="EL16" s="618"/>
      <c r="EM16" s="117"/>
      <c r="EN16" s="117"/>
      <c r="EO16" s="264"/>
      <c r="EP16" s="618"/>
      <c r="EQ16" s="117"/>
      <c r="ER16" s="117"/>
      <c r="ES16" s="264"/>
      <c r="ET16" s="618"/>
      <c r="EU16" s="117"/>
      <c r="EV16" s="117"/>
      <c r="EW16" s="264"/>
      <c r="EX16" s="618"/>
      <c r="EY16" s="117"/>
      <c r="EZ16" s="117"/>
      <c r="FA16" s="264"/>
      <c r="FB16" s="618"/>
      <c r="FC16" s="117"/>
      <c r="FD16" s="117"/>
      <c r="FE16" s="264"/>
      <c r="FF16" s="618"/>
      <c r="FG16" s="117"/>
      <c r="FH16" s="117"/>
      <c r="FI16" s="264"/>
      <c r="FJ16" s="618"/>
      <c r="FK16" s="117"/>
      <c r="FL16" s="117"/>
      <c r="FM16" s="264"/>
      <c r="FN16" s="618"/>
      <c r="FO16" s="117"/>
      <c r="FP16" s="117"/>
      <c r="FQ16" s="264"/>
      <c r="FR16" s="618"/>
      <c r="FS16" s="117"/>
      <c r="FT16" s="117"/>
      <c r="FU16" s="264"/>
      <c r="FV16" s="618"/>
      <c r="FW16" s="117"/>
      <c r="FX16" s="117"/>
      <c r="FY16" s="264"/>
      <c r="FZ16" s="618"/>
      <c r="GA16" s="117"/>
      <c r="GB16" s="117"/>
      <c r="GC16" s="264"/>
      <c r="GD16" s="618"/>
      <c r="GE16" s="117"/>
      <c r="GF16" s="117"/>
      <c r="GG16" s="264"/>
      <c r="GH16" s="618"/>
      <c r="GI16" s="117"/>
      <c r="GJ16" s="117"/>
      <c r="GK16" s="264"/>
      <c r="GL16" s="618"/>
      <c r="GM16" s="117"/>
      <c r="GN16" s="117"/>
      <c r="GO16" s="264"/>
      <c r="GP16" s="618"/>
      <c r="GQ16" s="117"/>
      <c r="GR16" s="117"/>
      <c r="GS16" s="264"/>
      <c r="GT16" s="618"/>
      <c r="GU16" s="117"/>
      <c r="GV16" s="117"/>
      <c r="GW16" s="264"/>
      <c r="GX16" s="618"/>
      <c r="GY16" s="117"/>
      <c r="GZ16" s="117"/>
      <c r="HA16" s="264"/>
      <c r="HB16" s="618"/>
      <c r="HC16" s="117"/>
      <c r="HD16" s="117"/>
      <c r="HE16" s="264"/>
      <c r="HF16" s="618"/>
      <c r="HG16" s="117"/>
      <c r="HH16" s="117"/>
      <c r="HI16" s="264"/>
      <c r="HJ16" s="618"/>
      <c r="HK16" s="117"/>
      <c r="HL16" s="117"/>
      <c r="HM16" s="264"/>
      <c r="HN16" s="618"/>
      <c r="HO16" s="117"/>
      <c r="HP16" s="117"/>
      <c r="HQ16" s="264"/>
      <c r="HR16" s="618"/>
      <c r="HS16" s="117"/>
      <c r="HT16" s="117"/>
    </row>
    <row r="17" spans="1:228" x14ac:dyDescent="0.2">
      <c r="A17" s="861" t="s">
        <v>637</v>
      </c>
      <c r="B17" s="616" t="s">
        <v>302</v>
      </c>
      <c r="C17" s="861"/>
      <c r="D17" s="864" t="s">
        <v>4240</v>
      </c>
      <c r="E17" s="864" t="s">
        <v>4241</v>
      </c>
      <c r="F17" s="864" t="s">
        <v>4242</v>
      </c>
      <c r="G17" s="864" t="s">
        <v>4243</v>
      </c>
      <c r="H17" s="864" t="s">
        <v>4244</v>
      </c>
      <c r="I17" s="117"/>
      <c r="J17" s="140"/>
      <c r="K17" s="117"/>
      <c r="L17" s="117"/>
      <c r="M17" s="264"/>
      <c r="N17" s="618"/>
      <c r="O17" s="117"/>
      <c r="P17" s="117"/>
      <c r="Q17" s="264"/>
      <c r="R17" s="618"/>
      <c r="S17" s="117"/>
      <c r="T17" s="117"/>
      <c r="U17" s="264"/>
      <c r="V17" s="618"/>
      <c r="W17" s="117"/>
      <c r="X17" s="117"/>
      <c r="Y17" s="264"/>
      <c r="Z17" s="618"/>
      <c r="AA17" s="117"/>
      <c r="AB17" s="117"/>
      <c r="AC17" s="264"/>
      <c r="AD17" s="618"/>
      <c r="AE17" s="117"/>
      <c r="AF17" s="117"/>
      <c r="AG17" s="264"/>
      <c r="AH17" s="618"/>
      <c r="AI17" s="117"/>
      <c r="AJ17" s="117"/>
      <c r="AK17" s="264"/>
      <c r="AL17" s="618"/>
      <c r="AM17" s="117"/>
      <c r="AN17" s="117"/>
      <c r="AO17" s="264"/>
      <c r="AP17" s="618"/>
      <c r="AQ17" s="117"/>
      <c r="AR17" s="117"/>
      <c r="AS17" s="264"/>
      <c r="AT17" s="618"/>
      <c r="AU17" s="117"/>
      <c r="AV17" s="117"/>
      <c r="AW17" s="264"/>
      <c r="AX17" s="618"/>
      <c r="AY17" s="117"/>
      <c r="AZ17" s="117"/>
      <c r="BA17" s="264"/>
      <c r="BB17" s="618"/>
      <c r="BC17" s="117"/>
      <c r="BD17" s="117"/>
      <c r="BE17" s="264"/>
      <c r="BF17" s="618"/>
      <c r="BG17" s="117"/>
      <c r="BH17" s="117"/>
      <c r="BI17" s="264"/>
      <c r="BJ17" s="618"/>
      <c r="BK17" s="117"/>
      <c r="BL17" s="117"/>
      <c r="BM17" s="264"/>
      <c r="BN17" s="618"/>
      <c r="BO17" s="117"/>
      <c r="BP17" s="117"/>
      <c r="BQ17" s="264"/>
      <c r="BR17" s="618"/>
      <c r="BS17" s="117"/>
      <c r="BT17" s="117"/>
      <c r="BU17" s="264"/>
      <c r="BV17" s="618"/>
      <c r="BW17" s="117"/>
      <c r="BX17" s="117"/>
      <c r="BY17" s="264"/>
      <c r="BZ17" s="618"/>
      <c r="CA17" s="117"/>
      <c r="CB17" s="117"/>
      <c r="CC17" s="264"/>
      <c r="CD17" s="618"/>
      <c r="CE17" s="117"/>
      <c r="CF17" s="117"/>
      <c r="CG17" s="264"/>
      <c r="CH17" s="618"/>
      <c r="CI17" s="117"/>
      <c r="CJ17" s="117"/>
      <c r="CK17" s="264"/>
      <c r="CL17" s="618"/>
      <c r="CM17" s="117"/>
      <c r="CN17" s="117"/>
      <c r="CO17" s="264"/>
      <c r="CP17" s="618"/>
      <c r="CQ17" s="117"/>
      <c r="CR17" s="117"/>
      <c r="CS17" s="264"/>
      <c r="CT17" s="618"/>
      <c r="CU17" s="117"/>
      <c r="CV17" s="117"/>
      <c r="CW17" s="264"/>
      <c r="CX17" s="618"/>
      <c r="CY17" s="117"/>
      <c r="CZ17" s="117"/>
      <c r="DA17" s="264"/>
      <c r="DB17" s="618"/>
      <c r="DC17" s="117"/>
      <c r="DD17" s="117"/>
      <c r="DE17" s="264"/>
      <c r="DF17" s="618"/>
      <c r="DG17" s="117"/>
      <c r="DH17" s="117"/>
      <c r="DI17" s="264"/>
      <c r="DJ17" s="618"/>
      <c r="DK17" s="117"/>
      <c r="DL17" s="117"/>
      <c r="DM17" s="264"/>
      <c r="DN17" s="618"/>
      <c r="DO17" s="117"/>
      <c r="DP17" s="117"/>
      <c r="DQ17" s="264"/>
      <c r="DR17" s="618"/>
      <c r="DS17" s="117"/>
      <c r="DT17" s="117"/>
      <c r="DU17" s="264"/>
      <c r="DV17" s="618"/>
      <c r="DW17" s="117"/>
      <c r="DX17" s="117"/>
      <c r="DY17" s="264"/>
      <c r="DZ17" s="618"/>
      <c r="EA17" s="117"/>
      <c r="EB17" s="117"/>
      <c r="EC17" s="264"/>
      <c r="ED17" s="618"/>
      <c r="EE17" s="117"/>
      <c r="EF17" s="117"/>
      <c r="EG17" s="264"/>
      <c r="EH17" s="618"/>
      <c r="EI17" s="117"/>
      <c r="EJ17" s="117"/>
      <c r="EK17" s="264"/>
      <c r="EL17" s="618"/>
      <c r="EM17" s="117"/>
      <c r="EN17" s="117"/>
      <c r="EO17" s="264"/>
      <c r="EP17" s="618"/>
      <c r="EQ17" s="117"/>
      <c r="ER17" s="117"/>
      <c r="ES17" s="264"/>
      <c r="ET17" s="618"/>
      <c r="EU17" s="117"/>
      <c r="EV17" s="117"/>
      <c r="EW17" s="264"/>
      <c r="EX17" s="618"/>
      <c r="EY17" s="117"/>
      <c r="EZ17" s="117"/>
      <c r="FA17" s="264"/>
      <c r="FB17" s="618"/>
      <c r="FC17" s="117"/>
      <c r="FD17" s="117"/>
      <c r="FE17" s="264"/>
      <c r="FF17" s="618"/>
      <c r="FG17" s="117"/>
      <c r="FH17" s="117"/>
      <c r="FI17" s="264"/>
      <c r="FJ17" s="618"/>
      <c r="FK17" s="117"/>
      <c r="FL17" s="117"/>
      <c r="FM17" s="264"/>
      <c r="FN17" s="618"/>
      <c r="FO17" s="117"/>
      <c r="FP17" s="117"/>
      <c r="FQ17" s="264"/>
      <c r="FR17" s="618"/>
      <c r="FS17" s="117"/>
      <c r="FT17" s="117"/>
      <c r="FU17" s="264"/>
      <c r="FV17" s="618"/>
      <c r="FW17" s="117"/>
      <c r="FX17" s="117"/>
      <c r="FY17" s="264"/>
      <c r="FZ17" s="618"/>
      <c r="GA17" s="117"/>
      <c r="GB17" s="117"/>
      <c r="GC17" s="264"/>
      <c r="GD17" s="618"/>
      <c r="GE17" s="117"/>
      <c r="GF17" s="117"/>
      <c r="GG17" s="264"/>
      <c r="GH17" s="618"/>
      <c r="GI17" s="117"/>
      <c r="GJ17" s="117"/>
      <c r="GK17" s="264"/>
      <c r="GL17" s="618"/>
      <c r="GM17" s="117"/>
      <c r="GN17" s="117"/>
      <c r="GO17" s="264"/>
      <c r="GP17" s="618"/>
      <c r="GQ17" s="117"/>
      <c r="GR17" s="117"/>
      <c r="GS17" s="264"/>
      <c r="GT17" s="618"/>
      <c r="GU17" s="117"/>
      <c r="GV17" s="117"/>
      <c r="GW17" s="264"/>
      <c r="GX17" s="618"/>
      <c r="GY17" s="117"/>
      <c r="GZ17" s="117"/>
      <c r="HA17" s="264"/>
      <c r="HB17" s="618"/>
      <c r="HC17" s="117"/>
      <c r="HD17" s="117"/>
      <c r="HE17" s="264"/>
      <c r="HF17" s="618"/>
      <c r="HG17" s="117"/>
      <c r="HH17" s="117"/>
      <c r="HI17" s="264"/>
      <c r="HJ17" s="618"/>
      <c r="HK17" s="117"/>
      <c r="HL17" s="117"/>
      <c r="HM17" s="264"/>
      <c r="HN17" s="618"/>
      <c r="HO17" s="117"/>
      <c r="HP17" s="117"/>
      <c r="HQ17" s="264"/>
      <c r="HR17" s="618"/>
      <c r="HS17" s="117"/>
      <c r="HT17" s="117"/>
    </row>
    <row r="18" spans="1:228" x14ac:dyDescent="0.2">
      <c r="A18" s="861" t="s">
        <v>638</v>
      </c>
      <c r="B18" s="616" t="s">
        <v>4245</v>
      </c>
      <c r="C18" s="861"/>
      <c r="D18" s="864" t="s">
        <v>4246</v>
      </c>
      <c r="E18" s="864">
        <v>0</v>
      </c>
      <c r="F18" s="864">
        <v>0</v>
      </c>
      <c r="G18" s="864">
        <v>0</v>
      </c>
      <c r="H18" s="864" t="s">
        <v>4246</v>
      </c>
      <c r="I18" s="117"/>
      <c r="J18" s="140"/>
      <c r="K18" s="117"/>
      <c r="L18" s="117"/>
      <c r="M18" s="264"/>
      <c r="N18" s="618"/>
      <c r="O18" s="117"/>
      <c r="P18" s="117"/>
      <c r="Q18" s="264"/>
      <c r="R18" s="618"/>
      <c r="S18" s="117"/>
      <c r="T18" s="117"/>
      <c r="U18" s="264"/>
      <c r="V18" s="618"/>
      <c r="W18" s="117"/>
      <c r="X18" s="117"/>
      <c r="Y18" s="264"/>
      <c r="Z18" s="618"/>
      <c r="AA18" s="117"/>
      <c r="AB18" s="117"/>
      <c r="AC18" s="264"/>
      <c r="AD18" s="618"/>
      <c r="AE18" s="117"/>
      <c r="AF18" s="117"/>
      <c r="AG18" s="264"/>
      <c r="AH18" s="618"/>
      <c r="AI18" s="117"/>
      <c r="AJ18" s="117"/>
      <c r="AK18" s="264"/>
      <c r="AL18" s="618"/>
      <c r="AM18" s="117"/>
      <c r="AN18" s="117"/>
      <c r="AO18" s="264"/>
      <c r="AP18" s="618"/>
      <c r="AQ18" s="117"/>
      <c r="AR18" s="117"/>
      <c r="AS18" s="264"/>
      <c r="AT18" s="618"/>
      <c r="AU18" s="117"/>
      <c r="AV18" s="117"/>
      <c r="AW18" s="264"/>
      <c r="AX18" s="618"/>
      <c r="AY18" s="117"/>
      <c r="AZ18" s="117"/>
      <c r="BA18" s="264"/>
      <c r="BB18" s="618"/>
      <c r="BC18" s="117"/>
      <c r="BD18" s="117"/>
      <c r="BE18" s="264"/>
      <c r="BF18" s="618"/>
      <c r="BG18" s="117"/>
      <c r="BH18" s="117"/>
      <c r="BI18" s="264"/>
      <c r="BJ18" s="618"/>
      <c r="BK18" s="117"/>
      <c r="BL18" s="117"/>
      <c r="BM18" s="264"/>
      <c r="BN18" s="618"/>
      <c r="BO18" s="117"/>
      <c r="BP18" s="117"/>
      <c r="BQ18" s="264"/>
      <c r="BR18" s="618"/>
      <c r="BS18" s="117"/>
      <c r="BT18" s="117"/>
      <c r="BU18" s="264"/>
      <c r="BV18" s="618"/>
      <c r="BW18" s="117"/>
      <c r="BX18" s="117"/>
      <c r="BY18" s="264"/>
      <c r="BZ18" s="618"/>
      <c r="CA18" s="117"/>
      <c r="CB18" s="117"/>
      <c r="CC18" s="264"/>
      <c r="CD18" s="618"/>
      <c r="CE18" s="117"/>
      <c r="CF18" s="117"/>
      <c r="CG18" s="264"/>
      <c r="CH18" s="618"/>
      <c r="CI18" s="117"/>
      <c r="CJ18" s="117"/>
      <c r="CK18" s="264"/>
      <c r="CL18" s="618"/>
      <c r="CM18" s="117"/>
      <c r="CN18" s="117"/>
      <c r="CO18" s="264"/>
      <c r="CP18" s="618"/>
      <c r="CQ18" s="117"/>
      <c r="CR18" s="117"/>
      <c r="CS18" s="264"/>
      <c r="CT18" s="618"/>
      <c r="CU18" s="117"/>
      <c r="CV18" s="117"/>
      <c r="CW18" s="264"/>
      <c r="CX18" s="618"/>
      <c r="CY18" s="117"/>
      <c r="CZ18" s="117"/>
      <c r="DA18" s="264"/>
      <c r="DB18" s="618"/>
      <c r="DC18" s="117"/>
      <c r="DD18" s="117"/>
      <c r="DE18" s="264"/>
      <c r="DF18" s="618"/>
      <c r="DG18" s="117"/>
      <c r="DH18" s="117"/>
      <c r="DI18" s="264"/>
      <c r="DJ18" s="618"/>
      <c r="DK18" s="117"/>
      <c r="DL18" s="117"/>
      <c r="DM18" s="264"/>
      <c r="DN18" s="618"/>
      <c r="DO18" s="117"/>
      <c r="DP18" s="117"/>
      <c r="DQ18" s="264"/>
      <c r="DR18" s="618"/>
      <c r="DS18" s="117"/>
      <c r="DT18" s="117"/>
      <c r="DU18" s="264"/>
      <c r="DV18" s="618"/>
      <c r="DW18" s="117"/>
      <c r="DX18" s="117"/>
      <c r="DY18" s="264"/>
      <c r="DZ18" s="618"/>
      <c r="EA18" s="117"/>
      <c r="EB18" s="117"/>
      <c r="EC18" s="264"/>
      <c r="ED18" s="618"/>
      <c r="EE18" s="117"/>
      <c r="EF18" s="117"/>
      <c r="EG18" s="264"/>
      <c r="EH18" s="618"/>
      <c r="EI18" s="117"/>
      <c r="EJ18" s="117"/>
      <c r="EK18" s="264"/>
      <c r="EL18" s="618"/>
      <c r="EM18" s="117"/>
      <c r="EN18" s="117"/>
      <c r="EO18" s="264"/>
      <c r="EP18" s="618"/>
      <c r="EQ18" s="117"/>
      <c r="ER18" s="117"/>
      <c r="ES18" s="264"/>
      <c r="ET18" s="618"/>
      <c r="EU18" s="117"/>
      <c r="EV18" s="117"/>
      <c r="EW18" s="264"/>
      <c r="EX18" s="618"/>
      <c r="EY18" s="117"/>
      <c r="EZ18" s="117"/>
      <c r="FA18" s="264"/>
      <c r="FB18" s="618"/>
      <c r="FC18" s="117"/>
      <c r="FD18" s="117"/>
      <c r="FE18" s="264"/>
      <c r="FF18" s="618"/>
      <c r="FG18" s="117"/>
      <c r="FH18" s="117"/>
      <c r="FI18" s="264"/>
      <c r="FJ18" s="618"/>
      <c r="FK18" s="117"/>
      <c r="FL18" s="117"/>
      <c r="FM18" s="264"/>
      <c r="FN18" s="618"/>
      <c r="FO18" s="117"/>
      <c r="FP18" s="117"/>
      <c r="FQ18" s="264"/>
      <c r="FR18" s="618"/>
      <c r="FS18" s="117"/>
      <c r="FT18" s="117"/>
      <c r="FU18" s="264"/>
      <c r="FV18" s="618"/>
      <c r="FW18" s="117"/>
      <c r="FX18" s="117"/>
      <c r="FY18" s="264"/>
      <c r="FZ18" s="618"/>
      <c r="GA18" s="117"/>
      <c r="GB18" s="117"/>
      <c r="GC18" s="264"/>
      <c r="GD18" s="618"/>
      <c r="GE18" s="117"/>
      <c r="GF18" s="117"/>
      <c r="GG18" s="264"/>
      <c r="GH18" s="618"/>
      <c r="GI18" s="117"/>
      <c r="GJ18" s="117"/>
      <c r="GK18" s="264"/>
      <c r="GL18" s="618"/>
      <c r="GM18" s="117"/>
      <c r="GN18" s="117"/>
      <c r="GO18" s="264"/>
      <c r="GP18" s="618"/>
      <c r="GQ18" s="117"/>
      <c r="GR18" s="117"/>
      <c r="GS18" s="264"/>
      <c r="GT18" s="618"/>
      <c r="GU18" s="117"/>
      <c r="GV18" s="117"/>
      <c r="GW18" s="264"/>
      <c r="GX18" s="618"/>
      <c r="GY18" s="117"/>
      <c r="GZ18" s="117"/>
      <c r="HA18" s="264"/>
      <c r="HB18" s="618"/>
      <c r="HC18" s="117"/>
      <c r="HD18" s="117"/>
      <c r="HE18" s="264"/>
      <c r="HF18" s="618"/>
      <c r="HG18" s="117"/>
      <c r="HH18" s="117"/>
      <c r="HI18" s="264"/>
      <c r="HJ18" s="618"/>
      <c r="HK18" s="117"/>
      <c r="HL18" s="117"/>
      <c r="HM18" s="264"/>
      <c r="HN18" s="618"/>
      <c r="HO18" s="117"/>
      <c r="HP18" s="117"/>
      <c r="HQ18" s="264"/>
      <c r="HR18" s="618"/>
      <c r="HS18" s="117"/>
      <c r="HT18" s="117"/>
    </row>
    <row r="19" spans="1:228" x14ac:dyDescent="0.2">
      <c r="A19" s="861" t="s">
        <v>639</v>
      </c>
      <c r="B19" s="616" t="s">
        <v>305</v>
      </c>
      <c r="C19" s="861"/>
      <c r="D19" s="864" t="s">
        <v>4247</v>
      </c>
      <c r="E19" s="864" t="s">
        <v>4248</v>
      </c>
      <c r="F19" s="864" t="s">
        <v>4249</v>
      </c>
      <c r="G19" s="864" t="s">
        <v>4250</v>
      </c>
      <c r="H19" s="864" t="s">
        <v>4251</v>
      </c>
      <c r="I19" s="117"/>
      <c r="J19" s="140"/>
      <c r="K19" s="117"/>
      <c r="L19" s="117"/>
      <c r="M19" s="264"/>
      <c r="N19" s="618"/>
      <c r="O19" s="117"/>
      <c r="P19" s="117"/>
      <c r="Q19" s="264"/>
      <c r="R19" s="618"/>
      <c r="S19" s="117"/>
      <c r="T19" s="117"/>
      <c r="U19" s="264"/>
      <c r="V19" s="618"/>
      <c r="W19" s="117"/>
      <c r="X19" s="117"/>
      <c r="Y19" s="264"/>
      <c r="Z19" s="618"/>
      <c r="AA19" s="117"/>
      <c r="AB19" s="117"/>
      <c r="AC19" s="264"/>
      <c r="AD19" s="618"/>
      <c r="AE19" s="117"/>
      <c r="AF19" s="117"/>
      <c r="AG19" s="264"/>
      <c r="AH19" s="618"/>
      <c r="AI19" s="117"/>
      <c r="AJ19" s="117"/>
      <c r="AK19" s="264"/>
      <c r="AL19" s="618"/>
      <c r="AM19" s="117"/>
      <c r="AN19" s="117"/>
      <c r="AO19" s="264"/>
      <c r="AP19" s="618"/>
      <c r="AQ19" s="117"/>
      <c r="AR19" s="117"/>
      <c r="AS19" s="264"/>
      <c r="AT19" s="618"/>
      <c r="AU19" s="117"/>
      <c r="AV19" s="117"/>
      <c r="AW19" s="264"/>
      <c r="AX19" s="618"/>
      <c r="AY19" s="117"/>
      <c r="AZ19" s="117"/>
      <c r="BA19" s="264"/>
      <c r="BB19" s="618"/>
      <c r="BC19" s="117"/>
      <c r="BD19" s="117"/>
      <c r="BE19" s="264"/>
      <c r="BF19" s="618"/>
      <c r="BG19" s="117"/>
      <c r="BH19" s="117"/>
      <c r="BI19" s="264"/>
      <c r="BJ19" s="618"/>
      <c r="BK19" s="117"/>
      <c r="BL19" s="117"/>
      <c r="BM19" s="264"/>
      <c r="BN19" s="618"/>
      <c r="BO19" s="117"/>
      <c r="BP19" s="117"/>
      <c r="BQ19" s="264"/>
      <c r="BR19" s="618"/>
      <c r="BS19" s="117"/>
      <c r="BT19" s="117"/>
      <c r="BU19" s="264"/>
      <c r="BV19" s="618"/>
      <c r="BW19" s="117"/>
      <c r="BX19" s="117"/>
      <c r="BY19" s="264"/>
      <c r="BZ19" s="618"/>
      <c r="CA19" s="117"/>
      <c r="CB19" s="117"/>
      <c r="CC19" s="264"/>
      <c r="CD19" s="618"/>
      <c r="CE19" s="117"/>
      <c r="CF19" s="117"/>
      <c r="CG19" s="264"/>
      <c r="CH19" s="618"/>
      <c r="CI19" s="117"/>
      <c r="CJ19" s="117"/>
      <c r="CK19" s="264"/>
      <c r="CL19" s="618"/>
      <c r="CM19" s="117"/>
      <c r="CN19" s="117"/>
      <c r="CO19" s="264"/>
      <c r="CP19" s="618"/>
      <c r="CQ19" s="117"/>
      <c r="CR19" s="117"/>
      <c r="CS19" s="264"/>
      <c r="CT19" s="618"/>
      <c r="CU19" s="117"/>
      <c r="CV19" s="117"/>
      <c r="CW19" s="264"/>
      <c r="CX19" s="618"/>
      <c r="CY19" s="117"/>
      <c r="CZ19" s="117"/>
      <c r="DA19" s="264"/>
      <c r="DB19" s="618"/>
      <c r="DC19" s="117"/>
      <c r="DD19" s="117"/>
      <c r="DE19" s="264"/>
      <c r="DF19" s="618"/>
      <c r="DG19" s="117"/>
      <c r="DH19" s="117"/>
      <c r="DI19" s="264"/>
      <c r="DJ19" s="618"/>
      <c r="DK19" s="117"/>
      <c r="DL19" s="117"/>
      <c r="DM19" s="264"/>
      <c r="DN19" s="618"/>
      <c r="DO19" s="117"/>
      <c r="DP19" s="117"/>
      <c r="DQ19" s="264"/>
      <c r="DR19" s="618"/>
      <c r="DS19" s="117"/>
      <c r="DT19" s="117"/>
      <c r="DU19" s="264"/>
      <c r="DV19" s="618"/>
      <c r="DW19" s="117"/>
      <c r="DX19" s="117"/>
      <c r="DY19" s="264"/>
      <c r="DZ19" s="618"/>
      <c r="EA19" s="117"/>
      <c r="EB19" s="117"/>
      <c r="EC19" s="264"/>
      <c r="ED19" s="618"/>
      <c r="EE19" s="117"/>
      <c r="EF19" s="117"/>
      <c r="EG19" s="264"/>
      <c r="EH19" s="618"/>
      <c r="EI19" s="117"/>
      <c r="EJ19" s="117"/>
      <c r="EK19" s="264"/>
      <c r="EL19" s="618"/>
      <c r="EM19" s="117"/>
      <c r="EN19" s="117"/>
      <c r="EO19" s="264"/>
      <c r="EP19" s="618"/>
      <c r="EQ19" s="117"/>
      <c r="ER19" s="117"/>
      <c r="ES19" s="264"/>
      <c r="ET19" s="618"/>
      <c r="EU19" s="117"/>
      <c r="EV19" s="117"/>
      <c r="EW19" s="264"/>
      <c r="EX19" s="618"/>
      <c r="EY19" s="117"/>
      <c r="EZ19" s="117"/>
      <c r="FA19" s="264"/>
      <c r="FB19" s="618"/>
      <c r="FC19" s="117"/>
      <c r="FD19" s="117"/>
      <c r="FE19" s="264"/>
      <c r="FF19" s="618"/>
      <c r="FG19" s="117"/>
      <c r="FH19" s="117"/>
      <c r="FI19" s="264"/>
      <c r="FJ19" s="618"/>
      <c r="FK19" s="117"/>
      <c r="FL19" s="117"/>
      <c r="FM19" s="264"/>
      <c r="FN19" s="618"/>
      <c r="FO19" s="117"/>
      <c r="FP19" s="117"/>
      <c r="FQ19" s="264"/>
      <c r="FR19" s="618"/>
      <c r="FS19" s="117"/>
      <c r="FT19" s="117"/>
      <c r="FU19" s="264"/>
      <c r="FV19" s="618"/>
      <c r="FW19" s="117"/>
      <c r="FX19" s="117"/>
      <c r="FY19" s="264"/>
      <c r="FZ19" s="618"/>
      <c r="GA19" s="117"/>
      <c r="GB19" s="117"/>
      <c r="GC19" s="264"/>
      <c r="GD19" s="618"/>
      <c r="GE19" s="117"/>
      <c r="GF19" s="117"/>
      <c r="GG19" s="264"/>
      <c r="GH19" s="618"/>
      <c r="GI19" s="117"/>
      <c r="GJ19" s="117"/>
      <c r="GK19" s="264"/>
      <c r="GL19" s="618"/>
      <c r="GM19" s="117"/>
      <c r="GN19" s="117"/>
      <c r="GO19" s="264"/>
      <c r="GP19" s="618"/>
      <c r="GQ19" s="117"/>
      <c r="GR19" s="117"/>
      <c r="GS19" s="264"/>
      <c r="GT19" s="618"/>
      <c r="GU19" s="117"/>
      <c r="GV19" s="117"/>
      <c r="GW19" s="264"/>
      <c r="GX19" s="618"/>
      <c r="GY19" s="117"/>
      <c r="GZ19" s="117"/>
      <c r="HA19" s="264"/>
      <c r="HB19" s="618"/>
      <c r="HC19" s="117"/>
      <c r="HD19" s="117"/>
      <c r="HE19" s="264"/>
      <c r="HF19" s="618"/>
      <c r="HG19" s="117"/>
      <c r="HH19" s="117"/>
      <c r="HI19" s="264"/>
      <c r="HJ19" s="618"/>
      <c r="HK19" s="117"/>
      <c r="HL19" s="117"/>
      <c r="HM19" s="264"/>
      <c r="HN19" s="618"/>
      <c r="HO19" s="117"/>
      <c r="HP19" s="117"/>
      <c r="HQ19" s="264"/>
      <c r="HR19" s="618"/>
      <c r="HS19" s="117"/>
      <c r="HT19" s="117"/>
    </row>
    <row r="20" spans="1:228" x14ac:dyDescent="0.2">
      <c r="A20" s="861" t="s">
        <v>640</v>
      </c>
      <c r="B20" s="616" t="s">
        <v>307</v>
      </c>
      <c r="C20" s="861"/>
      <c r="D20" s="864" t="s">
        <v>4252</v>
      </c>
      <c r="E20" s="864" t="s">
        <v>4252</v>
      </c>
      <c r="F20" s="864">
        <v>0</v>
      </c>
      <c r="G20" s="864">
        <v>0</v>
      </c>
      <c r="H20" s="864">
        <v>0</v>
      </c>
      <c r="I20" s="117"/>
      <c r="J20" s="264"/>
      <c r="K20" s="117"/>
      <c r="L20" s="117"/>
      <c r="M20" s="264"/>
      <c r="N20" s="618"/>
      <c r="O20" s="117"/>
      <c r="P20" s="117"/>
      <c r="Q20" s="264"/>
      <c r="R20" s="618"/>
      <c r="S20" s="117"/>
      <c r="T20" s="117"/>
      <c r="U20" s="264"/>
      <c r="V20" s="618"/>
      <c r="W20" s="117"/>
      <c r="X20" s="117"/>
      <c r="Y20" s="264"/>
      <c r="Z20" s="618"/>
      <c r="AA20" s="117"/>
      <c r="AB20" s="117"/>
      <c r="AC20" s="264"/>
      <c r="AD20" s="618"/>
      <c r="AE20" s="117"/>
      <c r="AF20" s="117"/>
      <c r="AG20" s="264"/>
      <c r="AH20" s="618"/>
      <c r="AI20" s="117"/>
      <c r="AJ20" s="117"/>
      <c r="AK20" s="264"/>
      <c r="AL20" s="618"/>
      <c r="AM20" s="117"/>
      <c r="AN20" s="117"/>
      <c r="AO20" s="264"/>
      <c r="AP20" s="618"/>
      <c r="AQ20" s="117"/>
      <c r="AR20" s="117"/>
      <c r="AS20" s="264"/>
      <c r="AT20" s="618"/>
      <c r="AU20" s="117"/>
      <c r="AV20" s="117"/>
      <c r="AW20" s="264"/>
      <c r="AX20" s="618"/>
      <c r="AY20" s="117"/>
      <c r="AZ20" s="117"/>
      <c r="BA20" s="264"/>
      <c r="BB20" s="618"/>
      <c r="BC20" s="117"/>
      <c r="BD20" s="117"/>
      <c r="BE20" s="264"/>
      <c r="BF20" s="618"/>
      <c r="BG20" s="117"/>
      <c r="BH20" s="117"/>
      <c r="BI20" s="264"/>
      <c r="BJ20" s="618"/>
      <c r="BK20" s="117"/>
      <c r="BL20" s="117"/>
      <c r="BM20" s="264"/>
      <c r="BN20" s="618"/>
      <c r="BO20" s="117"/>
      <c r="BP20" s="117"/>
      <c r="BQ20" s="264"/>
      <c r="BR20" s="618"/>
      <c r="BS20" s="117"/>
      <c r="BT20" s="117"/>
      <c r="BU20" s="264"/>
      <c r="BV20" s="618"/>
      <c r="BW20" s="117"/>
      <c r="BX20" s="117"/>
      <c r="BY20" s="264"/>
      <c r="BZ20" s="618"/>
      <c r="CA20" s="117"/>
      <c r="CB20" s="117"/>
      <c r="CC20" s="264"/>
      <c r="CD20" s="618"/>
      <c r="CE20" s="117"/>
      <c r="CF20" s="117"/>
      <c r="CG20" s="264"/>
      <c r="CH20" s="618"/>
      <c r="CI20" s="117"/>
      <c r="CJ20" s="117"/>
      <c r="CK20" s="264"/>
      <c r="CL20" s="618"/>
      <c r="CM20" s="117"/>
      <c r="CN20" s="117"/>
      <c r="CO20" s="264"/>
      <c r="CP20" s="618"/>
      <c r="CQ20" s="117"/>
      <c r="CR20" s="117"/>
      <c r="CS20" s="264"/>
      <c r="CT20" s="618"/>
      <c r="CU20" s="117"/>
      <c r="CV20" s="117"/>
      <c r="CW20" s="264"/>
      <c r="CX20" s="618"/>
      <c r="CY20" s="117"/>
      <c r="CZ20" s="117"/>
      <c r="DA20" s="264"/>
      <c r="DB20" s="618"/>
      <c r="DC20" s="117"/>
      <c r="DD20" s="117"/>
      <c r="DE20" s="264"/>
      <c r="DF20" s="618"/>
      <c r="DG20" s="117"/>
      <c r="DH20" s="117"/>
      <c r="DI20" s="264"/>
      <c r="DJ20" s="618"/>
      <c r="DK20" s="117"/>
      <c r="DL20" s="117"/>
      <c r="DM20" s="264"/>
      <c r="DN20" s="618"/>
      <c r="DO20" s="117"/>
      <c r="DP20" s="117"/>
      <c r="DQ20" s="264"/>
      <c r="DR20" s="618"/>
      <c r="DS20" s="117"/>
      <c r="DT20" s="117"/>
      <c r="DU20" s="264"/>
      <c r="DV20" s="618"/>
      <c r="DW20" s="117"/>
      <c r="DX20" s="117"/>
      <c r="DY20" s="264"/>
      <c r="DZ20" s="618"/>
      <c r="EA20" s="117"/>
      <c r="EB20" s="117"/>
      <c r="EC20" s="264"/>
      <c r="ED20" s="618"/>
      <c r="EE20" s="117"/>
      <c r="EF20" s="117"/>
      <c r="EG20" s="264"/>
      <c r="EH20" s="618"/>
      <c r="EI20" s="117"/>
      <c r="EJ20" s="117"/>
      <c r="EK20" s="264"/>
      <c r="EL20" s="618"/>
      <c r="EM20" s="117"/>
      <c r="EN20" s="117"/>
      <c r="EO20" s="264"/>
      <c r="EP20" s="618"/>
      <c r="EQ20" s="117"/>
      <c r="ER20" s="117"/>
      <c r="ES20" s="264"/>
      <c r="ET20" s="618"/>
      <c r="EU20" s="117"/>
      <c r="EV20" s="117"/>
      <c r="EW20" s="264"/>
      <c r="EX20" s="618"/>
      <c r="EY20" s="117"/>
      <c r="EZ20" s="117"/>
      <c r="FA20" s="264"/>
      <c r="FB20" s="618"/>
      <c r="FC20" s="117"/>
      <c r="FD20" s="117"/>
      <c r="FE20" s="264"/>
      <c r="FF20" s="618"/>
      <c r="FG20" s="117"/>
      <c r="FH20" s="117"/>
      <c r="FI20" s="264"/>
      <c r="FJ20" s="618"/>
      <c r="FK20" s="117"/>
      <c r="FL20" s="117"/>
      <c r="FM20" s="264"/>
      <c r="FN20" s="618"/>
      <c r="FO20" s="117"/>
      <c r="FP20" s="117"/>
      <c r="FQ20" s="264"/>
      <c r="FR20" s="618"/>
      <c r="FS20" s="117"/>
      <c r="FT20" s="117"/>
      <c r="FU20" s="264"/>
      <c r="FV20" s="618"/>
      <c r="FW20" s="117"/>
      <c r="FX20" s="117"/>
      <c r="FY20" s="264"/>
      <c r="FZ20" s="618"/>
      <c r="GA20" s="117"/>
      <c r="GB20" s="117"/>
      <c r="GC20" s="264"/>
      <c r="GD20" s="618"/>
      <c r="GE20" s="117"/>
      <c r="GF20" s="117"/>
      <c r="GG20" s="264"/>
      <c r="GH20" s="618"/>
      <c r="GI20" s="117"/>
      <c r="GJ20" s="117"/>
      <c r="GK20" s="264"/>
      <c r="GL20" s="618"/>
      <c r="GM20" s="117"/>
      <c r="GN20" s="117"/>
      <c r="GO20" s="264"/>
      <c r="GP20" s="618"/>
      <c r="GQ20" s="117"/>
      <c r="GR20" s="117"/>
      <c r="GS20" s="264"/>
      <c r="GT20" s="618"/>
      <c r="GU20" s="117"/>
      <c r="GV20" s="117"/>
      <c r="GW20" s="264"/>
      <c r="GX20" s="618"/>
      <c r="GY20" s="117"/>
      <c r="GZ20" s="117"/>
      <c r="HA20" s="264"/>
      <c r="HB20" s="618"/>
      <c r="HC20" s="117"/>
      <c r="HD20" s="117"/>
      <c r="HE20" s="264"/>
      <c r="HF20" s="618"/>
      <c r="HG20" s="117"/>
      <c r="HH20" s="117"/>
      <c r="HI20" s="264"/>
      <c r="HJ20" s="618"/>
      <c r="HK20" s="117"/>
      <c r="HL20" s="117"/>
      <c r="HM20" s="264"/>
      <c r="HN20" s="618"/>
      <c r="HO20" s="117"/>
      <c r="HP20" s="117"/>
      <c r="HQ20" s="264"/>
      <c r="HR20" s="618"/>
      <c r="HS20" s="117"/>
      <c r="HT20" s="117"/>
    </row>
    <row r="21" spans="1:228" x14ac:dyDescent="0.2">
      <c r="A21" s="861" t="s">
        <v>641</v>
      </c>
      <c r="B21" s="616" t="s">
        <v>4253</v>
      </c>
      <c r="C21" s="861"/>
      <c r="D21" s="864" t="s">
        <v>4254</v>
      </c>
      <c r="E21" s="864" t="s">
        <v>4255</v>
      </c>
      <c r="F21" s="864" t="s">
        <v>4256</v>
      </c>
      <c r="G21" s="864" t="s">
        <v>4257</v>
      </c>
      <c r="H21" s="864" t="s">
        <v>4258</v>
      </c>
      <c r="I21" s="117"/>
      <c r="J21" s="264"/>
      <c r="K21" s="117"/>
      <c r="L21" s="117"/>
      <c r="M21" s="264"/>
      <c r="N21" s="618"/>
      <c r="O21" s="117"/>
      <c r="P21" s="117"/>
      <c r="Q21" s="264"/>
      <c r="R21" s="618"/>
      <c r="S21" s="117"/>
      <c r="T21" s="117"/>
      <c r="U21" s="264"/>
      <c r="V21" s="618"/>
      <c r="W21" s="117"/>
      <c r="X21" s="117"/>
      <c r="Y21" s="264"/>
      <c r="Z21" s="618"/>
      <c r="AA21" s="117"/>
      <c r="AB21" s="117"/>
      <c r="AC21" s="264"/>
      <c r="AD21" s="618"/>
      <c r="AE21" s="117"/>
      <c r="AF21" s="117"/>
      <c r="AG21" s="264"/>
      <c r="AH21" s="618"/>
      <c r="AI21" s="117"/>
      <c r="AJ21" s="117"/>
      <c r="AK21" s="264"/>
      <c r="AL21" s="618"/>
      <c r="AM21" s="117"/>
      <c r="AN21" s="117"/>
      <c r="AO21" s="264"/>
      <c r="AP21" s="618"/>
      <c r="AQ21" s="117"/>
      <c r="AR21" s="117"/>
      <c r="AS21" s="264"/>
      <c r="AT21" s="618"/>
      <c r="AU21" s="117"/>
      <c r="AV21" s="117"/>
      <c r="AW21" s="264"/>
      <c r="AX21" s="618"/>
      <c r="AY21" s="117"/>
      <c r="AZ21" s="117"/>
      <c r="BA21" s="264"/>
      <c r="BB21" s="618"/>
      <c r="BC21" s="117"/>
      <c r="BD21" s="117"/>
      <c r="BE21" s="264"/>
      <c r="BF21" s="618"/>
      <c r="BG21" s="117"/>
      <c r="BH21" s="117"/>
      <c r="BI21" s="264"/>
      <c r="BJ21" s="618"/>
      <c r="BK21" s="117"/>
      <c r="BL21" s="117"/>
      <c r="BM21" s="264"/>
      <c r="BN21" s="618"/>
      <c r="BO21" s="117"/>
      <c r="BP21" s="117"/>
      <c r="BQ21" s="264"/>
      <c r="BR21" s="618"/>
      <c r="BS21" s="117"/>
      <c r="BT21" s="117"/>
      <c r="BU21" s="264"/>
      <c r="BV21" s="618"/>
      <c r="BW21" s="117"/>
      <c r="BX21" s="117"/>
      <c r="BY21" s="264"/>
      <c r="BZ21" s="618"/>
      <c r="CA21" s="117"/>
      <c r="CB21" s="117"/>
      <c r="CC21" s="264"/>
      <c r="CD21" s="618"/>
      <c r="CE21" s="117"/>
      <c r="CF21" s="117"/>
      <c r="CG21" s="264"/>
      <c r="CH21" s="618"/>
      <c r="CI21" s="117"/>
      <c r="CJ21" s="117"/>
      <c r="CK21" s="264"/>
      <c r="CL21" s="618"/>
      <c r="CM21" s="117"/>
      <c r="CN21" s="117"/>
      <c r="CO21" s="264"/>
      <c r="CP21" s="618"/>
      <c r="CQ21" s="117"/>
      <c r="CR21" s="117"/>
      <c r="CS21" s="264"/>
      <c r="CT21" s="618"/>
      <c r="CU21" s="117"/>
      <c r="CV21" s="117"/>
      <c r="CW21" s="264"/>
      <c r="CX21" s="618"/>
      <c r="CY21" s="117"/>
      <c r="CZ21" s="117"/>
      <c r="DA21" s="264"/>
      <c r="DB21" s="618"/>
      <c r="DC21" s="117"/>
      <c r="DD21" s="117"/>
      <c r="DE21" s="264"/>
      <c r="DF21" s="618"/>
      <c r="DG21" s="117"/>
      <c r="DH21" s="117"/>
      <c r="DI21" s="264"/>
      <c r="DJ21" s="618"/>
      <c r="DK21" s="117"/>
      <c r="DL21" s="117"/>
      <c r="DM21" s="264"/>
      <c r="DN21" s="618"/>
      <c r="DO21" s="117"/>
      <c r="DP21" s="117"/>
      <c r="DQ21" s="264"/>
      <c r="DR21" s="618"/>
      <c r="DS21" s="117"/>
      <c r="DT21" s="117"/>
      <c r="DU21" s="264"/>
      <c r="DV21" s="618"/>
      <c r="DW21" s="117"/>
      <c r="DX21" s="117"/>
      <c r="DY21" s="264"/>
      <c r="DZ21" s="618"/>
      <c r="EA21" s="117"/>
      <c r="EB21" s="117"/>
      <c r="EC21" s="264"/>
      <c r="ED21" s="618"/>
      <c r="EE21" s="117"/>
      <c r="EF21" s="117"/>
      <c r="EG21" s="264"/>
      <c r="EH21" s="618"/>
      <c r="EI21" s="117"/>
      <c r="EJ21" s="117"/>
      <c r="EK21" s="264"/>
      <c r="EL21" s="618"/>
      <c r="EM21" s="117"/>
      <c r="EN21" s="117"/>
      <c r="EO21" s="264"/>
      <c r="EP21" s="618"/>
      <c r="EQ21" s="117"/>
      <c r="ER21" s="117"/>
      <c r="ES21" s="264"/>
      <c r="ET21" s="618"/>
      <c r="EU21" s="117"/>
      <c r="EV21" s="117"/>
      <c r="EW21" s="264"/>
      <c r="EX21" s="618"/>
      <c r="EY21" s="117"/>
      <c r="EZ21" s="117"/>
      <c r="FA21" s="264"/>
      <c r="FB21" s="618"/>
      <c r="FC21" s="117"/>
      <c r="FD21" s="117"/>
      <c r="FE21" s="264"/>
      <c r="FF21" s="618"/>
      <c r="FG21" s="117"/>
      <c r="FH21" s="117"/>
      <c r="FI21" s="264"/>
      <c r="FJ21" s="618"/>
      <c r="FK21" s="117"/>
      <c r="FL21" s="117"/>
      <c r="FM21" s="264"/>
      <c r="FN21" s="618"/>
      <c r="FO21" s="117"/>
      <c r="FP21" s="117"/>
      <c r="FQ21" s="264"/>
      <c r="FR21" s="618"/>
      <c r="FS21" s="117"/>
      <c r="FT21" s="117"/>
      <c r="FU21" s="264"/>
      <c r="FV21" s="618"/>
      <c r="FW21" s="117"/>
      <c r="FX21" s="117"/>
      <c r="FY21" s="264"/>
      <c r="FZ21" s="618"/>
      <c r="GA21" s="117"/>
      <c r="GB21" s="117"/>
      <c r="GC21" s="264"/>
      <c r="GD21" s="618"/>
      <c r="GE21" s="117"/>
      <c r="GF21" s="117"/>
      <c r="GG21" s="264"/>
      <c r="GH21" s="618"/>
      <c r="GI21" s="117"/>
      <c r="GJ21" s="117"/>
      <c r="GK21" s="264"/>
      <c r="GL21" s="618"/>
      <c r="GM21" s="117"/>
      <c r="GN21" s="117"/>
      <c r="GO21" s="264"/>
      <c r="GP21" s="618"/>
      <c r="GQ21" s="117"/>
      <c r="GR21" s="117"/>
      <c r="GS21" s="264"/>
      <c r="GT21" s="618"/>
      <c r="GU21" s="117"/>
      <c r="GV21" s="117"/>
      <c r="GW21" s="264"/>
      <c r="GX21" s="618"/>
      <c r="GY21" s="117"/>
      <c r="GZ21" s="117"/>
      <c r="HA21" s="264"/>
      <c r="HB21" s="618"/>
      <c r="HC21" s="117"/>
      <c r="HD21" s="117"/>
      <c r="HE21" s="264"/>
      <c r="HF21" s="618"/>
      <c r="HG21" s="117"/>
      <c r="HH21" s="117"/>
      <c r="HI21" s="264"/>
      <c r="HJ21" s="618"/>
      <c r="HK21" s="117"/>
      <c r="HL21" s="117"/>
      <c r="HM21" s="264"/>
      <c r="HN21" s="618"/>
      <c r="HO21" s="117"/>
      <c r="HP21" s="117"/>
      <c r="HQ21" s="264"/>
      <c r="HR21" s="618"/>
      <c r="HS21" s="117"/>
      <c r="HT21" s="117"/>
    </row>
    <row r="22" spans="1:228" x14ac:dyDescent="0.2">
      <c r="A22" s="861" t="s">
        <v>642</v>
      </c>
      <c r="B22" s="616" t="s">
        <v>4259</v>
      </c>
      <c r="C22" s="861"/>
      <c r="D22" s="864" t="s">
        <v>4260</v>
      </c>
      <c r="E22" s="864" t="s">
        <v>4261</v>
      </c>
      <c r="F22" s="864" t="s">
        <v>4262</v>
      </c>
      <c r="G22" s="864" t="s">
        <v>4263</v>
      </c>
      <c r="H22" s="864" t="s">
        <v>4264</v>
      </c>
      <c r="I22" s="117"/>
      <c r="J22" s="264"/>
      <c r="K22" s="117"/>
      <c r="L22" s="117"/>
      <c r="M22" s="264"/>
      <c r="N22" s="618"/>
      <c r="O22" s="117"/>
      <c r="P22" s="117"/>
      <c r="Q22" s="264"/>
      <c r="R22" s="618"/>
      <c r="S22" s="117"/>
      <c r="T22" s="117"/>
      <c r="U22" s="264"/>
      <c r="V22" s="618"/>
      <c r="W22" s="117"/>
      <c r="X22" s="117"/>
      <c r="Y22" s="264"/>
      <c r="Z22" s="618"/>
      <c r="AA22" s="117"/>
      <c r="AB22" s="117"/>
      <c r="AC22" s="264"/>
      <c r="AD22" s="618"/>
      <c r="AE22" s="117"/>
      <c r="AF22" s="117"/>
      <c r="AG22" s="264"/>
      <c r="AH22" s="618"/>
      <c r="AI22" s="117"/>
      <c r="AJ22" s="117"/>
      <c r="AK22" s="264"/>
      <c r="AL22" s="618"/>
      <c r="AM22" s="117"/>
      <c r="AN22" s="117"/>
      <c r="AO22" s="264"/>
      <c r="AP22" s="618"/>
      <c r="AQ22" s="117"/>
      <c r="AR22" s="117"/>
      <c r="AS22" s="264"/>
      <c r="AT22" s="618"/>
      <c r="AU22" s="117"/>
      <c r="AV22" s="117"/>
      <c r="AW22" s="264"/>
      <c r="AX22" s="618"/>
      <c r="AY22" s="117"/>
      <c r="AZ22" s="117"/>
      <c r="BA22" s="264"/>
      <c r="BB22" s="618"/>
      <c r="BC22" s="117"/>
      <c r="BD22" s="117"/>
      <c r="BE22" s="264"/>
      <c r="BF22" s="618"/>
      <c r="BG22" s="117"/>
      <c r="BH22" s="117"/>
      <c r="BI22" s="264"/>
      <c r="BJ22" s="618"/>
      <c r="BK22" s="117"/>
      <c r="BL22" s="117"/>
      <c r="BM22" s="264"/>
      <c r="BN22" s="618"/>
      <c r="BO22" s="117"/>
      <c r="BP22" s="117"/>
      <c r="BQ22" s="264"/>
      <c r="BR22" s="618"/>
      <c r="BS22" s="117"/>
      <c r="BT22" s="117"/>
      <c r="BU22" s="264"/>
      <c r="BV22" s="618"/>
      <c r="BW22" s="117"/>
      <c r="BX22" s="117"/>
      <c r="BY22" s="264"/>
      <c r="BZ22" s="618"/>
      <c r="CA22" s="117"/>
      <c r="CB22" s="117"/>
      <c r="CC22" s="264"/>
      <c r="CD22" s="618"/>
      <c r="CE22" s="117"/>
      <c r="CF22" s="117"/>
      <c r="CG22" s="264"/>
      <c r="CH22" s="618"/>
      <c r="CI22" s="117"/>
      <c r="CJ22" s="117"/>
      <c r="CK22" s="264"/>
      <c r="CL22" s="618"/>
      <c r="CM22" s="117"/>
      <c r="CN22" s="117"/>
      <c r="CO22" s="264"/>
      <c r="CP22" s="618"/>
      <c r="CQ22" s="117"/>
      <c r="CR22" s="117"/>
      <c r="CS22" s="264"/>
      <c r="CT22" s="618"/>
      <c r="CU22" s="117"/>
      <c r="CV22" s="117"/>
      <c r="CW22" s="264"/>
      <c r="CX22" s="618"/>
      <c r="CY22" s="117"/>
      <c r="CZ22" s="117"/>
      <c r="DA22" s="264"/>
      <c r="DB22" s="618"/>
      <c r="DC22" s="117"/>
      <c r="DD22" s="117"/>
      <c r="DE22" s="264"/>
      <c r="DF22" s="618"/>
      <c r="DG22" s="117"/>
      <c r="DH22" s="117"/>
      <c r="DI22" s="264"/>
      <c r="DJ22" s="618"/>
      <c r="DK22" s="117"/>
      <c r="DL22" s="117"/>
      <c r="DM22" s="264"/>
      <c r="DN22" s="618"/>
      <c r="DO22" s="117"/>
      <c r="DP22" s="117"/>
      <c r="DQ22" s="264"/>
      <c r="DR22" s="618"/>
      <c r="DS22" s="117"/>
      <c r="DT22" s="117"/>
      <c r="DU22" s="264"/>
      <c r="DV22" s="618"/>
      <c r="DW22" s="117"/>
      <c r="DX22" s="117"/>
      <c r="DY22" s="264"/>
      <c r="DZ22" s="618"/>
      <c r="EA22" s="117"/>
      <c r="EB22" s="117"/>
      <c r="EC22" s="264"/>
      <c r="ED22" s="618"/>
      <c r="EE22" s="117"/>
      <c r="EF22" s="117"/>
      <c r="EG22" s="264"/>
      <c r="EH22" s="618"/>
      <c r="EI22" s="117"/>
      <c r="EJ22" s="117"/>
      <c r="EK22" s="264"/>
      <c r="EL22" s="618"/>
      <c r="EM22" s="117"/>
      <c r="EN22" s="117"/>
      <c r="EO22" s="264"/>
      <c r="EP22" s="618"/>
      <c r="EQ22" s="117"/>
      <c r="ER22" s="117"/>
      <c r="ES22" s="264"/>
      <c r="ET22" s="618"/>
      <c r="EU22" s="117"/>
      <c r="EV22" s="117"/>
      <c r="EW22" s="264"/>
      <c r="EX22" s="618"/>
      <c r="EY22" s="117"/>
      <c r="EZ22" s="117"/>
      <c r="FA22" s="264"/>
      <c r="FB22" s="618"/>
      <c r="FC22" s="117"/>
      <c r="FD22" s="117"/>
      <c r="FE22" s="264"/>
      <c r="FF22" s="618"/>
      <c r="FG22" s="117"/>
      <c r="FH22" s="117"/>
      <c r="FI22" s="264"/>
      <c r="FJ22" s="618"/>
      <c r="FK22" s="117"/>
      <c r="FL22" s="117"/>
      <c r="FM22" s="264"/>
      <c r="FN22" s="618"/>
      <c r="FO22" s="117"/>
      <c r="FP22" s="117"/>
      <c r="FQ22" s="264"/>
      <c r="FR22" s="618"/>
      <c r="FS22" s="117"/>
      <c r="FT22" s="117"/>
      <c r="FU22" s="264"/>
      <c r="FV22" s="618"/>
      <c r="FW22" s="117"/>
      <c r="FX22" s="117"/>
      <c r="FY22" s="264"/>
      <c r="FZ22" s="618"/>
      <c r="GA22" s="117"/>
      <c r="GB22" s="117"/>
      <c r="GC22" s="264"/>
      <c r="GD22" s="618"/>
      <c r="GE22" s="117"/>
      <c r="GF22" s="117"/>
      <c r="GG22" s="264"/>
      <c r="GH22" s="618"/>
      <c r="GI22" s="117"/>
      <c r="GJ22" s="117"/>
      <c r="GK22" s="264"/>
      <c r="GL22" s="618"/>
      <c r="GM22" s="117"/>
      <c r="GN22" s="117"/>
      <c r="GO22" s="264"/>
      <c r="GP22" s="618"/>
      <c r="GQ22" s="117"/>
      <c r="GR22" s="117"/>
      <c r="GS22" s="264"/>
      <c r="GT22" s="618"/>
      <c r="GU22" s="117"/>
      <c r="GV22" s="117"/>
      <c r="GW22" s="264"/>
      <c r="GX22" s="618"/>
      <c r="GY22" s="117"/>
      <c r="GZ22" s="117"/>
      <c r="HA22" s="264"/>
      <c r="HB22" s="618"/>
      <c r="HC22" s="117"/>
      <c r="HD22" s="117"/>
      <c r="HE22" s="264"/>
      <c r="HF22" s="618"/>
      <c r="HG22" s="117"/>
      <c r="HH22" s="117"/>
      <c r="HI22" s="264"/>
      <c r="HJ22" s="618"/>
      <c r="HK22" s="117"/>
      <c r="HL22" s="117"/>
      <c r="HM22" s="264"/>
      <c r="HN22" s="618"/>
      <c r="HO22" s="117"/>
      <c r="HP22" s="117"/>
      <c r="HQ22" s="264"/>
      <c r="HR22" s="618"/>
      <c r="HS22" s="117"/>
      <c r="HT22" s="117"/>
    </row>
    <row r="23" spans="1:228" x14ac:dyDescent="0.2">
      <c r="A23" s="861" t="s">
        <v>643</v>
      </c>
      <c r="B23" s="616" t="s">
        <v>644</v>
      </c>
      <c r="C23" s="861"/>
      <c r="D23" s="864" t="s">
        <v>4265</v>
      </c>
      <c r="E23" s="864" t="s">
        <v>4266</v>
      </c>
      <c r="F23" s="864" t="s">
        <v>4267</v>
      </c>
      <c r="G23" s="864">
        <v>0</v>
      </c>
      <c r="H23" s="864" t="s">
        <v>4268</v>
      </c>
      <c r="I23" s="117"/>
      <c r="J23" s="264"/>
      <c r="K23" s="117"/>
      <c r="L23" s="117"/>
      <c r="M23" s="264"/>
      <c r="N23" s="618"/>
      <c r="O23" s="117"/>
      <c r="P23" s="117"/>
      <c r="Q23" s="264"/>
      <c r="R23" s="618"/>
      <c r="S23" s="117"/>
      <c r="T23" s="117"/>
      <c r="U23" s="264"/>
      <c r="V23" s="618"/>
      <c r="W23" s="117"/>
      <c r="X23" s="117"/>
      <c r="Y23" s="264"/>
      <c r="Z23" s="618"/>
      <c r="AA23" s="117"/>
      <c r="AB23" s="117"/>
      <c r="AC23" s="264"/>
      <c r="AD23" s="618"/>
      <c r="AE23" s="117"/>
      <c r="AF23" s="117"/>
      <c r="AG23" s="264"/>
      <c r="AH23" s="618"/>
      <c r="AI23" s="117"/>
      <c r="AJ23" s="117"/>
      <c r="AK23" s="264"/>
      <c r="AL23" s="618"/>
      <c r="AM23" s="117"/>
      <c r="AN23" s="117"/>
      <c r="AO23" s="264"/>
      <c r="AP23" s="618"/>
      <c r="AQ23" s="117"/>
      <c r="AR23" s="117"/>
      <c r="AS23" s="264"/>
      <c r="AT23" s="618"/>
      <c r="AU23" s="117"/>
      <c r="AV23" s="117"/>
      <c r="AW23" s="264"/>
      <c r="AX23" s="618"/>
      <c r="AY23" s="117"/>
      <c r="AZ23" s="117"/>
      <c r="BA23" s="264"/>
      <c r="BB23" s="618"/>
      <c r="BC23" s="117"/>
      <c r="BD23" s="117"/>
      <c r="BE23" s="264"/>
      <c r="BF23" s="618"/>
      <c r="BG23" s="117"/>
      <c r="BH23" s="117"/>
      <c r="BI23" s="264"/>
      <c r="BJ23" s="618"/>
      <c r="BK23" s="117"/>
      <c r="BL23" s="117"/>
      <c r="BM23" s="264"/>
      <c r="BN23" s="618"/>
      <c r="BO23" s="117"/>
      <c r="BP23" s="117"/>
      <c r="BQ23" s="264"/>
      <c r="BR23" s="618"/>
      <c r="BS23" s="117"/>
      <c r="BT23" s="117"/>
      <c r="BU23" s="264"/>
      <c r="BV23" s="618"/>
      <c r="BW23" s="117"/>
      <c r="BX23" s="117"/>
      <c r="BY23" s="264"/>
      <c r="BZ23" s="618"/>
      <c r="CA23" s="117"/>
      <c r="CB23" s="117"/>
      <c r="CC23" s="264"/>
      <c r="CD23" s="618"/>
      <c r="CE23" s="117"/>
      <c r="CF23" s="117"/>
      <c r="CG23" s="264"/>
      <c r="CH23" s="618"/>
      <c r="CI23" s="117"/>
      <c r="CJ23" s="117"/>
      <c r="CK23" s="264"/>
      <c r="CL23" s="618"/>
      <c r="CM23" s="117"/>
      <c r="CN23" s="117"/>
      <c r="CO23" s="264"/>
      <c r="CP23" s="618"/>
      <c r="CQ23" s="117"/>
      <c r="CR23" s="117"/>
      <c r="CS23" s="264"/>
      <c r="CT23" s="618"/>
      <c r="CU23" s="117"/>
      <c r="CV23" s="117"/>
      <c r="CW23" s="264"/>
      <c r="CX23" s="618"/>
      <c r="CY23" s="117"/>
      <c r="CZ23" s="117"/>
      <c r="DA23" s="264"/>
      <c r="DB23" s="618"/>
      <c r="DC23" s="117"/>
      <c r="DD23" s="117"/>
      <c r="DE23" s="264"/>
      <c r="DF23" s="618"/>
      <c r="DG23" s="117"/>
      <c r="DH23" s="117"/>
      <c r="DI23" s="264"/>
      <c r="DJ23" s="618"/>
      <c r="DK23" s="117"/>
      <c r="DL23" s="117"/>
      <c r="DM23" s="264"/>
      <c r="DN23" s="618"/>
      <c r="DO23" s="117"/>
      <c r="DP23" s="117"/>
      <c r="DQ23" s="264"/>
      <c r="DR23" s="618"/>
      <c r="DS23" s="117"/>
      <c r="DT23" s="117"/>
      <c r="DU23" s="264"/>
      <c r="DV23" s="618"/>
      <c r="DW23" s="117"/>
      <c r="DX23" s="117"/>
      <c r="DY23" s="264"/>
      <c r="DZ23" s="618"/>
      <c r="EA23" s="117"/>
      <c r="EB23" s="117"/>
      <c r="EC23" s="264"/>
      <c r="ED23" s="618"/>
      <c r="EE23" s="117"/>
      <c r="EF23" s="117"/>
      <c r="EG23" s="264"/>
      <c r="EH23" s="618"/>
      <c r="EI23" s="117"/>
      <c r="EJ23" s="117"/>
      <c r="EK23" s="264"/>
      <c r="EL23" s="618"/>
      <c r="EM23" s="117"/>
      <c r="EN23" s="117"/>
      <c r="EO23" s="264"/>
      <c r="EP23" s="618"/>
      <c r="EQ23" s="117"/>
      <c r="ER23" s="117"/>
      <c r="ES23" s="264"/>
      <c r="ET23" s="618"/>
      <c r="EU23" s="117"/>
      <c r="EV23" s="117"/>
      <c r="EW23" s="264"/>
      <c r="EX23" s="618"/>
      <c r="EY23" s="117"/>
      <c r="EZ23" s="117"/>
      <c r="FA23" s="264"/>
      <c r="FB23" s="618"/>
      <c r="FC23" s="117"/>
      <c r="FD23" s="117"/>
      <c r="FE23" s="264"/>
      <c r="FF23" s="618"/>
      <c r="FG23" s="117"/>
      <c r="FH23" s="117"/>
      <c r="FI23" s="264"/>
      <c r="FJ23" s="618"/>
      <c r="FK23" s="117"/>
      <c r="FL23" s="117"/>
      <c r="FM23" s="264"/>
      <c r="FN23" s="618"/>
      <c r="FO23" s="117"/>
      <c r="FP23" s="117"/>
      <c r="FQ23" s="264"/>
      <c r="FR23" s="618"/>
      <c r="FS23" s="117"/>
      <c r="FT23" s="117"/>
      <c r="FU23" s="264"/>
      <c r="FV23" s="618"/>
      <c r="FW23" s="117"/>
      <c r="FX23" s="117"/>
      <c r="FY23" s="264"/>
      <c r="FZ23" s="618"/>
      <c r="GA23" s="117"/>
      <c r="GB23" s="117"/>
      <c r="GC23" s="264"/>
      <c r="GD23" s="618"/>
      <c r="GE23" s="117"/>
      <c r="GF23" s="117"/>
      <c r="GG23" s="264"/>
      <c r="GH23" s="618"/>
      <c r="GI23" s="117"/>
      <c r="GJ23" s="117"/>
      <c r="GK23" s="264"/>
      <c r="GL23" s="618"/>
      <c r="GM23" s="117"/>
      <c r="GN23" s="117"/>
      <c r="GO23" s="264"/>
      <c r="GP23" s="618"/>
      <c r="GQ23" s="117"/>
      <c r="GR23" s="117"/>
      <c r="GS23" s="264"/>
      <c r="GT23" s="618"/>
      <c r="GU23" s="117"/>
      <c r="GV23" s="117"/>
      <c r="GW23" s="264"/>
      <c r="GX23" s="618"/>
      <c r="GY23" s="117"/>
      <c r="GZ23" s="117"/>
      <c r="HA23" s="264"/>
      <c r="HB23" s="618"/>
      <c r="HC23" s="117"/>
      <c r="HD23" s="117"/>
      <c r="HE23" s="264"/>
      <c r="HF23" s="618"/>
      <c r="HG23" s="117"/>
      <c r="HH23" s="117"/>
      <c r="HI23" s="264"/>
      <c r="HJ23" s="618"/>
      <c r="HK23" s="117"/>
      <c r="HL23" s="117"/>
      <c r="HM23" s="264"/>
      <c r="HN23" s="618"/>
      <c r="HO23" s="117"/>
      <c r="HP23" s="117"/>
      <c r="HQ23" s="264"/>
      <c r="HR23" s="618"/>
      <c r="HS23" s="117"/>
      <c r="HT23" s="117"/>
    </row>
    <row r="24" spans="1:228" x14ac:dyDescent="0.2">
      <c r="A24" s="861" t="s">
        <v>645</v>
      </c>
      <c r="B24" s="616" t="s">
        <v>646</v>
      </c>
      <c r="C24" s="861"/>
      <c r="D24" s="864" t="s">
        <v>4269</v>
      </c>
      <c r="E24" s="864" t="s">
        <v>4270</v>
      </c>
      <c r="F24" s="864">
        <v>0</v>
      </c>
      <c r="G24" s="864" t="s">
        <v>4271</v>
      </c>
      <c r="H24" s="864">
        <v>0</v>
      </c>
      <c r="I24" s="117"/>
      <c r="J24" s="264"/>
      <c r="K24" s="117"/>
      <c r="L24" s="117"/>
      <c r="M24" s="264"/>
      <c r="N24" s="618"/>
      <c r="O24" s="117"/>
      <c r="P24" s="117"/>
      <c r="Q24" s="264"/>
      <c r="R24" s="618"/>
      <c r="S24" s="117"/>
      <c r="T24" s="117"/>
      <c r="U24" s="264"/>
      <c r="V24" s="618"/>
      <c r="W24" s="117"/>
      <c r="X24" s="117"/>
      <c r="Y24" s="264"/>
      <c r="Z24" s="618"/>
      <c r="AA24" s="117"/>
      <c r="AB24" s="117"/>
      <c r="AC24" s="264"/>
      <c r="AD24" s="618"/>
      <c r="AE24" s="117"/>
      <c r="AF24" s="117"/>
      <c r="AG24" s="264"/>
      <c r="AH24" s="618"/>
      <c r="AI24" s="117"/>
      <c r="AJ24" s="117"/>
      <c r="AK24" s="264"/>
      <c r="AL24" s="618"/>
      <c r="AM24" s="117"/>
      <c r="AN24" s="117"/>
      <c r="AO24" s="264"/>
      <c r="AP24" s="618"/>
      <c r="AQ24" s="117"/>
      <c r="AR24" s="117"/>
      <c r="AS24" s="264"/>
      <c r="AT24" s="618"/>
      <c r="AU24" s="117"/>
      <c r="AV24" s="117"/>
      <c r="AW24" s="264"/>
      <c r="AX24" s="618"/>
      <c r="AY24" s="117"/>
      <c r="AZ24" s="117"/>
      <c r="BA24" s="264"/>
      <c r="BB24" s="618"/>
      <c r="BC24" s="117"/>
      <c r="BD24" s="117"/>
      <c r="BE24" s="264"/>
      <c r="BF24" s="618"/>
      <c r="BG24" s="117"/>
      <c r="BH24" s="117"/>
      <c r="BI24" s="264"/>
      <c r="BJ24" s="618"/>
      <c r="BK24" s="117"/>
      <c r="BL24" s="117"/>
      <c r="BM24" s="264"/>
      <c r="BN24" s="618"/>
      <c r="BO24" s="117"/>
      <c r="BP24" s="117"/>
      <c r="BQ24" s="264"/>
      <c r="BR24" s="618"/>
      <c r="BS24" s="117"/>
      <c r="BT24" s="117"/>
      <c r="BU24" s="264"/>
      <c r="BV24" s="618"/>
      <c r="BW24" s="117"/>
      <c r="BX24" s="117"/>
      <c r="BY24" s="264"/>
      <c r="BZ24" s="618"/>
      <c r="CA24" s="117"/>
      <c r="CB24" s="117"/>
      <c r="CC24" s="264"/>
      <c r="CD24" s="618"/>
      <c r="CE24" s="117"/>
      <c r="CF24" s="117"/>
      <c r="CG24" s="264"/>
      <c r="CH24" s="618"/>
      <c r="CI24" s="117"/>
      <c r="CJ24" s="117"/>
      <c r="CK24" s="264"/>
      <c r="CL24" s="618"/>
      <c r="CM24" s="117"/>
      <c r="CN24" s="117"/>
      <c r="CO24" s="264"/>
      <c r="CP24" s="618"/>
      <c r="CQ24" s="117"/>
      <c r="CR24" s="117"/>
      <c r="CS24" s="264"/>
      <c r="CT24" s="618"/>
      <c r="CU24" s="117"/>
      <c r="CV24" s="117"/>
      <c r="CW24" s="264"/>
      <c r="CX24" s="618"/>
      <c r="CY24" s="117"/>
      <c r="CZ24" s="117"/>
      <c r="DA24" s="264"/>
      <c r="DB24" s="618"/>
      <c r="DC24" s="117"/>
      <c r="DD24" s="117"/>
      <c r="DE24" s="264"/>
      <c r="DF24" s="618"/>
      <c r="DG24" s="117"/>
      <c r="DH24" s="117"/>
      <c r="DI24" s="264"/>
      <c r="DJ24" s="618"/>
      <c r="DK24" s="117"/>
      <c r="DL24" s="117"/>
      <c r="DM24" s="264"/>
      <c r="DN24" s="618"/>
      <c r="DO24" s="117"/>
      <c r="DP24" s="117"/>
      <c r="DQ24" s="264"/>
      <c r="DR24" s="618"/>
      <c r="DS24" s="117"/>
      <c r="DT24" s="117"/>
      <c r="DU24" s="264"/>
      <c r="DV24" s="618"/>
      <c r="DW24" s="117"/>
      <c r="DX24" s="117"/>
      <c r="DY24" s="264"/>
      <c r="DZ24" s="618"/>
      <c r="EA24" s="117"/>
      <c r="EB24" s="117"/>
      <c r="EC24" s="264"/>
      <c r="ED24" s="618"/>
      <c r="EE24" s="117"/>
      <c r="EF24" s="117"/>
      <c r="EG24" s="264"/>
      <c r="EH24" s="618"/>
      <c r="EI24" s="117"/>
      <c r="EJ24" s="117"/>
      <c r="EK24" s="264"/>
      <c r="EL24" s="618"/>
      <c r="EM24" s="117"/>
      <c r="EN24" s="117"/>
      <c r="EO24" s="264"/>
      <c r="EP24" s="618"/>
      <c r="EQ24" s="117"/>
      <c r="ER24" s="117"/>
      <c r="ES24" s="264"/>
      <c r="ET24" s="618"/>
      <c r="EU24" s="117"/>
      <c r="EV24" s="117"/>
      <c r="EW24" s="264"/>
      <c r="EX24" s="618"/>
      <c r="EY24" s="117"/>
      <c r="EZ24" s="117"/>
      <c r="FA24" s="264"/>
      <c r="FB24" s="618"/>
      <c r="FC24" s="117"/>
      <c r="FD24" s="117"/>
      <c r="FE24" s="264"/>
      <c r="FF24" s="618"/>
      <c r="FG24" s="117"/>
      <c r="FH24" s="117"/>
      <c r="FI24" s="264"/>
      <c r="FJ24" s="618"/>
      <c r="FK24" s="117"/>
      <c r="FL24" s="117"/>
      <c r="FM24" s="264"/>
      <c r="FN24" s="618"/>
      <c r="FO24" s="117"/>
      <c r="FP24" s="117"/>
      <c r="FQ24" s="264"/>
      <c r="FR24" s="618"/>
      <c r="FS24" s="117"/>
      <c r="FT24" s="117"/>
      <c r="FU24" s="264"/>
      <c r="FV24" s="618"/>
      <c r="FW24" s="117"/>
      <c r="FX24" s="117"/>
      <c r="FY24" s="264"/>
      <c r="FZ24" s="618"/>
      <c r="GA24" s="117"/>
      <c r="GB24" s="117"/>
      <c r="GC24" s="264"/>
      <c r="GD24" s="618"/>
      <c r="GE24" s="117"/>
      <c r="GF24" s="117"/>
      <c r="GG24" s="264"/>
      <c r="GH24" s="618"/>
      <c r="GI24" s="117"/>
      <c r="GJ24" s="117"/>
      <c r="GK24" s="264"/>
      <c r="GL24" s="618"/>
      <c r="GM24" s="117"/>
      <c r="GN24" s="117"/>
      <c r="GO24" s="264"/>
      <c r="GP24" s="618"/>
      <c r="GQ24" s="117"/>
      <c r="GR24" s="117"/>
      <c r="GS24" s="264"/>
      <c r="GT24" s="618"/>
      <c r="GU24" s="117"/>
      <c r="GV24" s="117"/>
      <c r="GW24" s="264"/>
      <c r="GX24" s="618"/>
      <c r="GY24" s="117"/>
      <c r="GZ24" s="117"/>
      <c r="HA24" s="264"/>
      <c r="HB24" s="618"/>
      <c r="HC24" s="117"/>
      <c r="HD24" s="117"/>
      <c r="HE24" s="264"/>
      <c r="HF24" s="618"/>
      <c r="HG24" s="117"/>
      <c r="HH24" s="117"/>
      <c r="HI24" s="264"/>
      <c r="HJ24" s="618"/>
      <c r="HK24" s="117"/>
      <c r="HL24" s="117"/>
      <c r="HM24" s="264"/>
      <c r="HN24" s="618"/>
      <c r="HO24" s="117"/>
      <c r="HP24" s="117"/>
      <c r="HQ24" s="264"/>
      <c r="HR24" s="618"/>
      <c r="HS24" s="117"/>
      <c r="HT24" s="117"/>
    </row>
    <row r="25" spans="1:228" x14ac:dyDescent="0.2">
      <c r="A25" s="861" t="s">
        <v>647</v>
      </c>
      <c r="B25" s="616" t="s">
        <v>648</v>
      </c>
      <c r="C25" s="861"/>
      <c r="D25" s="864" t="s">
        <v>4272</v>
      </c>
      <c r="E25" s="864" t="s">
        <v>4273</v>
      </c>
      <c r="F25" s="864">
        <v>0</v>
      </c>
      <c r="G25" s="864" t="s">
        <v>4274</v>
      </c>
      <c r="H25" s="864" t="s">
        <v>4275</v>
      </c>
      <c r="I25" s="117"/>
      <c r="J25" s="140"/>
    </row>
    <row r="26" spans="1:228" x14ac:dyDescent="0.2">
      <c r="A26" s="861" t="s">
        <v>649</v>
      </c>
      <c r="B26" s="616" t="s">
        <v>313</v>
      </c>
      <c r="C26" s="861"/>
      <c r="D26" s="864" t="s">
        <v>4276</v>
      </c>
      <c r="E26" s="864" t="s">
        <v>4277</v>
      </c>
      <c r="F26" s="864" t="s">
        <v>4278</v>
      </c>
      <c r="G26" s="864" t="s">
        <v>4279</v>
      </c>
      <c r="H26" s="864" t="s">
        <v>4280</v>
      </c>
      <c r="I26" s="117"/>
      <c r="J26" s="140"/>
    </row>
    <row r="27" spans="1:228" x14ac:dyDescent="0.2">
      <c r="A27" s="861" t="s">
        <v>650</v>
      </c>
      <c r="B27" s="616" t="s">
        <v>314</v>
      </c>
      <c r="C27" s="861"/>
      <c r="D27" s="864" t="s">
        <v>4281</v>
      </c>
      <c r="E27" s="864" t="s">
        <v>4282</v>
      </c>
      <c r="F27" s="864" t="s">
        <v>4283</v>
      </c>
      <c r="G27" s="864" t="s">
        <v>4284</v>
      </c>
      <c r="H27" s="864" t="s">
        <v>4285</v>
      </c>
      <c r="I27" s="117"/>
      <c r="J27" s="140"/>
    </row>
    <row r="28" spans="1:228" x14ac:dyDescent="0.2">
      <c r="A28" s="861" t="s">
        <v>651</v>
      </c>
      <c r="B28" s="616" t="s">
        <v>315</v>
      </c>
      <c r="C28" s="861"/>
      <c r="D28" s="864" t="s">
        <v>4286</v>
      </c>
      <c r="E28" s="864">
        <v>0</v>
      </c>
      <c r="F28" s="864">
        <v>0</v>
      </c>
      <c r="G28" s="864">
        <v>0</v>
      </c>
      <c r="H28" s="864" t="s">
        <v>4286</v>
      </c>
      <c r="I28" s="117"/>
      <c r="J28" s="140"/>
    </row>
    <row r="29" spans="1:228" x14ac:dyDescent="0.2">
      <c r="A29" s="861" t="s">
        <v>652</v>
      </c>
      <c r="B29" s="616" t="s">
        <v>316</v>
      </c>
      <c r="C29" s="861"/>
      <c r="D29" s="864" t="s">
        <v>4287</v>
      </c>
      <c r="E29" s="864" t="s">
        <v>4288</v>
      </c>
      <c r="F29" s="864" t="s">
        <v>4289</v>
      </c>
      <c r="G29" s="864" t="s">
        <v>4290</v>
      </c>
      <c r="H29" s="864" t="s">
        <v>4291</v>
      </c>
      <c r="I29" s="117"/>
      <c r="J29" s="140"/>
    </row>
    <row r="30" spans="1:228" x14ac:dyDescent="0.2">
      <c r="A30" s="861" t="s">
        <v>653</v>
      </c>
      <c r="B30" s="616" t="s">
        <v>317</v>
      </c>
      <c r="C30" s="861"/>
      <c r="D30" s="864" t="s">
        <v>4292</v>
      </c>
      <c r="E30" s="864" t="s">
        <v>4293</v>
      </c>
      <c r="F30" s="864" t="s">
        <v>4294</v>
      </c>
      <c r="G30" s="864">
        <v>0</v>
      </c>
      <c r="H30" s="864">
        <v>0</v>
      </c>
      <c r="I30" s="117"/>
      <c r="J30" s="140"/>
    </row>
    <row r="31" spans="1:228" x14ac:dyDescent="0.2">
      <c r="A31" s="861" t="s">
        <v>654</v>
      </c>
      <c r="B31" s="616" t="s">
        <v>655</v>
      </c>
      <c r="C31" s="861"/>
      <c r="D31" s="864" t="s">
        <v>4295</v>
      </c>
      <c r="E31" s="864" t="s">
        <v>4296</v>
      </c>
      <c r="F31" s="864" t="s">
        <v>4297</v>
      </c>
      <c r="G31" s="864" t="s">
        <v>4298</v>
      </c>
      <c r="H31" s="864" t="s">
        <v>4299</v>
      </c>
    </row>
    <row r="32" spans="1:228" x14ac:dyDescent="0.2">
      <c r="A32" s="861" t="s">
        <v>4300</v>
      </c>
      <c r="B32" s="616" t="s">
        <v>4301</v>
      </c>
      <c r="C32" s="861"/>
      <c r="D32" s="864" t="s">
        <v>4302</v>
      </c>
      <c r="E32" s="864" t="s">
        <v>4302</v>
      </c>
      <c r="F32" s="864">
        <v>0</v>
      </c>
      <c r="G32" s="864">
        <v>0</v>
      </c>
      <c r="H32" s="864">
        <v>0</v>
      </c>
      <c r="I32" s="265"/>
    </row>
    <row r="33" spans="1:12" x14ac:dyDescent="0.2">
      <c r="A33" s="861" t="s">
        <v>656</v>
      </c>
      <c r="B33" s="616" t="s">
        <v>657</v>
      </c>
      <c r="C33" s="861"/>
      <c r="D33" s="864" t="s">
        <v>4303</v>
      </c>
      <c r="E33" s="864" t="s">
        <v>4304</v>
      </c>
      <c r="F33" s="864" t="s">
        <v>4305</v>
      </c>
      <c r="G33" s="864" t="s">
        <v>4306</v>
      </c>
      <c r="H33" s="864">
        <v>0</v>
      </c>
    </row>
    <row r="34" spans="1:12" x14ac:dyDescent="0.2">
      <c r="A34" s="861" t="s">
        <v>4323</v>
      </c>
      <c r="B34" s="616" t="s">
        <v>4307</v>
      </c>
      <c r="C34" s="861"/>
      <c r="D34" s="864" t="s">
        <v>4308</v>
      </c>
      <c r="E34" s="864">
        <v>0</v>
      </c>
      <c r="F34" s="864" t="s">
        <v>4309</v>
      </c>
      <c r="G34" s="864">
        <v>0</v>
      </c>
      <c r="H34" s="864" t="s">
        <v>4310</v>
      </c>
    </row>
    <row r="35" spans="1:12" s="618" customFormat="1" x14ac:dyDescent="0.2">
      <c r="A35" s="861" t="s">
        <v>4324</v>
      </c>
      <c r="B35" s="616" t="s">
        <v>4322</v>
      </c>
      <c r="C35" s="861" t="s">
        <v>362</v>
      </c>
      <c r="D35" s="864" t="s">
        <v>4311</v>
      </c>
      <c r="E35" s="864">
        <v>0</v>
      </c>
      <c r="F35" s="864">
        <v>0</v>
      </c>
      <c r="G35" s="864" t="s">
        <v>4312</v>
      </c>
      <c r="H35" s="864" t="s">
        <v>4313</v>
      </c>
    </row>
    <row r="36" spans="1:12" x14ac:dyDescent="0.2">
      <c r="A36" s="861" t="s">
        <v>658</v>
      </c>
      <c r="B36" s="616" t="s">
        <v>4314</v>
      </c>
      <c r="C36" s="861"/>
      <c r="D36" s="864" t="s">
        <v>4315</v>
      </c>
      <c r="E36" s="864">
        <v>0</v>
      </c>
      <c r="F36" s="864">
        <v>0</v>
      </c>
      <c r="G36" s="864">
        <v>0</v>
      </c>
      <c r="H36" s="864" t="s">
        <v>4315</v>
      </c>
    </row>
    <row r="37" spans="1:12" x14ac:dyDescent="0.2">
      <c r="A37" s="1776" t="s">
        <v>659</v>
      </c>
      <c r="B37" s="1776"/>
      <c r="C37" s="1775"/>
      <c r="D37" s="1777" t="s">
        <v>4316</v>
      </c>
      <c r="E37" s="1778" t="s">
        <v>4317</v>
      </c>
      <c r="F37" s="1778" t="s">
        <v>4318</v>
      </c>
      <c r="G37" s="1778" t="s">
        <v>4319</v>
      </c>
      <c r="H37" s="1778" t="s">
        <v>4320</v>
      </c>
    </row>
    <row r="38" spans="1:12" ht="15.75" customHeight="1" x14ac:dyDescent="0.2">
      <c r="A38" s="862"/>
      <c r="B38" s="862"/>
      <c r="C38" s="861"/>
      <c r="D38" s="862"/>
      <c r="E38" s="862"/>
      <c r="F38" s="862"/>
      <c r="G38" s="862"/>
      <c r="H38" s="862"/>
    </row>
    <row r="39" spans="1:12" x14ac:dyDescent="0.2">
      <c r="A39" s="863" t="s">
        <v>51</v>
      </c>
      <c r="B39" s="862"/>
      <c r="C39" s="861"/>
      <c r="D39" s="862"/>
      <c r="E39" s="862"/>
      <c r="F39" s="862"/>
      <c r="G39" s="862"/>
      <c r="H39" s="862"/>
    </row>
    <row r="40" spans="1:12" x14ac:dyDescent="0.2">
      <c r="A40" s="862"/>
      <c r="B40" s="862"/>
      <c r="C40" s="861"/>
      <c r="D40" s="862"/>
      <c r="E40" s="862"/>
      <c r="F40" s="862"/>
      <c r="G40" s="862"/>
      <c r="H40" s="862"/>
    </row>
    <row r="41" spans="1:12" ht="38.25" customHeight="1" x14ac:dyDescent="0.2">
      <c r="A41" s="1603" t="s">
        <v>660</v>
      </c>
      <c r="B41" s="1603"/>
      <c r="C41" s="1603"/>
      <c r="D41" s="1603"/>
      <c r="E41" s="1603"/>
      <c r="F41" s="1603"/>
      <c r="G41" s="1603"/>
      <c r="H41" s="1603"/>
    </row>
    <row r="42" spans="1:12" x14ac:dyDescent="0.2">
      <c r="A42" s="616"/>
      <c r="B42" s="616"/>
      <c r="C42" s="616"/>
      <c r="D42" s="616"/>
      <c r="E42" s="616"/>
      <c r="F42" s="616"/>
      <c r="G42" s="616"/>
      <c r="H42" s="616"/>
      <c r="I42" s="123"/>
      <c r="J42" s="123"/>
      <c r="K42" s="123"/>
      <c r="L42" s="123"/>
    </row>
    <row r="43" spans="1:12" ht="26.25" customHeight="1" x14ac:dyDescent="0.2">
      <c r="A43" s="1603" t="s">
        <v>661</v>
      </c>
      <c r="B43" s="1603"/>
      <c r="C43" s="1603"/>
      <c r="D43" s="1603"/>
      <c r="E43" s="1603"/>
      <c r="F43" s="1603"/>
      <c r="G43" s="1603"/>
      <c r="H43" s="1603"/>
      <c r="I43" s="123"/>
      <c r="J43" s="123"/>
      <c r="K43" s="123"/>
      <c r="L43" s="123"/>
    </row>
  </sheetData>
  <mergeCells count="7">
    <mergeCell ref="A41:H41"/>
    <mergeCell ref="A43:H43"/>
    <mergeCell ref="A1:H1"/>
    <mergeCell ref="A2:H2"/>
    <mergeCell ref="A3:H3"/>
    <mergeCell ref="A4:H4"/>
    <mergeCell ref="A37:B37"/>
  </mergeCells>
  <printOptions horizontalCentered="1"/>
  <pageMargins left="0.78740157480314965" right="0.78740157480314965" top="0.98425196850393704" bottom="0.62992125984251968" header="0.39370078740157483" footer="0.59055118110236227"/>
  <pageSetup scale="80" firstPageNumber="0" orientation="landscape" r:id="rId1"/>
  <headerFooter>
    <oddHeader>&amp;C&amp;11UNIVERSIDAD DE COSTA RICA
VICERRECTORÍA DE ADMINISTRACIÓN
OFICINA DE ADMINISTRACIÓN FINANCIERA</oddHead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K27" sqref="K27"/>
    </sheetView>
  </sheetViews>
  <sheetFormatPr baseColWidth="10" defaultColWidth="9.140625" defaultRowHeight="12.75" x14ac:dyDescent="0.2"/>
  <cols>
    <col min="1" max="1025" width="10.7109375" customWidth="1"/>
  </cols>
  <sheetData/>
  <printOptions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14"/>
  <sheetViews>
    <sheetView zoomScale="90" zoomScaleNormal="90" zoomScalePageLayoutView="90" workbookViewId="0">
      <selection activeCell="C19" sqref="C19"/>
    </sheetView>
  </sheetViews>
  <sheetFormatPr baseColWidth="10" defaultColWidth="9.140625" defaultRowHeight="12.75" x14ac:dyDescent="0.2"/>
  <cols>
    <col min="1" max="1" width="11" style="80" customWidth="1"/>
    <col min="2" max="2" width="37.7109375" style="80" bestFit="1" customWidth="1"/>
    <col min="3" max="3" width="19" style="80" bestFit="1" customWidth="1"/>
    <col min="4" max="4" width="14.7109375" style="80" bestFit="1" customWidth="1"/>
    <col min="5" max="5" width="13.42578125" style="80" bestFit="1" customWidth="1"/>
    <col min="6" max="6" width="15.85546875" style="80" bestFit="1" customWidth="1"/>
    <col min="7" max="7" width="17.42578125" style="80" bestFit="1" customWidth="1"/>
    <col min="8" max="1025" width="11.42578125" style="80" customWidth="1"/>
  </cols>
  <sheetData>
    <row r="1" spans="1:7" x14ac:dyDescent="0.2">
      <c r="A1" s="1675" t="s">
        <v>614</v>
      </c>
      <c r="B1" s="1675"/>
      <c r="C1" s="1675"/>
      <c r="D1" s="1675"/>
      <c r="E1" s="1675"/>
      <c r="F1" s="1675"/>
      <c r="G1" s="1675"/>
    </row>
    <row r="2" spans="1:7" x14ac:dyDescent="0.2">
      <c r="A2" s="1675" t="s">
        <v>662</v>
      </c>
      <c r="B2" s="1675"/>
      <c r="C2" s="1675"/>
      <c r="D2" s="1675"/>
      <c r="E2" s="1675"/>
      <c r="F2" s="1675"/>
      <c r="G2" s="1675"/>
    </row>
    <row r="3" spans="1:7" x14ac:dyDescent="0.2">
      <c r="A3" s="1675" t="s">
        <v>379</v>
      </c>
      <c r="B3" s="1675"/>
      <c r="C3" s="1675"/>
      <c r="D3" s="1675"/>
      <c r="E3" s="1675"/>
      <c r="F3" s="1675"/>
      <c r="G3" s="1675"/>
    </row>
    <row r="4" spans="1:7" x14ac:dyDescent="0.2">
      <c r="A4" s="1675" t="s">
        <v>3</v>
      </c>
      <c r="B4" s="1675"/>
      <c r="C4" s="1675"/>
      <c r="D4" s="1675"/>
      <c r="E4" s="1675"/>
      <c r="F4" s="1675"/>
      <c r="G4" s="1675"/>
    </row>
    <row r="5" spans="1:7" x14ac:dyDescent="0.2">
      <c r="A5" s="1587"/>
      <c r="B5" s="1587"/>
      <c r="C5" s="1587"/>
      <c r="D5" s="1587"/>
      <c r="E5" s="1587"/>
      <c r="F5" s="1587"/>
      <c r="G5" s="1587"/>
    </row>
    <row r="6" spans="1:7" ht="19.5" customHeight="1" x14ac:dyDescent="0.2">
      <c r="A6" s="1779" t="s">
        <v>616</v>
      </c>
      <c r="B6" s="1779" t="s">
        <v>617</v>
      </c>
      <c r="C6" s="1779" t="s">
        <v>4210</v>
      </c>
      <c r="D6" s="1779" t="s">
        <v>618</v>
      </c>
      <c r="E6" s="1779" t="s">
        <v>619</v>
      </c>
      <c r="F6" s="1779" t="s">
        <v>620</v>
      </c>
      <c r="G6" s="1779" t="s">
        <v>621</v>
      </c>
    </row>
    <row r="7" spans="1:7" x14ac:dyDescent="0.2">
      <c r="A7" s="266" t="s">
        <v>663</v>
      </c>
      <c r="B7" s="267" t="s">
        <v>5108</v>
      </c>
      <c r="C7" s="117">
        <v>44445</v>
      </c>
      <c r="D7" s="232">
        <v>0</v>
      </c>
      <c r="E7" s="232">
        <v>0</v>
      </c>
      <c r="F7" s="232">
        <v>44445</v>
      </c>
      <c r="G7" s="117">
        <v>0</v>
      </c>
    </row>
    <row r="8" spans="1:7" x14ac:dyDescent="0.2">
      <c r="A8" s="266" t="s">
        <v>664</v>
      </c>
      <c r="B8" s="267" t="s">
        <v>5109</v>
      </c>
      <c r="C8" s="117">
        <v>300000</v>
      </c>
      <c r="D8" s="232">
        <v>300000</v>
      </c>
      <c r="E8" s="232">
        <v>0</v>
      </c>
      <c r="F8" s="232">
        <v>0</v>
      </c>
      <c r="G8" s="117">
        <v>0</v>
      </c>
    </row>
    <row r="9" spans="1:7" x14ac:dyDescent="0.2">
      <c r="A9" s="266" t="s">
        <v>665</v>
      </c>
      <c r="B9" s="267" t="s">
        <v>666</v>
      </c>
      <c r="C9" s="117">
        <v>286276631.22000003</v>
      </c>
      <c r="D9" s="232">
        <v>269028078.54000002</v>
      </c>
      <c r="E9" s="232">
        <v>11318097.27</v>
      </c>
      <c r="F9" s="232">
        <v>3410530.87</v>
      </c>
      <c r="G9" s="117">
        <v>2519924.54</v>
      </c>
    </row>
    <row r="10" spans="1:7" x14ac:dyDescent="0.2">
      <c r="A10" s="266" t="s">
        <v>667</v>
      </c>
      <c r="B10" s="267" t="s">
        <v>333</v>
      </c>
      <c r="C10" s="117">
        <v>48741509.380000003</v>
      </c>
      <c r="D10" s="232">
        <v>41279254.280000001</v>
      </c>
      <c r="E10" s="232">
        <v>2390835</v>
      </c>
      <c r="F10" s="232">
        <v>2287930.1</v>
      </c>
      <c r="G10" s="117">
        <v>2783490</v>
      </c>
    </row>
    <row r="11" spans="1:7" x14ac:dyDescent="0.2">
      <c r="A11" s="266" t="s">
        <v>668</v>
      </c>
      <c r="B11" s="267" t="s">
        <v>669</v>
      </c>
      <c r="C11" s="117">
        <v>19586516.329999998</v>
      </c>
      <c r="D11" s="232">
        <v>0</v>
      </c>
      <c r="E11" s="232">
        <v>0</v>
      </c>
      <c r="F11" s="232">
        <v>0</v>
      </c>
      <c r="G11" s="117">
        <v>19586516.329999998</v>
      </c>
    </row>
    <row r="12" spans="1:7" x14ac:dyDescent="0.2">
      <c r="A12" s="266" t="s">
        <v>670</v>
      </c>
      <c r="B12" s="267" t="s">
        <v>4211</v>
      </c>
      <c r="C12" s="117">
        <v>11814766.92</v>
      </c>
      <c r="D12" s="232">
        <v>11814766.92</v>
      </c>
      <c r="E12" s="232">
        <v>0</v>
      </c>
      <c r="F12" s="232">
        <v>0</v>
      </c>
      <c r="G12" s="232">
        <v>0</v>
      </c>
    </row>
    <row r="13" spans="1:7" x14ac:dyDescent="0.2">
      <c r="A13" s="266" t="s">
        <v>671</v>
      </c>
      <c r="B13" s="267" t="s">
        <v>672</v>
      </c>
      <c r="C13" s="117">
        <v>449810272.58999997</v>
      </c>
      <c r="D13" s="232">
        <v>380279349.12</v>
      </c>
      <c r="E13" s="232">
        <v>0</v>
      </c>
      <c r="F13" s="232">
        <v>69530923.469999999</v>
      </c>
      <c r="G13" s="232">
        <v>0</v>
      </c>
    </row>
    <row r="14" spans="1:7" ht="13.5" customHeight="1" x14ac:dyDescent="0.2">
      <c r="A14" s="1780" t="s">
        <v>673</v>
      </c>
      <c r="B14" s="1780"/>
      <c r="C14" s="1781">
        <v>816574141.44000006</v>
      </c>
      <c r="D14" s="1781">
        <v>702701448.86000001</v>
      </c>
      <c r="E14" s="1781">
        <v>13708932.27</v>
      </c>
      <c r="F14" s="1781">
        <v>75273829.439999998</v>
      </c>
      <c r="G14" s="1781">
        <v>24889930.870000001</v>
      </c>
    </row>
  </sheetData>
  <mergeCells count="4">
    <mergeCell ref="A1:G1"/>
    <mergeCell ref="A2:G2"/>
    <mergeCell ref="A3:G3"/>
    <mergeCell ref="A4:G4"/>
  </mergeCells>
  <printOptions horizontalCentered="1"/>
  <pageMargins left="0.78740157480314965" right="0.78740157480314965" top="1.3385826771653544" bottom="0.74803149606299213" header="0.70866141732283472" footer="0.31496062992125984"/>
  <pageSetup scale="85" firstPageNumber="0" orientation="landscape" r:id="rId1"/>
  <headerFooter>
    <oddHeader>&amp;CUNIVERSIDAD DE COSTA RICA
VICERRECTORÍA DE ADMINISTRACIÓN
OFICINA DE ADMINISTRACIÓN FINANCIERA</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N31" sqref="N31"/>
    </sheetView>
  </sheetViews>
  <sheetFormatPr baseColWidth="10" defaultColWidth="9.140625" defaultRowHeight="12.75" x14ac:dyDescent="0.2"/>
  <cols>
    <col min="1" max="3" width="10.7109375" customWidth="1"/>
    <col min="4" max="4" width="9.28515625" customWidth="1"/>
    <col min="5" max="1025" width="10.7109375" customWidth="1"/>
  </cols>
  <sheetData/>
  <phoneticPr fontId="22" type="noConversion"/>
  <printOptions horizontalCentered="1" verticalCentered="1"/>
  <pageMargins left="1.18" right="1.18" top="0.98" bottom="0.98" header="0.51" footer="0.51"/>
  <pageSetup scale="80" firstPageNumber="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M36" sqref="M36"/>
    </sheetView>
  </sheetViews>
  <sheetFormatPr baseColWidth="10" defaultColWidth="9.140625" defaultRowHeight="12.75" x14ac:dyDescent="0.2"/>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L53"/>
  <sheetViews>
    <sheetView zoomScale="90" zoomScaleNormal="90" zoomScalePageLayoutView="90" workbookViewId="0">
      <selection sqref="A1:F1"/>
    </sheetView>
  </sheetViews>
  <sheetFormatPr baseColWidth="10" defaultColWidth="9.140625" defaultRowHeight="15" x14ac:dyDescent="0.2"/>
  <cols>
    <col min="1" max="1" width="9.140625" style="727"/>
    <col min="2" max="2" width="30" style="727" customWidth="1"/>
    <col min="3" max="3" width="18.140625" style="727" customWidth="1"/>
    <col min="4" max="4" width="26.28515625" style="727" customWidth="1"/>
    <col min="5" max="5" width="3.42578125" style="727" customWidth="1"/>
    <col min="6" max="6" width="26.28515625" style="727" customWidth="1"/>
    <col min="7" max="7" width="4.42578125" style="727" customWidth="1"/>
    <col min="8" max="10" width="9.140625" style="727"/>
    <col min="11" max="11" width="9.140625" style="728"/>
    <col min="12" max="12" width="9.140625" style="727"/>
    <col min="13" max="13" width="9.140625" style="729"/>
    <col min="14" max="1026" width="9.140625" style="727"/>
    <col min="1027" max="16384" width="9.140625" style="80"/>
  </cols>
  <sheetData>
    <row r="1" spans="1:6" ht="18" x14ac:dyDescent="0.2">
      <c r="A1" s="1782" t="s">
        <v>5259</v>
      </c>
      <c r="B1" s="1782"/>
      <c r="C1" s="1782"/>
      <c r="D1" s="1782"/>
      <c r="E1" s="1782"/>
      <c r="F1" s="1782"/>
    </row>
    <row r="3" spans="1:6" x14ac:dyDescent="0.2">
      <c r="A3" s="736"/>
      <c r="B3" s="1681" t="s">
        <v>674</v>
      </c>
      <c r="C3" s="1681"/>
      <c r="D3" s="1681"/>
      <c r="E3" s="737"/>
      <c r="F3" s="738"/>
    </row>
    <row r="4" spans="1:6" x14ac:dyDescent="0.2">
      <c r="A4" s="736"/>
      <c r="B4" s="1681" t="s">
        <v>675</v>
      </c>
      <c r="C4" s="1681"/>
      <c r="D4" s="1681"/>
      <c r="E4" s="737"/>
      <c r="F4" s="738"/>
    </row>
    <row r="5" spans="1:6" x14ac:dyDescent="0.2">
      <c r="A5" s="736"/>
      <c r="B5" s="1681" t="s">
        <v>379</v>
      </c>
      <c r="C5" s="1681"/>
      <c r="D5" s="1681"/>
      <c r="E5" s="737"/>
      <c r="F5" s="738"/>
    </row>
    <row r="6" spans="1:6" x14ac:dyDescent="0.2">
      <c r="A6" s="736"/>
      <c r="B6" s="1681" t="s">
        <v>3</v>
      </c>
      <c r="C6" s="1681"/>
      <c r="D6" s="1681"/>
      <c r="E6" s="737"/>
      <c r="F6" s="738"/>
    </row>
    <row r="7" spans="1:6" x14ac:dyDescent="0.2">
      <c r="A7" s="736"/>
      <c r="B7" s="737"/>
      <c r="C7" s="737"/>
      <c r="D7" s="737"/>
      <c r="E7" s="737"/>
      <c r="F7" s="738"/>
    </row>
    <row r="8" spans="1:6" x14ac:dyDescent="0.2">
      <c r="A8" s="736"/>
      <c r="B8" s="739" t="s">
        <v>676</v>
      </c>
      <c r="C8" s="739" t="s">
        <v>677</v>
      </c>
      <c r="D8" s="739" t="s">
        <v>678</v>
      </c>
      <c r="E8" s="737"/>
      <c r="F8" s="737"/>
    </row>
    <row r="9" spans="1:6" x14ac:dyDescent="0.2">
      <c r="A9" s="736"/>
      <c r="B9" s="737"/>
      <c r="C9" s="737"/>
      <c r="D9" s="737"/>
      <c r="E9" s="737"/>
      <c r="F9" s="737"/>
    </row>
    <row r="10" spans="1:6" x14ac:dyDescent="0.2">
      <c r="A10" s="736"/>
      <c r="B10" s="736" t="s">
        <v>370</v>
      </c>
      <c r="C10" s="740">
        <v>0.5</v>
      </c>
      <c r="D10" s="741" t="s">
        <v>4152</v>
      </c>
      <c r="E10" s="737"/>
      <c r="F10" s="738"/>
    </row>
    <row r="11" spans="1:6" x14ac:dyDescent="0.2">
      <c r="A11" s="736"/>
      <c r="B11" s="736"/>
      <c r="C11" s="740"/>
      <c r="D11" s="741"/>
      <c r="E11" s="741"/>
      <c r="F11" s="738"/>
    </row>
    <row r="12" spans="1:6" x14ac:dyDescent="0.2">
      <c r="A12" s="736"/>
      <c r="B12" s="736" t="s">
        <v>679</v>
      </c>
      <c r="C12" s="740">
        <v>0.3</v>
      </c>
      <c r="D12" s="741" t="s">
        <v>4153</v>
      </c>
      <c r="E12" s="741"/>
      <c r="F12" s="737"/>
    </row>
    <row r="13" spans="1:6" x14ac:dyDescent="0.2">
      <c r="A13" s="736"/>
      <c r="B13" s="736"/>
      <c r="C13" s="740"/>
      <c r="D13" s="741"/>
      <c r="E13" s="741"/>
      <c r="F13" s="737"/>
    </row>
    <row r="14" spans="1:6" x14ac:dyDescent="0.2">
      <c r="A14" s="736"/>
      <c r="B14" s="736" t="s">
        <v>680</v>
      </c>
      <c r="C14" s="740">
        <v>0.05</v>
      </c>
      <c r="D14" s="741" t="s">
        <v>4154</v>
      </c>
      <c r="E14" s="741"/>
      <c r="F14" s="738"/>
    </row>
    <row r="15" spans="1:6" x14ac:dyDescent="0.2">
      <c r="A15" s="736"/>
      <c r="B15" s="736"/>
      <c r="C15" s="740"/>
      <c r="D15" s="741"/>
      <c r="E15" s="741"/>
      <c r="F15" s="738"/>
    </row>
    <row r="16" spans="1:6" x14ac:dyDescent="0.2">
      <c r="A16" s="736"/>
      <c r="B16" s="736" t="s">
        <v>4147</v>
      </c>
      <c r="C16" s="740">
        <v>0.05</v>
      </c>
      <c r="D16" s="741" t="s">
        <v>4155</v>
      </c>
      <c r="E16" s="741"/>
      <c r="F16" s="738"/>
    </row>
    <row r="17" spans="1:7" x14ac:dyDescent="0.2">
      <c r="A17" s="736"/>
      <c r="B17" s="736"/>
      <c r="C17" s="740"/>
      <c r="D17" s="741"/>
      <c r="E17" s="741"/>
      <c r="F17" s="738"/>
    </row>
    <row r="18" spans="1:7" x14ac:dyDescent="0.2">
      <c r="A18" s="736"/>
      <c r="B18" s="736" t="s">
        <v>681</v>
      </c>
      <c r="C18" s="740">
        <v>0.1</v>
      </c>
      <c r="D18" s="741" t="s">
        <v>4156</v>
      </c>
      <c r="E18" s="741"/>
      <c r="F18" s="738"/>
    </row>
    <row r="19" spans="1:7" ht="15.75" thickBot="1" x14ac:dyDescent="0.25">
      <c r="A19" s="736"/>
      <c r="B19" s="736"/>
      <c r="C19" s="1367"/>
      <c r="D19" s="741"/>
      <c r="E19" s="741"/>
      <c r="F19" s="738"/>
    </row>
    <row r="20" spans="1:7" ht="15.75" thickBot="1" x14ac:dyDescent="0.25">
      <c r="A20" s="736"/>
      <c r="B20" s="742" t="s">
        <v>3991</v>
      </c>
      <c r="C20" s="743">
        <f>SUM(C10:C19)</f>
        <v>1.0000000000000002</v>
      </c>
      <c r="D20" s="744" t="s">
        <v>4157</v>
      </c>
      <c r="E20" s="745"/>
      <c r="F20" s="738"/>
    </row>
    <row r="21" spans="1:7" ht="15.75" thickTop="1" x14ac:dyDescent="0.2">
      <c r="A21" s="736"/>
      <c r="B21" s="736"/>
      <c r="C21" s="736"/>
      <c r="D21" s="736"/>
      <c r="E21" s="736"/>
      <c r="F21" s="737"/>
    </row>
    <row r="22" spans="1:7" x14ac:dyDescent="0.2">
      <c r="A22" s="1681" t="s">
        <v>674</v>
      </c>
      <c r="B22" s="1681"/>
      <c r="C22" s="1681"/>
      <c r="D22" s="1681"/>
      <c r="E22" s="1681"/>
      <c r="F22" s="1681"/>
    </row>
    <row r="23" spans="1:7" x14ac:dyDescent="0.2">
      <c r="A23" s="1681" t="s">
        <v>5232</v>
      </c>
      <c r="B23" s="1681"/>
      <c r="C23" s="1681"/>
      <c r="D23" s="1681"/>
      <c r="E23" s="1681"/>
      <c r="F23" s="1681"/>
    </row>
    <row r="24" spans="1:7" x14ac:dyDescent="0.2">
      <c r="A24" s="1681" t="s">
        <v>379</v>
      </c>
      <c r="B24" s="1681"/>
      <c r="C24" s="1681"/>
      <c r="D24" s="1681"/>
      <c r="E24" s="1681"/>
      <c r="F24" s="1681"/>
    </row>
    <row r="25" spans="1:7" x14ac:dyDescent="0.2">
      <c r="A25" s="1681" t="s">
        <v>4172</v>
      </c>
      <c r="B25" s="1681"/>
      <c r="C25" s="1681"/>
      <c r="D25" s="1681"/>
      <c r="E25" s="1681"/>
      <c r="F25" s="1681"/>
    </row>
    <row r="26" spans="1:7" x14ac:dyDescent="0.2">
      <c r="A26" s="736"/>
      <c r="B26" s="737"/>
      <c r="C26" s="737"/>
      <c r="D26" s="737"/>
      <c r="E26" s="737"/>
      <c r="F26" s="736"/>
    </row>
    <row r="27" spans="1:7" x14ac:dyDescent="0.2">
      <c r="A27" s="1682" t="s">
        <v>676</v>
      </c>
      <c r="B27" s="1682"/>
      <c r="C27" s="739" t="s">
        <v>677</v>
      </c>
      <c r="D27" s="739" t="s">
        <v>682</v>
      </c>
      <c r="E27" s="735" t="s">
        <v>3589</v>
      </c>
      <c r="F27" s="739" t="s">
        <v>683</v>
      </c>
      <c r="G27" s="36"/>
    </row>
    <row r="28" spans="1:7" x14ac:dyDescent="0.2">
      <c r="A28" s="1679" t="s">
        <v>4148</v>
      </c>
      <c r="B28" s="1679"/>
      <c r="C28" s="740">
        <v>8.9999999999999998E-4</v>
      </c>
      <c r="D28" s="741" t="s">
        <v>4158</v>
      </c>
      <c r="E28" s="741"/>
      <c r="F28" s="741" t="s">
        <v>4159</v>
      </c>
    </row>
    <row r="29" spans="1:7" x14ac:dyDescent="0.2">
      <c r="A29" s="1679" t="s">
        <v>370</v>
      </c>
      <c r="B29" s="1679"/>
      <c r="C29" s="740">
        <v>0.69665999999999995</v>
      </c>
      <c r="D29" s="741" t="s">
        <v>4160</v>
      </c>
      <c r="E29" s="741"/>
      <c r="F29" s="741" t="s">
        <v>4161</v>
      </c>
    </row>
    <row r="30" spans="1:7" x14ac:dyDescent="0.2">
      <c r="A30" s="1679" t="s">
        <v>4149</v>
      </c>
      <c r="B30" s="1679"/>
      <c r="C30" s="740">
        <v>2.58E-2</v>
      </c>
      <c r="D30" s="741" t="s">
        <v>4162</v>
      </c>
      <c r="E30" s="741"/>
      <c r="F30" s="741" t="s">
        <v>4163</v>
      </c>
    </row>
    <row r="31" spans="1:7" x14ac:dyDescent="0.2">
      <c r="A31" s="1679" t="s">
        <v>684</v>
      </c>
      <c r="B31" s="1679"/>
      <c r="C31" s="740">
        <v>0.24260000000000001</v>
      </c>
      <c r="D31" s="741" t="s">
        <v>4164</v>
      </c>
      <c r="E31" s="741"/>
      <c r="F31" s="741" t="s">
        <v>4165</v>
      </c>
    </row>
    <row r="32" spans="1:7" ht="15.75" thickBot="1" x14ac:dyDescent="0.25">
      <c r="A32" s="1679" t="s">
        <v>679</v>
      </c>
      <c r="B32" s="1679"/>
      <c r="C32" s="740">
        <v>3.4000000000000002E-2</v>
      </c>
      <c r="D32" s="741" t="s">
        <v>4166</v>
      </c>
      <c r="E32" s="741"/>
      <c r="F32" s="741" t="s">
        <v>4167</v>
      </c>
    </row>
    <row r="33" spans="1:1026" ht="15.75" thickBot="1" x14ac:dyDescent="0.25">
      <c r="A33" s="742" t="s">
        <v>3991</v>
      </c>
      <c r="B33" s="744"/>
      <c r="C33" s="743">
        <f>SUM(C28:C32)</f>
        <v>0.99996000000000007</v>
      </c>
      <c r="D33" s="744" t="s">
        <v>4168</v>
      </c>
      <c r="E33" s="741"/>
      <c r="F33" s="746" t="s">
        <v>4169</v>
      </c>
    </row>
    <row r="34" spans="1:1026" ht="15.75" thickTop="1" x14ac:dyDescent="0.2">
      <c r="A34" s="736"/>
      <c r="B34" s="736"/>
      <c r="C34" s="736"/>
      <c r="D34" s="741"/>
      <c r="E34" s="741"/>
      <c r="F34" s="741"/>
    </row>
    <row r="35" spans="1:1026" x14ac:dyDescent="0.2">
      <c r="A35" s="747" t="s">
        <v>51</v>
      </c>
      <c r="B35" s="736"/>
      <c r="C35" s="736"/>
      <c r="D35" s="736"/>
      <c r="E35" s="736"/>
      <c r="F35" s="736"/>
    </row>
    <row r="36" spans="1:1026" s="733" customFormat="1" x14ac:dyDescent="0.2">
      <c r="A36" s="1680" t="s">
        <v>5147</v>
      </c>
      <c r="B36" s="1679"/>
      <c r="C36" s="1679"/>
      <c r="D36" s="1679"/>
      <c r="E36" s="1679"/>
      <c r="F36" s="1679"/>
      <c r="G36" s="730"/>
      <c r="H36" s="730"/>
      <c r="I36" s="730"/>
      <c r="J36" s="730"/>
      <c r="K36" s="731"/>
      <c r="L36" s="730"/>
      <c r="M36" s="732"/>
      <c r="N36" s="730"/>
      <c r="O36" s="730"/>
      <c r="P36" s="730"/>
      <c r="Q36" s="730"/>
      <c r="R36" s="730"/>
      <c r="S36" s="730"/>
      <c r="T36" s="730"/>
      <c r="U36" s="730"/>
      <c r="V36" s="730"/>
      <c r="W36" s="730"/>
      <c r="X36" s="730"/>
      <c r="Y36" s="730"/>
      <c r="Z36" s="730"/>
      <c r="AA36" s="730"/>
      <c r="AB36" s="730"/>
      <c r="AC36" s="730"/>
      <c r="AD36" s="730"/>
      <c r="AE36" s="730"/>
      <c r="AF36" s="730"/>
      <c r="AG36" s="730"/>
      <c r="AH36" s="730"/>
      <c r="AI36" s="730"/>
      <c r="AJ36" s="730"/>
      <c r="AK36" s="730"/>
      <c r="AL36" s="730"/>
      <c r="AM36" s="730"/>
      <c r="AN36" s="730"/>
      <c r="AO36" s="730"/>
      <c r="AP36" s="730"/>
      <c r="AQ36" s="730"/>
      <c r="AR36" s="730"/>
      <c r="AS36" s="730"/>
      <c r="AT36" s="730"/>
      <c r="AU36" s="730"/>
      <c r="AV36" s="730"/>
      <c r="AW36" s="730"/>
      <c r="AX36" s="730"/>
      <c r="AY36" s="730"/>
      <c r="AZ36" s="730"/>
      <c r="BA36" s="730"/>
      <c r="BB36" s="730"/>
      <c r="BC36" s="730"/>
      <c r="BD36" s="730"/>
      <c r="BE36" s="730"/>
      <c r="BF36" s="730"/>
      <c r="BG36" s="730"/>
      <c r="BH36" s="730"/>
      <c r="BI36" s="730"/>
      <c r="BJ36" s="730"/>
      <c r="BK36" s="730"/>
      <c r="BL36" s="730"/>
      <c r="BM36" s="730"/>
      <c r="BN36" s="730"/>
      <c r="BO36" s="730"/>
      <c r="BP36" s="730"/>
      <c r="BQ36" s="730"/>
      <c r="BR36" s="730"/>
      <c r="BS36" s="730"/>
      <c r="BT36" s="730"/>
      <c r="BU36" s="730"/>
      <c r="BV36" s="730"/>
      <c r="BW36" s="730"/>
      <c r="BX36" s="730"/>
      <c r="BY36" s="730"/>
      <c r="BZ36" s="730"/>
      <c r="CA36" s="730"/>
      <c r="CB36" s="730"/>
      <c r="CC36" s="730"/>
      <c r="CD36" s="730"/>
      <c r="CE36" s="730"/>
      <c r="CF36" s="730"/>
      <c r="CG36" s="730"/>
      <c r="CH36" s="730"/>
      <c r="CI36" s="730"/>
      <c r="CJ36" s="730"/>
      <c r="CK36" s="730"/>
      <c r="CL36" s="730"/>
      <c r="CM36" s="730"/>
      <c r="CN36" s="730"/>
      <c r="CO36" s="730"/>
      <c r="CP36" s="730"/>
      <c r="CQ36" s="730"/>
      <c r="CR36" s="730"/>
      <c r="CS36" s="730"/>
      <c r="CT36" s="730"/>
      <c r="CU36" s="730"/>
      <c r="CV36" s="730"/>
      <c r="CW36" s="730"/>
      <c r="CX36" s="730"/>
      <c r="CY36" s="730"/>
      <c r="CZ36" s="730"/>
      <c r="DA36" s="730"/>
      <c r="DB36" s="730"/>
      <c r="DC36" s="730"/>
      <c r="DD36" s="730"/>
      <c r="DE36" s="730"/>
      <c r="DF36" s="730"/>
      <c r="DG36" s="730"/>
      <c r="DH36" s="730"/>
      <c r="DI36" s="730"/>
      <c r="DJ36" s="730"/>
      <c r="DK36" s="730"/>
      <c r="DL36" s="730"/>
      <c r="DM36" s="730"/>
      <c r="DN36" s="730"/>
      <c r="DO36" s="730"/>
      <c r="DP36" s="730"/>
      <c r="DQ36" s="730"/>
      <c r="DR36" s="730"/>
      <c r="DS36" s="730"/>
      <c r="DT36" s="730"/>
      <c r="DU36" s="730"/>
      <c r="DV36" s="730"/>
      <c r="DW36" s="730"/>
      <c r="DX36" s="730"/>
      <c r="DY36" s="730"/>
      <c r="DZ36" s="730"/>
      <c r="EA36" s="730"/>
      <c r="EB36" s="730"/>
      <c r="EC36" s="730"/>
      <c r="ED36" s="730"/>
      <c r="EE36" s="730"/>
      <c r="EF36" s="730"/>
      <c r="EG36" s="730"/>
      <c r="EH36" s="730"/>
      <c r="EI36" s="730"/>
      <c r="EJ36" s="730"/>
      <c r="EK36" s="730"/>
      <c r="EL36" s="730"/>
      <c r="EM36" s="730"/>
      <c r="EN36" s="730"/>
      <c r="EO36" s="730"/>
      <c r="EP36" s="730"/>
      <c r="EQ36" s="730"/>
      <c r="ER36" s="730"/>
      <c r="ES36" s="730"/>
      <c r="ET36" s="730"/>
      <c r="EU36" s="730"/>
      <c r="EV36" s="730"/>
      <c r="EW36" s="730"/>
      <c r="EX36" s="730"/>
      <c r="EY36" s="730"/>
      <c r="EZ36" s="730"/>
      <c r="FA36" s="730"/>
      <c r="FB36" s="730"/>
      <c r="FC36" s="730"/>
      <c r="FD36" s="730"/>
      <c r="FE36" s="730"/>
      <c r="FF36" s="730"/>
      <c r="FG36" s="730"/>
      <c r="FH36" s="730"/>
      <c r="FI36" s="730"/>
      <c r="FJ36" s="730"/>
      <c r="FK36" s="730"/>
      <c r="FL36" s="730"/>
      <c r="FM36" s="730"/>
      <c r="FN36" s="730"/>
      <c r="FO36" s="730"/>
      <c r="FP36" s="730"/>
      <c r="FQ36" s="730"/>
      <c r="FR36" s="730"/>
      <c r="FS36" s="730"/>
      <c r="FT36" s="730"/>
      <c r="FU36" s="730"/>
      <c r="FV36" s="730"/>
      <c r="FW36" s="730"/>
      <c r="FX36" s="730"/>
      <c r="FY36" s="730"/>
      <c r="FZ36" s="730"/>
      <c r="GA36" s="730"/>
      <c r="GB36" s="730"/>
      <c r="GC36" s="730"/>
      <c r="GD36" s="730"/>
      <c r="GE36" s="730"/>
      <c r="GF36" s="730"/>
      <c r="GG36" s="730"/>
      <c r="GH36" s="730"/>
      <c r="GI36" s="730"/>
      <c r="GJ36" s="730"/>
      <c r="GK36" s="730"/>
      <c r="GL36" s="730"/>
      <c r="GM36" s="730"/>
      <c r="GN36" s="730"/>
      <c r="GO36" s="730"/>
      <c r="GP36" s="730"/>
      <c r="GQ36" s="730"/>
      <c r="GR36" s="730"/>
      <c r="GS36" s="730"/>
      <c r="GT36" s="730"/>
      <c r="GU36" s="730"/>
      <c r="GV36" s="730"/>
      <c r="GW36" s="730"/>
      <c r="GX36" s="730"/>
      <c r="GY36" s="730"/>
      <c r="GZ36" s="730"/>
      <c r="HA36" s="730"/>
      <c r="HB36" s="730"/>
      <c r="HC36" s="730"/>
      <c r="HD36" s="730"/>
      <c r="HE36" s="730"/>
      <c r="HF36" s="730"/>
      <c r="HG36" s="730"/>
      <c r="HH36" s="730"/>
      <c r="HI36" s="730"/>
      <c r="HJ36" s="730"/>
      <c r="HK36" s="730"/>
      <c r="HL36" s="730"/>
      <c r="HM36" s="730"/>
      <c r="HN36" s="730"/>
      <c r="HO36" s="730"/>
      <c r="HP36" s="730"/>
      <c r="HQ36" s="730"/>
      <c r="HR36" s="730"/>
      <c r="HS36" s="730"/>
      <c r="HT36" s="730"/>
      <c r="HU36" s="730"/>
      <c r="HV36" s="730"/>
      <c r="HW36" s="730"/>
      <c r="HX36" s="730"/>
      <c r="HY36" s="730"/>
      <c r="HZ36" s="730"/>
      <c r="IA36" s="730"/>
      <c r="IB36" s="730"/>
      <c r="IC36" s="730"/>
      <c r="ID36" s="730"/>
      <c r="IE36" s="730"/>
      <c r="IF36" s="730"/>
      <c r="IG36" s="730"/>
      <c r="IH36" s="730"/>
      <c r="II36" s="730"/>
      <c r="IJ36" s="730"/>
      <c r="IK36" s="730"/>
      <c r="IL36" s="730"/>
      <c r="IM36" s="730"/>
      <c r="IN36" s="730"/>
      <c r="IO36" s="730"/>
      <c r="IP36" s="730"/>
      <c r="IQ36" s="730"/>
      <c r="IR36" s="730"/>
      <c r="IS36" s="730"/>
      <c r="IT36" s="730"/>
      <c r="IU36" s="730"/>
      <c r="IV36" s="730"/>
      <c r="IW36" s="730"/>
      <c r="IX36" s="730"/>
      <c r="IY36" s="730"/>
      <c r="IZ36" s="730"/>
      <c r="JA36" s="730"/>
      <c r="JB36" s="730"/>
      <c r="JC36" s="730"/>
      <c r="JD36" s="730"/>
      <c r="JE36" s="730"/>
      <c r="JF36" s="730"/>
      <c r="JG36" s="730"/>
      <c r="JH36" s="730"/>
      <c r="JI36" s="730"/>
      <c r="JJ36" s="730"/>
      <c r="JK36" s="730"/>
      <c r="JL36" s="730"/>
      <c r="JM36" s="730"/>
      <c r="JN36" s="730"/>
      <c r="JO36" s="730"/>
      <c r="JP36" s="730"/>
      <c r="JQ36" s="730"/>
      <c r="JR36" s="730"/>
      <c r="JS36" s="730"/>
      <c r="JT36" s="730"/>
      <c r="JU36" s="730"/>
      <c r="JV36" s="730"/>
      <c r="JW36" s="730"/>
      <c r="JX36" s="730"/>
      <c r="JY36" s="730"/>
      <c r="JZ36" s="730"/>
      <c r="KA36" s="730"/>
      <c r="KB36" s="730"/>
      <c r="KC36" s="730"/>
      <c r="KD36" s="730"/>
      <c r="KE36" s="730"/>
      <c r="KF36" s="730"/>
      <c r="KG36" s="730"/>
      <c r="KH36" s="730"/>
      <c r="KI36" s="730"/>
      <c r="KJ36" s="730"/>
      <c r="KK36" s="730"/>
      <c r="KL36" s="730"/>
      <c r="KM36" s="730"/>
      <c r="KN36" s="730"/>
      <c r="KO36" s="730"/>
      <c r="KP36" s="730"/>
      <c r="KQ36" s="730"/>
      <c r="KR36" s="730"/>
      <c r="KS36" s="730"/>
      <c r="KT36" s="730"/>
      <c r="KU36" s="730"/>
      <c r="KV36" s="730"/>
      <c r="KW36" s="730"/>
      <c r="KX36" s="730"/>
      <c r="KY36" s="730"/>
      <c r="KZ36" s="730"/>
      <c r="LA36" s="730"/>
      <c r="LB36" s="730"/>
      <c r="LC36" s="730"/>
      <c r="LD36" s="730"/>
      <c r="LE36" s="730"/>
      <c r="LF36" s="730"/>
      <c r="LG36" s="730"/>
      <c r="LH36" s="730"/>
      <c r="LI36" s="730"/>
      <c r="LJ36" s="730"/>
      <c r="LK36" s="730"/>
      <c r="LL36" s="730"/>
      <c r="LM36" s="730"/>
      <c r="LN36" s="730"/>
      <c r="LO36" s="730"/>
      <c r="LP36" s="730"/>
      <c r="LQ36" s="730"/>
      <c r="LR36" s="730"/>
      <c r="LS36" s="730"/>
      <c r="LT36" s="730"/>
      <c r="LU36" s="730"/>
      <c r="LV36" s="730"/>
      <c r="LW36" s="730"/>
      <c r="LX36" s="730"/>
      <c r="LY36" s="730"/>
      <c r="LZ36" s="730"/>
      <c r="MA36" s="730"/>
      <c r="MB36" s="730"/>
      <c r="MC36" s="730"/>
      <c r="MD36" s="730"/>
      <c r="ME36" s="730"/>
      <c r="MF36" s="730"/>
      <c r="MG36" s="730"/>
      <c r="MH36" s="730"/>
      <c r="MI36" s="730"/>
      <c r="MJ36" s="730"/>
      <c r="MK36" s="730"/>
      <c r="ML36" s="730"/>
      <c r="MM36" s="730"/>
      <c r="MN36" s="730"/>
      <c r="MO36" s="730"/>
      <c r="MP36" s="730"/>
      <c r="MQ36" s="730"/>
      <c r="MR36" s="730"/>
      <c r="MS36" s="730"/>
      <c r="MT36" s="730"/>
      <c r="MU36" s="730"/>
      <c r="MV36" s="730"/>
      <c r="MW36" s="730"/>
      <c r="MX36" s="730"/>
      <c r="MY36" s="730"/>
      <c r="MZ36" s="730"/>
      <c r="NA36" s="730"/>
      <c r="NB36" s="730"/>
      <c r="NC36" s="730"/>
      <c r="ND36" s="730"/>
      <c r="NE36" s="730"/>
      <c r="NF36" s="730"/>
      <c r="NG36" s="730"/>
      <c r="NH36" s="730"/>
      <c r="NI36" s="730"/>
      <c r="NJ36" s="730"/>
      <c r="NK36" s="730"/>
      <c r="NL36" s="730"/>
      <c r="NM36" s="730"/>
      <c r="NN36" s="730"/>
      <c r="NO36" s="730"/>
      <c r="NP36" s="730"/>
      <c r="NQ36" s="730"/>
      <c r="NR36" s="730"/>
      <c r="NS36" s="730"/>
      <c r="NT36" s="730"/>
      <c r="NU36" s="730"/>
      <c r="NV36" s="730"/>
      <c r="NW36" s="730"/>
      <c r="NX36" s="730"/>
      <c r="NY36" s="730"/>
      <c r="NZ36" s="730"/>
      <c r="OA36" s="730"/>
      <c r="OB36" s="730"/>
      <c r="OC36" s="730"/>
      <c r="OD36" s="730"/>
      <c r="OE36" s="730"/>
      <c r="OF36" s="730"/>
      <c r="OG36" s="730"/>
      <c r="OH36" s="730"/>
      <c r="OI36" s="730"/>
      <c r="OJ36" s="730"/>
      <c r="OK36" s="730"/>
      <c r="OL36" s="730"/>
      <c r="OM36" s="730"/>
      <c r="ON36" s="730"/>
      <c r="OO36" s="730"/>
      <c r="OP36" s="730"/>
      <c r="OQ36" s="730"/>
      <c r="OR36" s="730"/>
      <c r="OS36" s="730"/>
      <c r="OT36" s="730"/>
      <c r="OU36" s="730"/>
      <c r="OV36" s="730"/>
      <c r="OW36" s="730"/>
      <c r="OX36" s="730"/>
      <c r="OY36" s="730"/>
      <c r="OZ36" s="730"/>
      <c r="PA36" s="730"/>
      <c r="PB36" s="730"/>
      <c r="PC36" s="730"/>
      <c r="PD36" s="730"/>
      <c r="PE36" s="730"/>
      <c r="PF36" s="730"/>
      <c r="PG36" s="730"/>
      <c r="PH36" s="730"/>
      <c r="PI36" s="730"/>
      <c r="PJ36" s="730"/>
      <c r="PK36" s="730"/>
      <c r="PL36" s="730"/>
      <c r="PM36" s="730"/>
      <c r="PN36" s="730"/>
      <c r="PO36" s="730"/>
      <c r="PP36" s="730"/>
      <c r="PQ36" s="730"/>
      <c r="PR36" s="730"/>
      <c r="PS36" s="730"/>
      <c r="PT36" s="730"/>
      <c r="PU36" s="730"/>
      <c r="PV36" s="730"/>
      <c r="PW36" s="730"/>
      <c r="PX36" s="730"/>
      <c r="PY36" s="730"/>
      <c r="PZ36" s="730"/>
      <c r="QA36" s="730"/>
      <c r="QB36" s="730"/>
      <c r="QC36" s="730"/>
      <c r="QD36" s="730"/>
      <c r="QE36" s="730"/>
      <c r="QF36" s="730"/>
      <c r="QG36" s="730"/>
      <c r="QH36" s="730"/>
      <c r="QI36" s="730"/>
      <c r="QJ36" s="730"/>
      <c r="QK36" s="730"/>
      <c r="QL36" s="730"/>
      <c r="QM36" s="730"/>
      <c r="QN36" s="730"/>
      <c r="QO36" s="730"/>
      <c r="QP36" s="730"/>
      <c r="QQ36" s="730"/>
      <c r="QR36" s="730"/>
      <c r="QS36" s="730"/>
      <c r="QT36" s="730"/>
      <c r="QU36" s="730"/>
      <c r="QV36" s="730"/>
      <c r="QW36" s="730"/>
      <c r="QX36" s="730"/>
      <c r="QY36" s="730"/>
      <c r="QZ36" s="730"/>
      <c r="RA36" s="730"/>
      <c r="RB36" s="730"/>
      <c r="RC36" s="730"/>
      <c r="RD36" s="730"/>
      <c r="RE36" s="730"/>
      <c r="RF36" s="730"/>
      <c r="RG36" s="730"/>
      <c r="RH36" s="730"/>
      <c r="RI36" s="730"/>
      <c r="RJ36" s="730"/>
      <c r="RK36" s="730"/>
      <c r="RL36" s="730"/>
      <c r="RM36" s="730"/>
      <c r="RN36" s="730"/>
      <c r="RO36" s="730"/>
      <c r="RP36" s="730"/>
      <c r="RQ36" s="730"/>
      <c r="RR36" s="730"/>
      <c r="RS36" s="730"/>
      <c r="RT36" s="730"/>
      <c r="RU36" s="730"/>
      <c r="RV36" s="730"/>
      <c r="RW36" s="730"/>
      <c r="RX36" s="730"/>
      <c r="RY36" s="730"/>
      <c r="RZ36" s="730"/>
      <c r="SA36" s="730"/>
      <c r="SB36" s="730"/>
      <c r="SC36" s="730"/>
      <c r="SD36" s="730"/>
      <c r="SE36" s="730"/>
      <c r="SF36" s="730"/>
      <c r="SG36" s="730"/>
      <c r="SH36" s="730"/>
      <c r="SI36" s="730"/>
      <c r="SJ36" s="730"/>
      <c r="SK36" s="730"/>
      <c r="SL36" s="730"/>
      <c r="SM36" s="730"/>
      <c r="SN36" s="730"/>
      <c r="SO36" s="730"/>
      <c r="SP36" s="730"/>
      <c r="SQ36" s="730"/>
      <c r="SR36" s="730"/>
      <c r="SS36" s="730"/>
      <c r="ST36" s="730"/>
      <c r="SU36" s="730"/>
      <c r="SV36" s="730"/>
      <c r="SW36" s="730"/>
      <c r="SX36" s="730"/>
      <c r="SY36" s="730"/>
      <c r="SZ36" s="730"/>
      <c r="TA36" s="730"/>
      <c r="TB36" s="730"/>
      <c r="TC36" s="730"/>
      <c r="TD36" s="730"/>
      <c r="TE36" s="730"/>
      <c r="TF36" s="730"/>
      <c r="TG36" s="730"/>
      <c r="TH36" s="730"/>
      <c r="TI36" s="730"/>
      <c r="TJ36" s="730"/>
      <c r="TK36" s="730"/>
      <c r="TL36" s="730"/>
      <c r="TM36" s="730"/>
      <c r="TN36" s="730"/>
      <c r="TO36" s="730"/>
      <c r="TP36" s="730"/>
      <c r="TQ36" s="730"/>
      <c r="TR36" s="730"/>
      <c r="TS36" s="730"/>
      <c r="TT36" s="730"/>
      <c r="TU36" s="730"/>
      <c r="TV36" s="730"/>
      <c r="TW36" s="730"/>
      <c r="TX36" s="730"/>
      <c r="TY36" s="730"/>
      <c r="TZ36" s="730"/>
      <c r="UA36" s="730"/>
      <c r="UB36" s="730"/>
      <c r="UC36" s="730"/>
      <c r="UD36" s="730"/>
      <c r="UE36" s="730"/>
      <c r="UF36" s="730"/>
      <c r="UG36" s="730"/>
      <c r="UH36" s="730"/>
      <c r="UI36" s="730"/>
      <c r="UJ36" s="730"/>
      <c r="UK36" s="730"/>
      <c r="UL36" s="730"/>
      <c r="UM36" s="730"/>
      <c r="UN36" s="730"/>
      <c r="UO36" s="730"/>
      <c r="UP36" s="730"/>
      <c r="UQ36" s="730"/>
      <c r="UR36" s="730"/>
      <c r="US36" s="730"/>
      <c r="UT36" s="730"/>
      <c r="UU36" s="730"/>
      <c r="UV36" s="730"/>
      <c r="UW36" s="730"/>
      <c r="UX36" s="730"/>
      <c r="UY36" s="730"/>
      <c r="UZ36" s="730"/>
      <c r="VA36" s="730"/>
      <c r="VB36" s="730"/>
      <c r="VC36" s="730"/>
      <c r="VD36" s="730"/>
      <c r="VE36" s="730"/>
      <c r="VF36" s="730"/>
      <c r="VG36" s="730"/>
      <c r="VH36" s="730"/>
      <c r="VI36" s="730"/>
      <c r="VJ36" s="730"/>
      <c r="VK36" s="730"/>
      <c r="VL36" s="730"/>
      <c r="VM36" s="730"/>
      <c r="VN36" s="730"/>
      <c r="VO36" s="730"/>
      <c r="VP36" s="730"/>
      <c r="VQ36" s="730"/>
      <c r="VR36" s="730"/>
      <c r="VS36" s="730"/>
      <c r="VT36" s="730"/>
      <c r="VU36" s="730"/>
      <c r="VV36" s="730"/>
      <c r="VW36" s="730"/>
      <c r="VX36" s="730"/>
      <c r="VY36" s="730"/>
      <c r="VZ36" s="730"/>
      <c r="WA36" s="730"/>
      <c r="WB36" s="730"/>
      <c r="WC36" s="730"/>
      <c r="WD36" s="730"/>
      <c r="WE36" s="730"/>
      <c r="WF36" s="730"/>
      <c r="WG36" s="730"/>
      <c r="WH36" s="730"/>
      <c r="WI36" s="730"/>
      <c r="WJ36" s="730"/>
      <c r="WK36" s="730"/>
      <c r="WL36" s="730"/>
      <c r="WM36" s="730"/>
      <c r="WN36" s="730"/>
      <c r="WO36" s="730"/>
      <c r="WP36" s="730"/>
      <c r="WQ36" s="730"/>
      <c r="WR36" s="730"/>
      <c r="WS36" s="730"/>
      <c r="WT36" s="730"/>
      <c r="WU36" s="730"/>
      <c r="WV36" s="730"/>
      <c r="WW36" s="730"/>
      <c r="WX36" s="730"/>
      <c r="WY36" s="730"/>
      <c r="WZ36" s="730"/>
      <c r="XA36" s="730"/>
      <c r="XB36" s="730"/>
      <c r="XC36" s="730"/>
      <c r="XD36" s="730"/>
      <c r="XE36" s="730"/>
      <c r="XF36" s="730"/>
      <c r="XG36" s="730"/>
      <c r="XH36" s="730"/>
      <c r="XI36" s="730"/>
      <c r="XJ36" s="730"/>
      <c r="XK36" s="730"/>
      <c r="XL36" s="730"/>
      <c r="XM36" s="730"/>
      <c r="XN36" s="730"/>
      <c r="XO36" s="730"/>
      <c r="XP36" s="730"/>
      <c r="XQ36" s="730"/>
      <c r="XR36" s="730"/>
      <c r="XS36" s="730"/>
      <c r="XT36" s="730"/>
      <c r="XU36" s="730"/>
      <c r="XV36" s="730"/>
      <c r="XW36" s="730"/>
      <c r="XX36" s="730"/>
      <c r="XY36" s="730"/>
      <c r="XZ36" s="730"/>
      <c r="YA36" s="730"/>
      <c r="YB36" s="730"/>
      <c r="YC36" s="730"/>
      <c r="YD36" s="730"/>
      <c r="YE36" s="730"/>
      <c r="YF36" s="730"/>
      <c r="YG36" s="730"/>
      <c r="YH36" s="730"/>
      <c r="YI36" s="730"/>
      <c r="YJ36" s="730"/>
      <c r="YK36" s="730"/>
      <c r="YL36" s="730"/>
      <c r="YM36" s="730"/>
      <c r="YN36" s="730"/>
      <c r="YO36" s="730"/>
      <c r="YP36" s="730"/>
      <c r="YQ36" s="730"/>
      <c r="YR36" s="730"/>
      <c r="YS36" s="730"/>
      <c r="YT36" s="730"/>
      <c r="YU36" s="730"/>
      <c r="YV36" s="730"/>
      <c r="YW36" s="730"/>
      <c r="YX36" s="730"/>
      <c r="YY36" s="730"/>
      <c r="YZ36" s="730"/>
      <c r="ZA36" s="730"/>
      <c r="ZB36" s="730"/>
      <c r="ZC36" s="730"/>
      <c r="ZD36" s="730"/>
      <c r="ZE36" s="730"/>
      <c r="ZF36" s="730"/>
      <c r="ZG36" s="730"/>
      <c r="ZH36" s="730"/>
      <c r="ZI36" s="730"/>
      <c r="ZJ36" s="730"/>
      <c r="ZK36" s="730"/>
      <c r="ZL36" s="730"/>
      <c r="ZM36" s="730"/>
      <c r="ZN36" s="730"/>
      <c r="ZO36" s="730"/>
      <c r="ZP36" s="730"/>
      <c r="ZQ36" s="730"/>
      <c r="ZR36" s="730"/>
      <c r="ZS36" s="730"/>
      <c r="ZT36" s="730"/>
      <c r="ZU36" s="730"/>
      <c r="ZV36" s="730"/>
      <c r="ZW36" s="730"/>
      <c r="ZX36" s="730"/>
      <c r="ZY36" s="730"/>
      <c r="ZZ36" s="730"/>
      <c r="AAA36" s="730"/>
      <c r="AAB36" s="730"/>
      <c r="AAC36" s="730"/>
      <c r="AAD36" s="730"/>
      <c r="AAE36" s="730"/>
      <c r="AAF36" s="730"/>
      <c r="AAG36" s="730"/>
      <c r="AAH36" s="730"/>
      <c r="AAI36" s="730"/>
      <c r="AAJ36" s="730"/>
      <c r="AAK36" s="730"/>
      <c r="AAL36" s="730"/>
      <c r="AAM36" s="730"/>
      <c r="AAN36" s="730"/>
      <c r="AAO36" s="730"/>
      <c r="AAP36" s="730"/>
      <c r="AAQ36" s="730"/>
      <c r="AAR36" s="730"/>
      <c r="AAS36" s="730"/>
      <c r="AAT36" s="730"/>
      <c r="AAU36" s="730"/>
      <c r="AAV36" s="730"/>
      <c r="AAW36" s="730"/>
      <c r="AAX36" s="730"/>
      <c r="AAY36" s="730"/>
      <c r="AAZ36" s="730"/>
      <c r="ABA36" s="730"/>
      <c r="ABB36" s="730"/>
      <c r="ABC36" s="730"/>
      <c r="ABD36" s="730"/>
      <c r="ABE36" s="730"/>
      <c r="ABF36" s="730"/>
      <c r="ABG36" s="730"/>
      <c r="ABH36" s="730"/>
      <c r="ABI36" s="730"/>
      <c r="ABJ36" s="730"/>
      <c r="ABK36" s="730"/>
      <c r="ABL36" s="730"/>
      <c r="ABM36" s="730"/>
      <c r="ABN36" s="730"/>
      <c r="ABO36" s="730"/>
      <c r="ABP36" s="730"/>
      <c r="ABQ36" s="730"/>
      <c r="ABR36" s="730"/>
      <c r="ABS36" s="730"/>
      <c r="ABT36" s="730"/>
      <c r="ABU36" s="730"/>
      <c r="ABV36" s="730"/>
      <c r="ABW36" s="730"/>
      <c r="ABX36" s="730"/>
      <c r="ABY36" s="730"/>
      <c r="ABZ36" s="730"/>
      <c r="ACA36" s="730"/>
      <c r="ACB36" s="730"/>
      <c r="ACC36" s="730"/>
      <c r="ACD36" s="730"/>
      <c r="ACE36" s="730"/>
      <c r="ACF36" s="730"/>
      <c r="ACG36" s="730"/>
      <c r="ACH36" s="730"/>
      <c r="ACI36" s="730"/>
      <c r="ACJ36" s="730"/>
      <c r="ACK36" s="730"/>
      <c r="ACL36" s="730"/>
      <c r="ACM36" s="730"/>
      <c r="ACN36" s="730"/>
      <c r="ACO36" s="730"/>
      <c r="ACP36" s="730"/>
      <c r="ACQ36" s="730"/>
      <c r="ACR36" s="730"/>
      <c r="ACS36" s="730"/>
      <c r="ACT36" s="730"/>
      <c r="ACU36" s="730"/>
      <c r="ACV36" s="730"/>
      <c r="ACW36" s="730"/>
      <c r="ACX36" s="730"/>
      <c r="ACY36" s="730"/>
      <c r="ACZ36" s="730"/>
      <c r="ADA36" s="730"/>
      <c r="ADB36" s="730"/>
      <c r="ADC36" s="730"/>
      <c r="ADD36" s="730"/>
      <c r="ADE36" s="730"/>
      <c r="ADF36" s="730"/>
      <c r="ADG36" s="730"/>
      <c r="ADH36" s="730"/>
      <c r="ADI36" s="730"/>
      <c r="ADJ36" s="730"/>
      <c r="ADK36" s="730"/>
      <c r="ADL36" s="730"/>
      <c r="ADM36" s="730"/>
      <c r="ADN36" s="730"/>
      <c r="ADO36" s="730"/>
      <c r="ADP36" s="730"/>
      <c r="ADQ36" s="730"/>
      <c r="ADR36" s="730"/>
      <c r="ADS36" s="730"/>
      <c r="ADT36" s="730"/>
      <c r="ADU36" s="730"/>
      <c r="ADV36" s="730"/>
      <c r="ADW36" s="730"/>
      <c r="ADX36" s="730"/>
      <c r="ADY36" s="730"/>
      <c r="ADZ36" s="730"/>
      <c r="AEA36" s="730"/>
      <c r="AEB36" s="730"/>
      <c r="AEC36" s="730"/>
      <c r="AED36" s="730"/>
      <c r="AEE36" s="730"/>
      <c r="AEF36" s="730"/>
      <c r="AEG36" s="730"/>
      <c r="AEH36" s="730"/>
      <c r="AEI36" s="730"/>
      <c r="AEJ36" s="730"/>
      <c r="AEK36" s="730"/>
      <c r="AEL36" s="730"/>
      <c r="AEM36" s="730"/>
      <c r="AEN36" s="730"/>
      <c r="AEO36" s="730"/>
      <c r="AEP36" s="730"/>
      <c r="AEQ36" s="730"/>
      <c r="AER36" s="730"/>
      <c r="AES36" s="730"/>
      <c r="AET36" s="730"/>
      <c r="AEU36" s="730"/>
      <c r="AEV36" s="730"/>
      <c r="AEW36" s="730"/>
      <c r="AEX36" s="730"/>
      <c r="AEY36" s="730"/>
      <c r="AEZ36" s="730"/>
      <c r="AFA36" s="730"/>
      <c r="AFB36" s="730"/>
      <c r="AFC36" s="730"/>
      <c r="AFD36" s="730"/>
      <c r="AFE36" s="730"/>
      <c r="AFF36" s="730"/>
      <c r="AFG36" s="730"/>
      <c r="AFH36" s="730"/>
      <c r="AFI36" s="730"/>
      <c r="AFJ36" s="730"/>
      <c r="AFK36" s="730"/>
      <c r="AFL36" s="730"/>
      <c r="AFM36" s="730"/>
      <c r="AFN36" s="730"/>
      <c r="AFO36" s="730"/>
      <c r="AFP36" s="730"/>
      <c r="AFQ36" s="730"/>
      <c r="AFR36" s="730"/>
      <c r="AFS36" s="730"/>
      <c r="AFT36" s="730"/>
      <c r="AFU36" s="730"/>
      <c r="AFV36" s="730"/>
      <c r="AFW36" s="730"/>
      <c r="AFX36" s="730"/>
      <c r="AFY36" s="730"/>
      <c r="AFZ36" s="730"/>
      <c r="AGA36" s="730"/>
      <c r="AGB36" s="730"/>
      <c r="AGC36" s="730"/>
      <c r="AGD36" s="730"/>
      <c r="AGE36" s="730"/>
      <c r="AGF36" s="730"/>
      <c r="AGG36" s="730"/>
      <c r="AGH36" s="730"/>
      <c r="AGI36" s="730"/>
      <c r="AGJ36" s="730"/>
      <c r="AGK36" s="730"/>
      <c r="AGL36" s="730"/>
      <c r="AGM36" s="730"/>
      <c r="AGN36" s="730"/>
      <c r="AGO36" s="730"/>
      <c r="AGP36" s="730"/>
      <c r="AGQ36" s="730"/>
      <c r="AGR36" s="730"/>
      <c r="AGS36" s="730"/>
      <c r="AGT36" s="730"/>
      <c r="AGU36" s="730"/>
      <c r="AGV36" s="730"/>
      <c r="AGW36" s="730"/>
      <c r="AGX36" s="730"/>
      <c r="AGY36" s="730"/>
      <c r="AGZ36" s="730"/>
      <c r="AHA36" s="730"/>
      <c r="AHB36" s="730"/>
      <c r="AHC36" s="730"/>
      <c r="AHD36" s="730"/>
      <c r="AHE36" s="730"/>
      <c r="AHF36" s="730"/>
      <c r="AHG36" s="730"/>
      <c r="AHH36" s="730"/>
      <c r="AHI36" s="730"/>
      <c r="AHJ36" s="730"/>
      <c r="AHK36" s="730"/>
      <c r="AHL36" s="730"/>
      <c r="AHM36" s="730"/>
      <c r="AHN36" s="730"/>
      <c r="AHO36" s="730"/>
      <c r="AHP36" s="730"/>
      <c r="AHQ36" s="730"/>
      <c r="AHR36" s="730"/>
      <c r="AHS36" s="730"/>
      <c r="AHT36" s="730"/>
      <c r="AHU36" s="730"/>
      <c r="AHV36" s="730"/>
      <c r="AHW36" s="730"/>
      <c r="AHX36" s="730"/>
      <c r="AHY36" s="730"/>
      <c r="AHZ36" s="730"/>
      <c r="AIA36" s="730"/>
      <c r="AIB36" s="730"/>
      <c r="AIC36" s="730"/>
      <c r="AID36" s="730"/>
      <c r="AIE36" s="730"/>
      <c r="AIF36" s="730"/>
      <c r="AIG36" s="730"/>
      <c r="AIH36" s="730"/>
      <c r="AII36" s="730"/>
      <c r="AIJ36" s="730"/>
      <c r="AIK36" s="730"/>
      <c r="AIL36" s="730"/>
      <c r="AIM36" s="730"/>
      <c r="AIN36" s="730"/>
      <c r="AIO36" s="730"/>
      <c r="AIP36" s="730"/>
      <c r="AIQ36" s="730"/>
      <c r="AIR36" s="730"/>
      <c r="AIS36" s="730"/>
      <c r="AIT36" s="730"/>
      <c r="AIU36" s="730"/>
      <c r="AIV36" s="730"/>
      <c r="AIW36" s="730"/>
      <c r="AIX36" s="730"/>
      <c r="AIY36" s="730"/>
      <c r="AIZ36" s="730"/>
      <c r="AJA36" s="730"/>
      <c r="AJB36" s="730"/>
      <c r="AJC36" s="730"/>
      <c r="AJD36" s="730"/>
      <c r="AJE36" s="730"/>
      <c r="AJF36" s="730"/>
      <c r="AJG36" s="730"/>
      <c r="AJH36" s="730"/>
      <c r="AJI36" s="730"/>
      <c r="AJJ36" s="730"/>
      <c r="AJK36" s="730"/>
      <c r="AJL36" s="730"/>
      <c r="AJM36" s="730"/>
      <c r="AJN36" s="730"/>
      <c r="AJO36" s="730"/>
      <c r="AJP36" s="730"/>
      <c r="AJQ36" s="730"/>
      <c r="AJR36" s="730"/>
      <c r="AJS36" s="730"/>
      <c r="AJT36" s="730"/>
      <c r="AJU36" s="730"/>
      <c r="AJV36" s="730"/>
      <c r="AJW36" s="730"/>
      <c r="AJX36" s="730"/>
      <c r="AJY36" s="730"/>
      <c r="AJZ36" s="730"/>
      <c r="AKA36" s="730"/>
      <c r="AKB36" s="730"/>
      <c r="AKC36" s="730"/>
      <c r="AKD36" s="730"/>
      <c r="AKE36" s="730"/>
      <c r="AKF36" s="730"/>
      <c r="AKG36" s="730"/>
      <c r="AKH36" s="730"/>
      <c r="AKI36" s="730"/>
      <c r="AKJ36" s="730"/>
      <c r="AKK36" s="730"/>
      <c r="AKL36" s="730"/>
      <c r="AKM36" s="730"/>
      <c r="AKN36" s="730"/>
      <c r="AKO36" s="730"/>
      <c r="AKP36" s="730"/>
      <c r="AKQ36" s="730"/>
      <c r="AKR36" s="730"/>
      <c r="AKS36" s="730"/>
      <c r="AKT36" s="730"/>
      <c r="AKU36" s="730"/>
      <c r="AKV36" s="730"/>
      <c r="AKW36" s="730"/>
      <c r="AKX36" s="730"/>
      <c r="AKY36" s="730"/>
      <c r="AKZ36" s="730"/>
      <c r="ALA36" s="730"/>
      <c r="ALB36" s="730"/>
      <c r="ALC36" s="730"/>
      <c r="ALD36" s="730"/>
      <c r="ALE36" s="730"/>
      <c r="ALF36" s="730"/>
      <c r="ALG36" s="730"/>
      <c r="ALH36" s="730"/>
      <c r="ALI36" s="730"/>
      <c r="ALJ36" s="730"/>
      <c r="ALK36" s="730"/>
      <c r="ALL36" s="730"/>
      <c r="ALM36" s="730"/>
      <c r="ALN36" s="730"/>
      <c r="ALO36" s="730"/>
      <c r="ALP36" s="730"/>
      <c r="ALQ36" s="730"/>
      <c r="ALR36" s="730"/>
      <c r="ALS36" s="730"/>
      <c r="ALT36" s="730"/>
      <c r="ALU36" s="730"/>
      <c r="ALV36" s="730"/>
      <c r="ALW36" s="730"/>
      <c r="ALX36" s="730"/>
      <c r="ALY36" s="730"/>
      <c r="ALZ36" s="730"/>
      <c r="AMA36" s="730"/>
      <c r="AMB36" s="730"/>
      <c r="AMC36" s="730"/>
      <c r="AMD36" s="730"/>
      <c r="AME36" s="730"/>
      <c r="AMF36" s="730"/>
      <c r="AMG36" s="730"/>
      <c r="AMH36" s="730"/>
      <c r="AMI36" s="730"/>
      <c r="AMJ36" s="730"/>
      <c r="AMK36" s="730"/>
      <c r="AML36" s="730"/>
    </row>
    <row r="37" spans="1:1026" x14ac:dyDescent="0.2">
      <c r="A37" s="736"/>
      <c r="B37" s="736"/>
      <c r="C37" s="736"/>
      <c r="D37" s="736"/>
      <c r="E37" s="736"/>
      <c r="F37" s="736"/>
    </row>
    <row r="38" spans="1:1026" x14ac:dyDescent="0.2">
      <c r="A38" s="1681" t="s">
        <v>674</v>
      </c>
      <c r="B38" s="1681"/>
      <c r="C38" s="1681"/>
      <c r="D38" s="1681"/>
      <c r="E38" s="1681"/>
      <c r="F38" s="1681"/>
    </row>
    <row r="39" spans="1:1026" x14ac:dyDescent="0.2">
      <c r="A39" s="1681" t="s">
        <v>4150</v>
      </c>
      <c r="B39" s="1681"/>
      <c r="C39" s="1681"/>
      <c r="D39" s="1681"/>
      <c r="E39" s="1681"/>
      <c r="F39" s="1681"/>
    </row>
    <row r="40" spans="1:1026" x14ac:dyDescent="0.2">
      <c r="A40" s="1681" t="s">
        <v>379</v>
      </c>
      <c r="B40" s="1681"/>
      <c r="C40" s="1681"/>
      <c r="D40" s="1681"/>
      <c r="E40" s="1681"/>
      <c r="F40" s="1681"/>
    </row>
    <row r="41" spans="1:1026" x14ac:dyDescent="0.2">
      <c r="A41" s="1681" t="s">
        <v>4174</v>
      </c>
      <c r="B41" s="1681"/>
      <c r="C41" s="1681"/>
      <c r="D41" s="1681"/>
      <c r="E41" s="1681"/>
      <c r="F41" s="1681"/>
    </row>
    <row r="42" spans="1:1026" x14ac:dyDescent="0.2">
      <c r="A42" s="736"/>
      <c r="B42" s="737"/>
      <c r="C42" s="737"/>
      <c r="D42" s="737"/>
      <c r="E42" s="737"/>
      <c r="F42" s="736"/>
    </row>
    <row r="43" spans="1:1026" x14ac:dyDescent="0.2">
      <c r="A43" s="1682" t="s">
        <v>676</v>
      </c>
      <c r="B43" s="1682"/>
      <c r="C43" s="739" t="s">
        <v>677</v>
      </c>
      <c r="D43" s="739" t="s">
        <v>4151</v>
      </c>
      <c r="E43" s="735" t="s">
        <v>3589</v>
      </c>
      <c r="F43" s="739" t="s">
        <v>683</v>
      </c>
    </row>
    <row r="44" spans="1:1026" x14ac:dyDescent="0.2">
      <c r="A44" s="1679" t="s">
        <v>4148</v>
      </c>
      <c r="B44" s="1679"/>
      <c r="C44" s="740">
        <v>0</v>
      </c>
      <c r="D44" s="748">
        <v>0</v>
      </c>
      <c r="E44" s="748"/>
      <c r="F44" s="748">
        <v>0</v>
      </c>
    </row>
    <row r="45" spans="1:1026" x14ac:dyDescent="0.2">
      <c r="A45" s="1679" t="s">
        <v>370</v>
      </c>
      <c r="B45" s="1679"/>
      <c r="C45" s="740">
        <v>0</v>
      </c>
      <c r="D45" s="748">
        <v>0</v>
      </c>
      <c r="E45" s="748"/>
      <c r="F45" s="748">
        <v>0</v>
      </c>
    </row>
    <row r="46" spans="1:1026" x14ac:dyDescent="0.2">
      <c r="A46" s="1679" t="s">
        <v>684</v>
      </c>
      <c r="B46" s="1679"/>
      <c r="C46" s="740">
        <v>1</v>
      </c>
      <c r="D46" s="748" t="s">
        <v>4170</v>
      </c>
      <c r="E46" s="748"/>
      <c r="F46" s="748" t="s">
        <v>4171</v>
      </c>
    </row>
    <row r="47" spans="1:1026" ht="15.75" thickBot="1" x14ac:dyDescent="0.25">
      <c r="A47" s="1679" t="s">
        <v>679</v>
      </c>
      <c r="B47" s="1679"/>
      <c r="C47" s="740">
        <v>0</v>
      </c>
      <c r="D47" s="748">
        <v>0</v>
      </c>
      <c r="E47" s="748"/>
      <c r="F47" s="748">
        <v>0</v>
      </c>
    </row>
    <row r="48" spans="1:1026" ht="15.75" thickBot="1" x14ac:dyDescent="0.25">
      <c r="A48" s="742" t="s">
        <v>3991</v>
      </c>
      <c r="B48" s="744"/>
      <c r="C48" s="743">
        <f>SUM(C44:C47)</f>
        <v>1</v>
      </c>
      <c r="D48" s="744" t="s">
        <v>4170</v>
      </c>
      <c r="E48" s="748"/>
      <c r="F48" s="746" t="s">
        <v>4171</v>
      </c>
    </row>
    <row r="49" spans="1:6" ht="15.75" thickTop="1" x14ac:dyDescent="0.2">
      <c r="A49" s="735"/>
      <c r="B49" s="735"/>
      <c r="C49" s="735"/>
      <c r="D49" s="735"/>
      <c r="E49" s="748"/>
      <c r="F49" s="735"/>
    </row>
    <row r="50" spans="1:6" x14ac:dyDescent="0.2">
      <c r="A50" s="747" t="s">
        <v>51</v>
      </c>
      <c r="B50" s="736"/>
      <c r="C50" s="736"/>
      <c r="D50" s="736"/>
      <c r="E50" s="736"/>
      <c r="F50" s="736"/>
    </row>
    <row r="51" spans="1:6" x14ac:dyDescent="0.2">
      <c r="A51" s="1679" t="s">
        <v>4173</v>
      </c>
      <c r="B51" s="1679"/>
      <c r="C51" s="1679"/>
      <c r="D51" s="1679"/>
      <c r="E51" s="1679"/>
      <c r="F51" s="1679"/>
    </row>
    <row r="52" spans="1:6" x14ac:dyDescent="0.2">
      <c r="E52" s="734"/>
    </row>
    <row r="53" spans="1:6" x14ac:dyDescent="0.2">
      <c r="E53" s="734"/>
    </row>
  </sheetData>
  <mergeCells count="26">
    <mergeCell ref="A1:F1"/>
    <mergeCell ref="A32:B32"/>
    <mergeCell ref="A27:B27"/>
    <mergeCell ref="A28:B28"/>
    <mergeCell ref="A29:B29"/>
    <mergeCell ref="A30:B30"/>
    <mergeCell ref="A31:B31"/>
    <mergeCell ref="B3:D3"/>
    <mergeCell ref="B4:D4"/>
    <mergeCell ref="B5:D5"/>
    <mergeCell ref="B6:D6"/>
    <mergeCell ref="A25:F25"/>
    <mergeCell ref="A22:F22"/>
    <mergeCell ref="A23:F23"/>
    <mergeCell ref="A24:F24"/>
    <mergeCell ref="A45:B45"/>
    <mergeCell ref="A46:B46"/>
    <mergeCell ref="A47:B47"/>
    <mergeCell ref="A36:F36"/>
    <mergeCell ref="A51:F51"/>
    <mergeCell ref="A39:F39"/>
    <mergeCell ref="A40:F40"/>
    <mergeCell ref="A41:F41"/>
    <mergeCell ref="A43:B43"/>
    <mergeCell ref="A44:B44"/>
    <mergeCell ref="A38:F38"/>
  </mergeCells>
  <printOptions horizontalCentered="1"/>
  <pageMargins left="0.74803149606299213" right="0.62992125984251968" top="1.1023622047244095" bottom="0.9055118110236221" header="0.78740157480314965" footer="0.47244094488188981"/>
  <pageSetup scale="80" firstPageNumber="0" orientation="portrait" r:id="rId1"/>
  <headerFooter>
    <oddHeader xml:space="preserve">&amp;R&amp;"Arial Negrita,Normal"
</oddHeader>
    <oddFooter>&amp;C&amp;P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F11" sqref="F11"/>
    </sheetView>
  </sheetViews>
  <sheetFormatPr baseColWidth="10" defaultRowHeight="12.75" x14ac:dyDescent="0.2"/>
  <sheetData/>
  <phoneticPr fontId="22"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657"/>
  <sheetViews>
    <sheetView workbookViewId="0">
      <selection activeCell="A471" sqref="A471:H473"/>
    </sheetView>
  </sheetViews>
  <sheetFormatPr baseColWidth="10" defaultColWidth="10.85546875" defaultRowHeight="12.75" x14ac:dyDescent="0.2"/>
  <cols>
    <col min="1" max="1" width="12.42578125" style="1361" customWidth="1"/>
    <col min="2" max="4" width="10.85546875" style="1361"/>
    <col min="5" max="5" width="12.42578125" style="1361" customWidth="1"/>
    <col min="6" max="6" width="3.140625" style="1360" bestFit="1" customWidth="1"/>
    <col min="7" max="8" width="16.85546875" style="1361" bestFit="1" customWidth="1"/>
    <col min="9" max="16384" width="10.85546875" style="1361"/>
  </cols>
  <sheetData>
    <row r="1" spans="1:8" ht="15" x14ac:dyDescent="0.2">
      <c r="A1" s="13" t="s">
        <v>5061</v>
      </c>
    </row>
    <row r="3" spans="1:8" x14ac:dyDescent="0.2">
      <c r="A3" s="1683" t="s">
        <v>5049</v>
      </c>
      <c r="B3" s="1683"/>
      <c r="C3" s="1683"/>
      <c r="D3" s="1683"/>
      <c r="E3" s="1683"/>
      <c r="F3" s="1683"/>
      <c r="G3" s="1683"/>
      <c r="H3" s="1683"/>
    </row>
    <row r="4" spans="1:8" x14ac:dyDescent="0.2">
      <c r="A4" s="1683" t="s">
        <v>5050</v>
      </c>
      <c r="B4" s="1683"/>
      <c r="C4" s="1683"/>
      <c r="D4" s="1683"/>
      <c r="E4" s="1683"/>
      <c r="F4" s="1683"/>
      <c r="G4" s="1683"/>
      <c r="H4" s="1683"/>
    </row>
    <row r="5" spans="1:8" x14ac:dyDescent="0.2">
      <c r="A5" s="1683" t="s">
        <v>256</v>
      </c>
      <c r="B5" s="1683"/>
      <c r="C5" s="1683"/>
      <c r="D5" s="1683"/>
      <c r="E5" s="1683"/>
      <c r="F5" s="1683"/>
      <c r="G5" s="1683"/>
      <c r="H5" s="1683"/>
    </row>
    <row r="6" spans="1:8" x14ac:dyDescent="0.2">
      <c r="A6" s="1684" t="s">
        <v>3</v>
      </c>
      <c r="B6" s="1684"/>
      <c r="C6" s="1684"/>
      <c r="D6" s="1684"/>
      <c r="E6" s="1684"/>
      <c r="F6" s="1684"/>
      <c r="G6" s="1684"/>
      <c r="H6" s="1684"/>
    </row>
    <row r="7" spans="1:8" x14ac:dyDescent="0.2">
      <c r="A7" s="1498"/>
      <c r="B7" s="1498"/>
      <c r="C7" s="1498"/>
    </row>
    <row r="8" spans="1:8" x14ac:dyDescent="0.2">
      <c r="A8" s="1499"/>
      <c r="B8" s="1500"/>
      <c r="C8" s="1500"/>
      <c r="D8" s="1500"/>
      <c r="E8" s="1500"/>
      <c r="F8" s="1501"/>
      <c r="G8" s="1502" t="s">
        <v>3617</v>
      </c>
      <c r="H8" s="1502" t="s">
        <v>3618</v>
      </c>
    </row>
    <row r="9" spans="1:8" x14ac:dyDescent="0.2">
      <c r="A9" s="1503" t="s">
        <v>3638</v>
      </c>
      <c r="G9" s="1504">
        <v>370431.77</v>
      </c>
      <c r="H9" s="1504">
        <v>370431.77</v>
      </c>
    </row>
    <row r="10" spans="1:8" x14ac:dyDescent="0.2">
      <c r="A10" s="1503" t="s">
        <v>3639</v>
      </c>
      <c r="G10" s="1504">
        <v>444598.06</v>
      </c>
      <c r="H10" s="1504">
        <v>444598.06</v>
      </c>
    </row>
    <row r="11" spans="1:8" x14ac:dyDescent="0.2">
      <c r="A11" s="1503" t="s">
        <v>3640</v>
      </c>
      <c r="G11" s="1504">
        <v>2709502.7</v>
      </c>
      <c r="H11" s="1504">
        <v>2709502.7</v>
      </c>
    </row>
    <row r="12" spans="1:8" x14ac:dyDescent="0.2">
      <c r="A12" s="1503" t="s">
        <v>3641</v>
      </c>
      <c r="G12" s="1505">
        <v>20986655.960000001</v>
      </c>
      <c r="H12" s="1504">
        <v>20986655.960000001</v>
      </c>
    </row>
    <row r="13" spans="1:8" x14ac:dyDescent="0.2">
      <c r="A13" s="1503" t="s">
        <v>4074</v>
      </c>
      <c r="B13" s="1506"/>
      <c r="C13" s="1506"/>
      <c r="D13" s="1506"/>
      <c r="E13" s="1506"/>
      <c r="F13" s="1507" t="s">
        <v>3589</v>
      </c>
      <c r="G13" s="1504">
        <v>43602951.380000003</v>
      </c>
      <c r="H13" s="1504">
        <v>20186407.379999999</v>
      </c>
    </row>
    <row r="14" spans="1:8" x14ac:dyDescent="0.2">
      <c r="A14" s="1503" t="s">
        <v>3642</v>
      </c>
      <c r="G14" s="1504">
        <v>6700623.3700000001</v>
      </c>
      <c r="H14" s="1504">
        <v>6700623.3700000001</v>
      </c>
    </row>
    <row r="15" spans="1:8" x14ac:dyDescent="0.2">
      <c r="A15" s="1503" t="s">
        <v>3643</v>
      </c>
      <c r="G15" s="1504">
        <v>2132039.2999999998</v>
      </c>
      <c r="H15" s="1504">
        <v>2132039.2999999998</v>
      </c>
    </row>
    <row r="16" spans="1:8" x14ac:dyDescent="0.2">
      <c r="A16" s="1503" t="s">
        <v>3644</v>
      </c>
      <c r="G16" s="1504">
        <v>54900</v>
      </c>
      <c r="H16" s="1504">
        <v>54900</v>
      </c>
    </row>
    <row r="17" spans="1:8" x14ac:dyDescent="0.2">
      <c r="A17" s="1503" t="s">
        <v>3645</v>
      </c>
      <c r="G17" s="1504">
        <v>34078541.350000001</v>
      </c>
      <c r="H17" s="1504">
        <v>34078541.350000001</v>
      </c>
    </row>
    <row r="18" spans="1:8" x14ac:dyDescent="0.2">
      <c r="A18" s="1503" t="s">
        <v>3646</v>
      </c>
      <c r="G18" s="1504">
        <v>20275009.899999999</v>
      </c>
      <c r="H18" s="1504">
        <v>20275009.899999999</v>
      </c>
    </row>
    <row r="19" spans="1:8" x14ac:dyDescent="0.2">
      <c r="A19" s="1503" t="s">
        <v>3647</v>
      </c>
      <c r="G19" s="1504">
        <v>42681562.700000003</v>
      </c>
      <c r="H19" s="1504">
        <v>42681562.700000003</v>
      </c>
    </row>
    <row r="20" spans="1:8" x14ac:dyDescent="0.2">
      <c r="A20" s="1503" t="s">
        <v>3648</v>
      </c>
      <c r="G20" s="1504">
        <v>1389891.81</v>
      </c>
      <c r="H20" s="1504">
        <v>1389891.81</v>
      </c>
    </row>
    <row r="21" spans="1:8" x14ac:dyDescent="0.2">
      <c r="A21" s="1503" t="s">
        <v>3649</v>
      </c>
      <c r="G21" s="1504">
        <v>1501852.71</v>
      </c>
      <c r="H21" s="1504">
        <v>1501852.71</v>
      </c>
    </row>
    <row r="22" spans="1:8" x14ac:dyDescent="0.2">
      <c r="A22" s="1503" t="s">
        <v>3650</v>
      </c>
      <c r="G22" s="1504">
        <v>1035007.79</v>
      </c>
      <c r="H22" s="1504">
        <v>1035007.79</v>
      </c>
    </row>
    <row r="23" spans="1:8" x14ac:dyDescent="0.2">
      <c r="A23" s="1503" t="s">
        <v>3651</v>
      </c>
      <c r="G23" s="1504">
        <v>84100</v>
      </c>
      <c r="H23" s="1504">
        <v>84100</v>
      </c>
    </row>
    <row r="24" spans="1:8" x14ac:dyDescent="0.2">
      <c r="A24" s="1503" t="s">
        <v>3652</v>
      </c>
      <c r="G24" s="1504">
        <v>11492814.199999999</v>
      </c>
      <c r="H24" s="1504">
        <v>11492814.199999999</v>
      </c>
    </row>
    <row r="25" spans="1:8" x14ac:dyDescent="0.2">
      <c r="A25" s="1503" t="s">
        <v>3653</v>
      </c>
      <c r="G25" s="1504">
        <v>4427571</v>
      </c>
      <c r="H25" s="1504">
        <v>4427571</v>
      </c>
    </row>
    <row r="26" spans="1:8" x14ac:dyDescent="0.2">
      <c r="A26" s="1503" t="s">
        <v>3654</v>
      </c>
      <c r="G26" s="1504">
        <v>11554713.85</v>
      </c>
      <c r="H26" s="1504">
        <v>11554713.85</v>
      </c>
    </row>
    <row r="27" spans="1:8" x14ac:dyDescent="0.2">
      <c r="A27" s="1503" t="s">
        <v>3655</v>
      </c>
      <c r="G27" s="1504">
        <v>95326054.950000003</v>
      </c>
      <c r="H27" s="1504">
        <v>95326054.950000003</v>
      </c>
    </row>
    <row r="28" spans="1:8" x14ac:dyDescent="0.2">
      <c r="A28" s="1508" t="s">
        <v>3656</v>
      </c>
      <c r="G28" s="1509">
        <v>862078.3</v>
      </c>
      <c r="H28" s="1509">
        <v>862078.3</v>
      </c>
    </row>
    <row r="29" spans="1:8" x14ac:dyDescent="0.2">
      <c r="A29" s="1503" t="s">
        <v>3657</v>
      </c>
      <c r="G29" s="1504">
        <v>62901537.100000001</v>
      </c>
      <c r="H29" s="1504">
        <v>62901537.100000001</v>
      </c>
    </row>
    <row r="30" spans="1:8" x14ac:dyDescent="0.2">
      <c r="A30" s="1503" t="s">
        <v>3658</v>
      </c>
      <c r="G30" s="1504">
        <v>5726520.8499999996</v>
      </c>
      <c r="H30" s="1504">
        <v>5726520.8499999996</v>
      </c>
    </row>
    <row r="31" spans="1:8" x14ac:dyDescent="0.2">
      <c r="A31" s="1503" t="s">
        <v>3659</v>
      </c>
      <c r="G31" s="1504">
        <v>10881889.449999999</v>
      </c>
      <c r="H31" s="1504">
        <v>10881889.449999999</v>
      </c>
    </row>
    <row r="32" spans="1:8" x14ac:dyDescent="0.2">
      <c r="A32" s="1503" t="s">
        <v>3660</v>
      </c>
      <c r="G32" s="1504">
        <v>29815000</v>
      </c>
      <c r="H32" s="1504">
        <v>29815000</v>
      </c>
    </row>
    <row r="33" spans="1:8" x14ac:dyDescent="0.2">
      <c r="A33" s="1503" t="s">
        <v>3661</v>
      </c>
      <c r="G33" s="1504">
        <v>85015973.25</v>
      </c>
      <c r="H33" s="1504">
        <v>85015973.25</v>
      </c>
    </row>
    <row r="34" spans="1:8" x14ac:dyDescent="0.2">
      <c r="A34" s="1503" t="s">
        <v>4075</v>
      </c>
      <c r="B34" s="1506"/>
      <c r="C34" s="1506"/>
      <c r="D34" s="1506"/>
      <c r="E34" s="1506"/>
      <c r="F34" s="1507" t="s">
        <v>362</v>
      </c>
      <c r="G34" s="1504">
        <v>0</v>
      </c>
      <c r="H34" s="1504">
        <v>116715.8</v>
      </c>
    </row>
    <row r="35" spans="1:8" x14ac:dyDescent="0.2">
      <c r="A35" s="1503" t="s">
        <v>3662</v>
      </c>
      <c r="G35" s="1504">
        <v>158830</v>
      </c>
      <c r="H35" s="1504">
        <v>158830</v>
      </c>
    </row>
    <row r="36" spans="1:8" x14ac:dyDescent="0.2">
      <c r="A36" s="1503" t="s">
        <v>3663</v>
      </c>
      <c r="G36" s="1504">
        <v>465389.6</v>
      </c>
      <c r="H36" s="1504">
        <v>465389.6</v>
      </c>
    </row>
    <row r="37" spans="1:8" x14ac:dyDescent="0.2">
      <c r="A37" s="1503" t="s">
        <v>3664</v>
      </c>
      <c r="G37" s="1504">
        <v>5017374.55</v>
      </c>
      <c r="H37" s="1504">
        <v>5017374.55</v>
      </c>
    </row>
    <row r="38" spans="1:8" x14ac:dyDescent="0.2">
      <c r="A38" s="1503" t="s">
        <v>3665</v>
      </c>
      <c r="G38" s="1504">
        <v>17685292</v>
      </c>
      <c r="H38" s="1504">
        <v>17685292</v>
      </c>
    </row>
    <row r="39" spans="1:8" x14ac:dyDescent="0.2">
      <c r="A39" s="1503" t="s">
        <v>3666</v>
      </c>
      <c r="G39" s="1504">
        <v>1202000</v>
      </c>
      <c r="H39" s="1504">
        <v>1202000</v>
      </c>
    </row>
    <row r="40" spans="1:8" x14ac:dyDescent="0.2">
      <c r="A40" s="1503" t="s">
        <v>3667</v>
      </c>
      <c r="G40" s="1504">
        <v>11541264</v>
      </c>
      <c r="H40" s="1504">
        <v>11541264</v>
      </c>
    </row>
    <row r="41" spans="1:8" x14ac:dyDescent="0.2">
      <c r="A41" s="1503" t="s">
        <v>3668</v>
      </c>
      <c r="G41" s="1504">
        <v>2777279</v>
      </c>
      <c r="H41" s="1504">
        <v>2777279</v>
      </c>
    </row>
    <row r="42" spans="1:8" x14ac:dyDescent="0.2">
      <c r="A42" s="1503" t="s">
        <v>3669</v>
      </c>
      <c r="G42" s="1504">
        <v>8606808.5500000007</v>
      </c>
      <c r="H42" s="1504">
        <v>8606808.5500000007</v>
      </c>
    </row>
    <row r="43" spans="1:8" x14ac:dyDescent="0.2">
      <c r="A43" s="1685" t="s">
        <v>3670</v>
      </c>
      <c r="B43" s="1685"/>
      <c r="C43" s="1685"/>
      <c r="D43" s="1685"/>
      <c r="E43" s="1685"/>
      <c r="F43" s="1510"/>
      <c r="G43" s="1509">
        <v>48403382.950000003</v>
      </c>
      <c r="H43" s="1509">
        <v>48403382.950000003</v>
      </c>
    </row>
    <row r="44" spans="1:8" x14ac:dyDescent="0.2">
      <c r="A44" s="1503" t="s">
        <v>3671</v>
      </c>
      <c r="G44" s="1504">
        <v>3620000</v>
      </c>
      <c r="H44" s="1504">
        <v>3620000</v>
      </c>
    </row>
    <row r="45" spans="1:8" x14ac:dyDescent="0.2">
      <c r="A45" s="1503" t="s">
        <v>3672</v>
      </c>
      <c r="G45" s="1504">
        <v>213470618.84</v>
      </c>
      <c r="H45" s="1504">
        <v>213470618.84</v>
      </c>
    </row>
    <row r="46" spans="1:8" x14ac:dyDescent="0.2">
      <c r="A46" s="1503" t="s">
        <v>3673</v>
      </c>
      <c r="G46" s="1504">
        <v>5130400</v>
      </c>
      <c r="H46" s="1504">
        <v>5130400</v>
      </c>
    </row>
    <row r="47" spans="1:8" x14ac:dyDescent="0.2">
      <c r="A47" s="1503" t="s">
        <v>3674</v>
      </c>
      <c r="G47" s="1504">
        <v>4758150</v>
      </c>
      <c r="H47" s="1504">
        <v>4758150</v>
      </c>
    </row>
    <row r="48" spans="1:8" x14ac:dyDescent="0.2">
      <c r="A48" s="1503" t="s">
        <v>3675</v>
      </c>
      <c r="G48" s="1504">
        <v>9936307.9499999993</v>
      </c>
      <c r="H48" s="1504">
        <v>9936307.9499999993</v>
      </c>
    </row>
    <row r="49" spans="1:8" x14ac:dyDescent="0.2">
      <c r="A49" s="1503" t="s">
        <v>3676</v>
      </c>
      <c r="G49" s="1504">
        <v>1207120</v>
      </c>
      <c r="H49" s="1504">
        <v>1207120</v>
      </c>
    </row>
    <row r="50" spans="1:8" x14ac:dyDescent="0.2">
      <c r="A50" s="1503" t="s">
        <v>3677</v>
      </c>
      <c r="G50" s="1504">
        <v>3242790</v>
      </c>
      <c r="H50" s="1504">
        <v>3242790</v>
      </c>
    </row>
    <row r="51" spans="1:8" x14ac:dyDescent="0.2">
      <c r="A51" s="1503" t="s">
        <v>3678</v>
      </c>
      <c r="G51" s="1504">
        <v>4489956.25</v>
      </c>
      <c r="H51" s="1504">
        <v>4489956.25</v>
      </c>
    </row>
    <row r="52" spans="1:8" x14ac:dyDescent="0.2">
      <c r="A52" s="1503" t="s">
        <v>3679</v>
      </c>
      <c r="G52" s="1504">
        <v>10600163.25</v>
      </c>
      <c r="H52" s="1504">
        <v>10600163.25</v>
      </c>
    </row>
    <row r="53" spans="1:8" x14ac:dyDescent="0.2">
      <c r="A53" s="1503" t="s">
        <v>3680</v>
      </c>
      <c r="G53" s="1504">
        <v>2124970</v>
      </c>
      <c r="H53" s="1504">
        <v>2124970</v>
      </c>
    </row>
    <row r="54" spans="1:8" x14ac:dyDescent="0.2">
      <c r="A54" s="1503" t="s">
        <v>3681</v>
      </c>
      <c r="G54" s="1504">
        <v>15015712.35</v>
      </c>
      <c r="H54" s="1504">
        <v>15015712.35</v>
      </c>
    </row>
    <row r="55" spans="1:8" ht="24.75" customHeight="1" x14ac:dyDescent="0.2">
      <c r="A55" s="1686" t="s">
        <v>3682</v>
      </c>
      <c r="B55" s="1686"/>
      <c r="C55" s="1686"/>
      <c r="D55" s="1686"/>
      <c r="E55" s="1686"/>
      <c r="F55" s="1511"/>
      <c r="G55" s="1504">
        <v>22396277.75</v>
      </c>
      <c r="H55" s="1504">
        <v>22396277.75</v>
      </c>
    </row>
    <row r="56" spans="1:8" x14ac:dyDescent="0.2">
      <c r="A56" s="1503" t="s">
        <v>3683</v>
      </c>
      <c r="G56" s="1504">
        <v>5305661.05</v>
      </c>
      <c r="H56" s="1504">
        <v>5305661.05</v>
      </c>
    </row>
    <row r="57" spans="1:8" x14ac:dyDescent="0.2">
      <c r="A57" s="1503" t="s">
        <v>3684</v>
      </c>
      <c r="G57" s="1504">
        <v>25523118</v>
      </c>
      <c r="H57" s="1504">
        <v>25523118</v>
      </c>
    </row>
    <row r="58" spans="1:8" x14ac:dyDescent="0.2">
      <c r="A58" s="1503" t="s">
        <v>3685</v>
      </c>
      <c r="G58" s="1504">
        <v>890000</v>
      </c>
      <c r="H58" s="1504">
        <v>890000</v>
      </c>
    </row>
    <row r="59" spans="1:8" x14ac:dyDescent="0.2">
      <c r="A59" s="1503" t="s">
        <v>3686</v>
      </c>
      <c r="G59" s="1504">
        <v>66125859.350000001</v>
      </c>
      <c r="H59" s="1504">
        <v>66125859.350000001</v>
      </c>
    </row>
    <row r="60" spans="1:8" x14ac:dyDescent="0.2">
      <c r="A60" s="1503" t="s">
        <v>3687</v>
      </c>
      <c r="G60" s="1504">
        <v>7120206.2000000002</v>
      </c>
      <c r="H60" s="1504">
        <v>7120206.2000000002</v>
      </c>
    </row>
    <row r="61" spans="1:8" x14ac:dyDescent="0.2">
      <c r="A61" s="1503" t="s">
        <v>3688</v>
      </c>
      <c r="G61" s="1504">
        <v>7400000</v>
      </c>
      <c r="H61" s="1504">
        <v>7400000</v>
      </c>
    </row>
    <row r="62" spans="1:8" x14ac:dyDescent="0.2">
      <c r="A62" s="1503"/>
      <c r="G62" s="1504"/>
      <c r="H62" s="1504"/>
    </row>
    <row r="63" spans="1:8" x14ac:dyDescent="0.2">
      <c r="A63" s="1499"/>
      <c r="B63" s="1500"/>
      <c r="C63" s="1500"/>
      <c r="D63" s="1500"/>
      <c r="E63" s="1500"/>
      <c r="F63" s="1501"/>
      <c r="G63" s="1502" t="s">
        <v>3617</v>
      </c>
      <c r="H63" s="1502" t="s">
        <v>3618</v>
      </c>
    </row>
    <row r="64" spans="1:8" x14ac:dyDescent="0.2">
      <c r="A64" s="1503" t="s">
        <v>3689</v>
      </c>
      <c r="G64" s="1504">
        <v>186356251.34999999</v>
      </c>
      <c r="H64" s="1504">
        <v>186356251.34999999</v>
      </c>
    </row>
    <row r="65" spans="1:8" x14ac:dyDescent="0.2">
      <c r="A65" s="1503" t="s">
        <v>3690</v>
      </c>
      <c r="G65" s="1504">
        <v>2862823.2</v>
      </c>
      <c r="H65" s="1504">
        <v>2862823.2</v>
      </c>
    </row>
    <row r="66" spans="1:8" x14ac:dyDescent="0.2">
      <c r="A66" s="1503" t="s">
        <v>3691</v>
      </c>
      <c r="G66" s="1504">
        <v>4018479.9</v>
      </c>
      <c r="H66" s="1504">
        <v>4018479.9</v>
      </c>
    </row>
    <row r="67" spans="1:8" x14ac:dyDescent="0.2">
      <c r="A67" s="1508" t="s">
        <v>3692</v>
      </c>
      <c r="G67" s="1509">
        <v>44488179.5</v>
      </c>
      <c r="H67" s="1509">
        <v>44488179.5</v>
      </c>
    </row>
    <row r="68" spans="1:8" x14ac:dyDescent="0.2">
      <c r="A68" s="1503" t="s">
        <v>3693</v>
      </c>
      <c r="G68" s="1504">
        <v>6450000</v>
      </c>
      <c r="H68" s="1504">
        <v>6450000</v>
      </c>
    </row>
    <row r="69" spans="1:8" x14ac:dyDescent="0.2">
      <c r="A69" s="1503" t="s">
        <v>3694</v>
      </c>
      <c r="G69" s="1504">
        <v>7977000</v>
      </c>
      <c r="H69" s="1504">
        <v>7977000</v>
      </c>
    </row>
    <row r="70" spans="1:8" x14ac:dyDescent="0.2">
      <c r="A70" s="1503" t="s">
        <v>3695</v>
      </c>
      <c r="G70" s="1504">
        <v>24000000</v>
      </c>
      <c r="H70" s="1504">
        <v>24000000</v>
      </c>
    </row>
    <row r="71" spans="1:8" x14ac:dyDescent="0.2">
      <c r="A71" s="1503" t="s">
        <v>3696</v>
      </c>
      <c r="G71" s="1504">
        <v>24417000</v>
      </c>
      <c r="H71" s="1504">
        <v>24417000</v>
      </c>
    </row>
    <row r="72" spans="1:8" x14ac:dyDescent="0.2">
      <c r="A72" s="1503" t="s">
        <v>3697</v>
      </c>
      <c r="G72" s="1504">
        <v>130954169.09999999</v>
      </c>
      <c r="H72" s="1504">
        <v>130954169.09999999</v>
      </c>
    </row>
    <row r="73" spans="1:8" x14ac:dyDescent="0.2">
      <c r="A73" s="1503" t="s">
        <v>4076</v>
      </c>
      <c r="B73" s="1506"/>
      <c r="C73" s="1506"/>
      <c r="D73" s="1506"/>
      <c r="E73" s="1506"/>
      <c r="F73" s="1507" t="s">
        <v>3589</v>
      </c>
      <c r="G73" s="1504">
        <v>274391905.30000001</v>
      </c>
      <c r="H73" s="1504">
        <v>246857155.30000001</v>
      </c>
    </row>
    <row r="74" spans="1:8" x14ac:dyDescent="0.2">
      <c r="A74" s="1503" t="s">
        <v>3698</v>
      </c>
      <c r="G74" s="1504">
        <v>36460500</v>
      </c>
      <c r="H74" s="1504">
        <v>36460500</v>
      </c>
    </row>
    <row r="75" spans="1:8" x14ac:dyDescent="0.2">
      <c r="A75" s="1503" t="s">
        <v>4077</v>
      </c>
      <c r="B75" s="1506"/>
      <c r="C75" s="1506"/>
      <c r="D75" s="1506"/>
      <c r="E75" s="1506"/>
      <c r="F75" s="1507" t="s">
        <v>362</v>
      </c>
      <c r="G75" s="1504">
        <v>0</v>
      </c>
      <c r="H75" s="1504">
        <v>142995250.55000001</v>
      </c>
    </row>
    <row r="76" spans="1:8" x14ac:dyDescent="0.2">
      <c r="A76" s="1503" t="s">
        <v>3699</v>
      </c>
      <c r="G76" s="1504">
        <v>66863351.600000001</v>
      </c>
      <c r="H76" s="1504">
        <v>66863351.600000001</v>
      </c>
    </row>
    <row r="77" spans="1:8" x14ac:dyDescent="0.2">
      <c r="A77" s="1503" t="s">
        <v>3700</v>
      </c>
      <c r="G77" s="1504">
        <v>11800000</v>
      </c>
      <c r="H77" s="1504">
        <v>11800000</v>
      </c>
    </row>
    <row r="78" spans="1:8" x14ac:dyDescent="0.2">
      <c r="A78" s="1503" t="s">
        <v>3701</v>
      </c>
      <c r="G78" s="1504">
        <v>30994548</v>
      </c>
      <c r="H78" s="1504">
        <v>30994548</v>
      </c>
    </row>
    <row r="79" spans="1:8" x14ac:dyDescent="0.2">
      <c r="A79" s="1503" t="s">
        <v>4126</v>
      </c>
      <c r="B79" s="1506"/>
      <c r="C79" s="1506"/>
      <c r="D79" s="1506"/>
      <c r="E79" s="1506"/>
      <c r="F79" s="1507" t="s">
        <v>362</v>
      </c>
      <c r="G79" s="1504">
        <v>0</v>
      </c>
      <c r="H79" s="1504">
        <v>9532012</v>
      </c>
    </row>
    <row r="80" spans="1:8" x14ac:dyDescent="0.2">
      <c r="A80" s="1503" t="s">
        <v>3702</v>
      </c>
      <c r="G80" s="1504">
        <v>11812300</v>
      </c>
      <c r="H80" s="1504">
        <v>11812300</v>
      </c>
    </row>
    <row r="81" spans="1:8" x14ac:dyDescent="0.2">
      <c r="A81" s="1503" t="s">
        <v>3703</v>
      </c>
      <c r="G81" s="1504">
        <v>1350000</v>
      </c>
      <c r="H81" s="1504">
        <v>1350000</v>
      </c>
    </row>
    <row r="82" spans="1:8" x14ac:dyDescent="0.2">
      <c r="A82" s="1508" t="s">
        <v>3704</v>
      </c>
      <c r="G82" s="1509">
        <v>12849463</v>
      </c>
      <c r="H82" s="1509">
        <v>12849463</v>
      </c>
    </row>
    <row r="83" spans="1:8" x14ac:dyDescent="0.2">
      <c r="A83" s="1503" t="s">
        <v>3705</v>
      </c>
      <c r="G83" s="1504">
        <v>12438800</v>
      </c>
      <c r="H83" s="1504">
        <v>12438800</v>
      </c>
    </row>
    <row r="84" spans="1:8" x14ac:dyDescent="0.2">
      <c r="A84" s="1503" t="s">
        <v>3706</v>
      </c>
      <c r="G84" s="1504">
        <v>12891828</v>
      </c>
      <c r="H84" s="1504">
        <v>12891828</v>
      </c>
    </row>
    <row r="85" spans="1:8" x14ac:dyDescent="0.2">
      <c r="A85" s="1503" t="s">
        <v>3707</v>
      </c>
      <c r="G85" s="1504">
        <v>201190844.65000001</v>
      </c>
      <c r="H85" s="1504">
        <v>201190844.65000001</v>
      </c>
    </row>
    <row r="86" spans="1:8" x14ac:dyDescent="0.2">
      <c r="A86" s="1503" t="s">
        <v>4127</v>
      </c>
      <c r="B86" s="1506"/>
      <c r="C86" s="1506"/>
      <c r="D86" s="1506"/>
      <c r="E86" s="1506"/>
      <c r="F86" s="1507" t="s">
        <v>362</v>
      </c>
      <c r="G86" s="1504">
        <v>0</v>
      </c>
      <c r="H86" s="1504">
        <v>29703622</v>
      </c>
    </row>
    <row r="87" spans="1:8" x14ac:dyDescent="0.2">
      <c r="A87" s="1503" t="s">
        <v>3708</v>
      </c>
      <c r="G87" s="1504">
        <v>258380202.5</v>
      </c>
      <c r="H87" s="1504">
        <v>258380202.5</v>
      </c>
    </row>
    <row r="88" spans="1:8" x14ac:dyDescent="0.2">
      <c r="A88" s="1503" t="s">
        <v>3709</v>
      </c>
      <c r="G88" s="1504">
        <v>98887588.150000006</v>
      </c>
      <c r="H88" s="1504">
        <v>98887588.150000006</v>
      </c>
    </row>
    <row r="89" spans="1:8" x14ac:dyDescent="0.2">
      <c r="A89" s="1503" t="s">
        <v>3710</v>
      </c>
      <c r="G89" s="1504">
        <v>68988879.349999994</v>
      </c>
      <c r="H89" s="1504">
        <v>68988879.349999994</v>
      </c>
    </row>
    <row r="90" spans="1:8" x14ac:dyDescent="0.2">
      <c r="A90" s="1503" t="s">
        <v>3711</v>
      </c>
      <c r="G90" s="1504">
        <v>26761287.300000001</v>
      </c>
      <c r="H90" s="1504">
        <v>26761287.300000001</v>
      </c>
    </row>
    <row r="91" spans="1:8" x14ac:dyDescent="0.2">
      <c r="A91" s="1503" t="s">
        <v>3712</v>
      </c>
      <c r="G91" s="1504">
        <v>41823192.340000004</v>
      </c>
      <c r="H91" s="1504">
        <v>41823192.340000004</v>
      </c>
    </row>
    <row r="92" spans="1:8" x14ac:dyDescent="0.2">
      <c r="A92" s="1503" t="s">
        <v>3713</v>
      </c>
      <c r="G92" s="1504">
        <v>26340052.75</v>
      </c>
      <c r="H92" s="1504">
        <v>26340052.75</v>
      </c>
    </row>
    <row r="93" spans="1:8" x14ac:dyDescent="0.2">
      <c r="A93" s="1503" t="s">
        <v>3714</v>
      </c>
      <c r="G93" s="1504">
        <v>118218882.59999999</v>
      </c>
      <c r="H93" s="1504">
        <v>118218882.59999999</v>
      </c>
    </row>
    <row r="94" spans="1:8" x14ac:dyDescent="0.2">
      <c r="A94" s="1503" t="s">
        <v>3715</v>
      </c>
      <c r="G94" s="1504">
        <v>100560048.90000001</v>
      </c>
      <c r="H94" s="1504">
        <v>100560048.90000001</v>
      </c>
    </row>
    <row r="95" spans="1:8" x14ac:dyDescent="0.2">
      <c r="A95" s="1503" t="s">
        <v>3716</v>
      </c>
      <c r="G95" s="1504">
        <v>45355015.299999997</v>
      </c>
      <c r="H95" s="1504">
        <v>45355015.299999997</v>
      </c>
    </row>
    <row r="96" spans="1:8" x14ac:dyDescent="0.2">
      <c r="A96" s="1503" t="s">
        <v>3717</v>
      </c>
      <c r="G96" s="1504">
        <v>19450000</v>
      </c>
      <c r="H96" s="1504">
        <v>19450000</v>
      </c>
    </row>
    <row r="97" spans="1:8" x14ac:dyDescent="0.2">
      <c r="A97" s="1503" t="s">
        <v>3718</v>
      </c>
      <c r="G97" s="1504">
        <v>4706990.4000000004</v>
      </c>
      <c r="H97" s="1504">
        <v>4706990.4000000004</v>
      </c>
    </row>
    <row r="98" spans="1:8" x14ac:dyDescent="0.2">
      <c r="A98" s="1503" t="s">
        <v>3719</v>
      </c>
      <c r="G98" s="1504">
        <v>60157003.200000003</v>
      </c>
      <c r="H98" s="1504">
        <v>60157003.200000003</v>
      </c>
    </row>
    <row r="99" spans="1:8" x14ac:dyDescent="0.2">
      <c r="A99" s="1503" t="s">
        <v>4077</v>
      </c>
      <c r="B99" s="1506"/>
      <c r="C99" s="1506"/>
      <c r="D99" s="1506"/>
      <c r="E99" s="1506"/>
      <c r="F99" s="1507" t="s">
        <v>3589</v>
      </c>
      <c r="G99" s="1504">
        <v>275815486.80000001</v>
      </c>
      <c r="H99" s="1504">
        <v>0</v>
      </c>
    </row>
    <row r="100" spans="1:8" x14ac:dyDescent="0.2">
      <c r="A100" s="1503" t="s">
        <v>4079</v>
      </c>
      <c r="B100" s="1506"/>
      <c r="C100" s="1506"/>
      <c r="D100" s="1506"/>
      <c r="E100" s="1506"/>
      <c r="F100" s="1507" t="s">
        <v>3589</v>
      </c>
      <c r="G100" s="1504">
        <v>45036679.5</v>
      </c>
      <c r="H100" s="1504">
        <v>0</v>
      </c>
    </row>
    <row r="101" spans="1:8" x14ac:dyDescent="0.2">
      <c r="A101" s="1503" t="s">
        <v>4080</v>
      </c>
      <c r="B101" s="1506"/>
      <c r="C101" s="1506"/>
      <c r="D101" s="1506"/>
      <c r="E101" s="1506"/>
      <c r="F101" s="1507" t="s">
        <v>3589</v>
      </c>
      <c r="G101" s="1504">
        <v>41735949</v>
      </c>
      <c r="H101" s="1504">
        <v>0</v>
      </c>
    </row>
    <row r="102" spans="1:8" x14ac:dyDescent="0.2">
      <c r="A102" s="1503" t="s">
        <v>4081</v>
      </c>
      <c r="B102" s="1506"/>
      <c r="C102" s="1506"/>
      <c r="D102" s="1506"/>
      <c r="E102" s="1506"/>
      <c r="F102" s="1507" t="s">
        <v>3589</v>
      </c>
      <c r="G102" s="1504">
        <v>103461771.25</v>
      </c>
      <c r="H102" s="1504">
        <v>0</v>
      </c>
    </row>
    <row r="103" spans="1:8" x14ac:dyDescent="0.2">
      <c r="A103" s="1512" t="s">
        <v>3720</v>
      </c>
      <c r="G103" s="1513">
        <v>3440513226.3299999</v>
      </c>
      <c r="H103" s="1513">
        <v>3105859646.1300001</v>
      </c>
    </row>
    <row r="104" spans="1:8" x14ac:dyDescent="0.2">
      <c r="A104" s="1514" t="s">
        <v>4082</v>
      </c>
      <c r="F104" s="1360" t="s">
        <v>4078</v>
      </c>
      <c r="G104" s="1515">
        <v>-2261408416.79</v>
      </c>
      <c r="H104" s="1515">
        <v>-1997009295.3499999</v>
      </c>
    </row>
    <row r="105" spans="1:8" x14ac:dyDescent="0.2">
      <c r="A105" s="1512" t="s">
        <v>3721</v>
      </c>
      <c r="G105" s="1513">
        <f>+G103+G104</f>
        <v>1179104809.54</v>
      </c>
      <c r="H105" s="1513">
        <f>+H103+H104</f>
        <v>1108850350.7800002</v>
      </c>
    </row>
    <row r="106" spans="1:8" x14ac:dyDescent="0.2">
      <c r="A106" s="1512"/>
      <c r="G106" s="1513"/>
      <c r="H106" s="1513"/>
    </row>
    <row r="107" spans="1:8" x14ac:dyDescent="0.2">
      <c r="A107" s="1512"/>
      <c r="G107" s="1513"/>
      <c r="H107" s="1513"/>
    </row>
    <row r="108" spans="1:8" x14ac:dyDescent="0.2">
      <c r="A108" s="1512"/>
      <c r="G108" s="1513"/>
      <c r="H108" s="1513"/>
    </row>
    <row r="109" spans="1:8" x14ac:dyDescent="0.2">
      <c r="A109" s="1512"/>
      <c r="G109" s="1513"/>
      <c r="H109" s="1513"/>
    </row>
    <row r="110" spans="1:8" x14ac:dyDescent="0.2">
      <c r="A110" s="1512"/>
      <c r="G110" s="1513"/>
      <c r="H110" s="1513"/>
    </row>
    <row r="111" spans="1:8" x14ac:dyDescent="0.2">
      <c r="A111" s="1512"/>
      <c r="G111" s="1513"/>
      <c r="H111" s="1513"/>
    </row>
    <row r="112" spans="1:8" x14ac:dyDescent="0.2">
      <c r="A112" s="1512"/>
      <c r="G112" s="1513"/>
      <c r="H112" s="1513"/>
    </row>
    <row r="113" spans="1:8" x14ac:dyDescent="0.2">
      <c r="A113" s="1512"/>
      <c r="G113" s="1513"/>
      <c r="H113" s="1513"/>
    </row>
    <row r="114" spans="1:8" x14ac:dyDescent="0.2">
      <c r="A114" s="1512"/>
      <c r="G114" s="1513"/>
      <c r="H114" s="1513"/>
    </row>
    <row r="115" spans="1:8" x14ac:dyDescent="0.2">
      <c r="A115" s="1512"/>
      <c r="G115" s="1513"/>
      <c r="H115" s="1513"/>
    </row>
    <row r="116" spans="1:8" x14ac:dyDescent="0.2">
      <c r="A116" s="1512"/>
      <c r="G116" s="1513"/>
      <c r="H116" s="1513"/>
    </row>
    <row r="117" spans="1:8" x14ac:dyDescent="0.2">
      <c r="A117" s="1512"/>
      <c r="G117" s="1513"/>
      <c r="H117" s="1513"/>
    </row>
    <row r="118" spans="1:8" x14ac:dyDescent="0.2">
      <c r="A118" s="1512"/>
      <c r="G118" s="1513"/>
      <c r="H118" s="1513"/>
    </row>
    <row r="119" spans="1:8" x14ac:dyDescent="0.2">
      <c r="A119" s="1512"/>
      <c r="G119" s="1513"/>
      <c r="H119" s="1513"/>
    </row>
    <row r="120" spans="1:8" x14ac:dyDescent="0.2">
      <c r="A120" s="1512"/>
      <c r="G120" s="1513"/>
      <c r="H120" s="1513"/>
    </row>
    <row r="121" spans="1:8" x14ac:dyDescent="0.2">
      <c r="A121" s="1512"/>
      <c r="G121" s="1513"/>
      <c r="H121" s="1513"/>
    </row>
    <row r="122" spans="1:8" x14ac:dyDescent="0.2">
      <c r="A122" s="1512"/>
      <c r="G122" s="1513"/>
      <c r="H122" s="1513"/>
    </row>
    <row r="123" spans="1:8" x14ac:dyDescent="0.2">
      <c r="A123" s="1512"/>
      <c r="G123" s="1513"/>
      <c r="H123" s="1513"/>
    </row>
    <row r="124" spans="1:8" x14ac:dyDescent="0.2">
      <c r="A124" s="1512"/>
      <c r="G124" s="1513"/>
      <c r="H124" s="1513"/>
    </row>
    <row r="125" spans="1:8" x14ac:dyDescent="0.2">
      <c r="A125" s="1512"/>
      <c r="G125" s="1513"/>
      <c r="H125" s="1513"/>
    </row>
    <row r="126" spans="1:8" x14ac:dyDescent="0.2">
      <c r="A126" s="1683" t="s">
        <v>5049</v>
      </c>
      <c r="B126" s="1683"/>
      <c r="C126" s="1683"/>
      <c r="D126" s="1683"/>
      <c r="E126" s="1683"/>
      <c r="F126" s="1683"/>
      <c r="G126" s="1683"/>
      <c r="H126" s="1683"/>
    </row>
    <row r="127" spans="1:8" x14ac:dyDescent="0.2">
      <c r="A127" s="1683" t="s">
        <v>5051</v>
      </c>
      <c r="B127" s="1683"/>
      <c r="C127" s="1683"/>
      <c r="D127" s="1683"/>
      <c r="E127" s="1683"/>
      <c r="F127" s="1683"/>
      <c r="G127" s="1683"/>
      <c r="H127" s="1683"/>
    </row>
    <row r="128" spans="1:8" x14ac:dyDescent="0.2">
      <c r="A128" s="1683" t="s">
        <v>256</v>
      </c>
      <c r="B128" s="1683"/>
      <c r="C128" s="1683"/>
      <c r="D128" s="1683"/>
      <c r="E128" s="1683"/>
      <c r="F128" s="1683"/>
      <c r="G128" s="1683"/>
      <c r="H128" s="1683"/>
    </row>
    <row r="129" spans="1:8" x14ac:dyDescent="0.2">
      <c r="A129" s="1689" t="s">
        <v>3</v>
      </c>
      <c r="B129" s="1689"/>
      <c r="C129" s="1689"/>
      <c r="D129" s="1689"/>
      <c r="E129" s="1689"/>
      <c r="F129" s="1689"/>
      <c r="G129" s="1689"/>
      <c r="H129" s="1689"/>
    </row>
    <row r="130" spans="1:8" x14ac:dyDescent="0.2">
      <c r="A130" s="1498"/>
      <c r="B130" s="1498"/>
      <c r="C130" s="1498"/>
    </row>
    <row r="131" spans="1:8" x14ac:dyDescent="0.2">
      <c r="A131" s="1499"/>
      <c r="B131" s="1500"/>
      <c r="C131" s="1500"/>
      <c r="D131" s="1500"/>
      <c r="E131" s="1500"/>
      <c r="F131" s="1501"/>
      <c r="G131" s="1502" t="s">
        <v>3617</v>
      </c>
      <c r="H131" s="1502" t="s">
        <v>3618</v>
      </c>
    </row>
    <row r="132" spans="1:8" x14ac:dyDescent="0.2">
      <c r="A132" s="1503" t="s">
        <v>3722</v>
      </c>
      <c r="G132" s="1504">
        <v>98003380.280000001</v>
      </c>
      <c r="H132" s="1504">
        <v>98003380.280000001</v>
      </c>
    </row>
    <row r="133" spans="1:8" x14ac:dyDescent="0.2">
      <c r="A133" s="1503" t="s">
        <v>3723</v>
      </c>
      <c r="G133" s="1504">
        <v>25025578.030000001</v>
      </c>
      <c r="H133" s="1504">
        <v>25025578.030000001</v>
      </c>
    </row>
    <row r="134" spans="1:8" x14ac:dyDescent="0.2">
      <c r="A134" s="1503" t="s">
        <v>3724</v>
      </c>
      <c r="G134" s="1504">
        <v>13005244.59</v>
      </c>
      <c r="H134" s="1504">
        <v>13005244.59</v>
      </c>
    </row>
    <row r="135" spans="1:8" x14ac:dyDescent="0.2">
      <c r="A135" s="1503" t="s">
        <v>3725</v>
      </c>
      <c r="G135" s="1504">
        <v>81847050.430000007</v>
      </c>
      <c r="H135" s="1504">
        <v>81847050.430000007</v>
      </c>
    </row>
    <row r="136" spans="1:8" x14ac:dyDescent="0.2">
      <c r="A136" s="1503" t="s">
        <v>3726</v>
      </c>
      <c r="G136" s="1504">
        <v>59389017.259999998</v>
      </c>
      <c r="H136" s="1504">
        <v>59389017.259999998</v>
      </c>
    </row>
    <row r="137" spans="1:8" x14ac:dyDescent="0.2">
      <c r="A137" s="1503" t="s">
        <v>3727</v>
      </c>
      <c r="G137" s="1504">
        <v>41132900.090000004</v>
      </c>
      <c r="H137" s="1504">
        <v>41132900.090000004</v>
      </c>
    </row>
    <row r="138" spans="1:8" x14ac:dyDescent="0.2">
      <c r="A138" s="1503" t="s">
        <v>3728</v>
      </c>
      <c r="G138" s="1504">
        <v>7661805.4500000002</v>
      </c>
      <c r="H138" s="1504">
        <v>7661805.4500000002</v>
      </c>
    </row>
    <row r="139" spans="1:8" x14ac:dyDescent="0.2">
      <c r="A139" s="1503" t="s">
        <v>3729</v>
      </c>
      <c r="G139" s="1504">
        <v>340373923.55000001</v>
      </c>
      <c r="H139" s="1504">
        <v>340373923.55000001</v>
      </c>
    </row>
    <row r="140" spans="1:8" x14ac:dyDescent="0.2">
      <c r="A140" s="1503" t="s">
        <v>3730</v>
      </c>
      <c r="G140" s="1504">
        <v>28673981.989999998</v>
      </c>
      <c r="H140" s="1504">
        <v>28673981.989999998</v>
      </c>
    </row>
    <row r="141" spans="1:8" x14ac:dyDescent="0.2">
      <c r="A141" s="1503" t="s">
        <v>3731</v>
      </c>
      <c r="G141" s="1504">
        <v>6454852.25</v>
      </c>
      <c r="H141" s="1504">
        <v>6454852.25</v>
      </c>
    </row>
    <row r="142" spans="1:8" x14ac:dyDescent="0.2">
      <c r="A142" s="1503" t="s">
        <v>3732</v>
      </c>
      <c r="G142" s="1504">
        <v>253464137.99000001</v>
      </c>
      <c r="H142" s="1504">
        <v>253464137.99000001</v>
      </c>
    </row>
    <row r="143" spans="1:8" x14ac:dyDescent="0.2">
      <c r="A143" s="1503" t="s">
        <v>3733</v>
      </c>
      <c r="G143" s="1504">
        <v>304137851.23000002</v>
      </c>
      <c r="H143" s="1504">
        <v>304137851.23000002</v>
      </c>
    </row>
    <row r="144" spans="1:8" x14ac:dyDescent="0.2">
      <c r="A144" s="1503" t="s">
        <v>3734</v>
      </c>
      <c r="G144" s="1504">
        <v>39366331</v>
      </c>
      <c r="H144" s="1504">
        <v>39366331</v>
      </c>
    </row>
    <row r="145" spans="1:8" x14ac:dyDescent="0.2">
      <c r="A145" s="1503" t="s">
        <v>3735</v>
      </c>
      <c r="G145" s="1504">
        <v>19733414.449999999</v>
      </c>
      <c r="H145" s="1504">
        <v>19733414.449999999</v>
      </c>
    </row>
    <row r="146" spans="1:8" x14ac:dyDescent="0.2">
      <c r="A146" s="1503" t="s">
        <v>3736</v>
      </c>
      <c r="G146" s="1504">
        <v>6476008.7800000003</v>
      </c>
      <c r="H146" s="1504">
        <v>6476008.7800000003</v>
      </c>
    </row>
    <row r="147" spans="1:8" x14ac:dyDescent="0.2">
      <c r="A147" s="1503" t="s">
        <v>3737</v>
      </c>
      <c r="G147" s="1504">
        <v>142577758.86000001</v>
      </c>
      <c r="H147" s="1504">
        <v>142577758.86000001</v>
      </c>
    </row>
    <row r="148" spans="1:8" x14ac:dyDescent="0.2">
      <c r="A148" s="1503" t="s">
        <v>3738</v>
      </c>
      <c r="G148" s="1504">
        <v>65355406.960000001</v>
      </c>
      <c r="H148" s="1504">
        <v>65355406.960000001</v>
      </c>
    </row>
    <row r="149" spans="1:8" x14ac:dyDescent="0.2">
      <c r="A149" s="1503" t="s">
        <v>4083</v>
      </c>
      <c r="B149" s="1506"/>
      <c r="C149" s="1506"/>
      <c r="D149" s="1506"/>
      <c r="E149" s="1506"/>
      <c r="F149" s="1360" t="s">
        <v>3592</v>
      </c>
      <c r="G149" s="1504">
        <v>1128349036.22</v>
      </c>
      <c r="H149" s="1504">
        <v>134421156.25999999</v>
      </c>
    </row>
    <row r="150" spans="1:8" x14ac:dyDescent="0.2">
      <c r="A150" s="1503" t="s">
        <v>3739</v>
      </c>
      <c r="G150" s="1504">
        <v>73713017.590000004</v>
      </c>
      <c r="H150" s="1504">
        <v>73713017.590000004</v>
      </c>
    </row>
    <row r="151" spans="1:8" x14ac:dyDescent="0.2">
      <c r="A151" s="1503" t="s">
        <v>3740</v>
      </c>
      <c r="G151" s="1504">
        <v>4698988.3499999996</v>
      </c>
      <c r="H151" s="1504">
        <v>4698988.3499999996</v>
      </c>
    </row>
    <row r="152" spans="1:8" x14ac:dyDescent="0.2">
      <c r="A152" s="1503" t="s">
        <v>3741</v>
      </c>
      <c r="G152" s="1504">
        <v>5678017.7400000002</v>
      </c>
      <c r="H152" s="1504">
        <v>5678017.7400000002</v>
      </c>
    </row>
    <row r="153" spans="1:8" x14ac:dyDescent="0.2">
      <c r="A153" s="1503" t="s">
        <v>3742</v>
      </c>
      <c r="G153" s="1504">
        <v>459683645.19999999</v>
      </c>
      <c r="H153" s="1504">
        <v>459683645.19999999</v>
      </c>
    </row>
    <row r="154" spans="1:8" x14ac:dyDescent="0.2">
      <c r="A154" s="1503" t="s">
        <v>3743</v>
      </c>
      <c r="G154" s="1504">
        <v>11368320</v>
      </c>
      <c r="H154" s="1504">
        <v>11368320</v>
      </c>
    </row>
    <row r="155" spans="1:8" x14ac:dyDescent="0.2">
      <c r="A155" s="1503" t="s">
        <v>3744</v>
      </c>
      <c r="G155" s="1504">
        <v>2059900.77</v>
      </c>
      <c r="H155" s="1504">
        <v>2059900.77</v>
      </c>
    </row>
    <row r="156" spans="1:8" x14ac:dyDescent="0.2">
      <c r="A156" s="1508" t="s">
        <v>3745</v>
      </c>
      <c r="G156" s="1509">
        <v>121203017.48999999</v>
      </c>
      <c r="H156" s="1509">
        <v>121203017.48999999</v>
      </c>
    </row>
    <row r="157" spans="1:8" x14ac:dyDescent="0.2">
      <c r="A157" s="1503" t="s">
        <v>3746</v>
      </c>
      <c r="G157" s="1504">
        <v>3806242.75</v>
      </c>
      <c r="H157" s="1504">
        <v>3806242.75</v>
      </c>
    </row>
    <row r="158" spans="1:8" x14ac:dyDescent="0.2">
      <c r="A158" s="1503" t="s">
        <v>3747</v>
      </c>
      <c r="G158" s="1504">
        <v>658785975.26999998</v>
      </c>
      <c r="H158" s="1504">
        <v>658785975.26999998</v>
      </c>
    </row>
    <row r="159" spans="1:8" x14ac:dyDescent="0.2">
      <c r="A159" s="1503" t="s">
        <v>3748</v>
      </c>
      <c r="G159" s="1504">
        <v>40327938.369999997</v>
      </c>
      <c r="H159" s="1504">
        <v>40327938.369999997</v>
      </c>
    </row>
    <row r="160" spans="1:8" x14ac:dyDescent="0.2">
      <c r="A160" s="1503" t="s">
        <v>451</v>
      </c>
      <c r="G160" s="1504">
        <v>0</v>
      </c>
      <c r="H160" s="1504">
        <v>37032358.009999998</v>
      </c>
    </row>
    <row r="161" spans="1:8" x14ac:dyDescent="0.2">
      <c r="A161" s="1503" t="s">
        <v>3749</v>
      </c>
      <c r="G161" s="1504">
        <v>3891135.84</v>
      </c>
      <c r="H161" s="1504">
        <v>3891135.84</v>
      </c>
    </row>
    <row r="162" spans="1:8" x14ac:dyDescent="0.2">
      <c r="A162" s="1503" t="s">
        <v>3750</v>
      </c>
      <c r="G162" s="1504">
        <v>6115000</v>
      </c>
      <c r="H162" s="1504">
        <v>6115000</v>
      </c>
    </row>
    <row r="163" spans="1:8" x14ac:dyDescent="0.2">
      <c r="A163" s="1503" t="s">
        <v>3751</v>
      </c>
      <c r="G163" s="1504">
        <v>220360745.44999999</v>
      </c>
      <c r="H163" s="1504">
        <v>220360745.44999999</v>
      </c>
    </row>
    <row r="164" spans="1:8" x14ac:dyDescent="0.2">
      <c r="A164" s="1503" t="s">
        <v>3752</v>
      </c>
      <c r="G164" s="1504">
        <v>62568109.770000003</v>
      </c>
      <c r="H164" s="1504">
        <v>62568109.770000003</v>
      </c>
    </row>
    <row r="165" spans="1:8" x14ac:dyDescent="0.2">
      <c r="A165" s="1503" t="s">
        <v>3753</v>
      </c>
      <c r="G165" s="1504">
        <v>40302811.950000003</v>
      </c>
      <c r="H165" s="1504">
        <v>40302811.950000003</v>
      </c>
    </row>
    <row r="166" spans="1:8" x14ac:dyDescent="0.2">
      <c r="A166" s="1508" t="s">
        <v>3754</v>
      </c>
      <c r="G166" s="1509">
        <v>53028006.75</v>
      </c>
      <c r="H166" s="1509">
        <v>53028006.75</v>
      </c>
    </row>
    <row r="167" spans="1:8" x14ac:dyDescent="0.2">
      <c r="A167" s="1503" t="s">
        <v>3755</v>
      </c>
      <c r="G167" s="1504">
        <v>23569839.600000001</v>
      </c>
      <c r="H167" s="1504">
        <v>23569839.600000001</v>
      </c>
    </row>
    <row r="168" spans="1:8" x14ac:dyDescent="0.2">
      <c r="A168" s="1503" t="s">
        <v>3756</v>
      </c>
      <c r="G168" s="1504">
        <v>33163532.350000001</v>
      </c>
      <c r="H168" s="1504">
        <v>33163532.350000001</v>
      </c>
    </row>
    <row r="169" spans="1:8" x14ac:dyDescent="0.2">
      <c r="A169" s="1503" t="s">
        <v>3757</v>
      </c>
      <c r="G169" s="1504">
        <v>54498513.950000003</v>
      </c>
      <c r="H169" s="1504">
        <v>54498513.950000003</v>
      </c>
    </row>
    <row r="170" spans="1:8" x14ac:dyDescent="0.2">
      <c r="A170" s="1503" t="s">
        <v>3758</v>
      </c>
      <c r="G170" s="1504">
        <v>1248658.67</v>
      </c>
      <c r="H170" s="1504">
        <v>1248658.67</v>
      </c>
    </row>
    <row r="171" spans="1:8" x14ac:dyDescent="0.2">
      <c r="A171" s="1503" t="s">
        <v>3759</v>
      </c>
      <c r="G171" s="1504">
        <v>7385655.3899999997</v>
      </c>
      <c r="H171" s="1504">
        <v>7385655.3899999997</v>
      </c>
    </row>
    <row r="172" spans="1:8" x14ac:dyDescent="0.2">
      <c r="A172" s="1503" t="s">
        <v>3760</v>
      </c>
      <c r="G172" s="1504">
        <v>5552215.4299999997</v>
      </c>
      <c r="H172" s="1504">
        <v>5552215.4299999997</v>
      </c>
    </row>
    <row r="173" spans="1:8" x14ac:dyDescent="0.2">
      <c r="A173" s="1503" t="s">
        <v>3761</v>
      </c>
      <c r="G173" s="1504">
        <v>5385743.1399999997</v>
      </c>
      <c r="H173" s="1504">
        <v>5385743.1399999997</v>
      </c>
    </row>
    <row r="174" spans="1:8" x14ac:dyDescent="0.2">
      <c r="A174" s="1503" t="s">
        <v>3762</v>
      </c>
      <c r="G174" s="1504">
        <v>2307939.15</v>
      </c>
      <c r="H174" s="1504">
        <v>2307939.15</v>
      </c>
    </row>
    <row r="175" spans="1:8" x14ac:dyDescent="0.2">
      <c r="A175" s="1503" t="s">
        <v>3645</v>
      </c>
      <c r="G175" s="1504">
        <v>364019674.19999999</v>
      </c>
      <c r="H175" s="1504">
        <v>364019674.19999999</v>
      </c>
    </row>
    <row r="176" spans="1:8" x14ac:dyDescent="0.2">
      <c r="A176" s="1503" t="s">
        <v>3763</v>
      </c>
      <c r="G176" s="1504">
        <v>88536376.579999998</v>
      </c>
      <c r="H176" s="1504">
        <v>88536376.579999998</v>
      </c>
    </row>
    <row r="177" spans="1:8" x14ac:dyDescent="0.2">
      <c r="A177" s="1503" t="s">
        <v>3764</v>
      </c>
      <c r="G177" s="1504">
        <v>76754413.890000001</v>
      </c>
      <c r="H177" s="1504">
        <v>76754413.890000001</v>
      </c>
    </row>
    <row r="178" spans="1:8" x14ac:dyDescent="0.2">
      <c r="A178" s="1503" t="s">
        <v>3765</v>
      </c>
      <c r="G178" s="1504">
        <v>12828338.539999999</v>
      </c>
      <c r="H178" s="1504">
        <v>12828338.539999999</v>
      </c>
    </row>
    <row r="179" spans="1:8" x14ac:dyDescent="0.2">
      <c r="A179" s="1503" t="s">
        <v>3766</v>
      </c>
      <c r="G179" s="1504">
        <v>685019216.89999998</v>
      </c>
      <c r="H179" s="1504">
        <v>685019216.89999998</v>
      </c>
    </row>
    <row r="180" spans="1:8" x14ac:dyDescent="0.2">
      <c r="A180" s="1503" t="s">
        <v>3767</v>
      </c>
      <c r="G180" s="1504">
        <v>3677429.45</v>
      </c>
      <c r="H180" s="1504">
        <v>3677429.45</v>
      </c>
    </row>
    <row r="181" spans="1:8" x14ac:dyDescent="0.2">
      <c r="A181" s="1503" t="s">
        <v>3768</v>
      </c>
      <c r="G181" s="1504">
        <v>72037264.400000006</v>
      </c>
      <c r="H181" s="1504">
        <v>72037264.400000006</v>
      </c>
    </row>
    <row r="182" spans="1:8" x14ac:dyDescent="0.2">
      <c r="A182" s="1503" t="s">
        <v>3769</v>
      </c>
      <c r="G182" s="1504">
        <v>6370979.75</v>
      </c>
      <c r="H182" s="1504">
        <v>6370979.75</v>
      </c>
    </row>
    <row r="183" spans="1:8" x14ac:dyDescent="0.2">
      <c r="A183" s="1503" t="s">
        <v>3770</v>
      </c>
      <c r="G183" s="1504">
        <v>641919561.39999998</v>
      </c>
      <c r="H183" s="1504">
        <v>641919561.39999998</v>
      </c>
    </row>
    <row r="184" spans="1:8" x14ac:dyDescent="0.2">
      <c r="A184" s="1503" t="s">
        <v>3771</v>
      </c>
      <c r="G184" s="1504">
        <v>673360239.14999998</v>
      </c>
      <c r="H184" s="1504">
        <v>673360239.14999998</v>
      </c>
    </row>
    <row r="185" spans="1:8" x14ac:dyDescent="0.2">
      <c r="A185" s="1503" t="s">
        <v>3772</v>
      </c>
      <c r="G185" s="1504">
        <v>75275049.269999996</v>
      </c>
      <c r="H185" s="1504">
        <v>75275049.269999996</v>
      </c>
    </row>
    <row r="186" spans="1:8" x14ac:dyDescent="0.2">
      <c r="A186" s="1503" t="s">
        <v>3773</v>
      </c>
      <c r="G186" s="1504">
        <v>172114919.94999999</v>
      </c>
      <c r="H186" s="1504">
        <v>172114919.94999999</v>
      </c>
    </row>
    <row r="187" spans="1:8" x14ac:dyDescent="0.2">
      <c r="A187" s="1503"/>
      <c r="G187" s="1504"/>
      <c r="H187" s="1504"/>
    </row>
    <row r="188" spans="1:8" x14ac:dyDescent="0.2">
      <c r="A188" s="1503"/>
      <c r="G188" s="1504"/>
      <c r="H188" s="1504"/>
    </row>
    <row r="189" spans="1:8" x14ac:dyDescent="0.2">
      <c r="A189" s="1499"/>
      <c r="B189" s="1500"/>
      <c r="C189" s="1500"/>
      <c r="D189" s="1500"/>
      <c r="E189" s="1500"/>
      <c r="F189" s="1501"/>
      <c r="G189" s="1502" t="s">
        <v>3617</v>
      </c>
      <c r="H189" s="1502" t="s">
        <v>3618</v>
      </c>
    </row>
    <row r="190" spans="1:8" x14ac:dyDescent="0.2">
      <c r="A190" s="1503" t="s">
        <v>3774</v>
      </c>
      <c r="G190" s="1504">
        <v>25437441.91</v>
      </c>
      <c r="H190" s="1504">
        <v>25437441.91</v>
      </c>
    </row>
    <row r="191" spans="1:8" x14ac:dyDescent="0.2">
      <c r="A191" s="1503" t="s">
        <v>3775</v>
      </c>
      <c r="G191" s="1504">
        <v>43502273.5</v>
      </c>
      <c r="H191" s="1504">
        <v>43502273.5</v>
      </c>
    </row>
    <row r="192" spans="1:8" x14ac:dyDescent="0.2">
      <c r="A192" s="1503" t="s">
        <v>4084</v>
      </c>
      <c r="B192" s="1506"/>
      <c r="C192" s="1506"/>
      <c r="D192" s="1506"/>
      <c r="E192" s="1506"/>
      <c r="F192" s="1360" t="s">
        <v>3592</v>
      </c>
      <c r="G192" s="1504">
        <v>778039062.32000005</v>
      </c>
      <c r="H192" s="1504">
        <v>713248292.12</v>
      </c>
    </row>
    <row r="193" spans="1:8" x14ac:dyDescent="0.2">
      <c r="A193" s="1503" t="s">
        <v>3776</v>
      </c>
      <c r="G193" s="1504">
        <v>120146330</v>
      </c>
      <c r="H193" s="1504">
        <v>120146330</v>
      </c>
    </row>
    <row r="194" spans="1:8" x14ac:dyDescent="0.2">
      <c r="A194" s="1503" t="s">
        <v>3777</v>
      </c>
      <c r="G194" s="1504">
        <v>197548419.55000001</v>
      </c>
      <c r="H194" s="1504">
        <v>197548419.55000001</v>
      </c>
    </row>
    <row r="195" spans="1:8" x14ac:dyDescent="0.2">
      <c r="A195" s="1503" t="s">
        <v>3778</v>
      </c>
      <c r="G195" s="1504">
        <v>28713683.75</v>
      </c>
      <c r="H195" s="1504">
        <v>28713683.75</v>
      </c>
    </row>
    <row r="196" spans="1:8" x14ac:dyDescent="0.2">
      <c r="A196" s="1503" t="s">
        <v>3779</v>
      </c>
      <c r="G196" s="1504">
        <v>108732609.95</v>
      </c>
      <c r="H196" s="1504">
        <v>108732609.95</v>
      </c>
    </row>
    <row r="197" spans="1:8" x14ac:dyDescent="0.2">
      <c r="A197" s="1503" t="s">
        <v>3780</v>
      </c>
      <c r="G197" s="1504">
        <v>27692104.850000001</v>
      </c>
      <c r="H197" s="1504">
        <v>27692104.850000001</v>
      </c>
    </row>
    <row r="198" spans="1:8" x14ac:dyDescent="0.2">
      <c r="A198" s="1503" t="s">
        <v>3781</v>
      </c>
      <c r="G198" s="1504">
        <v>7438694.5999999996</v>
      </c>
      <c r="H198" s="1504">
        <v>7438694.5999999996</v>
      </c>
    </row>
    <row r="199" spans="1:8" x14ac:dyDescent="0.2">
      <c r="A199" s="1503" t="s">
        <v>3782</v>
      </c>
      <c r="G199" s="1504">
        <v>23458063.5</v>
      </c>
      <c r="H199" s="1504">
        <v>23458063.5</v>
      </c>
    </row>
    <row r="200" spans="1:8" x14ac:dyDescent="0.2">
      <c r="A200" s="1503" t="s">
        <v>3783</v>
      </c>
      <c r="G200" s="1504">
        <v>4292833.75</v>
      </c>
      <c r="H200" s="1504">
        <v>4292833.75</v>
      </c>
    </row>
    <row r="201" spans="1:8" x14ac:dyDescent="0.2">
      <c r="A201" s="1503" t="s">
        <v>3784</v>
      </c>
      <c r="G201" s="1504">
        <v>35977480</v>
      </c>
      <c r="H201" s="1504">
        <v>35977480</v>
      </c>
    </row>
    <row r="202" spans="1:8" x14ac:dyDescent="0.2">
      <c r="A202" s="1503" t="s">
        <v>3785</v>
      </c>
      <c r="G202" s="1504">
        <v>174887771.5</v>
      </c>
      <c r="H202" s="1504">
        <v>174887771.5</v>
      </c>
    </row>
    <row r="203" spans="1:8" x14ac:dyDescent="0.2">
      <c r="A203" s="1503" t="s">
        <v>3786</v>
      </c>
      <c r="G203" s="1504">
        <v>238638384.09999999</v>
      </c>
      <c r="H203" s="1504">
        <v>238638384.09999999</v>
      </c>
    </row>
    <row r="204" spans="1:8" x14ac:dyDescent="0.2">
      <c r="A204" s="1503" t="s">
        <v>3787</v>
      </c>
      <c r="G204" s="1504">
        <v>160715066.15000001</v>
      </c>
      <c r="H204" s="1504">
        <v>160715066.15000001</v>
      </c>
    </row>
    <row r="205" spans="1:8" x14ac:dyDescent="0.2">
      <c r="A205" s="1503" t="s">
        <v>3647</v>
      </c>
      <c r="G205" s="1504">
        <v>91242546.260000005</v>
      </c>
      <c r="H205" s="1504">
        <v>91242546.260000005</v>
      </c>
    </row>
    <row r="206" spans="1:8" x14ac:dyDescent="0.2">
      <c r="A206" s="1508" t="s">
        <v>3788</v>
      </c>
      <c r="G206" s="1509">
        <v>36758888.450000003</v>
      </c>
      <c r="H206" s="1509">
        <v>36758888.450000003</v>
      </c>
    </row>
    <row r="207" spans="1:8" x14ac:dyDescent="0.2">
      <c r="A207" s="1503" t="s">
        <v>3789</v>
      </c>
      <c r="G207" s="1504">
        <v>43387146.509999998</v>
      </c>
      <c r="H207" s="1504">
        <v>43387146.509999998</v>
      </c>
    </row>
    <row r="208" spans="1:8" x14ac:dyDescent="0.2">
      <c r="A208" s="1503" t="s">
        <v>3790</v>
      </c>
      <c r="G208" s="1504">
        <v>34839388.600000001</v>
      </c>
      <c r="H208" s="1504">
        <v>34839388.600000001</v>
      </c>
    </row>
    <row r="209" spans="1:8" x14ac:dyDescent="0.2">
      <c r="A209" s="1503" t="s">
        <v>3671</v>
      </c>
      <c r="G209" s="1504">
        <v>124037375.14</v>
      </c>
      <c r="H209" s="1504">
        <v>124037375.14</v>
      </c>
    </row>
    <row r="210" spans="1:8" x14ac:dyDescent="0.2">
      <c r="A210" s="1503" t="s">
        <v>3791</v>
      </c>
      <c r="G210" s="1504">
        <v>18236358.300000001</v>
      </c>
      <c r="H210" s="1504">
        <v>18236358.300000001</v>
      </c>
    </row>
    <row r="211" spans="1:8" x14ac:dyDescent="0.2">
      <c r="A211" s="1503" t="s">
        <v>3642</v>
      </c>
      <c r="G211" s="1504">
        <v>21150922.800000001</v>
      </c>
      <c r="H211" s="1504">
        <v>21150922.800000001</v>
      </c>
    </row>
    <row r="212" spans="1:8" x14ac:dyDescent="0.2">
      <c r="A212" s="1503" t="s">
        <v>3792</v>
      </c>
      <c r="G212" s="1504">
        <v>180679831</v>
      </c>
      <c r="H212" s="1504">
        <v>180679831</v>
      </c>
    </row>
    <row r="213" spans="1:8" x14ac:dyDescent="0.2">
      <c r="A213" s="1503" t="s">
        <v>3793</v>
      </c>
      <c r="G213" s="1504">
        <v>83462520.549999997</v>
      </c>
      <c r="H213" s="1504">
        <v>83462520.549999997</v>
      </c>
    </row>
    <row r="214" spans="1:8" x14ac:dyDescent="0.2">
      <c r="A214" s="1503" t="s">
        <v>3794</v>
      </c>
      <c r="G214" s="1504">
        <v>34055203.899999999</v>
      </c>
      <c r="H214" s="1504">
        <v>34055203.899999999</v>
      </c>
    </row>
    <row r="215" spans="1:8" x14ac:dyDescent="0.2">
      <c r="A215" s="1503" t="s">
        <v>3795</v>
      </c>
      <c r="G215" s="1504">
        <v>30585524.600000001</v>
      </c>
      <c r="H215" s="1504">
        <v>30585524.600000001</v>
      </c>
    </row>
    <row r="216" spans="1:8" x14ac:dyDescent="0.2">
      <c r="A216" s="1503" t="s">
        <v>4085</v>
      </c>
      <c r="B216" s="1506"/>
      <c r="C216" s="1506"/>
      <c r="D216" s="1506"/>
      <c r="E216" s="1506"/>
      <c r="F216" s="1360" t="s">
        <v>3592</v>
      </c>
      <c r="G216" s="1504">
        <v>336751371.25</v>
      </c>
      <c r="H216" s="1504">
        <v>262597019.69999999</v>
      </c>
    </row>
    <row r="217" spans="1:8" x14ac:dyDescent="0.2">
      <c r="A217" s="1503" t="s">
        <v>3796</v>
      </c>
      <c r="G217" s="1504">
        <v>18036751.350000001</v>
      </c>
      <c r="H217" s="1504">
        <v>18036751.350000001</v>
      </c>
    </row>
    <row r="218" spans="1:8" x14ac:dyDescent="0.2">
      <c r="A218" s="1503" t="s">
        <v>3797</v>
      </c>
      <c r="G218" s="1504">
        <v>198784885.84999999</v>
      </c>
      <c r="H218" s="1504">
        <v>198784885.84999999</v>
      </c>
    </row>
    <row r="219" spans="1:8" x14ac:dyDescent="0.2">
      <c r="A219" s="1503" t="s">
        <v>3798</v>
      </c>
      <c r="G219" s="1504">
        <v>23781365.100000001</v>
      </c>
      <c r="H219" s="1504">
        <v>23781365.100000001</v>
      </c>
    </row>
    <row r="220" spans="1:8" x14ac:dyDescent="0.2">
      <c r="A220" s="1503" t="s">
        <v>3799</v>
      </c>
      <c r="G220" s="1504">
        <v>7644000</v>
      </c>
      <c r="H220" s="1504">
        <v>7644000</v>
      </c>
    </row>
    <row r="221" spans="1:8" x14ac:dyDescent="0.2">
      <c r="A221" s="1503" t="s">
        <v>3800</v>
      </c>
      <c r="G221" s="1504">
        <v>9027325</v>
      </c>
      <c r="H221" s="1504">
        <v>9027325</v>
      </c>
    </row>
    <row r="222" spans="1:8" x14ac:dyDescent="0.2">
      <c r="A222" s="1503" t="s">
        <v>3801</v>
      </c>
      <c r="G222" s="1504">
        <v>18163857.699999999</v>
      </c>
      <c r="H222" s="1504">
        <v>18163857.699999999</v>
      </c>
    </row>
    <row r="223" spans="1:8" x14ac:dyDescent="0.2">
      <c r="A223" s="1503" t="s">
        <v>3802</v>
      </c>
      <c r="G223" s="1504">
        <v>11579275</v>
      </c>
      <c r="H223" s="1504">
        <v>11579275</v>
      </c>
    </row>
    <row r="224" spans="1:8" x14ac:dyDescent="0.2">
      <c r="A224" s="1516" t="s">
        <v>3803</v>
      </c>
      <c r="B224" s="1517"/>
      <c r="C224" s="1517"/>
      <c r="D224" s="1517"/>
      <c r="E224" s="1517"/>
      <c r="F224" s="1518"/>
      <c r="G224" s="1519">
        <v>21409700.25</v>
      </c>
      <c r="H224" s="1519">
        <v>21409700.25</v>
      </c>
    </row>
    <row r="225" spans="1:8" x14ac:dyDescent="0.2">
      <c r="A225" s="1503" t="s">
        <v>3804</v>
      </c>
      <c r="G225" s="1504">
        <v>11447559.300000001</v>
      </c>
      <c r="H225" s="1504">
        <v>11447559.300000001</v>
      </c>
    </row>
    <row r="226" spans="1:8" x14ac:dyDescent="0.2">
      <c r="A226" s="1503" t="s">
        <v>3805</v>
      </c>
      <c r="G226" s="1504">
        <v>15995963.050000001</v>
      </c>
      <c r="H226" s="1504">
        <v>15995963.050000001</v>
      </c>
    </row>
    <row r="227" spans="1:8" x14ac:dyDescent="0.2">
      <c r="A227" s="1503" t="s">
        <v>3806</v>
      </c>
      <c r="G227" s="1504">
        <v>17552248.25</v>
      </c>
      <c r="H227" s="1504">
        <v>17552248.25</v>
      </c>
    </row>
    <row r="228" spans="1:8" x14ac:dyDescent="0.2">
      <c r="A228" s="1503" t="s">
        <v>3807</v>
      </c>
      <c r="G228" s="1504">
        <v>15172325.300000001</v>
      </c>
      <c r="H228" s="1504">
        <v>15172325.300000001</v>
      </c>
    </row>
    <row r="229" spans="1:8" x14ac:dyDescent="0.2">
      <c r="A229" s="1503" t="s">
        <v>3808</v>
      </c>
      <c r="G229" s="1504">
        <v>11815185</v>
      </c>
      <c r="H229" s="1504">
        <v>11815185</v>
      </c>
    </row>
    <row r="230" spans="1:8" x14ac:dyDescent="0.2">
      <c r="A230" s="1503" t="s">
        <v>3809</v>
      </c>
      <c r="G230" s="1504">
        <v>25094093.449999999</v>
      </c>
      <c r="H230" s="1504">
        <v>25094093.449999999</v>
      </c>
    </row>
    <row r="231" spans="1:8" x14ac:dyDescent="0.2">
      <c r="A231" s="1503" t="s">
        <v>3810</v>
      </c>
      <c r="G231" s="1504">
        <v>14956186</v>
      </c>
      <c r="H231" s="1504">
        <v>14956186</v>
      </c>
    </row>
    <row r="232" spans="1:8" x14ac:dyDescent="0.2">
      <c r="A232" s="1503" t="s">
        <v>3811</v>
      </c>
      <c r="G232" s="1504">
        <v>16574615.800000001</v>
      </c>
      <c r="H232" s="1504">
        <v>16574615.800000001</v>
      </c>
    </row>
    <row r="233" spans="1:8" x14ac:dyDescent="0.2">
      <c r="A233" s="1503" t="s">
        <v>3812</v>
      </c>
      <c r="G233" s="1504">
        <v>34343626.649999999</v>
      </c>
      <c r="H233" s="1504">
        <v>34343626.649999999</v>
      </c>
    </row>
    <row r="234" spans="1:8" x14ac:dyDescent="0.2">
      <c r="A234" s="1503" t="s">
        <v>3813</v>
      </c>
      <c r="G234" s="1504">
        <v>224726238.15000001</v>
      </c>
      <c r="H234" s="1504">
        <v>224726238.15000001</v>
      </c>
    </row>
    <row r="235" spans="1:8" x14ac:dyDescent="0.2">
      <c r="A235" s="1503" t="s">
        <v>3814</v>
      </c>
      <c r="G235" s="1504">
        <v>294756867.72000003</v>
      </c>
      <c r="H235" s="1504">
        <v>294756867.72000003</v>
      </c>
    </row>
    <row r="236" spans="1:8" x14ac:dyDescent="0.2">
      <c r="A236" s="1503" t="s">
        <v>3815</v>
      </c>
      <c r="G236" s="1504">
        <v>18725087.100000001</v>
      </c>
      <c r="H236" s="1504">
        <v>18725087.100000001</v>
      </c>
    </row>
    <row r="237" spans="1:8" x14ac:dyDescent="0.2">
      <c r="A237" s="1503" t="s">
        <v>3816</v>
      </c>
      <c r="G237" s="1504">
        <v>69649379</v>
      </c>
      <c r="H237" s="1504">
        <v>69649379</v>
      </c>
    </row>
    <row r="238" spans="1:8" x14ac:dyDescent="0.2">
      <c r="A238" s="1503" t="s">
        <v>3817</v>
      </c>
      <c r="G238" s="1504">
        <v>113666988.09999999</v>
      </c>
      <c r="H238" s="1504">
        <v>113666988.09999999</v>
      </c>
    </row>
    <row r="239" spans="1:8" x14ac:dyDescent="0.2">
      <c r="A239" s="1503" t="s">
        <v>3818</v>
      </c>
      <c r="G239" s="1504">
        <v>207894447.5</v>
      </c>
      <c r="H239" s="1504">
        <v>207894447.5</v>
      </c>
    </row>
    <row r="240" spans="1:8" x14ac:dyDescent="0.2">
      <c r="A240" s="1503" t="s">
        <v>3819</v>
      </c>
      <c r="G240" s="1504">
        <v>241893746.19999999</v>
      </c>
      <c r="H240" s="1504">
        <v>241893746.19999999</v>
      </c>
    </row>
    <row r="241" spans="1:8" x14ac:dyDescent="0.2">
      <c r="A241" s="1503" t="s">
        <v>3820</v>
      </c>
      <c r="G241" s="1504">
        <v>162458561.65000001</v>
      </c>
      <c r="H241" s="1504">
        <v>162458561.65000001</v>
      </c>
    </row>
    <row r="242" spans="1:8" x14ac:dyDescent="0.2">
      <c r="A242" s="1503" t="s">
        <v>3821</v>
      </c>
      <c r="G242" s="1504">
        <v>232719780.40000001</v>
      </c>
      <c r="H242" s="1504">
        <v>232719780.40000001</v>
      </c>
    </row>
    <row r="243" spans="1:8" x14ac:dyDescent="0.2">
      <c r="A243" s="1508" t="s">
        <v>3822</v>
      </c>
      <c r="G243" s="1509">
        <v>259520418.59999999</v>
      </c>
      <c r="H243" s="1509">
        <v>259520418.59999999</v>
      </c>
    </row>
    <row r="244" spans="1:8" x14ac:dyDescent="0.2">
      <c r="A244" s="1503" t="s">
        <v>3823</v>
      </c>
      <c r="G244" s="1504">
        <v>207265206.55000001</v>
      </c>
      <c r="H244" s="1504">
        <v>207265206.55000001</v>
      </c>
    </row>
    <row r="245" spans="1:8" x14ac:dyDescent="0.2">
      <c r="A245" s="1503" t="s">
        <v>3824</v>
      </c>
      <c r="G245" s="1504">
        <v>41250462</v>
      </c>
      <c r="H245" s="1504">
        <v>41250462</v>
      </c>
    </row>
    <row r="246" spans="1:8" x14ac:dyDescent="0.2">
      <c r="A246" s="1503" t="s">
        <v>3825</v>
      </c>
      <c r="G246" s="1504">
        <v>107900087.3</v>
      </c>
      <c r="H246" s="1504">
        <v>107900087.3</v>
      </c>
    </row>
    <row r="247" spans="1:8" x14ac:dyDescent="0.2">
      <c r="A247" s="1503" t="s">
        <v>3826</v>
      </c>
      <c r="G247" s="1504">
        <v>261215000.75</v>
      </c>
      <c r="H247" s="1504">
        <v>261215000.75</v>
      </c>
    </row>
    <row r="248" spans="1:8" x14ac:dyDescent="0.2">
      <c r="A248" s="1503" t="s">
        <v>3827</v>
      </c>
      <c r="G248" s="1504">
        <v>114847120</v>
      </c>
      <c r="H248" s="1504">
        <v>114847120</v>
      </c>
    </row>
    <row r="249" spans="1:8" x14ac:dyDescent="0.2">
      <c r="A249" s="1503"/>
      <c r="G249" s="1504"/>
      <c r="H249" s="1504"/>
    </row>
    <row r="250" spans="1:8" x14ac:dyDescent="0.2">
      <c r="A250" s="1503"/>
      <c r="G250" s="1504"/>
      <c r="H250" s="1504"/>
    </row>
    <row r="251" spans="1:8" x14ac:dyDescent="0.2">
      <c r="A251" s="1503"/>
      <c r="G251" s="1504"/>
      <c r="H251" s="1504"/>
    </row>
    <row r="252" spans="1:8" x14ac:dyDescent="0.2">
      <c r="A252" s="1499"/>
      <c r="B252" s="1500"/>
      <c r="C252" s="1500"/>
      <c r="D252" s="1500"/>
      <c r="E252" s="1500"/>
      <c r="F252" s="1501"/>
      <c r="G252" s="1502" t="s">
        <v>3617</v>
      </c>
      <c r="H252" s="1502" t="s">
        <v>3618</v>
      </c>
    </row>
    <row r="253" spans="1:8" x14ac:dyDescent="0.2">
      <c r="A253" s="1503" t="s">
        <v>3828</v>
      </c>
      <c r="G253" s="1504">
        <v>41154297.600000001</v>
      </c>
      <c r="H253" s="1504">
        <v>41154297.600000001</v>
      </c>
    </row>
    <row r="254" spans="1:8" x14ac:dyDescent="0.2">
      <c r="A254" s="1503" t="s">
        <v>3829</v>
      </c>
      <c r="G254" s="1504">
        <v>40535858.700000003</v>
      </c>
      <c r="H254" s="1504">
        <v>40535858.700000003</v>
      </c>
    </row>
    <row r="255" spans="1:8" x14ac:dyDescent="0.2">
      <c r="A255" s="1503" t="s">
        <v>3830</v>
      </c>
      <c r="G255" s="1504">
        <v>75432257.400000006</v>
      </c>
      <c r="H255" s="1504">
        <v>75432257.400000006</v>
      </c>
    </row>
    <row r="256" spans="1:8" x14ac:dyDescent="0.2">
      <c r="A256" s="1503" t="s">
        <v>3831</v>
      </c>
      <c r="G256" s="1504">
        <v>108612111</v>
      </c>
      <c r="H256" s="1504">
        <v>108612111</v>
      </c>
    </row>
    <row r="257" spans="1:8" x14ac:dyDescent="0.2">
      <c r="A257" s="1503" t="s">
        <v>3832</v>
      </c>
      <c r="G257" s="1504">
        <v>34738764.200000003</v>
      </c>
      <c r="H257" s="1504">
        <v>34738764.200000003</v>
      </c>
    </row>
    <row r="258" spans="1:8" x14ac:dyDescent="0.2">
      <c r="A258" s="1503" t="s">
        <v>3833</v>
      </c>
      <c r="G258" s="1504">
        <v>45097915.649999999</v>
      </c>
      <c r="H258" s="1504">
        <v>45097915.649999999</v>
      </c>
    </row>
    <row r="259" spans="1:8" x14ac:dyDescent="0.2">
      <c r="A259" s="1503" t="s">
        <v>3834</v>
      </c>
      <c r="G259" s="1504">
        <v>107783698.59999999</v>
      </c>
      <c r="H259" s="1504">
        <v>107783698.59999999</v>
      </c>
    </row>
    <row r="260" spans="1:8" x14ac:dyDescent="0.2">
      <c r="A260" s="1503" t="s">
        <v>3835</v>
      </c>
      <c r="G260" s="1504">
        <v>1413855673.25</v>
      </c>
      <c r="H260" s="1504">
        <v>1413855673.25</v>
      </c>
    </row>
    <row r="261" spans="1:8" x14ac:dyDescent="0.2">
      <c r="A261" s="1503" t="s">
        <v>3836</v>
      </c>
      <c r="G261" s="1504">
        <v>15657440</v>
      </c>
      <c r="H261" s="1504">
        <v>15657440</v>
      </c>
    </row>
    <row r="262" spans="1:8" x14ac:dyDescent="0.2">
      <c r="A262" s="1503" t="s">
        <v>3837</v>
      </c>
      <c r="G262" s="1504">
        <v>20205000</v>
      </c>
      <c r="H262" s="1504">
        <v>20205000</v>
      </c>
    </row>
    <row r="263" spans="1:8" x14ac:dyDescent="0.2">
      <c r="A263" s="1503" t="s">
        <v>3838</v>
      </c>
      <c r="G263" s="1504">
        <v>81489739.599999994</v>
      </c>
      <c r="H263" s="1504">
        <v>81489739.599999994</v>
      </c>
    </row>
    <row r="264" spans="1:8" x14ac:dyDescent="0.2">
      <c r="A264" s="1503" t="s">
        <v>3839</v>
      </c>
      <c r="G264" s="1504">
        <v>217432429</v>
      </c>
      <c r="H264" s="1504">
        <v>217432429</v>
      </c>
    </row>
    <row r="265" spans="1:8" x14ac:dyDescent="0.2">
      <c r="A265" s="1503" t="s">
        <v>3840</v>
      </c>
      <c r="G265" s="1504">
        <v>1017311450.05</v>
      </c>
      <c r="H265" s="1504">
        <v>1017311450.05</v>
      </c>
    </row>
    <row r="266" spans="1:8" x14ac:dyDescent="0.2">
      <c r="A266" s="1503" t="s">
        <v>3841</v>
      </c>
      <c r="G266" s="1504">
        <v>19389386</v>
      </c>
      <c r="H266" s="1504">
        <v>19389386</v>
      </c>
    </row>
    <row r="267" spans="1:8" x14ac:dyDescent="0.2">
      <c r="A267" s="1503" t="s">
        <v>3842</v>
      </c>
      <c r="G267" s="1504">
        <v>147064155.44999999</v>
      </c>
      <c r="H267" s="1504">
        <v>147064155.44999999</v>
      </c>
    </row>
    <row r="268" spans="1:8" x14ac:dyDescent="0.2">
      <c r="A268" s="1503" t="s">
        <v>3843</v>
      </c>
      <c r="G268" s="1504">
        <v>47517600</v>
      </c>
      <c r="H268" s="1504">
        <v>47517600</v>
      </c>
    </row>
    <row r="269" spans="1:8" x14ac:dyDescent="0.2">
      <c r="A269" s="1503" t="s">
        <v>3844</v>
      </c>
      <c r="G269" s="1504">
        <v>98094814.950000003</v>
      </c>
      <c r="H269" s="1504">
        <v>98094814.950000003</v>
      </c>
    </row>
    <row r="270" spans="1:8" x14ac:dyDescent="0.2">
      <c r="A270" s="1503" t="s">
        <v>3845</v>
      </c>
      <c r="G270" s="1504">
        <v>15016903.800000001</v>
      </c>
      <c r="H270" s="1504">
        <v>15016903.800000001</v>
      </c>
    </row>
    <row r="271" spans="1:8" x14ac:dyDescent="0.2">
      <c r="A271" s="1503" t="s">
        <v>3846</v>
      </c>
      <c r="G271" s="1504">
        <v>83829409.900000006</v>
      </c>
      <c r="H271" s="1504">
        <v>83829409.900000006</v>
      </c>
    </row>
    <row r="272" spans="1:8" x14ac:dyDescent="0.2">
      <c r="A272" s="1503" t="s">
        <v>3847</v>
      </c>
      <c r="G272" s="1504">
        <v>135781284.15000001</v>
      </c>
      <c r="H272" s="1504">
        <v>135781284.15000001</v>
      </c>
    </row>
    <row r="273" spans="1:8" x14ac:dyDescent="0.2">
      <c r="A273" s="1503" t="s">
        <v>3848</v>
      </c>
      <c r="G273" s="1504">
        <v>17470000</v>
      </c>
      <c r="H273" s="1504">
        <v>17470000</v>
      </c>
    </row>
    <row r="274" spans="1:8" x14ac:dyDescent="0.2">
      <c r="A274" s="1503" t="s">
        <v>3849</v>
      </c>
      <c r="G274" s="1504">
        <v>49159967.200000003</v>
      </c>
      <c r="H274" s="1504">
        <v>49159967.200000003</v>
      </c>
    </row>
    <row r="275" spans="1:8" x14ac:dyDescent="0.2">
      <c r="A275" s="1503" t="s">
        <v>3850</v>
      </c>
      <c r="G275" s="1504">
        <v>1227932953.3499999</v>
      </c>
      <c r="H275" s="1504">
        <v>1227932953.3499999</v>
      </c>
    </row>
    <row r="276" spans="1:8" x14ac:dyDescent="0.2">
      <c r="A276" s="1503" t="s">
        <v>3851</v>
      </c>
      <c r="G276" s="1504">
        <v>46761609.590000004</v>
      </c>
      <c r="H276" s="1504">
        <v>46761609.590000004</v>
      </c>
    </row>
    <row r="277" spans="1:8" x14ac:dyDescent="0.2">
      <c r="A277" s="1503" t="s">
        <v>3852</v>
      </c>
      <c r="G277" s="1504">
        <v>165693997.59999999</v>
      </c>
      <c r="H277" s="1504">
        <v>165693997.59999999</v>
      </c>
    </row>
    <row r="278" spans="1:8" x14ac:dyDescent="0.2">
      <c r="A278" s="1503" t="s">
        <v>3853</v>
      </c>
      <c r="G278" s="1504">
        <v>199879158.05000001</v>
      </c>
      <c r="H278" s="1504">
        <v>199879158.05000001</v>
      </c>
    </row>
    <row r="279" spans="1:8" x14ac:dyDescent="0.2">
      <c r="A279" s="1503" t="s">
        <v>3854</v>
      </c>
      <c r="G279" s="1504">
        <v>2800000000</v>
      </c>
      <c r="H279" s="1504">
        <v>2800000000</v>
      </c>
    </row>
    <row r="280" spans="1:8" x14ac:dyDescent="0.2">
      <c r="A280" s="1503" t="s">
        <v>3855</v>
      </c>
      <c r="G280" s="1504">
        <v>24320000</v>
      </c>
      <c r="H280" s="1504">
        <v>24320000</v>
      </c>
    </row>
    <row r="281" spans="1:8" x14ac:dyDescent="0.2">
      <c r="A281" s="1503" t="s">
        <v>3856</v>
      </c>
      <c r="G281" s="1504">
        <v>379800876</v>
      </c>
      <c r="H281" s="1504">
        <v>379800876</v>
      </c>
    </row>
    <row r="282" spans="1:8" x14ac:dyDescent="0.2">
      <c r="A282" s="1686" t="s">
        <v>3857</v>
      </c>
      <c r="B282" s="1686"/>
      <c r="C282" s="1686"/>
      <c r="D282" s="1686"/>
      <c r="E282" s="1686"/>
      <c r="F282" s="1511"/>
      <c r="G282" s="1504">
        <v>1982679250.8599999</v>
      </c>
      <c r="H282" s="1504">
        <v>1982679250.8599999</v>
      </c>
    </row>
    <row r="283" spans="1:8" x14ac:dyDescent="0.2">
      <c r="A283" s="1503" t="s">
        <v>3858</v>
      </c>
      <c r="G283" s="1504">
        <v>451422469.60000002</v>
      </c>
      <c r="H283" s="1504">
        <v>451422469.60000002</v>
      </c>
    </row>
    <row r="284" spans="1:8" x14ac:dyDescent="0.2">
      <c r="A284" s="1686" t="s">
        <v>3859</v>
      </c>
      <c r="B284" s="1686"/>
      <c r="C284" s="1686"/>
      <c r="D284" s="1686"/>
      <c r="E284" s="1686"/>
      <c r="F284" s="1511"/>
      <c r="G284" s="1509">
        <v>172526034.25</v>
      </c>
      <c r="H284" s="1509">
        <v>172526034.25</v>
      </c>
    </row>
    <row r="285" spans="1:8" x14ac:dyDescent="0.2">
      <c r="A285" s="1686" t="s">
        <v>3860</v>
      </c>
      <c r="B285" s="1686"/>
      <c r="C285" s="1686"/>
      <c r="D285" s="1686"/>
      <c r="E285" s="1686"/>
      <c r="F285" s="1511"/>
      <c r="G285" s="1504">
        <v>106331272.40000001</v>
      </c>
      <c r="H285" s="1504">
        <v>106331272.40000001</v>
      </c>
    </row>
    <row r="286" spans="1:8" x14ac:dyDescent="0.2">
      <c r="A286" s="1503" t="s">
        <v>4088</v>
      </c>
      <c r="B286" s="1506"/>
      <c r="C286" s="1506"/>
      <c r="D286" s="1506"/>
      <c r="E286" s="1506"/>
      <c r="F286" s="1507" t="s">
        <v>4086</v>
      </c>
      <c r="G286" s="1504">
        <v>17365466090.150002</v>
      </c>
      <c r="H286" s="1504">
        <v>17365466090.150002</v>
      </c>
    </row>
    <row r="287" spans="1:8" x14ac:dyDescent="0.2">
      <c r="A287" s="1503" t="s">
        <v>4089</v>
      </c>
      <c r="B287" s="1506"/>
      <c r="C287" s="1506"/>
      <c r="D287" s="1506"/>
      <c r="E287" s="1506"/>
      <c r="F287" s="1507" t="s">
        <v>4086</v>
      </c>
      <c r="G287" s="1504">
        <v>1840361007.3099999</v>
      </c>
      <c r="H287" s="1504">
        <v>1840361007.3099999</v>
      </c>
    </row>
    <row r="288" spans="1:8" x14ac:dyDescent="0.2">
      <c r="A288" s="1503" t="s">
        <v>4090</v>
      </c>
      <c r="B288" s="1506"/>
      <c r="C288" s="1506"/>
      <c r="D288" s="1506"/>
      <c r="E288" s="1506"/>
      <c r="F288" s="1507" t="s">
        <v>4086</v>
      </c>
      <c r="G288" s="1504">
        <v>2425482855.6500001</v>
      </c>
      <c r="H288" s="1504">
        <v>2425482855.6500001</v>
      </c>
    </row>
    <row r="289" spans="1:8" x14ac:dyDescent="0.2">
      <c r="A289" s="1503" t="s">
        <v>3861</v>
      </c>
      <c r="G289" s="1504">
        <v>787157594.83000004</v>
      </c>
      <c r="H289" s="1504">
        <v>787157594.83000004</v>
      </c>
    </row>
    <row r="290" spans="1:8" x14ac:dyDescent="0.2">
      <c r="A290" s="1503" t="s">
        <v>3862</v>
      </c>
      <c r="G290" s="1504">
        <v>275341008.75</v>
      </c>
      <c r="H290" s="1504">
        <v>275341008.75</v>
      </c>
    </row>
    <row r="291" spans="1:8" x14ac:dyDescent="0.2">
      <c r="A291" s="1503" t="s">
        <v>4092</v>
      </c>
      <c r="B291" s="1506"/>
      <c r="C291" s="1506"/>
      <c r="D291" s="1506"/>
      <c r="E291" s="1506"/>
      <c r="F291" s="1507" t="s">
        <v>3604</v>
      </c>
      <c r="G291" s="1504">
        <v>0</v>
      </c>
      <c r="H291" s="1504">
        <v>2022929991.95</v>
      </c>
    </row>
    <row r="292" spans="1:8" x14ac:dyDescent="0.2">
      <c r="A292" s="1503" t="s">
        <v>4093</v>
      </c>
      <c r="B292" s="1506"/>
      <c r="C292" s="1506"/>
      <c r="D292" s="1506"/>
      <c r="E292" s="1506"/>
      <c r="F292" s="1507" t="s">
        <v>3592</v>
      </c>
      <c r="G292" s="1504">
        <v>380150653.39999998</v>
      </c>
      <c r="H292" s="1504">
        <v>304180687.35000002</v>
      </c>
    </row>
    <row r="293" spans="1:8" x14ac:dyDescent="0.2">
      <c r="A293" s="1503" t="s">
        <v>3863</v>
      </c>
      <c r="G293" s="1504">
        <v>302590163.10000002</v>
      </c>
      <c r="H293" s="1504">
        <v>302590163.10000002</v>
      </c>
    </row>
    <row r="294" spans="1:8" x14ac:dyDescent="0.2">
      <c r="A294" s="1503" t="s">
        <v>3864</v>
      </c>
      <c r="G294" s="1504">
        <v>73846766.269999996</v>
      </c>
      <c r="H294" s="1504">
        <v>73846766.269999996</v>
      </c>
    </row>
    <row r="295" spans="1:8" x14ac:dyDescent="0.2">
      <c r="A295" s="1503" t="s">
        <v>4094</v>
      </c>
      <c r="B295" s="1506"/>
      <c r="C295" s="1506"/>
      <c r="D295" s="1506"/>
      <c r="E295" s="1506"/>
      <c r="F295" s="1507" t="s">
        <v>4087</v>
      </c>
      <c r="G295" s="1504">
        <v>3527764744.6100001</v>
      </c>
      <c r="H295" s="1504">
        <v>3522937024.6100001</v>
      </c>
    </row>
    <row r="296" spans="1:8" x14ac:dyDescent="0.2">
      <c r="A296" s="1503" t="s">
        <v>3865</v>
      </c>
      <c r="G296" s="1504">
        <v>609746256.25</v>
      </c>
      <c r="H296" s="1504">
        <v>609746256.25</v>
      </c>
    </row>
    <row r="297" spans="1:8" x14ac:dyDescent="0.2">
      <c r="A297" s="1503" t="s">
        <v>3866</v>
      </c>
      <c r="G297" s="1504">
        <v>778576340.5</v>
      </c>
      <c r="H297" s="1504">
        <v>778576340.5</v>
      </c>
    </row>
    <row r="298" spans="1:8" x14ac:dyDescent="0.2">
      <c r="A298" s="1503" t="s">
        <v>4095</v>
      </c>
      <c r="B298" s="1506"/>
      <c r="C298" s="1506"/>
      <c r="D298" s="1506"/>
      <c r="E298" s="1506"/>
      <c r="F298" s="1507" t="s">
        <v>3593</v>
      </c>
      <c r="G298" s="1504">
        <v>684177628.20000005</v>
      </c>
      <c r="H298" s="1504">
        <v>0</v>
      </c>
    </row>
    <row r="299" spans="1:8" x14ac:dyDescent="0.2">
      <c r="A299" s="1508" t="s">
        <v>4096</v>
      </c>
      <c r="F299" s="1507" t="s">
        <v>3593</v>
      </c>
      <c r="G299" s="1509">
        <v>450488956.85000002</v>
      </c>
      <c r="H299" s="1509">
        <v>0</v>
      </c>
    </row>
    <row r="300" spans="1:8" x14ac:dyDescent="0.2">
      <c r="A300" s="1503" t="s">
        <v>4097</v>
      </c>
      <c r="F300" s="1507" t="s">
        <v>3593</v>
      </c>
      <c r="G300" s="1504">
        <v>607023025.63</v>
      </c>
      <c r="H300" s="1504">
        <v>0</v>
      </c>
    </row>
    <row r="301" spans="1:8" x14ac:dyDescent="0.2">
      <c r="A301" s="1503" t="s">
        <v>4098</v>
      </c>
      <c r="F301" s="1507" t="s">
        <v>3593</v>
      </c>
      <c r="G301" s="1504">
        <v>161805364.84999999</v>
      </c>
      <c r="H301" s="1504">
        <v>0</v>
      </c>
    </row>
    <row r="302" spans="1:8" x14ac:dyDescent="0.2">
      <c r="A302" s="1503" t="s">
        <v>4099</v>
      </c>
      <c r="F302" s="1507" t="s">
        <v>3593</v>
      </c>
      <c r="G302" s="1504">
        <v>541385642.12</v>
      </c>
      <c r="H302" s="1504">
        <v>0</v>
      </c>
    </row>
    <row r="303" spans="1:8" x14ac:dyDescent="0.2">
      <c r="A303" s="1503" t="s">
        <v>4100</v>
      </c>
      <c r="F303" s="1507" t="s">
        <v>3593</v>
      </c>
      <c r="G303" s="1504">
        <v>170344007.65000001</v>
      </c>
      <c r="H303" s="1504">
        <v>0</v>
      </c>
    </row>
    <row r="304" spans="1:8" ht="14.25" x14ac:dyDescent="0.2">
      <c r="A304" s="1520" t="s">
        <v>4102</v>
      </c>
      <c r="B304" s="1521"/>
      <c r="C304" s="1521"/>
      <c r="D304" s="1521"/>
      <c r="E304" s="1521"/>
      <c r="F304" s="1507" t="s">
        <v>3592</v>
      </c>
      <c r="G304" s="1522">
        <v>2052338108.75</v>
      </c>
      <c r="H304" s="1522">
        <v>0</v>
      </c>
    </row>
    <row r="305" spans="1:8" x14ac:dyDescent="0.2">
      <c r="A305" s="1503" t="s">
        <v>4103</v>
      </c>
      <c r="B305" s="1506"/>
      <c r="C305" s="1506"/>
      <c r="D305" s="1506"/>
      <c r="E305" s="1506"/>
      <c r="F305" s="1507" t="s">
        <v>4087</v>
      </c>
      <c r="G305" s="1504">
        <v>7445132600.8000002</v>
      </c>
      <c r="H305" s="1504">
        <v>0</v>
      </c>
    </row>
    <row r="306" spans="1:8" x14ac:dyDescent="0.2">
      <c r="A306" s="1503" t="s">
        <v>4104</v>
      </c>
      <c r="B306" s="1506"/>
      <c r="C306" s="1506"/>
      <c r="D306" s="1506"/>
      <c r="E306" s="1506"/>
      <c r="F306" s="1507" t="s">
        <v>4087</v>
      </c>
      <c r="G306" s="1504">
        <v>8469756760.1099997</v>
      </c>
      <c r="H306" s="1504">
        <v>0</v>
      </c>
    </row>
    <row r="307" spans="1:8" x14ac:dyDescent="0.2">
      <c r="A307" s="1503" t="s">
        <v>4105</v>
      </c>
      <c r="B307" s="1506"/>
      <c r="C307" s="1506"/>
      <c r="D307" s="1506"/>
      <c r="E307" s="1506"/>
      <c r="F307" s="1507" t="s">
        <v>4087</v>
      </c>
      <c r="G307" s="1504">
        <v>21901395482.970001</v>
      </c>
      <c r="H307" s="1504">
        <v>0</v>
      </c>
    </row>
    <row r="308" spans="1:8" x14ac:dyDescent="0.2">
      <c r="A308" s="1503" t="s">
        <v>4106</v>
      </c>
      <c r="B308" s="1506"/>
      <c r="C308" s="1506"/>
      <c r="D308" s="1506"/>
      <c r="E308" s="1506"/>
      <c r="F308" s="1507" t="s">
        <v>4087</v>
      </c>
      <c r="G308" s="1504">
        <v>4458981342.0100002</v>
      </c>
      <c r="H308" s="1504">
        <v>0</v>
      </c>
    </row>
    <row r="309" spans="1:8" x14ac:dyDescent="0.2">
      <c r="A309" s="1503" t="s">
        <v>4107</v>
      </c>
      <c r="B309" s="1506"/>
      <c r="C309" s="1506"/>
      <c r="D309" s="1506"/>
      <c r="E309" s="1506"/>
      <c r="F309" s="1507" t="s">
        <v>4087</v>
      </c>
      <c r="G309" s="1504">
        <v>4400599422.3400002</v>
      </c>
      <c r="H309" s="1504">
        <v>0</v>
      </c>
    </row>
    <row r="310" spans="1:8" x14ac:dyDescent="0.2">
      <c r="A310" s="1512" t="s">
        <v>3867</v>
      </c>
      <c r="G310" s="1513">
        <v>104573809366.02</v>
      </c>
      <c r="H310" s="1513">
        <v>54076672685.940002</v>
      </c>
    </row>
    <row r="311" spans="1:8" x14ac:dyDescent="0.2">
      <c r="A311" s="1512" t="s">
        <v>4108</v>
      </c>
      <c r="F311" s="1507" t="s">
        <v>4078</v>
      </c>
      <c r="G311" s="1513">
        <v>-8666996354.3500004</v>
      </c>
      <c r="H311" s="1513">
        <v>-7444024196.4200001</v>
      </c>
    </row>
    <row r="312" spans="1:8" x14ac:dyDescent="0.2">
      <c r="A312" s="1512" t="s">
        <v>3868</v>
      </c>
      <c r="G312" s="1513">
        <f>+G310+G311</f>
        <v>95906813011.669998</v>
      </c>
      <c r="H312" s="1513">
        <f>+H310+H311</f>
        <v>46632648489.520004</v>
      </c>
    </row>
    <row r="313" spans="1:8" x14ac:dyDescent="0.2">
      <c r="A313" s="1512"/>
      <c r="G313" s="1513"/>
      <c r="H313" s="1513"/>
    </row>
    <row r="314" spans="1:8" x14ac:dyDescent="0.2">
      <c r="A314" s="1512"/>
      <c r="G314" s="1513"/>
      <c r="H314" s="1513"/>
    </row>
    <row r="315" spans="1:8" x14ac:dyDescent="0.2">
      <c r="A315" s="1683" t="s">
        <v>5049</v>
      </c>
      <c r="B315" s="1683"/>
      <c r="C315" s="1683"/>
      <c r="D315" s="1683"/>
      <c r="E315" s="1683"/>
      <c r="F315" s="1683"/>
      <c r="G315" s="1683"/>
      <c r="H315" s="1683"/>
    </row>
    <row r="316" spans="1:8" x14ac:dyDescent="0.2">
      <c r="A316" s="1683" t="s">
        <v>5052</v>
      </c>
      <c r="B316" s="1683"/>
      <c r="C316" s="1683"/>
      <c r="D316" s="1683"/>
      <c r="E316" s="1683"/>
      <c r="F316" s="1683"/>
      <c r="G316" s="1683"/>
      <c r="H316" s="1683"/>
    </row>
    <row r="317" spans="1:8" x14ac:dyDescent="0.2">
      <c r="A317" s="1683" t="s">
        <v>256</v>
      </c>
      <c r="B317" s="1683"/>
      <c r="C317" s="1683"/>
      <c r="D317" s="1683"/>
      <c r="E317" s="1683"/>
      <c r="F317" s="1683"/>
      <c r="G317" s="1683"/>
      <c r="H317" s="1683"/>
    </row>
    <row r="318" spans="1:8" x14ac:dyDescent="0.2">
      <c r="A318" s="1689" t="s">
        <v>3</v>
      </c>
      <c r="B318" s="1689"/>
      <c r="C318" s="1689"/>
      <c r="D318" s="1689"/>
      <c r="E318" s="1689"/>
      <c r="F318" s="1689"/>
      <c r="G318" s="1689"/>
      <c r="H318" s="1689"/>
    </row>
    <row r="319" spans="1:8" x14ac:dyDescent="0.2">
      <c r="A319" s="1498"/>
      <c r="B319" s="1498"/>
      <c r="C319" s="1498"/>
    </row>
    <row r="320" spans="1:8" x14ac:dyDescent="0.2">
      <c r="A320" s="1499"/>
      <c r="B320" s="1500"/>
      <c r="C320" s="1500"/>
      <c r="D320" s="1500"/>
      <c r="E320" s="1500"/>
      <c r="F320" s="1501"/>
      <c r="G320" s="1502" t="s">
        <v>3617</v>
      </c>
      <c r="H320" s="1502" t="s">
        <v>3618</v>
      </c>
    </row>
    <row r="321" spans="1:8" x14ac:dyDescent="0.2">
      <c r="A321" s="1503" t="s">
        <v>4109</v>
      </c>
      <c r="B321" s="1506"/>
      <c r="C321" s="1506"/>
      <c r="D321" s="1506"/>
      <c r="E321" s="1506"/>
      <c r="F321" s="1507" t="s">
        <v>4091</v>
      </c>
      <c r="G321" s="1504">
        <v>1310215669.75</v>
      </c>
      <c r="H321" s="1504">
        <v>1312735279.77</v>
      </c>
    </row>
    <row r="322" spans="1:8" x14ac:dyDescent="0.2">
      <c r="A322" s="1503" t="s">
        <v>4110</v>
      </c>
      <c r="B322" s="1506"/>
      <c r="C322" s="1506"/>
      <c r="D322" s="1506"/>
      <c r="E322" s="1506"/>
      <c r="F322" s="1507" t="s">
        <v>4091</v>
      </c>
      <c r="G322" s="1504">
        <v>459778221.95999998</v>
      </c>
      <c r="H322" s="1504">
        <v>986158660.05999994</v>
      </c>
    </row>
    <row r="323" spans="1:8" x14ac:dyDescent="0.2">
      <c r="A323" s="1503" t="s">
        <v>3869</v>
      </c>
      <c r="G323" s="1504">
        <v>2215119599.9499998</v>
      </c>
      <c r="H323" s="1504">
        <v>2215119599.9499998</v>
      </c>
    </row>
    <row r="324" spans="1:8" x14ac:dyDescent="0.2">
      <c r="A324" s="1503" t="s">
        <v>3642</v>
      </c>
      <c r="G324" s="1504">
        <v>1697650.4</v>
      </c>
      <c r="H324" s="1504">
        <v>1697650.4</v>
      </c>
    </row>
    <row r="325" spans="1:8" x14ac:dyDescent="0.2">
      <c r="A325" s="1503" t="s">
        <v>3870</v>
      </c>
      <c r="G325" s="1504">
        <v>984648.95</v>
      </c>
      <c r="H325" s="1504">
        <v>984648.95</v>
      </c>
    </row>
    <row r="326" spans="1:8" x14ac:dyDescent="0.2">
      <c r="A326" s="1503" t="s">
        <v>3871</v>
      </c>
      <c r="G326" s="1504">
        <v>55000</v>
      </c>
      <c r="H326" s="1504">
        <v>55000</v>
      </c>
    </row>
    <row r="327" spans="1:8" x14ac:dyDescent="0.2">
      <c r="A327" s="1503" t="s">
        <v>3872</v>
      </c>
      <c r="G327" s="1504">
        <v>213000</v>
      </c>
      <c r="H327" s="1504">
        <v>213000</v>
      </c>
    </row>
    <row r="328" spans="1:8" x14ac:dyDescent="0.2">
      <c r="A328" s="1508" t="s">
        <v>3747</v>
      </c>
      <c r="G328" s="1509">
        <v>2319930311.1999998</v>
      </c>
      <c r="H328" s="1509">
        <v>2319930311.1999998</v>
      </c>
    </row>
    <row r="329" spans="1:8" x14ac:dyDescent="0.2">
      <c r="A329" s="1503" t="s">
        <v>3648</v>
      </c>
      <c r="G329" s="1504">
        <v>8488371.6500000004</v>
      </c>
      <c r="H329" s="1504">
        <v>8488371.6500000004</v>
      </c>
    </row>
    <row r="330" spans="1:8" x14ac:dyDescent="0.2">
      <c r="A330" s="1503" t="s">
        <v>3647</v>
      </c>
      <c r="G330" s="1504">
        <v>9549019</v>
      </c>
      <c r="H330" s="1504">
        <v>9549019</v>
      </c>
    </row>
    <row r="331" spans="1:8" x14ac:dyDescent="0.2">
      <c r="A331" s="1503" t="s">
        <v>3873</v>
      </c>
      <c r="G331" s="1504">
        <v>500000</v>
      </c>
      <c r="H331" s="1504">
        <v>500000</v>
      </c>
    </row>
    <row r="332" spans="1:8" x14ac:dyDescent="0.2">
      <c r="A332" s="1503" t="s">
        <v>3874</v>
      </c>
      <c r="G332" s="1504">
        <v>2612907</v>
      </c>
      <c r="H332" s="1504">
        <v>2612907</v>
      </c>
    </row>
    <row r="333" spans="1:8" x14ac:dyDescent="0.2">
      <c r="A333" s="1503" t="s">
        <v>3875</v>
      </c>
      <c r="G333" s="1504">
        <v>206206</v>
      </c>
      <c r="H333" s="1504">
        <v>206206</v>
      </c>
    </row>
    <row r="334" spans="1:8" x14ac:dyDescent="0.2">
      <c r="A334" s="1503" t="s">
        <v>3876</v>
      </c>
      <c r="G334" s="1504">
        <v>110017244</v>
      </c>
      <c r="H334" s="1504">
        <v>110017244</v>
      </c>
    </row>
    <row r="335" spans="1:8" x14ac:dyDescent="0.2">
      <c r="A335" s="1503" t="s">
        <v>3746</v>
      </c>
      <c r="G335" s="1504">
        <v>100</v>
      </c>
      <c r="H335" s="1504">
        <v>100</v>
      </c>
    </row>
    <row r="336" spans="1:8" x14ac:dyDescent="0.2">
      <c r="A336" s="1503" t="s">
        <v>3751</v>
      </c>
      <c r="G336" s="1504">
        <v>2554378.15</v>
      </c>
      <c r="H336" s="1504">
        <v>2554378.15</v>
      </c>
    </row>
    <row r="337" spans="1:8" x14ac:dyDescent="0.2">
      <c r="A337" s="1503" t="s">
        <v>3877</v>
      </c>
      <c r="G337" s="1504">
        <v>4720086.75</v>
      </c>
      <c r="H337" s="1504">
        <v>4720086.75</v>
      </c>
    </row>
    <row r="338" spans="1:8" x14ac:dyDescent="0.2">
      <c r="A338" s="1503" t="s">
        <v>3660</v>
      </c>
      <c r="G338" s="1504">
        <v>65381320</v>
      </c>
      <c r="H338" s="1504">
        <v>65381320</v>
      </c>
    </row>
    <row r="339" spans="1:8" x14ac:dyDescent="0.2">
      <c r="A339" s="1503" t="s">
        <v>3878</v>
      </c>
      <c r="G339" s="1504">
        <v>191292808</v>
      </c>
      <c r="H339" s="1504">
        <v>191292808</v>
      </c>
    </row>
    <row r="340" spans="1:8" x14ac:dyDescent="0.2">
      <c r="A340" s="1503" t="s">
        <v>3670</v>
      </c>
      <c r="G340" s="1504">
        <v>802906481</v>
      </c>
      <c r="H340" s="1504">
        <v>276526042.89999998</v>
      </c>
    </row>
    <row r="341" spans="1:8" x14ac:dyDescent="0.2">
      <c r="A341" s="1503" t="s">
        <v>4112</v>
      </c>
      <c r="B341" s="1506"/>
      <c r="C341" s="1506"/>
      <c r="D341" s="1506"/>
      <c r="E341" s="1506"/>
      <c r="F341" s="1507" t="s">
        <v>4111</v>
      </c>
      <c r="G341" s="1504">
        <v>98529920</v>
      </c>
      <c r="H341" s="1504">
        <v>98529920</v>
      </c>
    </row>
    <row r="342" spans="1:8" x14ac:dyDescent="0.2">
      <c r="A342" s="1503" t="s">
        <v>3671</v>
      </c>
      <c r="G342" s="1504">
        <v>361432660</v>
      </c>
      <c r="H342" s="1504">
        <v>361432660</v>
      </c>
    </row>
    <row r="343" spans="1:8" x14ac:dyDescent="0.2">
      <c r="A343" s="1508" t="s">
        <v>3879</v>
      </c>
      <c r="G343" s="1509">
        <v>10000</v>
      </c>
      <c r="H343" s="1509">
        <v>10000</v>
      </c>
    </row>
    <row r="344" spans="1:8" x14ac:dyDescent="0.2">
      <c r="A344" s="1503" t="s">
        <v>3880</v>
      </c>
      <c r="G344" s="1504">
        <v>44256862.729999997</v>
      </c>
      <c r="H344" s="1504">
        <v>44256862.729999997</v>
      </c>
    </row>
    <row r="345" spans="1:8" x14ac:dyDescent="0.2">
      <c r="A345" s="1503" t="s">
        <v>3645</v>
      </c>
      <c r="G345" s="1504">
        <v>650734090</v>
      </c>
      <c r="H345" s="1504">
        <v>650734090</v>
      </c>
    </row>
    <row r="346" spans="1:8" x14ac:dyDescent="0.2">
      <c r="A346" s="1503" t="s">
        <v>4113</v>
      </c>
      <c r="B346" s="1506"/>
      <c r="C346" s="1506"/>
      <c r="D346" s="1506"/>
      <c r="E346" s="1506"/>
      <c r="F346" s="1507" t="s">
        <v>4091</v>
      </c>
      <c r="G346" s="1504">
        <v>272699490</v>
      </c>
      <c r="H346" s="1504">
        <v>0</v>
      </c>
    </row>
    <row r="347" spans="1:8" x14ac:dyDescent="0.2">
      <c r="A347" s="1512" t="s">
        <v>3881</v>
      </c>
      <c r="G347" s="1513">
        <f>SUM(G321:G346)</f>
        <v>8933886046.4899979</v>
      </c>
      <c r="H347" s="1513">
        <f>SUM(H321:H346)</f>
        <v>8663706166.5099983</v>
      </c>
    </row>
    <row r="348" spans="1:8" x14ac:dyDescent="0.2">
      <c r="A348" s="1512"/>
      <c r="G348" s="1513"/>
      <c r="H348" s="1513"/>
    </row>
    <row r="349" spans="1:8" x14ac:dyDescent="0.2">
      <c r="A349" s="1683" t="s">
        <v>5049</v>
      </c>
      <c r="B349" s="1683"/>
      <c r="C349" s="1683"/>
      <c r="D349" s="1683"/>
      <c r="E349" s="1683"/>
      <c r="F349" s="1683"/>
      <c r="G349" s="1683"/>
      <c r="H349" s="1683"/>
    </row>
    <row r="350" spans="1:8" x14ac:dyDescent="0.2">
      <c r="A350" s="1683" t="s">
        <v>5053</v>
      </c>
      <c r="B350" s="1683"/>
      <c r="C350" s="1683"/>
      <c r="D350" s="1683"/>
      <c r="E350" s="1683"/>
      <c r="F350" s="1683"/>
      <c r="G350" s="1683"/>
      <c r="H350" s="1683"/>
    </row>
    <row r="351" spans="1:8" x14ac:dyDescent="0.2">
      <c r="A351" s="1683" t="s">
        <v>256</v>
      </c>
      <c r="B351" s="1683"/>
      <c r="C351" s="1683"/>
      <c r="D351" s="1683"/>
      <c r="E351" s="1683"/>
      <c r="F351" s="1683"/>
      <c r="G351" s="1683"/>
      <c r="H351" s="1683"/>
    </row>
    <row r="352" spans="1:8" x14ac:dyDescent="0.2">
      <c r="A352" s="1689" t="s">
        <v>3</v>
      </c>
      <c r="B352" s="1689"/>
      <c r="C352" s="1689"/>
      <c r="D352" s="1689"/>
      <c r="E352" s="1689"/>
      <c r="F352" s="1689"/>
      <c r="G352" s="1689"/>
      <c r="H352" s="1689"/>
    </row>
    <row r="353" spans="1:8" x14ac:dyDescent="0.2">
      <c r="A353" s="1498"/>
      <c r="B353" s="1498"/>
      <c r="C353" s="1498"/>
    </row>
    <row r="354" spans="1:8" x14ac:dyDescent="0.2">
      <c r="A354" s="1499"/>
      <c r="B354" s="1500"/>
      <c r="C354" s="1500"/>
      <c r="D354" s="1500"/>
      <c r="E354" s="1500"/>
      <c r="F354" s="1501"/>
      <c r="G354" s="1502" t="s">
        <v>3617</v>
      </c>
      <c r="H354" s="1502" t="s">
        <v>3618</v>
      </c>
    </row>
    <row r="355" spans="1:8" x14ac:dyDescent="0.2">
      <c r="A355" s="1503" t="s">
        <v>3882</v>
      </c>
      <c r="G355" s="1504">
        <v>43098600</v>
      </c>
      <c r="H355" s="1504">
        <v>43098600</v>
      </c>
    </row>
    <row r="356" spans="1:8" x14ac:dyDescent="0.2">
      <c r="A356" s="1503" t="s">
        <v>3883</v>
      </c>
      <c r="G356" s="1504">
        <v>843080921.20000005</v>
      </c>
      <c r="H356" s="1504">
        <v>843080921.20000005</v>
      </c>
    </row>
    <row r="357" spans="1:8" x14ac:dyDescent="0.2">
      <c r="A357" s="1503" t="s">
        <v>3884</v>
      </c>
      <c r="G357" s="1504">
        <v>294293812.14999998</v>
      </c>
      <c r="H357" s="1504">
        <v>289294146.60000002</v>
      </c>
    </row>
    <row r="358" spans="1:8" x14ac:dyDescent="0.2">
      <c r="A358" s="1503" t="s">
        <v>3885</v>
      </c>
      <c r="G358" s="1504">
        <v>0</v>
      </c>
      <c r="H358" s="1504">
        <v>64790770.200000003</v>
      </c>
    </row>
    <row r="359" spans="1:8" x14ac:dyDescent="0.2">
      <c r="A359" s="1503" t="s">
        <v>3886</v>
      </c>
      <c r="G359" s="1504">
        <v>0</v>
      </c>
      <c r="H359" s="1504">
        <v>132820236.25</v>
      </c>
    </row>
    <row r="360" spans="1:8" x14ac:dyDescent="0.2">
      <c r="A360" s="1503" t="s">
        <v>3887</v>
      </c>
      <c r="G360" s="1504">
        <v>760796728</v>
      </c>
      <c r="H360" s="1504">
        <v>229573157.44999999</v>
      </c>
    </row>
    <row r="361" spans="1:8" x14ac:dyDescent="0.2">
      <c r="A361" s="1508" t="s">
        <v>3888</v>
      </c>
      <c r="G361" s="1523">
        <v>1394217329.4000001</v>
      </c>
      <c r="H361" s="1509">
        <v>181064262</v>
      </c>
    </row>
    <row r="362" spans="1:8" x14ac:dyDescent="0.2">
      <c r="A362" s="1503" t="s">
        <v>3889</v>
      </c>
      <c r="G362" s="1504">
        <v>558076636.10000002</v>
      </c>
      <c r="H362" s="1504">
        <v>1513087</v>
      </c>
    </row>
    <row r="363" spans="1:8" x14ac:dyDescent="0.2">
      <c r="A363" s="1503" t="s">
        <v>3890</v>
      </c>
      <c r="G363" s="1504">
        <v>0</v>
      </c>
      <c r="H363" s="1504">
        <v>351521649.69999999</v>
      </c>
    </row>
    <row r="364" spans="1:8" x14ac:dyDescent="0.2">
      <c r="A364" s="1503" t="s">
        <v>3891</v>
      </c>
      <c r="G364" s="1504">
        <v>1192593507</v>
      </c>
      <c r="H364" s="1504">
        <v>2956420</v>
      </c>
    </row>
    <row r="365" spans="1:8" x14ac:dyDescent="0.2">
      <c r="A365" s="1503" t="s">
        <v>3892</v>
      </c>
      <c r="G365" s="1504">
        <v>1799179901.2</v>
      </c>
      <c r="H365" s="1504">
        <v>468467353.80000001</v>
      </c>
    </row>
    <row r="366" spans="1:8" x14ac:dyDescent="0.2">
      <c r="A366" s="1686" t="s">
        <v>3893</v>
      </c>
      <c r="B366" s="1686"/>
      <c r="C366" s="1686"/>
      <c r="D366" s="1686"/>
      <c r="E366" s="1686"/>
      <c r="F366" s="1511"/>
      <c r="G366" s="1504">
        <v>229857288.15000001</v>
      </c>
      <c r="H366" s="1504">
        <v>89538926.049999997</v>
      </c>
    </row>
    <row r="367" spans="1:8" x14ac:dyDescent="0.2">
      <c r="A367" s="1686" t="s">
        <v>3894</v>
      </c>
      <c r="B367" s="1686"/>
      <c r="C367" s="1686"/>
      <c r="D367" s="1686"/>
      <c r="E367" s="1686"/>
      <c r="F367" s="1511"/>
      <c r="G367" s="1504">
        <v>955322452.39999998</v>
      </c>
      <c r="H367" s="1504">
        <v>396903429.39999998</v>
      </c>
    </row>
    <row r="368" spans="1:8" x14ac:dyDescent="0.2">
      <c r="A368" s="1503" t="s">
        <v>3895</v>
      </c>
      <c r="G368" s="1504">
        <v>423085895.19999999</v>
      </c>
      <c r="H368" s="1504">
        <v>145016474.65000001</v>
      </c>
    </row>
    <row r="369" spans="1:8" x14ac:dyDescent="0.2">
      <c r="A369" s="1686" t="s">
        <v>3896</v>
      </c>
      <c r="B369" s="1686"/>
      <c r="C369" s="1686"/>
      <c r="D369" s="1686"/>
      <c r="E369" s="1686"/>
      <c r="F369" s="1511"/>
      <c r="G369" s="1504">
        <v>0</v>
      </c>
      <c r="H369" s="1504">
        <v>462286044.05000001</v>
      </c>
    </row>
    <row r="370" spans="1:8" x14ac:dyDescent="0.2">
      <c r="A370" s="1503" t="s">
        <v>3897</v>
      </c>
      <c r="G370" s="1504">
        <v>1002960265.55</v>
      </c>
      <c r="H370" s="1504">
        <v>224743691.90000001</v>
      </c>
    </row>
    <row r="371" spans="1:8" x14ac:dyDescent="0.2">
      <c r="A371" s="1508" t="s">
        <v>3898</v>
      </c>
      <c r="G371" s="1509">
        <v>1172046885.5</v>
      </c>
      <c r="H371" s="1509">
        <v>383489940.39999998</v>
      </c>
    </row>
    <row r="372" spans="1:8" x14ac:dyDescent="0.2">
      <c r="A372" s="1503" t="s">
        <v>3899</v>
      </c>
      <c r="G372" s="1504">
        <v>0</v>
      </c>
      <c r="H372" s="1504">
        <v>40092760</v>
      </c>
    </row>
    <row r="373" spans="1:8" x14ac:dyDescent="0.2">
      <c r="A373" s="1503" t="s">
        <v>3900</v>
      </c>
      <c r="G373" s="1504">
        <v>103827434.59999999</v>
      </c>
      <c r="H373" s="1504">
        <v>103827434.59999999</v>
      </c>
    </row>
    <row r="374" spans="1:8" x14ac:dyDescent="0.2">
      <c r="A374" s="1503" t="s">
        <v>3901</v>
      </c>
      <c r="G374" s="1504">
        <v>468018181.80000001</v>
      </c>
      <c r="H374" s="1504">
        <v>166921380</v>
      </c>
    </row>
    <row r="375" spans="1:8" x14ac:dyDescent="0.2">
      <c r="A375" s="1503"/>
      <c r="G375" s="1504"/>
      <c r="H375" s="1504"/>
    </row>
    <row r="376" spans="1:8" x14ac:dyDescent="0.2">
      <c r="A376" s="1503"/>
      <c r="G376" s="1504"/>
      <c r="H376" s="1504"/>
    </row>
    <row r="377" spans="1:8" x14ac:dyDescent="0.2">
      <c r="A377" s="1503"/>
      <c r="G377" s="1504"/>
      <c r="H377" s="1504"/>
    </row>
    <row r="378" spans="1:8" x14ac:dyDescent="0.2">
      <c r="A378" s="1498"/>
      <c r="B378" s="1498"/>
      <c r="C378" s="1498"/>
    </row>
    <row r="379" spans="1:8" x14ac:dyDescent="0.2">
      <c r="A379" s="1499"/>
      <c r="B379" s="1500"/>
      <c r="C379" s="1500"/>
      <c r="D379" s="1500"/>
      <c r="E379" s="1500"/>
      <c r="F379" s="1501"/>
      <c r="G379" s="1502" t="s">
        <v>3617</v>
      </c>
      <c r="H379" s="1502" t="s">
        <v>3618</v>
      </c>
    </row>
    <row r="380" spans="1:8" x14ac:dyDescent="0.2">
      <c r="A380" s="1503" t="s">
        <v>3902</v>
      </c>
      <c r="G380" s="1504">
        <v>36671372</v>
      </c>
      <c r="H380" s="1504">
        <v>36671372</v>
      </c>
    </row>
    <row r="381" spans="1:8" x14ac:dyDescent="0.2">
      <c r="A381" s="1503" t="s">
        <v>3903</v>
      </c>
      <c r="G381" s="1504">
        <v>59486602.549999997</v>
      </c>
      <c r="H381" s="1504">
        <v>59350765.549999997</v>
      </c>
    </row>
    <row r="382" spans="1:8" x14ac:dyDescent="0.2">
      <c r="A382" s="1503" t="s">
        <v>3904</v>
      </c>
      <c r="G382" s="1504">
        <v>169851372</v>
      </c>
      <c r="H382" s="1504">
        <v>169851372</v>
      </c>
    </row>
    <row r="383" spans="1:8" x14ac:dyDescent="0.2">
      <c r="A383" s="1503" t="s">
        <v>3905</v>
      </c>
      <c r="G383" s="1504">
        <v>0</v>
      </c>
      <c r="H383" s="1504">
        <v>984698871.85000002</v>
      </c>
    </row>
    <row r="384" spans="1:8" x14ac:dyDescent="0.2">
      <c r="A384" s="1503" t="s">
        <v>4114</v>
      </c>
      <c r="B384" s="1506"/>
      <c r="C384" s="1506"/>
      <c r="D384" s="1506"/>
      <c r="E384" s="1506"/>
      <c r="F384" s="1507" t="s">
        <v>4101</v>
      </c>
      <c r="G384" s="1504">
        <v>6260532</v>
      </c>
      <c r="H384" s="1504">
        <v>6260532</v>
      </c>
    </row>
    <row r="385" spans="1:8" x14ac:dyDescent="0.2">
      <c r="A385" s="1503" t="s">
        <v>4115</v>
      </c>
      <c r="B385" s="1506"/>
      <c r="C385" s="1506"/>
      <c r="D385" s="1506"/>
      <c r="E385" s="1506"/>
      <c r="F385" s="1507" t="s">
        <v>4101</v>
      </c>
      <c r="G385" s="1504">
        <v>0</v>
      </c>
      <c r="H385" s="1504">
        <v>4827720</v>
      </c>
    </row>
    <row r="386" spans="1:8" x14ac:dyDescent="0.2">
      <c r="A386" s="1503" t="s">
        <v>4116</v>
      </c>
      <c r="B386" s="1506"/>
      <c r="C386" s="1506"/>
      <c r="D386" s="1506"/>
      <c r="E386" s="1506"/>
      <c r="F386" s="1507"/>
      <c r="G386" s="1504">
        <v>0</v>
      </c>
      <c r="H386" s="1504">
        <v>29408116.800000001</v>
      </c>
    </row>
    <row r="387" spans="1:8" x14ac:dyDescent="0.2">
      <c r="A387" s="1503" t="s">
        <v>4117</v>
      </c>
      <c r="B387" s="1506"/>
      <c r="C387" s="1506"/>
      <c r="D387" s="1506"/>
      <c r="E387" s="1506"/>
      <c r="F387" s="1507" t="s">
        <v>4101</v>
      </c>
      <c r="G387" s="1504">
        <v>0</v>
      </c>
      <c r="H387" s="1504">
        <v>11678134</v>
      </c>
    </row>
    <row r="388" spans="1:8" x14ac:dyDescent="0.2">
      <c r="A388" s="1503" t="s">
        <v>3906</v>
      </c>
      <c r="B388" s="1506"/>
      <c r="C388" s="1506"/>
      <c r="D388" s="1506"/>
      <c r="E388" s="1506"/>
      <c r="F388" s="1507"/>
      <c r="G388" s="1504">
        <v>756882683.29999995</v>
      </c>
      <c r="H388" s="1504">
        <v>634345583.29999995</v>
      </c>
    </row>
    <row r="389" spans="1:8" x14ac:dyDescent="0.2">
      <c r="A389" s="1503" t="s">
        <v>3907</v>
      </c>
      <c r="B389" s="1506"/>
      <c r="C389" s="1506"/>
      <c r="D389" s="1506"/>
      <c r="E389" s="1506"/>
      <c r="F389" s="1507"/>
      <c r="G389" s="1504">
        <v>0</v>
      </c>
      <c r="H389" s="1504">
        <v>620448140.54999995</v>
      </c>
    </row>
    <row r="390" spans="1:8" x14ac:dyDescent="0.2">
      <c r="A390" s="1503" t="s">
        <v>3908</v>
      </c>
      <c r="B390" s="1506"/>
      <c r="C390" s="1506"/>
      <c r="D390" s="1506"/>
      <c r="E390" s="1506"/>
      <c r="F390" s="1507"/>
      <c r="G390" s="1504">
        <v>2818607</v>
      </c>
      <c r="H390" s="1504">
        <v>2818607</v>
      </c>
    </row>
    <row r="391" spans="1:8" x14ac:dyDescent="0.2">
      <c r="A391" s="1503" t="s">
        <v>3909</v>
      </c>
      <c r="B391" s="1506"/>
      <c r="C391" s="1506"/>
      <c r="D391" s="1506"/>
      <c r="E391" s="1506"/>
      <c r="F391" s="1507"/>
      <c r="G391" s="1504">
        <v>442462.5</v>
      </c>
      <c r="H391" s="1504">
        <v>442462.5</v>
      </c>
    </row>
    <row r="392" spans="1:8" x14ac:dyDescent="0.2">
      <c r="A392" s="1503" t="s">
        <v>3910</v>
      </c>
      <c r="B392" s="1506"/>
      <c r="C392" s="1506"/>
      <c r="D392" s="1506"/>
      <c r="E392" s="1506"/>
      <c r="F392" s="1507"/>
      <c r="G392" s="1504">
        <v>847875</v>
      </c>
      <c r="H392" s="1504">
        <v>847875</v>
      </c>
    </row>
    <row r="393" spans="1:8" x14ac:dyDescent="0.2">
      <c r="A393" s="1503" t="s">
        <v>3911</v>
      </c>
      <c r="B393" s="1506"/>
      <c r="C393" s="1506"/>
      <c r="D393" s="1506"/>
      <c r="E393" s="1506"/>
      <c r="F393" s="1507"/>
      <c r="G393" s="1504">
        <v>0</v>
      </c>
      <c r="H393" s="1504">
        <v>4530846</v>
      </c>
    </row>
    <row r="394" spans="1:8" x14ac:dyDescent="0.2">
      <c r="A394" s="1503" t="s">
        <v>4118</v>
      </c>
      <c r="B394" s="1506"/>
      <c r="C394" s="1506"/>
      <c r="D394" s="1506"/>
      <c r="E394" s="1506"/>
      <c r="F394" s="1507" t="s">
        <v>4101</v>
      </c>
      <c r="G394" s="1504">
        <v>28242862.600000001</v>
      </c>
      <c r="H394" s="1504">
        <v>28242862.600000001</v>
      </c>
    </row>
    <row r="395" spans="1:8" x14ac:dyDescent="0.2">
      <c r="A395" s="1503" t="s">
        <v>4119</v>
      </c>
      <c r="B395" s="1506"/>
      <c r="C395" s="1506"/>
      <c r="D395" s="1506"/>
      <c r="E395" s="1506"/>
      <c r="F395" s="1507" t="s">
        <v>4101</v>
      </c>
      <c r="G395" s="1504">
        <v>0</v>
      </c>
      <c r="H395" s="1504">
        <v>9466125</v>
      </c>
    </row>
    <row r="396" spans="1:8" x14ac:dyDescent="0.2">
      <c r="A396" s="1503" t="s">
        <v>3912</v>
      </c>
      <c r="G396" s="1504">
        <v>0</v>
      </c>
      <c r="H396" s="1504">
        <v>23416544</v>
      </c>
    </row>
    <row r="397" spans="1:8" x14ac:dyDescent="0.2">
      <c r="A397" s="1503" t="s">
        <v>3913</v>
      </c>
      <c r="G397" s="1504">
        <v>12568000</v>
      </c>
      <c r="H397" s="1504">
        <v>12568000</v>
      </c>
    </row>
    <row r="398" spans="1:8" x14ac:dyDescent="0.2">
      <c r="A398" s="1503" t="s">
        <v>3914</v>
      </c>
      <c r="G398" s="1504">
        <v>0</v>
      </c>
      <c r="H398" s="1504">
        <v>213176369.90000001</v>
      </c>
    </row>
    <row r="399" spans="1:8" x14ac:dyDescent="0.2">
      <c r="A399" s="1503" t="s">
        <v>3915</v>
      </c>
      <c r="G399" s="1504">
        <v>0</v>
      </c>
      <c r="H399" s="1504">
        <v>27534750</v>
      </c>
    </row>
    <row r="400" spans="1:8" x14ac:dyDescent="0.2">
      <c r="A400" s="1503" t="s">
        <v>3916</v>
      </c>
      <c r="G400" s="1504">
        <v>0</v>
      </c>
      <c r="H400" s="1504">
        <v>152164531.05000001</v>
      </c>
    </row>
    <row r="401" spans="1:8" x14ac:dyDescent="0.2">
      <c r="A401" s="1503" t="s">
        <v>3917</v>
      </c>
      <c r="G401" s="1504">
        <v>214133463.44999999</v>
      </c>
      <c r="H401" s="1504">
        <v>214133463.44999999</v>
      </c>
    </row>
    <row r="402" spans="1:8" x14ac:dyDescent="0.2">
      <c r="A402" s="1503" t="s">
        <v>3918</v>
      </c>
      <c r="G402" s="1504">
        <v>0</v>
      </c>
      <c r="H402" s="1504">
        <v>3687221.7</v>
      </c>
    </row>
    <row r="403" spans="1:8" x14ac:dyDescent="0.2">
      <c r="A403" s="1503" t="s">
        <v>3919</v>
      </c>
      <c r="G403" s="1504">
        <v>300641401.44999999</v>
      </c>
      <c r="H403" s="1504">
        <v>186620802</v>
      </c>
    </row>
    <row r="404" spans="1:8" x14ac:dyDescent="0.2">
      <c r="A404" s="1503" t="s">
        <v>3920</v>
      </c>
      <c r="G404" s="1504">
        <v>26795111.899999999</v>
      </c>
      <c r="H404" s="1504">
        <v>26795111.899999999</v>
      </c>
    </row>
    <row r="405" spans="1:8" x14ac:dyDescent="0.2">
      <c r="A405" s="1503" t="s">
        <v>3921</v>
      </c>
      <c r="G405" s="1504">
        <v>0</v>
      </c>
      <c r="H405" s="1504">
        <v>78375</v>
      </c>
    </row>
    <row r="406" spans="1:8" x14ac:dyDescent="0.2">
      <c r="A406" s="1503" t="s">
        <v>3922</v>
      </c>
      <c r="G406" s="1504">
        <v>0</v>
      </c>
      <c r="H406" s="1504">
        <v>30436945.699999999</v>
      </c>
    </row>
    <row r="407" spans="1:8" x14ac:dyDescent="0.2">
      <c r="A407" s="1503" t="s">
        <v>3923</v>
      </c>
      <c r="G407" s="1504">
        <v>354269725.64999998</v>
      </c>
      <c r="H407" s="1504">
        <v>143316191.80000001</v>
      </c>
    </row>
    <row r="408" spans="1:8" x14ac:dyDescent="0.2">
      <c r="A408" s="1503" t="s">
        <v>3924</v>
      </c>
      <c r="G408" s="1504">
        <v>0</v>
      </c>
      <c r="H408" s="1504">
        <v>14275595.4</v>
      </c>
    </row>
    <row r="409" spans="1:8" x14ac:dyDescent="0.2">
      <c r="A409" s="1503" t="s">
        <v>3925</v>
      </c>
      <c r="G409" s="1504">
        <v>0</v>
      </c>
      <c r="H409" s="1504">
        <v>15333057.5</v>
      </c>
    </row>
    <row r="410" spans="1:8" x14ac:dyDescent="0.2">
      <c r="A410" s="1503" t="s">
        <v>3926</v>
      </c>
      <c r="G410" s="1504">
        <v>0</v>
      </c>
      <c r="H410" s="1504">
        <v>75969966.049999997</v>
      </c>
    </row>
    <row r="411" spans="1:8" x14ac:dyDescent="0.2">
      <c r="A411" s="1503" t="s">
        <v>3927</v>
      </c>
      <c r="G411" s="1504">
        <v>106161719.5</v>
      </c>
      <c r="H411" s="1504">
        <v>77453953.700000003</v>
      </c>
    </row>
    <row r="412" spans="1:8" x14ac:dyDescent="0.2">
      <c r="A412" s="1503" t="s">
        <v>3928</v>
      </c>
      <c r="G412" s="1504">
        <v>1893389</v>
      </c>
      <c r="H412" s="1504">
        <v>0</v>
      </c>
    </row>
    <row r="413" spans="1:8" x14ac:dyDescent="0.2">
      <c r="A413" s="1686" t="s">
        <v>3929</v>
      </c>
      <c r="B413" s="1686"/>
      <c r="C413" s="1686"/>
      <c r="D413" s="1686"/>
      <c r="E413" s="1686"/>
      <c r="F413" s="1511"/>
      <c r="G413" s="1509">
        <v>1444466225.95</v>
      </c>
      <c r="H413" s="1509">
        <v>0</v>
      </c>
    </row>
    <row r="414" spans="1:8" x14ac:dyDescent="0.2">
      <c r="A414" s="1503" t="s">
        <v>3930</v>
      </c>
      <c r="G414" s="1504">
        <v>647440223.75</v>
      </c>
      <c r="H414" s="1504">
        <v>0</v>
      </c>
    </row>
    <row r="415" spans="1:8" x14ac:dyDescent="0.2">
      <c r="A415" s="1503" t="s">
        <v>3931</v>
      </c>
      <c r="G415" s="1504">
        <v>4695600</v>
      </c>
      <c r="H415" s="1504">
        <v>0</v>
      </c>
    </row>
    <row r="416" spans="1:8" x14ac:dyDescent="0.2">
      <c r="A416" s="1686" t="s">
        <v>3932</v>
      </c>
      <c r="B416" s="1686"/>
      <c r="C416" s="1686"/>
      <c r="D416" s="1686"/>
      <c r="E416" s="1686"/>
      <c r="F416" s="1511"/>
      <c r="G416" s="1504">
        <v>421216499.89999998</v>
      </c>
      <c r="H416" s="1504">
        <v>0</v>
      </c>
    </row>
    <row r="417" spans="1:8" s="1359" customFormat="1" x14ac:dyDescent="0.2">
      <c r="A417" s="1503" t="s">
        <v>3933</v>
      </c>
      <c r="B417" s="1361"/>
      <c r="C417" s="1361"/>
      <c r="D417" s="1361"/>
      <c r="E417" s="1361"/>
      <c r="F417" s="1360"/>
      <c r="G417" s="1504">
        <v>22457841.699999999</v>
      </c>
      <c r="H417" s="1504">
        <v>0</v>
      </c>
    </row>
    <row r="418" spans="1:8" s="1359" customFormat="1" x14ac:dyDescent="0.2">
      <c r="A418" s="1503" t="s">
        <v>3934</v>
      </c>
      <c r="B418" s="1361"/>
      <c r="C418" s="1361"/>
      <c r="D418" s="1361"/>
      <c r="E418" s="1361"/>
      <c r="F418" s="1360"/>
      <c r="G418" s="1504">
        <v>20260000</v>
      </c>
      <c r="H418" s="1504">
        <v>0</v>
      </c>
    </row>
    <row r="419" spans="1:8" x14ac:dyDescent="0.2">
      <c r="A419" s="1503" t="s">
        <v>3935</v>
      </c>
      <c r="G419" s="1504">
        <v>65658143.149999999</v>
      </c>
      <c r="H419" s="1504">
        <v>0</v>
      </c>
    </row>
    <row r="420" spans="1:8" x14ac:dyDescent="0.2">
      <c r="A420" s="1503" t="s">
        <v>3936</v>
      </c>
      <c r="G420" s="1504">
        <v>67030658.100000001</v>
      </c>
      <c r="H420" s="1504">
        <v>0</v>
      </c>
    </row>
    <row r="421" spans="1:8" x14ac:dyDescent="0.2">
      <c r="A421" s="1503" t="s">
        <v>3937</v>
      </c>
      <c r="G421" s="1504">
        <v>146808108.84999999</v>
      </c>
      <c r="H421" s="1504">
        <v>0</v>
      </c>
    </row>
    <row r="422" spans="1:8" x14ac:dyDescent="0.2">
      <c r="A422" s="1503" t="s">
        <v>3938</v>
      </c>
      <c r="G422" s="1504">
        <v>4530846</v>
      </c>
      <c r="H422" s="1504">
        <v>0</v>
      </c>
    </row>
    <row r="423" spans="1:8" x14ac:dyDescent="0.2">
      <c r="A423" s="1686" t="s">
        <v>3939</v>
      </c>
      <c r="B423" s="1686"/>
      <c r="C423" s="1686"/>
      <c r="D423" s="1686"/>
      <c r="E423" s="1686"/>
      <c r="F423" s="1511"/>
      <c r="G423" s="1504">
        <v>93814344.099999994</v>
      </c>
      <c r="H423" s="1504">
        <v>0</v>
      </c>
    </row>
    <row r="424" spans="1:8" s="1359" customFormat="1" x14ac:dyDescent="0.2">
      <c r="A424" s="1686" t="s">
        <v>3940</v>
      </c>
      <c r="B424" s="1686"/>
      <c r="C424" s="1686"/>
      <c r="D424" s="1686"/>
      <c r="E424" s="1686"/>
      <c r="F424" s="1511"/>
      <c r="G424" s="1504">
        <v>52144199.649999999</v>
      </c>
      <c r="H424" s="1504">
        <v>0</v>
      </c>
    </row>
    <row r="425" spans="1:8" s="1359" customFormat="1" ht="12.75" customHeight="1" x14ac:dyDescent="0.2">
      <c r="A425" s="1503" t="s">
        <v>3941</v>
      </c>
      <c r="B425" s="1361"/>
      <c r="C425" s="1361"/>
      <c r="D425" s="1361"/>
      <c r="E425" s="1361"/>
      <c r="F425" s="1360"/>
      <c r="G425" s="1504">
        <v>141075</v>
      </c>
      <c r="H425" s="1504">
        <v>0</v>
      </c>
    </row>
    <row r="426" spans="1:8" s="1359" customFormat="1" x14ac:dyDescent="0.2">
      <c r="A426" s="1503" t="s">
        <v>3942</v>
      </c>
      <c r="B426" s="1361"/>
      <c r="C426" s="1361"/>
      <c r="D426" s="1361"/>
      <c r="E426" s="1361"/>
      <c r="F426" s="1360"/>
      <c r="G426" s="1504">
        <v>144220475.34999999</v>
      </c>
      <c r="H426" s="1504">
        <v>0</v>
      </c>
    </row>
    <row r="427" spans="1:8" s="1557" customFormat="1" x14ac:dyDescent="0.2">
      <c r="A427" s="1512" t="s">
        <v>3943</v>
      </c>
      <c r="B427" s="1555"/>
      <c r="C427" s="1555"/>
      <c r="D427" s="1555"/>
      <c r="E427" s="1555"/>
      <c r="F427" s="1556"/>
      <c r="G427" s="1513">
        <v>16453307259.65</v>
      </c>
      <c r="H427" s="1513">
        <v>8441850950.5500002</v>
      </c>
    </row>
    <row r="428" spans="1:8" s="1359" customFormat="1" x14ac:dyDescent="0.2">
      <c r="A428" s="1361"/>
      <c r="B428" s="1361"/>
      <c r="C428" s="1361"/>
      <c r="D428" s="1361"/>
      <c r="E428" s="1361"/>
      <c r="F428" s="1360"/>
      <c r="G428" s="1361"/>
      <c r="H428" s="1361"/>
    </row>
    <row r="429" spans="1:8" s="1359" customFormat="1" x14ac:dyDescent="0.2">
      <c r="A429" s="1524" t="s">
        <v>262</v>
      </c>
      <c r="B429" s="693"/>
      <c r="C429" s="693"/>
      <c r="D429" s="693"/>
      <c r="E429" s="693"/>
      <c r="F429" s="1525"/>
      <c r="G429" s="693"/>
      <c r="H429" s="693"/>
    </row>
    <row r="430" spans="1:8" x14ac:dyDescent="0.2">
      <c r="A430" s="1687" t="s">
        <v>3953</v>
      </c>
      <c r="B430" s="1687"/>
      <c r="C430" s="1687"/>
      <c r="D430" s="1687"/>
      <c r="E430" s="1687"/>
      <c r="F430" s="1687"/>
      <c r="G430" s="1687"/>
      <c r="H430" s="1687"/>
    </row>
    <row r="431" spans="1:8" x14ac:dyDescent="0.2">
      <c r="A431" s="693" t="s">
        <v>3954</v>
      </c>
      <c r="B431" s="1526"/>
      <c r="C431" s="1526"/>
      <c r="D431" s="1526"/>
      <c r="E431" s="1526"/>
      <c r="F431" s="681"/>
      <c r="G431" s="1526"/>
      <c r="H431" s="1526"/>
    </row>
    <row r="432" spans="1:8" x14ac:dyDescent="0.2">
      <c r="A432" s="693" t="s">
        <v>3955</v>
      </c>
      <c r="B432" s="1526"/>
      <c r="C432" s="1526"/>
      <c r="D432" s="1526"/>
      <c r="E432" s="1526"/>
      <c r="F432" s="681"/>
      <c r="G432" s="1526"/>
      <c r="H432" s="1526"/>
    </row>
    <row r="433" spans="1:8" s="1359" customFormat="1" x14ac:dyDescent="0.2">
      <c r="A433" s="693" t="s">
        <v>3956</v>
      </c>
      <c r="B433" s="1526"/>
      <c r="C433" s="1526"/>
      <c r="D433" s="1526"/>
      <c r="E433" s="1526"/>
      <c r="F433" s="681"/>
      <c r="G433" s="1526"/>
      <c r="H433" s="1526"/>
    </row>
    <row r="434" spans="1:8" s="1359" customFormat="1" x14ac:dyDescent="0.2">
      <c r="A434" s="693" t="s">
        <v>3957</v>
      </c>
      <c r="B434" s="693"/>
      <c r="C434" s="693"/>
      <c r="D434" s="1526"/>
      <c r="E434" s="1526"/>
      <c r="F434" s="681"/>
      <c r="G434" s="1526"/>
      <c r="H434" s="1526"/>
    </row>
    <row r="435" spans="1:8" s="1359" customFormat="1" x14ac:dyDescent="0.2">
      <c r="A435" s="693" t="s">
        <v>3958</v>
      </c>
      <c r="B435" s="693"/>
      <c r="C435" s="693"/>
      <c r="D435" s="693"/>
      <c r="E435" s="693"/>
      <c r="F435" s="1525"/>
      <c r="G435" s="693"/>
      <c r="H435" s="693"/>
    </row>
    <row r="436" spans="1:8" s="1359" customFormat="1" x14ac:dyDescent="0.2">
      <c r="A436" s="693" t="s">
        <v>3959</v>
      </c>
      <c r="B436" s="693"/>
      <c r="C436" s="693"/>
      <c r="D436" s="693"/>
      <c r="E436" s="693"/>
      <c r="F436" s="1525"/>
      <c r="G436" s="693"/>
      <c r="H436" s="693"/>
    </row>
    <row r="437" spans="1:8" s="1359" customFormat="1" x14ac:dyDescent="0.2">
      <c r="A437" s="1361"/>
      <c r="B437" s="1361"/>
      <c r="C437" s="1361"/>
      <c r="D437" s="693"/>
      <c r="E437" s="693"/>
      <c r="F437" s="1525"/>
      <c r="G437" s="693"/>
      <c r="H437" s="693"/>
    </row>
    <row r="438" spans="1:8" s="1359" customFormat="1" ht="39.950000000000003" customHeight="1" x14ac:dyDescent="0.2">
      <c r="A438" s="1688" t="s">
        <v>3960</v>
      </c>
      <c r="B438" s="1688"/>
      <c r="C438" s="1688"/>
      <c r="D438" s="1688"/>
      <c r="E438" s="1688"/>
      <c r="F438" s="1688"/>
      <c r="G438" s="1688"/>
      <c r="H438" s="1688"/>
    </row>
    <row r="439" spans="1:8" x14ac:dyDescent="0.2">
      <c r="A439" s="693"/>
      <c r="B439" s="693"/>
      <c r="C439" s="693"/>
      <c r="D439" s="693"/>
      <c r="E439" s="693"/>
      <c r="F439" s="1525"/>
      <c r="G439" s="693"/>
      <c r="H439" s="693"/>
    </row>
    <row r="440" spans="1:8" x14ac:dyDescent="0.2">
      <c r="A440" s="693" t="s">
        <v>3961</v>
      </c>
      <c r="B440" s="693"/>
      <c r="C440" s="693"/>
      <c r="D440" s="693"/>
      <c r="E440" s="693"/>
      <c r="F440" s="1525"/>
      <c r="G440" s="693"/>
      <c r="H440" s="693"/>
    </row>
    <row r="441" spans="1:8" x14ac:dyDescent="0.2">
      <c r="A441" s="1691" t="s">
        <v>3962</v>
      </c>
      <c r="B441" s="1691"/>
      <c r="C441" s="1691"/>
      <c r="D441" s="1691"/>
      <c r="E441" s="1691"/>
      <c r="F441" s="1691"/>
      <c r="G441" s="1691"/>
      <c r="H441" s="1691"/>
    </row>
    <row r="442" spans="1:8" x14ac:dyDescent="0.2">
      <c r="A442" s="1498" t="s">
        <v>3963</v>
      </c>
      <c r="B442" s="1365"/>
      <c r="C442" s="1365"/>
      <c r="D442" s="1365"/>
      <c r="E442" s="1365"/>
      <c r="F442" s="1363"/>
      <c r="G442" s="1365"/>
      <c r="H442" s="1365"/>
    </row>
    <row r="443" spans="1:8" x14ac:dyDescent="0.2">
      <c r="A443" s="1498" t="s">
        <v>3964</v>
      </c>
      <c r="B443" s="1365"/>
      <c r="C443" s="1365"/>
    </row>
    <row r="444" spans="1:8" x14ac:dyDescent="0.2">
      <c r="A444" s="1498" t="s">
        <v>3965</v>
      </c>
      <c r="B444" s="1365"/>
      <c r="C444" s="1365"/>
    </row>
    <row r="445" spans="1:8" x14ac:dyDescent="0.2">
      <c r="A445" s="1498" t="s">
        <v>3966</v>
      </c>
      <c r="B445" s="1527"/>
      <c r="C445" s="1365"/>
    </row>
    <row r="446" spans="1:8" x14ac:dyDescent="0.2">
      <c r="A446" s="693" t="s">
        <v>3967</v>
      </c>
      <c r="C446" s="1527"/>
    </row>
    <row r="447" spans="1:8" ht="14.25" x14ac:dyDescent="0.2">
      <c r="A447" s="1528"/>
      <c r="B447" s="1498"/>
      <c r="C447" s="1498"/>
    </row>
    <row r="448" spans="1:8" x14ac:dyDescent="0.2">
      <c r="A448" s="1688" t="s">
        <v>3968</v>
      </c>
      <c r="B448" s="1688"/>
      <c r="C448" s="1688"/>
      <c r="D448" s="1688"/>
      <c r="E448" s="1688"/>
      <c r="F448" s="1688"/>
      <c r="G448" s="1688"/>
      <c r="H448" s="1688"/>
    </row>
    <row r="449" spans="1:8" x14ac:dyDescent="0.2">
      <c r="A449" s="1688"/>
      <c r="B449" s="1688"/>
      <c r="C449" s="1688"/>
      <c r="D449" s="1688"/>
      <c r="E449" s="1688"/>
      <c r="F449" s="1688"/>
      <c r="G449" s="1688"/>
      <c r="H449" s="1688"/>
    </row>
    <row r="450" spans="1:8" x14ac:dyDescent="0.2">
      <c r="A450" s="1688"/>
      <c r="B450" s="1688"/>
      <c r="C450" s="1688"/>
      <c r="D450" s="1688"/>
      <c r="E450" s="1688"/>
      <c r="F450" s="1688"/>
      <c r="G450" s="1688"/>
      <c r="H450" s="1688"/>
    </row>
    <row r="452" spans="1:8" x14ac:dyDescent="0.2">
      <c r="A452" s="1691" t="s">
        <v>3969</v>
      </c>
      <c r="B452" s="1691"/>
      <c r="C452" s="1691"/>
      <c r="D452" s="1691"/>
      <c r="E452" s="1691"/>
      <c r="F452" s="1691"/>
      <c r="G452" s="1691"/>
      <c r="H452" s="1691"/>
    </row>
    <row r="453" spans="1:8" x14ac:dyDescent="0.2">
      <c r="A453" s="1691" t="s">
        <v>3970</v>
      </c>
      <c r="B453" s="1691"/>
      <c r="C453" s="1691"/>
      <c r="D453" s="1691"/>
      <c r="E453" s="1691"/>
      <c r="F453" s="1691"/>
      <c r="G453" s="1691"/>
      <c r="H453" s="1691"/>
    </row>
    <row r="454" spans="1:8" x14ac:dyDescent="0.2">
      <c r="A454" s="1691" t="s">
        <v>3971</v>
      </c>
      <c r="B454" s="1691"/>
      <c r="C454" s="1691"/>
      <c r="D454" s="1691"/>
      <c r="E454" s="1691"/>
      <c r="F454" s="1691"/>
      <c r="G454" s="1691"/>
      <c r="H454" s="1691"/>
    </row>
    <row r="455" spans="1:8" x14ac:dyDescent="0.2">
      <c r="A455" s="1498" t="s">
        <v>3972</v>
      </c>
      <c r="B455" s="1365"/>
      <c r="C455" s="1365"/>
    </row>
    <row r="456" spans="1:8" x14ac:dyDescent="0.2">
      <c r="A456" s="1498" t="s">
        <v>3973</v>
      </c>
      <c r="B456" s="1365"/>
      <c r="C456" s="1365"/>
    </row>
    <row r="457" spans="1:8" x14ac:dyDescent="0.2">
      <c r="A457" s="1498" t="s">
        <v>3974</v>
      </c>
      <c r="B457" s="1365"/>
      <c r="C457" s="1365"/>
    </row>
    <row r="459" spans="1:8" ht="29.1" customHeight="1" x14ac:dyDescent="0.2">
      <c r="A459" s="1691" t="s">
        <v>3975</v>
      </c>
      <c r="B459" s="1691"/>
      <c r="C459" s="1691"/>
      <c r="D459" s="1691"/>
      <c r="E459" s="1691"/>
      <c r="F459" s="1691"/>
      <c r="G459" s="1691"/>
      <c r="H459" s="1691"/>
    </row>
    <row r="460" spans="1:8" x14ac:dyDescent="0.2">
      <c r="A460" s="1498" t="s">
        <v>3976</v>
      </c>
      <c r="B460" s="1498"/>
      <c r="C460" s="1498"/>
    </row>
    <row r="461" spans="1:8" x14ac:dyDescent="0.2">
      <c r="A461" s="1498" t="s">
        <v>3977</v>
      </c>
      <c r="B461" s="1498"/>
      <c r="C461" s="1498"/>
    </row>
    <row r="462" spans="1:8" x14ac:dyDescent="0.2">
      <c r="A462" s="1498" t="s">
        <v>3978</v>
      </c>
      <c r="B462" s="1498"/>
      <c r="C462" s="1498"/>
    </row>
    <row r="463" spans="1:8" x14ac:dyDescent="0.2">
      <c r="A463" s="1498" t="s">
        <v>3979</v>
      </c>
      <c r="B463" s="1498"/>
      <c r="C463" s="1498"/>
    </row>
    <row r="464" spans="1:8" x14ac:dyDescent="0.2">
      <c r="A464" s="1498" t="s">
        <v>3980</v>
      </c>
      <c r="B464" s="1498"/>
      <c r="C464" s="1498"/>
    </row>
    <row r="465" spans="1:8" x14ac:dyDescent="0.2">
      <c r="A465" s="1529" t="s">
        <v>3981</v>
      </c>
    </row>
    <row r="467" spans="1:8" x14ac:dyDescent="0.2">
      <c r="A467" s="1690" t="s">
        <v>3982</v>
      </c>
      <c r="B467" s="1690"/>
      <c r="C467" s="1690"/>
      <c r="D467" s="1690"/>
      <c r="E467" s="1690"/>
      <c r="F467" s="1690"/>
      <c r="G467" s="1690"/>
      <c r="H467" s="1690"/>
    </row>
    <row r="468" spans="1:8" s="362" customFormat="1" x14ac:dyDescent="0.2">
      <c r="A468" s="1690"/>
      <c r="B468" s="1690"/>
      <c r="C468" s="1690"/>
      <c r="D468" s="1690"/>
      <c r="E468" s="1690"/>
      <c r="F468" s="1690"/>
      <c r="G468" s="1690"/>
      <c r="H468" s="1690"/>
    </row>
    <row r="469" spans="1:8" s="362" customFormat="1" x14ac:dyDescent="0.2">
      <c r="A469" s="1361"/>
      <c r="B469" s="1361"/>
      <c r="C469" s="1361"/>
      <c r="D469" s="1361"/>
      <c r="E469" s="1361"/>
      <c r="F469" s="1360"/>
      <c r="G469" s="1361"/>
      <c r="H469" s="1361"/>
    </row>
    <row r="470" spans="1:8" s="362" customFormat="1" ht="27.95" customHeight="1" x14ac:dyDescent="0.2">
      <c r="A470" s="1688" t="s">
        <v>3983</v>
      </c>
      <c r="B470" s="1688"/>
      <c r="C470" s="1688"/>
      <c r="D470" s="1688"/>
      <c r="E470" s="1688"/>
      <c r="F470" s="1688"/>
      <c r="G470" s="1688"/>
      <c r="H470" s="1688"/>
    </row>
    <row r="471" spans="1:8" s="1359" customFormat="1" x14ac:dyDescent="0.2">
      <c r="A471" s="1688" t="s">
        <v>3984</v>
      </c>
      <c r="B471" s="1688"/>
      <c r="C471" s="1688"/>
      <c r="D471" s="1688"/>
      <c r="E471" s="1688"/>
      <c r="F471" s="1688"/>
      <c r="G471" s="1688"/>
      <c r="H471" s="1688"/>
    </row>
    <row r="472" spans="1:8" s="1359" customFormat="1" x14ac:dyDescent="0.2">
      <c r="A472" s="1688"/>
      <c r="B472" s="1688"/>
      <c r="C472" s="1688"/>
      <c r="D472" s="1688"/>
      <c r="E472" s="1688"/>
      <c r="F472" s="1688"/>
      <c r="G472" s="1688"/>
      <c r="H472" s="1688"/>
    </row>
    <row r="473" spans="1:8" s="362" customFormat="1" ht="25.5" customHeight="1" x14ac:dyDescent="0.2">
      <c r="A473" s="1688"/>
      <c r="B473" s="1688"/>
      <c r="C473" s="1688"/>
      <c r="D473" s="1688"/>
      <c r="E473" s="1688"/>
      <c r="F473" s="1688"/>
      <c r="G473" s="1688"/>
      <c r="H473" s="1688"/>
    </row>
    <row r="474" spans="1:8" s="362" customFormat="1" x14ac:dyDescent="0.2">
      <c r="A474" s="674"/>
      <c r="B474" s="1395"/>
      <c r="F474" s="1360"/>
    </row>
    <row r="475" spans="1:8" s="362" customFormat="1" x14ac:dyDescent="0.2">
      <c r="A475" s="1688" t="s">
        <v>3985</v>
      </c>
      <c r="B475" s="1688"/>
      <c r="C475" s="1688"/>
      <c r="D475" s="1688"/>
      <c r="E475" s="1688"/>
      <c r="F475" s="1688"/>
      <c r="G475" s="1688"/>
      <c r="H475" s="1688"/>
    </row>
    <row r="476" spans="1:8" s="1359" customFormat="1" x14ac:dyDescent="0.2">
      <c r="A476" s="1688"/>
      <c r="B476" s="1688"/>
      <c r="C476" s="1688"/>
      <c r="D476" s="1688"/>
      <c r="E476" s="1688"/>
      <c r="F476" s="1688"/>
      <c r="G476" s="1688"/>
      <c r="H476" s="1688"/>
    </row>
    <row r="477" spans="1:8" s="362" customFormat="1" ht="26.1" customHeight="1" x14ac:dyDescent="0.2">
      <c r="A477" s="1688"/>
      <c r="B477" s="1688"/>
      <c r="C477" s="1688"/>
      <c r="D477" s="1688"/>
      <c r="E477" s="1688"/>
      <c r="F477" s="1688"/>
      <c r="G477" s="1688"/>
      <c r="H477" s="1688"/>
    </row>
    <row r="478" spans="1:8" s="362" customFormat="1" x14ac:dyDescent="0.2">
      <c r="A478" s="1403"/>
      <c r="B478" s="1403"/>
      <c r="C478" s="1403"/>
      <c r="D478" s="1403"/>
      <c r="E478" s="1403"/>
      <c r="F478" s="681"/>
      <c r="G478" s="1403"/>
      <c r="H478" s="1403"/>
    </row>
    <row r="479" spans="1:8" s="1359" customFormat="1" x14ac:dyDescent="0.2">
      <c r="A479" s="1688" t="s">
        <v>3986</v>
      </c>
      <c r="B479" s="1688"/>
      <c r="C479" s="1688"/>
      <c r="D479" s="1688"/>
      <c r="E479" s="1688"/>
      <c r="F479" s="1688"/>
      <c r="G479" s="1688"/>
      <c r="H479" s="1688"/>
    </row>
    <row r="480" spans="1:8" s="1359" customFormat="1" x14ac:dyDescent="0.2">
      <c r="A480" s="1688"/>
      <c r="B480" s="1688"/>
      <c r="C480" s="1688"/>
      <c r="D480" s="1688"/>
      <c r="E480" s="1688"/>
      <c r="F480" s="1688"/>
      <c r="G480" s="1688"/>
      <c r="H480" s="1688"/>
    </row>
    <row r="481" spans="1:8" s="362" customFormat="1" x14ac:dyDescent="0.2">
      <c r="A481" s="1688"/>
      <c r="B481" s="1688"/>
      <c r="C481" s="1688"/>
      <c r="D481" s="1688"/>
      <c r="E481" s="1688"/>
      <c r="F481" s="1688"/>
      <c r="G481" s="1688"/>
      <c r="H481" s="1688"/>
    </row>
    <row r="482" spans="1:8" x14ac:dyDescent="0.2">
      <c r="A482" s="1403"/>
      <c r="B482" s="1403"/>
      <c r="C482" s="1403"/>
      <c r="D482" s="1403"/>
      <c r="E482" s="1403"/>
      <c r="F482" s="681"/>
      <c r="G482" s="1403"/>
      <c r="H482" s="1403"/>
    </row>
    <row r="483" spans="1:8" x14ac:dyDescent="0.2">
      <c r="A483" s="1688" t="s">
        <v>4128</v>
      </c>
      <c r="B483" s="1688"/>
      <c r="C483" s="1688"/>
      <c r="D483" s="1688"/>
      <c r="E483" s="1688"/>
      <c r="F483" s="1688"/>
      <c r="G483" s="1688"/>
      <c r="H483" s="1688"/>
    </row>
    <row r="484" spans="1:8" x14ac:dyDescent="0.2">
      <c r="A484" s="1688"/>
      <c r="B484" s="1688"/>
      <c r="C484" s="1688"/>
      <c r="D484" s="1688"/>
      <c r="E484" s="1688"/>
      <c r="F484" s="1688"/>
      <c r="G484" s="1688"/>
      <c r="H484" s="1688"/>
    </row>
    <row r="486" spans="1:8" ht="36" x14ac:dyDescent="0.2">
      <c r="A486" s="1694" t="s">
        <v>267</v>
      </c>
      <c r="B486" s="1694"/>
      <c r="C486" s="1695" t="s">
        <v>3987</v>
      </c>
      <c r="D486" s="1695"/>
      <c r="E486" s="1695" t="s">
        <v>3988</v>
      </c>
      <c r="F486" s="1695"/>
      <c r="G486" s="1695"/>
      <c r="H486" s="1405" t="s">
        <v>3989</v>
      </c>
    </row>
    <row r="487" spans="1:8" x14ac:dyDescent="0.2">
      <c r="A487" s="1687" t="s">
        <v>3990</v>
      </c>
      <c r="B487" s="1687"/>
      <c r="C487" s="1693">
        <v>55479559327.209999</v>
      </c>
      <c r="D487" s="1693"/>
      <c r="E487" s="1693">
        <f>+H487-C487</f>
        <v>7868617706.1500015</v>
      </c>
      <c r="F487" s="1693"/>
      <c r="G487" s="1693"/>
      <c r="H487" s="691">
        <v>63348177033.360001</v>
      </c>
    </row>
    <row r="488" spans="1:8" x14ac:dyDescent="0.2">
      <c r="A488" s="1692" t="s">
        <v>515</v>
      </c>
      <c r="B488" s="1692"/>
      <c r="C488" s="1693">
        <v>1997009295.3499999</v>
      </c>
      <c r="D488" s="1693"/>
      <c r="E488" s="1693">
        <f>+H488-C488</f>
        <v>264399121.44000006</v>
      </c>
      <c r="F488" s="1693"/>
      <c r="G488" s="1693"/>
      <c r="H488" s="691">
        <v>2261408416.79</v>
      </c>
    </row>
    <row r="489" spans="1:8" x14ac:dyDescent="0.2">
      <c r="A489" s="1692" t="s">
        <v>517</v>
      </c>
      <c r="B489" s="1692"/>
      <c r="C489" s="1693">
        <v>7444024196.4200001</v>
      </c>
      <c r="D489" s="1693"/>
      <c r="E489" s="1693">
        <f>+H489-C489</f>
        <v>1222972157.9300003</v>
      </c>
      <c r="F489" s="1693"/>
      <c r="G489" s="1693"/>
      <c r="H489" s="691">
        <v>8666996354.3500004</v>
      </c>
    </row>
    <row r="490" spans="1:8" x14ac:dyDescent="0.2">
      <c r="A490" s="1694" t="s">
        <v>3991</v>
      </c>
      <c r="B490" s="1694"/>
      <c r="C490" s="1698">
        <f>SUM(C487:C489)</f>
        <v>64920592818.979996</v>
      </c>
      <c r="D490" s="1698"/>
      <c r="E490" s="1698">
        <f>SUM(E487:E489)</f>
        <v>9355988985.5200024</v>
      </c>
      <c r="F490" s="1698"/>
      <c r="G490" s="1698"/>
      <c r="H490" s="692">
        <f>SUM(H487:H489)</f>
        <v>74276581804.5</v>
      </c>
    </row>
    <row r="491" spans="1:8" x14ac:dyDescent="0.2">
      <c r="A491" s="693"/>
      <c r="C491" s="691"/>
      <c r="E491" s="691"/>
      <c r="F491" s="1404"/>
      <c r="G491" s="691"/>
    </row>
    <row r="492" spans="1:8" x14ac:dyDescent="0.2">
      <c r="A492" s="693"/>
      <c r="C492" s="691"/>
      <c r="E492" s="691"/>
      <c r="F492" s="1404"/>
      <c r="G492" s="691"/>
    </row>
    <row r="493" spans="1:8" x14ac:dyDescent="0.2">
      <c r="A493" s="693"/>
      <c r="C493" s="691"/>
      <c r="E493" s="691"/>
      <c r="F493" s="1404"/>
      <c r="G493" s="691"/>
    </row>
    <row r="494" spans="1:8" x14ac:dyDescent="0.2">
      <c r="A494" s="693"/>
      <c r="C494" s="691"/>
      <c r="E494" s="691"/>
      <c r="F494" s="1404"/>
      <c r="G494" s="691"/>
    </row>
    <row r="495" spans="1:8" x14ac:dyDescent="0.2">
      <c r="A495" s="693"/>
      <c r="C495" s="691"/>
      <c r="E495" s="691"/>
      <c r="F495" s="1404"/>
      <c r="G495" s="691"/>
    </row>
    <row r="496" spans="1:8" x14ac:dyDescent="0.2">
      <c r="A496" s="693"/>
      <c r="C496" s="691"/>
      <c r="E496" s="691"/>
      <c r="F496" s="1404"/>
      <c r="G496" s="691"/>
    </row>
    <row r="497" spans="1:8" x14ac:dyDescent="0.2">
      <c r="A497" s="693"/>
      <c r="C497" s="691"/>
      <c r="E497" s="691"/>
      <c r="F497" s="1404"/>
      <c r="G497" s="691"/>
    </row>
    <row r="498" spans="1:8" x14ac:dyDescent="0.2">
      <c r="A498" s="1688" t="s">
        <v>3992</v>
      </c>
      <c r="B498" s="1688"/>
      <c r="C498" s="1688"/>
      <c r="D498" s="1688"/>
      <c r="E498" s="1688"/>
      <c r="F498" s="1688"/>
      <c r="G498" s="1688"/>
      <c r="H498" s="1688"/>
    </row>
    <row r="499" spans="1:8" x14ac:dyDescent="0.2">
      <c r="A499" s="1688"/>
      <c r="B499" s="1688"/>
      <c r="C499" s="1688"/>
      <c r="D499" s="1688"/>
      <c r="E499" s="1688"/>
      <c r="F499" s="1688"/>
      <c r="G499" s="1688"/>
      <c r="H499" s="1688"/>
    </row>
    <row r="500" spans="1:8" x14ac:dyDescent="0.2">
      <c r="A500" s="1688"/>
      <c r="B500" s="1688"/>
      <c r="C500" s="1688"/>
      <c r="D500" s="1688"/>
      <c r="E500" s="1688"/>
      <c r="F500" s="1688"/>
      <c r="G500" s="1688"/>
      <c r="H500" s="1688"/>
    </row>
    <row r="501" spans="1:8" ht="26.1" customHeight="1" x14ac:dyDescent="0.2">
      <c r="A501" s="1688"/>
      <c r="B501" s="1688"/>
      <c r="C501" s="1688"/>
      <c r="D501" s="1688"/>
      <c r="E501" s="1688"/>
      <c r="F501" s="1688"/>
      <c r="G501" s="1688"/>
      <c r="H501" s="1688"/>
    </row>
    <row r="502" spans="1:8" x14ac:dyDescent="0.2">
      <c r="A502" s="1403"/>
      <c r="B502" s="1403"/>
      <c r="C502" s="1403"/>
      <c r="D502" s="1403"/>
      <c r="E502" s="1403"/>
      <c r="F502" s="681"/>
      <c r="G502" s="1403"/>
      <c r="H502" s="1403"/>
    </row>
    <row r="503" spans="1:8" x14ac:dyDescent="0.2">
      <c r="A503" s="1699" t="s">
        <v>4129</v>
      </c>
      <c r="B503" s="1699"/>
      <c r="C503" s="1699"/>
      <c r="D503" s="1699"/>
      <c r="E503" s="1699"/>
      <c r="F503" s="1699"/>
      <c r="G503" s="1699"/>
      <c r="H503" s="1699"/>
    </row>
    <row r="504" spans="1:8" x14ac:dyDescent="0.2">
      <c r="A504" s="1699"/>
      <c r="B504" s="1699"/>
      <c r="C504" s="1699"/>
      <c r="D504" s="1699"/>
      <c r="E504" s="1699"/>
      <c r="F504" s="1699"/>
      <c r="G504" s="1699"/>
      <c r="H504" s="1699"/>
    </row>
    <row r="505" spans="1:8" x14ac:dyDescent="0.2">
      <c r="A505" s="1498"/>
      <c r="B505" s="1498"/>
      <c r="C505" s="1498"/>
      <c r="D505" s="1498"/>
    </row>
    <row r="506" spans="1:8" x14ac:dyDescent="0.2">
      <c r="A506" s="1498" t="s">
        <v>3993</v>
      </c>
      <c r="B506" s="1498"/>
      <c r="C506" s="1498"/>
      <c r="D506" s="1498"/>
    </row>
    <row r="507" spans="1:8" x14ac:dyDescent="0.2">
      <c r="A507" s="1498" t="s">
        <v>5059</v>
      </c>
      <c r="B507" s="1498"/>
      <c r="C507" s="1498"/>
      <c r="D507" s="1498"/>
    </row>
    <row r="508" spans="1:8" x14ac:dyDescent="0.2">
      <c r="A508" s="1691" t="s">
        <v>5058</v>
      </c>
      <c r="B508" s="1691"/>
      <c r="C508" s="1691"/>
      <c r="D508" s="1691"/>
      <c r="E508" s="1691"/>
      <c r="F508" s="1691"/>
      <c r="G508" s="1691"/>
      <c r="H508" s="1691"/>
    </row>
    <row r="509" spans="1:8" ht="24" customHeight="1" x14ac:dyDescent="0.2">
      <c r="A509" s="1691" t="s">
        <v>5057</v>
      </c>
      <c r="B509" s="1691"/>
      <c r="C509" s="1691"/>
      <c r="D509" s="1691"/>
      <c r="E509" s="1691"/>
      <c r="F509" s="1691"/>
      <c r="G509" s="1691"/>
      <c r="H509" s="1691"/>
    </row>
    <row r="510" spans="1:8" x14ac:dyDescent="0.2">
      <c r="A510" s="1498"/>
      <c r="B510" s="1498"/>
      <c r="C510" s="1498"/>
      <c r="D510" s="1498"/>
    </row>
    <row r="511" spans="1:8" x14ac:dyDescent="0.2">
      <c r="A511" s="1527" t="s">
        <v>3994</v>
      </c>
      <c r="B511" s="1527"/>
      <c r="C511" s="1527"/>
      <c r="D511" s="1527"/>
      <c r="E511" s="1359"/>
      <c r="G511" s="1359"/>
      <c r="H511" s="1359"/>
    </row>
    <row r="512" spans="1:8" x14ac:dyDescent="0.2">
      <c r="A512" s="1696" t="s">
        <v>5056</v>
      </c>
      <c r="B512" s="1696"/>
      <c r="C512" s="1696"/>
      <c r="D512" s="1696"/>
      <c r="E512" s="1696"/>
      <c r="F512" s="1696"/>
      <c r="G512" s="1696"/>
      <c r="H512" s="1696"/>
    </row>
    <row r="513" spans="1:8" x14ac:dyDescent="0.2">
      <c r="A513" s="1696"/>
      <c r="B513" s="1696"/>
      <c r="C513" s="1696"/>
      <c r="D513" s="1696"/>
      <c r="E513" s="1696"/>
      <c r="F513" s="1696"/>
      <c r="G513" s="1696"/>
      <c r="H513" s="1696"/>
    </row>
    <row r="514" spans="1:8" x14ac:dyDescent="0.2">
      <c r="A514" s="1498" t="s">
        <v>5055</v>
      </c>
      <c r="B514" s="1365"/>
      <c r="C514" s="1365"/>
      <c r="D514" s="1365"/>
      <c r="E514" s="1365"/>
      <c r="F514" s="1363"/>
      <c r="G514" s="1365"/>
      <c r="H514" s="1365"/>
    </row>
    <row r="515" spans="1:8" x14ac:dyDescent="0.2">
      <c r="A515" s="1498" t="s">
        <v>5054</v>
      </c>
      <c r="B515" s="1498"/>
      <c r="C515" s="1498"/>
      <c r="D515" s="1498"/>
    </row>
    <row r="516" spans="1:8" x14ac:dyDescent="0.2">
      <c r="B516" s="1498"/>
      <c r="C516" s="1498"/>
      <c r="D516" s="1498"/>
    </row>
    <row r="517" spans="1:8" x14ac:dyDescent="0.2">
      <c r="A517" s="1697" t="s">
        <v>3995</v>
      </c>
      <c r="B517" s="1697"/>
      <c r="C517" s="1697"/>
      <c r="D517" s="1697"/>
      <c r="E517" s="1697"/>
      <c r="F517" s="1697"/>
      <c r="G517" s="1697"/>
      <c r="H517" s="1697"/>
    </row>
    <row r="518" spans="1:8" ht="14.25" x14ac:dyDescent="0.2">
      <c r="A518" s="1362"/>
      <c r="B518" s="1528"/>
      <c r="C518" s="1528"/>
      <c r="D518" s="1528"/>
    </row>
    <row r="519" spans="1:8" x14ac:dyDescent="0.2">
      <c r="A519" s="1687" t="s">
        <v>4005</v>
      </c>
      <c r="B519" s="1687"/>
      <c r="C519" s="1687"/>
      <c r="D519" s="1687"/>
      <c r="E519" s="1687"/>
      <c r="F519" s="1687"/>
      <c r="G519" s="1687"/>
      <c r="H519" s="1687"/>
    </row>
    <row r="520" spans="1:8" x14ac:dyDescent="0.2">
      <c r="A520" s="1687"/>
      <c r="B520" s="1687"/>
      <c r="C520" s="1687"/>
      <c r="D520" s="1687"/>
      <c r="E520" s="1687"/>
      <c r="F520" s="1687"/>
      <c r="G520" s="1687"/>
      <c r="H520" s="1687"/>
    </row>
    <row r="522" spans="1:8" x14ac:dyDescent="0.2">
      <c r="B522" s="1704" t="s">
        <v>4006</v>
      </c>
      <c r="C522" s="1704"/>
      <c r="D522" s="1704"/>
      <c r="E522" s="1704"/>
      <c r="F522" s="1704"/>
      <c r="G522" s="1704"/>
    </row>
    <row r="523" spans="1:8" x14ac:dyDescent="0.2">
      <c r="B523" s="1704" t="s">
        <v>4007</v>
      </c>
      <c r="C523" s="1704"/>
      <c r="D523" s="1704"/>
      <c r="E523" s="1704"/>
      <c r="F523" s="1704"/>
      <c r="G523" s="1704"/>
    </row>
    <row r="524" spans="1:8" x14ac:dyDescent="0.2">
      <c r="B524" s="1704" t="s">
        <v>4008</v>
      </c>
      <c r="C524" s="1704"/>
      <c r="D524" s="1704"/>
      <c r="E524" s="1704"/>
      <c r="F524" s="1704"/>
      <c r="G524" s="1704"/>
    </row>
    <row r="525" spans="1:8" x14ac:dyDescent="0.2">
      <c r="B525" s="1705" t="s">
        <v>3</v>
      </c>
      <c r="C525" s="1705"/>
      <c r="D525" s="1705"/>
      <c r="E525" s="1705"/>
      <c r="F525" s="1705"/>
      <c r="G525" s="1705"/>
    </row>
    <row r="526" spans="1:8" ht="14.25" x14ac:dyDescent="0.2">
      <c r="C526" s="1528"/>
      <c r="D526" s="1528"/>
      <c r="E526" s="1528"/>
      <c r="F526" s="1530"/>
    </row>
    <row r="527" spans="1:8" ht="13.5" thickBot="1" x14ac:dyDescent="0.25">
      <c r="B527" s="1702" t="s">
        <v>4009</v>
      </c>
      <c r="C527" s="1702"/>
      <c r="D527" s="1706" t="s">
        <v>678</v>
      </c>
      <c r="E527" s="1706"/>
      <c r="F527" s="1418"/>
      <c r="G527" s="1419" t="s">
        <v>677</v>
      </c>
    </row>
    <row r="528" spans="1:8" x14ac:dyDescent="0.2">
      <c r="B528" s="1700" t="s">
        <v>4010</v>
      </c>
      <c r="C528" s="1700"/>
      <c r="D528" s="1701">
        <v>270701951.03000003</v>
      </c>
      <c r="E528" s="1701"/>
      <c r="F528" s="1420"/>
      <c r="G528" s="1421">
        <v>0.92449999999999999</v>
      </c>
    </row>
    <row r="529" spans="2:7" x14ac:dyDescent="0.2">
      <c r="B529" s="1700" t="s">
        <v>4011</v>
      </c>
      <c r="C529" s="1700"/>
      <c r="D529" s="1701">
        <v>22094697.16</v>
      </c>
      <c r="E529" s="1701"/>
      <c r="F529" s="1420"/>
      <c r="G529" s="1421">
        <v>7.5499999999999998E-2</v>
      </c>
    </row>
    <row r="530" spans="2:7" ht="13.5" thickBot="1" x14ac:dyDescent="0.25">
      <c r="B530" s="1702" t="s">
        <v>133</v>
      </c>
      <c r="C530" s="1702"/>
      <c r="D530" s="1703">
        <f>+D528+D529</f>
        <v>292796648.19000006</v>
      </c>
      <c r="E530" s="1703"/>
      <c r="F530" s="1418"/>
      <c r="G530" s="1422">
        <f>+G529+G528</f>
        <v>1</v>
      </c>
    </row>
    <row r="531" spans="2:7" ht="14.25" x14ac:dyDescent="0.2">
      <c r="C531" s="1528"/>
      <c r="D531" s="1528"/>
      <c r="E531" s="1528"/>
      <c r="F531" s="1530"/>
    </row>
    <row r="532" spans="2:7" ht="27" customHeight="1" x14ac:dyDescent="0.2">
      <c r="B532" s="1709" t="s">
        <v>4012</v>
      </c>
      <c r="C532" s="1709"/>
      <c r="D532" s="1709"/>
      <c r="E532" s="1709"/>
      <c r="F532" s="1709"/>
      <c r="G532" s="1709"/>
    </row>
    <row r="533" spans="2:7" x14ac:dyDescent="0.2">
      <c r="B533" s="1704" t="s">
        <v>4008</v>
      </c>
      <c r="C533" s="1704"/>
      <c r="D533" s="1704"/>
      <c r="E533" s="1704"/>
      <c r="F533" s="1704"/>
      <c r="G533" s="1704"/>
    </row>
    <row r="534" spans="2:7" x14ac:dyDescent="0.2">
      <c r="B534" s="1704" t="s">
        <v>3</v>
      </c>
      <c r="C534" s="1704"/>
      <c r="D534" s="1704"/>
      <c r="E534" s="1704"/>
      <c r="F534" s="1704"/>
      <c r="G534" s="1704"/>
    </row>
    <row r="535" spans="2:7" x14ac:dyDescent="0.2">
      <c r="C535" s="1531"/>
      <c r="D535" s="1532"/>
      <c r="E535" s="1533"/>
      <c r="F535" s="1534"/>
    </row>
    <row r="536" spans="2:7" ht="13.5" thickBot="1" x14ac:dyDescent="0.25">
      <c r="B536" s="1702" t="s">
        <v>4013</v>
      </c>
      <c r="C536" s="1702"/>
      <c r="D536" s="1706" t="s">
        <v>175</v>
      </c>
      <c r="E536" s="1706"/>
      <c r="F536" s="1418"/>
      <c r="G536" s="1419" t="s">
        <v>4014</v>
      </c>
    </row>
    <row r="537" spans="2:7" x14ac:dyDescent="0.2">
      <c r="B537" s="1708" t="s">
        <v>5148</v>
      </c>
      <c r="C537" s="1708"/>
      <c r="D537" s="1701">
        <v>269343951.02999997</v>
      </c>
      <c r="E537" s="1701"/>
      <c r="F537" s="1420"/>
      <c r="G537" s="1421">
        <f>D537/D541</f>
        <v>0.91990107364623508</v>
      </c>
    </row>
    <row r="538" spans="2:7" x14ac:dyDescent="0.2">
      <c r="B538" s="1707" t="s">
        <v>4015</v>
      </c>
      <c r="C538" s="1707"/>
      <c r="D538" s="1701">
        <v>22094697.16</v>
      </c>
      <c r="E538" s="1701"/>
      <c r="F538" s="1420"/>
      <c r="G538" s="1421">
        <f>D538/D541</f>
        <v>7.5460895118110882E-2</v>
      </c>
    </row>
    <row r="539" spans="2:7" ht="39" customHeight="1" x14ac:dyDescent="0.2">
      <c r="B539" s="1708" t="s">
        <v>5149</v>
      </c>
      <c r="C539" s="1708"/>
      <c r="D539" s="1701">
        <v>858000</v>
      </c>
      <c r="E539" s="1701"/>
      <c r="F539" s="1420"/>
      <c r="G539" s="1421">
        <f>D539/D541</f>
        <v>2.9303614139846003E-3</v>
      </c>
    </row>
    <row r="540" spans="2:7" x14ac:dyDescent="0.2">
      <c r="B540" s="1707" t="s">
        <v>4016</v>
      </c>
      <c r="C540" s="1707"/>
      <c r="D540" s="1701">
        <v>500000</v>
      </c>
      <c r="E540" s="1701"/>
      <c r="F540" s="1420"/>
      <c r="G540" s="1421">
        <f>D540/D541</f>
        <v>1.7076698216693476E-3</v>
      </c>
    </row>
    <row r="541" spans="2:7" ht="13.5" thickBot="1" x14ac:dyDescent="0.25">
      <c r="B541" s="1712" t="s">
        <v>133</v>
      </c>
      <c r="C541" s="1712"/>
      <c r="D541" s="1703">
        <f>SUM(D537:D540)</f>
        <v>292796648.19</v>
      </c>
      <c r="E541" s="1703"/>
      <c r="F541" s="1418"/>
      <c r="G541" s="1422">
        <f>SUM(G537:G540)</f>
        <v>1</v>
      </c>
    </row>
    <row r="542" spans="2:7" s="1517" customFormat="1" x14ac:dyDescent="0.2">
      <c r="F542" s="1518"/>
    </row>
    <row r="543" spans="2:7" s="1517" customFormat="1" x14ac:dyDescent="0.2">
      <c r="F543" s="1518"/>
    </row>
    <row r="544" spans="2:7" s="1517" customFormat="1" x14ac:dyDescent="0.2">
      <c r="F544" s="1518"/>
    </row>
    <row r="545" spans="1:8" s="1517" customFormat="1" x14ac:dyDescent="0.2">
      <c r="F545" s="1518"/>
    </row>
    <row r="546" spans="1:8" s="1517" customFormat="1" x14ac:dyDescent="0.2">
      <c r="F546" s="1518"/>
    </row>
    <row r="547" spans="1:8" s="1517" customFormat="1" x14ac:dyDescent="0.2">
      <c r="F547" s="1518"/>
    </row>
    <row r="548" spans="1:8" s="1517" customFormat="1" x14ac:dyDescent="0.2">
      <c r="F548" s="1518"/>
    </row>
    <row r="549" spans="1:8" s="1517" customFormat="1" x14ac:dyDescent="0.2">
      <c r="F549" s="1518"/>
    </row>
    <row r="550" spans="1:8" s="1517" customFormat="1" x14ac:dyDescent="0.2">
      <c r="F550" s="1518"/>
    </row>
    <row r="551" spans="1:8" s="1517" customFormat="1" x14ac:dyDescent="0.2">
      <c r="F551" s="1518"/>
    </row>
    <row r="552" spans="1:8" s="1517" customFormat="1" x14ac:dyDescent="0.2">
      <c r="F552" s="1518"/>
    </row>
    <row r="553" spans="1:8" s="1517" customFormat="1" x14ac:dyDescent="0.2">
      <c r="F553" s="1518"/>
    </row>
    <row r="554" spans="1:8" x14ac:dyDescent="0.2">
      <c r="A554" s="1704" t="s">
        <v>4006</v>
      </c>
      <c r="B554" s="1704"/>
      <c r="C554" s="1704"/>
      <c r="D554" s="1704"/>
      <c r="E554" s="1704"/>
      <c r="F554" s="1704"/>
      <c r="G554" s="1704"/>
      <c r="H554" s="1704"/>
    </row>
    <row r="555" spans="1:8" x14ac:dyDescent="0.2">
      <c r="A555" s="1704" t="s">
        <v>4017</v>
      </c>
      <c r="B555" s="1704"/>
      <c r="C555" s="1704"/>
      <c r="D555" s="1704"/>
      <c r="E555" s="1704"/>
      <c r="F555" s="1704"/>
      <c r="G555" s="1704"/>
      <c r="H555" s="1704"/>
    </row>
    <row r="556" spans="1:8" x14ac:dyDescent="0.2">
      <c r="A556" s="1704" t="s">
        <v>4018</v>
      </c>
      <c r="B556" s="1704"/>
      <c r="C556" s="1704"/>
      <c r="D556" s="1704"/>
      <c r="E556" s="1704"/>
      <c r="F556" s="1704"/>
      <c r="G556" s="1704"/>
      <c r="H556" s="1704"/>
    </row>
    <row r="557" spans="1:8" x14ac:dyDescent="0.2">
      <c r="A557" s="1710" t="s">
        <v>3</v>
      </c>
      <c r="B557" s="1710"/>
      <c r="C557" s="1710"/>
      <c r="D557" s="1710"/>
      <c r="E557" s="1710"/>
      <c r="F557" s="1710"/>
      <c r="G557" s="1710"/>
      <c r="H557" s="1710"/>
    </row>
    <row r="558" spans="1:8" ht="13.5" thickBot="1" x14ac:dyDescent="0.25">
      <c r="A558" s="1417" t="s">
        <v>4019</v>
      </c>
      <c r="B558" s="1417"/>
      <c r="C558" s="1417"/>
      <c r="D558" s="1535"/>
      <c r="E558" s="1535"/>
      <c r="F558" s="1536"/>
      <c r="G558" s="1418" t="s">
        <v>175</v>
      </c>
      <c r="H558" s="1537" t="s">
        <v>4014</v>
      </c>
    </row>
    <row r="559" spans="1:8" x14ac:dyDescent="0.2">
      <c r="A559" s="1538" t="s">
        <v>4020</v>
      </c>
      <c r="B559" s="1538"/>
      <c r="C559" s="1538"/>
      <c r="D559" s="1359"/>
      <c r="E559" s="1359"/>
      <c r="G559" s="1539">
        <v>85181096.700000003</v>
      </c>
      <c r="H559" s="1540">
        <v>0.29089999999999999</v>
      </c>
    </row>
    <row r="560" spans="1:8" x14ac:dyDescent="0.2">
      <c r="A560" s="1538" t="s">
        <v>4021</v>
      </c>
      <c r="B560" s="1538"/>
      <c r="C560" s="1538"/>
      <c r="D560" s="1359"/>
      <c r="E560" s="1359"/>
      <c r="G560" s="1539">
        <v>35962594.670000002</v>
      </c>
      <c r="H560" s="1540">
        <v>0.12280000000000001</v>
      </c>
    </row>
    <row r="561" spans="1:8" x14ac:dyDescent="0.2">
      <c r="A561" s="1538" t="s">
        <v>4022</v>
      </c>
      <c r="B561" s="1538"/>
      <c r="C561" s="1538"/>
      <c r="D561" s="1359"/>
      <c r="E561" s="1359"/>
      <c r="G561" s="1539">
        <v>24968360.609999999</v>
      </c>
      <c r="H561" s="1541">
        <v>8.5300000000000001E-2</v>
      </c>
    </row>
    <row r="562" spans="1:8" x14ac:dyDescent="0.2">
      <c r="A562" s="1538" t="s">
        <v>3719</v>
      </c>
      <c r="B562" s="1538"/>
      <c r="C562" s="1538"/>
      <c r="D562" s="1359"/>
      <c r="E562" s="1359"/>
      <c r="G562" s="1539">
        <v>24319656.850000001</v>
      </c>
      <c r="H562" s="1542">
        <v>8.3099999999999993E-2</v>
      </c>
    </row>
    <row r="563" spans="1:8" x14ac:dyDescent="0.2">
      <c r="A563" s="1538" t="s">
        <v>4023</v>
      </c>
      <c r="B563" s="1538"/>
      <c r="C563" s="1538"/>
      <c r="D563" s="1359"/>
      <c r="E563" s="1359"/>
      <c r="G563" s="1539">
        <v>20581758.140000001</v>
      </c>
      <c r="H563" s="1541">
        <v>7.0300000000000001E-2</v>
      </c>
    </row>
    <row r="564" spans="1:8" x14ac:dyDescent="0.2">
      <c r="A564" s="1538" t="s">
        <v>3655</v>
      </c>
      <c r="B564" s="1538"/>
      <c r="C564" s="1538"/>
      <c r="D564" s="1359"/>
      <c r="E564" s="1359"/>
      <c r="G564" s="1539">
        <v>16207304.25</v>
      </c>
      <c r="H564" s="1541">
        <v>5.5399999999999998E-2</v>
      </c>
    </row>
    <row r="565" spans="1:8" x14ac:dyDescent="0.2">
      <c r="A565" s="1538" t="s">
        <v>450</v>
      </c>
      <c r="B565" s="1538"/>
      <c r="C565" s="1538"/>
      <c r="D565" s="1359"/>
      <c r="E565" s="1359"/>
      <c r="G565" s="1539">
        <v>8624695.25</v>
      </c>
      <c r="H565" s="1541">
        <v>2.9499999999999998E-2</v>
      </c>
    </row>
    <row r="566" spans="1:8" x14ac:dyDescent="0.2">
      <c r="A566" s="1538" t="s">
        <v>451</v>
      </c>
      <c r="B566" s="1538"/>
      <c r="C566" s="1538"/>
      <c r="D566" s="1359"/>
      <c r="E566" s="1359"/>
      <c r="G566" s="1539">
        <v>7247820</v>
      </c>
      <c r="H566" s="1541">
        <v>2.4799999999999999E-2</v>
      </c>
    </row>
    <row r="567" spans="1:8" x14ac:dyDescent="0.2">
      <c r="A567" s="1538" t="s">
        <v>4024</v>
      </c>
      <c r="B567" s="1538"/>
      <c r="C567" s="1538"/>
      <c r="D567" s="1359"/>
      <c r="E567" s="1359"/>
      <c r="G567" s="1539">
        <v>6764578.75</v>
      </c>
      <c r="H567" s="1541">
        <v>2.3099999999999999E-2</v>
      </c>
    </row>
    <row r="568" spans="1:8" x14ac:dyDescent="0.2">
      <c r="A568" s="1538" t="s">
        <v>4025</v>
      </c>
      <c r="B568" s="1538"/>
      <c r="C568" s="1538"/>
      <c r="D568" s="1359"/>
      <c r="E568" s="1359"/>
      <c r="G568" s="1539">
        <v>6077687.6799999997</v>
      </c>
      <c r="H568" s="1541">
        <v>2.0799999999999999E-2</v>
      </c>
    </row>
    <row r="569" spans="1:8" x14ac:dyDescent="0.2">
      <c r="A569" s="1538" t="s">
        <v>4026</v>
      </c>
      <c r="B569" s="1538"/>
      <c r="C569" s="1538"/>
      <c r="D569" s="1359"/>
      <c r="E569" s="1359"/>
      <c r="G569" s="1539">
        <v>4495702.1399999997</v>
      </c>
      <c r="H569" s="1541">
        <v>1.54E-2</v>
      </c>
    </row>
    <row r="570" spans="1:8" x14ac:dyDescent="0.2">
      <c r="A570" s="1401" t="s">
        <v>4027</v>
      </c>
      <c r="B570" s="1401"/>
      <c r="C570" s="1401"/>
      <c r="D570" s="1359"/>
      <c r="E570" s="1359"/>
      <c r="G570" s="1539">
        <v>3750000</v>
      </c>
      <c r="H570" s="1541">
        <v>1.2800000000000001E-2</v>
      </c>
    </row>
    <row r="571" spans="1:8" x14ac:dyDescent="0.2">
      <c r="A571" s="1711" t="s">
        <v>4028</v>
      </c>
      <c r="B571" s="1711"/>
      <c r="C571" s="1711"/>
      <c r="D571" s="1359"/>
      <c r="E571" s="1359"/>
      <c r="G571" s="1539">
        <v>3686439.1999999997</v>
      </c>
      <c r="H571" s="1541">
        <v>1.26E-2</v>
      </c>
    </row>
    <row r="572" spans="1:8" x14ac:dyDescent="0.2">
      <c r="A572" s="1401" t="s">
        <v>4029</v>
      </c>
      <c r="B572" s="1401"/>
      <c r="C572" s="1401"/>
      <c r="D572" s="1359"/>
      <c r="E572" s="1359"/>
      <c r="G572" s="1539">
        <v>3643835.29</v>
      </c>
      <c r="H572" s="1541">
        <v>1.24E-2</v>
      </c>
    </row>
    <row r="573" spans="1:8" x14ac:dyDescent="0.2">
      <c r="A573" s="1711" t="s">
        <v>4030</v>
      </c>
      <c r="B573" s="1711"/>
      <c r="C573" s="1711"/>
      <c r="D573" s="1359"/>
      <c r="E573" s="1359"/>
      <c r="G573" s="1539">
        <v>3417007</v>
      </c>
      <c r="H573" s="1541">
        <v>1.17E-2</v>
      </c>
    </row>
    <row r="574" spans="1:8" x14ac:dyDescent="0.2">
      <c r="A574" s="1711" t="s">
        <v>3764</v>
      </c>
      <c r="B574" s="1711"/>
      <c r="C574" s="1711"/>
      <c r="D574" s="1359"/>
      <c r="E574" s="1359"/>
      <c r="G574" s="1539">
        <v>2628257.35</v>
      </c>
      <c r="H574" s="1541">
        <v>8.9999999999999993E-3</v>
      </c>
    </row>
    <row r="575" spans="1:8" x14ac:dyDescent="0.2">
      <c r="A575" s="1711" t="s">
        <v>3746</v>
      </c>
      <c r="B575" s="1711"/>
      <c r="C575" s="1711"/>
      <c r="D575" s="1359"/>
      <c r="E575" s="1359"/>
      <c r="G575" s="1539">
        <v>2579900</v>
      </c>
      <c r="H575" s="1541">
        <v>8.8000000000000005E-3</v>
      </c>
    </row>
    <row r="576" spans="1:8" x14ac:dyDescent="0.2">
      <c r="A576" s="1543" t="s">
        <v>4031</v>
      </c>
      <c r="B576" s="1543"/>
      <c r="C576" s="1543"/>
      <c r="D576" s="1359"/>
      <c r="E576" s="1359"/>
      <c r="G576" s="1539">
        <v>2379638</v>
      </c>
      <c r="H576" s="1541">
        <v>8.0999999999999996E-3</v>
      </c>
    </row>
    <row r="577" spans="1:8" x14ac:dyDescent="0.2">
      <c r="A577" s="1711" t="s">
        <v>4032</v>
      </c>
      <c r="B577" s="1711"/>
      <c r="C577" s="1711"/>
      <c r="D577" s="1359"/>
      <c r="E577" s="1359"/>
      <c r="G577" s="1539">
        <v>2206367.94</v>
      </c>
      <c r="H577" s="1541">
        <v>7.4999999999999997E-3</v>
      </c>
    </row>
    <row r="578" spans="1:8" x14ac:dyDescent="0.2">
      <c r="A578" s="1711" t="s">
        <v>4003</v>
      </c>
      <c r="B578" s="1711"/>
      <c r="C578" s="1711"/>
      <c r="D578" s="1359"/>
      <c r="E578" s="1359"/>
      <c r="G578" s="1539">
        <v>2049098.97</v>
      </c>
      <c r="H578" s="1541">
        <v>7.0000000000000001E-3</v>
      </c>
    </row>
    <row r="579" spans="1:8" x14ac:dyDescent="0.2">
      <c r="A579" s="1711" t="s">
        <v>3728</v>
      </c>
      <c r="B579" s="1711"/>
      <c r="C579" s="1711"/>
      <c r="D579" s="1359"/>
      <c r="E579" s="1359"/>
      <c r="G579" s="1539">
        <v>1952330.51</v>
      </c>
      <c r="H579" s="1541">
        <v>6.7000000000000002E-3</v>
      </c>
    </row>
    <row r="580" spans="1:8" x14ac:dyDescent="0.2">
      <c r="A580" s="1543" t="s">
        <v>4033</v>
      </c>
      <c r="B580" s="1543"/>
      <c r="C580" s="1543"/>
      <c r="D580" s="1359"/>
      <c r="E580" s="1359"/>
      <c r="G580" s="1539">
        <v>1895822.3399999999</v>
      </c>
      <c r="H580" s="1541">
        <v>6.4999999999999997E-3</v>
      </c>
    </row>
    <row r="581" spans="1:8" x14ac:dyDescent="0.2">
      <c r="A581" s="1711" t="s">
        <v>3729</v>
      </c>
      <c r="B581" s="1711"/>
      <c r="C581" s="1711"/>
      <c r="D581" s="1359"/>
      <c r="E581" s="1359"/>
      <c r="G581" s="1539">
        <v>1854152.88</v>
      </c>
      <c r="H581" s="1541">
        <v>6.3E-3</v>
      </c>
    </row>
    <row r="582" spans="1:8" x14ac:dyDescent="0.2">
      <c r="A582" s="1711" t="s">
        <v>4034</v>
      </c>
      <c r="B582" s="1711"/>
      <c r="C582" s="1711"/>
      <c r="D582" s="1359"/>
      <c r="E582" s="1359"/>
      <c r="G582" s="1539">
        <v>1754452.71</v>
      </c>
      <c r="H582" s="1541">
        <v>6.0000000000000001E-3</v>
      </c>
    </row>
    <row r="583" spans="1:8" x14ac:dyDescent="0.2">
      <c r="A583" s="1543" t="s">
        <v>4035</v>
      </c>
      <c r="B583" s="1543"/>
      <c r="C583" s="1543"/>
      <c r="D583" s="1359"/>
      <c r="E583" s="1359"/>
      <c r="G583" s="1539">
        <v>1687739.75</v>
      </c>
      <c r="H583" s="1541">
        <v>5.7999999999999996E-3</v>
      </c>
    </row>
    <row r="584" spans="1:8" x14ac:dyDescent="0.2">
      <c r="A584" s="1711" t="s">
        <v>4036</v>
      </c>
      <c r="B584" s="1711"/>
      <c r="C584" s="1711"/>
      <c r="D584" s="1359"/>
      <c r="E584" s="1359"/>
      <c r="G584" s="1539">
        <v>1610250</v>
      </c>
      <c r="H584" s="1542">
        <v>5.4999999999999997E-3</v>
      </c>
    </row>
    <row r="585" spans="1:8" x14ac:dyDescent="0.2">
      <c r="A585" s="1711" t="s">
        <v>4037</v>
      </c>
      <c r="B585" s="1711"/>
      <c r="C585" s="1711"/>
      <c r="D585" s="1359"/>
      <c r="E585" s="1359"/>
      <c r="G585" s="1539">
        <v>1383480.06</v>
      </c>
      <c r="H585" s="1541">
        <v>4.7000000000000002E-3</v>
      </c>
    </row>
    <row r="586" spans="1:8" x14ac:dyDescent="0.2">
      <c r="A586" s="1711" t="s">
        <v>4038</v>
      </c>
      <c r="B586" s="1711"/>
      <c r="C586" s="1711"/>
      <c r="D586" s="1359"/>
      <c r="E586" s="1359"/>
      <c r="G586" s="1539">
        <v>1257706</v>
      </c>
      <c r="H586" s="1541">
        <v>4.3E-3</v>
      </c>
    </row>
    <row r="587" spans="1:8" x14ac:dyDescent="0.2">
      <c r="A587" s="1543" t="s">
        <v>4039</v>
      </c>
      <c r="B587" s="1543"/>
      <c r="C587" s="1543"/>
      <c r="D587" s="1359"/>
      <c r="E587" s="1359"/>
      <c r="G587" s="1539">
        <v>1243000</v>
      </c>
      <c r="H587" s="1541">
        <v>4.1999999999999997E-3</v>
      </c>
    </row>
    <row r="588" spans="1:8" x14ac:dyDescent="0.2">
      <c r="A588" s="1711" t="s">
        <v>4040</v>
      </c>
      <c r="B588" s="1711"/>
      <c r="C588" s="1711"/>
      <c r="D588" s="1359"/>
      <c r="E588" s="1359"/>
      <c r="G588" s="1539">
        <v>1189875</v>
      </c>
      <c r="H588" s="1541">
        <v>4.1000000000000003E-3</v>
      </c>
    </row>
    <row r="589" spans="1:8" x14ac:dyDescent="0.2">
      <c r="A589" s="1713" t="s">
        <v>4041</v>
      </c>
      <c r="B589" s="1713"/>
      <c r="C589" s="1713"/>
      <c r="D589" s="1713"/>
      <c r="E589" s="1713"/>
      <c r="F589" s="1544"/>
      <c r="G589" s="1539">
        <v>1147030</v>
      </c>
      <c r="H589" s="1541">
        <v>3.8999999999999998E-3</v>
      </c>
    </row>
    <row r="590" spans="1:8" x14ac:dyDescent="0.2">
      <c r="A590" s="1711" t="s">
        <v>4042</v>
      </c>
      <c r="B590" s="1711"/>
      <c r="C590" s="1711"/>
      <c r="D590" s="1359"/>
      <c r="E590" s="1359"/>
      <c r="G590" s="1539">
        <v>1075824</v>
      </c>
      <c r="H590" s="1541">
        <v>3.7000000000000002E-3</v>
      </c>
    </row>
    <row r="591" spans="1:8" x14ac:dyDescent="0.2">
      <c r="A591" s="1711" t="s">
        <v>4043</v>
      </c>
      <c r="B591" s="1711"/>
      <c r="C591" s="1711"/>
      <c r="D591" s="1359"/>
      <c r="E591" s="1359"/>
      <c r="G591" s="1539">
        <v>953437.5</v>
      </c>
      <c r="H591" s="1541">
        <v>3.3E-3</v>
      </c>
    </row>
    <row r="592" spans="1:8" x14ac:dyDescent="0.2">
      <c r="A592" s="1711" t="s">
        <v>4044</v>
      </c>
      <c r="B592" s="1711"/>
      <c r="C592" s="1711"/>
      <c r="D592" s="1359"/>
      <c r="E592" s="1359"/>
      <c r="G592" s="1539">
        <v>858000</v>
      </c>
      <c r="H592" s="1541">
        <v>2.8999999999999998E-3</v>
      </c>
    </row>
    <row r="593" spans="1:8" x14ac:dyDescent="0.2">
      <c r="A593" s="1711" t="s">
        <v>4045</v>
      </c>
      <c r="B593" s="1711"/>
      <c r="C593" s="1711"/>
      <c r="D593" s="1359"/>
      <c r="E593" s="1359"/>
      <c r="G593" s="1539">
        <v>736025.5</v>
      </c>
      <c r="H593" s="1541">
        <v>2.5000000000000001E-3</v>
      </c>
    </row>
    <row r="594" spans="1:8" x14ac:dyDescent="0.2">
      <c r="A594" s="1711" t="s">
        <v>4046</v>
      </c>
      <c r="B594" s="1711"/>
      <c r="C594" s="1711"/>
      <c r="D594" s="1359"/>
      <c r="E594" s="1359"/>
      <c r="G594" s="1539">
        <v>610993.26</v>
      </c>
      <c r="H594" s="1541">
        <v>2.0999999999999999E-3</v>
      </c>
    </row>
    <row r="595" spans="1:8" x14ac:dyDescent="0.2">
      <c r="A595" s="1401" t="s">
        <v>4047</v>
      </c>
      <c r="B595" s="1401"/>
      <c r="C595" s="1401"/>
      <c r="D595" s="1359"/>
      <c r="E595" s="1359"/>
      <c r="G595" s="1539">
        <v>565000</v>
      </c>
      <c r="H595" s="1541">
        <v>1.9E-3</v>
      </c>
    </row>
    <row r="596" spans="1:8" ht="14.25" x14ac:dyDescent="0.2">
      <c r="A596" s="1538" t="s">
        <v>4048</v>
      </c>
      <c r="B596" s="1545"/>
      <c r="C596" s="1545"/>
      <c r="D596" s="1359"/>
      <c r="E596" s="1359"/>
      <c r="G596" s="1539">
        <v>500000</v>
      </c>
      <c r="H596" s="1541">
        <v>1.6999999999999999E-3</v>
      </c>
    </row>
    <row r="597" spans="1:8" ht="14.25" x14ac:dyDescent="0.2">
      <c r="A597" s="1538" t="s">
        <v>4049</v>
      </c>
      <c r="B597" s="1545"/>
      <c r="C597" s="1545"/>
      <c r="D597" s="1359"/>
      <c r="E597" s="1359"/>
      <c r="G597" s="1539">
        <v>500000</v>
      </c>
      <c r="H597" s="1541">
        <v>1.6999999999999999E-3</v>
      </c>
    </row>
    <row r="598" spans="1:8" ht="14.25" x14ac:dyDescent="0.2">
      <c r="A598" s="1531" t="s">
        <v>4050</v>
      </c>
      <c r="B598" s="1528"/>
      <c r="C598" s="1528"/>
      <c r="G598" s="1539">
        <v>498000</v>
      </c>
      <c r="H598" s="1541">
        <v>1.6999999999999999E-3</v>
      </c>
    </row>
    <row r="599" spans="1:8" ht="14.25" x14ac:dyDescent="0.2">
      <c r="A599" s="1531" t="s">
        <v>4051</v>
      </c>
      <c r="B599" s="1546"/>
      <c r="C599" s="1546"/>
      <c r="G599" s="1539">
        <v>484788.89</v>
      </c>
      <c r="H599" s="1541">
        <v>1.6999999999999999E-3</v>
      </c>
    </row>
    <row r="600" spans="1:8" ht="14.25" x14ac:dyDescent="0.2">
      <c r="A600" s="1531" t="s">
        <v>4052</v>
      </c>
      <c r="B600" s="1528"/>
      <c r="C600" s="1528"/>
      <c r="G600" s="1539">
        <v>422000</v>
      </c>
      <c r="H600" s="1541">
        <v>1.4E-3</v>
      </c>
    </row>
    <row r="601" spans="1:8" ht="14.25" x14ac:dyDescent="0.2">
      <c r="A601" s="1531" t="s">
        <v>4053</v>
      </c>
      <c r="B601" s="1528"/>
      <c r="C601" s="1528"/>
      <c r="G601" s="1539">
        <v>420348</v>
      </c>
      <c r="H601" s="1541">
        <v>1.4E-3</v>
      </c>
    </row>
    <row r="602" spans="1:8" ht="14.25" x14ac:dyDescent="0.2">
      <c r="A602" s="1531" t="s">
        <v>4054</v>
      </c>
      <c r="B602" s="1528"/>
      <c r="C602" s="1528"/>
      <c r="G602" s="1539">
        <v>368766</v>
      </c>
      <c r="H602" s="1541">
        <v>1.2999999999999999E-3</v>
      </c>
    </row>
    <row r="603" spans="1:8" ht="14.25" x14ac:dyDescent="0.2">
      <c r="A603" s="1531" t="s">
        <v>4055</v>
      </c>
      <c r="B603" s="1528"/>
      <c r="C603" s="1528"/>
      <c r="G603" s="1539">
        <v>283657</v>
      </c>
      <c r="H603" s="1541">
        <v>1E-3</v>
      </c>
    </row>
    <row r="604" spans="1:8" ht="14.25" x14ac:dyDescent="0.2">
      <c r="A604" s="1531" t="s">
        <v>4056</v>
      </c>
      <c r="B604" s="1528"/>
      <c r="C604" s="1528"/>
      <c r="G604" s="1539">
        <v>278400</v>
      </c>
      <c r="H604" s="1541">
        <v>1E-3</v>
      </c>
    </row>
    <row r="605" spans="1:8" ht="14.25" x14ac:dyDescent="0.2">
      <c r="A605" s="1531" t="s">
        <v>4057</v>
      </c>
      <c r="B605" s="1528"/>
      <c r="C605" s="1528"/>
      <c r="G605" s="1539">
        <v>273420</v>
      </c>
      <c r="H605" s="1541">
        <v>8.9999999999999998E-4</v>
      </c>
    </row>
    <row r="606" spans="1:8" ht="14.25" x14ac:dyDescent="0.2">
      <c r="A606" s="1531" t="s">
        <v>4058</v>
      </c>
      <c r="B606" s="1528"/>
      <c r="C606" s="1528"/>
      <c r="G606" s="1539">
        <v>220350</v>
      </c>
      <c r="H606" s="1541">
        <v>8.0000000000000004E-4</v>
      </c>
    </row>
    <row r="607" spans="1:8" ht="15.75" thickBot="1" x14ac:dyDescent="0.25">
      <c r="A607" s="1547" t="s">
        <v>133</v>
      </c>
      <c r="B607" s="1548"/>
      <c r="C607" s="1548"/>
      <c r="D607" s="1535"/>
      <c r="E607" s="1535"/>
      <c r="F607" s="1536"/>
      <c r="G607" s="1549">
        <v>292796648.19</v>
      </c>
      <c r="H607" s="1550">
        <v>1</v>
      </c>
    </row>
    <row r="615" spans="1:8" x14ac:dyDescent="0.2">
      <c r="A615" s="1684" t="s">
        <v>4059</v>
      </c>
      <c r="B615" s="1684"/>
      <c r="C615" s="1684"/>
      <c r="D615" s="1684"/>
      <c r="E615" s="1684"/>
      <c r="F615" s="1684"/>
      <c r="G615" s="1684"/>
      <c r="H615" s="1684"/>
    </row>
    <row r="616" spans="1:8" x14ac:dyDescent="0.2">
      <c r="A616" s="1498"/>
      <c r="B616" s="1498"/>
      <c r="C616" s="1498"/>
      <c r="D616" s="1498"/>
    </row>
    <row r="617" spans="1:8" x14ac:dyDescent="0.2">
      <c r="A617" s="1699" t="s">
        <v>4060</v>
      </c>
      <c r="B617" s="1699"/>
      <c r="C617" s="1699"/>
      <c r="D617" s="1699"/>
      <c r="E617" s="1699"/>
      <c r="F617" s="1699"/>
      <c r="G617" s="1699"/>
      <c r="H617" s="1699"/>
    </row>
    <row r="618" spans="1:8" x14ac:dyDescent="0.2">
      <c r="A618" s="1699"/>
      <c r="B618" s="1699"/>
      <c r="C618" s="1699"/>
      <c r="D618" s="1699"/>
      <c r="E618" s="1699"/>
      <c r="F618" s="1699"/>
      <c r="G618" s="1699"/>
      <c r="H618" s="1699"/>
    </row>
    <row r="619" spans="1:8" x14ac:dyDescent="0.2">
      <c r="A619" s="1699"/>
      <c r="B619" s="1699"/>
      <c r="C619" s="1699"/>
      <c r="D619" s="1699"/>
      <c r="E619" s="1699"/>
      <c r="F619" s="1699"/>
      <c r="G619" s="1699"/>
      <c r="H619" s="1699"/>
    </row>
    <row r="620" spans="1:8" ht="14.25" x14ac:dyDescent="0.2">
      <c r="A620" s="1528"/>
      <c r="B620" s="1528"/>
      <c r="C620" s="1528"/>
      <c r="D620" s="1528"/>
    </row>
    <row r="621" spans="1:8" x14ac:dyDescent="0.2">
      <c r="A621" s="1714" t="s">
        <v>4061</v>
      </c>
      <c r="B621" s="1714"/>
      <c r="C621" s="1714"/>
      <c r="D621" s="1714"/>
      <c r="E621" s="1714"/>
      <c r="F621" s="1714"/>
      <c r="G621" s="1714"/>
      <c r="H621" s="1714"/>
    </row>
    <row r="622" spans="1:8" x14ac:dyDescent="0.2">
      <c r="A622" s="1714" t="s">
        <v>4062</v>
      </c>
      <c r="B622" s="1714"/>
      <c r="C622" s="1714"/>
      <c r="D622" s="1714"/>
      <c r="E622" s="1714"/>
      <c r="F622" s="1714"/>
      <c r="G622" s="1714"/>
      <c r="H622" s="1714"/>
    </row>
    <row r="623" spans="1:8" x14ac:dyDescent="0.2">
      <c r="A623" s="1714" t="s">
        <v>3</v>
      </c>
      <c r="B623" s="1714"/>
      <c r="C623" s="1714"/>
      <c r="D623" s="1714"/>
      <c r="E623" s="1714"/>
      <c r="F623" s="1714"/>
      <c r="G623" s="1714"/>
      <c r="H623" s="1714"/>
    </row>
    <row r="625" spans="1:8" ht="14.25" x14ac:dyDescent="0.2">
      <c r="A625" s="693" t="s">
        <v>4063</v>
      </c>
      <c r="B625" s="1505"/>
      <c r="C625" s="1528"/>
      <c r="H625" s="1551">
        <v>254039600711.37</v>
      </c>
    </row>
    <row r="626" spans="1:8" ht="14.25" x14ac:dyDescent="0.2">
      <c r="A626" s="693" t="s">
        <v>4064</v>
      </c>
      <c r="B626" s="1505"/>
      <c r="C626" s="1528"/>
      <c r="H626" s="1505"/>
    </row>
    <row r="627" spans="1:8" ht="14.25" x14ac:dyDescent="0.2">
      <c r="A627" s="693" t="s">
        <v>4120</v>
      </c>
      <c r="B627" s="1528"/>
      <c r="F627" s="1360" t="s">
        <v>3589</v>
      </c>
      <c r="G627" s="1505">
        <v>6071995079.9899998</v>
      </c>
      <c r="H627" s="1505"/>
    </row>
    <row r="628" spans="1:8" ht="14.25" x14ac:dyDescent="0.2">
      <c r="A628" s="693" t="s">
        <v>4121</v>
      </c>
      <c r="B628" s="1528"/>
      <c r="F628" s="1360" t="s">
        <v>362</v>
      </c>
      <c r="G628" s="1505">
        <v>1155311185.95</v>
      </c>
      <c r="H628" s="1505"/>
    </row>
    <row r="629" spans="1:8" ht="14.25" x14ac:dyDescent="0.2">
      <c r="A629" s="693" t="s">
        <v>4122</v>
      </c>
      <c r="B629" s="1545"/>
      <c r="F629" s="1360" t="s">
        <v>3592</v>
      </c>
      <c r="G629" s="1552">
        <v>1015081142.6</v>
      </c>
      <c r="H629" s="1552">
        <f>SUM(G627:G629)</f>
        <v>8242387408.54</v>
      </c>
    </row>
    <row r="630" spans="1:8" ht="14.25" x14ac:dyDescent="0.2">
      <c r="A630" s="693" t="s">
        <v>4065</v>
      </c>
      <c r="B630" s="1528"/>
      <c r="G630" s="1505"/>
      <c r="H630" s="1505">
        <f>SUM(H625:H629)</f>
        <v>262281988119.91</v>
      </c>
    </row>
    <row r="631" spans="1:8" ht="14.25" x14ac:dyDescent="0.2">
      <c r="A631" s="693" t="s">
        <v>4066</v>
      </c>
      <c r="B631" s="1528"/>
      <c r="G631" s="1505"/>
      <c r="H631" s="1505"/>
    </row>
    <row r="632" spans="1:8" ht="14.25" x14ac:dyDescent="0.2">
      <c r="A632" s="693" t="s">
        <v>4123</v>
      </c>
      <c r="B632" s="1528"/>
      <c r="F632" s="1360" t="s">
        <v>3604</v>
      </c>
      <c r="G632" s="1505">
        <v>292796648.19</v>
      </c>
      <c r="H632" s="1505"/>
    </row>
    <row r="633" spans="1:8" ht="14.25" x14ac:dyDescent="0.2">
      <c r="A633" s="693" t="s">
        <v>4124</v>
      </c>
      <c r="B633" s="1528"/>
      <c r="F633" s="1360" t="s">
        <v>3593</v>
      </c>
      <c r="G633" s="1552">
        <v>49044750697.440002</v>
      </c>
      <c r="H633" s="1552">
        <f>SUM(G632:G633)</f>
        <v>49337547345.630005</v>
      </c>
    </row>
    <row r="634" spans="1:8" ht="14.25" x14ac:dyDescent="0.2">
      <c r="A634" s="693" t="s">
        <v>4065</v>
      </c>
      <c r="B634" s="1505"/>
      <c r="C634" s="1528"/>
      <c r="H634" s="1505">
        <f>+H630-H633</f>
        <v>212944440774.28</v>
      </c>
    </row>
    <row r="635" spans="1:8" ht="14.25" x14ac:dyDescent="0.2">
      <c r="A635" s="693" t="s">
        <v>4066</v>
      </c>
      <c r="B635" s="1505"/>
      <c r="C635" s="1528"/>
      <c r="H635" s="1505"/>
    </row>
    <row r="636" spans="1:8" ht="14.25" x14ac:dyDescent="0.2">
      <c r="A636" s="693" t="s">
        <v>4067</v>
      </c>
      <c r="B636" s="1505"/>
      <c r="C636" s="1528"/>
      <c r="H636" s="1505">
        <v>197241269866.23001</v>
      </c>
    </row>
    <row r="637" spans="1:8" ht="14.25" x14ac:dyDescent="0.2">
      <c r="A637" s="693" t="s">
        <v>4125</v>
      </c>
      <c r="B637" s="1505"/>
      <c r="C637" s="1528"/>
      <c r="F637" s="1360" t="s">
        <v>3589</v>
      </c>
      <c r="H637" s="1552">
        <v>969549088.60000002</v>
      </c>
    </row>
    <row r="638" spans="1:8" ht="15" thickBot="1" x14ac:dyDescent="0.25">
      <c r="A638" s="693" t="s">
        <v>4068</v>
      </c>
      <c r="B638" s="1505"/>
      <c r="C638" s="1528"/>
      <c r="H638" s="1553">
        <f>+H634-H636-H637</f>
        <v>14733621819.449987</v>
      </c>
    </row>
    <row r="639" spans="1:8" ht="15" thickTop="1" x14ac:dyDescent="0.2">
      <c r="A639" s="1711"/>
      <c r="B639" s="1711"/>
      <c r="C639" s="1711"/>
      <c r="D639" s="1528"/>
    </row>
    <row r="640" spans="1:8" x14ac:dyDescent="0.2">
      <c r="G640" s="1554"/>
    </row>
    <row r="641" spans="1:8" x14ac:dyDescent="0.2">
      <c r="A641" s="1524" t="s">
        <v>262</v>
      </c>
    </row>
    <row r="642" spans="1:8" x14ac:dyDescent="0.2">
      <c r="A642" s="1699" t="s">
        <v>4069</v>
      </c>
      <c r="B642" s="1699"/>
      <c r="C642" s="1699"/>
      <c r="D642" s="1699"/>
      <c r="E642" s="1699"/>
      <c r="F642" s="1699"/>
      <c r="G642" s="1699"/>
      <c r="H642" s="1699"/>
    </row>
    <row r="643" spans="1:8" x14ac:dyDescent="0.2">
      <c r="A643" s="1699"/>
      <c r="B643" s="1699"/>
      <c r="C643" s="1699"/>
      <c r="D643" s="1699"/>
      <c r="E643" s="1699"/>
      <c r="F643" s="1699"/>
      <c r="G643" s="1699"/>
      <c r="H643" s="1699"/>
    </row>
    <row r="644" spans="1:8" x14ac:dyDescent="0.2">
      <c r="A644" s="362"/>
      <c r="B644" s="362"/>
      <c r="C644" s="362"/>
      <c r="D644" s="362"/>
      <c r="E644" s="362"/>
      <c r="G644" s="362"/>
      <c r="H644" s="362"/>
    </row>
    <row r="645" spans="1:8" x14ac:dyDescent="0.2">
      <c r="A645" s="1699" t="s">
        <v>4070</v>
      </c>
      <c r="B645" s="1699"/>
      <c r="C645" s="1699"/>
      <c r="D645" s="1699"/>
      <c r="E645" s="1699"/>
      <c r="F645" s="1699"/>
      <c r="G645" s="1699"/>
      <c r="H645" s="1699"/>
    </row>
    <row r="646" spans="1:8" x14ac:dyDescent="0.2">
      <c r="A646" s="1699"/>
      <c r="B646" s="1699"/>
      <c r="C646" s="1699"/>
      <c r="D646" s="1699"/>
      <c r="E646" s="1699"/>
      <c r="F646" s="1699"/>
      <c r="G646" s="1699"/>
      <c r="H646" s="1699"/>
    </row>
    <row r="647" spans="1:8" ht="27" customHeight="1" x14ac:dyDescent="0.2">
      <c r="A647" s="1699"/>
      <c r="B647" s="1699"/>
      <c r="C647" s="1699"/>
      <c r="D647" s="1699"/>
      <c r="E647" s="1699"/>
      <c r="F647" s="1699"/>
      <c r="G647" s="1699"/>
      <c r="H647" s="1699"/>
    </row>
    <row r="648" spans="1:8" x14ac:dyDescent="0.2">
      <c r="A648" s="1400"/>
      <c r="B648" s="1400"/>
      <c r="C648" s="1400"/>
      <c r="D648" s="1400"/>
      <c r="E648" s="1400"/>
      <c r="F648" s="1363"/>
      <c r="G648" s="1400"/>
      <c r="H648" s="1400"/>
    </row>
    <row r="649" spans="1:8" x14ac:dyDescent="0.2">
      <c r="A649" s="1699" t="s">
        <v>4071</v>
      </c>
      <c r="B649" s="1699"/>
      <c r="C649" s="1699"/>
      <c r="D649" s="1699"/>
      <c r="E649" s="1699"/>
      <c r="F649" s="1699"/>
      <c r="G649" s="1699"/>
      <c r="H649" s="1699"/>
    </row>
    <row r="650" spans="1:8" x14ac:dyDescent="0.2">
      <c r="A650" s="1699"/>
      <c r="B650" s="1699"/>
      <c r="C650" s="1699"/>
      <c r="D650" s="1699"/>
      <c r="E650" s="1699"/>
      <c r="F650" s="1699"/>
      <c r="G650" s="1699"/>
      <c r="H650" s="1699"/>
    </row>
    <row r="651" spans="1:8" x14ac:dyDescent="0.2">
      <c r="A651" s="1400"/>
      <c r="B651" s="1400"/>
      <c r="C651" s="1400"/>
      <c r="D651" s="1400"/>
      <c r="E651" s="1400"/>
      <c r="F651" s="1363"/>
      <c r="G651" s="1400"/>
      <c r="H651" s="1400"/>
    </row>
    <row r="652" spans="1:8" x14ac:dyDescent="0.2">
      <c r="A652" s="1715" t="s">
        <v>4073</v>
      </c>
      <c r="B652" s="1715"/>
      <c r="C652" s="1715"/>
      <c r="D652" s="1715"/>
      <c r="E652" s="1715"/>
      <c r="F652" s="1715"/>
      <c r="G652" s="1715"/>
      <c r="H652" s="1715"/>
    </row>
    <row r="653" spans="1:8" x14ac:dyDescent="0.2">
      <c r="A653" s="1402"/>
      <c r="B653" s="1402"/>
      <c r="C653" s="1402"/>
      <c r="D653" s="1402"/>
      <c r="E653" s="1402"/>
      <c r="F653" s="1364"/>
      <c r="G653" s="1402"/>
      <c r="H653" s="1402"/>
    </row>
    <row r="654" spans="1:8" x14ac:dyDescent="0.2">
      <c r="A654" s="1699" t="s">
        <v>4072</v>
      </c>
      <c r="B654" s="1699"/>
      <c r="C654" s="1699"/>
      <c r="D654" s="1699"/>
      <c r="E654" s="1699"/>
      <c r="F654" s="1699"/>
      <c r="G654" s="1699"/>
      <c r="H654" s="1699"/>
    </row>
    <row r="655" spans="1:8" x14ac:dyDescent="0.2">
      <c r="A655" s="1699"/>
      <c r="B655" s="1699"/>
      <c r="C655" s="1699"/>
      <c r="D655" s="1699"/>
      <c r="E655" s="1699"/>
      <c r="F655" s="1699"/>
      <c r="G655" s="1699"/>
      <c r="H655" s="1699"/>
    </row>
    <row r="656" spans="1:8" x14ac:dyDescent="0.2">
      <c r="A656" s="1699"/>
      <c r="B656" s="1699"/>
      <c r="C656" s="1699"/>
      <c r="D656" s="1699"/>
      <c r="E656" s="1699"/>
      <c r="F656" s="1699"/>
      <c r="G656" s="1699"/>
      <c r="H656" s="1699"/>
    </row>
    <row r="657" spans="1:8" x14ac:dyDescent="0.2">
      <c r="A657" s="1365"/>
      <c r="B657" s="1365"/>
      <c r="C657" s="1365"/>
      <c r="D657" s="1365"/>
      <c r="E657" s="1365"/>
      <c r="F657" s="1363"/>
      <c r="G657" s="1365"/>
      <c r="H657" s="1365"/>
    </row>
  </sheetData>
  <mergeCells count="125">
    <mergeCell ref="A654:H656"/>
    <mergeCell ref="A4:H4"/>
    <mergeCell ref="A126:H126"/>
    <mergeCell ref="A127:H127"/>
    <mergeCell ref="A128:H128"/>
    <mergeCell ref="A129:H129"/>
    <mergeCell ref="A315:H315"/>
    <mergeCell ref="A316:H316"/>
    <mergeCell ref="A317:H317"/>
    <mergeCell ref="A318:H318"/>
    <mergeCell ref="A623:H623"/>
    <mergeCell ref="A639:C639"/>
    <mergeCell ref="A642:H643"/>
    <mergeCell ref="A645:H647"/>
    <mergeCell ref="A649:H650"/>
    <mergeCell ref="A652:H652"/>
    <mergeCell ref="A593:C593"/>
    <mergeCell ref="A594:C594"/>
    <mergeCell ref="A615:H615"/>
    <mergeCell ref="A617:H619"/>
    <mergeCell ref="A621:H621"/>
    <mergeCell ref="A622:H622"/>
    <mergeCell ref="A586:C586"/>
    <mergeCell ref="A588:C588"/>
    <mergeCell ref="A589:E589"/>
    <mergeCell ref="A590:C590"/>
    <mergeCell ref="A591:C591"/>
    <mergeCell ref="A592:C592"/>
    <mergeCell ref="A578:C578"/>
    <mergeCell ref="A579:C579"/>
    <mergeCell ref="A581:C581"/>
    <mergeCell ref="A582:C582"/>
    <mergeCell ref="A584:C584"/>
    <mergeCell ref="A585:C585"/>
    <mergeCell ref="A557:H557"/>
    <mergeCell ref="A571:C571"/>
    <mergeCell ref="A573:C573"/>
    <mergeCell ref="A574:C574"/>
    <mergeCell ref="A575:C575"/>
    <mergeCell ref="A577:C577"/>
    <mergeCell ref="B541:C541"/>
    <mergeCell ref="D541:E541"/>
    <mergeCell ref="A554:H554"/>
    <mergeCell ref="A555:H555"/>
    <mergeCell ref="A556:H556"/>
    <mergeCell ref="B538:C538"/>
    <mergeCell ref="D538:E538"/>
    <mergeCell ref="B539:C539"/>
    <mergeCell ref="D539:E539"/>
    <mergeCell ref="B540:C540"/>
    <mergeCell ref="D540:E540"/>
    <mergeCell ref="B532:G532"/>
    <mergeCell ref="B533:G533"/>
    <mergeCell ref="B534:G534"/>
    <mergeCell ref="B536:C536"/>
    <mergeCell ref="D536:E536"/>
    <mergeCell ref="B537:C537"/>
    <mergeCell ref="D537:E537"/>
    <mergeCell ref="B528:C528"/>
    <mergeCell ref="D528:E528"/>
    <mergeCell ref="B529:C529"/>
    <mergeCell ref="D529:E529"/>
    <mergeCell ref="B530:C530"/>
    <mergeCell ref="D530:E530"/>
    <mergeCell ref="A519:H520"/>
    <mergeCell ref="B523:G523"/>
    <mergeCell ref="B524:G524"/>
    <mergeCell ref="B525:G525"/>
    <mergeCell ref="B527:C527"/>
    <mergeCell ref="D527:E527"/>
    <mergeCell ref="B522:G522"/>
    <mergeCell ref="A509:H509"/>
    <mergeCell ref="A512:H513"/>
    <mergeCell ref="A517:H517"/>
    <mergeCell ref="A490:B490"/>
    <mergeCell ref="C490:D490"/>
    <mergeCell ref="E490:G490"/>
    <mergeCell ref="A498:H501"/>
    <mergeCell ref="A503:H504"/>
    <mergeCell ref="A508:H508"/>
    <mergeCell ref="A488:B488"/>
    <mergeCell ref="C488:D488"/>
    <mergeCell ref="E488:G488"/>
    <mergeCell ref="A489:B489"/>
    <mergeCell ref="C489:D489"/>
    <mergeCell ref="E489:G489"/>
    <mergeCell ref="A486:B486"/>
    <mergeCell ref="C486:D486"/>
    <mergeCell ref="E486:G486"/>
    <mergeCell ref="A487:B487"/>
    <mergeCell ref="C487:D487"/>
    <mergeCell ref="E487:G487"/>
    <mergeCell ref="A467:H468"/>
    <mergeCell ref="A470:H470"/>
    <mergeCell ref="A471:H473"/>
    <mergeCell ref="A475:H477"/>
    <mergeCell ref="A479:H481"/>
    <mergeCell ref="A483:H484"/>
    <mergeCell ref="A441:H441"/>
    <mergeCell ref="A448:H450"/>
    <mergeCell ref="A452:H452"/>
    <mergeCell ref="A453:H453"/>
    <mergeCell ref="A454:H454"/>
    <mergeCell ref="A459:H459"/>
    <mergeCell ref="A430:H430"/>
    <mergeCell ref="A438:H438"/>
    <mergeCell ref="A282:E282"/>
    <mergeCell ref="A284:E284"/>
    <mergeCell ref="A285:E285"/>
    <mergeCell ref="A366:E366"/>
    <mergeCell ref="A367:E367"/>
    <mergeCell ref="A369:E369"/>
    <mergeCell ref="A349:H349"/>
    <mergeCell ref="A350:H350"/>
    <mergeCell ref="A351:H351"/>
    <mergeCell ref="A352:H352"/>
    <mergeCell ref="A3:H3"/>
    <mergeCell ref="A5:H5"/>
    <mergeCell ref="A6:H6"/>
    <mergeCell ref="A43:E43"/>
    <mergeCell ref="A55:E55"/>
    <mergeCell ref="A413:E413"/>
    <mergeCell ref="A416:E416"/>
    <mergeCell ref="A423:E423"/>
    <mergeCell ref="A424:E424"/>
  </mergeCells>
  <phoneticPr fontId="22" type="noConversion"/>
  <pageMargins left="1.1811023622047245" right="0.70866141732283472" top="0.94488188976377963" bottom="0.74803149606299213" header="0.31496062992125984" footer="0.31496062992125984"/>
  <pageSetup scale="85" orientation="portrait" r:id="rId1"/>
  <headerFooter>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L14" sqref="L14"/>
    </sheetView>
  </sheetViews>
  <sheetFormatPr baseColWidth="10" defaultColWidth="9.140625" defaultRowHeight="12.75" x14ac:dyDescent="0.2"/>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169"/>
  <sheetViews>
    <sheetView zoomScale="90" zoomScaleNormal="90" zoomScalePageLayoutView="90" workbookViewId="0">
      <selection activeCell="J160" sqref="J160"/>
    </sheetView>
  </sheetViews>
  <sheetFormatPr baseColWidth="10" defaultColWidth="8.85546875" defaultRowHeight="15" x14ac:dyDescent="0.25"/>
  <cols>
    <col min="1" max="1" width="42.28515625" style="758" customWidth="1"/>
    <col min="2" max="2" width="1.42578125" style="757" customWidth="1"/>
    <col min="3" max="3" width="15.7109375" style="758" customWidth="1"/>
    <col min="4" max="4" width="1.42578125" style="757" customWidth="1"/>
    <col min="5" max="5" width="15.7109375" style="758" customWidth="1"/>
    <col min="6" max="6" width="1.42578125" style="757" customWidth="1"/>
    <col min="7" max="7" width="15.7109375" style="758" bestFit="1" customWidth="1"/>
    <col min="8" max="8" width="1.42578125" style="757" customWidth="1"/>
    <col min="9" max="9" width="15.7109375" style="758" customWidth="1"/>
    <col min="10" max="10" width="4.28515625" style="758" customWidth="1"/>
    <col min="11" max="11" width="13.7109375" style="758" customWidth="1"/>
    <col min="12" max="256" width="12.28515625" style="758" customWidth="1"/>
    <col min="257" max="257" width="42.28515625" style="758" customWidth="1"/>
    <col min="258" max="258" width="2.140625" style="758" customWidth="1"/>
    <col min="259" max="259" width="15.28515625" style="758" customWidth="1"/>
    <col min="260" max="260" width="1.85546875" style="758" customWidth="1"/>
    <col min="261" max="261" width="15.28515625" style="758" customWidth="1"/>
    <col min="262" max="262" width="1.85546875" style="758" customWidth="1"/>
    <col min="263" max="263" width="15.28515625" style="758" customWidth="1"/>
    <col min="264" max="264" width="1.85546875" style="758" customWidth="1"/>
    <col min="265" max="265" width="14.7109375" style="758" customWidth="1"/>
    <col min="266" max="266" width="1.42578125" style="758" customWidth="1"/>
    <col min="267" max="267" width="15.85546875" style="758" customWidth="1"/>
    <col min="268" max="512" width="12.28515625" style="758" customWidth="1"/>
    <col min="513" max="513" width="42.28515625" style="758" customWidth="1"/>
    <col min="514" max="514" width="2.140625" style="758" customWidth="1"/>
    <col min="515" max="515" width="15.28515625" style="758" customWidth="1"/>
    <col min="516" max="516" width="1.85546875" style="758" customWidth="1"/>
    <col min="517" max="517" width="15.28515625" style="758" customWidth="1"/>
    <col min="518" max="518" width="1.85546875" style="758" customWidth="1"/>
    <col min="519" max="519" width="15.28515625" style="758" customWidth="1"/>
    <col min="520" max="520" width="1.85546875" style="758" customWidth="1"/>
    <col min="521" max="521" width="14.7109375" style="758" customWidth="1"/>
    <col min="522" max="522" width="1.42578125" style="758" customWidth="1"/>
    <col min="523" max="523" width="15.85546875" style="758" customWidth="1"/>
    <col min="524" max="768" width="12.28515625" style="758" customWidth="1"/>
    <col min="769" max="769" width="42.28515625" style="758" customWidth="1"/>
    <col min="770" max="770" width="2.140625" style="758" customWidth="1"/>
    <col min="771" max="771" width="15.28515625" style="758" customWidth="1"/>
    <col min="772" max="772" width="1.85546875" style="758" customWidth="1"/>
    <col min="773" max="773" width="15.28515625" style="758" customWidth="1"/>
    <col min="774" max="774" width="1.85546875" style="758" customWidth="1"/>
    <col min="775" max="775" width="15.28515625" style="758" customWidth="1"/>
    <col min="776" max="776" width="1.85546875" style="758" customWidth="1"/>
    <col min="777" max="777" width="14.7109375" style="758" customWidth="1"/>
    <col min="778" max="778" width="1.42578125" style="758" customWidth="1"/>
    <col min="779" max="779" width="15.85546875" style="758" customWidth="1"/>
    <col min="780" max="1025" width="12.28515625" style="758" customWidth="1"/>
    <col min="1026" max="16384" width="8.85546875" style="790"/>
  </cols>
  <sheetData>
    <row r="1" spans="1:13" ht="42.75" customHeight="1" x14ac:dyDescent="0.25">
      <c r="C1" s="749" t="s">
        <v>219</v>
      </c>
      <c r="D1" s="750"/>
      <c r="E1" s="749" t="s">
        <v>220</v>
      </c>
      <c r="F1" s="751"/>
      <c r="G1" s="752" t="s">
        <v>243</v>
      </c>
      <c r="H1" s="753"/>
      <c r="I1" s="754" t="s">
        <v>244</v>
      </c>
      <c r="J1" s="754"/>
      <c r="K1" s="755" t="s">
        <v>531</v>
      </c>
    </row>
    <row r="2" spans="1:13" x14ac:dyDescent="0.25">
      <c r="C2" s="749"/>
      <c r="D2" s="750"/>
      <c r="E2" s="749"/>
      <c r="F2" s="751"/>
      <c r="G2" s="752"/>
      <c r="H2" s="753"/>
      <c r="I2" s="754"/>
      <c r="J2" s="754"/>
      <c r="K2" s="755"/>
    </row>
    <row r="3" spans="1:13" s="758" customFormat="1" ht="12" x14ac:dyDescent="0.2">
      <c r="A3" s="756" t="s">
        <v>532</v>
      </c>
      <c r="B3" s="757"/>
    </row>
    <row r="4" spans="1:13" s="758" customFormat="1" ht="12" x14ac:dyDescent="0.2">
      <c r="A4" s="759" t="s">
        <v>143</v>
      </c>
      <c r="B4" s="750"/>
    </row>
    <row r="5" spans="1:13" x14ac:dyDescent="0.25">
      <c r="A5" s="759"/>
      <c r="B5" s="750"/>
      <c r="C5" s="760"/>
      <c r="D5" s="750"/>
      <c r="E5" s="760"/>
      <c r="F5" s="751"/>
      <c r="G5" s="761"/>
      <c r="H5" s="762"/>
      <c r="I5" s="763"/>
      <c r="K5" s="764"/>
    </row>
    <row r="6" spans="1:13" x14ac:dyDescent="0.25">
      <c r="A6" s="758" t="s">
        <v>533</v>
      </c>
      <c r="C6" s="765">
        <v>192002338.22</v>
      </c>
      <c r="E6" s="765">
        <v>137037527</v>
      </c>
      <c r="G6" s="766">
        <v>13732955.65</v>
      </c>
      <c r="I6" s="766">
        <f t="shared" ref="I6:I22" si="0">C6-E6-G6</f>
        <v>41231855.57</v>
      </c>
      <c r="J6" s="767"/>
      <c r="K6" s="764">
        <f t="shared" ref="K6:K19" si="1">(E6+G6)/C6</f>
        <v>0.785253367473287</v>
      </c>
    </row>
    <row r="7" spans="1:13" x14ac:dyDescent="0.25">
      <c r="A7" s="758" t="s">
        <v>534</v>
      </c>
      <c r="C7" s="765">
        <v>579553735</v>
      </c>
      <c r="E7" s="765">
        <v>324343561</v>
      </c>
      <c r="F7" s="751"/>
      <c r="G7" s="766">
        <v>263062129</v>
      </c>
      <c r="H7" s="762"/>
      <c r="I7" s="766">
        <f t="shared" si="0"/>
        <v>-7851955</v>
      </c>
      <c r="J7" s="1767" t="s">
        <v>3589</v>
      </c>
      <c r="K7" s="764">
        <f t="shared" si="1"/>
        <v>1.0135482777968812</v>
      </c>
    </row>
    <row r="8" spans="1:13" x14ac:dyDescent="0.25">
      <c r="A8" s="758" t="s">
        <v>535</v>
      </c>
      <c r="C8" s="765">
        <v>636804939.20000005</v>
      </c>
      <c r="E8" s="765">
        <v>338631758.94999999</v>
      </c>
      <c r="F8" s="751"/>
      <c r="G8" s="766">
        <v>109123992.53</v>
      </c>
      <c r="H8" s="762"/>
      <c r="I8" s="766">
        <f t="shared" si="0"/>
        <v>189049187.72000006</v>
      </c>
      <c r="J8" s="767"/>
      <c r="K8" s="764">
        <f t="shared" si="1"/>
        <v>0.70312857818361596</v>
      </c>
    </row>
    <row r="9" spans="1:13" x14ac:dyDescent="0.25">
      <c r="A9" s="758" t="s">
        <v>536</v>
      </c>
      <c r="C9" s="765">
        <v>615633781.21000004</v>
      </c>
      <c r="E9" s="765">
        <v>127469389.44</v>
      </c>
      <c r="F9" s="751"/>
      <c r="G9" s="766">
        <v>155288571.86000001</v>
      </c>
      <c r="H9" s="762"/>
      <c r="I9" s="766">
        <f t="shared" si="0"/>
        <v>332875819.91000003</v>
      </c>
      <c r="J9" s="767"/>
      <c r="K9" s="764">
        <f t="shared" si="1"/>
        <v>0.45929572081676895</v>
      </c>
    </row>
    <row r="10" spans="1:13" x14ac:dyDescent="0.25">
      <c r="A10" s="758" t="s">
        <v>537</v>
      </c>
      <c r="C10" s="765">
        <v>1668549584.21</v>
      </c>
      <c r="E10" s="765">
        <v>1208043116.5</v>
      </c>
      <c r="F10" s="751"/>
      <c r="G10" s="766">
        <v>353241878.79000002</v>
      </c>
      <c r="H10" s="762"/>
      <c r="I10" s="766">
        <f t="shared" si="0"/>
        <v>107264588.92000002</v>
      </c>
      <c r="J10" s="767"/>
      <c r="K10" s="764">
        <f t="shared" si="1"/>
        <v>0.93571387393273897</v>
      </c>
    </row>
    <row r="11" spans="1:13" x14ac:dyDescent="0.25">
      <c r="A11" s="758" t="s">
        <v>538</v>
      </c>
      <c r="C11" s="765">
        <v>635617594.73000002</v>
      </c>
      <c r="E11" s="765">
        <v>300170762.10000002</v>
      </c>
      <c r="F11" s="751"/>
      <c r="G11" s="766">
        <v>53851456.109999999</v>
      </c>
      <c r="H11" s="762"/>
      <c r="I11" s="766">
        <f t="shared" si="0"/>
        <v>281595376.51999998</v>
      </c>
      <c r="J11" s="767"/>
      <c r="K11" s="764">
        <f t="shared" si="1"/>
        <v>0.55697359724660056</v>
      </c>
    </row>
    <row r="12" spans="1:13" x14ac:dyDescent="0.25">
      <c r="A12" s="758" t="s">
        <v>539</v>
      </c>
      <c r="C12" s="765">
        <v>4325232653.6099997</v>
      </c>
      <c r="E12" s="765">
        <v>974401582.85000002</v>
      </c>
      <c r="F12" s="751"/>
      <c r="G12" s="766">
        <v>615663534.09000003</v>
      </c>
      <c r="H12" s="762"/>
      <c r="I12" s="766">
        <f t="shared" si="0"/>
        <v>2735167536.6699996</v>
      </c>
      <c r="J12" s="767"/>
      <c r="K12" s="764">
        <f t="shared" si="1"/>
        <v>0.36762533816831167</v>
      </c>
    </row>
    <row r="13" spans="1:13" x14ac:dyDescent="0.25">
      <c r="A13" s="758" t="s">
        <v>540</v>
      </c>
      <c r="C13" s="765">
        <v>1780813353.5599999</v>
      </c>
      <c r="E13" s="765">
        <v>647565211.97000003</v>
      </c>
      <c r="F13" s="751"/>
      <c r="G13" s="766">
        <v>148902021.28999999</v>
      </c>
      <c r="H13" s="762"/>
      <c r="I13" s="766">
        <f t="shared" si="0"/>
        <v>984346120.29999995</v>
      </c>
      <c r="J13" s="767"/>
      <c r="K13" s="764">
        <f t="shared" si="1"/>
        <v>0.4472491357209295</v>
      </c>
      <c r="M13" s="763"/>
    </row>
    <row r="14" spans="1:13" x14ac:dyDescent="0.25">
      <c r="A14" s="758" t="s">
        <v>541</v>
      </c>
      <c r="C14" s="765">
        <v>433855158.16000003</v>
      </c>
      <c r="E14" s="765">
        <v>53860009</v>
      </c>
      <c r="F14" s="751"/>
      <c r="G14" s="766">
        <v>23446268.280000001</v>
      </c>
      <c r="H14" s="762"/>
      <c r="I14" s="766">
        <f t="shared" si="0"/>
        <v>356548880.88</v>
      </c>
      <c r="J14" s="767"/>
      <c r="K14" s="764">
        <f t="shared" si="1"/>
        <v>0.17818452962011452</v>
      </c>
    </row>
    <row r="15" spans="1:13" x14ac:dyDescent="0.25">
      <c r="A15" s="758" t="s">
        <v>542</v>
      </c>
      <c r="C15" s="765">
        <v>1945867889.1300001</v>
      </c>
      <c r="E15" s="765">
        <v>631313413.95000005</v>
      </c>
      <c r="F15" s="751"/>
      <c r="G15" s="766">
        <v>352333560.61000001</v>
      </c>
      <c r="H15" s="762"/>
      <c r="I15" s="766">
        <f t="shared" si="0"/>
        <v>962220914.57000005</v>
      </c>
      <c r="J15" s="767"/>
      <c r="K15" s="764">
        <f t="shared" si="1"/>
        <v>0.50550552792142012</v>
      </c>
    </row>
    <row r="16" spans="1:13" x14ac:dyDescent="0.25">
      <c r="A16" s="758" t="s">
        <v>543</v>
      </c>
      <c r="C16" s="765">
        <v>92284522.379999995</v>
      </c>
      <c r="E16" s="765">
        <v>32014521.82</v>
      </c>
      <c r="F16" s="751"/>
      <c r="G16" s="766">
        <v>6373645.96</v>
      </c>
      <c r="H16" s="762"/>
      <c r="I16" s="766">
        <f t="shared" si="0"/>
        <v>53896354.599999994</v>
      </c>
      <c r="J16" s="767"/>
      <c r="K16" s="764">
        <f t="shared" si="1"/>
        <v>0.41597623079121582</v>
      </c>
    </row>
    <row r="17" spans="1:11" x14ac:dyDescent="0.25">
      <c r="A17" s="768" t="s">
        <v>544</v>
      </c>
      <c r="B17" s="769"/>
      <c r="C17" s="765">
        <v>2455416485.25</v>
      </c>
      <c r="D17" s="769"/>
      <c r="E17" s="765">
        <v>219060890.80000001</v>
      </c>
      <c r="F17" s="770"/>
      <c r="G17" s="766">
        <v>104811997.58</v>
      </c>
      <c r="H17" s="762"/>
      <c r="I17" s="766">
        <f t="shared" si="0"/>
        <v>2131543596.8699999</v>
      </c>
      <c r="J17" s="767"/>
      <c r="K17" s="764">
        <f t="shared" si="1"/>
        <v>0.1319014066760347</v>
      </c>
    </row>
    <row r="18" spans="1:11" x14ac:dyDescent="0.25">
      <c r="A18" s="768" t="s">
        <v>517</v>
      </c>
      <c r="B18" s="769"/>
      <c r="C18" s="765">
        <v>942467276.16999996</v>
      </c>
      <c r="D18" s="769"/>
      <c r="E18" s="765">
        <v>373188587</v>
      </c>
      <c r="F18" s="770"/>
      <c r="G18" s="766">
        <v>368412139.83999997</v>
      </c>
      <c r="H18" s="762"/>
      <c r="I18" s="766">
        <f t="shared" si="0"/>
        <v>200866549.32999998</v>
      </c>
      <c r="J18" s="767"/>
      <c r="K18" s="764">
        <f t="shared" si="1"/>
        <v>0.78687159288301034</v>
      </c>
    </row>
    <row r="19" spans="1:11" x14ac:dyDescent="0.25">
      <c r="A19" s="768" t="s">
        <v>545</v>
      </c>
      <c r="B19" s="769"/>
      <c r="C19" s="765">
        <v>336086091.97000003</v>
      </c>
      <c r="D19" s="769"/>
      <c r="E19" s="765">
        <v>233250954.84999999</v>
      </c>
      <c r="F19" s="770"/>
      <c r="G19" s="766">
        <v>82929636.170000002</v>
      </c>
      <c r="H19" s="762"/>
      <c r="I19" s="766">
        <f t="shared" si="0"/>
        <v>19905500.950000033</v>
      </c>
      <c r="J19" s="767"/>
      <c r="K19" s="764">
        <f t="shared" si="1"/>
        <v>0.94077261325119976</v>
      </c>
    </row>
    <row r="20" spans="1:11" x14ac:dyDescent="0.25">
      <c r="A20" s="768" t="s">
        <v>515</v>
      </c>
      <c r="B20" s="769"/>
      <c r="C20" s="765">
        <v>21529095.899999999</v>
      </c>
      <c r="D20" s="769"/>
      <c r="E20" s="765">
        <v>19813839</v>
      </c>
      <c r="F20" s="770"/>
      <c r="G20" s="766">
        <v>1532541.6</v>
      </c>
      <c r="H20" s="762"/>
      <c r="I20" s="766">
        <f t="shared" si="0"/>
        <v>182715.29999999842</v>
      </c>
      <c r="J20" s="767"/>
      <c r="K20" s="764">
        <f>(E20+G20)/C20</f>
        <v>0.99151309925652764</v>
      </c>
    </row>
    <row r="21" spans="1:11" x14ac:dyDescent="0.25">
      <c r="A21" s="758" t="s">
        <v>546</v>
      </c>
      <c r="B21" s="769"/>
      <c r="C21" s="765">
        <v>142974731.90000001</v>
      </c>
      <c r="D21" s="769"/>
      <c r="E21" s="765">
        <v>124620769.95</v>
      </c>
      <c r="F21" s="770"/>
      <c r="G21" s="766">
        <v>13729330.470000001</v>
      </c>
      <c r="H21" s="762"/>
      <c r="I21" s="766">
        <f t="shared" si="0"/>
        <v>4624631.4800000023</v>
      </c>
      <c r="J21" s="767"/>
      <c r="K21" s="764">
        <f>(E21+G21)/C21</f>
        <v>0.96765420421816517</v>
      </c>
    </row>
    <row r="22" spans="1:11" x14ac:dyDescent="0.25">
      <c r="A22" s="758" t="s">
        <v>547</v>
      </c>
      <c r="B22" s="769"/>
      <c r="C22" s="771">
        <v>10000000</v>
      </c>
      <c r="D22" s="769"/>
      <c r="E22" s="771">
        <v>1165427.25</v>
      </c>
      <c r="F22" s="770"/>
      <c r="G22" s="772">
        <v>0</v>
      </c>
      <c r="H22" s="762"/>
      <c r="I22" s="772">
        <f t="shared" si="0"/>
        <v>8834572.75</v>
      </c>
      <c r="J22" s="767"/>
      <c r="K22" s="764">
        <f>(E22+G22)/C22</f>
        <v>0.116542725</v>
      </c>
    </row>
    <row r="23" spans="1:11" x14ac:dyDescent="0.25">
      <c r="A23" s="759" t="s">
        <v>548</v>
      </c>
      <c r="B23" s="773"/>
      <c r="C23" s="774">
        <f>SUM(C6:C22)</f>
        <v>16814689230.599997</v>
      </c>
      <c r="D23" s="775"/>
      <c r="E23" s="774">
        <f>SUM(E6:E22)</f>
        <v>5745951323.4300003</v>
      </c>
      <c r="F23" s="775"/>
      <c r="G23" s="774">
        <f>SUM(G6:G22)</f>
        <v>2666435659.8299999</v>
      </c>
      <c r="H23" s="775"/>
      <c r="I23" s="774">
        <f>SUM(I6:I22)</f>
        <v>8402302247.3399992</v>
      </c>
      <c r="J23" s="774"/>
      <c r="K23" s="776">
        <f>(E23+G23)/C23</f>
        <v>0.50029987874832826</v>
      </c>
    </row>
    <row r="24" spans="1:11" x14ac:dyDescent="0.25">
      <c r="A24" s="759"/>
      <c r="B24" s="773"/>
      <c r="C24" s="774"/>
      <c r="D24" s="775"/>
      <c r="E24" s="774"/>
      <c r="F24" s="775"/>
      <c r="G24" s="774"/>
      <c r="H24" s="775"/>
      <c r="I24" s="774"/>
      <c r="J24" s="774"/>
      <c r="K24" s="776"/>
    </row>
    <row r="25" spans="1:11" x14ac:dyDescent="0.25">
      <c r="A25" s="759" t="s">
        <v>549</v>
      </c>
      <c r="B25" s="775"/>
      <c r="C25" s="761"/>
      <c r="D25" s="775"/>
      <c r="E25" s="761"/>
      <c r="F25" s="751"/>
      <c r="G25" s="777"/>
      <c r="H25" s="777"/>
      <c r="I25" s="763"/>
      <c r="K25" s="764"/>
    </row>
    <row r="26" spans="1:11" x14ac:dyDescent="0.25">
      <c r="A26" s="759" t="s">
        <v>146</v>
      </c>
      <c r="B26" s="775"/>
      <c r="C26" s="761"/>
      <c r="D26" s="775"/>
      <c r="E26" s="761"/>
      <c r="F26" s="751"/>
      <c r="G26" s="777"/>
      <c r="H26" s="777"/>
      <c r="I26" s="763"/>
      <c r="K26" s="764"/>
    </row>
    <row r="27" spans="1:11" x14ac:dyDescent="0.25">
      <c r="C27" s="761"/>
      <c r="E27" s="761"/>
      <c r="F27" s="751"/>
      <c r="G27" s="777"/>
      <c r="H27" s="777"/>
      <c r="I27" s="763"/>
      <c r="K27" s="764"/>
    </row>
    <row r="28" spans="1:11" x14ac:dyDescent="0.25">
      <c r="A28" s="758" t="s">
        <v>533</v>
      </c>
      <c r="C28" s="777">
        <v>2230000</v>
      </c>
      <c r="E28" s="777">
        <v>1242642</v>
      </c>
      <c r="G28" s="777">
        <v>0</v>
      </c>
      <c r="I28" s="767">
        <f t="shared" ref="I28:I45" si="2">C28-E28-G28</f>
        <v>987358</v>
      </c>
      <c r="J28" s="767"/>
      <c r="K28" s="764">
        <f t="shared" ref="K28:K45" si="3">(E28+G28)/C28</f>
        <v>0.55723856502242153</v>
      </c>
    </row>
    <row r="29" spans="1:11" x14ac:dyDescent="0.25">
      <c r="A29" s="758" t="s">
        <v>534</v>
      </c>
      <c r="C29" s="777">
        <v>46850000</v>
      </c>
      <c r="E29" s="777">
        <v>0</v>
      </c>
      <c r="G29" s="777">
        <v>7678658.5</v>
      </c>
      <c r="H29" s="777"/>
      <c r="I29" s="767">
        <f t="shared" si="2"/>
        <v>39171341.5</v>
      </c>
      <c r="J29" s="767"/>
      <c r="K29" s="764">
        <f t="shared" si="3"/>
        <v>0.16389879402347918</v>
      </c>
    </row>
    <row r="30" spans="1:11" x14ac:dyDescent="0.25">
      <c r="A30" s="758" t="s">
        <v>535</v>
      </c>
      <c r="C30" s="777">
        <v>300000</v>
      </c>
      <c r="E30" s="777">
        <v>0</v>
      </c>
      <c r="G30" s="777">
        <v>0</v>
      </c>
      <c r="H30" s="777"/>
      <c r="I30" s="767">
        <f t="shared" si="2"/>
        <v>300000</v>
      </c>
      <c r="J30" s="767"/>
      <c r="K30" s="764">
        <f t="shared" si="3"/>
        <v>0</v>
      </c>
    </row>
    <row r="31" spans="1:11" x14ac:dyDescent="0.25">
      <c r="A31" s="758" t="s">
        <v>536</v>
      </c>
      <c r="C31" s="777">
        <v>17979878.100000001</v>
      </c>
      <c r="E31" s="777">
        <v>15910153.75</v>
      </c>
      <c r="G31" s="777">
        <v>0.01</v>
      </c>
      <c r="H31" s="777"/>
      <c r="I31" s="767">
        <f t="shared" si="2"/>
        <v>2069724.3400000015</v>
      </c>
      <c r="J31" s="767"/>
      <c r="K31" s="764">
        <f t="shared" si="3"/>
        <v>0.88488663112793842</v>
      </c>
    </row>
    <row r="32" spans="1:11" x14ac:dyDescent="0.25">
      <c r="A32" s="758" t="s">
        <v>537</v>
      </c>
      <c r="C32" s="777">
        <v>15482637</v>
      </c>
      <c r="E32" s="777">
        <v>1186169.3999999999</v>
      </c>
      <c r="G32" s="777">
        <v>4014403</v>
      </c>
      <c r="H32" s="777"/>
      <c r="I32" s="767">
        <f t="shared" si="2"/>
        <v>10282064.6</v>
      </c>
      <c r="J32" s="767"/>
      <c r="K32" s="764">
        <f t="shared" si="3"/>
        <v>0.33589706973043421</v>
      </c>
    </row>
    <row r="33" spans="1:11" x14ac:dyDescent="0.25">
      <c r="A33" s="758" t="s">
        <v>538</v>
      </c>
      <c r="C33" s="777">
        <v>2400000</v>
      </c>
      <c r="E33" s="777">
        <v>616875</v>
      </c>
      <c r="G33" s="777">
        <v>333550.34999999998</v>
      </c>
      <c r="H33" s="777"/>
      <c r="I33" s="767">
        <f t="shared" si="2"/>
        <v>1449574.65</v>
      </c>
      <c r="J33" s="767"/>
      <c r="K33" s="764">
        <f t="shared" si="3"/>
        <v>0.3960105625</v>
      </c>
    </row>
    <row r="34" spans="1:11" x14ac:dyDescent="0.25">
      <c r="A34" s="758" t="s">
        <v>539</v>
      </c>
      <c r="C34" s="777">
        <v>352931642.80000001</v>
      </c>
      <c r="E34" s="777">
        <v>259916731.25999999</v>
      </c>
      <c r="G34" s="777">
        <v>25644506.120000001</v>
      </c>
      <c r="H34" s="777"/>
      <c r="I34" s="767">
        <f t="shared" si="2"/>
        <v>67370405.420000017</v>
      </c>
      <c r="J34" s="767"/>
      <c r="K34" s="764">
        <f t="shared" si="3"/>
        <v>0.80911202836471763</v>
      </c>
    </row>
    <row r="35" spans="1:11" x14ac:dyDescent="0.25">
      <c r="A35" s="758" t="s">
        <v>540</v>
      </c>
      <c r="C35" s="777">
        <v>13879950</v>
      </c>
      <c r="E35" s="777">
        <v>47152299.149999999</v>
      </c>
      <c r="G35" s="777">
        <v>0</v>
      </c>
      <c r="H35" s="777"/>
      <c r="I35" s="767">
        <f t="shared" si="2"/>
        <v>-33272349.149999999</v>
      </c>
      <c r="J35" s="1767" t="s">
        <v>362</v>
      </c>
      <c r="K35" s="764">
        <f t="shared" si="3"/>
        <v>3.3971519457923116</v>
      </c>
    </row>
    <row r="36" spans="1:11" x14ac:dyDescent="0.25">
      <c r="A36" s="758" t="s">
        <v>541</v>
      </c>
      <c r="C36" s="777">
        <v>-100000</v>
      </c>
      <c r="E36" s="777">
        <v>0</v>
      </c>
      <c r="G36" s="777">
        <v>0</v>
      </c>
      <c r="H36" s="777"/>
      <c r="I36" s="767">
        <f t="shared" si="2"/>
        <v>-100000</v>
      </c>
      <c r="J36" s="1767" t="s">
        <v>362</v>
      </c>
      <c r="K36" s="764">
        <f t="shared" si="3"/>
        <v>0</v>
      </c>
    </row>
    <row r="37" spans="1:11" x14ac:dyDescent="0.25">
      <c r="A37" s="758" t="s">
        <v>543</v>
      </c>
      <c r="C37" s="777">
        <v>3359900</v>
      </c>
      <c r="E37" s="777">
        <v>246710.1</v>
      </c>
      <c r="G37" s="777">
        <v>0</v>
      </c>
      <c r="H37" s="777"/>
      <c r="I37" s="767">
        <f t="shared" si="2"/>
        <v>3113189.9</v>
      </c>
      <c r="J37" s="767"/>
      <c r="K37" s="764">
        <f t="shared" si="3"/>
        <v>7.3427810351498563E-2</v>
      </c>
    </row>
    <row r="38" spans="1:11" x14ac:dyDescent="0.25">
      <c r="A38" s="768" t="s">
        <v>544</v>
      </c>
      <c r="C38" s="777">
        <v>305111356.75999999</v>
      </c>
      <c r="E38" s="777">
        <v>1090886</v>
      </c>
      <c r="G38" s="777">
        <v>0</v>
      </c>
      <c r="H38" s="777"/>
      <c r="I38" s="767">
        <f t="shared" si="2"/>
        <v>304020470.75999999</v>
      </c>
      <c r="J38" s="767"/>
      <c r="K38" s="764">
        <f t="shared" si="3"/>
        <v>3.5753700274686558E-3</v>
      </c>
    </row>
    <row r="39" spans="1:11" x14ac:dyDescent="0.25">
      <c r="A39" s="768" t="s">
        <v>517</v>
      </c>
      <c r="C39" s="777">
        <v>6000000</v>
      </c>
      <c r="E39" s="777">
        <v>0</v>
      </c>
      <c r="G39" s="777">
        <v>0</v>
      </c>
      <c r="H39" s="777"/>
      <c r="I39" s="767">
        <f t="shared" si="2"/>
        <v>6000000</v>
      </c>
      <c r="J39" s="767"/>
      <c r="K39" s="764">
        <f t="shared" si="3"/>
        <v>0</v>
      </c>
    </row>
    <row r="40" spans="1:11" x14ac:dyDescent="0.25">
      <c r="A40" s="768" t="s">
        <v>545</v>
      </c>
      <c r="B40" s="769"/>
      <c r="C40" s="777">
        <v>70500000</v>
      </c>
      <c r="E40" s="777">
        <v>0</v>
      </c>
      <c r="G40" s="777">
        <v>60741775</v>
      </c>
      <c r="H40" s="762"/>
      <c r="I40" s="767">
        <f t="shared" si="2"/>
        <v>9758225</v>
      </c>
      <c r="J40" s="767"/>
      <c r="K40" s="764">
        <f t="shared" si="3"/>
        <v>0.86158546099290778</v>
      </c>
    </row>
    <row r="41" spans="1:11" x14ac:dyDescent="0.25">
      <c r="A41" s="768" t="s">
        <v>515</v>
      </c>
      <c r="B41" s="769"/>
      <c r="C41" s="777">
        <v>10500000</v>
      </c>
      <c r="E41" s="777">
        <v>0</v>
      </c>
      <c r="G41" s="777">
        <v>0</v>
      </c>
      <c r="H41" s="762"/>
      <c r="I41" s="767">
        <f t="shared" si="2"/>
        <v>10500000</v>
      </c>
      <c r="J41" s="767"/>
      <c r="K41" s="764">
        <f t="shared" si="3"/>
        <v>0</v>
      </c>
    </row>
    <row r="42" spans="1:11" x14ac:dyDescent="0.25">
      <c r="A42" s="758" t="s">
        <v>546</v>
      </c>
      <c r="C42" s="777">
        <v>2900000</v>
      </c>
      <c r="E42" s="777">
        <v>0</v>
      </c>
      <c r="G42" s="777">
        <v>0</v>
      </c>
      <c r="H42" s="777"/>
      <c r="I42" s="767">
        <f t="shared" si="2"/>
        <v>2900000</v>
      </c>
      <c r="J42" s="767"/>
      <c r="K42" s="764">
        <f t="shared" si="3"/>
        <v>0</v>
      </c>
    </row>
    <row r="43" spans="1:11" x14ac:dyDescent="0.25">
      <c r="A43" s="758" t="s">
        <v>550</v>
      </c>
      <c r="C43" s="777">
        <v>10500000</v>
      </c>
      <c r="E43" s="777">
        <v>0</v>
      </c>
      <c r="G43" s="777">
        <v>0</v>
      </c>
      <c r="H43" s="777"/>
      <c r="I43" s="767">
        <f t="shared" si="2"/>
        <v>10500000</v>
      </c>
      <c r="J43" s="767"/>
      <c r="K43" s="764">
        <f t="shared" si="3"/>
        <v>0</v>
      </c>
    </row>
    <row r="44" spans="1:11" x14ac:dyDescent="0.25">
      <c r="A44" s="758" t="s">
        <v>551</v>
      </c>
      <c r="C44" s="778">
        <v>-2000000</v>
      </c>
      <c r="E44" s="778">
        <v>0</v>
      </c>
      <c r="G44" s="778">
        <v>0</v>
      </c>
      <c r="H44" s="777"/>
      <c r="I44" s="772">
        <f t="shared" si="2"/>
        <v>-2000000</v>
      </c>
      <c r="J44" s="1767" t="s">
        <v>362</v>
      </c>
      <c r="K44" s="764">
        <f t="shared" si="3"/>
        <v>0</v>
      </c>
    </row>
    <row r="45" spans="1:11" x14ac:dyDescent="0.25">
      <c r="A45" s="759" t="s">
        <v>552</v>
      </c>
      <c r="B45" s="773"/>
      <c r="C45" s="779">
        <f>SUM(C28:C44)</f>
        <v>858825364.65999997</v>
      </c>
      <c r="D45" s="775"/>
      <c r="E45" s="779">
        <f>SUM(E28:E44)</f>
        <v>327362466.65999997</v>
      </c>
      <c r="F45" s="775"/>
      <c r="G45" s="779">
        <f>SUM(G28:G44)</f>
        <v>98412892.980000004</v>
      </c>
      <c r="H45" s="779"/>
      <c r="I45" s="779">
        <f t="shared" si="2"/>
        <v>433050005.01999998</v>
      </c>
      <c r="J45" s="779"/>
      <c r="K45" s="776">
        <f t="shared" si="3"/>
        <v>0.49576477030177146</v>
      </c>
    </row>
    <row r="46" spans="1:11" x14ac:dyDescent="0.25">
      <c r="A46" s="759"/>
      <c r="B46" s="773"/>
      <c r="C46" s="779"/>
      <c r="D46" s="775"/>
      <c r="E46" s="779"/>
      <c r="F46" s="775"/>
      <c r="G46" s="779"/>
      <c r="H46" s="779"/>
      <c r="I46" s="779"/>
      <c r="J46" s="779"/>
      <c r="K46" s="776"/>
    </row>
    <row r="47" spans="1:11" x14ac:dyDescent="0.25">
      <c r="A47" s="759" t="s">
        <v>553</v>
      </c>
      <c r="B47" s="775"/>
      <c r="C47" s="761"/>
      <c r="D47" s="775"/>
      <c r="E47" s="761"/>
      <c r="F47" s="751"/>
      <c r="G47" s="777"/>
      <c r="H47" s="777"/>
      <c r="I47" s="763"/>
      <c r="K47" s="764"/>
    </row>
    <row r="48" spans="1:11" x14ac:dyDescent="0.25">
      <c r="A48" s="759" t="s">
        <v>159</v>
      </c>
      <c r="B48" s="775"/>
      <c r="C48" s="761"/>
      <c r="D48" s="775"/>
      <c r="E48" s="761"/>
      <c r="F48" s="751"/>
      <c r="G48" s="777"/>
      <c r="H48" s="777"/>
      <c r="I48" s="763"/>
      <c r="K48" s="764"/>
    </row>
    <row r="49" spans="1:11" x14ac:dyDescent="0.25">
      <c r="A49" s="759"/>
      <c r="B49" s="775"/>
      <c r="C49" s="761"/>
      <c r="D49" s="775"/>
      <c r="E49" s="761"/>
      <c r="F49" s="751"/>
      <c r="G49" s="777"/>
      <c r="H49" s="777"/>
      <c r="I49" s="763"/>
      <c r="K49" s="764"/>
    </row>
    <row r="50" spans="1:11" x14ac:dyDescent="0.25">
      <c r="A50" s="758" t="s">
        <v>4175</v>
      </c>
      <c r="C50" s="777">
        <v>5517654.4500000002</v>
      </c>
      <c r="E50" s="777">
        <v>0</v>
      </c>
      <c r="G50" s="777">
        <v>0</v>
      </c>
      <c r="I50" s="767">
        <f t="shared" ref="I50:I64" si="4">C50-E50-G50</f>
        <v>5517654.4500000002</v>
      </c>
      <c r="J50" s="767"/>
      <c r="K50" s="764">
        <f t="shared" ref="K50:K63" si="5">(E50+G50)/C50</f>
        <v>0</v>
      </c>
    </row>
    <row r="51" spans="1:11" x14ac:dyDescent="0.25">
      <c r="A51" s="758" t="s">
        <v>566</v>
      </c>
      <c r="C51" s="777">
        <v>165000</v>
      </c>
      <c r="E51" s="777">
        <v>0</v>
      </c>
      <c r="G51" s="777">
        <v>0</v>
      </c>
      <c r="I51" s="767">
        <f t="shared" si="4"/>
        <v>165000</v>
      </c>
      <c r="J51" s="767"/>
      <c r="K51" s="764">
        <f t="shared" si="5"/>
        <v>0</v>
      </c>
    </row>
    <row r="52" spans="1:11" x14ac:dyDescent="0.25">
      <c r="A52" s="758" t="s">
        <v>535</v>
      </c>
      <c r="C52" s="777">
        <v>27347594.27</v>
      </c>
      <c r="E52" s="777">
        <v>663260713.10000002</v>
      </c>
      <c r="G52" s="777">
        <v>73267468.469999999</v>
      </c>
      <c r="I52" s="767">
        <f t="shared" si="4"/>
        <v>-709180587.30000007</v>
      </c>
      <c r="J52" s="1767" t="s">
        <v>3589</v>
      </c>
      <c r="K52" s="764">
        <f t="shared" si="5"/>
        <v>26.932101386993413</v>
      </c>
    </row>
    <row r="53" spans="1:11" x14ac:dyDescent="0.25">
      <c r="A53" s="758" t="s">
        <v>536</v>
      </c>
      <c r="C53" s="777">
        <v>5721008.6699999999</v>
      </c>
      <c r="E53" s="777">
        <v>301095262.25999999</v>
      </c>
      <c r="G53" s="777">
        <v>101011879.48</v>
      </c>
      <c r="H53" s="777"/>
      <c r="I53" s="767">
        <f t="shared" si="4"/>
        <v>-396386133.06999999</v>
      </c>
      <c r="J53" s="1767" t="s">
        <v>3589</v>
      </c>
      <c r="K53" s="764">
        <f t="shared" si="5"/>
        <v>70.286057045950955</v>
      </c>
    </row>
    <row r="54" spans="1:11" x14ac:dyDescent="0.25">
      <c r="A54" s="758" t="s">
        <v>537</v>
      </c>
      <c r="C54" s="777">
        <v>7025091.7699999996</v>
      </c>
      <c r="E54" s="777">
        <v>209666693.61000001</v>
      </c>
      <c r="G54" s="777">
        <v>7440637.6200000001</v>
      </c>
      <c r="H54" s="777"/>
      <c r="I54" s="767">
        <f t="shared" si="4"/>
        <v>-210082239.46000001</v>
      </c>
      <c r="J54" s="1767" t="s">
        <v>3589</v>
      </c>
      <c r="K54" s="764">
        <f t="shared" si="5"/>
        <v>30.90455446534331</v>
      </c>
    </row>
    <row r="55" spans="1:11" x14ac:dyDescent="0.25">
      <c r="A55" s="758" t="s">
        <v>539</v>
      </c>
      <c r="C55" s="777">
        <v>3968350</v>
      </c>
      <c r="E55" s="777">
        <v>125383505.3</v>
      </c>
      <c r="G55" s="777">
        <v>216095847.33000001</v>
      </c>
      <c r="H55" s="777"/>
      <c r="I55" s="767">
        <f t="shared" si="4"/>
        <v>-337511002.63</v>
      </c>
      <c r="J55" s="1767" t="s">
        <v>3589</v>
      </c>
      <c r="K55" s="764">
        <f t="shared" si="5"/>
        <v>86.050714435470667</v>
      </c>
    </row>
    <row r="56" spans="1:11" x14ac:dyDescent="0.25">
      <c r="A56" s="758" t="s">
        <v>540</v>
      </c>
      <c r="C56" s="777">
        <v>32694966</v>
      </c>
      <c r="E56" s="777">
        <v>487312700.72000003</v>
      </c>
      <c r="G56" s="777">
        <v>64519054.25</v>
      </c>
      <c r="H56" s="777"/>
      <c r="I56" s="767">
        <f t="shared" si="4"/>
        <v>-519136788.97000003</v>
      </c>
      <c r="J56" s="1767" t="s">
        <v>3589</v>
      </c>
      <c r="K56" s="764">
        <f t="shared" si="5"/>
        <v>16.878187148749443</v>
      </c>
    </row>
    <row r="57" spans="1:11" x14ac:dyDescent="0.25">
      <c r="A57" s="758" t="s">
        <v>543</v>
      </c>
      <c r="C57" s="777">
        <v>3168579.11</v>
      </c>
      <c r="E57" s="777">
        <v>12154805.58</v>
      </c>
      <c r="G57" s="777">
        <v>0</v>
      </c>
      <c r="H57" s="777"/>
      <c r="I57" s="767">
        <f t="shared" si="4"/>
        <v>-8986226.4700000007</v>
      </c>
      <c r="J57" s="1767" t="s">
        <v>3589</v>
      </c>
      <c r="K57" s="764">
        <f t="shared" si="5"/>
        <v>3.8360429574377899</v>
      </c>
    </row>
    <row r="58" spans="1:11" x14ac:dyDescent="0.25">
      <c r="A58" s="768" t="s">
        <v>544</v>
      </c>
      <c r="C58" s="777">
        <v>-341900468.44</v>
      </c>
      <c r="E58" s="777">
        <v>178674549.59999999</v>
      </c>
      <c r="G58" s="777">
        <v>126238953.87</v>
      </c>
      <c r="H58" s="777"/>
      <c r="I58" s="767">
        <f t="shared" si="4"/>
        <v>-646813971.90999997</v>
      </c>
      <c r="J58" s="1767" t="s">
        <v>3589</v>
      </c>
      <c r="K58" s="764">
        <f t="shared" si="5"/>
        <v>-0.89181949606924626</v>
      </c>
    </row>
    <row r="59" spans="1:11" x14ac:dyDescent="0.25">
      <c r="A59" s="758" t="s">
        <v>554</v>
      </c>
      <c r="C59" s="777">
        <v>15653909539.82</v>
      </c>
      <c r="E59" s="777">
        <v>33896923.200000003</v>
      </c>
      <c r="G59" s="777">
        <v>559667458.30999994</v>
      </c>
      <c r="I59" s="767">
        <f t="shared" si="4"/>
        <v>15060345158.309999</v>
      </c>
      <c r="J59" s="767"/>
      <c r="K59" s="764">
        <f t="shared" si="5"/>
        <v>3.7917964199301567E-2</v>
      </c>
    </row>
    <row r="60" spans="1:11" x14ac:dyDescent="0.25">
      <c r="A60" s="758" t="s">
        <v>545</v>
      </c>
      <c r="C60" s="777">
        <v>281492211.31999999</v>
      </c>
      <c r="E60" s="777">
        <v>0</v>
      </c>
      <c r="G60" s="777">
        <v>1492211.32</v>
      </c>
      <c r="I60" s="767">
        <f t="shared" si="4"/>
        <v>280000000</v>
      </c>
      <c r="J60" s="767"/>
      <c r="K60" s="764">
        <f t="shared" si="5"/>
        <v>5.3010749853524587E-3</v>
      </c>
    </row>
    <row r="61" spans="1:11" x14ac:dyDescent="0.25">
      <c r="A61" s="758" t="s">
        <v>515</v>
      </c>
      <c r="C61" s="777">
        <v>1000000</v>
      </c>
      <c r="E61" s="777">
        <v>0</v>
      </c>
      <c r="G61" s="777">
        <v>1000000</v>
      </c>
      <c r="H61" s="777"/>
      <c r="I61" s="767">
        <f t="shared" si="4"/>
        <v>0</v>
      </c>
      <c r="J61" s="767"/>
      <c r="K61" s="764">
        <f t="shared" si="5"/>
        <v>1</v>
      </c>
    </row>
    <row r="62" spans="1:11" x14ac:dyDescent="0.25">
      <c r="A62" s="758" t="s">
        <v>546</v>
      </c>
      <c r="C62" s="777">
        <v>1825818921.6199999</v>
      </c>
      <c r="E62" s="777">
        <v>12407369.300000001</v>
      </c>
      <c r="G62" s="777">
        <v>9492470.0999999996</v>
      </c>
      <c r="H62" s="777"/>
      <c r="I62" s="767">
        <f t="shared" si="4"/>
        <v>1803919082.22</v>
      </c>
      <c r="J62" s="767"/>
      <c r="K62" s="764">
        <f t="shared" si="5"/>
        <v>1.1994529764522794E-2</v>
      </c>
    </row>
    <row r="63" spans="1:11" x14ac:dyDescent="0.25">
      <c r="A63" s="758" t="s">
        <v>16</v>
      </c>
      <c r="C63" s="778">
        <v>165600000</v>
      </c>
      <c r="E63" s="778">
        <v>0</v>
      </c>
      <c r="G63" s="778">
        <v>0</v>
      </c>
      <c r="H63" s="777"/>
      <c r="I63" s="778">
        <f t="shared" si="4"/>
        <v>165600000</v>
      </c>
      <c r="J63" s="777"/>
      <c r="K63" s="764">
        <f t="shared" si="5"/>
        <v>0</v>
      </c>
    </row>
    <row r="64" spans="1:11" x14ac:dyDescent="0.25">
      <c r="A64" s="759" t="s">
        <v>556</v>
      </c>
      <c r="B64" s="780"/>
      <c r="C64" s="781">
        <f>SUM(C50:C63)</f>
        <v>17671528448.59</v>
      </c>
      <c r="D64" s="775"/>
      <c r="E64" s="781">
        <f>SUM(E50:E63)</f>
        <v>2023852522.6699998</v>
      </c>
      <c r="F64" s="775"/>
      <c r="G64" s="781">
        <f>SUM(G50:G63)</f>
        <v>1160225980.7499998</v>
      </c>
      <c r="H64" s="775"/>
      <c r="I64" s="781">
        <f t="shared" si="4"/>
        <v>14487449945.17</v>
      </c>
      <c r="J64" s="781"/>
      <c r="K64" s="776">
        <f>(E64+G64)/C64</f>
        <v>0.18018127366193132</v>
      </c>
    </row>
    <row r="65" spans="1:11" x14ac:dyDescent="0.25">
      <c r="A65" s="759"/>
      <c r="B65" s="780"/>
      <c r="C65" s="781"/>
      <c r="D65" s="775"/>
      <c r="E65" s="781"/>
      <c r="F65" s="775"/>
      <c r="G65" s="781"/>
      <c r="H65" s="775"/>
      <c r="I65" s="781"/>
      <c r="J65" s="781"/>
      <c r="K65" s="776"/>
    </row>
    <row r="66" spans="1:11" x14ac:dyDescent="0.25">
      <c r="A66" s="756" t="s">
        <v>557</v>
      </c>
      <c r="B66" s="782"/>
      <c r="C66" s="761"/>
      <c r="D66" s="782"/>
      <c r="E66" s="761"/>
      <c r="F66" s="751"/>
      <c r="G66" s="777"/>
      <c r="H66" s="777"/>
      <c r="I66" s="763"/>
      <c r="K66" s="764"/>
    </row>
    <row r="67" spans="1:11" x14ac:dyDescent="0.25">
      <c r="A67" s="756" t="s">
        <v>147</v>
      </c>
      <c r="B67" s="782"/>
      <c r="C67" s="761"/>
      <c r="D67" s="782"/>
      <c r="E67" s="761"/>
      <c r="F67" s="751"/>
      <c r="G67" s="777"/>
      <c r="H67" s="777"/>
      <c r="I67" s="763"/>
      <c r="K67" s="764"/>
    </row>
    <row r="68" spans="1:11" x14ac:dyDescent="0.25">
      <c r="C68" s="761"/>
      <c r="E68" s="761"/>
      <c r="F68" s="751"/>
      <c r="G68" s="777"/>
      <c r="H68" s="777"/>
      <c r="I68" s="763"/>
      <c r="K68" s="764"/>
    </row>
    <row r="69" spans="1:11" x14ac:dyDescent="0.25">
      <c r="A69" s="758" t="s">
        <v>533</v>
      </c>
      <c r="C69" s="777">
        <v>6165000</v>
      </c>
      <c r="E69" s="777">
        <v>0</v>
      </c>
      <c r="G69" s="777">
        <v>0</v>
      </c>
      <c r="I69" s="767">
        <f t="shared" ref="I69:I84" si="6">C69-E69-G69</f>
        <v>6165000</v>
      </c>
      <c r="J69" s="767"/>
      <c r="K69" s="764">
        <f t="shared" ref="K69:K82" si="7">(E69+G69)/C69</f>
        <v>0</v>
      </c>
    </row>
    <row r="70" spans="1:11" x14ac:dyDescent="0.25">
      <c r="A70" s="758" t="s">
        <v>534</v>
      </c>
      <c r="C70" s="777">
        <v>75275000</v>
      </c>
      <c r="E70" s="777">
        <v>800000</v>
      </c>
      <c r="G70" s="777">
        <v>4809469.5</v>
      </c>
      <c r="I70" s="767">
        <f t="shared" si="6"/>
        <v>69665530.5</v>
      </c>
      <c r="J70" s="767"/>
      <c r="K70" s="764">
        <f t="shared" si="7"/>
        <v>7.4519687811358357E-2</v>
      </c>
    </row>
    <row r="71" spans="1:11" x14ac:dyDescent="0.25">
      <c r="A71" s="758" t="s">
        <v>535</v>
      </c>
      <c r="C71" s="777">
        <v>21350000</v>
      </c>
      <c r="E71" s="777">
        <v>756153.4</v>
      </c>
      <c r="G71" s="777">
        <v>1031519.5</v>
      </c>
      <c r="H71" s="777"/>
      <c r="I71" s="767">
        <f t="shared" si="6"/>
        <v>19562327.100000001</v>
      </c>
      <c r="J71" s="767"/>
      <c r="K71" s="764">
        <f t="shared" si="7"/>
        <v>8.3731751756440279E-2</v>
      </c>
    </row>
    <row r="72" spans="1:11" x14ac:dyDescent="0.25">
      <c r="A72" s="758" t="s">
        <v>536</v>
      </c>
      <c r="C72" s="777">
        <v>43300000</v>
      </c>
      <c r="E72" s="777">
        <v>1924085.5</v>
      </c>
      <c r="G72" s="777">
        <v>220811.6</v>
      </c>
      <c r="H72" s="777"/>
      <c r="I72" s="767">
        <f t="shared" si="6"/>
        <v>41155102.899999999</v>
      </c>
      <c r="J72" s="767"/>
      <c r="K72" s="764">
        <f t="shared" si="7"/>
        <v>4.9535729792147806E-2</v>
      </c>
    </row>
    <row r="73" spans="1:11" x14ac:dyDescent="0.25">
      <c r="A73" s="758" t="s">
        <v>537</v>
      </c>
      <c r="C73" s="777">
        <v>240557375.75999999</v>
      </c>
      <c r="E73" s="777">
        <v>40101384.299999997</v>
      </c>
      <c r="G73" s="777">
        <v>84023943.569999993</v>
      </c>
      <c r="H73" s="777"/>
      <c r="I73" s="767">
        <f t="shared" si="6"/>
        <v>116432047.88999999</v>
      </c>
      <c r="J73" s="767"/>
      <c r="K73" s="764">
        <f t="shared" si="7"/>
        <v>0.51599053023357611</v>
      </c>
    </row>
    <row r="74" spans="1:11" x14ac:dyDescent="0.25">
      <c r="A74" s="758" t="s">
        <v>538</v>
      </c>
      <c r="C74" s="777">
        <v>94380000</v>
      </c>
      <c r="E74" s="777">
        <v>15006935.199999999</v>
      </c>
      <c r="G74" s="777">
        <v>21853070.449999999</v>
      </c>
      <c r="H74" s="777"/>
      <c r="I74" s="767">
        <f t="shared" si="6"/>
        <v>57519994.349999994</v>
      </c>
      <c r="J74" s="767"/>
      <c r="K74" s="764">
        <f t="shared" si="7"/>
        <v>0.39054890495867767</v>
      </c>
    </row>
    <row r="75" spans="1:11" x14ac:dyDescent="0.25">
      <c r="A75" s="758" t="s">
        <v>539</v>
      </c>
      <c r="C75" s="777">
        <v>1201620500</v>
      </c>
      <c r="E75" s="777">
        <v>169616101.65000001</v>
      </c>
      <c r="G75" s="777">
        <v>137231614.88999999</v>
      </c>
      <c r="H75" s="777"/>
      <c r="I75" s="767">
        <f t="shared" si="6"/>
        <v>894772783.46000004</v>
      </c>
      <c r="J75" s="767"/>
      <c r="K75" s="764">
        <f t="shared" si="7"/>
        <v>0.25536158590836289</v>
      </c>
    </row>
    <row r="76" spans="1:11" x14ac:dyDescent="0.25">
      <c r="A76" s="758" t="s">
        <v>540</v>
      </c>
      <c r="C76" s="777">
        <v>47830000</v>
      </c>
      <c r="E76" s="777">
        <v>14450499.75</v>
      </c>
      <c r="G76" s="777">
        <v>363098.25</v>
      </c>
      <c r="H76" s="777"/>
      <c r="I76" s="767">
        <f t="shared" si="6"/>
        <v>33016402</v>
      </c>
      <c r="J76" s="767"/>
      <c r="K76" s="764">
        <f t="shared" si="7"/>
        <v>0.3097135270750575</v>
      </c>
    </row>
    <row r="77" spans="1:11" x14ac:dyDescent="0.25">
      <c r="A77" s="758" t="s">
        <v>541</v>
      </c>
      <c r="C77" s="777">
        <v>4700000</v>
      </c>
      <c r="E77" s="777">
        <v>766455</v>
      </c>
      <c r="G77" s="777">
        <v>511130.03</v>
      </c>
      <c r="H77" s="777"/>
      <c r="I77" s="767">
        <f t="shared" si="6"/>
        <v>3422414.9699999997</v>
      </c>
      <c r="J77" s="767"/>
      <c r="K77" s="764">
        <f t="shared" si="7"/>
        <v>0.27182660212765958</v>
      </c>
    </row>
    <row r="78" spans="1:11" x14ac:dyDescent="0.25">
      <c r="A78" s="758" t="s">
        <v>558</v>
      </c>
      <c r="C78" s="777">
        <v>14000000</v>
      </c>
      <c r="E78" s="777">
        <v>1186119.05</v>
      </c>
      <c r="G78" s="777">
        <v>4190641.25</v>
      </c>
      <c r="H78" s="762"/>
      <c r="I78" s="766">
        <f t="shared" si="6"/>
        <v>8623239.6999999993</v>
      </c>
      <c r="J78" s="767"/>
      <c r="K78" s="764">
        <f t="shared" si="7"/>
        <v>0.38405430714285715</v>
      </c>
    </row>
    <row r="79" spans="1:11" x14ac:dyDescent="0.25">
      <c r="A79" s="758" t="s">
        <v>543</v>
      </c>
      <c r="C79" s="777">
        <v>15316990</v>
      </c>
      <c r="E79" s="777">
        <v>441935.75</v>
      </c>
      <c r="G79" s="777">
        <v>0</v>
      </c>
      <c r="H79" s="777"/>
      <c r="I79" s="767">
        <f t="shared" si="6"/>
        <v>14875054.25</v>
      </c>
      <c r="J79" s="767"/>
      <c r="K79" s="764">
        <f t="shared" si="7"/>
        <v>2.8852649900535286E-2</v>
      </c>
    </row>
    <row r="80" spans="1:11" x14ac:dyDescent="0.25">
      <c r="A80" s="768" t="s">
        <v>544</v>
      </c>
      <c r="C80" s="777">
        <v>380167392.26999998</v>
      </c>
      <c r="E80" s="777">
        <v>0</v>
      </c>
      <c r="G80" s="777">
        <v>266888.48</v>
      </c>
      <c r="H80" s="777"/>
      <c r="I80" s="767">
        <f t="shared" si="6"/>
        <v>379900503.78999996</v>
      </c>
      <c r="J80" s="767"/>
      <c r="K80" s="764">
        <f t="shared" si="7"/>
        <v>7.020288573577931E-4</v>
      </c>
    </row>
    <row r="81" spans="1:11" x14ac:dyDescent="0.25">
      <c r="A81" s="768" t="s">
        <v>517</v>
      </c>
      <c r="C81" s="777">
        <v>70087750.150000006</v>
      </c>
      <c r="E81" s="777">
        <v>160945119</v>
      </c>
      <c r="G81" s="777">
        <v>636270764.14999998</v>
      </c>
      <c r="H81" s="777"/>
      <c r="I81" s="767">
        <f t="shared" si="6"/>
        <v>-727128133</v>
      </c>
      <c r="J81" s="1767" t="s">
        <v>362</v>
      </c>
      <c r="K81" s="764">
        <f t="shared" si="7"/>
        <v>11.374539508599135</v>
      </c>
    </row>
    <row r="82" spans="1:11" x14ac:dyDescent="0.25">
      <c r="A82" s="758" t="s">
        <v>545</v>
      </c>
      <c r="C82" s="777">
        <v>6750000</v>
      </c>
      <c r="E82" s="777">
        <v>0</v>
      </c>
      <c r="G82" s="777">
        <v>0</v>
      </c>
      <c r="H82" s="777"/>
      <c r="I82" s="767">
        <f t="shared" si="6"/>
        <v>6750000</v>
      </c>
      <c r="J82" s="767"/>
      <c r="K82" s="764">
        <f t="shared" si="7"/>
        <v>0</v>
      </c>
    </row>
    <row r="83" spans="1:11" x14ac:dyDescent="0.25">
      <c r="A83" s="758" t="s">
        <v>546</v>
      </c>
      <c r="C83" s="778">
        <v>19407400</v>
      </c>
      <c r="E83" s="778">
        <v>0</v>
      </c>
      <c r="G83" s="778">
        <v>2407400</v>
      </c>
      <c r="H83" s="765"/>
      <c r="I83" s="771">
        <f t="shared" si="6"/>
        <v>17000000</v>
      </c>
      <c r="J83" s="767"/>
      <c r="K83" s="764">
        <f>(E83+G83)/C83</f>
        <v>0.1240454671929264</v>
      </c>
    </row>
    <row r="84" spans="1:11" x14ac:dyDescent="0.25">
      <c r="A84" s="759" t="s">
        <v>559</v>
      </c>
      <c r="B84" s="773"/>
      <c r="C84" s="774">
        <f>SUM(C69:C83)</f>
        <v>2240907408.1799998</v>
      </c>
      <c r="D84" s="775"/>
      <c r="E84" s="774">
        <f>SUM(E69:E83)</f>
        <v>405994788.60000002</v>
      </c>
      <c r="F84" s="775"/>
      <c r="G84" s="774">
        <f>SUM(G69:G83)</f>
        <v>893180351.66999996</v>
      </c>
      <c r="H84" s="774"/>
      <c r="I84" s="781">
        <f t="shared" si="6"/>
        <v>941732267.90999997</v>
      </c>
      <c r="J84" s="774"/>
      <c r="K84" s="776">
        <f>(E84+G84)/C84</f>
        <v>0.57975404763606564</v>
      </c>
    </row>
    <row r="85" spans="1:11" x14ac:dyDescent="0.25">
      <c r="C85" s="761"/>
      <c r="E85" s="761"/>
      <c r="F85" s="751"/>
      <c r="G85" s="777"/>
      <c r="H85" s="777"/>
      <c r="I85" s="763"/>
      <c r="K85" s="764"/>
    </row>
    <row r="86" spans="1:11" x14ac:dyDescent="0.25">
      <c r="A86" s="759" t="s">
        <v>560</v>
      </c>
      <c r="B86" s="775"/>
      <c r="C86" s="761"/>
      <c r="D86" s="775"/>
      <c r="E86" s="761"/>
      <c r="F86" s="751"/>
      <c r="G86" s="777"/>
      <c r="H86" s="777"/>
      <c r="I86" s="763"/>
      <c r="K86" s="764"/>
    </row>
    <row r="87" spans="1:11" x14ac:dyDescent="0.25">
      <c r="A87" s="759" t="s">
        <v>150</v>
      </c>
      <c r="B87" s="775"/>
      <c r="C87" s="749"/>
      <c r="D87" s="750"/>
      <c r="E87" s="749"/>
      <c r="F87" s="751"/>
      <c r="G87" s="752"/>
      <c r="H87" s="753"/>
      <c r="I87" s="754"/>
      <c r="J87" s="754"/>
      <c r="K87" s="783"/>
    </row>
    <row r="88" spans="1:11" x14ac:dyDescent="0.25">
      <c r="C88" s="761"/>
      <c r="E88" s="761"/>
      <c r="F88" s="751"/>
      <c r="G88" s="777"/>
      <c r="H88" s="777"/>
      <c r="I88" s="777"/>
      <c r="K88" s="764"/>
    </row>
    <row r="89" spans="1:11" x14ac:dyDescent="0.25">
      <c r="A89" s="758" t="s">
        <v>536</v>
      </c>
      <c r="C89" s="777">
        <v>2196492</v>
      </c>
      <c r="E89" s="777">
        <v>715361.1</v>
      </c>
      <c r="G89" s="777">
        <v>0.04</v>
      </c>
      <c r="I89" s="777">
        <f t="shared" ref="I89:I98" si="8">C89-E89-G89</f>
        <v>1481130.8599999999</v>
      </c>
      <c r="J89" s="784"/>
      <c r="K89" s="764">
        <f t="shared" ref="K89:K96" si="9">(E89+G89)/C89</f>
        <v>0.32568347164478634</v>
      </c>
    </row>
    <row r="90" spans="1:11" x14ac:dyDescent="0.25">
      <c r="A90" s="758" t="s">
        <v>537</v>
      </c>
      <c r="C90" s="777">
        <v>7253508</v>
      </c>
      <c r="E90" s="777">
        <v>2105220</v>
      </c>
      <c r="G90" s="777">
        <v>494892.79999999999</v>
      </c>
      <c r="H90" s="777"/>
      <c r="I90" s="777">
        <f t="shared" si="8"/>
        <v>4653395.2</v>
      </c>
      <c r="J90" s="784"/>
      <c r="K90" s="764">
        <f t="shared" si="9"/>
        <v>0.35846280172297318</v>
      </c>
    </row>
    <row r="91" spans="1:11" x14ac:dyDescent="0.25">
      <c r="A91" s="758" t="s">
        <v>538</v>
      </c>
      <c r="C91" s="777">
        <v>1200000</v>
      </c>
      <c r="E91" s="777">
        <v>0</v>
      </c>
      <c r="G91" s="777">
        <v>0</v>
      </c>
      <c r="H91" s="777"/>
      <c r="I91" s="777">
        <f t="shared" si="8"/>
        <v>1200000</v>
      </c>
      <c r="J91" s="784"/>
      <c r="K91" s="764">
        <f t="shared" si="9"/>
        <v>0</v>
      </c>
    </row>
    <row r="92" spans="1:11" x14ac:dyDescent="0.25">
      <c r="A92" s="758" t="s">
        <v>539</v>
      </c>
      <c r="C92" s="777">
        <v>25000000</v>
      </c>
      <c r="E92" s="777">
        <v>0</v>
      </c>
      <c r="G92" s="777">
        <v>0</v>
      </c>
      <c r="H92" s="777"/>
      <c r="I92" s="777">
        <f t="shared" si="8"/>
        <v>25000000</v>
      </c>
      <c r="J92" s="784"/>
      <c r="K92" s="764">
        <f t="shared" si="9"/>
        <v>0</v>
      </c>
    </row>
    <row r="93" spans="1:11" x14ac:dyDescent="0.25">
      <c r="A93" s="758" t="s">
        <v>540</v>
      </c>
      <c r="C93" s="777">
        <v>40800000</v>
      </c>
      <c r="E93" s="777">
        <v>310800</v>
      </c>
      <c r="G93" s="777">
        <v>0</v>
      </c>
      <c r="H93" s="777"/>
      <c r="I93" s="777">
        <f t="shared" si="8"/>
        <v>40489200</v>
      </c>
      <c r="J93" s="784"/>
      <c r="K93" s="764">
        <f t="shared" si="9"/>
        <v>7.6176470588235293E-3</v>
      </c>
    </row>
    <row r="94" spans="1:11" x14ac:dyDescent="0.25">
      <c r="A94" s="758" t="s">
        <v>541</v>
      </c>
      <c r="C94" s="777">
        <v>1530000</v>
      </c>
      <c r="E94" s="777">
        <v>0</v>
      </c>
      <c r="G94" s="777">
        <v>0</v>
      </c>
      <c r="H94" s="777"/>
      <c r="I94" s="777">
        <f t="shared" si="8"/>
        <v>1530000</v>
      </c>
      <c r="J94" s="784"/>
      <c r="K94" s="764">
        <f t="shared" si="9"/>
        <v>0</v>
      </c>
    </row>
    <row r="95" spans="1:11" x14ac:dyDescent="0.25">
      <c r="A95" s="758" t="s">
        <v>543</v>
      </c>
      <c r="C95" s="777">
        <v>1000000</v>
      </c>
      <c r="E95" s="777">
        <v>0</v>
      </c>
      <c r="G95" s="777">
        <v>0</v>
      </c>
      <c r="H95" s="777"/>
      <c r="I95" s="777">
        <f t="shared" si="8"/>
        <v>1000000</v>
      </c>
      <c r="J95" s="767"/>
      <c r="K95" s="764">
        <f t="shared" si="9"/>
        <v>0</v>
      </c>
    </row>
    <row r="96" spans="1:11" x14ac:dyDescent="0.25">
      <c r="A96" s="768" t="s">
        <v>544</v>
      </c>
      <c r="C96" s="777">
        <v>2565575.14</v>
      </c>
      <c r="E96" s="777">
        <v>481864.2</v>
      </c>
      <c r="G96" s="777">
        <v>0</v>
      </c>
      <c r="H96" s="777"/>
      <c r="I96" s="777">
        <f t="shared" si="8"/>
        <v>2083710.9400000002</v>
      </c>
      <c r="J96" s="767"/>
      <c r="K96" s="764">
        <f t="shared" si="9"/>
        <v>0.1878191725852161</v>
      </c>
    </row>
    <row r="97" spans="1:11" x14ac:dyDescent="0.25">
      <c r="A97" s="768" t="s">
        <v>517</v>
      </c>
      <c r="C97" s="778">
        <v>0</v>
      </c>
      <c r="E97" s="778">
        <v>0</v>
      </c>
      <c r="G97" s="778">
        <v>48785237.799999997</v>
      </c>
      <c r="H97" s="777"/>
      <c r="I97" s="771">
        <f t="shared" si="8"/>
        <v>-48785237.799999997</v>
      </c>
      <c r="J97" s="1767" t="s">
        <v>362</v>
      </c>
      <c r="K97" s="785" t="s">
        <v>2941</v>
      </c>
    </row>
    <row r="98" spans="1:11" x14ac:dyDescent="0.25">
      <c r="A98" s="759" t="s">
        <v>561</v>
      </c>
      <c r="B98" s="780"/>
      <c r="C98" s="774">
        <f>SUM(C89:C97)</f>
        <v>81545575.140000001</v>
      </c>
      <c r="D98" s="775"/>
      <c r="E98" s="774">
        <f>SUM(E89:E97)</f>
        <v>3613245.3000000003</v>
      </c>
      <c r="F98" s="775"/>
      <c r="G98" s="774">
        <f>SUM(G89:G97)</f>
        <v>49280130.640000001</v>
      </c>
      <c r="H98" s="774"/>
      <c r="I98" s="781">
        <f t="shared" si="8"/>
        <v>28652199.200000003</v>
      </c>
      <c r="J98" s="774"/>
      <c r="K98" s="776">
        <f>(E98+G98)/C98</f>
        <v>0.64863575796958928</v>
      </c>
    </row>
    <row r="99" spans="1:11" x14ac:dyDescent="0.25">
      <c r="A99" s="759"/>
      <c r="B99" s="775"/>
      <c r="C99" s="761"/>
      <c r="D99" s="775"/>
      <c r="E99" s="761"/>
      <c r="F99" s="786"/>
      <c r="G99" s="765"/>
      <c r="H99" s="765"/>
      <c r="I99" s="763"/>
      <c r="K99" s="764"/>
    </row>
    <row r="100" spans="1:11" x14ac:dyDescent="0.25">
      <c r="A100" s="759"/>
      <c r="B100" s="775"/>
      <c r="C100" s="761"/>
      <c r="D100" s="775"/>
      <c r="E100" s="761"/>
      <c r="F100" s="786"/>
      <c r="G100" s="765"/>
      <c r="H100" s="765"/>
      <c r="I100" s="763"/>
      <c r="K100" s="764"/>
    </row>
    <row r="101" spans="1:11" x14ac:dyDescent="0.25">
      <c r="A101" s="759"/>
      <c r="B101" s="775"/>
      <c r="C101" s="761"/>
      <c r="D101" s="775"/>
      <c r="E101" s="761"/>
      <c r="F101" s="786"/>
      <c r="G101" s="765"/>
      <c r="H101" s="765"/>
      <c r="I101" s="763"/>
      <c r="K101" s="764"/>
    </row>
    <row r="102" spans="1:11" x14ac:dyDescent="0.25">
      <c r="A102" s="759"/>
      <c r="B102" s="775"/>
      <c r="C102" s="761"/>
      <c r="D102" s="775"/>
      <c r="E102" s="761"/>
      <c r="F102" s="786"/>
      <c r="G102" s="765"/>
      <c r="H102" s="765"/>
      <c r="I102" s="763"/>
      <c r="K102" s="764"/>
    </row>
    <row r="103" spans="1:11" x14ac:dyDescent="0.25">
      <c r="A103" s="759" t="s">
        <v>562</v>
      </c>
      <c r="B103" s="775"/>
      <c r="C103" s="761"/>
      <c r="D103" s="775"/>
      <c r="E103" s="761"/>
      <c r="F103" s="786"/>
      <c r="G103" s="765"/>
      <c r="H103" s="765"/>
      <c r="I103" s="763"/>
      <c r="K103" s="764"/>
    </row>
    <row r="104" spans="1:11" x14ac:dyDescent="0.25">
      <c r="A104" s="759" t="s">
        <v>563</v>
      </c>
      <c r="B104" s="775"/>
      <c r="C104" s="761"/>
      <c r="D104" s="775"/>
      <c r="E104" s="761"/>
      <c r="F104" s="786"/>
      <c r="G104" s="765"/>
      <c r="H104" s="765"/>
      <c r="I104" s="763"/>
      <c r="K104" s="764"/>
    </row>
    <row r="105" spans="1:11" x14ac:dyDescent="0.25">
      <c r="A105" s="759"/>
      <c r="B105" s="775"/>
      <c r="C105" s="761"/>
      <c r="D105" s="775"/>
      <c r="E105" s="761"/>
      <c r="F105" s="786"/>
      <c r="G105" s="765"/>
      <c r="H105" s="765"/>
      <c r="I105" s="763"/>
      <c r="K105" s="764"/>
    </row>
    <row r="106" spans="1:11" x14ac:dyDescent="0.25">
      <c r="A106" s="758" t="s">
        <v>536</v>
      </c>
      <c r="C106" s="777">
        <v>14900000</v>
      </c>
      <c r="E106" s="777">
        <v>3163148.05</v>
      </c>
      <c r="G106" s="777">
        <v>66476.78</v>
      </c>
      <c r="I106" s="765">
        <f>C106-E106-G106</f>
        <v>11670375.17</v>
      </c>
      <c r="J106" s="765"/>
      <c r="K106" s="764">
        <f t="shared" ref="K106:K113" si="10">(E106+G106)/C106</f>
        <v>0.21675334429530199</v>
      </c>
    </row>
    <row r="107" spans="1:11" x14ac:dyDescent="0.25">
      <c r="A107" s="758" t="s">
        <v>537</v>
      </c>
      <c r="B107" s="775"/>
      <c r="C107" s="777">
        <v>46700000</v>
      </c>
      <c r="E107" s="777">
        <v>5679741.0999999996</v>
      </c>
      <c r="G107" s="777">
        <v>2490688.9</v>
      </c>
      <c r="H107" s="765"/>
      <c r="I107" s="765">
        <f>C107-E107-G107</f>
        <v>38529570</v>
      </c>
      <c r="J107" s="765"/>
      <c r="K107" s="764">
        <f t="shared" si="10"/>
        <v>0.17495567451820129</v>
      </c>
    </row>
    <row r="108" spans="1:11" x14ac:dyDescent="0.25">
      <c r="A108" s="758" t="s">
        <v>538</v>
      </c>
      <c r="B108" s="775"/>
      <c r="C108" s="777">
        <v>-2800000</v>
      </c>
      <c r="E108" s="777">
        <v>1494607.65</v>
      </c>
      <c r="G108" s="777">
        <v>139987.35</v>
      </c>
      <c r="H108" s="765"/>
      <c r="I108" s="765">
        <f>C108-E108-G108</f>
        <v>-4434595</v>
      </c>
      <c r="J108" s="1767" t="s">
        <v>362</v>
      </c>
      <c r="K108" s="764">
        <f t="shared" si="10"/>
        <v>-0.58378392857142858</v>
      </c>
    </row>
    <row r="109" spans="1:11" x14ac:dyDescent="0.25">
      <c r="A109" s="758" t="s">
        <v>539</v>
      </c>
      <c r="B109" s="775"/>
      <c r="C109" s="777">
        <v>32658000</v>
      </c>
      <c r="E109" s="777">
        <v>358000</v>
      </c>
      <c r="G109" s="777">
        <v>3753855.52</v>
      </c>
      <c r="H109" s="765"/>
      <c r="I109" s="765">
        <f t="shared" ref="I109:I114" si="11">C109-E109-G109</f>
        <v>28546144.48</v>
      </c>
      <c r="J109" s="765"/>
      <c r="K109" s="764">
        <f t="shared" si="10"/>
        <v>0.12590653193704451</v>
      </c>
    </row>
    <row r="110" spans="1:11" x14ac:dyDescent="0.25">
      <c r="A110" s="758" t="s">
        <v>540</v>
      </c>
      <c r="B110" s="775"/>
      <c r="C110" s="777">
        <v>13642000</v>
      </c>
      <c r="E110" s="777">
        <v>10036385.65</v>
      </c>
      <c r="G110" s="777">
        <v>703244.35</v>
      </c>
      <c r="H110" s="765"/>
      <c r="I110" s="765">
        <f t="shared" si="11"/>
        <v>2902369.9999999995</v>
      </c>
      <c r="J110" s="765"/>
      <c r="K110" s="764">
        <f t="shared" si="10"/>
        <v>0.78724747104530124</v>
      </c>
    </row>
    <row r="111" spans="1:11" x14ac:dyDescent="0.25">
      <c r="A111" s="758" t="s">
        <v>541</v>
      </c>
      <c r="B111" s="775"/>
      <c r="C111" s="777">
        <v>-600000</v>
      </c>
      <c r="E111" s="777">
        <v>18990</v>
      </c>
      <c r="G111" s="777">
        <v>0</v>
      </c>
      <c r="H111" s="765"/>
      <c r="I111" s="765">
        <f t="shared" si="11"/>
        <v>-618990</v>
      </c>
      <c r="J111" s="1767" t="s">
        <v>362</v>
      </c>
      <c r="K111" s="764">
        <f t="shared" si="10"/>
        <v>-3.1649999999999998E-2</v>
      </c>
    </row>
    <row r="112" spans="1:11" x14ac:dyDescent="0.25">
      <c r="A112" s="758" t="s">
        <v>543</v>
      </c>
      <c r="B112" s="775"/>
      <c r="C112" s="777">
        <v>360000</v>
      </c>
      <c r="E112" s="777">
        <v>0</v>
      </c>
      <c r="G112" s="777">
        <v>0</v>
      </c>
      <c r="H112" s="765"/>
      <c r="I112" s="765">
        <f t="shared" si="11"/>
        <v>360000</v>
      </c>
      <c r="J112" s="765"/>
      <c r="K112" s="764">
        <f t="shared" si="10"/>
        <v>0</v>
      </c>
    </row>
    <row r="113" spans="1:11" x14ac:dyDescent="0.25">
      <c r="A113" s="768" t="s">
        <v>544</v>
      </c>
      <c r="B113" s="775"/>
      <c r="C113" s="778">
        <v>14473637.02</v>
      </c>
      <c r="E113" s="778">
        <v>0</v>
      </c>
      <c r="G113" s="778">
        <v>0</v>
      </c>
      <c r="H113" s="765"/>
      <c r="I113" s="771">
        <f t="shared" si="11"/>
        <v>14473637.02</v>
      </c>
      <c r="J113" s="765"/>
      <c r="K113" s="764">
        <f t="shared" si="10"/>
        <v>0</v>
      </c>
    </row>
    <row r="114" spans="1:11" x14ac:dyDescent="0.25">
      <c r="A114" s="759" t="s">
        <v>564</v>
      </c>
      <c r="B114" s="780"/>
      <c r="C114" s="774">
        <f>SUM(C106:C113)</f>
        <v>119333637.02</v>
      </c>
      <c r="D114" s="775"/>
      <c r="E114" s="774">
        <f>SUM(E106:E113)</f>
        <v>20750872.449999999</v>
      </c>
      <c r="F114" s="775"/>
      <c r="G114" s="774">
        <f>SUM(G106:G113)</f>
        <v>7154252.8999999994</v>
      </c>
      <c r="H114" s="774"/>
      <c r="I114" s="781">
        <f t="shared" si="11"/>
        <v>91428511.669999987</v>
      </c>
      <c r="J114" s="774"/>
      <c r="K114" s="776">
        <f>(E114+G114)/C114</f>
        <v>0.23384123744860952</v>
      </c>
    </row>
    <row r="115" spans="1:11" x14ac:dyDescent="0.25">
      <c r="A115" s="759"/>
      <c r="B115" s="775"/>
      <c r="C115" s="761"/>
      <c r="D115" s="775"/>
      <c r="E115" s="761"/>
      <c r="F115" s="786"/>
      <c r="G115" s="765"/>
      <c r="H115" s="765"/>
      <c r="I115" s="763"/>
      <c r="K115" s="764"/>
    </row>
    <row r="116" spans="1:11" x14ac:dyDescent="0.25">
      <c r="A116" s="759" t="s">
        <v>565</v>
      </c>
      <c r="B116" s="775"/>
      <c r="C116" s="761"/>
      <c r="D116" s="775"/>
      <c r="E116" s="761"/>
      <c r="F116" s="786"/>
      <c r="G116" s="765"/>
      <c r="H116" s="765"/>
      <c r="I116" s="763"/>
      <c r="K116" s="764"/>
    </row>
    <row r="117" spans="1:11" x14ac:dyDescent="0.25">
      <c r="A117" s="759" t="s">
        <v>151</v>
      </c>
      <c r="B117" s="775"/>
      <c r="C117" s="761"/>
      <c r="D117" s="775"/>
      <c r="E117" s="761"/>
      <c r="F117" s="786"/>
      <c r="G117" s="765"/>
      <c r="H117" s="765"/>
      <c r="I117" s="763"/>
      <c r="K117" s="764"/>
    </row>
    <row r="118" spans="1:11" x14ac:dyDescent="0.25">
      <c r="A118" s="759"/>
      <c r="B118" s="775"/>
      <c r="C118" s="761"/>
      <c r="D118" s="775"/>
      <c r="E118" s="761"/>
      <c r="F118" s="786"/>
      <c r="G118" s="765"/>
      <c r="H118" s="765"/>
      <c r="I118" s="763"/>
      <c r="K118" s="764"/>
    </row>
    <row r="119" spans="1:11" x14ac:dyDescent="0.25">
      <c r="A119" s="758" t="s">
        <v>533</v>
      </c>
      <c r="C119" s="777">
        <v>50100000</v>
      </c>
      <c r="E119" s="777">
        <v>0</v>
      </c>
      <c r="G119" s="777">
        <v>0</v>
      </c>
      <c r="I119" s="767">
        <f t="shared" ref="I119:I133" si="12">C119-E119-G119</f>
        <v>50100000</v>
      </c>
      <c r="J119" s="767"/>
      <c r="K119" s="764">
        <f t="shared" ref="K119:K133" si="13">(E119+G119)/C119</f>
        <v>0</v>
      </c>
    </row>
    <row r="120" spans="1:11" x14ac:dyDescent="0.25">
      <c r="A120" s="758" t="s">
        <v>566</v>
      </c>
      <c r="B120" s="775"/>
      <c r="C120" s="777">
        <v>36100000</v>
      </c>
      <c r="E120" s="777">
        <v>0</v>
      </c>
      <c r="G120" s="777">
        <v>12398897.949999999</v>
      </c>
      <c r="H120" s="765"/>
      <c r="I120" s="767">
        <f t="shared" si="12"/>
        <v>23701102.050000001</v>
      </c>
      <c r="J120" s="767"/>
      <c r="K120" s="764">
        <f t="shared" si="13"/>
        <v>0.34345977700831021</v>
      </c>
    </row>
    <row r="121" spans="1:11" x14ac:dyDescent="0.25">
      <c r="A121" s="758" t="s">
        <v>535</v>
      </c>
      <c r="B121" s="775"/>
      <c r="C121" s="777">
        <v>1348376.75</v>
      </c>
      <c r="E121" s="777">
        <v>444296.75</v>
      </c>
      <c r="G121" s="777">
        <v>0</v>
      </c>
      <c r="H121" s="765"/>
      <c r="I121" s="767">
        <f t="shared" si="12"/>
        <v>904080</v>
      </c>
      <c r="J121" s="767"/>
      <c r="K121" s="764">
        <f t="shared" si="13"/>
        <v>0.32950490283965517</v>
      </c>
    </row>
    <row r="122" spans="1:11" x14ac:dyDescent="0.25">
      <c r="A122" s="758" t="s">
        <v>536</v>
      </c>
      <c r="B122" s="775"/>
      <c r="C122" s="777">
        <v>31187500</v>
      </c>
      <c r="E122" s="777">
        <v>27424476.449999999</v>
      </c>
      <c r="G122" s="777">
        <v>9941103.3699999992</v>
      </c>
      <c r="H122" s="765"/>
      <c r="I122" s="767">
        <f t="shared" si="12"/>
        <v>-6178079.8199999984</v>
      </c>
      <c r="J122" s="1767" t="s">
        <v>362</v>
      </c>
      <c r="K122" s="764">
        <f t="shared" si="13"/>
        <v>1.1980947437274549</v>
      </c>
    </row>
    <row r="123" spans="1:11" x14ac:dyDescent="0.25">
      <c r="A123" s="758" t="s">
        <v>537</v>
      </c>
      <c r="B123" s="775"/>
      <c r="C123" s="777">
        <v>46811800</v>
      </c>
      <c r="E123" s="777">
        <v>24342544.399999999</v>
      </c>
      <c r="G123" s="777">
        <v>7843423.25</v>
      </c>
      <c r="H123" s="765"/>
      <c r="I123" s="767">
        <f t="shared" si="12"/>
        <v>14625832.350000001</v>
      </c>
      <c r="J123" s="767"/>
      <c r="K123" s="764">
        <f t="shared" si="13"/>
        <v>0.68756099210028243</v>
      </c>
    </row>
    <row r="124" spans="1:11" x14ac:dyDescent="0.25">
      <c r="A124" s="758" t="s">
        <v>538</v>
      </c>
      <c r="B124" s="775"/>
      <c r="C124" s="777">
        <v>3055000</v>
      </c>
      <c r="E124" s="777">
        <v>0</v>
      </c>
      <c r="G124" s="777">
        <v>0</v>
      </c>
      <c r="H124" s="765"/>
      <c r="I124" s="767">
        <f t="shared" si="12"/>
        <v>3055000</v>
      </c>
      <c r="J124" s="767"/>
      <c r="K124" s="764">
        <f t="shared" si="13"/>
        <v>0</v>
      </c>
    </row>
    <row r="125" spans="1:11" x14ac:dyDescent="0.25">
      <c r="A125" s="758" t="s">
        <v>539</v>
      </c>
      <c r="B125" s="775"/>
      <c r="C125" s="777">
        <v>64348880</v>
      </c>
      <c r="E125" s="777">
        <v>265208168.69</v>
      </c>
      <c r="G125" s="777">
        <v>79447657.780000001</v>
      </c>
      <c r="H125" s="765"/>
      <c r="I125" s="767">
        <f t="shared" si="12"/>
        <v>-280306946.47000003</v>
      </c>
      <c r="J125" s="1767" t="s">
        <v>362</v>
      </c>
      <c r="K125" s="764">
        <f t="shared" si="13"/>
        <v>5.3560501203750563</v>
      </c>
    </row>
    <row r="126" spans="1:11" x14ac:dyDescent="0.25">
      <c r="A126" s="758" t="s">
        <v>540</v>
      </c>
      <c r="B126" s="775"/>
      <c r="C126" s="777">
        <v>27773000</v>
      </c>
      <c r="E126" s="777">
        <v>20163363.25</v>
      </c>
      <c r="G126" s="777">
        <v>3388573.36</v>
      </c>
      <c r="H126" s="765"/>
      <c r="I126" s="767">
        <f t="shared" si="12"/>
        <v>4221063.3900000006</v>
      </c>
      <c r="J126" s="767"/>
      <c r="K126" s="764">
        <f t="shared" si="13"/>
        <v>0.84801557663918192</v>
      </c>
    </row>
    <row r="127" spans="1:11" x14ac:dyDescent="0.25">
      <c r="A127" s="758" t="s">
        <v>541</v>
      </c>
      <c r="B127" s="775"/>
      <c r="C127" s="777">
        <v>2000000</v>
      </c>
      <c r="E127" s="777">
        <v>0</v>
      </c>
      <c r="G127" s="777">
        <v>101013.9</v>
      </c>
      <c r="H127" s="765"/>
      <c r="I127" s="767">
        <f t="shared" si="12"/>
        <v>1898986.1</v>
      </c>
      <c r="J127" s="767"/>
      <c r="K127" s="764">
        <f t="shared" si="13"/>
        <v>5.0506949999999995E-2</v>
      </c>
    </row>
    <row r="128" spans="1:11" x14ac:dyDescent="0.25">
      <c r="A128" s="758" t="s">
        <v>543</v>
      </c>
      <c r="B128" s="775"/>
      <c r="C128" s="777">
        <v>9515143.1500000004</v>
      </c>
      <c r="E128" s="777">
        <v>0</v>
      </c>
      <c r="G128" s="777">
        <v>0</v>
      </c>
      <c r="H128" s="765"/>
      <c r="I128" s="767">
        <f t="shared" si="12"/>
        <v>9515143.1500000004</v>
      </c>
      <c r="J128" s="767"/>
      <c r="K128" s="764">
        <f t="shared" si="13"/>
        <v>0</v>
      </c>
    </row>
    <row r="129" spans="1:11" x14ac:dyDescent="0.25">
      <c r="A129" s="768" t="s">
        <v>544</v>
      </c>
      <c r="B129" s="775"/>
      <c r="C129" s="777">
        <v>364654135.23000002</v>
      </c>
      <c r="E129" s="777">
        <v>10737094.300000001</v>
      </c>
      <c r="G129" s="777">
        <v>409728.47</v>
      </c>
      <c r="H129" s="765"/>
      <c r="I129" s="767">
        <f t="shared" si="12"/>
        <v>353507312.45999998</v>
      </c>
      <c r="J129" s="767"/>
      <c r="K129" s="764">
        <f t="shared" si="13"/>
        <v>3.0568206124878615E-2</v>
      </c>
    </row>
    <row r="130" spans="1:11" x14ac:dyDescent="0.25">
      <c r="A130" s="768" t="s">
        <v>517</v>
      </c>
      <c r="B130" s="775"/>
      <c r="C130" s="777">
        <v>180378134.44999999</v>
      </c>
      <c r="E130" s="777">
        <v>22808161.800000001</v>
      </c>
      <c r="G130" s="777">
        <v>47569972.649999999</v>
      </c>
      <c r="H130" s="765"/>
      <c r="I130" s="767">
        <f t="shared" si="12"/>
        <v>109999999.99999997</v>
      </c>
      <c r="J130" s="767"/>
      <c r="K130" s="764">
        <f t="shared" si="13"/>
        <v>0.39016998742443754</v>
      </c>
    </row>
    <row r="131" spans="1:11" x14ac:dyDescent="0.25">
      <c r="A131" s="758" t="s">
        <v>546</v>
      </c>
      <c r="B131" s="775"/>
      <c r="C131" s="777">
        <v>11100000</v>
      </c>
      <c r="E131" s="777">
        <v>44974070.399999999</v>
      </c>
      <c r="G131" s="777">
        <v>201769.60000000001</v>
      </c>
      <c r="H131" s="765"/>
      <c r="I131" s="767">
        <f t="shared" si="12"/>
        <v>-34075840</v>
      </c>
      <c r="J131" s="1767" t="s">
        <v>362</v>
      </c>
      <c r="K131" s="764">
        <f t="shared" si="13"/>
        <v>4.0698954954954951</v>
      </c>
    </row>
    <row r="132" spans="1:11" x14ac:dyDescent="0.25">
      <c r="A132" s="758" t="s">
        <v>555</v>
      </c>
      <c r="B132" s="775"/>
      <c r="C132" s="778">
        <v>1000000</v>
      </c>
      <c r="E132" s="778">
        <v>272699490</v>
      </c>
      <c r="G132" s="778">
        <v>14700510</v>
      </c>
      <c r="H132" s="765"/>
      <c r="I132" s="771">
        <f t="shared" si="12"/>
        <v>-286400000</v>
      </c>
      <c r="J132" s="1767" t="s">
        <v>362</v>
      </c>
      <c r="K132" s="764">
        <f t="shared" si="13"/>
        <v>287.39999999999998</v>
      </c>
    </row>
    <row r="133" spans="1:11" x14ac:dyDescent="0.25">
      <c r="A133" s="759" t="s">
        <v>567</v>
      </c>
      <c r="B133" s="780"/>
      <c r="C133" s="774">
        <f>SUM(C119:C132)</f>
        <v>829371969.57999992</v>
      </c>
      <c r="D133" s="775"/>
      <c r="E133" s="774">
        <f>SUM(E119:E132)</f>
        <v>688801666.03999996</v>
      </c>
      <c r="F133" s="775"/>
      <c r="G133" s="774">
        <f>SUM(G119:G132)</f>
        <v>176002650.32999998</v>
      </c>
      <c r="H133" s="774"/>
      <c r="I133" s="781">
        <f t="shared" si="12"/>
        <v>-35432346.790000021</v>
      </c>
      <c r="J133" s="774"/>
      <c r="K133" s="776">
        <f t="shared" si="13"/>
        <v>1.0427219005338981</v>
      </c>
    </row>
    <row r="134" spans="1:11" ht="6.75" customHeight="1" x14ac:dyDescent="0.25">
      <c r="A134" s="759"/>
      <c r="B134" s="775"/>
      <c r="C134" s="761"/>
      <c r="D134" s="775"/>
      <c r="E134" s="761"/>
      <c r="F134" s="786"/>
      <c r="G134" s="765"/>
      <c r="H134" s="765"/>
      <c r="I134" s="763"/>
      <c r="K134" s="764"/>
    </row>
    <row r="135" spans="1:11" x14ac:dyDescent="0.25">
      <c r="A135" s="759" t="s">
        <v>568</v>
      </c>
      <c r="B135" s="775"/>
      <c r="C135" s="761"/>
      <c r="D135" s="775"/>
      <c r="E135" s="761"/>
      <c r="F135" s="786"/>
      <c r="G135" s="765"/>
      <c r="H135" s="765"/>
      <c r="I135" s="763"/>
      <c r="K135" s="764"/>
    </row>
    <row r="136" spans="1:11" x14ac:dyDescent="0.25">
      <c r="A136" s="759" t="s">
        <v>152</v>
      </c>
      <c r="B136" s="775"/>
      <c r="C136" s="761"/>
      <c r="D136" s="775"/>
      <c r="E136" s="761"/>
      <c r="F136" s="786"/>
      <c r="G136" s="765"/>
      <c r="H136" s="765"/>
      <c r="I136" s="763"/>
      <c r="K136" s="764"/>
    </row>
    <row r="137" spans="1:11" ht="6.75" customHeight="1" x14ac:dyDescent="0.25">
      <c r="A137" s="759"/>
      <c r="B137" s="775"/>
      <c r="C137" s="761"/>
      <c r="D137" s="775"/>
      <c r="E137" s="761"/>
      <c r="F137" s="786"/>
      <c r="G137" s="765"/>
      <c r="H137" s="765"/>
      <c r="I137" s="763"/>
      <c r="K137" s="764"/>
    </row>
    <row r="138" spans="1:11" x14ac:dyDescent="0.25">
      <c r="A138" s="758" t="s">
        <v>533</v>
      </c>
      <c r="C138" s="777">
        <v>3089775</v>
      </c>
      <c r="E138" s="777">
        <v>0</v>
      </c>
      <c r="G138" s="777">
        <v>0</v>
      </c>
      <c r="I138" s="760">
        <f t="shared" ref="I138:I153" si="14">C138-E138-G138</f>
        <v>3089775</v>
      </c>
      <c r="J138" s="784"/>
      <c r="K138" s="764">
        <f t="shared" ref="K138:K145" si="15">(E138+G138)/C138</f>
        <v>0</v>
      </c>
    </row>
    <row r="139" spans="1:11" x14ac:dyDescent="0.25">
      <c r="A139" s="758" t="s">
        <v>569</v>
      </c>
      <c r="B139" s="775"/>
      <c r="C139" s="777">
        <v>15000000</v>
      </c>
      <c r="E139" s="777">
        <v>0</v>
      </c>
      <c r="G139" s="777">
        <v>0</v>
      </c>
      <c r="H139" s="765"/>
      <c r="I139" s="760">
        <f t="shared" si="14"/>
        <v>15000000</v>
      </c>
      <c r="J139" s="784"/>
      <c r="K139" s="764">
        <f t="shared" si="15"/>
        <v>0</v>
      </c>
    </row>
    <row r="140" spans="1:11" x14ac:dyDescent="0.25">
      <c r="A140" s="758" t="s">
        <v>535</v>
      </c>
      <c r="B140" s="775"/>
      <c r="C140" s="777">
        <v>51359275.460000001</v>
      </c>
      <c r="E140" s="777">
        <v>0</v>
      </c>
      <c r="G140" s="777">
        <v>345266</v>
      </c>
      <c r="H140" s="765"/>
      <c r="I140" s="760">
        <f t="shared" si="14"/>
        <v>51014009.460000001</v>
      </c>
      <c r="J140" s="784"/>
      <c r="K140" s="764">
        <f t="shared" si="15"/>
        <v>6.7225636831442946E-3</v>
      </c>
    </row>
    <row r="141" spans="1:11" x14ac:dyDescent="0.25">
      <c r="A141" s="758" t="s">
        <v>536</v>
      </c>
      <c r="B141" s="775"/>
      <c r="C141" s="777">
        <v>186757659</v>
      </c>
      <c r="E141" s="777">
        <v>4332049.8499999996</v>
      </c>
      <c r="G141" s="777">
        <v>0.01</v>
      </c>
      <c r="H141" s="765"/>
      <c r="I141" s="760">
        <f t="shared" si="14"/>
        <v>182425609.14000002</v>
      </c>
      <c r="J141" s="784"/>
      <c r="K141" s="764">
        <f t="shared" si="15"/>
        <v>2.3196102816859573E-2</v>
      </c>
    </row>
    <row r="142" spans="1:11" x14ac:dyDescent="0.25">
      <c r="A142" s="758" t="s">
        <v>537</v>
      </c>
      <c r="B142" s="775"/>
      <c r="C142" s="777">
        <v>21164440</v>
      </c>
      <c r="E142" s="777">
        <v>5862182.9500000002</v>
      </c>
      <c r="G142" s="777">
        <v>8973023.9900000002</v>
      </c>
      <c r="H142" s="765"/>
      <c r="I142" s="760">
        <f t="shared" si="14"/>
        <v>6329233.0600000005</v>
      </c>
      <c r="J142" s="784"/>
      <c r="K142" s="764">
        <f t="shared" si="15"/>
        <v>0.70094965612130544</v>
      </c>
    </row>
    <row r="143" spans="1:11" x14ac:dyDescent="0.25">
      <c r="A143" s="758" t="s">
        <v>538</v>
      </c>
      <c r="B143" s="775"/>
      <c r="C143" s="777">
        <v>-526000</v>
      </c>
      <c r="E143" s="777">
        <v>0</v>
      </c>
      <c r="G143" s="777">
        <v>103178</v>
      </c>
      <c r="H143" s="765"/>
      <c r="I143" s="760">
        <f t="shared" si="14"/>
        <v>-629178</v>
      </c>
      <c r="J143" s="1767" t="s">
        <v>362</v>
      </c>
      <c r="K143" s="764">
        <f t="shared" si="15"/>
        <v>-0.19615589353612167</v>
      </c>
    </row>
    <row r="144" spans="1:11" x14ac:dyDescent="0.25">
      <c r="A144" s="758" t="s">
        <v>539</v>
      </c>
      <c r="B144" s="775"/>
      <c r="C144" s="777">
        <v>522713440</v>
      </c>
      <c r="E144" s="777">
        <v>5746495.4500000002</v>
      </c>
      <c r="G144" s="777">
        <v>29569786.530000001</v>
      </c>
      <c r="H144" s="765"/>
      <c r="I144" s="760">
        <f t="shared" si="14"/>
        <v>487397158.01999998</v>
      </c>
      <c r="J144" s="784"/>
      <c r="K144" s="764">
        <f t="shared" si="15"/>
        <v>6.7563370821305077E-2</v>
      </c>
    </row>
    <row r="145" spans="1:11" x14ac:dyDescent="0.25">
      <c r="A145" s="758" t="s">
        <v>540</v>
      </c>
      <c r="B145" s="775"/>
      <c r="C145" s="777">
        <v>101700000</v>
      </c>
      <c r="E145" s="777">
        <v>11696513.4</v>
      </c>
      <c r="G145" s="777">
        <v>467293.34</v>
      </c>
      <c r="H145" s="765"/>
      <c r="I145" s="760">
        <f t="shared" si="14"/>
        <v>89536193.25999999</v>
      </c>
      <c r="J145" s="784"/>
      <c r="K145" s="764">
        <f t="shared" si="15"/>
        <v>0.1196047860373648</v>
      </c>
    </row>
    <row r="146" spans="1:11" x14ac:dyDescent="0.25">
      <c r="A146" s="758" t="s">
        <v>541</v>
      </c>
      <c r="B146" s="775"/>
      <c r="C146" s="777">
        <v>0</v>
      </c>
      <c r="E146" s="777">
        <v>0</v>
      </c>
      <c r="G146" s="777">
        <v>125420</v>
      </c>
      <c r="H146" s="765"/>
      <c r="I146" s="760">
        <f t="shared" si="14"/>
        <v>-125420</v>
      </c>
      <c r="J146" s="1767" t="s">
        <v>362</v>
      </c>
      <c r="K146" s="764">
        <v>0</v>
      </c>
    </row>
    <row r="147" spans="1:11" x14ac:dyDescent="0.25">
      <c r="A147" s="758" t="s">
        <v>543</v>
      </c>
      <c r="B147" s="775"/>
      <c r="C147" s="777">
        <v>300000</v>
      </c>
      <c r="E147" s="777">
        <v>2591308</v>
      </c>
      <c r="G147" s="777">
        <v>8983000</v>
      </c>
      <c r="H147" s="765"/>
      <c r="I147" s="760">
        <f t="shared" si="14"/>
        <v>-11274308</v>
      </c>
      <c r="J147" s="1767" t="s">
        <v>362</v>
      </c>
      <c r="K147" s="764">
        <f t="shared" ref="K147:K153" si="16">(E147+G147)/C147</f>
        <v>38.581026666666666</v>
      </c>
    </row>
    <row r="148" spans="1:11" x14ac:dyDescent="0.25">
      <c r="A148" s="768" t="s">
        <v>544</v>
      </c>
      <c r="B148" s="775"/>
      <c r="C148" s="777">
        <v>1054898449.8200001</v>
      </c>
      <c r="E148" s="777">
        <v>0</v>
      </c>
      <c r="G148" s="777">
        <v>10675840.5</v>
      </c>
      <c r="H148" s="765"/>
      <c r="I148" s="760">
        <f t="shared" si="14"/>
        <v>1044222609.3200001</v>
      </c>
      <c r="J148" s="784"/>
      <c r="K148" s="764">
        <f t="shared" si="16"/>
        <v>1.0120254230937249E-2</v>
      </c>
    </row>
    <row r="149" spans="1:11" x14ac:dyDescent="0.25">
      <c r="A149" s="768" t="s">
        <v>517</v>
      </c>
      <c r="B149" s="775"/>
      <c r="C149" s="777">
        <v>129810910.37</v>
      </c>
      <c r="E149" s="777">
        <v>9000000</v>
      </c>
      <c r="G149" s="777">
        <v>120810910.37</v>
      </c>
      <c r="H149" s="765"/>
      <c r="I149" s="760">
        <f t="shared" si="14"/>
        <v>0</v>
      </c>
      <c r="J149" s="784"/>
      <c r="K149" s="764">
        <f t="shared" si="16"/>
        <v>1</v>
      </c>
    </row>
    <row r="150" spans="1:11" x14ac:dyDescent="0.25">
      <c r="A150" s="758" t="s">
        <v>515</v>
      </c>
      <c r="B150" s="775"/>
      <c r="C150" s="777">
        <v>36420448</v>
      </c>
      <c r="E150" s="777">
        <v>31315140</v>
      </c>
      <c r="G150" s="777">
        <v>5105308</v>
      </c>
      <c r="H150" s="765"/>
      <c r="I150" s="760">
        <f t="shared" si="14"/>
        <v>0</v>
      </c>
      <c r="J150" s="765"/>
      <c r="K150" s="764">
        <f t="shared" si="16"/>
        <v>1</v>
      </c>
    </row>
    <row r="151" spans="1:11" x14ac:dyDescent="0.25">
      <c r="A151" s="758" t="s">
        <v>546</v>
      </c>
      <c r="B151" s="775"/>
      <c r="C151" s="777">
        <v>576500000</v>
      </c>
      <c r="E151" s="777">
        <v>20260000</v>
      </c>
      <c r="G151" s="777">
        <v>6240000</v>
      </c>
      <c r="H151" s="765"/>
      <c r="I151" s="760">
        <f t="shared" si="14"/>
        <v>550000000</v>
      </c>
      <c r="J151" s="765"/>
      <c r="K151" s="764">
        <f t="shared" si="16"/>
        <v>4.5967042497831741E-2</v>
      </c>
    </row>
    <row r="152" spans="1:11" x14ac:dyDescent="0.25">
      <c r="A152" s="758" t="s">
        <v>570</v>
      </c>
      <c r="B152" s="775"/>
      <c r="C152" s="778">
        <v>125000000</v>
      </c>
      <c r="E152" s="778">
        <v>0</v>
      </c>
      <c r="G152" s="778">
        <v>0</v>
      </c>
      <c r="H152" s="765"/>
      <c r="I152" s="787">
        <f t="shared" si="14"/>
        <v>125000000</v>
      </c>
      <c r="J152" s="767"/>
      <c r="K152" s="764">
        <f t="shared" si="16"/>
        <v>0</v>
      </c>
    </row>
    <row r="153" spans="1:11" x14ac:dyDescent="0.25">
      <c r="A153" s="759" t="s">
        <v>571</v>
      </c>
      <c r="B153" s="780"/>
      <c r="C153" s="774">
        <f>SUM(C138:C152)</f>
        <v>2824188397.6500001</v>
      </c>
      <c r="D153" s="775"/>
      <c r="E153" s="774">
        <f>SUM(E138:E152)</f>
        <v>90803689.650000006</v>
      </c>
      <c r="F153" s="775"/>
      <c r="G153" s="774">
        <f>SUM(G138:G152)</f>
        <v>191399026.74000001</v>
      </c>
      <c r="H153" s="774"/>
      <c r="I153" s="781">
        <f t="shared" si="14"/>
        <v>2541985681.2600002</v>
      </c>
      <c r="J153" s="774"/>
      <c r="K153" s="776">
        <f t="shared" si="16"/>
        <v>9.9923474165115947E-2</v>
      </c>
    </row>
    <row r="154" spans="1:11" x14ac:dyDescent="0.25">
      <c r="A154" s="759"/>
      <c r="B154" s="780"/>
      <c r="C154" s="774"/>
      <c r="D154" s="775"/>
      <c r="E154" s="774"/>
      <c r="F154" s="775"/>
      <c r="G154" s="774"/>
      <c r="H154" s="774"/>
      <c r="I154" s="774"/>
      <c r="J154" s="774"/>
      <c r="K154" s="776"/>
    </row>
    <row r="155" spans="1:11" x14ac:dyDescent="0.25">
      <c r="A155" s="759" t="s">
        <v>572</v>
      </c>
      <c r="B155" s="780"/>
      <c r="C155" s="774"/>
      <c r="D155" s="775"/>
      <c r="E155" s="774"/>
      <c r="F155" s="775"/>
      <c r="G155" s="774"/>
      <c r="H155" s="774"/>
      <c r="I155" s="774"/>
      <c r="J155" s="774"/>
      <c r="K155" s="776"/>
    </row>
    <row r="156" spans="1:11" x14ac:dyDescent="0.25">
      <c r="A156" s="759" t="s">
        <v>153</v>
      </c>
      <c r="B156" s="780"/>
      <c r="C156" s="774"/>
      <c r="D156" s="775"/>
      <c r="E156" s="774"/>
      <c r="F156" s="775"/>
      <c r="G156" s="774"/>
      <c r="H156" s="774"/>
      <c r="I156" s="774"/>
      <c r="J156" s="774"/>
      <c r="K156" s="776"/>
    </row>
    <row r="157" spans="1:11" x14ac:dyDescent="0.25">
      <c r="A157" s="759"/>
      <c r="B157" s="780"/>
      <c r="C157" s="774"/>
      <c r="D157" s="775"/>
      <c r="E157" s="774"/>
      <c r="F157" s="775"/>
      <c r="G157" s="774"/>
      <c r="H157" s="774"/>
      <c r="I157" s="774"/>
      <c r="J157" s="774"/>
      <c r="K157" s="776"/>
    </row>
    <row r="158" spans="1:11" x14ac:dyDescent="0.25">
      <c r="A158" s="758" t="s">
        <v>537</v>
      </c>
      <c r="C158" s="777">
        <v>4307000</v>
      </c>
      <c r="E158" s="777">
        <v>7208306.4000000004</v>
      </c>
      <c r="G158" s="777">
        <v>178493.6</v>
      </c>
      <c r="I158" s="760">
        <f>C158-E158-G158</f>
        <v>-3079800.0000000005</v>
      </c>
      <c r="J158" s="1767" t="s">
        <v>362</v>
      </c>
      <c r="K158" s="764">
        <f>(E158+G158)/C158</f>
        <v>1.715068493150685</v>
      </c>
    </row>
    <row r="159" spans="1:11" x14ac:dyDescent="0.25">
      <c r="A159" s="758" t="s">
        <v>539</v>
      </c>
      <c r="C159" s="777">
        <v>1301495406.54</v>
      </c>
      <c r="E159" s="777">
        <v>765143294.70000005</v>
      </c>
      <c r="G159" s="777">
        <v>2132275240.4400001</v>
      </c>
      <c r="H159" s="765"/>
      <c r="I159" s="760">
        <f>C159-E159-G159</f>
        <v>-1595923128.6000001</v>
      </c>
      <c r="J159" s="1767" t="s">
        <v>362</v>
      </c>
      <c r="K159" s="764">
        <f>(E159+G159)/C159</f>
        <v>2.2262226363462401</v>
      </c>
    </row>
    <row r="160" spans="1:11" x14ac:dyDescent="0.25">
      <c r="A160" s="768" t="s">
        <v>4176</v>
      </c>
      <c r="B160" s="775"/>
      <c r="C160" s="778">
        <v>0</v>
      </c>
      <c r="E160" s="778">
        <v>4654100629.6499996</v>
      </c>
      <c r="G160" s="778">
        <v>4500597970.21</v>
      </c>
      <c r="H160" s="765"/>
      <c r="I160" s="771">
        <f>C160-E160-G160</f>
        <v>-9154698599.8600006</v>
      </c>
      <c r="J160" s="1767" t="s">
        <v>362</v>
      </c>
      <c r="K160" s="785" t="s">
        <v>2941</v>
      </c>
    </row>
    <row r="161" spans="1:11" x14ac:dyDescent="0.25">
      <c r="A161" s="759" t="s">
        <v>573</v>
      </c>
      <c r="B161" s="780"/>
      <c r="C161" s="774">
        <f>SUM(C158:C160)</f>
        <v>1305802406.54</v>
      </c>
      <c r="D161" s="775"/>
      <c r="E161" s="774">
        <f>SUM(E158:E160)</f>
        <v>5426452230.75</v>
      </c>
      <c r="F161" s="775"/>
      <c r="G161" s="774">
        <f>SUM(G158:G160)</f>
        <v>6633051704.25</v>
      </c>
      <c r="H161" s="774"/>
      <c r="I161" s="781">
        <f>C161-E161-G161</f>
        <v>-10753701528.459999</v>
      </c>
      <c r="J161" s="774"/>
      <c r="K161" s="776">
        <f>(E161+G161)/C161</f>
        <v>9.2353206538761174</v>
      </c>
    </row>
    <row r="162" spans="1:11" x14ac:dyDescent="0.25">
      <c r="B162" s="751"/>
      <c r="C162" s="777"/>
      <c r="D162" s="751"/>
      <c r="E162" s="777"/>
      <c r="I162" s="763"/>
      <c r="K162" s="764" t="s">
        <v>0</v>
      </c>
    </row>
    <row r="163" spans="1:11" ht="15.75" thickBot="1" x14ac:dyDescent="0.3">
      <c r="A163" s="759" t="s">
        <v>5076</v>
      </c>
      <c r="B163" s="780"/>
      <c r="C163" s="788">
        <f>C161+C153+C133+C114+C98+C84+C64+C45+C23</f>
        <v>42746192437.959999</v>
      </c>
      <c r="D163" s="775"/>
      <c r="E163" s="788">
        <f>E161+E153+E133+E114+E98+E84+E64+E45+E23</f>
        <v>14733582805.549999</v>
      </c>
      <c r="F163" s="775"/>
      <c r="G163" s="788">
        <f>G161+G153+G133+G114+G98+G84+G64+G45+G23</f>
        <v>11875142650.089998</v>
      </c>
      <c r="H163" s="775"/>
      <c r="I163" s="788">
        <f>I161+I153+I133+I114+I98+I84+I64+I45+I23</f>
        <v>16137466982.32</v>
      </c>
      <c r="J163" s="759"/>
      <c r="K163" s="789">
        <f>(E163+G163)/C163</f>
        <v>0.62248176827114532</v>
      </c>
    </row>
    <row r="164" spans="1:11" ht="15.75" thickTop="1" x14ac:dyDescent="0.25"/>
    <row r="165" spans="1:11" x14ac:dyDescent="0.25">
      <c r="A165" s="759" t="s">
        <v>51</v>
      </c>
    </row>
    <row r="167" spans="1:11" ht="24" customHeight="1" x14ac:dyDescent="0.25">
      <c r="A167" s="1716" t="s">
        <v>5252</v>
      </c>
      <c r="B167" s="1716"/>
      <c r="C167" s="1716"/>
      <c r="D167" s="1716"/>
      <c r="E167" s="1716"/>
      <c r="F167" s="1716"/>
      <c r="G167" s="1716"/>
      <c r="H167" s="1716"/>
      <c r="I167" s="1716"/>
      <c r="J167" s="1716"/>
      <c r="K167" s="1716"/>
    </row>
    <row r="168" spans="1:11" x14ac:dyDescent="0.25">
      <c r="A168" s="792"/>
      <c r="B168" s="792"/>
      <c r="C168" s="792"/>
      <c r="D168" s="792"/>
      <c r="E168" s="792"/>
      <c r="F168" s="792"/>
      <c r="G168" s="792"/>
      <c r="H168" s="792"/>
      <c r="I168" s="792"/>
      <c r="J168" s="792"/>
      <c r="K168" s="791"/>
    </row>
    <row r="169" spans="1:11" ht="27" customHeight="1" x14ac:dyDescent="0.25">
      <c r="A169" s="1716" t="s">
        <v>5253</v>
      </c>
      <c r="B169" s="1716"/>
      <c r="C169" s="1716"/>
      <c r="D169" s="1716"/>
      <c r="E169" s="1716"/>
      <c r="F169" s="1716"/>
      <c r="G169" s="1716"/>
      <c r="H169" s="1716"/>
      <c r="I169" s="1716"/>
      <c r="J169" s="1716"/>
      <c r="K169" s="1716"/>
    </row>
  </sheetData>
  <mergeCells count="2">
    <mergeCell ref="A167:K167"/>
    <mergeCell ref="A169:K169"/>
  </mergeCells>
  <pageMargins left="0.59055118110236227" right="0.15748031496062992" top="1.6535433070866143" bottom="0.98425196850393704" header="0.6692913385826772" footer="0.51181102362204722"/>
  <pageSetup scale="77" firstPageNumber="0" orientation="portrait" r:id="rId1"/>
  <headerFooter>
    <oddHeader>&amp;C&amp;"Arial Negrita,Normal"UNIVERSIDAD DE COSTA RICA
VICERRECTORÍA DE ADMINISTRACIÓN
OFICINA DE ADMINISTRACIÓN FINANCIERA
EGRESOS PARA COMPRA DE
BIENES POR SECCIÓN
30 DE JUNIO DE 2018
(Expresado en colones)</oddHeader>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P30" sqref="P30"/>
    </sheetView>
  </sheetViews>
  <sheetFormatPr baseColWidth="10" defaultColWidth="9.140625" defaultRowHeight="12.75" x14ac:dyDescent="0.2"/>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86"/>
  <sheetViews>
    <sheetView zoomScale="90" zoomScaleNormal="90" zoomScalePageLayoutView="90" workbookViewId="0">
      <selection activeCell="L12" sqref="L12"/>
    </sheetView>
  </sheetViews>
  <sheetFormatPr baseColWidth="10" defaultColWidth="8.85546875" defaultRowHeight="15" x14ac:dyDescent="0.25"/>
  <cols>
    <col min="1" max="1" width="45.42578125" style="815" customWidth="1"/>
    <col min="2" max="2" width="1.42578125" style="815" customWidth="1"/>
    <col min="3" max="3" width="15.7109375" style="815" customWidth="1"/>
    <col min="4" max="4" width="1.140625" style="815" customWidth="1"/>
    <col min="5" max="5" width="15.7109375" style="815" customWidth="1"/>
    <col min="6" max="6" width="1.42578125" style="815" customWidth="1"/>
    <col min="7" max="7" width="15.7109375" style="815" customWidth="1"/>
    <col min="8" max="8" width="1.85546875" style="815" customWidth="1"/>
    <col min="9" max="9" width="16.42578125" style="815" bestFit="1" customWidth="1"/>
    <col min="10" max="10" width="3.140625" style="815" customWidth="1"/>
    <col min="11" max="11" width="13.85546875" style="815" bestFit="1" customWidth="1"/>
    <col min="12" max="1025" width="10.85546875" style="815" customWidth="1"/>
    <col min="1026" max="16384" width="8.85546875" style="816"/>
  </cols>
  <sheetData>
    <row r="1" spans="1:11" x14ac:dyDescent="0.25">
      <c r="A1" s="804"/>
      <c r="B1" s="804"/>
      <c r="C1" s="794"/>
      <c r="D1" s="794"/>
      <c r="E1" s="795"/>
      <c r="F1" s="795"/>
      <c r="G1" s="796" t="s">
        <v>0</v>
      </c>
      <c r="H1" s="796"/>
      <c r="I1" s="796"/>
      <c r="J1" s="796"/>
      <c r="K1" s="797" t="s">
        <v>574</v>
      </c>
    </row>
    <row r="2" spans="1:11" ht="15.6" customHeight="1" x14ac:dyDescent="0.25">
      <c r="A2" s="804"/>
      <c r="B2" s="804"/>
      <c r="C2" s="799" t="s">
        <v>219</v>
      </c>
      <c r="D2" s="794"/>
      <c r="E2" s="797" t="s">
        <v>220</v>
      </c>
      <c r="F2" s="795"/>
      <c r="G2" s="797" t="s">
        <v>243</v>
      </c>
      <c r="H2" s="797"/>
      <c r="I2" s="797" t="s">
        <v>244</v>
      </c>
      <c r="J2" s="1768"/>
      <c r="K2" s="797" t="s">
        <v>4177</v>
      </c>
    </row>
    <row r="3" spans="1:11" s="815" customFormat="1" ht="15.6" customHeight="1" x14ac:dyDescent="0.25">
      <c r="A3" s="794" t="s">
        <v>532</v>
      </c>
      <c r="B3" s="794"/>
      <c r="C3" s="804"/>
      <c r="D3" s="804"/>
      <c r="E3" s="804"/>
      <c r="F3" s="804"/>
      <c r="G3" s="804"/>
      <c r="H3" s="804"/>
      <c r="I3" s="804"/>
      <c r="J3" s="804"/>
      <c r="K3" s="804"/>
    </row>
    <row r="4" spans="1:11" s="815" customFormat="1" ht="15.6" customHeight="1" x14ac:dyDescent="0.25">
      <c r="A4" s="794" t="s">
        <v>575</v>
      </c>
      <c r="B4" s="794"/>
      <c r="C4" s="804"/>
      <c r="D4" s="804"/>
      <c r="E4" s="804"/>
      <c r="F4" s="804"/>
      <c r="G4" s="804"/>
      <c r="H4" s="804"/>
      <c r="I4" s="804"/>
      <c r="J4" s="804"/>
      <c r="K4" s="804"/>
    </row>
    <row r="5" spans="1:11" s="815" customFormat="1" ht="15.6" customHeight="1" x14ac:dyDescent="0.25">
      <c r="A5" s="800" t="s">
        <v>576</v>
      </c>
      <c r="B5" s="801"/>
      <c r="C5" s="801">
        <v>2345396909.8000002</v>
      </c>
      <c r="D5" s="801"/>
      <c r="E5" s="802">
        <v>166220281.02000001</v>
      </c>
      <c r="F5" s="801"/>
      <c r="G5" s="802">
        <v>141873135.00999999</v>
      </c>
      <c r="H5" s="801"/>
      <c r="I5" s="802">
        <f t="shared" ref="I5:I12" si="0">C5-E5-G5</f>
        <v>2037303493.7700002</v>
      </c>
      <c r="J5" s="802"/>
      <c r="K5" s="803">
        <f t="shared" ref="K5:K12" si="1">(E5+G5)/C5</f>
        <v>0.13136088597314308</v>
      </c>
    </row>
    <row r="6" spans="1:11" s="815" customFormat="1" ht="15.6" customHeight="1" x14ac:dyDescent="0.25">
      <c r="A6" s="800" t="s">
        <v>577</v>
      </c>
      <c r="B6" s="800"/>
      <c r="C6" s="801">
        <v>3595036890.0799999</v>
      </c>
      <c r="D6" s="801"/>
      <c r="E6" s="802">
        <v>138047537.44</v>
      </c>
      <c r="F6" s="801"/>
      <c r="G6" s="802">
        <v>550075472.78999996</v>
      </c>
      <c r="H6" s="801"/>
      <c r="I6" s="802">
        <f t="shared" si="0"/>
        <v>2906913879.8499999</v>
      </c>
      <c r="J6" s="802"/>
      <c r="K6" s="803">
        <f t="shared" si="1"/>
        <v>0.19140916526580826</v>
      </c>
    </row>
    <row r="7" spans="1:11" s="815" customFormat="1" ht="15.6" customHeight="1" x14ac:dyDescent="0.25">
      <c r="A7" s="800" t="s">
        <v>578</v>
      </c>
      <c r="B7" s="800"/>
      <c r="C7" s="801">
        <v>227672443.18000001</v>
      </c>
      <c r="D7" s="801"/>
      <c r="E7" s="802">
        <v>43939837.700000003</v>
      </c>
      <c r="F7" s="801"/>
      <c r="G7" s="802">
        <v>16237908.84</v>
      </c>
      <c r="H7" s="801"/>
      <c r="I7" s="802">
        <f t="shared" si="0"/>
        <v>167494696.64000002</v>
      </c>
      <c r="J7" s="802"/>
      <c r="K7" s="803">
        <f t="shared" si="1"/>
        <v>0.2643172168729393</v>
      </c>
    </row>
    <row r="8" spans="1:11" s="815" customFormat="1" ht="15.6" customHeight="1" x14ac:dyDescent="0.25">
      <c r="A8" s="800" t="s">
        <v>579</v>
      </c>
      <c r="B8" s="800"/>
      <c r="C8" s="801">
        <v>150623529.34</v>
      </c>
      <c r="D8" s="801"/>
      <c r="E8" s="802">
        <v>26885658.100000001</v>
      </c>
      <c r="F8" s="801"/>
      <c r="G8" s="802">
        <v>3662235.45</v>
      </c>
      <c r="H8" s="801"/>
      <c r="I8" s="802">
        <f t="shared" si="0"/>
        <v>120075635.79000001</v>
      </c>
      <c r="J8" s="802"/>
      <c r="K8" s="803">
        <f t="shared" si="1"/>
        <v>0.2028095722086338</v>
      </c>
    </row>
    <row r="9" spans="1:11" s="815" customFormat="1" ht="15.6" customHeight="1" x14ac:dyDescent="0.25">
      <c r="A9" s="800" t="s">
        <v>580</v>
      </c>
      <c r="B9" s="800"/>
      <c r="C9" s="801">
        <v>2561962290.1799998</v>
      </c>
      <c r="D9" s="801"/>
      <c r="E9" s="802">
        <v>4051225820.1900001</v>
      </c>
      <c r="F9" s="801"/>
      <c r="G9" s="802">
        <v>1245143829.1400001</v>
      </c>
      <c r="H9" s="801"/>
      <c r="I9" s="802">
        <f t="shared" si="0"/>
        <v>-2734407359.1500006</v>
      </c>
      <c r="J9" s="1767" t="s">
        <v>3589</v>
      </c>
      <c r="K9" s="803">
        <f t="shared" si="1"/>
        <v>2.0673097608153648</v>
      </c>
    </row>
    <row r="10" spans="1:11" s="815" customFormat="1" ht="15.6" customHeight="1" x14ac:dyDescent="0.25">
      <c r="A10" s="800" t="s">
        <v>581</v>
      </c>
      <c r="B10" s="800"/>
      <c r="C10" s="801">
        <v>6440631755.8699999</v>
      </c>
      <c r="D10" s="801"/>
      <c r="E10" s="802">
        <v>1010282516.1900001</v>
      </c>
      <c r="F10" s="801"/>
      <c r="G10" s="802">
        <v>483288948.17000002</v>
      </c>
      <c r="H10" s="801"/>
      <c r="I10" s="802">
        <f t="shared" si="0"/>
        <v>4947060291.5100002</v>
      </c>
      <c r="J10" s="802"/>
      <c r="K10" s="803">
        <f t="shared" si="1"/>
        <v>0.23189828590941522</v>
      </c>
    </row>
    <row r="11" spans="1:11" s="815" customFormat="1" ht="15.6" customHeight="1" x14ac:dyDescent="0.25">
      <c r="A11" s="800" t="s">
        <v>582</v>
      </c>
      <c r="B11" s="804"/>
      <c r="C11" s="805">
        <v>1493365412.1500001</v>
      </c>
      <c r="D11" s="801"/>
      <c r="E11" s="806">
        <v>309349672.79000002</v>
      </c>
      <c r="F11" s="801"/>
      <c r="G11" s="806">
        <v>226154130.43000001</v>
      </c>
      <c r="H11" s="801"/>
      <c r="I11" s="806">
        <f t="shared" si="0"/>
        <v>957861608.93000007</v>
      </c>
      <c r="J11" s="801"/>
      <c r="K11" s="803">
        <f t="shared" si="1"/>
        <v>0.35858859383185693</v>
      </c>
    </row>
    <row r="12" spans="1:11" s="817" customFormat="1" ht="15.6" customHeight="1" x14ac:dyDescent="0.25">
      <c r="A12" s="794" t="s">
        <v>583</v>
      </c>
      <c r="B12" s="807"/>
      <c r="C12" s="807">
        <f>SUM(C5:C11)</f>
        <v>16814689230.6</v>
      </c>
      <c r="D12" s="807"/>
      <c r="E12" s="807">
        <f>SUM(E5:E11)</f>
        <v>5745951323.4299994</v>
      </c>
      <c r="F12" s="807"/>
      <c r="G12" s="807">
        <f>SUM(G5:G11)</f>
        <v>2666435659.8299999</v>
      </c>
      <c r="H12" s="807"/>
      <c r="I12" s="808">
        <f t="shared" si="0"/>
        <v>8402302247.3400021</v>
      </c>
      <c r="J12" s="811"/>
      <c r="K12" s="810">
        <f t="shared" si="1"/>
        <v>0.50029987874832815</v>
      </c>
    </row>
    <row r="13" spans="1:11" s="815" customFormat="1" ht="15.6" customHeight="1" x14ac:dyDescent="0.25">
      <c r="A13" s="794"/>
      <c r="B13" s="794"/>
      <c r="C13" s="794"/>
      <c r="D13" s="794"/>
      <c r="E13" s="807"/>
      <c r="F13" s="801"/>
      <c r="G13" s="801"/>
      <c r="H13" s="801"/>
      <c r="I13" s="801"/>
      <c r="J13" s="801"/>
      <c r="K13" s="803"/>
    </row>
    <row r="14" spans="1:11" s="815" customFormat="1" ht="15.6" customHeight="1" x14ac:dyDescent="0.25">
      <c r="A14" s="794" t="s">
        <v>584</v>
      </c>
      <c r="B14" s="794"/>
      <c r="C14" s="794"/>
      <c r="D14" s="794"/>
      <c r="E14" s="807"/>
      <c r="F14" s="807"/>
      <c r="G14" s="801"/>
      <c r="H14" s="801"/>
      <c r="I14" s="801"/>
      <c r="J14" s="801"/>
      <c r="K14" s="803"/>
    </row>
    <row r="15" spans="1:11" s="815" customFormat="1" ht="15.6" customHeight="1" x14ac:dyDescent="0.25">
      <c r="A15" s="794" t="s">
        <v>585</v>
      </c>
      <c r="B15" s="794"/>
      <c r="C15" s="794"/>
      <c r="D15" s="794"/>
      <c r="E15" s="807"/>
      <c r="F15" s="807"/>
      <c r="G15" s="801"/>
      <c r="H15" s="801"/>
      <c r="I15" s="801"/>
      <c r="J15" s="801"/>
      <c r="K15" s="803"/>
    </row>
    <row r="16" spans="1:11" s="815" customFormat="1" ht="15.6" customHeight="1" x14ac:dyDescent="0.25">
      <c r="A16" s="800" t="s">
        <v>576</v>
      </c>
      <c r="B16" s="801"/>
      <c r="C16" s="801">
        <v>-45494035.799999997</v>
      </c>
      <c r="D16" s="801"/>
      <c r="E16" s="802">
        <v>4333329.6500000004</v>
      </c>
      <c r="F16" s="801"/>
      <c r="G16" s="802">
        <v>4396064.2</v>
      </c>
      <c r="H16" s="801"/>
      <c r="I16" s="802">
        <f t="shared" ref="I16:I21" si="2">C16-E16-G16</f>
        <v>-54223429.649999999</v>
      </c>
      <c r="J16" s="1767" t="s">
        <v>362</v>
      </c>
      <c r="K16" s="803">
        <f t="shared" ref="K16:K21" si="3">(E16+G16)/C16</f>
        <v>-0.19187996176852706</v>
      </c>
    </row>
    <row r="17" spans="1:11" s="815" customFormat="1" ht="15.6" customHeight="1" x14ac:dyDescent="0.25">
      <c r="A17" s="800" t="s">
        <v>577</v>
      </c>
      <c r="B17" s="800"/>
      <c r="C17" s="801">
        <v>540304743.13</v>
      </c>
      <c r="D17" s="801"/>
      <c r="E17" s="802">
        <v>59304407.409999996</v>
      </c>
      <c r="F17" s="801"/>
      <c r="G17" s="802">
        <v>71957829.370000005</v>
      </c>
      <c r="H17" s="801"/>
      <c r="I17" s="802">
        <f t="shared" si="2"/>
        <v>409042506.35000002</v>
      </c>
      <c r="J17" s="801"/>
      <c r="K17" s="803">
        <f t="shared" si="3"/>
        <v>0.24294111508182273</v>
      </c>
    </row>
    <row r="18" spans="1:11" s="815" customFormat="1" ht="15.6" customHeight="1" x14ac:dyDescent="0.25">
      <c r="A18" s="800" t="s">
        <v>578</v>
      </c>
      <c r="B18" s="800"/>
      <c r="C18" s="801">
        <v>146373668.84</v>
      </c>
      <c r="D18" s="801"/>
      <c r="E18" s="802">
        <v>220362827.65000001</v>
      </c>
      <c r="F18" s="801"/>
      <c r="G18" s="802">
        <v>16820384.75</v>
      </c>
      <c r="H18" s="801"/>
      <c r="I18" s="802">
        <f t="shared" si="2"/>
        <v>-90809543.560000002</v>
      </c>
      <c r="J18" s="1767" t="s">
        <v>362</v>
      </c>
      <c r="K18" s="803">
        <f t="shared" si="3"/>
        <v>1.6203953503362907</v>
      </c>
    </row>
    <row r="19" spans="1:11" s="815" customFormat="1" ht="15.6" customHeight="1" x14ac:dyDescent="0.25">
      <c r="A19" s="800" t="s">
        <v>579</v>
      </c>
      <c r="B19" s="800"/>
      <c r="C19" s="801">
        <v>10429878.1</v>
      </c>
      <c r="D19" s="801"/>
      <c r="E19" s="802">
        <v>11879878.1</v>
      </c>
      <c r="F19" s="801"/>
      <c r="G19" s="802">
        <v>0</v>
      </c>
      <c r="H19" s="801"/>
      <c r="I19" s="802">
        <f t="shared" si="2"/>
        <v>-1450000</v>
      </c>
      <c r="J19" s="1767" t="s">
        <v>362</v>
      </c>
      <c r="K19" s="803">
        <f t="shared" si="3"/>
        <v>1.1390236766046191</v>
      </c>
    </row>
    <row r="20" spans="1:11" s="815" customFormat="1" ht="15.6" customHeight="1" x14ac:dyDescent="0.25">
      <c r="A20" s="800" t="s">
        <v>582</v>
      </c>
      <c r="B20" s="804"/>
      <c r="C20" s="805">
        <v>207211110.38999999</v>
      </c>
      <c r="D20" s="801"/>
      <c r="E20" s="806">
        <v>31482023.850000001</v>
      </c>
      <c r="F20" s="801"/>
      <c r="G20" s="806">
        <v>5238614.66</v>
      </c>
      <c r="H20" s="801"/>
      <c r="I20" s="806">
        <f t="shared" si="2"/>
        <v>170490471.88</v>
      </c>
      <c r="J20" s="801"/>
      <c r="K20" s="803">
        <f t="shared" si="3"/>
        <v>0.17721365635697178</v>
      </c>
    </row>
    <row r="21" spans="1:11" s="817" customFormat="1" ht="15.6" customHeight="1" x14ac:dyDescent="0.25">
      <c r="A21" s="794" t="s">
        <v>158</v>
      </c>
      <c r="B21" s="807"/>
      <c r="C21" s="807">
        <f>SUM(C16:C20)</f>
        <v>858825364.65999997</v>
      </c>
      <c r="D21" s="807"/>
      <c r="E21" s="807">
        <f>SUM(E16:E20)</f>
        <v>327362466.66000003</v>
      </c>
      <c r="F21" s="807"/>
      <c r="G21" s="807">
        <f>SUM(G16:G20)</f>
        <v>98412892.980000004</v>
      </c>
      <c r="H21" s="807"/>
      <c r="I21" s="808">
        <f t="shared" si="2"/>
        <v>433050005.01999992</v>
      </c>
      <c r="J21" s="801"/>
      <c r="K21" s="810">
        <f t="shared" si="3"/>
        <v>0.49576477030177152</v>
      </c>
    </row>
    <row r="22" spans="1:11" s="815" customFormat="1" ht="15.6" customHeight="1" x14ac:dyDescent="0.25">
      <c r="A22" s="794"/>
      <c r="B22" s="794"/>
      <c r="C22" s="794"/>
      <c r="D22" s="794"/>
      <c r="E22" s="807"/>
      <c r="F22" s="801"/>
      <c r="G22" s="801"/>
      <c r="H22" s="801"/>
      <c r="I22" s="801"/>
      <c r="J22" s="801"/>
      <c r="K22" s="803"/>
    </row>
    <row r="23" spans="1:11" s="815" customFormat="1" ht="15.6" customHeight="1" x14ac:dyDescent="0.25">
      <c r="A23" s="794" t="s">
        <v>553</v>
      </c>
      <c r="B23" s="794"/>
      <c r="C23" s="794"/>
      <c r="D23" s="794"/>
      <c r="E23" s="807"/>
      <c r="F23" s="807"/>
      <c r="G23" s="801"/>
      <c r="H23" s="801"/>
      <c r="I23" s="801"/>
      <c r="J23" s="801"/>
      <c r="K23" s="803"/>
    </row>
    <row r="24" spans="1:11" s="815" customFormat="1" ht="15.6" customHeight="1" x14ac:dyDescent="0.25">
      <c r="A24" s="794" t="s">
        <v>159</v>
      </c>
      <c r="B24" s="794"/>
      <c r="C24" s="794"/>
      <c r="D24" s="794"/>
      <c r="E24" s="807"/>
      <c r="F24" s="807"/>
      <c r="G24" s="801"/>
      <c r="H24" s="801"/>
      <c r="I24" s="801"/>
      <c r="J24" s="801"/>
      <c r="K24" s="803"/>
    </row>
    <row r="25" spans="1:11" s="815" customFormat="1" ht="15.6" customHeight="1" x14ac:dyDescent="0.25">
      <c r="A25" s="800" t="s">
        <v>586</v>
      </c>
      <c r="B25" s="801"/>
      <c r="C25" s="805">
        <v>17671528448.59</v>
      </c>
      <c r="D25" s="801"/>
      <c r="E25" s="806">
        <v>2023852522.6700001</v>
      </c>
      <c r="F25" s="801"/>
      <c r="G25" s="806">
        <v>1160225980.75</v>
      </c>
      <c r="H25" s="801"/>
      <c r="I25" s="805">
        <f>C25-E25-G25</f>
        <v>14487449945.17</v>
      </c>
      <c r="J25" s="801"/>
      <c r="K25" s="803">
        <f>(E25+G25)/C25</f>
        <v>0.18018127366193135</v>
      </c>
    </row>
    <row r="26" spans="1:11" s="817" customFormat="1" ht="15.6" customHeight="1" x14ac:dyDescent="0.25">
      <c r="A26" s="794" t="s">
        <v>160</v>
      </c>
      <c r="B26" s="807"/>
      <c r="C26" s="807">
        <f>SUM(C25)</f>
        <v>17671528448.59</v>
      </c>
      <c r="D26" s="807"/>
      <c r="E26" s="807">
        <f>SUM(E25)</f>
        <v>2023852522.6700001</v>
      </c>
      <c r="F26" s="807"/>
      <c r="G26" s="807">
        <f>SUM(G25)</f>
        <v>1160225980.75</v>
      </c>
      <c r="H26" s="807"/>
      <c r="I26" s="807">
        <f>C26-E26-G26</f>
        <v>14487449945.17</v>
      </c>
      <c r="J26" s="811"/>
      <c r="K26" s="810">
        <f>(E26+G26)/C26</f>
        <v>0.18018127366193135</v>
      </c>
    </row>
    <row r="27" spans="1:11" s="815" customFormat="1" ht="15.6" customHeight="1" x14ac:dyDescent="0.25">
      <c r="A27" s="794"/>
      <c r="B27" s="801"/>
      <c r="C27" s="801"/>
      <c r="D27" s="801"/>
      <c r="E27" s="801"/>
      <c r="F27" s="801"/>
      <c r="G27" s="811"/>
      <c r="H27" s="801"/>
      <c r="I27" s="811"/>
      <c r="J27" s="811"/>
      <c r="K27" s="801"/>
    </row>
    <row r="28" spans="1:11" s="815" customFormat="1" ht="15.6" customHeight="1" x14ac:dyDescent="0.25">
      <c r="A28" s="794" t="s">
        <v>587</v>
      </c>
      <c r="B28" s="800"/>
      <c r="C28" s="800"/>
      <c r="D28" s="800"/>
      <c r="E28" s="801"/>
      <c r="F28" s="801"/>
      <c r="G28" s="801"/>
      <c r="H28" s="801"/>
      <c r="I28" s="801"/>
      <c r="J28" s="801"/>
      <c r="K28" s="803"/>
    </row>
    <row r="29" spans="1:11" s="815" customFormat="1" ht="15.6" customHeight="1" x14ac:dyDescent="0.25">
      <c r="A29" s="794" t="s">
        <v>150</v>
      </c>
      <c r="B29" s="794"/>
      <c r="C29" s="794"/>
      <c r="D29" s="794"/>
      <c r="E29" s="807"/>
      <c r="F29" s="807"/>
      <c r="G29" s="801"/>
      <c r="H29" s="801"/>
      <c r="I29" s="801"/>
      <c r="J29" s="801"/>
      <c r="K29" s="803"/>
    </row>
    <row r="30" spans="1:11" s="815" customFormat="1" ht="15.6" customHeight="1" x14ac:dyDescent="0.25">
      <c r="A30" s="800" t="s">
        <v>246</v>
      </c>
      <c r="B30" s="801"/>
      <c r="C30" s="801">
        <v>68795575.140000001</v>
      </c>
      <c r="D30" s="801"/>
      <c r="E30" s="802">
        <v>2664032.2999999998</v>
      </c>
      <c r="F30" s="801"/>
      <c r="G30" s="802">
        <v>49280130.640000001</v>
      </c>
      <c r="H30" s="801"/>
      <c r="I30" s="801">
        <f>C30-E30-G30</f>
        <v>16851412.200000003</v>
      </c>
      <c r="J30" s="801"/>
      <c r="K30" s="803">
        <f>(E30+G30)/C30</f>
        <v>0.75505092928277528</v>
      </c>
    </row>
    <row r="31" spans="1:11" s="815" customFormat="1" ht="15.6" customHeight="1" x14ac:dyDescent="0.25">
      <c r="A31" s="800" t="s">
        <v>248</v>
      </c>
      <c r="B31" s="804"/>
      <c r="C31" s="805">
        <v>12750000</v>
      </c>
      <c r="D31" s="801"/>
      <c r="E31" s="806">
        <v>949213</v>
      </c>
      <c r="F31" s="801"/>
      <c r="G31" s="806">
        <v>0</v>
      </c>
      <c r="H31" s="801"/>
      <c r="I31" s="805">
        <f>C31-E31-G31</f>
        <v>11800787</v>
      </c>
      <c r="J31" s="801"/>
      <c r="K31" s="803">
        <f>(E31+G31)/C31</f>
        <v>7.444807843137255E-2</v>
      </c>
    </row>
    <row r="32" spans="1:11" s="817" customFormat="1" ht="15.6" customHeight="1" x14ac:dyDescent="0.25">
      <c r="A32" s="794" t="s">
        <v>163</v>
      </c>
      <c r="B32" s="807"/>
      <c r="C32" s="807">
        <f>SUM(C30:C31)</f>
        <v>81545575.140000001</v>
      </c>
      <c r="D32" s="807"/>
      <c r="E32" s="807">
        <f>SUM(E30:E31)</f>
        <v>3613245.3</v>
      </c>
      <c r="F32" s="807"/>
      <c r="G32" s="807">
        <f>SUM(G30:G31)</f>
        <v>49280130.640000001</v>
      </c>
      <c r="H32" s="807"/>
      <c r="I32" s="807">
        <f>C32-E32-G32</f>
        <v>28652199.200000003</v>
      </c>
      <c r="J32" s="811"/>
      <c r="K32" s="810">
        <f>(E32+G32)/C32</f>
        <v>0.64863575796958928</v>
      </c>
    </row>
    <row r="33" spans="1:11" s="815" customFormat="1" ht="15.6" customHeight="1" x14ac:dyDescent="0.25">
      <c r="A33" s="794"/>
      <c r="B33" s="794"/>
      <c r="C33" s="794"/>
      <c r="D33" s="794"/>
      <c r="E33" s="807"/>
      <c r="F33" s="801"/>
      <c r="G33" s="801"/>
      <c r="H33" s="801"/>
      <c r="I33" s="801"/>
      <c r="J33" s="801"/>
      <c r="K33" s="803"/>
    </row>
    <row r="34" spans="1:11" s="815" customFormat="1" ht="15.6" customHeight="1" x14ac:dyDescent="0.25">
      <c r="A34" s="794" t="s">
        <v>562</v>
      </c>
      <c r="B34" s="794"/>
      <c r="C34" s="794"/>
      <c r="D34" s="794"/>
      <c r="E34" s="807"/>
      <c r="F34" s="801"/>
      <c r="G34" s="801"/>
      <c r="H34" s="801"/>
      <c r="I34" s="801"/>
      <c r="J34" s="801"/>
      <c r="K34" s="803"/>
    </row>
    <row r="35" spans="1:11" s="815" customFormat="1" ht="15.6" customHeight="1" x14ac:dyDescent="0.25">
      <c r="A35" s="794" t="s">
        <v>588</v>
      </c>
      <c r="B35" s="794"/>
      <c r="C35" s="794"/>
      <c r="D35" s="794"/>
      <c r="E35" s="807"/>
      <c r="F35" s="801"/>
      <c r="G35" s="801"/>
      <c r="H35" s="801"/>
      <c r="I35" s="801"/>
      <c r="J35" s="801"/>
      <c r="K35" s="803"/>
    </row>
    <row r="36" spans="1:11" s="815" customFormat="1" ht="15.6" customHeight="1" x14ac:dyDescent="0.25">
      <c r="A36" s="800" t="s">
        <v>246</v>
      </c>
      <c r="B36" s="801"/>
      <c r="C36" s="805">
        <v>119333637.02</v>
      </c>
      <c r="D36" s="801"/>
      <c r="E36" s="806">
        <v>20750872.449999999</v>
      </c>
      <c r="F36" s="801"/>
      <c r="G36" s="806">
        <v>7154252.9000000004</v>
      </c>
      <c r="H36" s="801"/>
      <c r="I36" s="805">
        <f>C36-E36-G36</f>
        <v>91428511.669999987</v>
      </c>
      <c r="J36" s="801"/>
      <c r="K36" s="803">
        <f>(E36+G36)/C36</f>
        <v>0.23384123744860955</v>
      </c>
    </row>
    <row r="37" spans="1:11" s="817" customFormat="1" ht="15.6" customHeight="1" x14ac:dyDescent="0.25">
      <c r="A37" s="794" t="s">
        <v>5080</v>
      </c>
      <c r="B37" s="807"/>
      <c r="C37" s="807">
        <f>SUM(C36)</f>
        <v>119333637.02</v>
      </c>
      <c r="D37" s="807"/>
      <c r="E37" s="807">
        <f>SUM(E36)</f>
        <v>20750872.449999999</v>
      </c>
      <c r="F37" s="807"/>
      <c r="G37" s="807">
        <f>SUM(G36)</f>
        <v>7154252.9000000004</v>
      </c>
      <c r="H37" s="807"/>
      <c r="I37" s="809">
        <f>C37-E37-G37</f>
        <v>91428511.669999987</v>
      </c>
      <c r="J37" s="811"/>
      <c r="K37" s="810">
        <f>(E37+G37)/C37</f>
        <v>0.23384123744860955</v>
      </c>
    </row>
    <row r="38" spans="1:11" s="815" customFormat="1" ht="15.6" customHeight="1" x14ac:dyDescent="0.25">
      <c r="A38" s="794"/>
      <c r="B38" s="801"/>
      <c r="C38" s="801"/>
      <c r="D38" s="801"/>
      <c r="E38" s="801"/>
      <c r="F38" s="801"/>
      <c r="G38" s="811"/>
      <c r="H38" s="801"/>
      <c r="I38" s="811"/>
      <c r="J38" s="811"/>
      <c r="K38" s="804"/>
    </row>
    <row r="39" spans="1:11" s="815" customFormat="1" ht="15.6" customHeight="1" x14ac:dyDescent="0.25">
      <c r="A39" s="794" t="s">
        <v>5081</v>
      </c>
      <c r="B39" s="807"/>
      <c r="C39" s="807">
        <f>C37+C32+C26+C21+C12</f>
        <v>35545922256.010002</v>
      </c>
      <c r="D39" s="807"/>
      <c r="E39" s="807">
        <f>E37+E32+E26+E21+E12</f>
        <v>8121530430.5099993</v>
      </c>
      <c r="F39" s="807"/>
      <c r="G39" s="807">
        <f>G37+G32+G26+G21+G12</f>
        <v>3981508917.0999999</v>
      </c>
      <c r="H39" s="807"/>
      <c r="I39" s="809">
        <f>C39-E39-G39</f>
        <v>23442882908.400005</v>
      </c>
      <c r="J39" s="811"/>
      <c r="K39" s="810">
        <f>(E39+G39)/C39</f>
        <v>0.34049023290044617</v>
      </c>
    </row>
    <row r="40" spans="1:11" s="815" customFormat="1" ht="15.6" customHeight="1" x14ac:dyDescent="0.25">
      <c r="A40" s="794"/>
      <c r="B40" s="807"/>
      <c r="C40" s="807"/>
      <c r="D40" s="807"/>
      <c r="E40" s="807"/>
      <c r="F40" s="807"/>
      <c r="G40" s="807"/>
      <c r="H40" s="807"/>
      <c r="I40" s="809"/>
      <c r="J40" s="811"/>
      <c r="K40" s="810"/>
    </row>
    <row r="41" spans="1:11" s="815" customFormat="1" ht="15.6" customHeight="1" x14ac:dyDescent="0.25">
      <c r="A41" s="794"/>
      <c r="B41" s="794"/>
      <c r="C41" s="794"/>
      <c r="D41" s="794"/>
      <c r="E41" s="807"/>
      <c r="F41" s="801"/>
      <c r="G41" s="801"/>
      <c r="H41" s="801"/>
      <c r="I41" s="801" t="s">
        <v>0</v>
      </c>
      <c r="J41" s="801"/>
      <c r="K41" s="803"/>
    </row>
    <row r="42" spans="1:11" s="815" customFormat="1" ht="15.6" customHeight="1" x14ac:dyDescent="0.25">
      <c r="A42" s="794" t="s">
        <v>589</v>
      </c>
      <c r="B42" s="794"/>
      <c r="C42" s="809"/>
      <c r="D42" s="809"/>
      <c r="E42" s="809"/>
      <c r="F42" s="809"/>
      <c r="G42" s="809"/>
      <c r="H42" s="809"/>
      <c r="I42" s="809"/>
      <c r="J42" s="811"/>
      <c r="K42" s="809"/>
    </row>
    <row r="43" spans="1:11" s="815" customFormat="1" ht="15.6" customHeight="1" x14ac:dyDescent="0.25">
      <c r="A43" s="794" t="s">
        <v>147</v>
      </c>
      <c r="B43" s="794"/>
      <c r="C43" s="794"/>
      <c r="D43" s="794"/>
      <c r="E43" s="807"/>
      <c r="F43" s="807"/>
      <c r="G43" s="801"/>
      <c r="H43" s="801"/>
      <c r="I43" s="801"/>
      <c r="J43" s="801"/>
      <c r="K43" s="803"/>
    </row>
    <row r="44" spans="1:11" s="815" customFormat="1" ht="15.6" customHeight="1" x14ac:dyDescent="0.25">
      <c r="A44" s="800" t="s">
        <v>246</v>
      </c>
      <c r="B44" s="801"/>
      <c r="C44" s="801">
        <v>498911914.67000002</v>
      </c>
      <c r="D44" s="801"/>
      <c r="E44" s="802">
        <v>12177618.15</v>
      </c>
      <c r="F44" s="801"/>
      <c r="G44" s="802">
        <v>104878263.37</v>
      </c>
      <c r="H44" s="804"/>
      <c r="I44" s="801">
        <f t="shared" ref="I44:I50" si="4">C44-E44-G44</f>
        <v>381856033.15000004</v>
      </c>
      <c r="J44" s="801"/>
      <c r="K44" s="803">
        <f t="shared" ref="K44:K50" si="5">(E44+G44)/C44</f>
        <v>0.23462234129530737</v>
      </c>
    </row>
    <row r="45" spans="1:11" s="815" customFormat="1" ht="15.6" customHeight="1" x14ac:dyDescent="0.25">
      <c r="A45" s="800" t="s">
        <v>247</v>
      </c>
      <c r="B45" s="794"/>
      <c r="C45" s="801">
        <v>1513061174.1400001</v>
      </c>
      <c r="D45" s="801"/>
      <c r="E45" s="802">
        <v>364687271.85000002</v>
      </c>
      <c r="F45" s="801"/>
      <c r="G45" s="802">
        <v>727026890.02999997</v>
      </c>
      <c r="H45" s="801"/>
      <c r="I45" s="801">
        <f t="shared" si="4"/>
        <v>421347012.25999999</v>
      </c>
      <c r="J45" s="801"/>
      <c r="K45" s="803">
        <f t="shared" si="5"/>
        <v>0.72152678327795505</v>
      </c>
    </row>
    <row r="46" spans="1:11" s="815" customFormat="1" ht="15.6" customHeight="1" x14ac:dyDescent="0.25">
      <c r="A46" s="800" t="s">
        <v>248</v>
      </c>
      <c r="B46" s="794"/>
      <c r="C46" s="801">
        <v>75776221.969999999</v>
      </c>
      <c r="D46" s="801"/>
      <c r="E46" s="802">
        <v>6778644.5</v>
      </c>
      <c r="F46" s="801"/>
      <c r="G46" s="802">
        <v>26520260.32</v>
      </c>
      <c r="H46" s="801"/>
      <c r="I46" s="801">
        <f t="shared" si="4"/>
        <v>42477317.149999999</v>
      </c>
      <c r="J46" s="801"/>
      <c r="K46" s="803">
        <f t="shared" si="5"/>
        <v>0.43943738489869716</v>
      </c>
    </row>
    <row r="47" spans="1:11" s="815" customFormat="1" ht="15.6" customHeight="1" x14ac:dyDescent="0.25">
      <c r="A47" s="800" t="s">
        <v>579</v>
      </c>
      <c r="B47" s="800"/>
      <c r="C47" s="801">
        <v>4850000</v>
      </c>
      <c r="D47" s="801"/>
      <c r="E47" s="802">
        <v>0</v>
      </c>
      <c r="F47" s="801"/>
      <c r="G47" s="802">
        <v>0</v>
      </c>
      <c r="H47" s="801"/>
      <c r="I47" s="801">
        <f t="shared" si="4"/>
        <v>4850000</v>
      </c>
      <c r="J47" s="801"/>
      <c r="K47" s="803">
        <f t="shared" si="5"/>
        <v>0</v>
      </c>
    </row>
    <row r="48" spans="1:11" s="815" customFormat="1" ht="15.6" customHeight="1" x14ac:dyDescent="0.25">
      <c r="A48" s="800" t="s">
        <v>590</v>
      </c>
      <c r="B48" s="794"/>
      <c r="C48" s="801">
        <v>300000</v>
      </c>
      <c r="D48" s="801"/>
      <c r="E48" s="802">
        <v>0</v>
      </c>
      <c r="F48" s="801"/>
      <c r="G48" s="802">
        <v>0</v>
      </c>
      <c r="H48" s="801"/>
      <c r="I48" s="801">
        <f t="shared" si="4"/>
        <v>300000</v>
      </c>
      <c r="J48" s="801"/>
      <c r="K48" s="803">
        <f t="shared" si="5"/>
        <v>0</v>
      </c>
    </row>
    <row r="49" spans="1:11" s="815" customFormat="1" ht="15.6" customHeight="1" x14ac:dyDescent="0.25">
      <c r="A49" s="800" t="s">
        <v>252</v>
      </c>
      <c r="B49" s="794"/>
      <c r="C49" s="805">
        <v>148008097.40000001</v>
      </c>
      <c r="D49" s="801"/>
      <c r="E49" s="806">
        <v>22351254.100000001</v>
      </c>
      <c r="F49" s="801"/>
      <c r="G49" s="806">
        <v>34754937.950000003</v>
      </c>
      <c r="H49" s="801"/>
      <c r="I49" s="805">
        <f t="shared" si="4"/>
        <v>90901905.350000009</v>
      </c>
      <c r="J49" s="801"/>
      <c r="K49" s="803">
        <f t="shared" si="5"/>
        <v>0.38583153930874059</v>
      </c>
    </row>
    <row r="50" spans="1:11" s="817" customFormat="1" ht="15.6" customHeight="1" x14ac:dyDescent="0.25">
      <c r="A50" s="794" t="s">
        <v>5082</v>
      </c>
      <c r="B50" s="807"/>
      <c r="C50" s="807">
        <f>SUM(C44:C49)</f>
        <v>2240907408.1800003</v>
      </c>
      <c r="D50" s="807"/>
      <c r="E50" s="807">
        <f>SUM(E44:E49)</f>
        <v>405994788.60000002</v>
      </c>
      <c r="F50" s="807"/>
      <c r="G50" s="807">
        <f>SUM(G44:G49)</f>
        <v>893180351.67000008</v>
      </c>
      <c r="H50" s="807"/>
      <c r="I50" s="807">
        <f t="shared" si="4"/>
        <v>941732267.91000032</v>
      </c>
      <c r="J50" s="811"/>
      <c r="K50" s="810">
        <f t="shared" si="5"/>
        <v>0.57975404763606553</v>
      </c>
    </row>
    <row r="51" spans="1:11" s="815" customFormat="1" ht="15.6" customHeight="1" x14ac:dyDescent="0.25">
      <c r="A51" s="794"/>
      <c r="B51" s="794"/>
      <c r="C51" s="794"/>
      <c r="D51" s="794"/>
      <c r="E51" s="807"/>
      <c r="F51" s="801"/>
      <c r="G51" s="801"/>
      <c r="H51" s="801"/>
      <c r="I51" s="801"/>
      <c r="J51" s="801"/>
      <c r="K51" s="803"/>
    </row>
    <row r="52" spans="1:11" s="815" customFormat="1" ht="15.6" customHeight="1" x14ac:dyDescent="0.25">
      <c r="A52" s="794" t="s">
        <v>565</v>
      </c>
      <c r="B52" s="794"/>
      <c r="C52" s="794"/>
      <c r="D52" s="794"/>
      <c r="E52" s="807"/>
      <c r="F52" s="807"/>
      <c r="G52" s="801"/>
      <c r="H52" s="801"/>
      <c r="I52" s="801"/>
      <c r="J52" s="801"/>
      <c r="K52" s="803"/>
    </row>
    <row r="53" spans="1:11" s="815" customFormat="1" ht="15.6" customHeight="1" x14ac:dyDescent="0.25">
      <c r="A53" s="794" t="s">
        <v>151</v>
      </c>
      <c r="B53" s="794"/>
      <c r="C53" s="794"/>
      <c r="D53" s="794"/>
      <c r="E53" s="807"/>
      <c r="F53" s="807"/>
      <c r="G53" s="801"/>
      <c r="H53" s="801"/>
      <c r="I53" s="801"/>
      <c r="J53" s="801"/>
      <c r="K53" s="803"/>
    </row>
    <row r="54" spans="1:11" s="815" customFormat="1" ht="15.6" customHeight="1" x14ac:dyDescent="0.25">
      <c r="A54" s="800" t="s">
        <v>246</v>
      </c>
      <c r="B54" s="801"/>
      <c r="C54" s="801">
        <v>164354104.94</v>
      </c>
      <c r="D54" s="801"/>
      <c r="E54" s="802">
        <v>80226876.099999994</v>
      </c>
      <c r="F54" s="801"/>
      <c r="G54" s="802">
        <v>13443188.84</v>
      </c>
      <c r="H54" s="804"/>
      <c r="I54" s="801">
        <f t="shared" ref="I54:I59" si="6">C54-E54-G54</f>
        <v>70684040</v>
      </c>
      <c r="J54" s="801"/>
      <c r="K54" s="803">
        <f t="shared" ref="K54:K59" si="7">(E54+G54)/C54</f>
        <v>0.56992835666742669</v>
      </c>
    </row>
    <row r="55" spans="1:11" s="815" customFormat="1" ht="15.6" customHeight="1" x14ac:dyDescent="0.25">
      <c r="A55" s="800" t="s">
        <v>247</v>
      </c>
      <c r="B55" s="794"/>
      <c r="C55" s="801">
        <v>439213990.57999998</v>
      </c>
      <c r="D55" s="801"/>
      <c r="E55" s="802">
        <v>253644643.15000001</v>
      </c>
      <c r="F55" s="801"/>
      <c r="G55" s="802">
        <v>85780398.620000005</v>
      </c>
      <c r="H55" s="801"/>
      <c r="I55" s="801">
        <f t="shared" si="6"/>
        <v>99788948.809999973</v>
      </c>
      <c r="J55" s="801"/>
      <c r="K55" s="803">
        <f t="shared" si="7"/>
        <v>0.77280106975138785</v>
      </c>
    </row>
    <row r="56" spans="1:11" s="815" customFormat="1" ht="15.6" customHeight="1" x14ac:dyDescent="0.25">
      <c r="A56" s="800" t="s">
        <v>248</v>
      </c>
      <c r="B56" s="794"/>
      <c r="C56" s="801">
        <v>141795270.84</v>
      </c>
      <c r="D56" s="801"/>
      <c r="E56" s="802">
        <v>50192771.850000001</v>
      </c>
      <c r="F56" s="801"/>
      <c r="G56" s="802">
        <v>52263195.82</v>
      </c>
      <c r="H56" s="801"/>
      <c r="I56" s="801">
        <f t="shared" si="6"/>
        <v>39339303.170000009</v>
      </c>
      <c r="J56" s="801"/>
      <c r="K56" s="803">
        <f t="shared" si="7"/>
        <v>0.72256265715384838</v>
      </c>
    </row>
    <row r="57" spans="1:11" s="815" customFormat="1" ht="15.6" customHeight="1" x14ac:dyDescent="0.25">
      <c r="A57" s="800" t="s">
        <v>251</v>
      </c>
      <c r="B57" s="794"/>
      <c r="C57" s="801">
        <v>78885353.219999999</v>
      </c>
      <c r="D57" s="801"/>
      <c r="E57" s="802">
        <v>304737374.94</v>
      </c>
      <c r="F57" s="801"/>
      <c r="G57" s="802">
        <v>23092617.050000001</v>
      </c>
      <c r="H57" s="801"/>
      <c r="I57" s="801">
        <f t="shared" si="6"/>
        <v>-248944638.77000001</v>
      </c>
      <c r="J57" s="1767" t="s">
        <v>362</v>
      </c>
      <c r="K57" s="803">
        <f t="shared" si="7"/>
        <v>4.1557777028104184</v>
      </c>
    </row>
    <row r="58" spans="1:11" s="815" customFormat="1" ht="15.6" customHeight="1" x14ac:dyDescent="0.25">
      <c r="A58" s="800" t="s">
        <v>252</v>
      </c>
      <c r="B58" s="794"/>
      <c r="C58" s="805">
        <v>5123250</v>
      </c>
      <c r="D58" s="801"/>
      <c r="E58" s="806">
        <v>0</v>
      </c>
      <c r="F58" s="801"/>
      <c r="G58" s="806">
        <v>1423250</v>
      </c>
      <c r="H58" s="801"/>
      <c r="I58" s="805">
        <f t="shared" si="6"/>
        <v>3700000</v>
      </c>
      <c r="J58" s="801"/>
      <c r="K58" s="803">
        <f t="shared" si="7"/>
        <v>0.277802176352901</v>
      </c>
    </row>
    <row r="59" spans="1:11" s="817" customFormat="1" ht="15.6" customHeight="1" x14ac:dyDescent="0.25">
      <c r="A59" s="794" t="s">
        <v>5077</v>
      </c>
      <c r="B59" s="807"/>
      <c r="C59" s="807">
        <f>SUM(C54:C58)</f>
        <v>829371969.58000004</v>
      </c>
      <c r="D59" s="807"/>
      <c r="E59" s="807">
        <f>SUM(E54:E58)</f>
        <v>688801666.03999996</v>
      </c>
      <c r="F59" s="807"/>
      <c r="G59" s="807">
        <f>SUM(G54:G58)</f>
        <v>176002650.33000001</v>
      </c>
      <c r="H59" s="807"/>
      <c r="I59" s="807">
        <f t="shared" si="6"/>
        <v>-35432346.789999932</v>
      </c>
      <c r="J59" s="1767" t="s">
        <v>362</v>
      </c>
      <c r="K59" s="810">
        <f t="shared" si="7"/>
        <v>1.0427219005338981</v>
      </c>
    </row>
    <row r="60" spans="1:11" s="815" customFormat="1" ht="15.6" customHeight="1" x14ac:dyDescent="0.25">
      <c r="A60" s="800"/>
      <c r="B60" s="800"/>
      <c r="C60" s="800"/>
      <c r="D60" s="800"/>
      <c r="E60" s="800"/>
      <c r="F60" s="800"/>
      <c r="G60" s="800"/>
      <c r="H60" s="800"/>
      <c r="I60" s="800"/>
      <c r="J60" s="800"/>
      <c r="K60" s="803"/>
    </row>
    <row r="61" spans="1:11" s="815" customFormat="1" ht="15.6" customHeight="1" x14ac:dyDescent="0.25">
      <c r="A61" s="794" t="s">
        <v>568</v>
      </c>
      <c r="B61" s="794"/>
      <c r="C61" s="794"/>
      <c r="D61" s="794"/>
      <c r="E61" s="807"/>
      <c r="F61" s="807"/>
      <c r="G61" s="801"/>
      <c r="H61" s="801"/>
      <c r="I61" s="801"/>
      <c r="J61" s="801"/>
      <c r="K61" s="803"/>
    </row>
    <row r="62" spans="1:11" s="815" customFormat="1" ht="15.6" customHeight="1" x14ac:dyDescent="0.25">
      <c r="A62" s="794" t="s">
        <v>152</v>
      </c>
      <c r="B62" s="794"/>
      <c r="C62" s="794"/>
      <c r="D62" s="794"/>
      <c r="E62" s="807"/>
      <c r="F62" s="807"/>
      <c r="G62" s="801"/>
      <c r="H62" s="801"/>
      <c r="I62" s="801"/>
      <c r="J62" s="801"/>
      <c r="K62" s="803"/>
    </row>
    <row r="63" spans="1:11" s="815" customFormat="1" ht="15.6" customHeight="1" x14ac:dyDescent="0.25">
      <c r="A63" s="800" t="s">
        <v>246</v>
      </c>
      <c r="B63" s="801"/>
      <c r="C63" s="801">
        <v>68151730.239999995</v>
      </c>
      <c r="D63" s="801"/>
      <c r="E63" s="802">
        <v>16884853.25</v>
      </c>
      <c r="F63" s="801"/>
      <c r="G63" s="802">
        <v>26296544.530000001</v>
      </c>
      <c r="H63" s="804"/>
      <c r="I63" s="801">
        <f t="shared" ref="I63:I70" si="8">C63-E63-G63</f>
        <v>24970332.459999993</v>
      </c>
      <c r="J63" s="801"/>
      <c r="K63" s="803">
        <f t="shared" ref="K63:K70" si="9">(E63+G63)/C63</f>
        <v>0.63360677165399004</v>
      </c>
    </row>
    <row r="64" spans="1:11" s="815" customFormat="1" ht="15.6" customHeight="1" x14ac:dyDescent="0.25">
      <c r="A64" s="800" t="s">
        <v>247</v>
      </c>
      <c r="B64" s="794"/>
      <c r="C64" s="801">
        <v>37133390</v>
      </c>
      <c r="D64" s="801"/>
      <c r="E64" s="802">
        <v>1302683</v>
      </c>
      <c r="F64" s="801"/>
      <c r="G64" s="802">
        <v>11484130</v>
      </c>
      <c r="H64" s="801"/>
      <c r="I64" s="801">
        <f t="shared" si="8"/>
        <v>24346577</v>
      </c>
      <c r="J64" s="801"/>
      <c r="K64" s="803">
        <f t="shared" si="9"/>
        <v>0.34434811903787937</v>
      </c>
    </row>
    <row r="65" spans="1:11" s="815" customFormat="1" ht="15.6" customHeight="1" x14ac:dyDescent="0.25">
      <c r="A65" s="800" t="s">
        <v>248</v>
      </c>
      <c r="B65" s="794"/>
      <c r="C65" s="801">
        <v>1500000</v>
      </c>
      <c r="D65" s="801"/>
      <c r="E65" s="802">
        <v>0</v>
      </c>
      <c r="F65" s="801"/>
      <c r="G65" s="802">
        <v>0</v>
      </c>
      <c r="H65" s="801"/>
      <c r="I65" s="801">
        <f t="shared" si="8"/>
        <v>1500000</v>
      </c>
      <c r="J65" s="801"/>
      <c r="K65" s="803">
        <f t="shared" si="9"/>
        <v>0</v>
      </c>
    </row>
    <row r="66" spans="1:11" s="815" customFormat="1" ht="15.6" customHeight="1" x14ac:dyDescent="0.25">
      <c r="A66" s="800" t="s">
        <v>250</v>
      </c>
      <c r="B66" s="794"/>
      <c r="C66" s="801">
        <v>1336000</v>
      </c>
      <c r="D66" s="801"/>
      <c r="E66" s="802">
        <v>0</v>
      </c>
      <c r="F66" s="801"/>
      <c r="G66" s="802">
        <v>1336000</v>
      </c>
      <c r="H66" s="801"/>
      <c r="I66" s="801">
        <f t="shared" si="8"/>
        <v>0</v>
      </c>
      <c r="J66" s="801"/>
      <c r="K66" s="803">
        <f t="shared" si="9"/>
        <v>1</v>
      </c>
    </row>
    <row r="67" spans="1:11" s="815" customFormat="1" ht="15.6" customHeight="1" x14ac:dyDescent="0.25">
      <c r="A67" s="800" t="s">
        <v>251</v>
      </c>
      <c r="B67" s="794"/>
      <c r="C67" s="801">
        <v>2682541421.6700001</v>
      </c>
      <c r="D67" s="801"/>
      <c r="E67" s="802">
        <v>51575140</v>
      </c>
      <c r="F67" s="801"/>
      <c r="G67" s="802">
        <v>139797509.87</v>
      </c>
      <c r="H67" s="801"/>
      <c r="I67" s="801">
        <f t="shared" si="8"/>
        <v>2491168771.8000002</v>
      </c>
      <c r="J67" s="801"/>
      <c r="K67" s="803">
        <f t="shared" si="9"/>
        <v>7.1340053996579902E-2</v>
      </c>
    </row>
    <row r="68" spans="1:11" s="815" customFormat="1" ht="15.6" customHeight="1" x14ac:dyDescent="0.25">
      <c r="A68" s="800" t="s">
        <v>252</v>
      </c>
      <c r="B68" s="794"/>
      <c r="C68" s="801">
        <v>30491306.739999998</v>
      </c>
      <c r="D68" s="801"/>
      <c r="E68" s="802">
        <v>21041013.399999999</v>
      </c>
      <c r="F68" s="801"/>
      <c r="G68" s="802">
        <v>9450293.3399999999</v>
      </c>
      <c r="H68" s="801"/>
      <c r="I68" s="801">
        <f t="shared" si="8"/>
        <v>0</v>
      </c>
      <c r="J68" s="801"/>
      <c r="K68" s="803">
        <f t="shared" si="9"/>
        <v>1</v>
      </c>
    </row>
    <row r="69" spans="1:11" s="815" customFormat="1" ht="15.6" customHeight="1" x14ac:dyDescent="0.25">
      <c r="A69" s="800" t="s">
        <v>254</v>
      </c>
      <c r="B69" s="794"/>
      <c r="C69" s="805">
        <v>3034549</v>
      </c>
      <c r="D69" s="801"/>
      <c r="E69" s="806">
        <v>0</v>
      </c>
      <c r="F69" s="801"/>
      <c r="G69" s="806">
        <v>3034549</v>
      </c>
      <c r="H69" s="801"/>
      <c r="I69" s="805">
        <f t="shared" si="8"/>
        <v>0</v>
      </c>
      <c r="J69" s="801"/>
      <c r="K69" s="803">
        <f t="shared" si="9"/>
        <v>1</v>
      </c>
    </row>
    <row r="70" spans="1:11" s="817" customFormat="1" ht="15.6" customHeight="1" x14ac:dyDescent="0.25">
      <c r="A70" s="794" t="s">
        <v>5078</v>
      </c>
      <c r="B70" s="807"/>
      <c r="C70" s="807">
        <f>SUM(C63:C69)</f>
        <v>2824188397.6499996</v>
      </c>
      <c r="D70" s="807"/>
      <c r="E70" s="807">
        <f>SUM(E63:E69)</f>
        <v>90803689.650000006</v>
      </c>
      <c r="F70" s="807"/>
      <c r="G70" s="807">
        <f>SUM(G63:G69)</f>
        <v>191399026.74000001</v>
      </c>
      <c r="H70" s="807"/>
      <c r="I70" s="807">
        <f t="shared" si="8"/>
        <v>2541985681.2599993</v>
      </c>
      <c r="J70" s="811"/>
      <c r="K70" s="810">
        <f t="shared" si="9"/>
        <v>9.9923474165115961E-2</v>
      </c>
    </row>
    <row r="71" spans="1:11" s="815" customFormat="1" ht="15.6" customHeight="1" x14ac:dyDescent="0.25">
      <c r="A71" s="794"/>
      <c r="B71" s="801"/>
      <c r="C71" s="801"/>
      <c r="D71" s="801"/>
      <c r="E71" s="811"/>
      <c r="F71" s="801"/>
      <c r="G71" s="811"/>
      <c r="H71" s="801"/>
      <c r="I71" s="811"/>
      <c r="J71" s="811"/>
      <c r="K71" s="803"/>
    </row>
    <row r="72" spans="1:11" s="815" customFormat="1" ht="15.6" customHeight="1" x14ac:dyDescent="0.25">
      <c r="A72" s="794" t="s">
        <v>591</v>
      </c>
      <c r="B72" s="794"/>
      <c r="C72" s="794"/>
      <c r="D72" s="818"/>
      <c r="E72" s="818"/>
      <c r="F72" s="818"/>
      <c r="G72" s="818"/>
      <c r="H72" s="818"/>
      <c r="I72" s="818"/>
      <c r="J72" s="818"/>
      <c r="K72" s="818"/>
    </row>
    <row r="73" spans="1:11" s="815" customFormat="1" ht="15.6" customHeight="1" x14ac:dyDescent="0.25">
      <c r="A73" s="794" t="s">
        <v>153</v>
      </c>
      <c r="B73" s="794"/>
      <c r="C73" s="794"/>
      <c r="D73" s="818"/>
      <c r="E73" s="818"/>
      <c r="F73" s="818"/>
      <c r="G73" s="818"/>
      <c r="H73" s="818"/>
      <c r="I73" s="818"/>
      <c r="J73" s="818"/>
      <c r="K73" s="818"/>
    </row>
    <row r="74" spans="1:11" s="815" customFormat="1" ht="15.6" customHeight="1" x14ac:dyDescent="0.25">
      <c r="A74" s="800" t="s">
        <v>246</v>
      </c>
      <c r="B74" s="801"/>
      <c r="C74" s="801">
        <v>0</v>
      </c>
      <c r="D74" s="801"/>
      <c r="E74" s="802">
        <v>54778313.149999999</v>
      </c>
      <c r="F74" s="801"/>
      <c r="G74" s="802">
        <v>916610.9</v>
      </c>
      <c r="H74" s="804"/>
      <c r="I74" s="801">
        <f>C74-E74-G74</f>
        <v>-55694924.049999997</v>
      </c>
      <c r="J74" s="1767" t="s">
        <v>362</v>
      </c>
      <c r="K74" s="812" t="s">
        <v>2941</v>
      </c>
    </row>
    <row r="75" spans="1:11" s="815" customFormat="1" ht="15.6" customHeight="1" x14ac:dyDescent="0.25">
      <c r="A75" s="800" t="s">
        <v>247</v>
      </c>
      <c r="B75" s="818"/>
      <c r="C75" s="801">
        <v>1249643769.0899999</v>
      </c>
      <c r="D75" s="801"/>
      <c r="E75" s="802">
        <v>649871286.14999998</v>
      </c>
      <c r="F75" s="801"/>
      <c r="G75" s="802">
        <v>2123013642.49</v>
      </c>
      <c r="H75" s="818"/>
      <c r="I75" s="801">
        <f>C75-E75-G75</f>
        <v>-1523241159.5500002</v>
      </c>
      <c r="J75" s="1767" t="s">
        <v>362</v>
      </c>
      <c r="K75" s="803">
        <f>(E75+G75)/C75</f>
        <v>2.2189403070118421</v>
      </c>
    </row>
    <row r="76" spans="1:11" s="815" customFormat="1" ht="15.6" customHeight="1" x14ac:dyDescent="0.25">
      <c r="A76" s="800" t="s">
        <v>252</v>
      </c>
      <c r="B76" s="794"/>
      <c r="C76" s="801">
        <v>56158637.450000003</v>
      </c>
      <c r="D76" s="801"/>
      <c r="E76" s="802">
        <v>67702001.799999997</v>
      </c>
      <c r="F76" s="801"/>
      <c r="G76" s="802">
        <v>8523480.6500000004</v>
      </c>
      <c r="H76" s="801"/>
      <c r="I76" s="801">
        <f>C76-E76-G76</f>
        <v>-20066844.999999993</v>
      </c>
      <c r="J76" s="1767" t="s">
        <v>362</v>
      </c>
      <c r="K76" s="803">
        <f>(E76+G76)/C76</f>
        <v>1.3573242854737388</v>
      </c>
    </row>
    <row r="77" spans="1:11" s="815" customFormat="1" ht="15.6" customHeight="1" x14ac:dyDescent="0.25">
      <c r="A77" s="800" t="s">
        <v>254</v>
      </c>
      <c r="B77" s="818"/>
      <c r="C77" s="805">
        <v>0</v>
      </c>
      <c r="D77" s="801"/>
      <c r="E77" s="806">
        <v>4654100629.6499996</v>
      </c>
      <c r="F77" s="801"/>
      <c r="G77" s="806">
        <v>4500597970.21</v>
      </c>
      <c r="H77" s="818"/>
      <c r="I77" s="805">
        <f>C77-E77-G77</f>
        <v>-9154698599.8600006</v>
      </c>
      <c r="J77" s="1767" t="s">
        <v>362</v>
      </c>
      <c r="K77" s="812" t="s">
        <v>2941</v>
      </c>
    </row>
    <row r="78" spans="1:11" s="817" customFormat="1" ht="15.6" customHeight="1" x14ac:dyDescent="0.25">
      <c r="A78" s="794" t="s">
        <v>5079</v>
      </c>
      <c r="B78" s="807"/>
      <c r="C78" s="807">
        <f>SUM(C74:C77)</f>
        <v>1305802406.54</v>
      </c>
      <c r="D78" s="807"/>
      <c r="E78" s="807">
        <f>SUM(E74:E77)</f>
        <v>5426452230.75</v>
      </c>
      <c r="F78" s="807"/>
      <c r="G78" s="807">
        <f>SUM(G74:G77)</f>
        <v>6633051704.25</v>
      </c>
      <c r="H78" s="807"/>
      <c r="I78" s="807">
        <f>C78-E78-G78</f>
        <v>-10753701528.459999</v>
      </c>
      <c r="J78" s="1767" t="s">
        <v>362</v>
      </c>
      <c r="K78" s="810">
        <f>(E78+G78)/C78</f>
        <v>9.2353206538761174</v>
      </c>
    </row>
    <row r="79" spans="1:11" s="815" customFormat="1" ht="15.6" customHeight="1" x14ac:dyDescent="0.25">
      <c r="A79" s="818"/>
      <c r="B79" s="818"/>
      <c r="C79" s="818"/>
      <c r="D79" s="818"/>
      <c r="E79" s="818"/>
      <c r="F79" s="818"/>
      <c r="G79" s="818"/>
      <c r="H79" s="818"/>
      <c r="I79" s="818"/>
      <c r="J79" s="818"/>
      <c r="K79" s="819"/>
    </row>
    <row r="80" spans="1:11" s="815" customFormat="1" ht="15.6" customHeight="1" thickBot="1" x14ac:dyDescent="0.3">
      <c r="A80" s="794" t="s">
        <v>5076</v>
      </c>
      <c r="B80" s="807"/>
      <c r="C80" s="813">
        <f>C78+C70+C59+C50+C39</f>
        <v>42746192437.959999</v>
      </c>
      <c r="D80" s="807"/>
      <c r="E80" s="813">
        <f>E78+E70+E59+E50+E39</f>
        <v>14733582805.549999</v>
      </c>
      <c r="F80" s="807"/>
      <c r="G80" s="813">
        <f>G78+G70+G59+G50+G39</f>
        <v>11875142650.09</v>
      </c>
      <c r="H80" s="807"/>
      <c r="I80" s="813">
        <f>I78+I70+I59+I50+I39</f>
        <v>16137466982.320005</v>
      </c>
      <c r="J80" s="811"/>
      <c r="K80" s="814">
        <f>(E80+G80)/C80</f>
        <v>0.62248176827114532</v>
      </c>
    </row>
    <row r="81" spans="1:11" ht="15.75" thickTop="1" x14ac:dyDescent="0.25"/>
    <row r="83" spans="1:11" x14ac:dyDescent="0.25">
      <c r="A83" s="1558" t="s">
        <v>216</v>
      </c>
      <c r="B83" s="757"/>
      <c r="C83" s="758"/>
      <c r="D83" s="757"/>
      <c r="E83" s="758"/>
      <c r="F83" s="757"/>
      <c r="G83" s="758"/>
      <c r="H83" s="757"/>
      <c r="I83" s="758"/>
      <c r="J83" s="758"/>
      <c r="K83" s="758"/>
    </row>
    <row r="84" spans="1:11" ht="30" customHeight="1" x14ac:dyDescent="0.25">
      <c r="A84" s="1613" t="s">
        <v>5254</v>
      </c>
      <c r="B84" s="1613"/>
      <c r="C84" s="1613"/>
      <c r="D84" s="1613"/>
      <c r="E84" s="1613"/>
      <c r="F84" s="1613"/>
      <c r="G84" s="1613"/>
      <c r="H84" s="1613"/>
      <c r="I84" s="1613"/>
      <c r="J84" s="1613"/>
      <c r="K84" s="1613"/>
    </row>
    <row r="85" spans="1:11" x14ac:dyDescent="0.25">
      <c r="A85" s="582"/>
      <c r="B85" s="582"/>
      <c r="C85" s="582"/>
      <c r="D85" s="582"/>
      <c r="E85" s="582"/>
      <c r="F85" s="582"/>
      <c r="G85" s="582"/>
      <c r="H85" s="582"/>
      <c r="I85" s="582"/>
      <c r="J85" s="1586"/>
      <c r="K85" s="820"/>
    </row>
    <row r="86" spans="1:11" ht="30" customHeight="1" x14ac:dyDescent="0.25">
      <c r="A86" s="1613" t="s">
        <v>5255</v>
      </c>
      <c r="B86" s="1613"/>
      <c r="C86" s="1613"/>
      <c r="D86" s="1613"/>
      <c r="E86" s="1613"/>
      <c r="F86" s="1613"/>
      <c r="G86" s="1613"/>
      <c r="H86" s="1613"/>
      <c r="I86" s="1613"/>
      <c r="J86" s="1613"/>
      <c r="K86" s="1613"/>
    </row>
  </sheetData>
  <mergeCells count="2">
    <mergeCell ref="A84:K84"/>
    <mergeCell ref="A86:K86"/>
  </mergeCells>
  <pageMargins left="0.43307086614173229" right="0.19685039370078741" top="1.6141732283464567" bottom="1.1417322834645669" header="0.51181102362204722" footer="0.55118110236220474"/>
  <pageSetup scale="77" firstPageNumber="0" orientation="portrait" r:id="rId1"/>
  <headerFooter>
    <oddHeader>&amp;C&amp;"Arial Negrita,Normal"UNIVERSIDAD DE COSTA RICA
VICERRECTORÍA DE ADMINISTRACIÓN
OFICINA DE ADMINISTRACIÓN FINANCIERA
EGRESOS PARA COMPRAS DE 
BIENES POR PROGRAMA
30 DE JUNIO DE 2018
(Expresado en colones)</oddHeader>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F32" sqref="F32"/>
    </sheetView>
  </sheetViews>
  <sheetFormatPr baseColWidth="10" defaultColWidth="9.140625" defaultRowHeight="12.75" x14ac:dyDescent="0.2"/>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K9"/>
  <sheetViews>
    <sheetView zoomScale="90" zoomScaleNormal="90" zoomScalePageLayoutView="90" workbookViewId="0">
      <selection activeCell="C9" sqref="C9"/>
    </sheetView>
  </sheetViews>
  <sheetFormatPr baseColWidth="10" defaultColWidth="8.85546875" defaultRowHeight="12.75" x14ac:dyDescent="0.2"/>
  <cols>
    <col min="1" max="1" width="31.7109375" style="822" bestFit="1" customWidth="1"/>
    <col min="2" max="2" width="16.28515625" style="822" bestFit="1" customWidth="1"/>
    <col min="3" max="3" width="14.7109375" style="822" bestFit="1" customWidth="1"/>
    <col min="4" max="5" width="16.28515625" style="822" bestFit="1" customWidth="1"/>
    <col min="6" max="6" width="13.42578125" style="822" bestFit="1" customWidth="1"/>
    <col min="7" max="7" width="18.7109375" style="822" bestFit="1" customWidth="1"/>
    <col min="8" max="8" width="18.140625" style="822" bestFit="1" customWidth="1"/>
    <col min="9" max="9" width="14.7109375" style="822" bestFit="1" customWidth="1"/>
    <col min="10" max="10" width="16.28515625" style="822" bestFit="1" customWidth="1"/>
    <col min="11" max="11" width="17.42578125" style="822" bestFit="1" customWidth="1"/>
    <col min="12" max="12" width="20.42578125" style="822" customWidth="1"/>
    <col min="13" max="256" width="8.85546875" style="822"/>
    <col min="257" max="257" width="36" style="822" customWidth="1"/>
    <col min="258" max="258" width="21" style="822" customWidth="1"/>
    <col min="259" max="260" width="20.42578125" style="822" customWidth="1"/>
    <col min="261" max="261" width="19.85546875" style="822" customWidth="1"/>
    <col min="262" max="262" width="19.42578125" style="822" customWidth="1"/>
    <col min="263" max="263" width="25.28515625" style="822" customWidth="1"/>
    <col min="264" max="264" width="23.42578125" style="822" customWidth="1"/>
    <col min="265" max="265" width="24.28515625" style="822" customWidth="1"/>
    <col min="266" max="266" width="29.85546875" style="822" customWidth="1"/>
    <col min="267" max="267" width="21.7109375" style="822" customWidth="1"/>
    <col min="268" max="512" width="8.85546875" style="822"/>
    <col min="513" max="513" width="36" style="822" customWidth="1"/>
    <col min="514" max="514" width="21" style="822" customWidth="1"/>
    <col min="515" max="516" width="20.42578125" style="822" customWidth="1"/>
    <col min="517" max="517" width="19.85546875" style="822" customWidth="1"/>
    <col min="518" max="518" width="19.42578125" style="822" customWidth="1"/>
    <col min="519" max="519" width="25.28515625" style="822" customWidth="1"/>
    <col min="520" max="520" width="23.42578125" style="822" customWidth="1"/>
    <col min="521" max="521" width="24.28515625" style="822" customWidth="1"/>
    <col min="522" max="522" width="29.85546875" style="822" customWidth="1"/>
    <col min="523" max="523" width="21.7109375" style="822" customWidth="1"/>
    <col min="524" max="768" width="8.85546875" style="822"/>
    <col min="769" max="769" width="36" style="822" customWidth="1"/>
    <col min="770" max="770" width="21" style="822" customWidth="1"/>
    <col min="771" max="772" width="20.42578125" style="822" customWidth="1"/>
    <col min="773" max="773" width="19.85546875" style="822" customWidth="1"/>
    <col min="774" max="774" width="19.42578125" style="822" customWidth="1"/>
    <col min="775" max="775" width="25.28515625" style="822" customWidth="1"/>
    <col min="776" max="776" width="23.42578125" style="822" customWidth="1"/>
    <col min="777" max="777" width="24.28515625" style="822" customWidth="1"/>
    <col min="778" max="778" width="29.85546875" style="822" customWidth="1"/>
    <col min="779" max="779" width="21.7109375" style="822" customWidth="1"/>
    <col min="780" max="1025" width="8.85546875" style="822"/>
    <col min="1026" max="16384" width="8.85546875" style="834"/>
  </cols>
  <sheetData>
    <row r="1" spans="1:13" ht="15" x14ac:dyDescent="0.25">
      <c r="A1" s="1368" t="s">
        <v>5062</v>
      </c>
    </row>
    <row r="2" spans="1:13" ht="13.5" thickBot="1" x14ac:dyDescent="0.25">
      <c r="A2" s="821"/>
      <c r="B2" s="821"/>
      <c r="C2" s="821"/>
      <c r="D2" s="821"/>
      <c r="E2" s="821"/>
      <c r="F2" s="821"/>
      <c r="G2" s="821"/>
      <c r="H2" s="821"/>
      <c r="I2" s="821"/>
      <c r="J2" s="821"/>
      <c r="K2" s="821"/>
    </row>
    <row r="3" spans="1:13" x14ac:dyDescent="0.2">
      <c r="A3" s="823" t="s">
        <v>267</v>
      </c>
      <c r="B3" s="824" t="s">
        <v>592</v>
      </c>
      <c r="C3" s="824" t="s">
        <v>593</v>
      </c>
      <c r="D3" s="824" t="s">
        <v>594</v>
      </c>
      <c r="E3" s="824" t="s">
        <v>592</v>
      </c>
      <c r="F3" s="824" t="s">
        <v>595</v>
      </c>
      <c r="G3" s="824" t="s">
        <v>596</v>
      </c>
      <c r="H3" s="824" t="s">
        <v>597</v>
      </c>
      <c r="I3" s="824" t="s">
        <v>598</v>
      </c>
      <c r="J3" s="824" t="s">
        <v>599</v>
      </c>
      <c r="K3" s="824" t="s">
        <v>600</v>
      </c>
    </row>
    <row r="4" spans="1:13" ht="26.25" thickBot="1" x14ac:dyDescent="0.25">
      <c r="A4" s="825"/>
      <c r="B4" s="826" t="s">
        <v>601</v>
      </c>
      <c r="C4" s="826" t="s">
        <v>602</v>
      </c>
      <c r="D4" s="826" t="s">
        <v>603</v>
      </c>
      <c r="E4" s="826" t="s">
        <v>604</v>
      </c>
      <c r="F4" s="826" t="s">
        <v>605</v>
      </c>
      <c r="G4" s="826" t="s">
        <v>606</v>
      </c>
      <c r="H4" s="826" t="s">
        <v>607</v>
      </c>
      <c r="I4" s="826" t="s">
        <v>608</v>
      </c>
      <c r="J4" s="826" t="s">
        <v>609</v>
      </c>
      <c r="K4" s="826"/>
    </row>
    <row r="5" spans="1:13" x14ac:dyDescent="0.2">
      <c r="A5" s="827" t="s">
        <v>610</v>
      </c>
      <c r="B5" s="828">
        <v>3993610350.2199998</v>
      </c>
      <c r="C5" s="828">
        <v>85088886.730000004</v>
      </c>
      <c r="D5" s="828">
        <v>44227434.549999997</v>
      </c>
      <c r="E5" s="828">
        <v>217457813.83000001</v>
      </c>
      <c r="F5" s="828">
        <v>1673823.8</v>
      </c>
      <c r="G5" s="828">
        <v>2912100</v>
      </c>
      <c r="H5" s="828">
        <v>77370676.299999997</v>
      </c>
      <c r="I5" s="828">
        <v>285601676.00999999</v>
      </c>
      <c r="J5" s="828">
        <v>109655518.97</v>
      </c>
      <c r="K5" s="828">
        <f>SUM(B5:J5)</f>
        <v>4817598280.4100008</v>
      </c>
      <c r="L5" s="829"/>
      <c r="M5" s="829"/>
    </row>
    <row r="6" spans="1:13" x14ac:dyDescent="0.2">
      <c r="A6" s="827" t="s">
        <v>611</v>
      </c>
      <c r="B6" s="828">
        <v>674785047.41999996</v>
      </c>
      <c r="C6" s="828">
        <v>70628560.739999995</v>
      </c>
      <c r="D6" s="830">
        <v>18885326.829999998</v>
      </c>
      <c r="E6" s="828">
        <v>47529022.340000004</v>
      </c>
      <c r="F6" s="828">
        <v>0</v>
      </c>
      <c r="G6" s="828">
        <v>77781.75</v>
      </c>
      <c r="H6" s="828">
        <v>308778.05</v>
      </c>
      <c r="I6" s="828">
        <v>20520069.649999999</v>
      </c>
      <c r="J6" s="828">
        <v>0</v>
      </c>
      <c r="K6" s="828">
        <f>SUM(B6:J6)</f>
        <v>832734586.77999997</v>
      </c>
      <c r="L6" s="829"/>
      <c r="M6" s="829"/>
    </row>
    <row r="7" spans="1:13" x14ac:dyDescent="0.2">
      <c r="A7" s="831" t="s">
        <v>612</v>
      </c>
      <c r="B7" s="828">
        <v>2666435659.8299999</v>
      </c>
      <c r="C7" s="828">
        <v>98412892.980000004</v>
      </c>
      <c r="D7" s="828">
        <v>1160225980.75</v>
      </c>
      <c r="E7" s="828">
        <v>893180351.66999996</v>
      </c>
      <c r="F7" s="828">
        <v>49280130.640000001</v>
      </c>
      <c r="G7" s="828">
        <v>7154252.9000000004</v>
      </c>
      <c r="H7" s="828">
        <v>176002650.33000001</v>
      </c>
      <c r="I7" s="828">
        <v>191399026.74000001</v>
      </c>
      <c r="J7" s="828">
        <v>6633051704.25</v>
      </c>
      <c r="K7" s="828">
        <f>SUM(B7:J7)</f>
        <v>11875142650.09</v>
      </c>
      <c r="L7" s="829"/>
      <c r="M7" s="829"/>
    </row>
    <row r="8" spans="1:13" x14ac:dyDescent="0.2">
      <c r="A8" s="831" t="s">
        <v>613</v>
      </c>
      <c r="B8" s="828">
        <v>109621983.06999999</v>
      </c>
      <c r="C8" s="828">
        <v>0</v>
      </c>
      <c r="D8" s="828">
        <v>0</v>
      </c>
      <c r="E8" s="828">
        <v>0</v>
      </c>
      <c r="F8" s="828">
        <v>0</v>
      </c>
      <c r="G8" s="828">
        <v>290000</v>
      </c>
      <c r="H8" s="828">
        <v>0</v>
      </c>
      <c r="I8" s="828">
        <v>0</v>
      </c>
      <c r="J8" s="828">
        <v>0</v>
      </c>
      <c r="K8" s="828">
        <f>SUM(B8:J8)</f>
        <v>109911983.06999999</v>
      </c>
      <c r="L8" s="829"/>
      <c r="M8" s="829"/>
    </row>
    <row r="9" spans="1:13" x14ac:dyDescent="0.2">
      <c r="A9" s="832" t="s">
        <v>600</v>
      </c>
      <c r="B9" s="833">
        <f t="shared" ref="B9:J9" si="0">SUM(B5:B8)</f>
        <v>7444453040.539999</v>
      </c>
      <c r="C9" s="833">
        <f t="shared" si="0"/>
        <v>254130340.44999999</v>
      </c>
      <c r="D9" s="833">
        <f t="shared" si="0"/>
        <v>1223338742.1300001</v>
      </c>
      <c r="E9" s="833">
        <f t="shared" si="0"/>
        <v>1158167187.8399999</v>
      </c>
      <c r="F9" s="833">
        <f t="shared" si="0"/>
        <v>50953954.439999998</v>
      </c>
      <c r="G9" s="833">
        <f t="shared" si="0"/>
        <v>10434134.65</v>
      </c>
      <c r="H9" s="833">
        <f t="shared" si="0"/>
        <v>253682104.68000001</v>
      </c>
      <c r="I9" s="833">
        <f t="shared" si="0"/>
        <v>497520772.39999998</v>
      </c>
      <c r="J9" s="833">
        <f t="shared" si="0"/>
        <v>6742707223.2200003</v>
      </c>
      <c r="K9" s="833">
        <f>SUM(B9:J9)</f>
        <v>17635387500.349998</v>
      </c>
      <c r="L9" s="829"/>
      <c r="M9" s="829"/>
    </row>
  </sheetData>
  <printOptions horizontalCentered="1"/>
  <pageMargins left="0.11811023622047245" right="0.15748031496062992" top="2.2834645669291338" bottom="1.0236220472440944" header="1.1417322834645669" footer="0.86614173228346458"/>
  <pageSetup paperSize="9" scale="75" firstPageNumber="0" orientation="landscape" r:id="rId1"/>
  <headerFooter>
    <oddHeader>&amp;C&amp;"Arial Negrita,Normal"UNIVERSIDAD DE COSTA RICA
VICERRECTORÍA DE ADMINISTRACIÓN
OFICINA DE ADMINISTRACIÓN FINANCIERA
COMPROMISOS DE PRESUPUESTO
Al 30 DE JUNIO DE 2018
(Expresado en colones)</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G24" sqref="G24"/>
    </sheetView>
  </sheetViews>
  <sheetFormatPr baseColWidth="10" defaultColWidth="9.140625" defaultRowHeight="12.75" x14ac:dyDescent="0.2"/>
  <cols>
    <col min="1" max="1025" width="10.85546875" customWidth="1"/>
  </cols>
  <sheetData/>
  <phoneticPr fontId="22" type="noConversion"/>
  <printOptions horizontalCentered="1" verticalCentered="1"/>
  <pageMargins left="1.18" right="1.18" top="0.98" bottom="0.98" header="0.51" footer="0.51"/>
  <pageSetup scale="80" firstPageNumber="0"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I27" sqref="I27"/>
    </sheetView>
  </sheetViews>
  <sheetFormatPr baseColWidth="10" defaultColWidth="9.140625" defaultRowHeight="12.75" x14ac:dyDescent="0.2"/>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K29" sqref="K29"/>
    </sheetView>
  </sheetViews>
  <sheetFormatPr baseColWidth="10" defaultColWidth="9.140625" defaultRowHeight="12.75" x14ac:dyDescent="0.2"/>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L14" sqref="L14"/>
    </sheetView>
  </sheetViews>
  <sheetFormatPr baseColWidth="10" defaultColWidth="9.140625" defaultRowHeight="12.75" x14ac:dyDescent="0.2"/>
  <cols>
    <col min="1" max="1025" width="10.71093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C31" sqref="C31"/>
    </sheetView>
  </sheetViews>
  <sheetFormatPr baseColWidth="10" defaultColWidth="9.140625" defaultRowHeight="12.75" x14ac:dyDescent="0.2"/>
  <cols>
    <col min="1" max="1025" width="10.71093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180"/>
  <sheetViews>
    <sheetView zoomScale="90" zoomScaleNormal="90" zoomScalePageLayoutView="90" workbookViewId="0">
      <selection activeCell="A176" sqref="A176:G177"/>
    </sheetView>
  </sheetViews>
  <sheetFormatPr baseColWidth="10" defaultColWidth="11.42578125" defaultRowHeight="12.75" x14ac:dyDescent="0.2"/>
  <cols>
    <col min="1" max="1" width="20.42578125" style="1044" bestFit="1" customWidth="1"/>
    <col min="2" max="2" width="50.85546875" style="1036" customWidth="1"/>
    <col min="3" max="3" width="18.7109375" style="1036" bestFit="1" customWidth="1"/>
    <col min="4" max="4" width="17.140625" style="1036" bestFit="1" customWidth="1"/>
    <col min="5" max="7" width="18.7109375" style="1036" bestFit="1" customWidth="1"/>
    <col min="8" max="8" width="14.42578125" style="1035" bestFit="1" customWidth="1"/>
    <col min="9" max="9" width="7.85546875" style="1035" bestFit="1" customWidth="1"/>
    <col min="10" max="10" width="10" style="1035" bestFit="1" customWidth="1"/>
    <col min="11" max="11" width="11.7109375" style="1034" bestFit="1" customWidth="1"/>
    <col min="12" max="12" width="13.7109375" style="1036" bestFit="1" customWidth="1"/>
    <col min="13" max="13" width="15.28515625" style="1036" bestFit="1" customWidth="1"/>
    <col min="14" max="15" width="13" style="1036" bestFit="1" customWidth="1"/>
    <col min="16" max="16384" width="11.42578125" style="1036"/>
  </cols>
  <sheetData>
    <row r="1" spans="1:7" x14ac:dyDescent="0.2">
      <c r="A1" s="1033"/>
      <c r="B1" s="1034"/>
      <c r="C1" s="1034"/>
      <c r="D1" s="1034"/>
      <c r="E1" s="1034"/>
      <c r="F1" s="1034"/>
      <c r="G1" s="1034"/>
    </row>
    <row r="2" spans="1:7" x14ac:dyDescent="0.2">
      <c r="A2" s="1045" t="s">
        <v>1089</v>
      </c>
      <c r="B2" s="1045" t="s">
        <v>1090</v>
      </c>
      <c r="C2" s="1046" t="s">
        <v>219</v>
      </c>
      <c r="D2" s="1046" t="s">
        <v>1091</v>
      </c>
      <c r="E2" s="1046" t="s">
        <v>219</v>
      </c>
      <c r="F2" s="1046" t="s">
        <v>1092</v>
      </c>
      <c r="G2" s="1046" t="s">
        <v>1093</v>
      </c>
    </row>
    <row r="3" spans="1:7" x14ac:dyDescent="0.2">
      <c r="A3" s="1047" t="s">
        <v>1092</v>
      </c>
      <c r="B3" s="1047" t="s">
        <v>1092</v>
      </c>
      <c r="C3" s="1048" t="s">
        <v>1094</v>
      </c>
      <c r="D3" s="1048" t="s">
        <v>1095</v>
      </c>
      <c r="E3" s="1048" t="s">
        <v>133</v>
      </c>
      <c r="F3" s="1048" t="s">
        <v>220</v>
      </c>
      <c r="G3" s="1048" t="s">
        <v>1096</v>
      </c>
    </row>
    <row r="4" spans="1:7" x14ac:dyDescent="0.2">
      <c r="A4" s="1049"/>
      <c r="B4" s="1050"/>
      <c r="C4" s="1051"/>
      <c r="D4" s="1052"/>
      <c r="E4" s="1051"/>
      <c r="F4" s="1049"/>
      <c r="G4" s="1049"/>
    </row>
    <row r="5" spans="1:7" x14ac:dyDescent="0.2">
      <c r="A5" s="1053" t="s">
        <v>1097</v>
      </c>
      <c r="B5" s="1054" t="s">
        <v>1098</v>
      </c>
      <c r="C5" s="1055">
        <f>C7+C23+C111</f>
        <v>292911028000</v>
      </c>
      <c r="D5" s="1055">
        <f>D7+D23+D111</f>
        <v>2557150928.9400024</v>
      </c>
      <c r="E5" s="1055">
        <f>E7+E23+E111</f>
        <v>295468178928.94006</v>
      </c>
      <c r="F5" s="1055">
        <f>F7+F23+F111</f>
        <v>166581166816.50998</v>
      </c>
      <c r="G5" s="1055">
        <f>G7+G23+G111</f>
        <v>128887012112.43002</v>
      </c>
    </row>
    <row r="6" spans="1:7" x14ac:dyDescent="0.2">
      <c r="A6" s="1049"/>
      <c r="B6" s="1050"/>
      <c r="C6" s="1051"/>
      <c r="D6" s="1052"/>
      <c r="E6" s="1051"/>
      <c r="F6" s="1051"/>
      <c r="G6" s="1051"/>
    </row>
    <row r="7" spans="1:7" x14ac:dyDescent="0.2">
      <c r="A7" s="1056" t="s">
        <v>1099</v>
      </c>
      <c r="B7" s="1057" t="s">
        <v>1100</v>
      </c>
      <c r="C7" s="1058">
        <f>SUM(C18+C9)</f>
        <v>445300000</v>
      </c>
      <c r="D7" s="1058">
        <f>SUM(D18+D9)</f>
        <v>0</v>
      </c>
      <c r="E7" s="1058">
        <f>SUM(E18+E9)</f>
        <v>445300000</v>
      </c>
      <c r="F7" s="1058">
        <f>SUM(F18+F9)</f>
        <v>285552286.08999997</v>
      </c>
      <c r="G7" s="1058">
        <f>SUM(G18+G9)</f>
        <v>159747713.91000003</v>
      </c>
    </row>
    <row r="8" spans="1:7" x14ac:dyDescent="0.2">
      <c r="A8" s="1056"/>
      <c r="B8" s="1057"/>
      <c r="C8" s="1055"/>
      <c r="D8" s="1059"/>
      <c r="E8" s="1055"/>
      <c r="F8" s="1055"/>
      <c r="G8" s="1055"/>
    </row>
    <row r="9" spans="1:7" x14ac:dyDescent="0.2">
      <c r="A9" s="1060" t="s">
        <v>1101</v>
      </c>
      <c r="B9" s="1061" t="s">
        <v>1102</v>
      </c>
      <c r="C9" s="1058">
        <f>SUM(C11)</f>
        <v>325000000</v>
      </c>
      <c r="D9" s="1058">
        <f t="shared" ref="D9:G9" si="0">SUM(D11)</f>
        <v>0</v>
      </c>
      <c r="E9" s="1058">
        <f t="shared" si="0"/>
        <v>325000000</v>
      </c>
      <c r="F9" s="1058">
        <f t="shared" si="0"/>
        <v>185445730.63</v>
      </c>
      <c r="G9" s="1058">
        <f t="shared" si="0"/>
        <v>139554269.37</v>
      </c>
    </row>
    <row r="10" spans="1:7" x14ac:dyDescent="0.2">
      <c r="A10" s="1060"/>
      <c r="B10" s="1061"/>
      <c r="C10" s="1055"/>
      <c r="D10" s="1059"/>
      <c r="E10" s="1055"/>
      <c r="F10" s="1055"/>
      <c r="G10" s="1055"/>
    </row>
    <row r="11" spans="1:7" x14ac:dyDescent="0.2">
      <c r="A11" s="1053" t="s">
        <v>1103</v>
      </c>
      <c r="B11" s="1054" t="s">
        <v>1104</v>
      </c>
      <c r="C11" s="1055">
        <f>SUM(C13)</f>
        <v>325000000</v>
      </c>
      <c r="D11" s="1055">
        <f>E11-C11</f>
        <v>0</v>
      </c>
      <c r="E11" s="1055">
        <f>SUM(E13)</f>
        <v>325000000</v>
      </c>
      <c r="F11" s="1055">
        <f>SUM(F13)</f>
        <v>185445730.63</v>
      </c>
      <c r="G11" s="1055">
        <f>SUM(E11-F11)</f>
        <v>139554269.37</v>
      </c>
    </row>
    <row r="12" spans="1:7" x14ac:dyDescent="0.2">
      <c r="A12" s="1049"/>
      <c r="B12" s="1050"/>
      <c r="C12" s="1051"/>
      <c r="D12" s="1051"/>
      <c r="E12" s="1051"/>
      <c r="F12" s="1051"/>
      <c r="G12" s="1051"/>
    </row>
    <row r="13" spans="1:7" x14ac:dyDescent="0.2">
      <c r="A13" s="1062" t="s">
        <v>1105</v>
      </c>
      <c r="B13" s="1063" t="s">
        <v>1106</v>
      </c>
      <c r="C13" s="1064">
        <f>SUM(+C15)</f>
        <v>325000000</v>
      </c>
      <c r="D13" s="1064">
        <f>SUM(E13-C13)</f>
        <v>0</v>
      </c>
      <c r="E13" s="1064">
        <f>SUM(+E15)</f>
        <v>325000000</v>
      </c>
      <c r="F13" s="1064">
        <f t="shared" ref="F13:G13" si="1">SUM(+F15)</f>
        <v>185445730.63</v>
      </c>
      <c r="G13" s="1064">
        <f t="shared" si="1"/>
        <v>139554269.37</v>
      </c>
    </row>
    <row r="14" spans="1:7" x14ac:dyDescent="0.2">
      <c r="A14" s="1049"/>
      <c r="B14" s="1050"/>
      <c r="C14" s="1051"/>
      <c r="D14" s="1052"/>
      <c r="E14" s="1051"/>
      <c r="F14" s="1051"/>
      <c r="G14" s="1051"/>
    </row>
    <row r="15" spans="1:7" x14ac:dyDescent="0.2">
      <c r="A15" s="1062" t="s">
        <v>1107</v>
      </c>
      <c r="B15" s="1063" t="s">
        <v>1108</v>
      </c>
      <c r="C15" s="1064">
        <f>SUM(C16)</f>
        <v>325000000</v>
      </c>
      <c r="D15" s="1064">
        <f>SUM(E15-C15)</f>
        <v>0</v>
      </c>
      <c r="E15" s="1064">
        <f>SUM(E16)</f>
        <v>325000000</v>
      </c>
      <c r="F15" s="1064">
        <f>SUM(F16)</f>
        <v>185445730.63</v>
      </c>
      <c r="G15" s="1064">
        <f>SUM(E15-F15)</f>
        <v>139554269.37</v>
      </c>
    </row>
    <row r="16" spans="1:7" x14ac:dyDescent="0.2">
      <c r="A16" s="1049" t="s">
        <v>1109</v>
      </c>
      <c r="B16" s="1050" t="s">
        <v>1110</v>
      </c>
      <c r="C16" s="1051">
        <v>325000000</v>
      </c>
      <c r="D16" s="1052">
        <f>SUM(E16-C16)</f>
        <v>0</v>
      </c>
      <c r="E16" s="1051">
        <v>325000000</v>
      </c>
      <c r="F16" s="1051">
        <v>185445730.63</v>
      </c>
      <c r="G16" s="1051">
        <f>E16-F16</f>
        <v>139554269.37</v>
      </c>
    </row>
    <row r="17" spans="1:7" x14ac:dyDescent="0.2">
      <c r="A17" s="1049"/>
      <c r="B17" s="1050"/>
      <c r="C17" s="1051"/>
      <c r="D17" s="1052"/>
      <c r="E17" s="1051"/>
      <c r="F17" s="1051"/>
      <c r="G17" s="1051"/>
    </row>
    <row r="18" spans="1:7" x14ac:dyDescent="0.2">
      <c r="A18" s="1060" t="s">
        <v>1111</v>
      </c>
      <c r="B18" s="1061" t="s">
        <v>67</v>
      </c>
      <c r="C18" s="1058">
        <f>SUM(C19)</f>
        <v>120300000</v>
      </c>
      <c r="D18" s="1058">
        <f>SUM(E18-C18)</f>
        <v>0</v>
      </c>
      <c r="E18" s="1058">
        <f>SUM(E19)</f>
        <v>120300000</v>
      </c>
      <c r="F18" s="1058">
        <f>SUM(F19)</f>
        <v>100106555.45999999</v>
      </c>
      <c r="G18" s="1058">
        <f>SUM(E18-F18)</f>
        <v>20193444.540000007</v>
      </c>
    </row>
    <row r="19" spans="1:7" x14ac:dyDescent="0.2">
      <c r="A19" s="1062" t="s">
        <v>1112</v>
      </c>
      <c r="B19" s="1063" t="s">
        <v>1113</v>
      </c>
      <c r="C19" s="1064">
        <f>SUM(C20:C21)</f>
        <v>120300000</v>
      </c>
      <c r="D19" s="1058">
        <f>SUM(E19-C19)</f>
        <v>0</v>
      </c>
      <c r="E19" s="1064">
        <f>SUM(E20:E21)</f>
        <v>120300000</v>
      </c>
      <c r="F19" s="1064">
        <f>SUM(F20:F21)</f>
        <v>100106555.45999999</v>
      </c>
      <c r="G19" s="1064">
        <f>SUM(G20:G21)</f>
        <v>20193444.540000007</v>
      </c>
    </row>
    <row r="20" spans="1:7" x14ac:dyDescent="0.2">
      <c r="A20" s="1049" t="s">
        <v>1114</v>
      </c>
      <c r="B20" s="1050" t="s">
        <v>1115</v>
      </c>
      <c r="C20" s="1051">
        <v>120000000</v>
      </c>
      <c r="D20" s="1052">
        <f>E20-C20</f>
        <v>0</v>
      </c>
      <c r="E20" s="1051">
        <v>120000000</v>
      </c>
      <c r="F20" s="1051">
        <v>100106555.45999999</v>
      </c>
      <c r="G20" s="1051">
        <f>E20-F20</f>
        <v>19893444.540000007</v>
      </c>
    </row>
    <row r="21" spans="1:7" x14ac:dyDescent="0.2">
      <c r="A21" s="1049" t="s">
        <v>1116</v>
      </c>
      <c r="B21" s="1050" t="s">
        <v>1117</v>
      </c>
      <c r="C21" s="1051">
        <v>300000</v>
      </c>
      <c r="D21" s="1052">
        <f>E21-C21</f>
        <v>0</v>
      </c>
      <c r="E21" s="1051">
        <v>300000</v>
      </c>
      <c r="F21" s="1051">
        <v>0</v>
      </c>
      <c r="G21" s="1051">
        <f>E21-F21</f>
        <v>300000</v>
      </c>
    </row>
    <row r="22" spans="1:7" x14ac:dyDescent="0.2">
      <c r="A22" s="1062"/>
      <c r="B22" s="1063"/>
      <c r="C22" s="1051"/>
      <c r="D22" s="1052"/>
      <c r="E22" s="1051"/>
      <c r="F22" s="1051"/>
      <c r="G22" s="1051"/>
    </row>
    <row r="23" spans="1:7" x14ac:dyDescent="0.2">
      <c r="A23" s="1060" t="s">
        <v>1118</v>
      </c>
      <c r="B23" s="1061" t="s">
        <v>1119</v>
      </c>
      <c r="C23" s="1058">
        <f>SUM(C25+C80+C94+C101)</f>
        <v>19785990512.900002</v>
      </c>
      <c r="D23" s="1058">
        <f>SUM(E23-C23)</f>
        <v>0</v>
      </c>
      <c r="E23" s="1058">
        <f>SUM(E25+E80+E94+E101)</f>
        <v>19785990512.900002</v>
      </c>
      <c r="F23" s="1058">
        <f>SUM(F25+F80+F94+F101)</f>
        <v>11333198396.93</v>
      </c>
      <c r="G23" s="1058">
        <f>E23-F23</f>
        <v>8452792115.9700012</v>
      </c>
    </row>
    <row r="24" spans="1:7" x14ac:dyDescent="0.2">
      <c r="A24" s="1053"/>
      <c r="B24" s="1054"/>
      <c r="C24" s="1055"/>
      <c r="D24" s="1059"/>
      <c r="E24" s="1055"/>
      <c r="F24" s="1055"/>
      <c r="G24" s="1055"/>
    </row>
    <row r="25" spans="1:7" x14ac:dyDescent="0.2">
      <c r="A25" s="1060" t="s">
        <v>1120</v>
      </c>
      <c r="B25" s="1061" t="s">
        <v>69</v>
      </c>
      <c r="C25" s="1058">
        <f>SUM(C27+C36+C61)</f>
        <v>13168490512.9</v>
      </c>
      <c r="D25" s="1065">
        <f>E25-C25</f>
        <v>0</v>
      </c>
      <c r="E25" s="1058">
        <f>SUM(E27+E36+E61)</f>
        <v>13168490512.9</v>
      </c>
      <c r="F25" s="1058">
        <f>SUM(F27+F36+F61)</f>
        <v>6887262958.8400002</v>
      </c>
      <c r="G25" s="1058">
        <f>E25-F25</f>
        <v>6281227554.0599995</v>
      </c>
    </row>
    <row r="26" spans="1:7" x14ac:dyDescent="0.2">
      <c r="A26" s="1060"/>
      <c r="B26" s="1061"/>
      <c r="C26" s="1055"/>
      <c r="D26" s="1059"/>
      <c r="E26" s="1055"/>
      <c r="F26" s="1055"/>
      <c r="G26" s="1055"/>
    </row>
    <row r="27" spans="1:7" x14ac:dyDescent="0.2">
      <c r="A27" s="1060" t="s">
        <v>1121</v>
      </c>
      <c r="B27" s="1061" t="s">
        <v>1122</v>
      </c>
      <c r="C27" s="1058">
        <f>SUM(C29+C33)</f>
        <v>824000000</v>
      </c>
      <c r="D27" s="1065">
        <f>E27-C27</f>
        <v>0</v>
      </c>
      <c r="E27" s="1058">
        <f>SUM(E29+E33)</f>
        <v>824000000</v>
      </c>
      <c r="F27" s="1058">
        <f>SUM(F29+F33)</f>
        <v>508628100.78000003</v>
      </c>
      <c r="G27" s="1058">
        <f>SUM(G29+G33)</f>
        <v>315371899.21999997</v>
      </c>
    </row>
    <row r="28" spans="1:7" x14ac:dyDescent="0.2">
      <c r="A28" s="1049"/>
      <c r="B28" s="1050"/>
      <c r="C28" s="1055"/>
      <c r="D28" s="1059"/>
      <c r="E28" s="1055"/>
      <c r="F28" s="1055"/>
      <c r="G28" s="1055"/>
    </row>
    <row r="29" spans="1:7" x14ac:dyDescent="0.2">
      <c r="A29" s="1062" t="s">
        <v>1123</v>
      </c>
      <c r="B29" s="1063" t="s">
        <v>1124</v>
      </c>
      <c r="C29" s="1064">
        <f>SUM(C30:C31)</f>
        <v>124000000</v>
      </c>
      <c r="D29" s="1066">
        <f>E29-C29</f>
        <v>0</v>
      </c>
      <c r="E29" s="1064">
        <f>SUM(E30:E31)</f>
        <v>124000000</v>
      </c>
      <c r="F29" s="1064">
        <f>SUM(F30:F31)</f>
        <v>56771746.549999997</v>
      </c>
      <c r="G29" s="1064">
        <f>E29-F29</f>
        <v>67228253.450000003</v>
      </c>
    </row>
    <row r="30" spans="1:7" x14ac:dyDescent="0.2">
      <c r="A30" s="1049" t="s">
        <v>1125</v>
      </c>
      <c r="B30" s="1050" t="s">
        <v>1126</v>
      </c>
      <c r="C30" s="1051">
        <v>52000000</v>
      </c>
      <c r="D30" s="1052">
        <f>E30-C30</f>
        <v>0</v>
      </c>
      <c r="E30" s="1051">
        <v>52000000</v>
      </c>
      <c r="F30" s="1051">
        <v>26891911</v>
      </c>
      <c r="G30" s="1051">
        <f>E30-F30</f>
        <v>25108089</v>
      </c>
    </row>
    <row r="31" spans="1:7" x14ac:dyDescent="0.2">
      <c r="A31" s="1049" t="s">
        <v>1127</v>
      </c>
      <c r="B31" s="1050" t="s">
        <v>1128</v>
      </c>
      <c r="C31" s="1051">
        <v>72000000</v>
      </c>
      <c r="D31" s="1052">
        <f>E31-C31</f>
        <v>0</v>
      </c>
      <c r="E31" s="1051">
        <v>72000000</v>
      </c>
      <c r="F31" s="1051">
        <v>29879835.550000001</v>
      </c>
      <c r="G31" s="1051">
        <f>E31-F31</f>
        <v>42120164.450000003</v>
      </c>
    </row>
    <row r="32" spans="1:7" x14ac:dyDescent="0.2">
      <c r="A32" s="1049"/>
      <c r="B32" s="1050"/>
      <c r="C32" s="1051"/>
      <c r="D32" s="1059"/>
      <c r="E32" s="1055"/>
      <c r="F32" s="1055"/>
      <c r="G32" s="1055"/>
    </row>
    <row r="33" spans="1:13" x14ac:dyDescent="0.2">
      <c r="A33" s="1062" t="s">
        <v>1129</v>
      </c>
      <c r="B33" s="1063" t="s">
        <v>1130</v>
      </c>
      <c r="C33" s="1064">
        <f>SUM(C34:C34)</f>
        <v>700000000</v>
      </c>
      <c r="D33" s="1066">
        <f>E33-C33</f>
        <v>0</v>
      </c>
      <c r="E33" s="1064">
        <f>SUM(E34:E34)</f>
        <v>700000000</v>
      </c>
      <c r="F33" s="1064">
        <f>SUM(F34:F34)</f>
        <v>451856354.23000002</v>
      </c>
      <c r="G33" s="1064">
        <f>SUM(E33-F33)</f>
        <v>248143645.76999998</v>
      </c>
    </row>
    <row r="34" spans="1:13" x14ac:dyDescent="0.2">
      <c r="A34" s="1049" t="s">
        <v>1131</v>
      </c>
      <c r="B34" s="1050" t="s">
        <v>1132</v>
      </c>
      <c r="C34" s="1051">
        <v>700000000</v>
      </c>
      <c r="D34" s="1052">
        <f>E34-C34</f>
        <v>0</v>
      </c>
      <c r="E34" s="1051">
        <v>700000000</v>
      </c>
      <c r="F34" s="1051">
        <v>451856354.23000002</v>
      </c>
      <c r="G34" s="1051">
        <f>SUM(E34-F34)</f>
        <v>248143645.76999998</v>
      </c>
    </row>
    <row r="35" spans="1:13" x14ac:dyDescent="0.2">
      <c r="A35" s="1049"/>
      <c r="B35" s="1050"/>
      <c r="C35" s="1051"/>
      <c r="D35" s="1059"/>
      <c r="E35" s="1055"/>
      <c r="F35" s="1055"/>
      <c r="G35" s="1055"/>
    </row>
    <row r="36" spans="1:13" x14ac:dyDescent="0.2">
      <c r="A36" s="1060" t="s">
        <v>1133</v>
      </c>
      <c r="B36" s="1061" t="s">
        <v>1134</v>
      </c>
      <c r="C36" s="1058">
        <f>SUM(C38+C42)</f>
        <v>4151392703.3599997</v>
      </c>
      <c r="D36" s="1065">
        <f>E36-C36</f>
        <v>0</v>
      </c>
      <c r="E36" s="1058">
        <f>SUM(E38+E42)</f>
        <v>4151392703.3599997</v>
      </c>
      <c r="F36" s="1058">
        <f>SUM(F38+F42)</f>
        <v>1955030889.47</v>
      </c>
      <c r="G36" s="1058">
        <f>SUM(E36-F36)</f>
        <v>2196361813.8899994</v>
      </c>
    </row>
    <row r="37" spans="1:13" x14ac:dyDescent="0.2">
      <c r="A37" s="1049"/>
      <c r="B37" s="1061"/>
      <c r="C37" s="1051"/>
      <c r="D37" s="1059"/>
      <c r="E37" s="1055"/>
      <c r="F37" s="1055"/>
      <c r="G37" s="1055"/>
    </row>
    <row r="38" spans="1:13" x14ac:dyDescent="0.2">
      <c r="A38" s="1062" t="s">
        <v>1135</v>
      </c>
      <c r="B38" s="1063" t="s">
        <v>1136</v>
      </c>
      <c r="C38" s="1064">
        <f>SUM(C39)</f>
        <v>188159053.93000001</v>
      </c>
      <c r="D38" s="1066">
        <f>E38-C38</f>
        <v>0</v>
      </c>
      <c r="E38" s="1064">
        <f>SUM(E39)</f>
        <v>188159053.93000001</v>
      </c>
      <c r="F38" s="1064">
        <f>SUM(F39)</f>
        <v>67031765.240000002</v>
      </c>
      <c r="G38" s="1064">
        <f>E38-F38</f>
        <v>121127288.69</v>
      </c>
    </row>
    <row r="39" spans="1:13" x14ac:dyDescent="0.2">
      <c r="A39" s="1062" t="s">
        <v>1137</v>
      </c>
      <c r="B39" s="1063" t="s">
        <v>1138</v>
      </c>
      <c r="C39" s="1064">
        <f>SUM(C40)</f>
        <v>188159053.93000001</v>
      </c>
      <c r="D39" s="1066">
        <f>E39-C39</f>
        <v>0</v>
      </c>
      <c r="E39" s="1064">
        <f>SUM(E40)</f>
        <v>188159053.93000001</v>
      </c>
      <c r="F39" s="1064">
        <f>SUM(F40:F41)</f>
        <v>67031765.240000002</v>
      </c>
      <c r="G39" s="1064">
        <f>E39-F39</f>
        <v>121127288.69</v>
      </c>
    </row>
    <row r="40" spans="1:13" x14ac:dyDescent="0.2">
      <c r="A40" s="1049" t="s">
        <v>1139</v>
      </c>
      <c r="B40" s="1050" t="s">
        <v>4363</v>
      </c>
      <c r="C40" s="1051">
        <v>188159053.93000001</v>
      </c>
      <c r="D40" s="1052">
        <f>E40-C40</f>
        <v>0</v>
      </c>
      <c r="E40" s="1051">
        <v>188159053.93000001</v>
      </c>
      <c r="F40" s="1051">
        <v>67031765.240000002</v>
      </c>
      <c r="G40" s="1051">
        <f>SUM(E40-F40)</f>
        <v>121127288.69</v>
      </c>
      <c r="H40" s="1037"/>
      <c r="I40" s="1037"/>
      <c r="J40" s="1038"/>
      <c r="K40" s="1039"/>
      <c r="L40" s="1039"/>
      <c r="M40" s="1040"/>
    </row>
    <row r="41" spans="1:13" x14ac:dyDescent="0.2">
      <c r="A41" s="1049"/>
      <c r="B41" s="1050"/>
      <c r="C41" s="1051"/>
      <c r="D41" s="1059"/>
      <c r="E41" s="1055"/>
      <c r="F41" s="1055"/>
      <c r="G41" s="1055"/>
    </row>
    <row r="42" spans="1:13" x14ac:dyDescent="0.2">
      <c r="A42" s="1062" t="s">
        <v>1140</v>
      </c>
      <c r="B42" s="1063" t="s">
        <v>1141</v>
      </c>
      <c r="C42" s="1064">
        <f>SUM(C44+C47+C50)</f>
        <v>3963233649.4299998</v>
      </c>
      <c r="D42" s="1066">
        <f>E42-C42</f>
        <v>0</v>
      </c>
      <c r="E42" s="1064">
        <f>SUM(E44+E47+E50)</f>
        <v>3963233649.4299998</v>
      </c>
      <c r="F42" s="1064">
        <f>SUM(F44+F47+F50)</f>
        <v>1887999124.23</v>
      </c>
      <c r="G42" s="1064">
        <f>E42-F42</f>
        <v>2075234525.1999998</v>
      </c>
    </row>
    <row r="43" spans="1:13" x14ac:dyDescent="0.2">
      <c r="A43" s="1049"/>
      <c r="B43" s="1050"/>
      <c r="C43" s="1055"/>
      <c r="D43" s="1059"/>
      <c r="E43" s="1055"/>
      <c r="F43" s="1055"/>
      <c r="G43" s="1055"/>
    </row>
    <row r="44" spans="1:13" x14ac:dyDescent="0.2">
      <c r="A44" s="1062" t="s">
        <v>1142</v>
      </c>
      <c r="B44" s="1063" t="s">
        <v>1143</v>
      </c>
      <c r="C44" s="1064">
        <f>SUM(C45)</f>
        <v>2000000</v>
      </c>
      <c r="D44" s="1066">
        <f>E44-C44</f>
        <v>0</v>
      </c>
      <c r="E44" s="1064">
        <f>SUM(E45)</f>
        <v>2000000</v>
      </c>
      <c r="F44" s="1064">
        <f>SUM(F45)</f>
        <v>672864</v>
      </c>
      <c r="G44" s="1064">
        <f>E44-F44</f>
        <v>1327136</v>
      </c>
    </row>
    <row r="45" spans="1:13" x14ac:dyDescent="0.2">
      <c r="A45" s="1049" t="s">
        <v>1144</v>
      </c>
      <c r="B45" s="1050" t="s">
        <v>1145</v>
      </c>
      <c r="C45" s="1051">
        <v>2000000</v>
      </c>
      <c r="D45" s="1052">
        <f>E45-C45</f>
        <v>0</v>
      </c>
      <c r="E45" s="1051">
        <v>2000000</v>
      </c>
      <c r="F45" s="1051">
        <v>672864</v>
      </c>
      <c r="G45" s="1051">
        <f>E45-F45</f>
        <v>1327136</v>
      </c>
    </row>
    <row r="46" spans="1:13" x14ac:dyDescent="0.2">
      <c r="A46" s="1049"/>
      <c r="B46" s="1050"/>
      <c r="C46" s="1055"/>
      <c r="D46" s="1059"/>
      <c r="E46" s="1055"/>
      <c r="F46" s="1055"/>
      <c r="G46" s="1055"/>
    </row>
    <row r="47" spans="1:13" x14ac:dyDescent="0.2">
      <c r="A47" s="1062" t="s">
        <v>1146</v>
      </c>
      <c r="B47" s="1063" t="s">
        <v>1147</v>
      </c>
      <c r="C47" s="1064">
        <f>SUM(C48)</f>
        <v>46000000</v>
      </c>
      <c r="D47" s="1066">
        <f>E47-C47</f>
        <v>0</v>
      </c>
      <c r="E47" s="1064">
        <f>SUM(E48)</f>
        <v>46000000</v>
      </c>
      <c r="F47" s="1064">
        <f>SUM(F48)</f>
        <v>15621111.109999999</v>
      </c>
      <c r="G47" s="1064">
        <f>E47-F47</f>
        <v>30378888.890000001</v>
      </c>
    </row>
    <row r="48" spans="1:13" x14ac:dyDescent="0.2">
      <c r="A48" s="1049" t="s">
        <v>1148</v>
      </c>
      <c r="B48" s="1050" t="s">
        <v>1149</v>
      </c>
      <c r="C48" s="1051">
        <v>46000000</v>
      </c>
      <c r="D48" s="1052">
        <f>E48-C48</f>
        <v>0</v>
      </c>
      <c r="E48" s="1051">
        <v>46000000</v>
      </c>
      <c r="F48" s="1051">
        <v>15621111.109999999</v>
      </c>
      <c r="G48" s="1051">
        <f>E48-F48</f>
        <v>30378888.890000001</v>
      </c>
    </row>
    <row r="49" spans="1:10" x14ac:dyDescent="0.2">
      <c r="A49" s="1049"/>
      <c r="B49" s="1050"/>
      <c r="C49" s="1055"/>
      <c r="D49" s="1059"/>
      <c r="E49" s="1055"/>
      <c r="F49" s="1055"/>
      <c r="G49" s="1055"/>
    </row>
    <row r="50" spans="1:10" x14ac:dyDescent="0.2">
      <c r="A50" s="1062" t="s">
        <v>1150</v>
      </c>
      <c r="B50" s="1063" t="s">
        <v>1151</v>
      </c>
      <c r="C50" s="1064">
        <f>SUM(C51:C59)</f>
        <v>3915233649.4299998</v>
      </c>
      <c r="D50" s="1064">
        <f t="shared" ref="D50:G50" si="2">SUM(D51:D59)</f>
        <v>0</v>
      </c>
      <c r="E50" s="1064">
        <f t="shared" si="2"/>
        <v>3915233649.4299998</v>
      </c>
      <c r="F50" s="1064">
        <f t="shared" si="2"/>
        <v>1871705149.1200001</v>
      </c>
      <c r="G50" s="1064">
        <f t="shared" si="2"/>
        <v>2043528500.3099997</v>
      </c>
    </row>
    <row r="51" spans="1:10" x14ac:dyDescent="0.2">
      <c r="A51" s="1049" t="s">
        <v>1152</v>
      </c>
      <c r="B51" s="1050" t="s">
        <v>1153</v>
      </c>
      <c r="C51" s="1051">
        <v>599933649.42999995</v>
      </c>
      <c r="D51" s="1052">
        <f t="shared" ref="D51:D59" si="3">E51-C51</f>
        <v>0</v>
      </c>
      <c r="E51" s="1051">
        <v>599933649.42999995</v>
      </c>
      <c r="F51" s="1051">
        <v>281068463.63</v>
      </c>
      <c r="G51" s="1051">
        <f t="shared" ref="G51:G59" si="4">E51-F51</f>
        <v>318865185.79999995</v>
      </c>
    </row>
    <row r="52" spans="1:10" x14ac:dyDescent="0.2">
      <c r="A52" s="1049" t="s">
        <v>1154</v>
      </c>
      <c r="B52" s="1050" t="s">
        <v>1155</v>
      </c>
      <c r="C52" s="1051">
        <v>6500000</v>
      </c>
      <c r="D52" s="1052">
        <f t="shared" si="3"/>
        <v>0</v>
      </c>
      <c r="E52" s="1051">
        <v>6500000</v>
      </c>
      <c r="F52" s="1051">
        <v>455595</v>
      </c>
      <c r="G52" s="1051">
        <f t="shared" si="4"/>
        <v>6044405</v>
      </c>
    </row>
    <row r="53" spans="1:10" x14ac:dyDescent="0.2">
      <c r="A53" s="1049" t="s">
        <v>1156</v>
      </c>
      <c r="B53" s="1050" t="s">
        <v>1157</v>
      </c>
      <c r="C53" s="1051">
        <v>6800000</v>
      </c>
      <c r="D53" s="1052">
        <f t="shared" si="3"/>
        <v>0</v>
      </c>
      <c r="E53" s="1051">
        <v>6800000</v>
      </c>
      <c r="F53" s="1041">
        <v>3097275</v>
      </c>
      <c r="G53" s="1051">
        <f t="shared" si="4"/>
        <v>3702725</v>
      </c>
    </row>
    <row r="54" spans="1:10" x14ac:dyDescent="0.2">
      <c r="A54" s="1049" t="s">
        <v>1158</v>
      </c>
      <c r="B54" s="1050" t="s">
        <v>1159</v>
      </c>
      <c r="C54" s="1051">
        <v>2320000000</v>
      </c>
      <c r="D54" s="1052">
        <v>0</v>
      </c>
      <c r="E54" s="1051">
        <v>2320000000</v>
      </c>
      <c r="F54" s="1051">
        <v>1227088294.5699999</v>
      </c>
      <c r="G54" s="1051">
        <f t="shared" si="4"/>
        <v>1092911705.4300001</v>
      </c>
    </row>
    <row r="55" spans="1:10" x14ac:dyDescent="0.2">
      <c r="A55" s="1049" t="s">
        <v>1160</v>
      </c>
      <c r="B55" s="1050" t="s">
        <v>1161</v>
      </c>
      <c r="C55" s="1051">
        <v>250000000</v>
      </c>
      <c r="D55" s="1052">
        <f t="shared" si="3"/>
        <v>0</v>
      </c>
      <c r="E55" s="1051">
        <v>250000000</v>
      </c>
      <c r="F55" s="1051">
        <v>153493008</v>
      </c>
      <c r="G55" s="1051">
        <f t="shared" si="4"/>
        <v>96506992</v>
      </c>
    </row>
    <row r="56" spans="1:10" x14ac:dyDescent="0.2">
      <c r="A56" s="1049" t="s">
        <v>1162</v>
      </c>
      <c r="B56" s="1050" t="s">
        <v>1163</v>
      </c>
      <c r="C56" s="1051">
        <v>650000000</v>
      </c>
      <c r="D56" s="1052">
        <f t="shared" si="3"/>
        <v>0</v>
      </c>
      <c r="E56" s="1051">
        <v>650000000</v>
      </c>
      <c r="F56" s="1051">
        <v>184812771</v>
      </c>
      <c r="G56" s="1051">
        <f t="shared" si="4"/>
        <v>465187229</v>
      </c>
    </row>
    <row r="57" spans="1:10" x14ac:dyDescent="0.2">
      <c r="A57" s="1049" t="s">
        <v>4364</v>
      </c>
      <c r="B57" s="1050" t="s">
        <v>4365</v>
      </c>
      <c r="C57" s="1051">
        <v>0</v>
      </c>
      <c r="D57" s="1052">
        <f t="shared" si="3"/>
        <v>0</v>
      </c>
      <c r="E57" s="1051">
        <v>0</v>
      </c>
      <c r="F57" s="1051">
        <v>11092256.640000001</v>
      </c>
      <c r="G57" s="1051">
        <f t="shared" si="4"/>
        <v>-11092256.640000001</v>
      </c>
    </row>
    <row r="58" spans="1:10" x14ac:dyDescent="0.2">
      <c r="A58" s="1049" t="s">
        <v>1164</v>
      </c>
      <c r="B58" s="1050" t="s">
        <v>1165</v>
      </c>
      <c r="C58" s="1051">
        <v>72000000</v>
      </c>
      <c r="D58" s="1052">
        <f t="shared" si="3"/>
        <v>0</v>
      </c>
      <c r="E58" s="1051">
        <v>72000000</v>
      </c>
      <c r="F58" s="1051">
        <v>8287086.4000000004</v>
      </c>
      <c r="G58" s="1051">
        <f t="shared" si="4"/>
        <v>63712913.600000001</v>
      </c>
      <c r="H58" s="1037"/>
      <c r="I58" s="1037"/>
      <c r="J58" s="1037"/>
    </row>
    <row r="59" spans="1:10" x14ac:dyDescent="0.2">
      <c r="A59" s="1049" t="s">
        <v>4366</v>
      </c>
      <c r="B59" s="1050" t="s">
        <v>4367</v>
      </c>
      <c r="C59" s="1051">
        <v>10000000</v>
      </c>
      <c r="D59" s="1052">
        <f t="shared" si="3"/>
        <v>0</v>
      </c>
      <c r="E59" s="1051">
        <v>10000000</v>
      </c>
      <c r="F59" s="1051">
        <v>2310398.88</v>
      </c>
      <c r="G59" s="1051">
        <f t="shared" si="4"/>
        <v>7689601.1200000001</v>
      </c>
      <c r="H59" s="1037"/>
      <c r="I59" s="1037"/>
      <c r="J59" s="1037"/>
    </row>
    <row r="60" spans="1:10" x14ac:dyDescent="0.2">
      <c r="A60" s="1049"/>
      <c r="B60" s="1050"/>
      <c r="C60" s="1051"/>
      <c r="D60" s="1052"/>
      <c r="E60" s="1051"/>
      <c r="F60" s="1051"/>
      <c r="G60" s="1051"/>
    </row>
    <row r="61" spans="1:10" x14ac:dyDescent="0.2">
      <c r="A61" s="1060" t="s">
        <v>1166</v>
      </c>
      <c r="B61" s="1061" t="s">
        <v>70</v>
      </c>
      <c r="C61" s="1058">
        <f>SUM(C63)</f>
        <v>8193097809.54</v>
      </c>
      <c r="D61" s="1065">
        <f>E61-C61</f>
        <v>0</v>
      </c>
      <c r="E61" s="1058">
        <f>SUM(E63)</f>
        <v>8193097809.54</v>
      </c>
      <c r="F61" s="1058">
        <f>SUM(F63)</f>
        <v>4423603968.5900002</v>
      </c>
      <c r="G61" s="1058">
        <f>E61-F61</f>
        <v>3769493840.9499998</v>
      </c>
    </row>
    <row r="62" spans="1:10" x14ac:dyDescent="0.2">
      <c r="A62" s="1060"/>
      <c r="B62" s="1061"/>
      <c r="C62" s="1051"/>
      <c r="D62" s="1052"/>
      <c r="E62" s="1051"/>
      <c r="F62" s="1051"/>
      <c r="G62" s="1051"/>
    </row>
    <row r="63" spans="1:10" x14ac:dyDescent="0.2">
      <c r="A63" s="1062" t="s">
        <v>1167</v>
      </c>
      <c r="B63" s="1063" t="s">
        <v>1168</v>
      </c>
      <c r="C63" s="1064">
        <f>SUM(C64)</f>
        <v>8193097809.54</v>
      </c>
      <c r="D63" s="1066">
        <f t="shared" ref="D63:D78" si="5">E63-C63</f>
        <v>0</v>
      </c>
      <c r="E63" s="1064">
        <f>SUM(E64)</f>
        <v>8193097809.54</v>
      </c>
      <c r="F63" s="1064">
        <f>SUM(F64)</f>
        <v>4423603968.5900002</v>
      </c>
      <c r="G63" s="1064">
        <f t="shared" ref="G63:G78" si="6">E63-F63</f>
        <v>3769493840.9499998</v>
      </c>
    </row>
    <row r="64" spans="1:10" x14ac:dyDescent="0.2">
      <c r="A64" s="1062" t="s">
        <v>1169</v>
      </c>
      <c r="B64" s="1063" t="s">
        <v>1170</v>
      </c>
      <c r="C64" s="1064">
        <f>SUM(C65:C78)</f>
        <v>8193097809.54</v>
      </c>
      <c r="D64" s="1066">
        <f t="shared" si="5"/>
        <v>0</v>
      </c>
      <c r="E64" s="1064">
        <f>SUM(E65:E78)</f>
        <v>8193097809.54</v>
      </c>
      <c r="F64" s="1064">
        <f>SUM(F65:F78)</f>
        <v>4423603968.5900002</v>
      </c>
      <c r="G64" s="1064">
        <f t="shared" si="6"/>
        <v>3769493840.9499998</v>
      </c>
    </row>
    <row r="65" spans="1:13" x14ac:dyDescent="0.2">
      <c r="A65" s="1049" t="s">
        <v>1171</v>
      </c>
      <c r="B65" s="1050" t="s">
        <v>1172</v>
      </c>
      <c r="C65" s="1051">
        <v>10000000</v>
      </c>
      <c r="D65" s="1052">
        <f t="shared" si="5"/>
        <v>0</v>
      </c>
      <c r="E65" s="1051">
        <v>10000000</v>
      </c>
      <c r="F65" s="1051">
        <v>5914000</v>
      </c>
      <c r="G65" s="1051">
        <f t="shared" si="6"/>
        <v>4086000</v>
      </c>
    </row>
    <row r="66" spans="1:13" x14ac:dyDescent="0.2">
      <c r="A66" s="1049" t="s">
        <v>1173</v>
      </c>
      <c r="B66" s="1050" t="s">
        <v>4368</v>
      </c>
      <c r="C66" s="1051">
        <v>21220000</v>
      </c>
      <c r="D66" s="1052">
        <f t="shared" si="5"/>
        <v>0</v>
      </c>
      <c r="E66" s="1051">
        <v>21220000</v>
      </c>
      <c r="F66" s="1051">
        <v>11419255</v>
      </c>
      <c r="G66" s="1051">
        <f t="shared" si="6"/>
        <v>9800745</v>
      </c>
    </row>
    <row r="67" spans="1:13" x14ac:dyDescent="0.2">
      <c r="A67" s="1049" t="s">
        <v>1174</v>
      </c>
      <c r="B67" s="1050" t="s">
        <v>1175</v>
      </c>
      <c r="C67" s="1051">
        <v>305500000</v>
      </c>
      <c r="D67" s="1052">
        <f t="shared" si="5"/>
        <v>0</v>
      </c>
      <c r="E67" s="1051">
        <v>305500000</v>
      </c>
      <c r="F67" s="1051">
        <v>268936695</v>
      </c>
      <c r="G67" s="1051">
        <f t="shared" si="6"/>
        <v>36563305</v>
      </c>
    </row>
    <row r="68" spans="1:13" x14ac:dyDescent="0.2">
      <c r="A68" s="1049" t="s">
        <v>1176</v>
      </c>
      <c r="B68" s="1050" t="s">
        <v>1177</v>
      </c>
      <c r="C68" s="1051">
        <v>92000000</v>
      </c>
      <c r="D68" s="1052">
        <f t="shared" si="5"/>
        <v>0</v>
      </c>
      <c r="E68" s="1051">
        <v>92000000</v>
      </c>
      <c r="F68" s="1051">
        <v>47877625</v>
      </c>
      <c r="G68" s="1051">
        <f t="shared" si="6"/>
        <v>44122375</v>
      </c>
    </row>
    <row r="69" spans="1:13" x14ac:dyDescent="0.2">
      <c r="A69" s="1049" t="s">
        <v>1178</v>
      </c>
      <c r="B69" s="1050" t="s">
        <v>1179</v>
      </c>
      <c r="C69" s="1051">
        <v>4302600000</v>
      </c>
      <c r="D69" s="1052">
        <f t="shared" si="5"/>
        <v>0</v>
      </c>
      <c r="E69" s="1051">
        <v>4302600000</v>
      </c>
      <c r="F69" s="1051">
        <v>2128950225</v>
      </c>
      <c r="G69" s="1051">
        <f t="shared" si="6"/>
        <v>2173649775</v>
      </c>
    </row>
    <row r="70" spans="1:13" x14ac:dyDescent="0.2">
      <c r="A70" s="1049" t="s">
        <v>1180</v>
      </c>
      <c r="B70" s="1050" t="s">
        <v>1181</v>
      </c>
      <c r="C70" s="1051">
        <v>30000000</v>
      </c>
      <c r="D70" s="1052">
        <f t="shared" si="5"/>
        <v>0</v>
      </c>
      <c r="E70" s="1051">
        <v>30000000</v>
      </c>
      <c r="F70" s="1051">
        <v>14611020</v>
      </c>
      <c r="G70" s="1051">
        <f t="shared" si="6"/>
        <v>15388980</v>
      </c>
      <c r="K70" s="1039"/>
    </row>
    <row r="71" spans="1:13" x14ac:dyDescent="0.2">
      <c r="A71" s="1049" t="s">
        <v>1182</v>
      </c>
      <c r="B71" s="1050" t="s">
        <v>1183</v>
      </c>
      <c r="C71" s="1051">
        <v>2092825942.4100001</v>
      </c>
      <c r="D71" s="1052">
        <f t="shared" si="5"/>
        <v>0</v>
      </c>
      <c r="E71" s="1051">
        <v>2092825942.4100001</v>
      </c>
      <c r="F71" s="1051">
        <v>1599983367.22</v>
      </c>
      <c r="G71" s="1051">
        <f t="shared" si="6"/>
        <v>492842575.19000006</v>
      </c>
      <c r="H71" s="1037"/>
      <c r="I71" s="1037"/>
      <c r="J71" s="1038"/>
      <c r="K71" s="1051"/>
      <c r="L71" s="1051"/>
      <c r="M71" s="1041"/>
    </row>
    <row r="72" spans="1:13" x14ac:dyDescent="0.2">
      <c r="A72" s="1049" t="s">
        <v>1184</v>
      </c>
      <c r="B72" s="1050" t="s">
        <v>1185</v>
      </c>
      <c r="C72" s="1051">
        <v>50000000</v>
      </c>
      <c r="D72" s="1052">
        <f t="shared" si="5"/>
        <v>0</v>
      </c>
      <c r="E72" s="1051">
        <v>50000000</v>
      </c>
      <c r="F72" s="1051">
        <v>26990445</v>
      </c>
      <c r="G72" s="1051">
        <f t="shared" si="6"/>
        <v>23009555</v>
      </c>
    </row>
    <row r="73" spans="1:13" x14ac:dyDescent="0.2">
      <c r="A73" s="1049" t="s">
        <v>1186</v>
      </c>
      <c r="B73" s="1050" t="s">
        <v>1187</v>
      </c>
      <c r="C73" s="1051">
        <v>200000000</v>
      </c>
      <c r="D73" s="1052">
        <f t="shared" si="5"/>
        <v>0</v>
      </c>
      <c r="E73" s="1051">
        <v>200000000</v>
      </c>
      <c r="F73" s="1051">
        <v>110482640.55</v>
      </c>
      <c r="G73" s="1051">
        <f t="shared" si="6"/>
        <v>89517359.450000003</v>
      </c>
    </row>
    <row r="74" spans="1:13" x14ac:dyDescent="0.2">
      <c r="A74" s="1049" t="s">
        <v>1188</v>
      </c>
      <c r="B74" s="1050" t="s">
        <v>1189</v>
      </c>
      <c r="C74" s="1051">
        <v>70000000</v>
      </c>
      <c r="D74" s="1052">
        <f t="shared" si="5"/>
        <v>0</v>
      </c>
      <c r="E74" s="1051">
        <v>70000000</v>
      </c>
      <c r="F74" s="1051">
        <v>33686680</v>
      </c>
      <c r="G74" s="1051">
        <f t="shared" si="6"/>
        <v>36313320</v>
      </c>
    </row>
    <row r="75" spans="1:13" x14ac:dyDescent="0.2">
      <c r="A75" s="1049" t="s">
        <v>1190</v>
      </c>
      <c r="B75" s="1050" t="s">
        <v>1191</v>
      </c>
      <c r="C75" s="1051">
        <v>692174057.59000003</v>
      </c>
      <c r="D75" s="1052">
        <f t="shared" si="5"/>
        <v>0</v>
      </c>
      <c r="E75" s="1051">
        <v>692174057.59000003</v>
      </c>
      <c r="F75" s="1051">
        <v>0</v>
      </c>
      <c r="G75" s="1051">
        <f t="shared" si="6"/>
        <v>692174057.59000003</v>
      </c>
    </row>
    <row r="76" spans="1:13" x14ac:dyDescent="0.2">
      <c r="A76" s="1049" t="s">
        <v>1192</v>
      </c>
      <c r="B76" s="1050" t="s">
        <v>1193</v>
      </c>
      <c r="C76" s="1051">
        <v>271652809.54000002</v>
      </c>
      <c r="D76" s="1052">
        <f t="shared" si="5"/>
        <v>0</v>
      </c>
      <c r="E76" s="1051">
        <v>271652809.54000002</v>
      </c>
      <c r="F76" s="1051">
        <v>145231771.66</v>
      </c>
      <c r="G76" s="1051">
        <f t="shared" si="6"/>
        <v>126421037.88000003</v>
      </c>
    </row>
    <row r="77" spans="1:13" x14ac:dyDescent="0.2">
      <c r="A77" s="1049" t="s">
        <v>1194</v>
      </c>
      <c r="B77" s="1050" t="s">
        <v>1195</v>
      </c>
      <c r="C77" s="1051">
        <v>55000000</v>
      </c>
      <c r="D77" s="1052">
        <f t="shared" si="5"/>
        <v>0</v>
      </c>
      <c r="E77" s="1051">
        <v>55000000</v>
      </c>
      <c r="F77" s="1051">
        <v>29477744.16</v>
      </c>
      <c r="G77" s="1051">
        <f t="shared" si="6"/>
        <v>25522255.84</v>
      </c>
    </row>
    <row r="78" spans="1:13" x14ac:dyDescent="0.2">
      <c r="A78" s="1049" t="s">
        <v>1196</v>
      </c>
      <c r="B78" s="1050" t="s">
        <v>1197</v>
      </c>
      <c r="C78" s="1051">
        <v>125000</v>
      </c>
      <c r="D78" s="1052">
        <f t="shared" si="5"/>
        <v>0</v>
      </c>
      <c r="E78" s="1051">
        <v>125000</v>
      </c>
      <c r="F78" s="1051">
        <v>42500</v>
      </c>
      <c r="G78" s="1051">
        <f t="shared" si="6"/>
        <v>82500</v>
      </c>
    </row>
    <row r="79" spans="1:13" x14ac:dyDescent="0.2">
      <c r="A79" s="1049"/>
      <c r="B79" s="1050"/>
      <c r="C79" s="1051"/>
      <c r="D79" s="1052"/>
      <c r="E79" s="1051"/>
      <c r="F79" s="1051"/>
      <c r="G79" s="1051"/>
    </row>
    <row r="80" spans="1:13" x14ac:dyDescent="0.2">
      <c r="A80" s="1060" t="s">
        <v>1198</v>
      </c>
      <c r="B80" s="1061" t="s">
        <v>71</v>
      </c>
      <c r="C80" s="1058">
        <f>SUM(C82)</f>
        <v>5788500000</v>
      </c>
      <c r="D80" s="1065">
        <f>E80-C80</f>
        <v>0</v>
      </c>
      <c r="E80" s="1058">
        <f>SUM(E82)</f>
        <v>5788500000</v>
      </c>
      <c r="F80" s="1058">
        <f>SUM(F82)</f>
        <v>3975388336.3500004</v>
      </c>
      <c r="G80" s="1058">
        <f>E80-F80</f>
        <v>1813111663.6499996</v>
      </c>
    </row>
    <row r="81" spans="1:7" x14ac:dyDescent="0.2">
      <c r="A81" s="1060"/>
      <c r="B81" s="1061"/>
      <c r="C81" s="1055"/>
      <c r="D81" s="1059"/>
      <c r="E81" s="1055"/>
      <c r="F81" s="1055"/>
      <c r="G81" s="1055"/>
    </row>
    <row r="82" spans="1:7" x14ac:dyDescent="0.2">
      <c r="A82" s="1062" t="s">
        <v>1199</v>
      </c>
      <c r="B82" s="1063" t="s">
        <v>1200</v>
      </c>
      <c r="C82" s="1064">
        <f>SUM(C83+C86+C89)</f>
        <v>5788500000</v>
      </c>
      <c r="D82" s="1066">
        <f>E82-C82</f>
        <v>0</v>
      </c>
      <c r="E82" s="1064">
        <f>SUM(E83+E86+E89)</f>
        <v>5788500000</v>
      </c>
      <c r="F82" s="1064">
        <f>SUM(F83+F86+F89)</f>
        <v>3975388336.3500004</v>
      </c>
      <c r="G82" s="1064">
        <f>E82-F82</f>
        <v>1813111663.6499996</v>
      </c>
    </row>
    <row r="83" spans="1:7" x14ac:dyDescent="0.2">
      <c r="A83" s="1062" t="s">
        <v>1201</v>
      </c>
      <c r="B83" s="1063" t="s">
        <v>1202</v>
      </c>
      <c r="C83" s="1064">
        <f>SUM(C84:C84)</f>
        <v>4992500000</v>
      </c>
      <c r="D83" s="1066">
        <f>E83-C83</f>
        <v>0</v>
      </c>
      <c r="E83" s="1064">
        <f>SUM(E84:E84)</f>
        <v>4992500000</v>
      </c>
      <c r="F83" s="1064">
        <f>SUM(F84:F84)</f>
        <v>3582627733.75</v>
      </c>
      <c r="G83" s="1064">
        <f>E83-F83</f>
        <v>1409872266.25</v>
      </c>
    </row>
    <row r="84" spans="1:7" x14ac:dyDescent="0.2">
      <c r="A84" s="1049" t="s">
        <v>1203</v>
      </c>
      <c r="B84" s="1050" t="s">
        <v>1204</v>
      </c>
      <c r="C84" s="1051">
        <v>4992500000</v>
      </c>
      <c r="D84" s="1052">
        <f>E84-C84</f>
        <v>0</v>
      </c>
      <c r="E84" s="1051">
        <v>4992500000</v>
      </c>
      <c r="F84" s="1051">
        <v>3582627733.75</v>
      </c>
      <c r="G84" s="1051">
        <f>E84-F84</f>
        <v>1409872266.25</v>
      </c>
    </row>
    <row r="85" spans="1:7" x14ac:dyDescent="0.2">
      <c r="A85" s="1049"/>
      <c r="B85" s="1050"/>
      <c r="C85" s="1051"/>
      <c r="D85" s="1052"/>
      <c r="E85" s="1051"/>
      <c r="F85" s="1051"/>
      <c r="G85" s="1051"/>
    </row>
    <row r="86" spans="1:7" x14ac:dyDescent="0.2">
      <c r="A86" s="1062" t="s">
        <v>1205</v>
      </c>
      <c r="B86" s="1063" t="s">
        <v>1206</v>
      </c>
      <c r="C86" s="1064">
        <f>SUM(C87:C88)</f>
        <v>9000000</v>
      </c>
      <c r="D86" s="1066">
        <f>E86-C86</f>
        <v>0</v>
      </c>
      <c r="E86" s="1064">
        <f>SUM(E87:E88)</f>
        <v>9000000</v>
      </c>
      <c r="F86" s="1064">
        <f>SUM(F87:F88)</f>
        <v>4385235.55</v>
      </c>
      <c r="G86" s="1064">
        <f>E86-F86</f>
        <v>4614764.45</v>
      </c>
    </row>
    <row r="87" spans="1:7" x14ac:dyDescent="0.2">
      <c r="A87" s="1049" t="s">
        <v>1207</v>
      </c>
      <c r="B87" s="1050" t="s">
        <v>4369</v>
      </c>
      <c r="C87" s="1051">
        <v>9000000</v>
      </c>
      <c r="D87" s="1052">
        <f>E87-C87</f>
        <v>0</v>
      </c>
      <c r="E87" s="1051">
        <v>9000000</v>
      </c>
      <c r="F87" s="1051">
        <v>4385235.55</v>
      </c>
      <c r="G87" s="1051">
        <f>E87-F87</f>
        <v>4614764.45</v>
      </c>
    </row>
    <row r="88" spans="1:7" x14ac:dyDescent="0.2">
      <c r="A88" s="1049"/>
      <c r="B88" s="1050"/>
      <c r="C88" s="1051"/>
      <c r="D88" s="1052"/>
      <c r="E88" s="1051"/>
      <c r="F88" s="1051"/>
      <c r="G88" s="1051"/>
    </row>
    <row r="89" spans="1:7" x14ac:dyDescent="0.2">
      <c r="A89" s="1062" t="s">
        <v>1208</v>
      </c>
      <c r="B89" s="1063" t="s">
        <v>1209</v>
      </c>
      <c r="C89" s="1064">
        <f>SUM(C90:C92)</f>
        <v>787000000</v>
      </c>
      <c r="D89" s="1066">
        <f>E89-C89</f>
        <v>0</v>
      </c>
      <c r="E89" s="1064">
        <f>SUM(E90:E92)</f>
        <v>787000000</v>
      </c>
      <c r="F89" s="1064">
        <f>SUM(F90:F92)</f>
        <v>388375367.04999995</v>
      </c>
      <c r="G89" s="1064">
        <f>E89-F89</f>
        <v>398624632.95000005</v>
      </c>
    </row>
    <row r="90" spans="1:7" x14ac:dyDescent="0.2">
      <c r="A90" s="1049" t="s">
        <v>1210</v>
      </c>
      <c r="B90" s="1050" t="s">
        <v>1211</v>
      </c>
      <c r="C90" s="1051">
        <v>200000000</v>
      </c>
      <c r="D90" s="1052">
        <f>E90-C90</f>
        <v>0</v>
      </c>
      <c r="E90" s="1051">
        <v>200000000</v>
      </c>
      <c r="F90" s="1051">
        <v>105973818.34</v>
      </c>
      <c r="G90" s="1051">
        <f>E90-F90</f>
        <v>94026181.659999996</v>
      </c>
    </row>
    <row r="91" spans="1:7" x14ac:dyDescent="0.2">
      <c r="A91" s="1049"/>
      <c r="B91" s="1050" t="s">
        <v>4370</v>
      </c>
      <c r="C91" s="1051">
        <v>537000000</v>
      </c>
      <c r="D91" s="1052">
        <f>E91-C91</f>
        <v>0</v>
      </c>
      <c r="E91" s="1051">
        <v>537000000</v>
      </c>
      <c r="F91" s="1051">
        <v>282401548.70999998</v>
      </c>
      <c r="G91" s="1051">
        <f>E91-F91</f>
        <v>254598451.29000002</v>
      </c>
    </row>
    <row r="92" spans="1:7" x14ac:dyDescent="0.2">
      <c r="A92" s="1049" t="s">
        <v>1212</v>
      </c>
      <c r="B92" s="1050" t="s">
        <v>1213</v>
      </c>
      <c r="C92" s="1051">
        <v>50000000</v>
      </c>
      <c r="D92" s="1052">
        <f>E92-C92</f>
        <v>0</v>
      </c>
      <c r="E92" s="1051">
        <v>50000000</v>
      </c>
      <c r="F92" s="1051">
        <v>0</v>
      </c>
      <c r="G92" s="1051">
        <f>E92-F92</f>
        <v>50000000</v>
      </c>
    </row>
    <row r="93" spans="1:7" x14ac:dyDescent="0.2">
      <c r="A93" s="1049"/>
      <c r="B93" s="1050"/>
      <c r="C93" s="1051"/>
      <c r="D93" s="1052"/>
      <c r="E93" s="1051"/>
      <c r="F93" s="1051"/>
      <c r="G93" s="1051"/>
    </row>
    <row r="94" spans="1:7" x14ac:dyDescent="0.2">
      <c r="A94" s="1060" t="s">
        <v>1214</v>
      </c>
      <c r="B94" s="1061" t="s">
        <v>1215</v>
      </c>
      <c r="C94" s="1058">
        <f>SUM(C96)</f>
        <v>372000000</v>
      </c>
      <c r="D94" s="1065">
        <f>E94-C94</f>
        <v>0</v>
      </c>
      <c r="E94" s="1058">
        <f>SUM(E96)</f>
        <v>372000000</v>
      </c>
      <c r="F94" s="1058">
        <f>SUM(F96)</f>
        <v>181302691.5</v>
      </c>
      <c r="G94" s="1058">
        <f>E94-F94</f>
        <v>190697308.5</v>
      </c>
    </row>
    <row r="95" spans="1:7" x14ac:dyDescent="0.2">
      <c r="A95" s="1060"/>
      <c r="B95" s="1061"/>
      <c r="C95" s="1055"/>
      <c r="D95" s="1059"/>
      <c r="E95" s="1055"/>
      <c r="F95" s="1055"/>
      <c r="G95" s="1055"/>
    </row>
    <row r="96" spans="1:7" x14ac:dyDescent="0.2">
      <c r="A96" s="1062" t="s">
        <v>1216</v>
      </c>
      <c r="B96" s="1063" t="s">
        <v>1217</v>
      </c>
      <c r="C96" s="1064">
        <f>SUM(C97)</f>
        <v>372000000</v>
      </c>
      <c r="D96" s="1066">
        <f>E96-C96</f>
        <v>0</v>
      </c>
      <c r="E96" s="1064">
        <f>SUM(E97)</f>
        <v>372000000</v>
      </c>
      <c r="F96" s="1064">
        <f>SUM(F97)</f>
        <v>181302691.5</v>
      </c>
      <c r="G96" s="1064">
        <f>E96-F96</f>
        <v>190697308.5</v>
      </c>
    </row>
    <row r="97" spans="1:7" x14ac:dyDescent="0.2">
      <c r="A97" s="1062" t="s">
        <v>1218</v>
      </c>
      <c r="B97" s="1063" t="s">
        <v>1219</v>
      </c>
      <c r="C97" s="1064">
        <f>SUM(C98:C99)</f>
        <v>372000000</v>
      </c>
      <c r="D97" s="1066">
        <f>E97-C97</f>
        <v>0</v>
      </c>
      <c r="E97" s="1064">
        <f>SUM(E98:E99)</f>
        <v>372000000</v>
      </c>
      <c r="F97" s="1064">
        <f>SUM(F98:F99)</f>
        <v>181302691.5</v>
      </c>
      <c r="G97" s="1064">
        <f>E97-F97</f>
        <v>190697308.5</v>
      </c>
    </row>
    <row r="98" spans="1:7" x14ac:dyDescent="0.2">
      <c r="A98" s="1049" t="s">
        <v>1220</v>
      </c>
      <c r="B98" s="1050" t="s">
        <v>1221</v>
      </c>
      <c r="C98" s="1051">
        <v>22000000</v>
      </c>
      <c r="D98" s="1052">
        <f>E98-C98</f>
        <v>0</v>
      </c>
      <c r="E98" s="1051">
        <v>22000000</v>
      </c>
      <c r="F98" s="1051">
        <v>9560790</v>
      </c>
      <c r="G98" s="1051">
        <f>E98-F98</f>
        <v>12439210</v>
      </c>
    </row>
    <row r="99" spans="1:7" x14ac:dyDescent="0.2">
      <c r="A99" s="1049" t="s">
        <v>1222</v>
      </c>
      <c r="B99" s="1050" t="s">
        <v>1223</v>
      </c>
      <c r="C99" s="1051">
        <v>350000000</v>
      </c>
      <c r="D99" s="1052">
        <f>E99-C99</f>
        <v>0</v>
      </c>
      <c r="E99" s="1051">
        <v>350000000</v>
      </c>
      <c r="F99" s="1051">
        <v>171741901.5</v>
      </c>
      <c r="G99" s="1051">
        <f>E99-F99</f>
        <v>178258098.5</v>
      </c>
    </row>
    <row r="100" spans="1:7" x14ac:dyDescent="0.2">
      <c r="A100" s="1049"/>
      <c r="B100" s="1050"/>
      <c r="C100" s="1051"/>
      <c r="D100" s="1052"/>
      <c r="E100" s="1051"/>
      <c r="F100" s="1051"/>
      <c r="G100" s="1051"/>
    </row>
    <row r="101" spans="1:7" x14ac:dyDescent="0.2">
      <c r="A101" s="1060" t="s">
        <v>1224</v>
      </c>
      <c r="B101" s="1061" t="s">
        <v>233</v>
      </c>
      <c r="C101" s="1058">
        <f>SUM(C103)</f>
        <v>457000000</v>
      </c>
      <c r="D101" s="1058">
        <f t="shared" ref="D101:G101" si="7">SUM(D103)</f>
        <v>0</v>
      </c>
      <c r="E101" s="1058">
        <f t="shared" si="7"/>
        <v>457000000</v>
      </c>
      <c r="F101" s="1058">
        <f t="shared" si="7"/>
        <v>289244410.24000001</v>
      </c>
      <c r="G101" s="1058">
        <f t="shared" si="7"/>
        <v>167755589.75999999</v>
      </c>
    </row>
    <row r="102" spans="1:7" x14ac:dyDescent="0.2">
      <c r="A102" s="1060"/>
      <c r="B102" s="1061"/>
      <c r="C102" s="1055"/>
      <c r="D102" s="1059"/>
      <c r="E102" s="1055"/>
      <c r="F102" s="1055"/>
      <c r="G102" s="1055"/>
    </row>
    <row r="103" spans="1:7" x14ac:dyDescent="0.2">
      <c r="A103" s="1062" t="s">
        <v>1225</v>
      </c>
      <c r="B103" s="1063" t="s">
        <v>1226</v>
      </c>
      <c r="C103" s="1064">
        <f>SUM(C104:C108)</f>
        <v>457000000</v>
      </c>
      <c r="D103" s="1066">
        <f t="shared" ref="D103:D109" si="8">E103-C103</f>
        <v>0</v>
      </c>
      <c r="E103" s="1064">
        <f>SUM(E104:E109)</f>
        <v>457000000</v>
      </c>
      <c r="F103" s="1064">
        <f>SUM(F104:F109)</f>
        <v>289244410.24000001</v>
      </c>
      <c r="G103" s="1064">
        <f>SUM(G104:G109)</f>
        <v>167755589.75999999</v>
      </c>
    </row>
    <row r="104" spans="1:7" x14ac:dyDescent="0.2">
      <c r="A104" s="1049" t="s">
        <v>1227</v>
      </c>
      <c r="B104" s="1050" t="s">
        <v>1228</v>
      </c>
      <c r="C104" s="1051">
        <v>325000000</v>
      </c>
      <c r="D104" s="1052">
        <f t="shared" si="8"/>
        <v>0</v>
      </c>
      <c r="E104" s="1051">
        <v>325000000</v>
      </c>
      <c r="F104" s="1051">
        <v>213099940.28999999</v>
      </c>
      <c r="G104" s="1051">
        <f t="shared" ref="G104:G109" si="9">E104-F104</f>
        <v>111900059.71000001</v>
      </c>
    </row>
    <row r="105" spans="1:7" x14ac:dyDescent="0.2">
      <c r="A105" s="1049" t="s">
        <v>1229</v>
      </c>
      <c r="B105" s="1050" t="s">
        <v>1230</v>
      </c>
      <c r="C105" s="1051">
        <v>58000000</v>
      </c>
      <c r="D105" s="1052">
        <f t="shared" si="8"/>
        <v>0</v>
      </c>
      <c r="E105" s="1051">
        <v>58000000</v>
      </c>
      <c r="F105" s="1051">
        <v>2139898.25</v>
      </c>
      <c r="G105" s="1051">
        <f t="shared" si="9"/>
        <v>55860101.75</v>
      </c>
    </row>
    <row r="106" spans="1:7" x14ac:dyDescent="0.2">
      <c r="A106" s="1049" t="s">
        <v>1231</v>
      </c>
      <c r="B106" s="1050" t="s">
        <v>1232</v>
      </c>
      <c r="C106" s="1051">
        <v>9000000</v>
      </c>
      <c r="D106" s="1052">
        <f t="shared" si="8"/>
        <v>0</v>
      </c>
      <c r="E106" s="1051">
        <v>9000000</v>
      </c>
      <c r="F106" s="1051">
        <v>7715812.5</v>
      </c>
      <c r="G106" s="1051">
        <f t="shared" si="9"/>
        <v>1284187.5</v>
      </c>
    </row>
    <row r="107" spans="1:7" x14ac:dyDescent="0.2">
      <c r="A107" s="1049" t="s">
        <v>1233</v>
      </c>
      <c r="B107" s="1050" t="s">
        <v>1234</v>
      </c>
      <c r="C107" s="1051">
        <v>7000000</v>
      </c>
      <c r="D107" s="1052">
        <f t="shared" si="8"/>
        <v>0</v>
      </c>
      <c r="E107" s="1051">
        <v>7000000</v>
      </c>
      <c r="F107" s="1051">
        <v>4068632.9</v>
      </c>
      <c r="G107" s="1051">
        <f t="shared" si="9"/>
        <v>2931367.1</v>
      </c>
    </row>
    <row r="108" spans="1:7" x14ac:dyDescent="0.2">
      <c r="A108" s="1049" t="s">
        <v>1235</v>
      </c>
      <c r="B108" s="1050" t="s">
        <v>1236</v>
      </c>
      <c r="C108" s="1051">
        <v>58000000</v>
      </c>
      <c r="D108" s="1052">
        <f t="shared" si="8"/>
        <v>0</v>
      </c>
      <c r="E108" s="1051">
        <v>58000000</v>
      </c>
      <c r="F108" s="1051">
        <v>33443023.399999999</v>
      </c>
      <c r="G108" s="1051">
        <f t="shared" si="9"/>
        <v>24556976.600000001</v>
      </c>
    </row>
    <row r="109" spans="1:7" x14ac:dyDescent="0.2">
      <c r="A109" s="1049" t="s">
        <v>4371</v>
      </c>
      <c r="B109" s="1050" t="s">
        <v>4372</v>
      </c>
      <c r="C109" s="1051">
        <v>0</v>
      </c>
      <c r="D109" s="1052">
        <f t="shared" si="8"/>
        <v>0</v>
      </c>
      <c r="E109" s="1051">
        <v>0</v>
      </c>
      <c r="F109" s="1051">
        <v>28777102.899999999</v>
      </c>
      <c r="G109" s="1051">
        <f t="shared" si="9"/>
        <v>-28777102.899999999</v>
      </c>
    </row>
    <row r="110" spans="1:7" x14ac:dyDescent="0.2">
      <c r="A110" s="1049"/>
      <c r="B110" s="1050"/>
      <c r="C110" s="1051"/>
      <c r="D110" s="1052"/>
      <c r="E110" s="1051"/>
      <c r="F110" s="1051"/>
      <c r="G110" s="1051"/>
    </row>
    <row r="111" spans="1:7" x14ac:dyDescent="0.2">
      <c r="A111" s="1053" t="s">
        <v>1237</v>
      </c>
      <c r="B111" s="1054" t="s">
        <v>613</v>
      </c>
      <c r="C111" s="1055">
        <f>C113+C118+C120</f>
        <v>272679737487.10001</v>
      </c>
      <c r="D111" s="1055">
        <f t="shared" ref="D111:G111" si="10">D113+D118+D120</f>
        <v>2557150928.9400024</v>
      </c>
      <c r="E111" s="1055">
        <f t="shared" si="10"/>
        <v>275236888416.04004</v>
      </c>
      <c r="F111" s="1055">
        <f t="shared" si="10"/>
        <v>154962416133.48999</v>
      </c>
      <c r="G111" s="1055">
        <f t="shared" si="10"/>
        <v>120274472282.55002</v>
      </c>
    </row>
    <row r="112" spans="1:7" x14ac:dyDescent="0.2">
      <c r="A112" s="1053"/>
      <c r="B112" s="1054"/>
      <c r="C112" s="1055"/>
      <c r="D112" s="1059"/>
      <c r="E112" s="1055"/>
      <c r="F112" s="1055"/>
      <c r="G112" s="1055"/>
    </row>
    <row r="113" spans="1:11" x14ac:dyDescent="0.2">
      <c r="A113" s="1060" t="s">
        <v>1238</v>
      </c>
      <c r="B113" s="1061" t="s">
        <v>1239</v>
      </c>
      <c r="C113" s="1058">
        <f>SUM(C114:C116)</f>
        <v>271231372487.10001</v>
      </c>
      <c r="D113" s="1058">
        <f t="shared" ref="D113:D118" si="11">E113-C113</f>
        <v>2557150928.9400024</v>
      </c>
      <c r="E113" s="1058">
        <f>SUM(E114:E116)</f>
        <v>273788523416.04001</v>
      </c>
      <c r="F113" s="1058">
        <f>SUM(F114:F116)</f>
        <v>154256258573.51999</v>
      </c>
      <c r="G113" s="1058">
        <f>SUM(G114:G116)</f>
        <v>119532264842.52002</v>
      </c>
    </row>
    <row r="114" spans="1:11" x14ac:dyDescent="0.2">
      <c r="A114" s="1049" t="s">
        <v>1240</v>
      </c>
      <c r="B114" s="1050" t="s">
        <v>1241</v>
      </c>
      <c r="C114" s="1051">
        <v>271065437487.10001</v>
      </c>
      <c r="D114" s="1052">
        <f t="shared" si="11"/>
        <v>2557150928.9400024</v>
      </c>
      <c r="E114" s="1051">
        <v>273622588416.04001</v>
      </c>
      <c r="F114" s="1051">
        <v>154110918612.39999</v>
      </c>
      <c r="G114" s="1051">
        <f t="shared" ref="G114:G118" si="12">E114-F114</f>
        <v>119511669803.64001</v>
      </c>
      <c r="H114" s="1042"/>
    </row>
    <row r="115" spans="1:11" x14ac:dyDescent="0.2">
      <c r="A115" s="1049" t="s">
        <v>1242</v>
      </c>
      <c r="B115" s="1050" t="s">
        <v>1243</v>
      </c>
      <c r="C115" s="1051">
        <v>0</v>
      </c>
      <c r="D115" s="1052">
        <f t="shared" si="11"/>
        <v>0</v>
      </c>
      <c r="E115" s="1051">
        <v>0</v>
      </c>
      <c r="F115" s="1051">
        <v>0</v>
      </c>
      <c r="G115" s="1051">
        <f t="shared" si="12"/>
        <v>0</v>
      </c>
    </row>
    <row r="116" spans="1:11" x14ac:dyDescent="0.2">
      <c r="A116" s="1049" t="s">
        <v>1244</v>
      </c>
      <c r="B116" s="1050" t="s">
        <v>1245</v>
      </c>
      <c r="C116" s="1051">
        <v>165935000</v>
      </c>
      <c r="D116" s="1052">
        <f t="shared" si="11"/>
        <v>0</v>
      </c>
      <c r="E116" s="1051">
        <v>165935000</v>
      </c>
      <c r="F116" s="1051">
        <v>145339961.12</v>
      </c>
      <c r="G116" s="1051">
        <f t="shared" si="12"/>
        <v>20595038.879999995</v>
      </c>
    </row>
    <row r="117" spans="1:11" x14ac:dyDescent="0.2">
      <c r="A117" s="1049"/>
      <c r="B117" s="1050"/>
      <c r="C117" s="1051"/>
      <c r="D117" s="1052"/>
      <c r="E117" s="1051"/>
      <c r="F117" s="1051"/>
      <c r="G117" s="1051"/>
    </row>
    <row r="118" spans="1:11" x14ac:dyDescent="0.2">
      <c r="A118" s="1060" t="s">
        <v>1246</v>
      </c>
      <c r="B118" s="1061" t="s">
        <v>1247</v>
      </c>
      <c r="C118" s="1058">
        <v>1368865000</v>
      </c>
      <c r="D118" s="1052">
        <f t="shared" si="11"/>
        <v>0</v>
      </c>
      <c r="E118" s="1058">
        <v>1368865000</v>
      </c>
      <c r="F118" s="1058">
        <v>646299605.91999996</v>
      </c>
      <c r="G118" s="1058">
        <f t="shared" si="12"/>
        <v>722565394.08000004</v>
      </c>
    </row>
    <row r="119" spans="1:11" x14ac:dyDescent="0.2">
      <c r="A119" s="1049"/>
      <c r="B119" s="1050"/>
      <c r="C119" s="1051"/>
      <c r="D119" s="1052"/>
      <c r="E119" s="1051"/>
      <c r="F119" s="1051"/>
      <c r="G119" s="1051"/>
    </row>
    <row r="120" spans="1:11" x14ac:dyDescent="0.2">
      <c r="A120" s="1060" t="s">
        <v>1248</v>
      </c>
      <c r="B120" s="1061" t="s">
        <v>1249</v>
      </c>
      <c r="C120" s="1058">
        <f>SUM(C121)</f>
        <v>79500000</v>
      </c>
      <c r="D120" s="1065">
        <f>E120-C120</f>
        <v>0</v>
      </c>
      <c r="E120" s="1058">
        <f>SUM(E121)</f>
        <v>79500000</v>
      </c>
      <c r="F120" s="1058">
        <f>SUM(F121)</f>
        <v>59857954.049999997</v>
      </c>
      <c r="G120" s="1058">
        <f>E120-F120</f>
        <v>19642045.950000003</v>
      </c>
    </row>
    <row r="121" spans="1:11" x14ac:dyDescent="0.2">
      <c r="A121" s="1049" t="s">
        <v>1250</v>
      </c>
      <c r="B121" s="1050" t="s">
        <v>1251</v>
      </c>
      <c r="C121" s="1051">
        <v>79500000</v>
      </c>
      <c r="D121" s="1052">
        <f>E121-C121</f>
        <v>0</v>
      </c>
      <c r="E121" s="1051">
        <v>79500000</v>
      </c>
      <c r="F121" s="1051">
        <v>59857954.049999997</v>
      </c>
      <c r="G121" s="1051">
        <f>E121-F121</f>
        <v>19642045.950000003</v>
      </c>
    </row>
    <row r="122" spans="1:11" x14ac:dyDescent="0.2">
      <c r="A122" s="1049"/>
      <c r="B122" s="1050"/>
      <c r="C122" s="1051"/>
      <c r="D122" s="1052"/>
      <c r="E122" s="1051"/>
      <c r="F122" s="1051"/>
      <c r="G122" s="1051"/>
    </row>
    <row r="123" spans="1:11" x14ac:dyDescent="0.2">
      <c r="A123" s="1053" t="s">
        <v>1252</v>
      </c>
      <c r="B123" s="1054" t="s">
        <v>1253</v>
      </c>
      <c r="C123" s="1055">
        <f>+C125+C130+C135</f>
        <v>5302135500</v>
      </c>
      <c r="D123" s="1059">
        <f>E123-C123</f>
        <v>0</v>
      </c>
      <c r="E123" s="1055">
        <f t="shared" ref="E123:G123" si="13">+E125+E130+E135</f>
        <v>5302135500</v>
      </c>
      <c r="F123" s="1055">
        <f t="shared" si="13"/>
        <v>3140434694.6599998</v>
      </c>
      <c r="G123" s="1055">
        <f t="shared" si="13"/>
        <v>2161700805.3400002</v>
      </c>
    </row>
    <row r="124" spans="1:11" x14ac:dyDescent="0.2">
      <c r="A124" s="1049"/>
      <c r="B124" s="1050"/>
      <c r="C124" s="1051"/>
      <c r="D124" s="1052"/>
      <c r="E124" s="1051"/>
      <c r="F124" s="1051"/>
      <c r="G124" s="1051"/>
    </row>
    <row r="125" spans="1:11" s="1069" customFormat="1" x14ac:dyDescent="0.2">
      <c r="A125" s="1053" t="s">
        <v>4373</v>
      </c>
      <c r="B125" s="1054" t="s">
        <v>4374</v>
      </c>
      <c r="C125" s="1055">
        <f>+C127</f>
        <v>0</v>
      </c>
      <c r="D125" s="1059">
        <f>E125-C125</f>
        <v>0</v>
      </c>
      <c r="E125" s="1055">
        <f>SUM(E127)</f>
        <v>0</v>
      </c>
      <c r="F125" s="1055">
        <f>SUM(F127)</f>
        <v>453412840</v>
      </c>
      <c r="G125" s="1055">
        <f>E125-F125</f>
        <v>-453412840</v>
      </c>
      <c r="H125" s="1067"/>
      <c r="I125" s="1067"/>
      <c r="J125" s="1067"/>
      <c r="K125" s="1068"/>
    </row>
    <row r="126" spans="1:11" s="1069" customFormat="1" x14ac:dyDescent="0.2">
      <c r="A126" s="1053"/>
      <c r="B126" s="1054"/>
      <c r="C126" s="1055"/>
      <c r="D126" s="1055"/>
      <c r="E126" s="1055"/>
      <c r="F126" s="1055"/>
      <c r="G126" s="1055"/>
      <c r="H126" s="1067"/>
      <c r="I126" s="1067"/>
      <c r="J126" s="1067"/>
      <c r="K126" s="1068"/>
    </row>
    <row r="127" spans="1:11" s="1069" customFormat="1" x14ac:dyDescent="0.2">
      <c r="A127" s="1060" t="s">
        <v>4375</v>
      </c>
      <c r="B127" s="1061" t="s">
        <v>4376</v>
      </c>
      <c r="C127" s="1058">
        <f>+C128</f>
        <v>0</v>
      </c>
      <c r="D127" s="1065">
        <f>+D128</f>
        <v>0</v>
      </c>
      <c r="E127" s="1058">
        <f>+E128</f>
        <v>0</v>
      </c>
      <c r="F127" s="1058">
        <f>SUM(F128)</f>
        <v>453412840</v>
      </c>
      <c r="G127" s="1058">
        <f>E127-F127</f>
        <v>-453412840</v>
      </c>
      <c r="H127" s="1067"/>
      <c r="I127" s="1067"/>
      <c r="J127" s="1067"/>
      <c r="K127" s="1068"/>
    </row>
    <row r="128" spans="1:11" s="1069" customFormat="1" x14ac:dyDescent="0.2">
      <c r="A128" s="1049" t="s">
        <v>4377</v>
      </c>
      <c r="B128" s="1050" t="s">
        <v>4378</v>
      </c>
      <c r="C128" s="1051">
        <v>0</v>
      </c>
      <c r="D128" s="1052">
        <f>E128-C128</f>
        <v>0</v>
      </c>
      <c r="E128" s="1051">
        <v>0</v>
      </c>
      <c r="F128" s="1051">
        <v>453412840</v>
      </c>
      <c r="G128" s="1051">
        <f>E128-F128</f>
        <v>-453412840</v>
      </c>
      <c r="H128" s="1067"/>
      <c r="I128" s="1067"/>
      <c r="J128" s="1067"/>
      <c r="K128" s="1068"/>
    </row>
    <row r="129" spans="1:11" x14ac:dyDescent="0.2">
      <c r="A129" s="1049"/>
      <c r="B129" s="1050"/>
      <c r="C129" s="1051"/>
      <c r="D129" s="1052"/>
      <c r="E129" s="1051"/>
      <c r="F129" s="1051"/>
      <c r="G129" s="1051"/>
    </row>
    <row r="130" spans="1:11" x14ac:dyDescent="0.2">
      <c r="A130" s="1053" t="s">
        <v>1254</v>
      </c>
      <c r="B130" s="1054" t="s">
        <v>1255</v>
      </c>
      <c r="C130" s="1055">
        <f>SUM(C132)</f>
        <v>200100000</v>
      </c>
      <c r="D130" s="1059">
        <f>E130-C130</f>
        <v>0</v>
      </c>
      <c r="E130" s="1055">
        <f>SUM(E132)</f>
        <v>200100000</v>
      </c>
      <c r="F130" s="1055">
        <f>SUM(F132)</f>
        <v>58576683.670000002</v>
      </c>
      <c r="G130" s="1055">
        <f>E130-F130</f>
        <v>141523316.32999998</v>
      </c>
    </row>
    <row r="131" spans="1:11" x14ac:dyDescent="0.2">
      <c r="A131" s="1053"/>
      <c r="B131" s="1054"/>
      <c r="C131" s="1055"/>
      <c r="D131" s="1055"/>
      <c r="E131" s="1055"/>
      <c r="F131" s="1055"/>
      <c r="G131" s="1055"/>
    </row>
    <row r="132" spans="1:11" x14ac:dyDescent="0.2">
      <c r="A132" s="1060" t="s">
        <v>1256</v>
      </c>
      <c r="B132" s="1061" t="s">
        <v>1257</v>
      </c>
      <c r="C132" s="1058">
        <f>SUM(C133)</f>
        <v>200100000</v>
      </c>
      <c r="D132" s="1065">
        <f>E132-C132</f>
        <v>0</v>
      </c>
      <c r="E132" s="1058">
        <f>SUM(E133)</f>
        <v>200100000</v>
      </c>
      <c r="F132" s="1058">
        <f>SUM(F133)</f>
        <v>58576683.670000002</v>
      </c>
      <c r="G132" s="1058">
        <f>E132-F132</f>
        <v>141523316.32999998</v>
      </c>
    </row>
    <row r="133" spans="1:11" x14ac:dyDescent="0.2">
      <c r="A133" s="1049" t="s">
        <v>4379</v>
      </c>
      <c r="B133" s="1050" t="s">
        <v>1258</v>
      </c>
      <c r="C133" s="1051">
        <v>200100000</v>
      </c>
      <c r="D133" s="1052">
        <f>E133-C133</f>
        <v>0</v>
      </c>
      <c r="E133" s="1051">
        <v>200100000</v>
      </c>
      <c r="F133" s="1051">
        <v>58576683.670000002</v>
      </c>
      <c r="G133" s="1051">
        <f>E133-F133</f>
        <v>141523316.32999998</v>
      </c>
    </row>
    <row r="134" spans="1:11" x14ac:dyDescent="0.2">
      <c r="A134" s="1049"/>
      <c r="B134" s="1050"/>
      <c r="C134" s="1051"/>
      <c r="D134" s="1052"/>
      <c r="E134" s="1051"/>
      <c r="F134" s="1051"/>
      <c r="G134" s="1051"/>
    </row>
    <row r="135" spans="1:11" s="1072" customFormat="1" x14ac:dyDescent="0.2">
      <c r="A135" s="1053" t="s">
        <v>4380</v>
      </c>
      <c r="B135" s="1054" t="s">
        <v>4381</v>
      </c>
      <c r="C135" s="1055">
        <f>C137</f>
        <v>5102035500</v>
      </c>
      <c r="D135" s="1055">
        <f t="shared" ref="D135:G135" si="14">D137</f>
        <v>0</v>
      </c>
      <c r="E135" s="1055">
        <f t="shared" si="14"/>
        <v>5102035500</v>
      </c>
      <c r="F135" s="1055">
        <f t="shared" si="14"/>
        <v>2628445170.9899998</v>
      </c>
      <c r="G135" s="1055">
        <f t="shared" si="14"/>
        <v>2473590329.0100002</v>
      </c>
      <c r="H135" s="1070"/>
      <c r="I135" s="1070"/>
      <c r="J135" s="1070"/>
      <c r="K135" s="1071"/>
    </row>
    <row r="136" spans="1:11" s="1072" customFormat="1" x14ac:dyDescent="0.2">
      <c r="A136" s="1053"/>
      <c r="B136" s="1054"/>
      <c r="C136" s="1055"/>
      <c r="D136" s="1059"/>
      <c r="E136" s="1055"/>
      <c r="F136" s="1055"/>
      <c r="G136" s="1055"/>
      <c r="H136" s="1070"/>
      <c r="I136" s="1070"/>
      <c r="J136" s="1070"/>
      <c r="K136" s="1071"/>
    </row>
    <row r="137" spans="1:11" s="1072" customFormat="1" x14ac:dyDescent="0.2">
      <c r="A137" s="1060" t="s">
        <v>5029</v>
      </c>
      <c r="B137" s="1061" t="s">
        <v>4382</v>
      </c>
      <c r="C137" s="1058">
        <f>SUM(C138:C140)</f>
        <v>5102035500</v>
      </c>
      <c r="D137" s="1058">
        <f t="shared" ref="D137:D140" si="15">E137-C137</f>
        <v>0</v>
      </c>
      <c r="E137" s="1058">
        <f>SUM(E138:E140)</f>
        <v>5102035500</v>
      </c>
      <c r="F137" s="1058">
        <f>SUM(F138:F140)</f>
        <v>2628445170.9899998</v>
      </c>
      <c r="G137" s="1058">
        <f>SUM(G138:G140)</f>
        <v>2473590329.0100002</v>
      </c>
      <c r="H137" s="1070"/>
      <c r="I137" s="1070"/>
      <c r="J137" s="1070"/>
      <c r="K137" s="1071"/>
    </row>
    <row r="138" spans="1:11" s="1072" customFormat="1" x14ac:dyDescent="0.2">
      <c r="A138" s="1049" t="s">
        <v>5030</v>
      </c>
      <c r="B138" s="1050" t="s">
        <v>4383</v>
      </c>
      <c r="C138" s="1051">
        <v>4624800000</v>
      </c>
      <c r="D138" s="1052">
        <f t="shared" si="15"/>
        <v>0</v>
      </c>
      <c r="E138" s="1051">
        <v>4624800000</v>
      </c>
      <c r="F138" s="1051">
        <v>2628445170.9899998</v>
      </c>
      <c r="G138" s="1051">
        <f t="shared" ref="G138:G140" si="16">E138-F138</f>
        <v>1996354829.0100002</v>
      </c>
      <c r="H138" s="1073"/>
      <c r="I138" s="1070"/>
      <c r="J138" s="1070"/>
      <c r="K138" s="1071"/>
    </row>
    <row r="139" spans="1:11" s="1072" customFormat="1" x14ac:dyDescent="0.2">
      <c r="A139" s="1049" t="s">
        <v>5031</v>
      </c>
      <c r="B139" s="1050" t="s">
        <v>4384</v>
      </c>
      <c r="C139" s="1051">
        <v>477235500</v>
      </c>
      <c r="D139" s="1052">
        <f t="shared" si="15"/>
        <v>0</v>
      </c>
      <c r="E139" s="1051">
        <v>477235500</v>
      </c>
      <c r="F139" s="1051">
        <v>0</v>
      </c>
      <c r="G139" s="1051">
        <f t="shared" si="16"/>
        <v>477235500</v>
      </c>
      <c r="H139" s="1070"/>
      <c r="I139" s="1070"/>
      <c r="J139" s="1070"/>
      <c r="K139" s="1071"/>
    </row>
    <row r="140" spans="1:11" s="1072" customFormat="1" x14ac:dyDescent="0.2">
      <c r="A140" s="1049" t="s">
        <v>5032</v>
      </c>
      <c r="B140" s="1050" t="s">
        <v>4385</v>
      </c>
      <c r="C140" s="1051">
        <v>0</v>
      </c>
      <c r="D140" s="1052">
        <f t="shared" si="15"/>
        <v>0</v>
      </c>
      <c r="E140" s="1051">
        <v>0</v>
      </c>
      <c r="F140" s="1051">
        <v>0</v>
      </c>
      <c r="G140" s="1051">
        <f t="shared" si="16"/>
        <v>0</v>
      </c>
      <c r="H140" s="1070"/>
      <c r="I140" s="1070"/>
      <c r="J140" s="1070"/>
      <c r="K140" s="1071"/>
    </row>
    <row r="141" spans="1:11" x14ac:dyDescent="0.2">
      <c r="A141" s="1049"/>
      <c r="B141" s="1050"/>
      <c r="C141" s="1051"/>
      <c r="D141" s="1052"/>
      <c r="E141" s="1051"/>
      <c r="F141" s="1051"/>
      <c r="G141" s="1051"/>
    </row>
    <row r="142" spans="1:11" x14ac:dyDescent="0.2">
      <c r="A142" s="1053" t="s">
        <v>1259</v>
      </c>
      <c r="B142" s="1054" t="s">
        <v>1260</v>
      </c>
      <c r="C142" s="1055">
        <f>SUM(C144)</f>
        <v>48618222000</v>
      </c>
      <c r="D142" s="1059">
        <f>E142-C142</f>
        <v>0</v>
      </c>
      <c r="E142" s="1055">
        <f>SUM(E144)</f>
        <v>48618222000</v>
      </c>
      <c r="F142" s="1055">
        <f>SUM(F144)</f>
        <v>89544320910.270004</v>
      </c>
      <c r="G142" s="1055">
        <f>SUM(E142-F142)</f>
        <v>-40926098910.270004</v>
      </c>
      <c r="H142" s="1042"/>
    </row>
    <row r="143" spans="1:11" x14ac:dyDescent="0.2">
      <c r="A143" s="1053"/>
      <c r="B143" s="1054"/>
      <c r="C143" s="1055"/>
      <c r="D143" s="1055"/>
      <c r="E143" s="1055"/>
      <c r="F143" s="1055"/>
      <c r="G143" s="1055"/>
    </row>
    <row r="144" spans="1:11" ht="12" customHeight="1" x14ac:dyDescent="0.2">
      <c r="A144" s="1053" t="s">
        <v>1261</v>
      </c>
      <c r="B144" s="1054" t="s">
        <v>5233</v>
      </c>
      <c r="C144" s="1055">
        <f>SUM(C146+C150)</f>
        <v>48618222000</v>
      </c>
      <c r="D144" s="1059">
        <f>E144-C144</f>
        <v>0</v>
      </c>
      <c r="E144" s="1055">
        <f>SUM(E146+E150)</f>
        <v>48618222000</v>
      </c>
      <c r="F144" s="1055">
        <f>SUM(F146+F150)</f>
        <v>89544320910.270004</v>
      </c>
      <c r="G144" s="1055">
        <f>E144-F144</f>
        <v>-40926098910.270004</v>
      </c>
    </row>
    <row r="145" spans="1:15" x14ac:dyDescent="0.2">
      <c r="A145" s="1053"/>
      <c r="B145" s="1054"/>
      <c r="C145" s="1055"/>
      <c r="D145" s="1055"/>
      <c r="E145" s="1055"/>
      <c r="F145" s="1055"/>
      <c r="G145" s="1055"/>
    </row>
    <row r="146" spans="1:15" x14ac:dyDescent="0.2">
      <c r="A146" s="1060" t="s">
        <v>1262</v>
      </c>
      <c r="B146" s="1061" t="s">
        <v>1263</v>
      </c>
      <c r="C146" s="1058">
        <f>SUM(C148)</f>
        <v>11450800000</v>
      </c>
      <c r="D146" s="1065">
        <f>SUM(D148)</f>
        <v>0</v>
      </c>
      <c r="E146" s="1058">
        <f>SUM(E148)</f>
        <v>11450800000</v>
      </c>
      <c r="F146" s="1058">
        <f>SUM(F148)</f>
        <v>13181246499.08</v>
      </c>
      <c r="G146" s="1058">
        <f>SUM(G148)</f>
        <v>-1730446499.0799999</v>
      </c>
    </row>
    <row r="147" spans="1:15" x14ac:dyDescent="0.2">
      <c r="A147" s="1060"/>
      <c r="B147" s="1061"/>
      <c r="C147" s="1058"/>
      <c r="D147" s="1065"/>
      <c r="E147" s="1058"/>
      <c r="F147" s="1058"/>
      <c r="G147" s="1058"/>
    </row>
    <row r="148" spans="1:15" x14ac:dyDescent="0.2">
      <c r="A148" s="1049" t="s">
        <v>1264</v>
      </c>
      <c r="B148" s="1050" t="s">
        <v>1265</v>
      </c>
      <c r="C148" s="1051">
        <v>11450800000</v>
      </c>
      <c r="D148" s="1052">
        <f>E148-C148</f>
        <v>0</v>
      </c>
      <c r="E148" s="1051">
        <v>11450800000</v>
      </c>
      <c r="F148" s="1051">
        <v>13181246499.08</v>
      </c>
      <c r="G148" s="1051">
        <f>E148-F148</f>
        <v>-1730446499.0799999</v>
      </c>
    </row>
    <row r="149" spans="1:15" x14ac:dyDescent="0.2">
      <c r="A149" s="1074"/>
      <c r="B149" s="1050"/>
      <c r="C149" s="1051"/>
      <c r="D149" s="1052"/>
      <c r="E149" s="1051"/>
      <c r="F149" s="1051"/>
      <c r="G149" s="1051"/>
    </row>
    <row r="150" spans="1:15" x14ac:dyDescent="0.2">
      <c r="A150" s="1060" t="s">
        <v>1266</v>
      </c>
      <c r="B150" s="1061" t="s">
        <v>172</v>
      </c>
      <c r="C150" s="1058">
        <f>C152+C158+C160+C164+C165+C166+C167+C168+C169+C170+C171</f>
        <v>37167422000</v>
      </c>
      <c r="D150" s="1058">
        <f t="shared" ref="D150:F150" si="17">D152+D158+D160+D164+D165+D166+D167+D169+D170+D171</f>
        <v>0</v>
      </c>
      <c r="E150" s="1058">
        <f t="shared" si="17"/>
        <v>37167422000</v>
      </c>
      <c r="F150" s="1058">
        <f t="shared" si="17"/>
        <v>76363074411.190002</v>
      </c>
      <c r="G150" s="1058">
        <f>G152+G158+G160+G164+G165+G166+G167+G169+G171</f>
        <v>-38800150608.489998</v>
      </c>
    </row>
    <row r="151" spans="1:15" x14ac:dyDescent="0.2">
      <c r="A151" s="1060"/>
      <c r="B151" s="1061"/>
      <c r="C151" s="1058"/>
      <c r="D151" s="1065"/>
      <c r="E151" s="1058"/>
      <c r="F151" s="1058"/>
      <c r="G151" s="1058"/>
    </row>
    <row r="152" spans="1:15" x14ac:dyDescent="0.2">
      <c r="A152" s="1062" t="s">
        <v>1267</v>
      </c>
      <c r="B152" s="1063" t="s">
        <v>1268</v>
      </c>
      <c r="C152" s="1064">
        <f>SUM(C153:C156)</f>
        <v>16813445007.27</v>
      </c>
      <c r="D152" s="1066">
        <f>E152-C152</f>
        <v>0</v>
      </c>
      <c r="E152" s="1064">
        <f>SUM(E153:E156)</f>
        <v>16813445007.27</v>
      </c>
      <c r="F152" s="1064">
        <f>SUM(F153:F156)</f>
        <v>24428112256.150002</v>
      </c>
      <c r="G152" s="1064">
        <f>E152-F152</f>
        <v>-7614667248.8800011</v>
      </c>
    </row>
    <row r="153" spans="1:15" x14ac:dyDescent="0.2">
      <c r="A153" s="1049" t="s">
        <v>1269</v>
      </c>
      <c r="B153" s="1050" t="s">
        <v>1270</v>
      </c>
      <c r="C153" s="1051">
        <v>4751877781.2299995</v>
      </c>
      <c r="D153" s="1052">
        <f>E153-C153</f>
        <v>0</v>
      </c>
      <c r="E153" s="1051">
        <v>4751877781.2299995</v>
      </c>
      <c r="F153" s="1051">
        <v>8139765051.5900002</v>
      </c>
      <c r="G153" s="1051">
        <f>E153-F153</f>
        <v>-3387887270.3600006</v>
      </c>
      <c r="H153" s="1075"/>
      <c r="I153" s="1075"/>
      <c r="J153" s="1043"/>
      <c r="L153" s="1037"/>
      <c r="M153" s="1037"/>
      <c r="N153" s="1038"/>
    </row>
    <row r="154" spans="1:15" x14ac:dyDescent="0.2">
      <c r="A154" s="1049" t="s">
        <v>1271</v>
      </c>
      <c r="B154" s="1050" t="s">
        <v>1272</v>
      </c>
      <c r="C154" s="1051">
        <v>7146480615.9200001</v>
      </c>
      <c r="D154" s="1052">
        <f>E154-C154</f>
        <v>0</v>
      </c>
      <c r="E154" s="1051">
        <v>7146480615.9200001</v>
      </c>
      <c r="F154" s="1051">
        <v>8368959330.0600004</v>
      </c>
      <c r="G154" s="1051">
        <f>E154-F154</f>
        <v>-1222478714.1400003</v>
      </c>
      <c r="H154" s="1075"/>
      <c r="I154" s="1075"/>
      <c r="J154" s="1075"/>
      <c r="K154" s="1075"/>
      <c r="L154" s="1075"/>
      <c r="M154" s="1075"/>
      <c r="N154" s="1075"/>
      <c r="O154" s="1038"/>
    </row>
    <row r="155" spans="1:15" x14ac:dyDescent="0.2">
      <c r="A155" s="1049" t="s">
        <v>1273</v>
      </c>
      <c r="B155" s="1050" t="s">
        <v>1274</v>
      </c>
      <c r="C155" s="1051">
        <v>3609284203.5799999</v>
      </c>
      <c r="D155" s="1051">
        <f>E155-C155</f>
        <v>0</v>
      </c>
      <c r="E155" s="1051">
        <v>3609284203.5799999</v>
      </c>
      <c r="F155" s="1051">
        <v>6454891920.1800003</v>
      </c>
      <c r="G155" s="1051">
        <f>E155-F155</f>
        <v>-2845607716.6000004</v>
      </c>
    </row>
    <row r="156" spans="1:15" x14ac:dyDescent="0.2">
      <c r="A156" s="1049" t="s">
        <v>1275</v>
      </c>
      <c r="B156" s="1050" t="s">
        <v>1276</v>
      </c>
      <c r="C156" s="1051">
        <v>1305802406.54</v>
      </c>
      <c r="D156" s="1051">
        <f>E156-C156</f>
        <v>0</v>
      </c>
      <c r="E156" s="1051">
        <v>1305802406.54</v>
      </c>
      <c r="F156" s="1051">
        <v>1464495954.3199999</v>
      </c>
      <c r="G156" s="1051">
        <f>E156-F156</f>
        <v>-158693547.77999997</v>
      </c>
    </row>
    <row r="157" spans="1:15" x14ac:dyDescent="0.2">
      <c r="A157" s="1049"/>
      <c r="B157" s="1050"/>
      <c r="C157" s="1051"/>
      <c r="D157" s="1052"/>
      <c r="E157" s="1051"/>
      <c r="F157" s="1051"/>
      <c r="G157" s="1051"/>
    </row>
    <row r="158" spans="1:15" x14ac:dyDescent="0.2">
      <c r="A158" s="1062" t="s">
        <v>1277</v>
      </c>
      <c r="B158" s="1063" t="s">
        <v>1278</v>
      </c>
      <c r="C158" s="1064">
        <v>3462168080.5700002</v>
      </c>
      <c r="D158" s="1066">
        <f>E158-C158</f>
        <v>0</v>
      </c>
      <c r="E158" s="1064">
        <v>3462168080.5700002</v>
      </c>
      <c r="F158" s="1064">
        <v>3958916580</v>
      </c>
      <c r="G158" s="1064">
        <f>E158-F158</f>
        <v>-496748499.42999983</v>
      </c>
    </row>
    <row r="159" spans="1:15" x14ac:dyDescent="0.2">
      <c r="A159" s="1049"/>
      <c r="B159" s="1050"/>
      <c r="C159" s="1051"/>
      <c r="D159" s="1052"/>
      <c r="E159" s="1051"/>
      <c r="F159" s="1051"/>
      <c r="G159" s="1051"/>
    </row>
    <row r="160" spans="1:15" x14ac:dyDescent="0.2">
      <c r="A160" s="1062" t="s">
        <v>1279</v>
      </c>
      <c r="B160" s="1063" t="s">
        <v>1280</v>
      </c>
      <c r="C160" s="1064">
        <f>SUM(C161:C162)</f>
        <v>891121912.15999997</v>
      </c>
      <c r="D160" s="1066">
        <f>E160-C160</f>
        <v>0</v>
      </c>
      <c r="E160" s="1064">
        <f>SUM(E161:E162)</f>
        <v>891121912.15999997</v>
      </c>
      <c r="F160" s="1064">
        <f>SUM(F161:F162)</f>
        <v>768467565.14999998</v>
      </c>
      <c r="G160" s="1064">
        <f>E160-F160</f>
        <v>122654347.00999999</v>
      </c>
    </row>
    <row r="161" spans="1:12" x14ac:dyDescent="0.2">
      <c r="A161" s="1049" t="s">
        <v>1281</v>
      </c>
      <c r="B161" s="1050" t="s">
        <v>1282</v>
      </c>
      <c r="C161" s="1051">
        <v>437565575.13999999</v>
      </c>
      <c r="D161" s="1052">
        <f>E161-C161</f>
        <v>0</v>
      </c>
      <c r="E161" s="1051">
        <v>437565575.13999999</v>
      </c>
      <c r="F161" s="1051">
        <v>465575147.37</v>
      </c>
      <c r="G161" s="1051">
        <f>E161-F161</f>
        <v>-28009572.230000019</v>
      </c>
    </row>
    <row r="162" spans="1:12" x14ac:dyDescent="0.2">
      <c r="A162" s="1049" t="s">
        <v>1283</v>
      </c>
      <c r="B162" s="1050" t="s">
        <v>1284</v>
      </c>
      <c r="C162" s="1051">
        <v>453556337.01999998</v>
      </c>
      <c r="D162" s="1052">
        <f>E162-C162</f>
        <v>0</v>
      </c>
      <c r="E162" s="1051">
        <v>453556337.01999998</v>
      </c>
      <c r="F162" s="1051">
        <v>302892417.77999997</v>
      </c>
      <c r="G162" s="1051">
        <f>E162-F162</f>
        <v>150663919.24000001</v>
      </c>
    </row>
    <row r="163" spans="1:12" x14ac:dyDescent="0.2">
      <c r="A163" s="1049"/>
      <c r="B163" s="1050"/>
      <c r="C163" s="1051"/>
      <c r="D163" s="1052"/>
      <c r="E163" s="1051"/>
      <c r="F163" s="1051"/>
      <c r="G163" s="1051"/>
    </row>
    <row r="164" spans="1:12" x14ac:dyDescent="0.2">
      <c r="A164" s="1062" t="s">
        <v>1285</v>
      </c>
      <c r="B164" s="1063" t="s">
        <v>1286</v>
      </c>
      <c r="C164" s="1064">
        <v>0</v>
      </c>
      <c r="D164" s="1066">
        <f t="shared" ref="D164:D171" si="18">E164-C164</f>
        <v>0</v>
      </c>
      <c r="E164" s="1064">
        <v>0</v>
      </c>
      <c r="F164" s="1064">
        <v>7855924171.6099997</v>
      </c>
      <c r="G164" s="1064">
        <f t="shared" ref="G164:G171" si="19">E164-F164</f>
        <v>-7855924171.6099997</v>
      </c>
    </row>
    <row r="165" spans="1:12" x14ac:dyDescent="0.2">
      <c r="A165" s="1062" t="s">
        <v>1287</v>
      </c>
      <c r="B165" s="1063" t="s">
        <v>1288</v>
      </c>
      <c r="C165" s="1064">
        <v>0</v>
      </c>
      <c r="D165" s="1066">
        <f t="shared" si="18"/>
        <v>0</v>
      </c>
      <c r="E165" s="1064">
        <v>0</v>
      </c>
      <c r="F165" s="1064">
        <v>243837365.00999999</v>
      </c>
      <c r="G165" s="1064">
        <f t="shared" si="19"/>
        <v>-243837365.00999999</v>
      </c>
    </row>
    <row r="166" spans="1:12" x14ac:dyDescent="0.2">
      <c r="A166" s="1062" t="s">
        <v>1289</v>
      </c>
      <c r="B166" s="1063" t="s">
        <v>1290</v>
      </c>
      <c r="C166" s="1064">
        <v>0</v>
      </c>
      <c r="D166" s="1066">
        <f t="shared" si="18"/>
        <v>0</v>
      </c>
      <c r="E166" s="1064">
        <v>0</v>
      </c>
      <c r="F166" s="1064">
        <v>253498871.91999999</v>
      </c>
      <c r="G166" s="1064">
        <f t="shared" si="19"/>
        <v>-253498871.91999999</v>
      </c>
      <c r="H166" s="1037"/>
      <c r="I166" s="1037"/>
      <c r="J166" s="1037"/>
      <c r="K166" s="1038"/>
      <c r="L166" s="1051"/>
    </row>
    <row r="167" spans="1:12" x14ac:dyDescent="0.2">
      <c r="A167" s="1062" t="s">
        <v>1291</v>
      </c>
      <c r="B167" s="1063" t="s">
        <v>1292</v>
      </c>
      <c r="C167" s="1064">
        <v>10983664158.48</v>
      </c>
      <c r="D167" s="1066">
        <f t="shared" si="18"/>
        <v>0</v>
      </c>
      <c r="E167" s="1064">
        <v>10983664158.48</v>
      </c>
      <c r="F167" s="1064">
        <v>26183392715.900002</v>
      </c>
      <c r="G167" s="1064">
        <f t="shared" si="19"/>
        <v>-15199728557.420002</v>
      </c>
    </row>
    <row r="168" spans="1:12" x14ac:dyDescent="0.2">
      <c r="A168" s="1062" t="s">
        <v>1293</v>
      </c>
      <c r="B168" s="1063" t="s">
        <v>1294</v>
      </c>
      <c r="C168" s="1064">
        <v>0</v>
      </c>
      <c r="D168" s="1066">
        <f t="shared" si="18"/>
        <v>0</v>
      </c>
      <c r="E168" s="1064">
        <v>0</v>
      </c>
      <c r="F168" s="1064">
        <v>0</v>
      </c>
      <c r="G168" s="1064">
        <f t="shared" si="19"/>
        <v>0</v>
      </c>
    </row>
    <row r="169" spans="1:12" x14ac:dyDescent="0.2">
      <c r="A169" s="1062" t="s">
        <v>1295</v>
      </c>
      <c r="B169" s="1063" t="s">
        <v>1296</v>
      </c>
      <c r="C169" s="1064">
        <v>4167625752.4200001</v>
      </c>
      <c r="D169" s="1066">
        <f t="shared" si="18"/>
        <v>0</v>
      </c>
      <c r="E169" s="1064">
        <v>4167625752.4200001</v>
      </c>
      <c r="F169" s="1064">
        <v>10083025993.73</v>
      </c>
      <c r="G169" s="1064">
        <f t="shared" si="19"/>
        <v>-5915400241.3099995</v>
      </c>
    </row>
    <row r="170" spans="1:12" x14ac:dyDescent="0.2">
      <c r="A170" s="1062" t="s">
        <v>1297</v>
      </c>
      <c r="B170" s="1063" t="s">
        <v>1298</v>
      </c>
      <c r="C170" s="1064">
        <v>849397089.10000002</v>
      </c>
      <c r="D170" s="1066">
        <f t="shared" si="18"/>
        <v>0</v>
      </c>
      <c r="E170" s="1064">
        <v>849397089.10000002</v>
      </c>
      <c r="F170" s="1064">
        <v>1244898891.8</v>
      </c>
      <c r="G170" s="1064">
        <f t="shared" si="19"/>
        <v>-395501802.69999993</v>
      </c>
    </row>
    <row r="171" spans="1:12" x14ac:dyDescent="0.2">
      <c r="A171" s="1062" t="s">
        <v>1275</v>
      </c>
      <c r="B171" s="1063" t="s">
        <v>4386</v>
      </c>
      <c r="C171" s="1064">
        <v>0</v>
      </c>
      <c r="D171" s="1066">
        <f t="shared" si="18"/>
        <v>0</v>
      </c>
      <c r="E171" s="1064">
        <v>0</v>
      </c>
      <c r="F171" s="1064">
        <v>1342999999.9200001</v>
      </c>
      <c r="G171" s="1064">
        <f t="shared" si="19"/>
        <v>-1342999999.9200001</v>
      </c>
    </row>
    <row r="172" spans="1:12" x14ac:dyDescent="0.2">
      <c r="A172" s="1049"/>
      <c r="B172" s="1050"/>
      <c r="C172" s="1051"/>
      <c r="D172" s="1052"/>
      <c r="E172" s="1051"/>
      <c r="F172" s="1051"/>
      <c r="G172" s="1051"/>
    </row>
    <row r="173" spans="1:12" x14ac:dyDescent="0.2">
      <c r="A173" s="1717" t="s">
        <v>5234</v>
      </c>
      <c r="B173" s="1717"/>
      <c r="C173" s="1076">
        <f>SUM(C5+C123+C142)</f>
        <v>346831385500</v>
      </c>
      <c r="D173" s="1076">
        <f>SUM(D5+D123+D142)</f>
        <v>2557150928.9400024</v>
      </c>
      <c r="E173" s="1076">
        <f>SUM(E5+E123+E142)</f>
        <v>349388536428.94006</v>
      </c>
      <c r="F173" s="1076">
        <f>SUM(F5+F123+F142)</f>
        <v>259265922421.44</v>
      </c>
      <c r="G173" s="1076">
        <f>SUM(G5+G123+G142)</f>
        <v>90122614007.500015</v>
      </c>
    </row>
    <row r="174" spans="1:12" x14ac:dyDescent="0.2">
      <c r="A174" s="1036"/>
      <c r="B174" s="1049"/>
      <c r="C174" s="1064"/>
      <c r="E174" s="1051" t="s">
        <v>0</v>
      </c>
      <c r="F174" s="1051" t="s">
        <v>0</v>
      </c>
      <c r="G174" s="1051"/>
    </row>
    <row r="175" spans="1:12" x14ac:dyDescent="0.2">
      <c r="A175" s="1559" t="s">
        <v>216</v>
      </c>
      <c r="B175" s="1049"/>
      <c r="C175" s="1064"/>
      <c r="E175" s="1051"/>
      <c r="F175" s="1051"/>
      <c r="G175" s="1051"/>
    </row>
    <row r="176" spans="1:12" x14ac:dyDescent="0.2">
      <c r="A176" s="1718" t="s">
        <v>5235</v>
      </c>
      <c r="B176" s="1718"/>
      <c r="C176" s="1718"/>
      <c r="D176" s="1718"/>
      <c r="E176" s="1718"/>
      <c r="F176" s="1718"/>
      <c r="G176" s="1718"/>
    </row>
    <row r="177" spans="1:7" ht="26.25" customHeight="1" x14ac:dyDescent="0.2">
      <c r="A177" s="1718" t="s">
        <v>5236</v>
      </c>
      <c r="B177" s="1718"/>
      <c r="C177" s="1718"/>
      <c r="D177" s="1718"/>
      <c r="E177" s="1718"/>
      <c r="F177" s="1718"/>
      <c r="G177" s="1718"/>
    </row>
    <row r="178" spans="1:7" x14ac:dyDescent="0.2">
      <c r="A178" s="1077"/>
      <c r="B178" s="1078"/>
      <c r="C178" s="1078"/>
      <c r="D178" s="1034"/>
      <c r="E178" s="1079"/>
      <c r="F178" s="1080"/>
      <c r="G178" s="1080"/>
    </row>
    <row r="179" spans="1:7" x14ac:dyDescent="0.2">
      <c r="A179" s="1081" t="s">
        <v>0</v>
      </c>
      <c r="B179" s="1078"/>
      <c r="C179" s="1079" t="s">
        <v>0</v>
      </c>
      <c r="D179" s="1034"/>
      <c r="E179" s="1079"/>
      <c r="F179" s="1080" t="s">
        <v>0</v>
      </c>
      <c r="G179" s="1080"/>
    </row>
    <row r="180" spans="1:7" x14ac:dyDescent="0.2">
      <c r="A180" s="1719" t="s">
        <v>0</v>
      </c>
      <c r="B180" s="1719"/>
      <c r="C180" s="1082" t="s">
        <v>0</v>
      </c>
      <c r="D180" s="1034"/>
      <c r="E180" s="1079"/>
      <c r="F180" s="1080" t="s">
        <v>0</v>
      </c>
      <c r="G180" s="1080"/>
    </row>
  </sheetData>
  <mergeCells count="4">
    <mergeCell ref="A173:B173"/>
    <mergeCell ref="A176:G176"/>
    <mergeCell ref="A177:G177"/>
    <mergeCell ref="A180:B180"/>
  </mergeCells>
  <pageMargins left="0.78740157480314965" right="0.78740157480314965" top="1.6535433070866143" bottom="0.62992125984251968" header="0.51181102362204722" footer="0.47244094488188981"/>
  <pageSetup scale="75" firstPageNumber="0" orientation="landscape" r:id="rId1"/>
  <headerFooter>
    <oddHeader>&amp;C&amp;"Arial Negrita,Normal"UNIVERSIDAD DE COSTA RICA
VICERRECTORÍA DE ADMINISTRACIÓN
OFICINA DE ADMINISTRACIÓN FINANCIERA
SITUACIÓN PRESUPUESTARIA DE INGRESOS TOTALES
SEGÚN CLASIFICADOR DE INGRESO
3O DE JUNIO DE 2018
 (Expresado en colones)</oddHeader>
    <oddFooter>&amp;C&amp;P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R27" sqref="R27"/>
    </sheetView>
  </sheetViews>
  <sheetFormatPr baseColWidth="10" defaultColWidth="9.140625" defaultRowHeight="12.75" x14ac:dyDescent="0.2"/>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J22" sqref="J22"/>
    </sheetView>
  </sheetViews>
  <sheetFormatPr baseColWidth="10" defaultColWidth="9.140625" defaultRowHeight="12.75" x14ac:dyDescent="0.2"/>
  <cols>
    <col min="1" max="1025" width="10.71093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J14" sqref="J14"/>
    </sheetView>
  </sheetViews>
  <sheetFormatPr baseColWidth="10" defaultColWidth="9.140625" defaultRowHeight="12.75" x14ac:dyDescent="0.2"/>
  <cols>
    <col min="1" max="1025" width="10.71093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S27" sqref="S27"/>
    </sheetView>
  </sheetViews>
  <sheetFormatPr baseColWidth="10" defaultColWidth="9.140625" defaultRowHeight="12.75" x14ac:dyDescent="0.2"/>
  <cols>
    <col min="1" max="5" width="10.7109375" customWidth="1"/>
    <col min="6" max="6" width="11.28515625" customWidth="1"/>
    <col min="7"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048"/>
  <sheetViews>
    <sheetView topLeftCell="A467" zoomScale="90" zoomScaleNormal="90" zoomScalePageLayoutView="90" workbookViewId="0">
      <selection activeCell="C489" sqref="C489"/>
    </sheetView>
  </sheetViews>
  <sheetFormatPr baseColWidth="10" defaultColWidth="8.85546875" defaultRowHeight="12.75" x14ac:dyDescent="0.2"/>
  <cols>
    <col min="1" max="1" width="8.85546875" style="1093" customWidth="1"/>
    <col min="2" max="2" width="18" style="1094" customWidth="1"/>
    <col min="3" max="3" width="54" style="1090" customWidth="1"/>
    <col min="4" max="4" width="21.42578125" style="1095" customWidth="1"/>
    <col min="5" max="5" width="20" style="1095" customWidth="1"/>
    <col min="6" max="6" width="21.140625" style="1095" customWidth="1"/>
    <col min="7" max="7" width="20.85546875" style="1095" customWidth="1"/>
    <col min="8" max="8" width="20.140625" style="1095" customWidth="1"/>
    <col min="9" max="255" width="8.85546875" style="1090"/>
    <col min="256" max="256" width="0.7109375" style="1090" customWidth="1"/>
    <col min="257" max="257" width="8.85546875" style="1090" customWidth="1"/>
    <col min="258" max="258" width="17.7109375" style="1090" customWidth="1"/>
    <col min="259" max="259" width="61.28515625" style="1090" customWidth="1"/>
    <col min="260" max="260" width="21.42578125" style="1090" customWidth="1"/>
    <col min="261" max="261" width="20" style="1090" customWidth="1"/>
    <col min="262" max="262" width="21.140625" style="1090" customWidth="1"/>
    <col min="263" max="263" width="20.85546875" style="1090" customWidth="1"/>
    <col min="264" max="264" width="20.140625" style="1090" customWidth="1"/>
    <col min="265" max="511" width="8.85546875" style="1090"/>
    <col min="512" max="512" width="0.7109375" style="1090" customWidth="1"/>
    <col min="513" max="513" width="8.85546875" style="1090" customWidth="1"/>
    <col min="514" max="514" width="17.7109375" style="1090" customWidth="1"/>
    <col min="515" max="515" width="61.28515625" style="1090" customWidth="1"/>
    <col min="516" max="516" width="21.42578125" style="1090" customWidth="1"/>
    <col min="517" max="517" width="20" style="1090" customWidth="1"/>
    <col min="518" max="518" width="21.140625" style="1090" customWidth="1"/>
    <col min="519" max="519" width="20.85546875" style="1090" customWidth="1"/>
    <col min="520" max="520" width="20.140625" style="1090" customWidth="1"/>
    <col min="521" max="767" width="8.85546875" style="1090"/>
    <col min="768" max="768" width="0.7109375" style="1090" customWidth="1"/>
    <col min="769" max="769" width="8.85546875" style="1090" customWidth="1"/>
    <col min="770" max="770" width="17.7109375" style="1090" customWidth="1"/>
    <col min="771" max="771" width="61.28515625" style="1090" customWidth="1"/>
    <col min="772" max="772" width="21.42578125" style="1090" customWidth="1"/>
    <col min="773" max="773" width="20" style="1090" customWidth="1"/>
    <col min="774" max="774" width="21.140625" style="1090" customWidth="1"/>
    <col min="775" max="775" width="20.85546875" style="1090" customWidth="1"/>
    <col min="776" max="776" width="20.140625" style="1090" customWidth="1"/>
    <col min="777" max="1023" width="8.85546875" style="1090"/>
    <col min="1024" max="1025" width="0.7109375" style="1090" customWidth="1"/>
    <col min="1026" max="16384" width="8.85546875" style="1090"/>
  </cols>
  <sheetData>
    <row r="1" spans="1:9" ht="15.75" customHeight="1" thickBot="1" x14ac:dyDescent="0.25">
      <c r="A1" s="1720" t="s">
        <v>174</v>
      </c>
      <c r="B1" s="1096" t="s">
        <v>1299</v>
      </c>
      <c r="C1" s="1720" t="s">
        <v>218</v>
      </c>
      <c r="D1" s="1097" t="s">
        <v>219</v>
      </c>
      <c r="E1" s="1097" t="s">
        <v>1300</v>
      </c>
      <c r="F1" s="1097" t="s">
        <v>694</v>
      </c>
      <c r="G1" s="1373" t="s">
        <v>5086</v>
      </c>
      <c r="H1" s="1097" t="s">
        <v>1301</v>
      </c>
      <c r="I1" s="1089"/>
    </row>
    <row r="2" spans="1:9" s="1091" customFormat="1" ht="14.25" thickTop="1" thickBot="1" x14ac:dyDescent="0.25">
      <c r="A2" s="1720"/>
      <c r="B2" s="1098" t="s">
        <v>1302</v>
      </c>
      <c r="C2" s="1720"/>
      <c r="D2" s="1099" t="s">
        <v>1094</v>
      </c>
      <c r="E2" s="1099" t="s">
        <v>1095</v>
      </c>
      <c r="F2" s="1099" t="s">
        <v>133</v>
      </c>
      <c r="G2" s="1099" t="s">
        <v>220</v>
      </c>
      <c r="H2" s="1099" t="s">
        <v>1303</v>
      </c>
      <c r="I2" s="1089"/>
    </row>
    <row r="3" spans="1:9" s="1091" customFormat="1" ht="13.5" thickTop="1" x14ac:dyDescent="0.2">
      <c r="A3" s="1093"/>
      <c r="B3" s="1100"/>
      <c r="D3" s="1101"/>
      <c r="E3" s="1101"/>
      <c r="F3" s="1101"/>
      <c r="G3" s="1101"/>
      <c r="H3" s="1101"/>
      <c r="I3" s="1089"/>
    </row>
    <row r="4" spans="1:9" s="1092" customFormat="1" x14ac:dyDescent="0.2">
      <c r="A4" s="1091">
        <v>1</v>
      </c>
      <c r="B4" s="1102"/>
      <c r="C4" s="1092" t="s">
        <v>155</v>
      </c>
      <c r="D4" s="1103">
        <v>281277220655.09998</v>
      </c>
      <c r="E4" s="1103">
        <v>246461964.5</v>
      </c>
      <c r="F4" s="1103">
        <v>281523682619.59998</v>
      </c>
      <c r="G4" s="1103">
        <v>139392867199.56</v>
      </c>
      <c r="H4" s="1103">
        <v>142130815420.04001</v>
      </c>
      <c r="I4" s="1089"/>
    </row>
    <row r="5" spans="1:9" s="1092" customFormat="1" x14ac:dyDescent="0.2">
      <c r="A5" s="1091"/>
      <c r="B5" s="1102"/>
      <c r="D5" s="1103"/>
      <c r="E5" s="1103"/>
      <c r="F5" s="1103"/>
      <c r="G5" s="1103"/>
      <c r="H5" s="1103"/>
      <c r="I5" s="1090"/>
    </row>
    <row r="6" spans="1:9" s="1092" customFormat="1" x14ac:dyDescent="0.2">
      <c r="A6" s="1091">
        <v>1</v>
      </c>
      <c r="B6" s="1102" t="s">
        <v>1304</v>
      </c>
      <c r="C6" s="1092" t="s">
        <v>1305</v>
      </c>
      <c r="D6" s="1103">
        <v>97138802109.649994</v>
      </c>
      <c r="E6" s="1103">
        <v>-3004157304.25</v>
      </c>
      <c r="F6" s="1103">
        <v>94134644805.399994</v>
      </c>
      <c r="G6" s="1103">
        <v>47534474075.839996</v>
      </c>
      <c r="H6" s="1103">
        <v>46600170729.559998</v>
      </c>
      <c r="I6" s="1090"/>
    </row>
    <row r="7" spans="1:9" x14ac:dyDescent="0.2">
      <c r="A7" s="1093">
        <v>1</v>
      </c>
      <c r="B7" s="1100" t="s">
        <v>1306</v>
      </c>
      <c r="C7" s="1090" t="s">
        <v>1307</v>
      </c>
      <c r="D7" s="1095">
        <v>20820384875.669998</v>
      </c>
      <c r="E7" s="1095">
        <v>-9206950010.9099998</v>
      </c>
      <c r="F7" s="1095">
        <v>11613434864.76</v>
      </c>
      <c r="G7" s="1095">
        <v>3522314574.9000001</v>
      </c>
      <c r="H7" s="1095">
        <v>8091120289.8599997</v>
      </c>
    </row>
    <row r="8" spans="1:9" x14ac:dyDescent="0.2">
      <c r="A8" s="1093">
        <v>1</v>
      </c>
      <c r="B8" s="1100" t="s">
        <v>1308</v>
      </c>
      <c r="C8" s="1090" t="s">
        <v>4387</v>
      </c>
      <c r="D8" s="1095">
        <v>316079180.25</v>
      </c>
      <c r="E8" s="1095">
        <v>13889411.74</v>
      </c>
      <c r="F8" s="1095">
        <v>329968591.99000001</v>
      </c>
      <c r="G8" s="1095">
        <v>66664990.25</v>
      </c>
      <c r="H8" s="1095">
        <v>263303601.74000001</v>
      </c>
    </row>
    <row r="9" spans="1:9" x14ac:dyDescent="0.2">
      <c r="A9" s="1093">
        <v>1</v>
      </c>
      <c r="B9" s="1100" t="s">
        <v>1309</v>
      </c>
      <c r="C9" s="1090" t="s">
        <v>4388</v>
      </c>
      <c r="D9" s="1095">
        <v>1393276702.95</v>
      </c>
      <c r="E9" s="1095">
        <v>101621225.76000001</v>
      </c>
      <c r="F9" s="1095">
        <v>1494897928.71</v>
      </c>
      <c r="G9" s="1095">
        <v>651596691.90999997</v>
      </c>
      <c r="H9" s="1095">
        <v>843301236.79999995</v>
      </c>
    </row>
    <row r="10" spans="1:9" x14ac:dyDescent="0.2">
      <c r="A10" s="1093">
        <v>1</v>
      </c>
      <c r="B10" s="1100" t="s">
        <v>1310</v>
      </c>
      <c r="C10" s="1090" t="s">
        <v>1311</v>
      </c>
      <c r="D10" s="1095">
        <v>172128615.83000001</v>
      </c>
      <c r="E10" s="1095">
        <v>8617749.4600000009</v>
      </c>
      <c r="F10" s="1095">
        <v>180746365.28999999</v>
      </c>
      <c r="G10" s="1095">
        <v>119841738.7</v>
      </c>
      <c r="H10" s="1095">
        <v>60904626.590000004</v>
      </c>
    </row>
    <row r="11" spans="1:9" x14ac:dyDescent="0.2">
      <c r="A11" s="1093">
        <v>1</v>
      </c>
      <c r="B11" s="1100" t="s">
        <v>1312</v>
      </c>
      <c r="C11" s="1090" t="s">
        <v>1313</v>
      </c>
      <c r="D11" s="1095">
        <v>18709519586.5</v>
      </c>
      <c r="E11" s="1095">
        <v>-9341315110.1900005</v>
      </c>
      <c r="F11" s="1095">
        <v>9368204476.3099995</v>
      </c>
      <c r="G11" s="1095">
        <v>2617473613.6900001</v>
      </c>
      <c r="H11" s="1095">
        <v>6750730862.6199999</v>
      </c>
    </row>
    <row r="12" spans="1:9" x14ac:dyDescent="0.2">
      <c r="A12" s="1093">
        <v>1</v>
      </c>
      <c r="B12" s="1100" t="s">
        <v>1314</v>
      </c>
      <c r="C12" s="1090" t="s">
        <v>4389</v>
      </c>
      <c r="D12" s="1095">
        <v>18709519586.5</v>
      </c>
      <c r="E12" s="1095">
        <v>-9341315110.1900005</v>
      </c>
      <c r="F12" s="1095">
        <v>9368204476.3099995</v>
      </c>
      <c r="G12" s="1095">
        <v>2617473613.6900001</v>
      </c>
      <c r="H12" s="1095">
        <v>6750730862.6199999</v>
      </c>
    </row>
    <row r="13" spans="1:9" x14ac:dyDescent="0.2">
      <c r="A13" s="1093">
        <v>1</v>
      </c>
      <c r="B13" s="1100" t="s">
        <v>1315</v>
      </c>
      <c r="C13" s="1090" t="s">
        <v>4390</v>
      </c>
      <c r="D13" s="1095">
        <v>158039590.13999999</v>
      </c>
      <c r="E13" s="1095">
        <v>9943104.0700000003</v>
      </c>
      <c r="F13" s="1095">
        <v>167982694.21000001</v>
      </c>
      <c r="G13" s="1095">
        <v>59647003.25</v>
      </c>
      <c r="H13" s="1095">
        <v>108335690.95999999</v>
      </c>
    </row>
    <row r="14" spans="1:9" x14ac:dyDescent="0.2">
      <c r="A14" s="1093">
        <v>1</v>
      </c>
      <c r="B14" s="1100" t="s">
        <v>1316</v>
      </c>
      <c r="C14" s="1090" t="s">
        <v>1317</v>
      </c>
      <c r="D14" s="1095">
        <v>31851000</v>
      </c>
      <c r="E14" s="1095">
        <v>0</v>
      </c>
      <c r="F14" s="1095">
        <v>31851000</v>
      </c>
      <c r="G14" s="1095">
        <v>2792281.15</v>
      </c>
      <c r="H14" s="1095">
        <v>29058718.850000001</v>
      </c>
    </row>
    <row r="15" spans="1:9" x14ac:dyDescent="0.2">
      <c r="A15" s="1093">
        <v>1</v>
      </c>
      <c r="B15" s="1100" t="s">
        <v>1318</v>
      </c>
      <c r="C15" s="1090" t="s">
        <v>4391</v>
      </c>
      <c r="D15" s="1095">
        <v>39490200</v>
      </c>
      <c r="E15" s="1095">
        <v>293608.25</v>
      </c>
      <c r="F15" s="1095">
        <v>39783808.25</v>
      </c>
      <c r="G15" s="1095">
        <v>4298255.95</v>
      </c>
      <c r="H15" s="1095">
        <v>35485552.299999997</v>
      </c>
    </row>
    <row r="16" spans="1:9" x14ac:dyDescent="0.2">
      <c r="A16" s="1093">
        <v>1</v>
      </c>
      <c r="B16" s="1100" t="s">
        <v>1319</v>
      </c>
      <c r="C16" s="1090" t="s">
        <v>4392</v>
      </c>
      <c r="D16" s="1095">
        <v>7784419464.8599997</v>
      </c>
      <c r="E16" s="1095">
        <v>752515120.59000003</v>
      </c>
      <c r="F16" s="1095">
        <v>8536934585.4499998</v>
      </c>
      <c r="G16" s="1095">
        <v>5246469964.8500004</v>
      </c>
      <c r="H16" s="1095">
        <v>3290464620.5999999</v>
      </c>
    </row>
    <row r="17" spans="1:8" x14ac:dyDescent="0.2">
      <c r="A17" s="1093">
        <v>1</v>
      </c>
      <c r="B17" s="1100" t="s">
        <v>1320</v>
      </c>
      <c r="C17" s="1090" t="s">
        <v>4393</v>
      </c>
      <c r="D17" s="1095">
        <v>3648891717.4899998</v>
      </c>
      <c r="E17" s="1095">
        <v>322053255.17000002</v>
      </c>
      <c r="F17" s="1095">
        <v>3970944972.6599998</v>
      </c>
      <c r="G17" s="1095">
        <v>2150322957.1399999</v>
      </c>
      <c r="H17" s="1095">
        <v>1820622015.52</v>
      </c>
    </row>
    <row r="18" spans="1:8" x14ac:dyDescent="0.2">
      <c r="A18" s="1093">
        <v>1</v>
      </c>
      <c r="B18" s="1100" t="s">
        <v>1321</v>
      </c>
      <c r="C18" s="1090" t="s">
        <v>4394</v>
      </c>
      <c r="D18" s="1095">
        <v>525358059.10000002</v>
      </c>
      <c r="E18" s="1095">
        <v>43558640.460000001</v>
      </c>
      <c r="F18" s="1095">
        <v>568916699.55999994</v>
      </c>
      <c r="G18" s="1095">
        <v>276613189.06999999</v>
      </c>
      <c r="H18" s="1095">
        <v>292303510.49000001</v>
      </c>
    </row>
    <row r="19" spans="1:8" x14ac:dyDescent="0.2">
      <c r="A19" s="1093">
        <v>1</v>
      </c>
      <c r="B19" s="1100" t="s">
        <v>1322</v>
      </c>
      <c r="C19" s="1090" t="s">
        <v>4395</v>
      </c>
      <c r="D19" s="1095">
        <v>1389449310.77</v>
      </c>
      <c r="E19" s="1095">
        <v>110853797.09</v>
      </c>
      <c r="F19" s="1095">
        <v>1500303107.8599999</v>
      </c>
      <c r="G19" s="1095">
        <v>715646132.10000002</v>
      </c>
      <c r="H19" s="1095">
        <v>784656975.75999999</v>
      </c>
    </row>
    <row r="20" spans="1:8" x14ac:dyDescent="0.2">
      <c r="A20" s="1093">
        <v>1</v>
      </c>
      <c r="B20" s="1100" t="s">
        <v>1323</v>
      </c>
      <c r="C20" s="1090" t="s">
        <v>1324</v>
      </c>
      <c r="D20" s="1095">
        <v>1734084347.6199999</v>
      </c>
      <c r="E20" s="1095">
        <v>167640817.62</v>
      </c>
      <c r="F20" s="1095">
        <v>1901725165.24</v>
      </c>
      <c r="G20" s="1095">
        <v>1158063635.97</v>
      </c>
      <c r="H20" s="1095">
        <v>743661529.26999998</v>
      </c>
    </row>
    <row r="21" spans="1:8" x14ac:dyDescent="0.2">
      <c r="A21" s="1093">
        <v>1</v>
      </c>
      <c r="B21" s="1100" t="s">
        <v>1325</v>
      </c>
      <c r="C21" s="1090" t="s">
        <v>1326</v>
      </c>
      <c r="D21" s="1095">
        <v>4135527747.3699999</v>
      </c>
      <c r="E21" s="1095">
        <v>430461865.42000002</v>
      </c>
      <c r="F21" s="1095">
        <v>4565989612.79</v>
      </c>
      <c r="G21" s="1095">
        <v>3096147007.71</v>
      </c>
      <c r="H21" s="1095">
        <v>1469842605.0799999</v>
      </c>
    </row>
    <row r="22" spans="1:8" x14ac:dyDescent="0.2">
      <c r="A22" s="1093">
        <v>1</v>
      </c>
      <c r="B22" s="1100" t="s">
        <v>1327</v>
      </c>
      <c r="C22" s="1090" t="s">
        <v>4396</v>
      </c>
      <c r="D22" s="1095">
        <v>1109928480.55</v>
      </c>
      <c r="E22" s="1095">
        <v>130515463.44</v>
      </c>
      <c r="F22" s="1095">
        <v>1240443943.99</v>
      </c>
      <c r="G22" s="1095">
        <v>966380148.69000006</v>
      </c>
      <c r="H22" s="1095">
        <v>274063795.30000001</v>
      </c>
    </row>
    <row r="23" spans="1:8" x14ac:dyDescent="0.2">
      <c r="A23" s="1093">
        <v>1</v>
      </c>
      <c r="B23" s="1100" t="s">
        <v>1328</v>
      </c>
      <c r="C23" s="1090" t="s">
        <v>4397</v>
      </c>
      <c r="D23" s="1095">
        <v>760525678.26999998</v>
      </c>
      <c r="E23" s="1095">
        <v>90317382.579999998</v>
      </c>
      <c r="F23" s="1095">
        <v>850843060.85000002</v>
      </c>
      <c r="G23" s="1095">
        <v>681271547.20000005</v>
      </c>
      <c r="H23" s="1095">
        <v>169571513.65000001</v>
      </c>
    </row>
    <row r="24" spans="1:8" x14ac:dyDescent="0.2">
      <c r="A24" s="1093">
        <v>1</v>
      </c>
      <c r="B24" s="1100" t="s">
        <v>1329</v>
      </c>
      <c r="C24" s="1090" t="s">
        <v>1330</v>
      </c>
      <c r="D24" s="1095">
        <v>2265073588.5500002</v>
      </c>
      <c r="E24" s="1095">
        <v>209629019.40000001</v>
      </c>
      <c r="F24" s="1095">
        <v>2474702607.9499998</v>
      </c>
      <c r="G24" s="1095">
        <v>1448495311.8199999</v>
      </c>
      <c r="H24" s="1095">
        <v>1026207296.13</v>
      </c>
    </row>
    <row r="25" spans="1:8" x14ac:dyDescent="0.2">
      <c r="A25" s="1093">
        <v>1</v>
      </c>
      <c r="B25" s="1100" t="s">
        <v>1331</v>
      </c>
      <c r="C25" s="1090" t="s">
        <v>4398</v>
      </c>
      <c r="D25" s="1095">
        <v>10015483094.809999</v>
      </c>
      <c r="E25" s="1095">
        <v>896846702.57000005</v>
      </c>
      <c r="F25" s="1095">
        <v>10912329797.379999</v>
      </c>
      <c r="G25" s="1095">
        <v>6285811347.9700003</v>
      </c>
      <c r="H25" s="1095">
        <v>4626518449.4099998</v>
      </c>
    </row>
    <row r="26" spans="1:8" x14ac:dyDescent="0.2">
      <c r="A26" s="1093">
        <v>1</v>
      </c>
      <c r="B26" s="1100" t="s">
        <v>1332</v>
      </c>
      <c r="C26" s="1090" t="s">
        <v>1333</v>
      </c>
      <c r="D26" s="1095">
        <v>10015483094.809999</v>
      </c>
      <c r="E26" s="1095">
        <v>896846702.57000005</v>
      </c>
      <c r="F26" s="1095">
        <v>10912329797.379999</v>
      </c>
      <c r="G26" s="1095">
        <v>6285811347.9700003</v>
      </c>
      <c r="H26" s="1095">
        <v>4626518449.4099998</v>
      </c>
    </row>
    <row r="27" spans="1:8" x14ac:dyDescent="0.2">
      <c r="A27" s="1093">
        <v>1</v>
      </c>
      <c r="B27" s="1100" t="s">
        <v>1334</v>
      </c>
      <c r="C27" s="1090" t="s">
        <v>4399</v>
      </c>
      <c r="D27" s="1095">
        <v>2008909861.8399999</v>
      </c>
      <c r="E27" s="1095">
        <v>199776101.53</v>
      </c>
      <c r="F27" s="1095">
        <v>2208685963.3699999</v>
      </c>
      <c r="G27" s="1095">
        <v>1356878506.8900001</v>
      </c>
      <c r="H27" s="1095">
        <v>851807456.48000002</v>
      </c>
    </row>
    <row r="28" spans="1:8" x14ac:dyDescent="0.2">
      <c r="A28" s="1093">
        <v>1</v>
      </c>
      <c r="B28" s="1100" t="s">
        <v>1335</v>
      </c>
      <c r="C28" s="1090" t="s">
        <v>4400</v>
      </c>
      <c r="D28" s="1095">
        <v>1796346469.02</v>
      </c>
      <c r="E28" s="1095">
        <v>164101967.68000001</v>
      </c>
      <c r="F28" s="1095">
        <v>1960448436.7</v>
      </c>
      <c r="G28" s="1095">
        <v>1149853157.6900001</v>
      </c>
      <c r="H28" s="1095">
        <v>810595279.00999999</v>
      </c>
    </row>
    <row r="29" spans="1:8" x14ac:dyDescent="0.2">
      <c r="A29" s="1093">
        <v>1</v>
      </c>
      <c r="B29" s="1100" t="s">
        <v>1336</v>
      </c>
      <c r="C29" s="1090" t="s">
        <v>4401</v>
      </c>
      <c r="D29" s="1095">
        <v>1075779368.5699999</v>
      </c>
      <c r="E29" s="1095">
        <v>95104167.620000005</v>
      </c>
      <c r="F29" s="1095">
        <v>1170883536.1900001</v>
      </c>
      <c r="G29" s="1095">
        <v>690184534.03999996</v>
      </c>
      <c r="H29" s="1095">
        <v>480699002.14999998</v>
      </c>
    </row>
    <row r="30" spans="1:8" x14ac:dyDescent="0.2">
      <c r="A30" s="1093">
        <v>1</v>
      </c>
      <c r="B30" s="1100" t="s">
        <v>1337</v>
      </c>
      <c r="C30" s="1090" t="s">
        <v>4402</v>
      </c>
      <c r="D30" s="1095">
        <v>2677734708.1399999</v>
      </c>
      <c r="E30" s="1095">
        <v>232911026.24000001</v>
      </c>
      <c r="F30" s="1095">
        <v>2910645734.3800001</v>
      </c>
      <c r="G30" s="1095">
        <v>1630830858.9100001</v>
      </c>
      <c r="H30" s="1095">
        <v>1279814875.47</v>
      </c>
    </row>
    <row r="31" spans="1:8" x14ac:dyDescent="0.2">
      <c r="A31" s="1093">
        <v>1</v>
      </c>
      <c r="B31" s="1100" t="s">
        <v>1338</v>
      </c>
      <c r="C31" s="1090" t="s">
        <v>4403</v>
      </c>
      <c r="D31" s="1095">
        <v>2456712687.2399998</v>
      </c>
      <c r="E31" s="1095">
        <v>204953439.5</v>
      </c>
      <c r="F31" s="1095">
        <v>2661666126.7399998</v>
      </c>
      <c r="G31" s="1095">
        <v>1458064290.4400001</v>
      </c>
      <c r="H31" s="1095">
        <v>1203601836.3</v>
      </c>
    </row>
    <row r="32" spans="1:8" x14ac:dyDescent="0.2">
      <c r="A32" s="1093">
        <v>1</v>
      </c>
      <c r="B32" s="1100" t="s">
        <v>1339</v>
      </c>
      <c r="C32" s="1090" t="s">
        <v>4404</v>
      </c>
      <c r="D32" s="1095">
        <v>21474919974.75</v>
      </c>
      <c r="E32" s="1095">
        <v>1788185664.6500001</v>
      </c>
      <c r="F32" s="1095">
        <v>23263105639.400002</v>
      </c>
      <c r="G32" s="1095">
        <v>12036189326.629999</v>
      </c>
      <c r="H32" s="1095">
        <v>11226916312.77</v>
      </c>
    </row>
    <row r="33" spans="1:8" x14ac:dyDescent="0.2">
      <c r="A33" s="1093">
        <v>1</v>
      </c>
      <c r="B33" s="1100" t="s">
        <v>1340</v>
      </c>
      <c r="C33" s="1090" t="s">
        <v>4405</v>
      </c>
      <c r="D33" s="1095">
        <v>4688164504.3500004</v>
      </c>
      <c r="E33" s="1095">
        <v>377828899.24000001</v>
      </c>
      <c r="F33" s="1095">
        <v>5065993403.5900002</v>
      </c>
      <c r="G33" s="1095">
        <v>2512199488.2800002</v>
      </c>
      <c r="H33" s="1095">
        <v>2553793915.3099999</v>
      </c>
    </row>
    <row r="34" spans="1:8" x14ac:dyDescent="0.2">
      <c r="A34" s="1093">
        <v>1</v>
      </c>
      <c r="B34" s="1100" t="s">
        <v>1341</v>
      </c>
      <c r="C34" s="1090" t="s">
        <v>4406</v>
      </c>
      <c r="D34" s="1095">
        <v>1828508753.5599999</v>
      </c>
      <c r="E34" s="1095">
        <v>131367752.23</v>
      </c>
      <c r="F34" s="1095">
        <v>1959876505.79</v>
      </c>
      <c r="G34" s="1095">
        <v>831912812.10000002</v>
      </c>
      <c r="H34" s="1095">
        <v>1127963693.6900001</v>
      </c>
    </row>
    <row r="35" spans="1:8" x14ac:dyDescent="0.2">
      <c r="A35" s="1093">
        <v>1</v>
      </c>
      <c r="B35" s="1100" t="s">
        <v>1342</v>
      </c>
      <c r="C35" s="1090" t="s">
        <v>4407</v>
      </c>
      <c r="D35" s="1095">
        <v>1236580956.79</v>
      </c>
      <c r="E35" s="1095">
        <v>104615985.12</v>
      </c>
      <c r="F35" s="1095">
        <v>1341196941.9100001</v>
      </c>
      <c r="G35" s="1095">
        <v>696398423.80999994</v>
      </c>
      <c r="H35" s="1095">
        <v>644798518.10000002</v>
      </c>
    </row>
    <row r="36" spans="1:8" x14ac:dyDescent="0.2">
      <c r="A36" s="1093">
        <v>1</v>
      </c>
      <c r="B36" s="1100" t="s">
        <v>1343</v>
      </c>
      <c r="C36" s="1090" t="s">
        <v>4408</v>
      </c>
      <c r="D36" s="1095">
        <v>865935122.13</v>
      </c>
      <c r="E36" s="1095">
        <v>73165629.379999995</v>
      </c>
      <c r="F36" s="1095">
        <v>939100751.50999999</v>
      </c>
      <c r="G36" s="1095">
        <v>489072975.44</v>
      </c>
      <c r="H36" s="1095">
        <v>450027776.06999999</v>
      </c>
    </row>
    <row r="37" spans="1:8" x14ac:dyDescent="0.2">
      <c r="A37" s="1093">
        <v>1</v>
      </c>
      <c r="B37" s="1100" t="s">
        <v>1345</v>
      </c>
      <c r="C37" s="1090" t="s">
        <v>4409</v>
      </c>
      <c r="D37" s="1095">
        <v>757139671.87</v>
      </c>
      <c r="E37" s="1095">
        <v>68679532.510000005</v>
      </c>
      <c r="F37" s="1095">
        <v>825819204.38</v>
      </c>
      <c r="G37" s="1095">
        <v>494815276.93000001</v>
      </c>
      <c r="H37" s="1095">
        <v>331003927.44999999</v>
      </c>
    </row>
    <row r="38" spans="1:8" x14ac:dyDescent="0.2">
      <c r="A38" s="1093">
        <v>1</v>
      </c>
      <c r="B38" s="1100" t="s">
        <v>1346</v>
      </c>
      <c r="C38" s="1090" t="s">
        <v>1347</v>
      </c>
      <c r="D38" s="1095">
        <v>2786097588.1700001</v>
      </c>
      <c r="E38" s="1095">
        <v>199905995.94</v>
      </c>
      <c r="F38" s="1095">
        <v>2986003584.1100001</v>
      </c>
      <c r="G38" s="1095">
        <v>1463586874.01</v>
      </c>
      <c r="H38" s="1095">
        <v>1522416710.0999999</v>
      </c>
    </row>
    <row r="39" spans="1:8" x14ac:dyDescent="0.2">
      <c r="A39" s="1093">
        <v>1</v>
      </c>
      <c r="B39" s="1100" t="s">
        <v>1348</v>
      </c>
      <c r="C39" s="1090" t="s">
        <v>4410</v>
      </c>
      <c r="D39" s="1095">
        <v>5337779479.8299999</v>
      </c>
      <c r="E39" s="1095">
        <v>440508271.02999997</v>
      </c>
      <c r="F39" s="1095">
        <v>5778287750.8599997</v>
      </c>
      <c r="G39" s="1095">
        <v>2881573737.8299999</v>
      </c>
      <c r="H39" s="1095">
        <v>2896714013.0300002</v>
      </c>
    </row>
    <row r="40" spans="1:8" x14ac:dyDescent="0.2">
      <c r="A40" s="1093">
        <v>1</v>
      </c>
      <c r="B40" s="1100" t="s">
        <v>1349</v>
      </c>
      <c r="C40" s="1090" t="s">
        <v>4411</v>
      </c>
      <c r="D40" s="1095">
        <v>555312707.27999997</v>
      </c>
      <c r="E40" s="1095">
        <v>42487182.240000002</v>
      </c>
      <c r="F40" s="1095">
        <v>597799889.51999998</v>
      </c>
      <c r="G40" s="1095">
        <v>256937695.03999999</v>
      </c>
      <c r="H40" s="1095">
        <v>340862194.48000002</v>
      </c>
    </row>
    <row r="41" spans="1:8" x14ac:dyDescent="0.2">
      <c r="A41" s="1093">
        <v>1</v>
      </c>
      <c r="B41" s="1100" t="s">
        <v>1350</v>
      </c>
      <c r="C41" s="1090" t="s">
        <v>4412</v>
      </c>
      <c r="D41" s="1095">
        <v>1779128250.75</v>
      </c>
      <c r="E41" s="1095">
        <v>136225663.49000001</v>
      </c>
      <c r="F41" s="1095">
        <v>1915353914.24</v>
      </c>
      <c r="G41" s="1095">
        <v>885893833.88</v>
      </c>
      <c r="H41" s="1095">
        <v>1029460080.36</v>
      </c>
    </row>
    <row r="42" spans="1:8" x14ac:dyDescent="0.2">
      <c r="A42" s="1093">
        <v>1</v>
      </c>
      <c r="B42" s="1100" t="s">
        <v>1351</v>
      </c>
      <c r="C42" s="1090" t="s">
        <v>4413</v>
      </c>
      <c r="D42" s="1095">
        <v>1109563312.8800001</v>
      </c>
      <c r="E42" s="1095">
        <v>93972990.450000003</v>
      </c>
      <c r="F42" s="1095">
        <v>1203536303.3299999</v>
      </c>
      <c r="G42" s="1095">
        <v>622459349.41999996</v>
      </c>
      <c r="H42" s="1095">
        <v>581076953.90999997</v>
      </c>
    </row>
    <row r="43" spans="1:8" x14ac:dyDescent="0.2">
      <c r="A43" s="1093">
        <v>1</v>
      </c>
      <c r="B43" s="1100" t="s">
        <v>1353</v>
      </c>
      <c r="C43" s="1090" t="s">
        <v>4414</v>
      </c>
      <c r="D43" s="1095">
        <v>1183118989.3199999</v>
      </c>
      <c r="E43" s="1095">
        <v>108397268.19</v>
      </c>
      <c r="F43" s="1095">
        <v>1291516257.51</v>
      </c>
      <c r="G43" s="1095">
        <v>727851695.25</v>
      </c>
      <c r="H43" s="1095">
        <v>563664562.25999999</v>
      </c>
    </row>
    <row r="44" spans="1:8" x14ac:dyDescent="0.2">
      <c r="A44" s="1093">
        <v>1</v>
      </c>
      <c r="B44" s="1100" t="s">
        <v>1354</v>
      </c>
      <c r="C44" s="1090" t="s">
        <v>1355</v>
      </c>
      <c r="D44" s="1095">
        <v>710656219.60000002</v>
      </c>
      <c r="E44" s="1095">
        <v>59425166.659999996</v>
      </c>
      <c r="F44" s="1095">
        <v>770081386.25999999</v>
      </c>
      <c r="G44" s="1095">
        <v>388431164.24000001</v>
      </c>
      <c r="H44" s="1095">
        <v>381650222.01999998</v>
      </c>
    </row>
    <row r="45" spans="1:8" x14ac:dyDescent="0.2">
      <c r="A45" s="1093">
        <v>1</v>
      </c>
      <c r="B45" s="1100" t="s">
        <v>1356</v>
      </c>
      <c r="C45" s="1090" t="s">
        <v>1357</v>
      </c>
      <c r="D45" s="1095">
        <v>8662878402.3999996</v>
      </c>
      <c r="E45" s="1095">
        <v>769942498.44000006</v>
      </c>
      <c r="F45" s="1095">
        <v>9432820900.8400002</v>
      </c>
      <c r="G45" s="1095">
        <v>5178829226.5100002</v>
      </c>
      <c r="H45" s="1095">
        <v>4253991674.3299999</v>
      </c>
    </row>
    <row r="46" spans="1:8" x14ac:dyDescent="0.2">
      <c r="A46" s="1093">
        <v>1</v>
      </c>
      <c r="B46" s="1100" t="s">
        <v>1358</v>
      </c>
      <c r="C46" s="1090" t="s">
        <v>4415</v>
      </c>
      <c r="D46" s="1095">
        <v>945685664.85000002</v>
      </c>
      <c r="E46" s="1095">
        <v>96140452.370000005</v>
      </c>
      <c r="F46" s="1095">
        <v>1041826117.22</v>
      </c>
      <c r="G46" s="1095">
        <v>618594476.74000001</v>
      </c>
      <c r="H46" s="1095">
        <v>423231640.48000002</v>
      </c>
    </row>
    <row r="47" spans="1:8" x14ac:dyDescent="0.2">
      <c r="A47" s="1093">
        <v>1</v>
      </c>
      <c r="B47" s="1100" t="s">
        <v>1359</v>
      </c>
      <c r="C47" s="1090" t="s">
        <v>4416</v>
      </c>
      <c r="D47" s="1095">
        <v>1465876971.1900001</v>
      </c>
      <c r="E47" s="1095">
        <v>120861289.15000001</v>
      </c>
      <c r="F47" s="1095">
        <v>1586738260.3399999</v>
      </c>
      <c r="G47" s="1095">
        <v>781462392.49000001</v>
      </c>
      <c r="H47" s="1095">
        <v>805275867.85000002</v>
      </c>
    </row>
    <row r="48" spans="1:8" x14ac:dyDescent="0.2">
      <c r="A48" s="1093">
        <v>1</v>
      </c>
      <c r="B48" s="1100" t="s">
        <v>1360</v>
      </c>
      <c r="C48" s="1090" t="s">
        <v>4417</v>
      </c>
      <c r="D48" s="1095">
        <v>966345858.25999999</v>
      </c>
      <c r="E48" s="1095">
        <v>86895046.230000004</v>
      </c>
      <c r="F48" s="1095">
        <v>1053240904.49</v>
      </c>
      <c r="G48" s="1095">
        <v>618456291.14999998</v>
      </c>
      <c r="H48" s="1095">
        <v>434784613.33999997</v>
      </c>
    </row>
    <row r="49" spans="1:8" x14ac:dyDescent="0.2">
      <c r="A49" s="1093">
        <v>1</v>
      </c>
      <c r="B49" s="1100" t="s">
        <v>1361</v>
      </c>
      <c r="C49" s="1090" t="s">
        <v>1362</v>
      </c>
      <c r="D49" s="1095">
        <v>1043521028.48</v>
      </c>
      <c r="E49" s="1095">
        <v>103706839.56999999</v>
      </c>
      <c r="F49" s="1095">
        <v>1147227868.05</v>
      </c>
      <c r="G49" s="1095">
        <v>767997197.66999996</v>
      </c>
      <c r="H49" s="1095">
        <v>379230670.38</v>
      </c>
    </row>
    <row r="50" spans="1:8" x14ac:dyDescent="0.2">
      <c r="A50" s="1093">
        <v>1</v>
      </c>
      <c r="B50" s="1100" t="s">
        <v>1363</v>
      </c>
      <c r="C50" s="1090" t="s">
        <v>1364</v>
      </c>
      <c r="D50" s="1095">
        <v>1058546000.6</v>
      </c>
      <c r="E50" s="1095">
        <v>90118578.150000006</v>
      </c>
      <c r="F50" s="1095">
        <v>1148664578.75</v>
      </c>
      <c r="G50" s="1095">
        <v>616070410.60000002</v>
      </c>
      <c r="H50" s="1095">
        <v>532594168.14999998</v>
      </c>
    </row>
    <row r="51" spans="1:8" x14ac:dyDescent="0.2">
      <c r="A51" s="1093">
        <v>1</v>
      </c>
      <c r="B51" s="1100" t="s">
        <v>1365</v>
      </c>
      <c r="C51" s="1090" t="s">
        <v>4418</v>
      </c>
      <c r="D51" s="1095">
        <v>1641369860.6900001</v>
      </c>
      <c r="E51" s="1095">
        <v>137293520.03999999</v>
      </c>
      <c r="F51" s="1095">
        <v>1778663380.73</v>
      </c>
      <c r="G51" s="1095">
        <v>904442751.03999996</v>
      </c>
      <c r="H51" s="1095">
        <v>874220629.69000006</v>
      </c>
    </row>
    <row r="52" spans="1:8" x14ac:dyDescent="0.2">
      <c r="A52" s="1093">
        <v>1</v>
      </c>
      <c r="B52" s="1100" t="s">
        <v>1366</v>
      </c>
      <c r="C52" s="1090" t="s">
        <v>4419</v>
      </c>
      <c r="D52" s="1095">
        <v>802857668.37</v>
      </c>
      <c r="E52" s="1095">
        <v>61676951.159999996</v>
      </c>
      <c r="F52" s="1095">
        <v>864534619.52999997</v>
      </c>
      <c r="G52" s="1095">
        <v>393578970.73000002</v>
      </c>
      <c r="H52" s="1095">
        <v>470955648.80000001</v>
      </c>
    </row>
    <row r="53" spans="1:8" x14ac:dyDescent="0.2">
      <c r="A53" s="1093">
        <v>1</v>
      </c>
      <c r="B53" s="1100" t="s">
        <v>1367</v>
      </c>
      <c r="C53" s="1090" t="s">
        <v>4420</v>
      </c>
      <c r="D53" s="1095">
        <v>738675349.96000004</v>
      </c>
      <c r="E53" s="1095">
        <v>73249821.769999996</v>
      </c>
      <c r="F53" s="1095">
        <v>811925171.73000002</v>
      </c>
      <c r="G53" s="1095">
        <v>478226736.08999997</v>
      </c>
      <c r="H53" s="1095">
        <v>333698435.63999999</v>
      </c>
    </row>
    <row r="54" spans="1:8" x14ac:dyDescent="0.2">
      <c r="A54" s="1093">
        <v>1</v>
      </c>
      <c r="B54" s="1100" t="s">
        <v>1368</v>
      </c>
      <c r="C54" s="1090" t="s">
        <v>4421</v>
      </c>
      <c r="D54" s="1095">
        <v>18475492319.200001</v>
      </c>
      <c r="E54" s="1095">
        <v>1549485440.6700001</v>
      </c>
      <c r="F54" s="1095">
        <v>20024977759.869999</v>
      </c>
      <c r="G54" s="1095">
        <v>10049330553.379999</v>
      </c>
      <c r="H54" s="1095">
        <v>9975647206.4899998</v>
      </c>
    </row>
    <row r="55" spans="1:8" x14ac:dyDescent="0.2">
      <c r="A55" s="1093">
        <v>1</v>
      </c>
      <c r="B55" s="1100" t="s">
        <v>1369</v>
      </c>
      <c r="C55" s="1090" t="s">
        <v>1370</v>
      </c>
      <c r="D55" s="1095">
        <v>9864085290.1800003</v>
      </c>
      <c r="E55" s="1095">
        <v>824596176.78999996</v>
      </c>
      <c r="F55" s="1095">
        <v>10688681466.969999</v>
      </c>
      <c r="G55" s="1095">
        <v>5083362147.2200003</v>
      </c>
      <c r="H55" s="1095">
        <v>5605319319.75</v>
      </c>
    </row>
    <row r="56" spans="1:8" x14ac:dyDescent="0.2">
      <c r="A56" s="1093">
        <v>1</v>
      </c>
      <c r="B56" s="1100" t="s">
        <v>1371</v>
      </c>
      <c r="C56" s="1090" t="s">
        <v>1372</v>
      </c>
      <c r="D56" s="1095">
        <v>5106029103</v>
      </c>
      <c r="E56" s="1095">
        <v>434800934.17000002</v>
      </c>
      <c r="F56" s="1095">
        <v>5540830037.1700001</v>
      </c>
      <c r="G56" s="1095">
        <v>2548008431.8299999</v>
      </c>
      <c r="H56" s="1095">
        <v>2992821605.3400002</v>
      </c>
    </row>
    <row r="57" spans="1:8" x14ac:dyDescent="0.2">
      <c r="A57" s="1093">
        <v>1</v>
      </c>
      <c r="B57" s="1100" t="s">
        <v>1373</v>
      </c>
      <c r="C57" s="1090" t="s">
        <v>4422</v>
      </c>
      <c r="D57" s="1095">
        <v>1788587379.73</v>
      </c>
      <c r="E57" s="1095">
        <v>161217915.69999999</v>
      </c>
      <c r="F57" s="1095">
        <v>1949805295.4300001</v>
      </c>
      <c r="G57" s="1095">
        <v>1101505176.03</v>
      </c>
      <c r="H57" s="1095">
        <v>848300119.39999998</v>
      </c>
    </row>
    <row r="58" spans="1:8" x14ac:dyDescent="0.2">
      <c r="A58" s="1093">
        <v>1</v>
      </c>
      <c r="B58" s="1100" t="s">
        <v>1375</v>
      </c>
      <c r="C58" s="1090" t="s">
        <v>1376</v>
      </c>
      <c r="D58" s="1095">
        <v>569690113.13</v>
      </c>
      <c r="E58" s="1095">
        <v>49325997.560000002</v>
      </c>
      <c r="F58" s="1095">
        <v>619016110.69000006</v>
      </c>
      <c r="G58" s="1095">
        <v>345853483.70999998</v>
      </c>
      <c r="H58" s="1095">
        <v>273162626.98000002</v>
      </c>
    </row>
    <row r="59" spans="1:8" x14ac:dyDescent="0.2">
      <c r="A59" s="1093">
        <v>1</v>
      </c>
      <c r="B59" s="1100" t="s">
        <v>1377</v>
      </c>
      <c r="C59" s="1090" t="s">
        <v>4423</v>
      </c>
      <c r="D59" s="1095">
        <v>1021764251.02</v>
      </c>
      <c r="E59" s="1095">
        <v>84909180.730000004</v>
      </c>
      <c r="F59" s="1095">
        <v>1106673431.75</v>
      </c>
      <c r="G59" s="1095">
        <v>572896317.63999999</v>
      </c>
      <c r="H59" s="1095">
        <v>533777114.11000001</v>
      </c>
    </row>
    <row r="60" spans="1:8" x14ac:dyDescent="0.2">
      <c r="A60" s="1093">
        <v>1</v>
      </c>
      <c r="B60" s="1100" t="s">
        <v>1378</v>
      </c>
      <c r="C60" s="1090" t="s">
        <v>4424</v>
      </c>
      <c r="D60" s="1095">
        <v>1378014443.3</v>
      </c>
      <c r="E60" s="1095">
        <v>94342148.629999995</v>
      </c>
      <c r="F60" s="1095">
        <v>1472356591.9300001</v>
      </c>
      <c r="G60" s="1095">
        <v>515098738.00999999</v>
      </c>
      <c r="H60" s="1095">
        <v>957257853.91999996</v>
      </c>
    </row>
    <row r="61" spans="1:8" x14ac:dyDescent="0.2">
      <c r="A61" s="1093">
        <v>1</v>
      </c>
      <c r="B61" s="1100" t="s">
        <v>1379</v>
      </c>
      <c r="C61" s="1090" t="s">
        <v>4425</v>
      </c>
      <c r="D61" s="1095">
        <v>4028241922.6500001</v>
      </c>
      <c r="E61" s="1095">
        <v>314159827.62</v>
      </c>
      <c r="F61" s="1095">
        <v>4342401750.2700005</v>
      </c>
      <c r="G61" s="1095">
        <v>2250488132.4000001</v>
      </c>
      <c r="H61" s="1095">
        <v>2091913617.8699999</v>
      </c>
    </row>
    <row r="62" spans="1:8" x14ac:dyDescent="0.2">
      <c r="A62" s="1093">
        <v>1</v>
      </c>
      <c r="B62" s="1100" t="s">
        <v>1381</v>
      </c>
      <c r="C62" s="1090" t="s">
        <v>1382</v>
      </c>
      <c r="D62" s="1095">
        <v>2653651296.9099998</v>
      </c>
      <c r="E62" s="1095">
        <v>259886493.16</v>
      </c>
      <c r="F62" s="1095">
        <v>2913537790.0700002</v>
      </c>
      <c r="G62" s="1095">
        <v>1688734981.8</v>
      </c>
      <c r="H62" s="1095">
        <v>1224802808.27</v>
      </c>
    </row>
    <row r="63" spans="1:8" x14ac:dyDescent="0.2">
      <c r="A63" s="1093">
        <v>1</v>
      </c>
      <c r="B63" s="1100" t="s">
        <v>1383</v>
      </c>
      <c r="C63" s="1090" t="s">
        <v>1384</v>
      </c>
      <c r="D63" s="1095">
        <v>1929513809.46</v>
      </c>
      <c r="E63" s="1095">
        <v>150842943.09999999</v>
      </c>
      <c r="F63" s="1095">
        <v>2080356752.5599999</v>
      </c>
      <c r="G63" s="1095">
        <v>1026745291.96</v>
      </c>
      <c r="H63" s="1095">
        <v>1053611460.6</v>
      </c>
    </row>
    <row r="64" spans="1:8" x14ac:dyDescent="0.2">
      <c r="A64" s="1093">
        <v>1</v>
      </c>
      <c r="B64" s="1100" t="s">
        <v>1385</v>
      </c>
      <c r="C64" s="1090" t="s">
        <v>4426</v>
      </c>
      <c r="D64" s="1095">
        <v>9306834284.1700001</v>
      </c>
      <c r="E64" s="1095">
        <v>768420081.88</v>
      </c>
      <c r="F64" s="1095">
        <v>10075254366.049999</v>
      </c>
      <c r="G64" s="1095">
        <v>5091343914.0600004</v>
      </c>
      <c r="H64" s="1095">
        <v>4983910451.9899998</v>
      </c>
    </row>
    <row r="65" spans="1:8" x14ac:dyDescent="0.2">
      <c r="A65" s="1093">
        <v>1</v>
      </c>
      <c r="B65" s="1100" t="s">
        <v>1386</v>
      </c>
      <c r="C65" s="1090" t="s">
        <v>4427</v>
      </c>
      <c r="D65" s="1095">
        <v>9306834284.1700001</v>
      </c>
      <c r="E65" s="1095">
        <v>768420081.88</v>
      </c>
      <c r="F65" s="1095">
        <v>10075254366.049999</v>
      </c>
      <c r="G65" s="1095">
        <v>5091343914.0600004</v>
      </c>
      <c r="H65" s="1095">
        <v>4983910451.9899998</v>
      </c>
    </row>
    <row r="66" spans="1:8" x14ac:dyDescent="0.2">
      <c r="A66" s="1093">
        <v>1</v>
      </c>
      <c r="B66" s="1100" t="s">
        <v>1387</v>
      </c>
      <c r="C66" s="1090" t="s">
        <v>4428</v>
      </c>
      <c r="D66" s="1095">
        <v>1474207118.3199999</v>
      </c>
      <c r="E66" s="1095">
        <v>120659084.76000001</v>
      </c>
      <c r="F66" s="1095">
        <v>1594866203.0799999</v>
      </c>
      <c r="G66" s="1095">
        <v>763594999.63</v>
      </c>
      <c r="H66" s="1095">
        <v>831271203.45000005</v>
      </c>
    </row>
    <row r="67" spans="1:8" x14ac:dyDescent="0.2">
      <c r="A67" s="1093">
        <v>1</v>
      </c>
      <c r="B67" s="1100" t="s">
        <v>1388</v>
      </c>
      <c r="C67" s="1090" t="s">
        <v>4429</v>
      </c>
      <c r="D67" s="1095">
        <v>721506252.13999999</v>
      </c>
      <c r="E67" s="1095">
        <v>52540384.920000002</v>
      </c>
      <c r="F67" s="1095">
        <v>774046637.05999994</v>
      </c>
      <c r="G67" s="1095">
        <v>350980835.5</v>
      </c>
      <c r="H67" s="1095">
        <v>423065801.56</v>
      </c>
    </row>
    <row r="68" spans="1:8" x14ac:dyDescent="0.2">
      <c r="A68" s="1093">
        <v>1</v>
      </c>
      <c r="B68" s="1100" t="s">
        <v>1389</v>
      </c>
      <c r="C68" s="1090" t="s">
        <v>4430</v>
      </c>
      <c r="D68" s="1095">
        <v>1401480817.29</v>
      </c>
      <c r="E68" s="1095">
        <v>123451715.03</v>
      </c>
      <c r="F68" s="1095">
        <v>1524932532.3199999</v>
      </c>
      <c r="G68" s="1095">
        <v>834692631.88</v>
      </c>
      <c r="H68" s="1095">
        <v>690239900.44000006</v>
      </c>
    </row>
    <row r="69" spans="1:8" x14ac:dyDescent="0.2">
      <c r="A69" s="1093">
        <v>1</v>
      </c>
      <c r="B69" s="1100" t="s">
        <v>1390</v>
      </c>
      <c r="C69" s="1090" t="s">
        <v>4431</v>
      </c>
      <c r="D69" s="1095">
        <v>818592650.03999996</v>
      </c>
      <c r="E69" s="1095">
        <v>64015043.390000001</v>
      </c>
      <c r="F69" s="1095">
        <v>882607693.42999995</v>
      </c>
      <c r="G69" s="1095">
        <v>421425763.25</v>
      </c>
      <c r="H69" s="1095">
        <v>461181930.18000001</v>
      </c>
    </row>
    <row r="70" spans="1:8" x14ac:dyDescent="0.2">
      <c r="A70" s="1093">
        <v>1</v>
      </c>
      <c r="B70" s="1100" t="s">
        <v>1391</v>
      </c>
      <c r="C70" s="1090" t="s">
        <v>4432</v>
      </c>
      <c r="D70" s="1095">
        <v>974606752.79999995</v>
      </c>
      <c r="E70" s="1095">
        <v>71500940.140000001</v>
      </c>
      <c r="F70" s="1095">
        <v>1046107692.9400001</v>
      </c>
      <c r="G70" s="1095">
        <v>477886695.69999999</v>
      </c>
      <c r="H70" s="1095">
        <v>568220997.24000001</v>
      </c>
    </row>
    <row r="71" spans="1:8" x14ac:dyDescent="0.2">
      <c r="A71" s="1093">
        <v>1</v>
      </c>
      <c r="B71" s="1100" t="s">
        <v>1392</v>
      </c>
      <c r="C71" s="1090" t="s">
        <v>1393</v>
      </c>
      <c r="D71" s="1095">
        <v>1493206869.72</v>
      </c>
      <c r="E71" s="1095">
        <v>122465948.27</v>
      </c>
      <c r="F71" s="1095">
        <v>1615672817.99</v>
      </c>
      <c r="G71" s="1095">
        <v>766029750.54999995</v>
      </c>
      <c r="H71" s="1095">
        <v>849643067.44000006</v>
      </c>
    </row>
    <row r="72" spans="1:8" x14ac:dyDescent="0.2">
      <c r="A72" s="1093">
        <v>1</v>
      </c>
      <c r="B72" s="1100" t="s">
        <v>1394</v>
      </c>
      <c r="C72" s="1090" t="s">
        <v>4433</v>
      </c>
      <c r="D72" s="1095">
        <v>447883600.56</v>
      </c>
      <c r="E72" s="1095">
        <v>44807956.979999997</v>
      </c>
      <c r="F72" s="1095">
        <v>492691557.54000002</v>
      </c>
      <c r="G72" s="1095">
        <v>317093356.60000002</v>
      </c>
      <c r="H72" s="1095">
        <v>175598200.94</v>
      </c>
    </row>
    <row r="73" spans="1:8" x14ac:dyDescent="0.2">
      <c r="A73" s="1093">
        <v>1</v>
      </c>
      <c r="B73" s="1100" t="s">
        <v>1395</v>
      </c>
      <c r="C73" s="1090" t="s">
        <v>4434</v>
      </c>
      <c r="D73" s="1095">
        <v>1387447204.4100001</v>
      </c>
      <c r="E73" s="1095">
        <v>131264684.04000001</v>
      </c>
      <c r="F73" s="1095">
        <v>1518711888.45</v>
      </c>
      <c r="G73" s="1095">
        <v>929759832.89999998</v>
      </c>
      <c r="H73" s="1095">
        <v>588952055.54999995</v>
      </c>
    </row>
    <row r="74" spans="1:8" x14ac:dyDescent="0.2">
      <c r="A74" s="1093">
        <v>1</v>
      </c>
      <c r="B74" s="1100" t="s">
        <v>1396</v>
      </c>
      <c r="C74" s="1090" t="s">
        <v>4435</v>
      </c>
      <c r="D74" s="1095">
        <v>587903018.88999999</v>
      </c>
      <c r="E74" s="1095">
        <v>37714324.350000001</v>
      </c>
      <c r="F74" s="1095">
        <v>625617343.24000001</v>
      </c>
      <c r="G74" s="1095">
        <v>229880048.05000001</v>
      </c>
      <c r="H74" s="1095">
        <v>395737295.19</v>
      </c>
    </row>
    <row r="75" spans="1:8" x14ac:dyDescent="0.2">
      <c r="A75" s="1093">
        <v>1</v>
      </c>
      <c r="B75" s="1100" t="s">
        <v>1397</v>
      </c>
      <c r="C75" s="1090" t="s">
        <v>1398</v>
      </c>
      <c r="D75" s="1095">
        <v>3754130300.77</v>
      </c>
      <c r="E75" s="1095">
        <v>404099779.69999999</v>
      </c>
      <c r="F75" s="1095">
        <v>4158230080.4699998</v>
      </c>
      <c r="G75" s="1095">
        <v>2960509217.1199999</v>
      </c>
      <c r="H75" s="1095">
        <v>1197720863.3499999</v>
      </c>
    </row>
    <row r="76" spans="1:8" x14ac:dyDescent="0.2">
      <c r="A76" s="1093">
        <v>1</v>
      </c>
      <c r="B76" s="1100" t="s">
        <v>1399</v>
      </c>
      <c r="C76" s="1090" t="s">
        <v>4436</v>
      </c>
      <c r="D76" s="1095">
        <v>3314563309.4200001</v>
      </c>
      <c r="E76" s="1095">
        <v>327175552.56999999</v>
      </c>
      <c r="F76" s="1095">
        <v>3641738861.9899998</v>
      </c>
      <c r="G76" s="1095">
        <v>2075697151.49</v>
      </c>
      <c r="H76" s="1095">
        <v>1566041710.5</v>
      </c>
    </row>
    <row r="77" spans="1:8" x14ac:dyDescent="0.2">
      <c r="A77" s="1093">
        <v>1</v>
      </c>
      <c r="B77" s="1100" t="s">
        <v>1400</v>
      </c>
      <c r="C77" s="1090" t="s">
        <v>1401</v>
      </c>
      <c r="D77" s="1095">
        <v>3314563309.4200001</v>
      </c>
      <c r="E77" s="1095">
        <v>327175552.56999999</v>
      </c>
      <c r="F77" s="1095">
        <v>3641738861.9899998</v>
      </c>
      <c r="G77" s="1095">
        <v>2075697151.49</v>
      </c>
      <c r="H77" s="1095">
        <v>1566041710.5</v>
      </c>
    </row>
    <row r="78" spans="1:8" x14ac:dyDescent="0.2">
      <c r="A78" s="1093">
        <v>1</v>
      </c>
      <c r="B78" s="1100" t="s">
        <v>1402</v>
      </c>
      <c r="C78" s="1090" t="s">
        <v>4437</v>
      </c>
      <c r="D78" s="1095">
        <v>671485099.01999998</v>
      </c>
      <c r="E78" s="1095">
        <v>50673871.060000002</v>
      </c>
      <c r="F78" s="1095">
        <v>722158970.08000004</v>
      </c>
      <c r="G78" s="1095">
        <v>335545736.51999998</v>
      </c>
      <c r="H78" s="1095">
        <v>386613233.56</v>
      </c>
    </row>
    <row r="79" spans="1:8" x14ac:dyDescent="0.2">
      <c r="A79" s="1093">
        <v>1</v>
      </c>
      <c r="B79" s="1100" t="s">
        <v>1403</v>
      </c>
      <c r="C79" s="1090" t="s">
        <v>1404</v>
      </c>
      <c r="D79" s="1095">
        <v>1252916459.4000001</v>
      </c>
      <c r="E79" s="1095">
        <v>141371204.24000001</v>
      </c>
      <c r="F79" s="1095">
        <v>1394287663.6400001</v>
      </c>
      <c r="G79" s="1095">
        <v>874014828.62</v>
      </c>
      <c r="H79" s="1095">
        <v>520272835.01999998</v>
      </c>
    </row>
    <row r="80" spans="1:8" x14ac:dyDescent="0.2">
      <c r="A80" s="1093">
        <v>1</v>
      </c>
      <c r="B80" s="1100" t="s">
        <v>1405</v>
      </c>
      <c r="C80" s="1090" t="s">
        <v>1406</v>
      </c>
      <c r="D80" s="1095">
        <v>723882728.61000001</v>
      </c>
      <c r="E80" s="1095">
        <v>65194638.479999997</v>
      </c>
      <c r="F80" s="1095">
        <v>789077367.09000003</v>
      </c>
      <c r="G80" s="1095">
        <v>410004181.62</v>
      </c>
      <c r="H80" s="1095">
        <v>379073185.47000003</v>
      </c>
    </row>
    <row r="81" spans="1:9" x14ac:dyDescent="0.2">
      <c r="A81" s="1093">
        <v>1</v>
      </c>
      <c r="B81" s="1100" t="s">
        <v>1407</v>
      </c>
      <c r="C81" s="1090" t="s">
        <v>4438</v>
      </c>
      <c r="D81" s="1095">
        <v>666279022.38999999</v>
      </c>
      <c r="E81" s="1095">
        <v>69935838.790000007</v>
      </c>
      <c r="F81" s="1095">
        <v>736214861.17999995</v>
      </c>
      <c r="G81" s="1095">
        <v>456132404.73000002</v>
      </c>
      <c r="H81" s="1095">
        <v>280082456.44999999</v>
      </c>
    </row>
    <row r="82" spans="1:9" x14ac:dyDescent="0.2">
      <c r="A82" s="1093">
        <v>1</v>
      </c>
      <c r="B82" s="1100" t="s">
        <v>4439</v>
      </c>
      <c r="C82" s="1090" t="s">
        <v>4440</v>
      </c>
      <c r="D82" s="1095">
        <v>692574486</v>
      </c>
      <c r="E82" s="1095">
        <v>-80304360</v>
      </c>
      <c r="F82" s="1095">
        <v>612270126</v>
      </c>
      <c r="G82" s="1095">
        <v>27187857.140000001</v>
      </c>
      <c r="H82" s="1095">
        <v>585082268.86000001</v>
      </c>
    </row>
    <row r="83" spans="1:9" x14ac:dyDescent="0.2">
      <c r="A83" s="1093">
        <v>1</v>
      </c>
      <c r="B83" s="1100" t="s">
        <v>1408</v>
      </c>
      <c r="C83" s="1090" t="s">
        <v>1409</v>
      </c>
      <c r="D83" s="1095">
        <v>1500000000</v>
      </c>
      <c r="E83" s="1095">
        <v>-203631275.97</v>
      </c>
      <c r="F83" s="1095">
        <v>1296368724.03</v>
      </c>
      <c r="G83" s="1095">
        <v>239620168.30000001</v>
      </c>
      <c r="H83" s="1095">
        <v>1056748555.73</v>
      </c>
    </row>
    <row r="84" spans="1:9" x14ac:dyDescent="0.2">
      <c r="B84" s="1100"/>
    </row>
    <row r="85" spans="1:9" x14ac:dyDescent="0.2">
      <c r="A85" s="1091">
        <v>1</v>
      </c>
      <c r="B85" s="1102" t="s">
        <v>1415</v>
      </c>
      <c r="C85" s="1092" t="s">
        <v>4441</v>
      </c>
      <c r="D85" s="1103">
        <v>34949394164.839996</v>
      </c>
      <c r="E85" s="1103">
        <v>-1889048663.1600001</v>
      </c>
      <c r="F85" s="1103">
        <v>33060345501.68</v>
      </c>
      <c r="G85" s="1103">
        <v>15645046998.08</v>
      </c>
      <c r="H85" s="1103">
        <v>17415298503.599998</v>
      </c>
    </row>
    <row r="86" spans="1:9" x14ac:dyDescent="0.2">
      <c r="A86" s="1093">
        <v>1</v>
      </c>
      <c r="B86" s="1100" t="s">
        <v>1417</v>
      </c>
      <c r="C86" s="1090" t="s">
        <v>4442</v>
      </c>
      <c r="D86" s="1095">
        <v>17740375281.43</v>
      </c>
      <c r="E86" s="1095">
        <v>-1927629405.5999999</v>
      </c>
      <c r="F86" s="1095">
        <v>15812745875.83</v>
      </c>
      <c r="G86" s="1095">
        <v>6501635691.7299995</v>
      </c>
      <c r="H86" s="1095">
        <v>9311110184.1000004</v>
      </c>
    </row>
    <row r="87" spans="1:9" x14ac:dyDescent="0.2">
      <c r="A87" s="1093">
        <v>1</v>
      </c>
      <c r="B87" s="1100" t="s">
        <v>1419</v>
      </c>
      <c r="C87" s="1090" t="s">
        <v>4443</v>
      </c>
      <c r="D87" s="1095">
        <v>8043530741.8699999</v>
      </c>
      <c r="E87" s="1095">
        <v>-2673776528.9499998</v>
      </c>
      <c r="F87" s="1095">
        <v>5369754212.9200001</v>
      </c>
      <c r="G87" s="1095">
        <v>909926318.90999997</v>
      </c>
      <c r="H87" s="1095">
        <v>4459827894.0100002</v>
      </c>
    </row>
    <row r="88" spans="1:9" s="1092" customFormat="1" x14ac:dyDescent="0.2">
      <c r="A88" s="1093">
        <v>1</v>
      </c>
      <c r="B88" s="1100" t="s">
        <v>1420</v>
      </c>
      <c r="C88" s="1090" t="s">
        <v>4444</v>
      </c>
      <c r="D88" s="1095">
        <v>7569709741.8699999</v>
      </c>
      <c r="E88" s="1095">
        <v>-2680805528.9499998</v>
      </c>
      <c r="F88" s="1095">
        <v>4888904212.9200001</v>
      </c>
      <c r="G88" s="1095">
        <v>822029279.96000004</v>
      </c>
      <c r="H88" s="1095">
        <v>4066874932.96</v>
      </c>
      <c r="I88" s="1090"/>
    </row>
    <row r="89" spans="1:9" x14ac:dyDescent="0.2">
      <c r="A89" s="1093">
        <v>1</v>
      </c>
      <c r="B89" s="1100" t="s">
        <v>1421</v>
      </c>
      <c r="C89" s="1090" t="s">
        <v>4445</v>
      </c>
      <c r="D89" s="1095">
        <v>30000000</v>
      </c>
      <c r="E89" s="1095">
        <v>1429000</v>
      </c>
      <c r="F89" s="1095">
        <v>31429000</v>
      </c>
      <c r="G89" s="1095">
        <v>9240358.5500000007</v>
      </c>
      <c r="H89" s="1095">
        <v>22188641.449999999</v>
      </c>
      <c r="I89" s="1092"/>
    </row>
    <row r="90" spans="1:9" x14ac:dyDescent="0.2">
      <c r="A90" s="1093">
        <v>1</v>
      </c>
      <c r="B90" s="1100" t="s">
        <v>1422</v>
      </c>
      <c r="C90" s="1090" t="s">
        <v>1423</v>
      </c>
      <c r="D90" s="1095">
        <v>200000000</v>
      </c>
      <c r="E90" s="1095">
        <v>0</v>
      </c>
      <c r="F90" s="1095">
        <v>200000000</v>
      </c>
      <c r="G90" s="1095">
        <v>29837544.859999999</v>
      </c>
      <c r="H90" s="1095">
        <v>170162455.13999999</v>
      </c>
    </row>
    <row r="91" spans="1:9" x14ac:dyDescent="0.2">
      <c r="A91" s="1093">
        <v>1</v>
      </c>
      <c r="B91" s="1100" t="s">
        <v>1424</v>
      </c>
      <c r="C91" s="1090" t="s">
        <v>1425</v>
      </c>
      <c r="D91" s="1095">
        <v>226967000</v>
      </c>
      <c r="E91" s="1095">
        <v>0</v>
      </c>
      <c r="F91" s="1095">
        <v>226967000</v>
      </c>
      <c r="G91" s="1095">
        <v>43404406.689999998</v>
      </c>
      <c r="H91" s="1095">
        <v>183562593.31</v>
      </c>
    </row>
    <row r="92" spans="1:9" x14ac:dyDescent="0.2">
      <c r="A92" s="1093">
        <v>1</v>
      </c>
      <c r="B92" s="1100" t="s">
        <v>1426</v>
      </c>
      <c r="C92" s="1090" t="s">
        <v>1427</v>
      </c>
      <c r="D92" s="1095">
        <v>16854000</v>
      </c>
      <c r="E92" s="1095">
        <v>0</v>
      </c>
      <c r="F92" s="1095">
        <v>16854000</v>
      </c>
      <c r="G92" s="1095">
        <v>4613364.3499999996</v>
      </c>
      <c r="H92" s="1095">
        <v>12240635.65</v>
      </c>
    </row>
    <row r="93" spans="1:9" x14ac:dyDescent="0.2">
      <c r="A93" s="1093">
        <v>1</v>
      </c>
      <c r="B93" s="1100" t="s">
        <v>4446</v>
      </c>
      <c r="C93" s="1090" t="s">
        <v>4447</v>
      </c>
      <c r="D93" s="1095">
        <v>0</v>
      </c>
      <c r="E93" s="1095">
        <v>5600000</v>
      </c>
      <c r="F93" s="1095">
        <v>5600000</v>
      </c>
      <c r="G93" s="1095">
        <v>801364.5</v>
      </c>
      <c r="H93" s="1095">
        <v>4798635.5</v>
      </c>
    </row>
    <row r="94" spans="1:9" x14ac:dyDescent="0.2">
      <c r="A94" s="1093">
        <v>1</v>
      </c>
      <c r="B94" s="1100" t="s">
        <v>1428</v>
      </c>
      <c r="C94" s="1090" t="s">
        <v>4448</v>
      </c>
      <c r="D94" s="1095">
        <v>1610717047.6500001</v>
      </c>
      <c r="E94" s="1095">
        <v>119914708.22</v>
      </c>
      <c r="F94" s="1095">
        <v>1730631755.8699999</v>
      </c>
      <c r="G94" s="1095">
        <v>926579127.13999999</v>
      </c>
      <c r="H94" s="1095">
        <v>804052628.73000002</v>
      </c>
    </row>
    <row r="95" spans="1:9" x14ac:dyDescent="0.2">
      <c r="A95" s="1093">
        <v>1</v>
      </c>
      <c r="B95" s="1100" t="s">
        <v>1429</v>
      </c>
      <c r="C95" s="1090" t="s">
        <v>1430</v>
      </c>
      <c r="D95" s="1095">
        <v>3886296462.3600001</v>
      </c>
      <c r="E95" s="1095">
        <v>312582129.25</v>
      </c>
      <c r="F95" s="1095">
        <v>4198878591.6100001</v>
      </c>
      <c r="G95" s="1095">
        <v>2206871903.5</v>
      </c>
      <c r="H95" s="1095">
        <v>1992006688.1099999</v>
      </c>
    </row>
    <row r="96" spans="1:9" x14ac:dyDescent="0.2">
      <c r="A96" s="1093">
        <v>1</v>
      </c>
      <c r="B96" s="1100" t="s">
        <v>1431</v>
      </c>
      <c r="C96" s="1090" t="s">
        <v>4449</v>
      </c>
      <c r="D96" s="1095">
        <v>777649500</v>
      </c>
      <c r="E96" s="1095">
        <v>15000000</v>
      </c>
      <c r="F96" s="1095">
        <v>792649500</v>
      </c>
      <c r="G96" s="1095">
        <v>358006566.56999999</v>
      </c>
      <c r="H96" s="1095">
        <v>434642933.43000001</v>
      </c>
    </row>
    <row r="97" spans="1:8" x14ac:dyDescent="0.2">
      <c r="A97" s="1093">
        <v>1</v>
      </c>
      <c r="B97" s="1100" t="s">
        <v>1432</v>
      </c>
      <c r="C97" s="1090" t="s">
        <v>4450</v>
      </c>
      <c r="D97" s="1095">
        <v>480699588.88999999</v>
      </c>
      <c r="E97" s="1095">
        <v>42698629.969999999</v>
      </c>
      <c r="F97" s="1095">
        <v>523398218.86000001</v>
      </c>
      <c r="G97" s="1095">
        <v>281576565.19</v>
      </c>
      <c r="H97" s="1095">
        <v>241821653.66999999</v>
      </c>
    </row>
    <row r="98" spans="1:8" x14ac:dyDescent="0.2">
      <c r="A98" s="1093">
        <v>1</v>
      </c>
      <c r="B98" s="1100" t="s">
        <v>1433</v>
      </c>
      <c r="C98" s="1090" t="s">
        <v>4451</v>
      </c>
      <c r="D98" s="1095">
        <v>1527186022.0999999</v>
      </c>
      <c r="E98" s="1095">
        <v>141164420.46000001</v>
      </c>
      <c r="F98" s="1095">
        <v>1668350442.5599999</v>
      </c>
      <c r="G98" s="1095">
        <v>979925331.21000004</v>
      </c>
      <c r="H98" s="1095">
        <v>688425111.35000002</v>
      </c>
    </row>
    <row r="99" spans="1:8" x14ac:dyDescent="0.2">
      <c r="A99" s="1093">
        <v>1</v>
      </c>
      <c r="B99" s="1100" t="s">
        <v>1434</v>
      </c>
      <c r="C99" s="1090" t="s">
        <v>4452</v>
      </c>
      <c r="D99" s="1095">
        <v>509926219.19</v>
      </c>
      <c r="E99" s="1095">
        <v>43722390.770000003</v>
      </c>
      <c r="F99" s="1095">
        <v>553648609.96000004</v>
      </c>
      <c r="G99" s="1095">
        <v>316410229.39999998</v>
      </c>
      <c r="H99" s="1095">
        <v>237238380.56</v>
      </c>
    </row>
    <row r="100" spans="1:8" x14ac:dyDescent="0.2">
      <c r="A100" s="1093">
        <v>1</v>
      </c>
      <c r="B100" s="1100" t="s">
        <v>1435</v>
      </c>
      <c r="C100" s="1090" t="s">
        <v>4453</v>
      </c>
      <c r="D100" s="1095">
        <v>301806744.14999998</v>
      </c>
      <c r="E100" s="1095">
        <v>23982545.199999999</v>
      </c>
      <c r="F100" s="1095">
        <v>325789289.35000002</v>
      </c>
      <c r="G100" s="1095">
        <v>186528345.69</v>
      </c>
      <c r="H100" s="1095">
        <v>139260943.66</v>
      </c>
    </row>
    <row r="101" spans="1:8" x14ac:dyDescent="0.2">
      <c r="A101" s="1093">
        <v>1</v>
      </c>
      <c r="B101" s="1100" t="s">
        <v>1436</v>
      </c>
      <c r="C101" s="1090" t="s">
        <v>1437</v>
      </c>
      <c r="D101" s="1095">
        <v>4558777</v>
      </c>
      <c r="E101" s="1095">
        <v>0</v>
      </c>
      <c r="F101" s="1095">
        <v>4558777</v>
      </c>
      <c r="G101" s="1095">
        <v>1216494</v>
      </c>
      <c r="H101" s="1095">
        <v>3342283</v>
      </c>
    </row>
    <row r="102" spans="1:8" x14ac:dyDescent="0.2">
      <c r="A102" s="1093">
        <v>1</v>
      </c>
      <c r="B102" s="1100" t="s">
        <v>1438</v>
      </c>
      <c r="C102" s="1090" t="s">
        <v>4454</v>
      </c>
      <c r="D102" s="1095">
        <v>24360407.809999999</v>
      </c>
      <c r="E102" s="1095">
        <v>888170.79</v>
      </c>
      <c r="F102" s="1095">
        <v>25248578.600000001</v>
      </c>
      <c r="G102" s="1095">
        <v>13999217.6</v>
      </c>
      <c r="H102" s="1095">
        <v>11249361</v>
      </c>
    </row>
    <row r="103" spans="1:8" x14ac:dyDescent="0.2">
      <c r="A103" s="1093">
        <v>1</v>
      </c>
      <c r="B103" s="1100" t="s">
        <v>1439</v>
      </c>
      <c r="C103" s="1090" t="s">
        <v>1440</v>
      </c>
      <c r="D103" s="1095">
        <v>156415154.50999999</v>
      </c>
      <c r="E103" s="1095">
        <v>15015886.220000001</v>
      </c>
      <c r="F103" s="1095">
        <v>171431040.72999999</v>
      </c>
      <c r="G103" s="1095">
        <v>81376647.560000002</v>
      </c>
      <c r="H103" s="1095">
        <v>90054393.170000002</v>
      </c>
    </row>
    <row r="104" spans="1:8" x14ac:dyDescent="0.2">
      <c r="A104" s="1093">
        <v>1</v>
      </c>
      <c r="B104" s="1100" t="s">
        <v>1441</v>
      </c>
      <c r="C104" s="1090" t="s">
        <v>4455</v>
      </c>
      <c r="D104" s="1095">
        <v>102008604.39</v>
      </c>
      <c r="E104" s="1095">
        <v>4103396.72</v>
      </c>
      <c r="F104" s="1095">
        <v>106112001.11</v>
      </c>
      <c r="G104" s="1095">
        <v>46265923.600000001</v>
      </c>
      <c r="H104" s="1095">
        <v>59846077.509999998</v>
      </c>
    </row>
    <row r="105" spans="1:8" x14ac:dyDescent="0.2">
      <c r="A105" s="1093">
        <v>1</v>
      </c>
      <c r="B105" s="1100" t="s">
        <v>1442</v>
      </c>
      <c r="C105" s="1090" t="s">
        <v>1443</v>
      </c>
      <c r="D105" s="1095">
        <v>45718312.600000001</v>
      </c>
      <c r="E105" s="1095">
        <v>7022519.96</v>
      </c>
      <c r="F105" s="1095">
        <v>52740832.560000002</v>
      </c>
      <c r="G105" s="1095">
        <v>41503194.200000003</v>
      </c>
      <c r="H105" s="1095">
        <v>11237638.359999999</v>
      </c>
    </row>
    <row r="106" spans="1:8" x14ac:dyDescent="0.2">
      <c r="A106" s="1093">
        <v>1</v>
      </c>
      <c r="B106" s="1100" t="s">
        <v>1444</v>
      </c>
      <c r="C106" s="1090" t="s">
        <v>4456</v>
      </c>
      <c r="D106" s="1095">
        <v>114202997.86</v>
      </c>
      <c r="E106" s="1095">
        <v>9309020.3699999992</v>
      </c>
      <c r="F106" s="1095">
        <v>123512018.23</v>
      </c>
      <c r="G106" s="1095">
        <v>69085879.950000003</v>
      </c>
      <c r="H106" s="1095">
        <v>54426138.280000001</v>
      </c>
    </row>
    <row r="107" spans="1:8" x14ac:dyDescent="0.2">
      <c r="A107" s="1093">
        <v>1</v>
      </c>
      <c r="B107" s="1100" t="s">
        <v>1445</v>
      </c>
      <c r="C107" s="1090" t="s">
        <v>1446</v>
      </c>
      <c r="D107" s="1095">
        <v>106343522.93000001</v>
      </c>
      <c r="E107" s="1095">
        <v>7012653.7400000002</v>
      </c>
      <c r="F107" s="1095">
        <v>113356176.67</v>
      </c>
      <c r="G107" s="1095">
        <v>47867392.590000004</v>
      </c>
      <c r="H107" s="1095">
        <v>65488784.079999998</v>
      </c>
    </row>
    <row r="108" spans="1:8" x14ac:dyDescent="0.2">
      <c r="A108" s="1093">
        <v>1</v>
      </c>
      <c r="B108" s="1100" t="s">
        <v>1447</v>
      </c>
      <c r="C108" s="1090" t="s">
        <v>4457</v>
      </c>
      <c r="D108" s="1095">
        <v>48955178.119999997</v>
      </c>
      <c r="E108" s="1095">
        <v>3730651.68</v>
      </c>
      <c r="F108" s="1095">
        <v>52685829.799999997</v>
      </c>
      <c r="G108" s="1095">
        <v>34496554.619999997</v>
      </c>
      <c r="H108" s="1095">
        <v>18189275.18</v>
      </c>
    </row>
    <row r="109" spans="1:8" x14ac:dyDescent="0.2">
      <c r="A109" s="1093">
        <v>1</v>
      </c>
      <c r="B109" s="1100" t="s">
        <v>1448</v>
      </c>
      <c r="C109" s="1090" t="s">
        <v>4458</v>
      </c>
      <c r="D109" s="1095">
        <v>12181313730.92</v>
      </c>
      <c r="E109" s="1095">
        <v>1356360251.3699999</v>
      </c>
      <c r="F109" s="1095">
        <v>13537673982.290001</v>
      </c>
      <c r="G109" s="1095">
        <v>7891855072.1400003</v>
      </c>
      <c r="H109" s="1095">
        <v>5645818910.1499996</v>
      </c>
    </row>
    <row r="110" spans="1:8" x14ac:dyDescent="0.2">
      <c r="A110" s="1093">
        <v>1</v>
      </c>
      <c r="B110" s="1100" t="s">
        <v>1450</v>
      </c>
      <c r="C110" s="1090" t="s">
        <v>4459</v>
      </c>
      <c r="D110" s="1095">
        <v>628848035.41999996</v>
      </c>
      <c r="E110" s="1095">
        <v>61702990.009999998</v>
      </c>
      <c r="F110" s="1095">
        <v>690551025.42999995</v>
      </c>
      <c r="G110" s="1095">
        <v>450217577.60000002</v>
      </c>
      <c r="H110" s="1095">
        <v>240333447.83000001</v>
      </c>
    </row>
    <row r="111" spans="1:8" x14ac:dyDescent="0.2">
      <c r="A111" s="1093">
        <v>1</v>
      </c>
      <c r="B111" s="1100" t="s">
        <v>1451</v>
      </c>
      <c r="C111" s="1090" t="s">
        <v>4460</v>
      </c>
      <c r="D111" s="1095">
        <v>232859940.91</v>
      </c>
      <c r="E111" s="1095">
        <v>24179262.030000001</v>
      </c>
      <c r="F111" s="1095">
        <v>257039202.94</v>
      </c>
      <c r="G111" s="1095">
        <v>156753085.81999999</v>
      </c>
      <c r="H111" s="1095">
        <v>100286117.12</v>
      </c>
    </row>
    <row r="112" spans="1:8" x14ac:dyDescent="0.2">
      <c r="A112" s="1093">
        <v>1</v>
      </c>
      <c r="B112" s="1100" t="s">
        <v>1452</v>
      </c>
      <c r="C112" s="1090" t="s">
        <v>4461</v>
      </c>
      <c r="D112" s="1095">
        <v>156146598.25999999</v>
      </c>
      <c r="E112" s="1095">
        <v>15181149.810000001</v>
      </c>
      <c r="F112" s="1095">
        <v>171327748.06999999</v>
      </c>
      <c r="G112" s="1095">
        <v>120377230.91</v>
      </c>
      <c r="H112" s="1095">
        <v>50950517.159999996</v>
      </c>
    </row>
    <row r="113" spans="1:8" x14ac:dyDescent="0.2">
      <c r="A113" s="1093">
        <v>1</v>
      </c>
      <c r="B113" s="1100" t="s">
        <v>1453</v>
      </c>
      <c r="C113" s="1090" t="s">
        <v>4462</v>
      </c>
      <c r="D113" s="1095">
        <v>173520458.75</v>
      </c>
      <c r="E113" s="1095">
        <v>10243866.48</v>
      </c>
      <c r="F113" s="1095">
        <v>183764325.22999999</v>
      </c>
      <c r="G113" s="1095">
        <v>66653035.020000003</v>
      </c>
      <c r="H113" s="1095">
        <v>117111290.20999999</v>
      </c>
    </row>
    <row r="114" spans="1:8" x14ac:dyDescent="0.2">
      <c r="A114" s="1093">
        <v>1</v>
      </c>
      <c r="B114" s="1100" t="s">
        <v>1454</v>
      </c>
      <c r="C114" s="1090" t="s">
        <v>4463</v>
      </c>
      <c r="D114" s="1095">
        <v>220636860.86000001</v>
      </c>
      <c r="E114" s="1095">
        <v>19238010.370000001</v>
      </c>
      <c r="F114" s="1095">
        <v>239874871.22999999</v>
      </c>
      <c r="G114" s="1095">
        <v>143657103.25</v>
      </c>
      <c r="H114" s="1095">
        <v>96217767.980000004</v>
      </c>
    </row>
    <row r="115" spans="1:8" x14ac:dyDescent="0.2">
      <c r="A115" s="1093">
        <v>1</v>
      </c>
      <c r="B115" s="1100" t="s">
        <v>1455</v>
      </c>
      <c r="C115" s="1090" t="s">
        <v>4464</v>
      </c>
      <c r="D115" s="1095">
        <v>189164231.05000001</v>
      </c>
      <c r="E115" s="1095">
        <v>12828266.42</v>
      </c>
      <c r="F115" s="1095">
        <v>201992497.47</v>
      </c>
      <c r="G115" s="1095">
        <v>87762893.969999999</v>
      </c>
      <c r="H115" s="1095">
        <v>114229603.5</v>
      </c>
    </row>
    <row r="116" spans="1:8" x14ac:dyDescent="0.2">
      <c r="A116" s="1093">
        <v>1</v>
      </c>
      <c r="B116" s="1100" t="s">
        <v>1456</v>
      </c>
      <c r="C116" s="1090" t="s">
        <v>4465</v>
      </c>
      <c r="D116" s="1095">
        <v>113809722.01000001</v>
      </c>
      <c r="E116" s="1095">
        <v>76923633.709999993</v>
      </c>
      <c r="F116" s="1095">
        <v>190733355.72</v>
      </c>
      <c r="G116" s="1095">
        <v>84827695.349999994</v>
      </c>
      <c r="H116" s="1095">
        <v>105905660.37</v>
      </c>
    </row>
    <row r="117" spans="1:8" x14ac:dyDescent="0.2">
      <c r="A117" s="1093">
        <v>1</v>
      </c>
      <c r="B117" s="1100" t="s">
        <v>1457</v>
      </c>
      <c r="C117" s="1090" t="s">
        <v>4466</v>
      </c>
      <c r="D117" s="1095">
        <v>245595425.66999999</v>
      </c>
      <c r="E117" s="1095">
        <v>22543238.5</v>
      </c>
      <c r="F117" s="1095">
        <v>268138664.16999999</v>
      </c>
      <c r="G117" s="1095">
        <v>160416236.19</v>
      </c>
      <c r="H117" s="1095">
        <v>107722427.98</v>
      </c>
    </row>
    <row r="118" spans="1:8" x14ac:dyDescent="0.2">
      <c r="A118" s="1093">
        <v>1</v>
      </c>
      <c r="B118" s="1100" t="s">
        <v>1458</v>
      </c>
      <c r="C118" s="1090" t="s">
        <v>4467</v>
      </c>
      <c r="D118" s="1095">
        <v>550203694.41999996</v>
      </c>
      <c r="E118" s="1095">
        <v>39980545.700000003</v>
      </c>
      <c r="F118" s="1095">
        <v>590184240.12</v>
      </c>
      <c r="G118" s="1095">
        <v>272168085.05000001</v>
      </c>
      <c r="H118" s="1095">
        <v>318016155.06999999</v>
      </c>
    </row>
    <row r="119" spans="1:8" x14ac:dyDescent="0.2">
      <c r="A119" s="1093">
        <v>1</v>
      </c>
      <c r="B119" s="1100" t="s">
        <v>1459</v>
      </c>
      <c r="C119" s="1090" t="s">
        <v>4468</v>
      </c>
      <c r="D119" s="1095">
        <v>616137720.13</v>
      </c>
      <c r="E119" s="1095">
        <v>67922029.400000006</v>
      </c>
      <c r="F119" s="1095">
        <v>684059749.52999997</v>
      </c>
      <c r="G119" s="1095">
        <v>389221441.50999999</v>
      </c>
      <c r="H119" s="1095">
        <v>294838308.01999998</v>
      </c>
    </row>
    <row r="120" spans="1:8" x14ac:dyDescent="0.2">
      <c r="A120" s="1093">
        <v>1</v>
      </c>
      <c r="B120" s="1100" t="s">
        <v>1460</v>
      </c>
      <c r="C120" s="1090" t="s">
        <v>4469</v>
      </c>
      <c r="D120" s="1095">
        <v>598483593.63999999</v>
      </c>
      <c r="E120" s="1095">
        <v>48821982.799999997</v>
      </c>
      <c r="F120" s="1095">
        <v>647305576.44000006</v>
      </c>
      <c r="G120" s="1095">
        <v>316857202.75</v>
      </c>
      <c r="H120" s="1095">
        <v>330448373.69</v>
      </c>
    </row>
    <row r="121" spans="1:8" x14ac:dyDescent="0.2">
      <c r="A121" s="1093">
        <v>1</v>
      </c>
      <c r="B121" s="1100" t="s">
        <v>1461</v>
      </c>
      <c r="C121" s="1090" t="s">
        <v>4470</v>
      </c>
      <c r="D121" s="1095">
        <v>870204329.40999997</v>
      </c>
      <c r="E121" s="1095">
        <v>78192526.719999999</v>
      </c>
      <c r="F121" s="1095">
        <v>948396856.13</v>
      </c>
      <c r="G121" s="1095">
        <v>549587535.94000006</v>
      </c>
      <c r="H121" s="1095">
        <v>398809320.19</v>
      </c>
    </row>
    <row r="122" spans="1:8" x14ac:dyDescent="0.2">
      <c r="A122" s="1093">
        <v>1</v>
      </c>
      <c r="B122" s="1100" t="s">
        <v>1462</v>
      </c>
      <c r="C122" s="1090" t="s">
        <v>4471</v>
      </c>
      <c r="D122" s="1095">
        <v>556884755.72000003</v>
      </c>
      <c r="E122" s="1095">
        <v>54137482.439999998</v>
      </c>
      <c r="F122" s="1095">
        <v>611022238.15999997</v>
      </c>
      <c r="G122" s="1095">
        <v>351932194.79000002</v>
      </c>
      <c r="H122" s="1095">
        <v>259090043.37</v>
      </c>
    </row>
    <row r="123" spans="1:8" x14ac:dyDescent="0.2">
      <c r="A123" s="1093">
        <v>1</v>
      </c>
      <c r="B123" s="1100" t="s">
        <v>1463</v>
      </c>
      <c r="C123" s="1090" t="s">
        <v>4472</v>
      </c>
      <c r="D123" s="1095">
        <v>883924716.28999996</v>
      </c>
      <c r="E123" s="1095">
        <v>78602739.890000001</v>
      </c>
      <c r="F123" s="1095">
        <v>962527456.17999995</v>
      </c>
      <c r="G123" s="1095">
        <v>531103442.14999998</v>
      </c>
      <c r="H123" s="1095">
        <v>431424014.02999997</v>
      </c>
    </row>
    <row r="124" spans="1:8" x14ac:dyDescent="0.2">
      <c r="A124" s="1093">
        <v>1</v>
      </c>
      <c r="B124" s="1100" t="s">
        <v>1464</v>
      </c>
      <c r="C124" s="1090" t="s">
        <v>4473</v>
      </c>
      <c r="D124" s="1095">
        <v>566131256.79999995</v>
      </c>
      <c r="E124" s="1095">
        <v>43526983.780000001</v>
      </c>
      <c r="F124" s="1095">
        <v>609658240.58000004</v>
      </c>
      <c r="G124" s="1095">
        <v>315639211.44999999</v>
      </c>
      <c r="H124" s="1095">
        <v>294019029.13</v>
      </c>
    </row>
    <row r="125" spans="1:8" x14ac:dyDescent="0.2">
      <c r="A125" s="1093">
        <v>1</v>
      </c>
      <c r="B125" s="1100" t="s">
        <v>1465</v>
      </c>
      <c r="C125" s="1090" t="s">
        <v>1466</v>
      </c>
      <c r="D125" s="1095">
        <v>572801219.90999997</v>
      </c>
      <c r="E125" s="1095">
        <v>54306628.469999999</v>
      </c>
      <c r="F125" s="1095">
        <v>627107848.38</v>
      </c>
      <c r="G125" s="1095">
        <v>376578723.81999999</v>
      </c>
      <c r="H125" s="1095">
        <v>250529124.56</v>
      </c>
    </row>
    <row r="126" spans="1:8" x14ac:dyDescent="0.2">
      <c r="A126" s="1093">
        <v>1</v>
      </c>
      <c r="B126" s="1100" t="s">
        <v>1467</v>
      </c>
      <c r="C126" s="1090" t="s">
        <v>1468</v>
      </c>
      <c r="D126" s="1095">
        <v>982107749.62</v>
      </c>
      <c r="E126" s="1095">
        <v>120330050.66</v>
      </c>
      <c r="F126" s="1095">
        <v>1102437800.28</v>
      </c>
      <c r="G126" s="1095">
        <v>836644254.13</v>
      </c>
      <c r="H126" s="1095">
        <v>265793546.15000001</v>
      </c>
    </row>
    <row r="127" spans="1:8" x14ac:dyDescent="0.2">
      <c r="A127" s="1093">
        <v>1</v>
      </c>
      <c r="B127" s="1100" t="s">
        <v>1469</v>
      </c>
      <c r="C127" s="1090" t="s">
        <v>4474</v>
      </c>
      <c r="D127" s="1095">
        <v>708498785.19000006</v>
      </c>
      <c r="E127" s="1095">
        <v>65057230.789999999</v>
      </c>
      <c r="F127" s="1095">
        <v>773556015.98000002</v>
      </c>
      <c r="G127" s="1095">
        <v>435497532.75</v>
      </c>
      <c r="H127" s="1095">
        <v>338058483.23000002</v>
      </c>
    </row>
    <row r="128" spans="1:8" x14ac:dyDescent="0.2">
      <c r="A128" s="1093">
        <v>1</v>
      </c>
      <c r="B128" s="1100" t="s">
        <v>1470</v>
      </c>
      <c r="C128" s="1090" t="s">
        <v>4475</v>
      </c>
      <c r="D128" s="1095">
        <v>571435722.08000004</v>
      </c>
      <c r="E128" s="1095">
        <v>50122586.490000002</v>
      </c>
      <c r="F128" s="1095">
        <v>621558308.57000005</v>
      </c>
      <c r="G128" s="1095">
        <v>320629657.81999999</v>
      </c>
      <c r="H128" s="1095">
        <v>300928650.75</v>
      </c>
    </row>
    <row r="129" spans="1:8" x14ac:dyDescent="0.2">
      <c r="A129" s="1093">
        <v>1</v>
      </c>
      <c r="B129" s="1100" t="s">
        <v>1471</v>
      </c>
      <c r="C129" s="1090" t="s">
        <v>4476</v>
      </c>
      <c r="D129" s="1095">
        <v>67299825.439999998</v>
      </c>
      <c r="E129" s="1095">
        <v>7153941.0300000003</v>
      </c>
      <c r="F129" s="1095">
        <v>74453766.469999999</v>
      </c>
      <c r="G129" s="1095">
        <v>60123451.130000003</v>
      </c>
      <c r="H129" s="1095">
        <v>14330315.34</v>
      </c>
    </row>
    <row r="130" spans="1:8" x14ac:dyDescent="0.2">
      <c r="A130" s="1093">
        <v>1</v>
      </c>
      <c r="B130" s="1100" t="s">
        <v>1472</v>
      </c>
      <c r="C130" s="1090" t="s">
        <v>4477</v>
      </c>
      <c r="D130" s="1095">
        <v>107701160.72</v>
      </c>
      <c r="E130" s="1095">
        <v>6786130.0700000003</v>
      </c>
      <c r="F130" s="1095">
        <v>114487290.79000001</v>
      </c>
      <c r="G130" s="1095">
        <v>55537932.369999997</v>
      </c>
      <c r="H130" s="1095">
        <v>58949358.420000002</v>
      </c>
    </row>
    <row r="131" spans="1:8" x14ac:dyDescent="0.2">
      <c r="A131" s="1093">
        <v>1</v>
      </c>
      <c r="B131" s="1100" t="s">
        <v>1473</v>
      </c>
      <c r="C131" s="1090" t="s">
        <v>4478</v>
      </c>
      <c r="D131" s="1095">
        <v>36690909.909999996</v>
      </c>
      <c r="E131" s="1095">
        <v>4321931.95</v>
      </c>
      <c r="F131" s="1095">
        <v>41012841.859999999</v>
      </c>
      <c r="G131" s="1095">
        <v>31933280.280000001</v>
      </c>
      <c r="H131" s="1095">
        <v>9079561.5800000001</v>
      </c>
    </row>
    <row r="132" spans="1:8" x14ac:dyDescent="0.2">
      <c r="A132" s="1093">
        <v>1</v>
      </c>
      <c r="B132" s="1100" t="s">
        <v>1474</v>
      </c>
      <c r="C132" s="1090" t="s">
        <v>4479</v>
      </c>
      <c r="D132" s="1095">
        <v>72049673.989999995</v>
      </c>
      <c r="E132" s="1095">
        <v>6990441.6299999999</v>
      </c>
      <c r="F132" s="1095">
        <v>79040115.620000005</v>
      </c>
      <c r="G132" s="1095">
        <v>54332158.07</v>
      </c>
      <c r="H132" s="1095">
        <v>24707957.550000001</v>
      </c>
    </row>
    <row r="133" spans="1:8" x14ac:dyDescent="0.2">
      <c r="A133" s="1093">
        <v>1</v>
      </c>
      <c r="B133" s="1100" t="s">
        <v>1475</v>
      </c>
      <c r="C133" s="1090" t="s">
        <v>4480</v>
      </c>
      <c r="D133" s="1095">
        <v>50515941.289999999</v>
      </c>
      <c r="E133" s="1095">
        <v>3965251.72</v>
      </c>
      <c r="F133" s="1095">
        <v>54481193.009999998</v>
      </c>
      <c r="G133" s="1095">
        <v>35584263.43</v>
      </c>
      <c r="H133" s="1095">
        <v>18896929.579999998</v>
      </c>
    </row>
    <row r="134" spans="1:8" x14ac:dyDescent="0.2">
      <c r="A134" s="1093">
        <v>1</v>
      </c>
      <c r="B134" s="1100" t="s">
        <v>1476</v>
      </c>
      <c r="C134" s="1090" t="s">
        <v>4481</v>
      </c>
      <c r="D134" s="1095">
        <v>46620907.509999998</v>
      </c>
      <c r="E134" s="1095">
        <v>152301722.22</v>
      </c>
      <c r="F134" s="1095">
        <v>198922629.72999999</v>
      </c>
      <c r="G134" s="1095">
        <v>30495301.809999999</v>
      </c>
      <c r="H134" s="1095">
        <v>168427327.91999999</v>
      </c>
    </row>
    <row r="135" spans="1:8" x14ac:dyDescent="0.2">
      <c r="A135" s="1093">
        <v>1</v>
      </c>
      <c r="B135" s="1100" t="s">
        <v>1477</v>
      </c>
      <c r="C135" s="1090" t="s">
        <v>4482</v>
      </c>
      <c r="D135" s="1095">
        <v>37577211.509999998</v>
      </c>
      <c r="E135" s="1095">
        <v>152301722.22</v>
      </c>
      <c r="F135" s="1095">
        <v>189878933.72999999</v>
      </c>
      <c r="G135" s="1095">
        <v>25494777.059999999</v>
      </c>
      <c r="H135" s="1095">
        <v>164384156.66999999</v>
      </c>
    </row>
    <row r="136" spans="1:8" x14ac:dyDescent="0.2">
      <c r="A136" s="1093">
        <v>1</v>
      </c>
      <c r="B136" s="1100" t="s">
        <v>1478</v>
      </c>
      <c r="C136" s="1090" t="s">
        <v>4483</v>
      </c>
      <c r="D136" s="1095">
        <v>5145686</v>
      </c>
      <c r="E136" s="1095">
        <v>0</v>
      </c>
      <c r="F136" s="1095">
        <v>5145686</v>
      </c>
      <c r="G136" s="1095">
        <v>4228884.87</v>
      </c>
      <c r="H136" s="1095">
        <v>916801.13</v>
      </c>
    </row>
    <row r="137" spans="1:8" x14ac:dyDescent="0.2">
      <c r="A137" s="1093">
        <v>1</v>
      </c>
      <c r="B137" s="1100" t="s">
        <v>1479</v>
      </c>
      <c r="C137" s="1090" t="s">
        <v>4484</v>
      </c>
      <c r="D137" s="1095">
        <v>3898010</v>
      </c>
      <c r="E137" s="1095">
        <v>0</v>
      </c>
      <c r="F137" s="1095">
        <v>3898010</v>
      </c>
      <c r="G137" s="1095">
        <v>771639.88</v>
      </c>
      <c r="H137" s="1095">
        <v>3126370.12</v>
      </c>
    </row>
    <row r="138" spans="1:8" x14ac:dyDescent="0.2">
      <c r="A138" s="1093">
        <v>1</v>
      </c>
      <c r="B138" s="1100" t="s">
        <v>1480</v>
      </c>
      <c r="C138" s="1090" t="s">
        <v>4485</v>
      </c>
      <c r="D138" s="1095">
        <v>155981620.61000001</v>
      </c>
      <c r="E138" s="1095">
        <v>13519530.15</v>
      </c>
      <c r="F138" s="1095">
        <v>169501150.75999999</v>
      </c>
      <c r="G138" s="1095">
        <v>97917438.879999995</v>
      </c>
      <c r="H138" s="1095">
        <v>71583711.879999995</v>
      </c>
    </row>
    <row r="139" spans="1:8" x14ac:dyDescent="0.2">
      <c r="A139" s="1093">
        <v>1</v>
      </c>
      <c r="B139" s="1100" t="s">
        <v>1481</v>
      </c>
      <c r="C139" s="1090" t="s">
        <v>4486</v>
      </c>
      <c r="D139" s="1095">
        <v>110977482.31</v>
      </c>
      <c r="E139" s="1095">
        <v>6613835.9500000002</v>
      </c>
      <c r="F139" s="1095">
        <v>117591318.26000001</v>
      </c>
      <c r="G139" s="1095">
        <v>68704694.450000003</v>
      </c>
      <c r="H139" s="1095">
        <v>48886623.810000002</v>
      </c>
    </row>
    <row r="140" spans="1:8" x14ac:dyDescent="0.2">
      <c r="A140" s="1093">
        <v>1</v>
      </c>
      <c r="B140" s="1100" t="s">
        <v>1482</v>
      </c>
      <c r="C140" s="1090" t="s">
        <v>4487</v>
      </c>
      <c r="D140" s="1095">
        <v>220771774.74000001</v>
      </c>
      <c r="E140" s="1095">
        <v>18717863.609999999</v>
      </c>
      <c r="F140" s="1095">
        <v>239489638.34999999</v>
      </c>
      <c r="G140" s="1095">
        <v>118276542</v>
      </c>
      <c r="H140" s="1095">
        <v>121213096.34999999</v>
      </c>
    </row>
    <row r="141" spans="1:8" x14ac:dyDescent="0.2">
      <c r="A141" s="1093">
        <v>1</v>
      </c>
      <c r="B141" s="1100" t="s">
        <v>1483</v>
      </c>
      <c r="C141" s="1090" t="s">
        <v>4488</v>
      </c>
      <c r="D141" s="1095">
        <v>34779067.509999998</v>
      </c>
      <c r="E141" s="1095">
        <v>7104394.2000000002</v>
      </c>
      <c r="F141" s="1095">
        <v>41883461.710000001</v>
      </c>
      <c r="G141" s="1095">
        <v>62992425.200000003</v>
      </c>
      <c r="H141" s="1095">
        <v>-21108963.489999998</v>
      </c>
    </row>
    <row r="142" spans="1:8" x14ac:dyDescent="0.2">
      <c r="A142" s="1093">
        <v>1</v>
      </c>
      <c r="B142" s="1100" t="s">
        <v>1484</v>
      </c>
      <c r="C142" s="1090" t="s">
        <v>4489</v>
      </c>
      <c r="D142" s="1095">
        <v>58107334.210000001</v>
      </c>
      <c r="E142" s="1095">
        <v>5823078.3399999999</v>
      </c>
      <c r="F142" s="1095">
        <v>63930412.549999997</v>
      </c>
      <c r="G142" s="1095">
        <v>43944115.619999997</v>
      </c>
      <c r="H142" s="1095">
        <v>19986296.93</v>
      </c>
    </row>
    <row r="143" spans="1:8" x14ac:dyDescent="0.2">
      <c r="A143" s="1093">
        <v>1</v>
      </c>
      <c r="B143" s="1100" t="s">
        <v>1485</v>
      </c>
      <c r="C143" s="1090" t="s">
        <v>4490</v>
      </c>
      <c r="D143" s="1095">
        <v>112654397.37</v>
      </c>
      <c r="E143" s="1095">
        <v>13337083.99</v>
      </c>
      <c r="F143" s="1095">
        <v>125991481.36</v>
      </c>
      <c r="G143" s="1095">
        <v>93495024.209999993</v>
      </c>
      <c r="H143" s="1095">
        <v>32496457.149999999</v>
      </c>
    </row>
    <row r="144" spans="1:8" x14ac:dyDescent="0.2">
      <c r="A144" s="1093">
        <v>1</v>
      </c>
      <c r="B144" s="1100" t="s">
        <v>1486</v>
      </c>
      <c r="C144" s="1090" t="s">
        <v>4491</v>
      </c>
      <c r="D144" s="1095">
        <v>98782792.040000007</v>
      </c>
      <c r="E144" s="1095">
        <v>5953458.9800000004</v>
      </c>
      <c r="F144" s="1095">
        <v>104736251.02</v>
      </c>
      <c r="G144" s="1095">
        <v>50491786.609999999</v>
      </c>
      <c r="H144" s="1095">
        <v>54244464.409999996</v>
      </c>
    </row>
    <row r="145" spans="1:8" x14ac:dyDescent="0.2">
      <c r="A145" s="1093">
        <v>1</v>
      </c>
      <c r="B145" s="1100" t="s">
        <v>1487</v>
      </c>
      <c r="C145" s="1090" t="s">
        <v>4492</v>
      </c>
      <c r="D145" s="1095">
        <v>73676529.810000002</v>
      </c>
      <c r="E145" s="1095">
        <v>8721596.7799999993</v>
      </c>
      <c r="F145" s="1095">
        <v>82398126.590000004</v>
      </c>
      <c r="G145" s="1095">
        <v>68122156.450000003</v>
      </c>
      <c r="H145" s="1095">
        <v>14275970.140000001</v>
      </c>
    </row>
    <row r="146" spans="1:8" x14ac:dyDescent="0.2">
      <c r="A146" s="1093">
        <v>1</v>
      </c>
      <c r="B146" s="1100" t="s">
        <v>1488</v>
      </c>
      <c r="C146" s="1090" t="s">
        <v>4493</v>
      </c>
      <c r="D146" s="1095">
        <v>309223371.67000002</v>
      </c>
      <c r="E146" s="1095">
        <v>35782957.039999999</v>
      </c>
      <c r="F146" s="1095">
        <v>345006328.70999998</v>
      </c>
      <c r="G146" s="1095">
        <v>232337450.75</v>
      </c>
      <c r="H146" s="1095">
        <v>112668877.95999999</v>
      </c>
    </row>
    <row r="147" spans="1:8" x14ac:dyDescent="0.2">
      <c r="A147" s="1093">
        <v>1</v>
      </c>
      <c r="B147" s="1100" t="s">
        <v>1489</v>
      </c>
      <c r="C147" s="1090" t="s">
        <v>1490</v>
      </c>
      <c r="D147" s="1095">
        <v>63834572.119999997</v>
      </c>
      <c r="E147" s="1095">
        <v>5681244.8300000001</v>
      </c>
      <c r="F147" s="1095">
        <v>69515816.950000003</v>
      </c>
      <c r="G147" s="1095">
        <v>38155409.57</v>
      </c>
      <c r="H147" s="1095">
        <v>31360407.379999999</v>
      </c>
    </row>
    <row r="148" spans="1:8" x14ac:dyDescent="0.2">
      <c r="A148" s="1093">
        <v>1</v>
      </c>
      <c r="B148" s="1100" t="s">
        <v>1491</v>
      </c>
      <c r="C148" s="1090" t="s">
        <v>1492</v>
      </c>
      <c r="D148" s="1095">
        <v>82939796.849999994</v>
      </c>
      <c r="E148" s="1095">
        <v>7257306.54</v>
      </c>
      <c r="F148" s="1095">
        <v>90197103.390000001</v>
      </c>
      <c r="G148" s="1095">
        <v>55671646.840000004</v>
      </c>
      <c r="H148" s="1095">
        <v>34525456.549999997</v>
      </c>
    </row>
    <row r="149" spans="1:8" x14ac:dyDescent="0.2">
      <c r="A149" s="1093">
        <v>1</v>
      </c>
      <c r="B149" s="1100" t="s">
        <v>1493</v>
      </c>
      <c r="C149" s="1090" t="s">
        <v>4494</v>
      </c>
      <c r="D149" s="1095">
        <v>84871759.719999999</v>
      </c>
      <c r="E149" s="1095">
        <v>7274250.0599999996</v>
      </c>
      <c r="F149" s="1095">
        <v>92146009.780000001</v>
      </c>
      <c r="G149" s="1095">
        <v>46654194.719999999</v>
      </c>
      <c r="H149" s="1095">
        <v>45491815.060000002</v>
      </c>
    </row>
    <row r="150" spans="1:8" x14ac:dyDescent="0.2">
      <c r="A150" s="1093">
        <v>1</v>
      </c>
      <c r="B150" s="1100" t="s">
        <v>1494</v>
      </c>
      <c r="C150" s="1090" t="s">
        <v>4495</v>
      </c>
      <c r="D150" s="1095">
        <v>240994922.08000001</v>
      </c>
      <c r="E150" s="1095">
        <v>25257068.210000001</v>
      </c>
      <c r="F150" s="1095">
        <v>266251990.28999999</v>
      </c>
      <c r="G150" s="1095">
        <v>198301037.13</v>
      </c>
      <c r="H150" s="1095">
        <v>67950953.159999996</v>
      </c>
    </row>
    <row r="151" spans="1:8" x14ac:dyDescent="0.2">
      <c r="A151" s="1093">
        <v>1</v>
      </c>
      <c r="B151" s="1100" t="s">
        <v>1495</v>
      </c>
      <c r="C151" s="1090" t="s">
        <v>1496</v>
      </c>
      <c r="D151" s="1095">
        <v>70486868.299999997</v>
      </c>
      <c r="E151" s="1095">
        <v>7419763.9400000004</v>
      </c>
      <c r="F151" s="1095">
        <v>77906632.239999995</v>
      </c>
      <c r="G151" s="1095">
        <v>60041697.740000002</v>
      </c>
      <c r="H151" s="1095">
        <v>17864934.5</v>
      </c>
    </row>
    <row r="152" spans="1:8" x14ac:dyDescent="0.2">
      <c r="A152" s="1093">
        <v>1</v>
      </c>
      <c r="B152" s="1100" t="s">
        <v>1497</v>
      </c>
      <c r="C152" s="1090" t="s">
        <v>4496</v>
      </c>
      <c r="D152" s="1095">
        <v>102718507.87</v>
      </c>
      <c r="E152" s="1095">
        <v>10643617.439999999</v>
      </c>
      <c r="F152" s="1095">
        <v>113362125.31</v>
      </c>
      <c r="G152" s="1095">
        <v>60013079.810000002</v>
      </c>
      <c r="H152" s="1095">
        <v>53349045.5</v>
      </c>
    </row>
    <row r="153" spans="1:8" x14ac:dyDescent="0.2">
      <c r="A153" s="1093">
        <v>1</v>
      </c>
      <c r="B153" s="1100" t="s">
        <v>1498</v>
      </c>
      <c r="C153" s="1090" t="s">
        <v>4497</v>
      </c>
      <c r="D153" s="1095">
        <v>188363549.21000001</v>
      </c>
      <c r="E153" s="1095">
        <v>15553074.300000001</v>
      </c>
      <c r="F153" s="1095">
        <v>203916623.50999999</v>
      </c>
      <c r="G153" s="1095">
        <v>106515711.25</v>
      </c>
      <c r="H153" s="1095">
        <v>97400912.260000005</v>
      </c>
    </row>
    <row r="154" spans="1:8" x14ac:dyDescent="0.2">
      <c r="A154" s="1093">
        <v>1</v>
      </c>
      <c r="B154" s="1100" t="s">
        <v>1499</v>
      </c>
      <c r="C154" s="1090" t="s">
        <v>1500</v>
      </c>
      <c r="D154" s="1095">
        <v>86252434.530000001</v>
      </c>
      <c r="E154" s="1095">
        <v>8725563.2799999993</v>
      </c>
      <c r="F154" s="1095">
        <v>94977997.810000002</v>
      </c>
      <c r="G154" s="1095">
        <v>63321280.799999997</v>
      </c>
      <c r="H154" s="1095">
        <v>31656717.010000002</v>
      </c>
    </row>
    <row r="155" spans="1:8" x14ac:dyDescent="0.2">
      <c r="A155" s="1093">
        <v>1</v>
      </c>
      <c r="B155" s="1100" t="s">
        <v>1501</v>
      </c>
      <c r="C155" s="1090" t="s">
        <v>4498</v>
      </c>
      <c r="D155" s="1095">
        <v>10259848.380000001</v>
      </c>
      <c r="E155" s="1095">
        <v>8096093.9299999997</v>
      </c>
      <c r="F155" s="1095">
        <v>18355942.309999999</v>
      </c>
      <c r="G155" s="1095">
        <v>10473238.050000001</v>
      </c>
      <c r="H155" s="1095">
        <v>7882704.2599999998</v>
      </c>
    </row>
    <row r="156" spans="1:8" x14ac:dyDescent="0.2">
      <c r="A156" s="1093">
        <v>1</v>
      </c>
      <c r="B156" s="1100" t="s">
        <v>1502</v>
      </c>
      <c r="C156" s="1090" t="s">
        <v>4499</v>
      </c>
      <c r="D156" s="1095">
        <v>156136274.38999999</v>
      </c>
      <c r="E156" s="1095">
        <v>12007524.140000001</v>
      </c>
      <c r="F156" s="1095">
        <v>168143798.53</v>
      </c>
      <c r="G156" s="1095">
        <v>87407482.480000004</v>
      </c>
      <c r="H156" s="1095">
        <v>80736316.049999997</v>
      </c>
    </row>
    <row r="157" spans="1:8" x14ac:dyDescent="0.2">
      <c r="A157" s="1093">
        <v>1</v>
      </c>
      <c r="B157" s="1100" t="s">
        <v>1503</v>
      </c>
      <c r="C157" s="1090" t="s">
        <v>4500</v>
      </c>
      <c r="D157" s="1095">
        <v>49436244.700000003</v>
      </c>
      <c r="E157" s="1095">
        <v>3932057.02</v>
      </c>
      <c r="F157" s="1095">
        <v>53368301.719999999</v>
      </c>
      <c r="G157" s="1095">
        <v>38077854.420000002</v>
      </c>
      <c r="H157" s="1095">
        <v>15290447.300000001</v>
      </c>
    </row>
    <row r="158" spans="1:8" x14ac:dyDescent="0.2">
      <c r="A158" s="1093">
        <v>1</v>
      </c>
      <c r="B158" s="1100" t="s">
        <v>1504</v>
      </c>
      <c r="C158" s="1090" t="s">
        <v>4501</v>
      </c>
      <c r="D158" s="1095">
        <v>35493056.710000001</v>
      </c>
      <c r="E158" s="1095">
        <v>3245794.33</v>
      </c>
      <c r="F158" s="1095">
        <v>38738851.039999999</v>
      </c>
      <c r="G158" s="1095">
        <v>36623543.450000003</v>
      </c>
      <c r="H158" s="1095">
        <v>2115307.59</v>
      </c>
    </row>
    <row r="159" spans="1:8" x14ac:dyDescent="0.2">
      <c r="A159" s="1093">
        <v>1</v>
      </c>
      <c r="B159" s="1100" t="s">
        <v>4502</v>
      </c>
      <c r="C159" s="1090" t="s">
        <v>4503</v>
      </c>
      <c r="D159" s="1095">
        <v>16298290.789999999</v>
      </c>
      <c r="E159" s="1095">
        <v>332471.21999999997</v>
      </c>
      <c r="F159" s="1095">
        <v>16630762.01</v>
      </c>
      <c r="G159" s="1095">
        <v>19786734.350000001</v>
      </c>
      <c r="H159" s="1095">
        <v>-3155972.34</v>
      </c>
    </row>
    <row r="160" spans="1:8" x14ac:dyDescent="0.2">
      <c r="A160" s="1093">
        <v>1</v>
      </c>
      <c r="B160" s="1100" t="s">
        <v>1505</v>
      </c>
      <c r="C160" s="1090" t="s">
        <v>1506</v>
      </c>
      <c r="D160" s="1095">
        <v>2582861821.6900001</v>
      </c>
      <c r="E160" s="1095">
        <v>187562070.34</v>
      </c>
      <c r="F160" s="1095">
        <v>2770423892.0300002</v>
      </c>
      <c r="G160" s="1095">
        <v>1134848182.8099999</v>
      </c>
      <c r="H160" s="1095">
        <v>1635575709.22</v>
      </c>
    </row>
    <row r="161" spans="1:9" x14ac:dyDescent="0.2">
      <c r="A161" s="1093">
        <v>1</v>
      </c>
      <c r="B161" s="1100" t="s">
        <v>4504</v>
      </c>
      <c r="C161" s="1090" t="s">
        <v>4505</v>
      </c>
      <c r="D161" s="1095">
        <v>444843330.80000001</v>
      </c>
      <c r="E161" s="1095">
        <v>2643734</v>
      </c>
      <c r="F161" s="1095">
        <v>447487064.80000001</v>
      </c>
      <c r="G161" s="1095">
        <v>6337842.8499999996</v>
      </c>
      <c r="H161" s="1095">
        <v>441149221.94999999</v>
      </c>
    </row>
    <row r="162" spans="1:9" x14ac:dyDescent="0.2">
      <c r="A162" s="1093">
        <v>1</v>
      </c>
      <c r="B162" s="1100" t="s">
        <v>1507</v>
      </c>
      <c r="C162" s="1090" t="s">
        <v>1508</v>
      </c>
      <c r="D162" s="1095">
        <v>2000000000</v>
      </c>
      <c r="E162" s="1095">
        <v>-1507985313.27</v>
      </c>
      <c r="F162" s="1095">
        <v>492014686.73000002</v>
      </c>
      <c r="G162" s="1095">
        <v>110370208.55</v>
      </c>
      <c r="H162" s="1095">
        <v>381644478.18000001</v>
      </c>
    </row>
    <row r="163" spans="1:9" x14ac:dyDescent="0.2">
      <c r="B163" s="1100"/>
    </row>
    <row r="164" spans="1:9" s="1092" customFormat="1" x14ac:dyDescent="0.2">
      <c r="A164" s="1091">
        <v>1</v>
      </c>
      <c r="B164" s="1102" t="s">
        <v>1511</v>
      </c>
      <c r="C164" s="1092" t="s">
        <v>1512</v>
      </c>
      <c r="D164" s="1103">
        <v>6687693538.1999998</v>
      </c>
      <c r="E164" s="1103">
        <v>-35065829.280000001</v>
      </c>
      <c r="F164" s="1103">
        <v>6652627708.9200001</v>
      </c>
      <c r="G164" s="1103">
        <v>3544073594.54</v>
      </c>
      <c r="H164" s="1103">
        <v>3108554114.3800001</v>
      </c>
      <c r="I164" s="1090"/>
    </row>
    <row r="165" spans="1:9" x14ac:dyDescent="0.2">
      <c r="A165" s="1093">
        <v>1</v>
      </c>
      <c r="B165" s="1100" t="s">
        <v>1513</v>
      </c>
      <c r="C165" s="1090" t="s">
        <v>1514</v>
      </c>
      <c r="D165" s="1095">
        <v>3552934106.4299998</v>
      </c>
      <c r="E165" s="1095">
        <v>275807646.64999998</v>
      </c>
      <c r="F165" s="1095">
        <v>3828741753.0799999</v>
      </c>
      <c r="G165" s="1095">
        <v>1857075921.3599999</v>
      </c>
      <c r="H165" s="1095">
        <v>1971665831.72</v>
      </c>
    </row>
    <row r="166" spans="1:9" x14ac:dyDescent="0.2">
      <c r="A166" s="1093">
        <v>1</v>
      </c>
      <c r="B166" s="1100" t="s">
        <v>1515</v>
      </c>
      <c r="C166" s="1090" t="s">
        <v>1516</v>
      </c>
      <c r="D166" s="1095">
        <v>596728257.59000003</v>
      </c>
      <c r="E166" s="1095">
        <v>76843447.379999995</v>
      </c>
      <c r="F166" s="1095">
        <v>673571704.97000003</v>
      </c>
      <c r="G166" s="1095">
        <v>309870463.38999999</v>
      </c>
      <c r="H166" s="1095">
        <v>363701241.57999998</v>
      </c>
    </row>
    <row r="167" spans="1:9" x14ac:dyDescent="0.2">
      <c r="A167" s="1093">
        <v>1</v>
      </c>
      <c r="B167" s="1100" t="s">
        <v>1517</v>
      </c>
      <c r="C167" s="1090" t="s">
        <v>1518</v>
      </c>
      <c r="D167" s="1095">
        <v>720627216.66999996</v>
      </c>
      <c r="E167" s="1095">
        <v>57369386.619999997</v>
      </c>
      <c r="F167" s="1095">
        <v>777996603.28999996</v>
      </c>
      <c r="G167" s="1095">
        <v>447476807.38</v>
      </c>
      <c r="H167" s="1095">
        <v>330519795.91000003</v>
      </c>
    </row>
    <row r="168" spans="1:9" x14ac:dyDescent="0.2">
      <c r="A168" s="1093">
        <v>1</v>
      </c>
      <c r="B168" s="1100" t="s">
        <v>1519</v>
      </c>
      <c r="C168" s="1090" t="s">
        <v>1520</v>
      </c>
      <c r="D168" s="1095">
        <v>1014532998.13</v>
      </c>
      <c r="E168" s="1095">
        <v>83556427.840000004</v>
      </c>
      <c r="F168" s="1095">
        <v>1098089425.97</v>
      </c>
      <c r="G168" s="1095">
        <v>582485986.24000001</v>
      </c>
      <c r="H168" s="1095">
        <v>515603439.73000002</v>
      </c>
      <c r="I168" s="1092"/>
    </row>
    <row r="169" spans="1:9" x14ac:dyDescent="0.2">
      <c r="A169" s="1093">
        <v>1</v>
      </c>
      <c r="B169" s="1100" t="s">
        <v>1521</v>
      </c>
      <c r="C169" s="1090" t="s">
        <v>1522</v>
      </c>
      <c r="D169" s="1095">
        <v>1221045634.04</v>
      </c>
      <c r="E169" s="1095">
        <v>58038384.810000002</v>
      </c>
      <c r="F169" s="1095">
        <v>1279084018.8499999</v>
      </c>
      <c r="G169" s="1095">
        <v>517242664.35000002</v>
      </c>
      <c r="H169" s="1095">
        <v>761841354.5</v>
      </c>
    </row>
    <row r="170" spans="1:9" x14ac:dyDescent="0.2">
      <c r="A170" s="1093">
        <v>1</v>
      </c>
      <c r="B170" s="1100" t="s">
        <v>1523</v>
      </c>
      <c r="C170" s="1090" t="s">
        <v>1524</v>
      </c>
      <c r="D170" s="1095">
        <v>2851809431.77</v>
      </c>
      <c r="E170" s="1095">
        <v>-312573475.93000001</v>
      </c>
      <c r="F170" s="1095">
        <v>2539235955.8400002</v>
      </c>
      <c r="G170" s="1095">
        <v>1440302897.3299999</v>
      </c>
      <c r="H170" s="1095">
        <v>1098933058.51</v>
      </c>
    </row>
    <row r="171" spans="1:9" x14ac:dyDescent="0.2">
      <c r="A171" s="1093">
        <v>1</v>
      </c>
      <c r="B171" s="1100" t="s">
        <v>1525</v>
      </c>
      <c r="C171" s="1090" t="s">
        <v>1526</v>
      </c>
      <c r="D171" s="1095">
        <v>0</v>
      </c>
      <c r="E171" s="1095">
        <v>7466752.1500000004</v>
      </c>
      <c r="F171" s="1095">
        <v>7466752.1500000004</v>
      </c>
      <c r="G171" s="1095">
        <v>64951260</v>
      </c>
      <c r="H171" s="1095">
        <v>-57484507.850000001</v>
      </c>
    </row>
    <row r="172" spans="1:9" x14ac:dyDescent="0.2">
      <c r="A172" s="1093">
        <v>1</v>
      </c>
      <c r="B172" s="1100" t="s">
        <v>1527</v>
      </c>
      <c r="C172" s="1090" t="s">
        <v>1528</v>
      </c>
      <c r="D172" s="1095">
        <v>38667755.119999997</v>
      </c>
      <c r="E172" s="1095">
        <v>27580605.489999998</v>
      </c>
      <c r="F172" s="1095">
        <v>66248360.609999999</v>
      </c>
      <c r="G172" s="1095">
        <v>281168579.19999999</v>
      </c>
      <c r="H172" s="1095">
        <v>-214920218.59</v>
      </c>
    </row>
    <row r="173" spans="1:9" x14ac:dyDescent="0.2">
      <c r="A173" s="1093">
        <v>1</v>
      </c>
      <c r="B173" s="1100" t="s">
        <v>1529</v>
      </c>
      <c r="C173" s="1090" t="s">
        <v>1530</v>
      </c>
      <c r="D173" s="1095">
        <v>38667755.119999997</v>
      </c>
      <c r="E173" s="1095">
        <v>1453227.29</v>
      </c>
      <c r="F173" s="1095">
        <v>40120982.409999996</v>
      </c>
      <c r="G173" s="1095">
        <v>26326346.050000001</v>
      </c>
      <c r="H173" s="1095">
        <v>13794636.359999999</v>
      </c>
    </row>
    <row r="174" spans="1:9" x14ac:dyDescent="0.2">
      <c r="A174" s="1093">
        <v>1</v>
      </c>
      <c r="B174" s="1100" t="s">
        <v>1531</v>
      </c>
      <c r="C174" s="1090" t="s">
        <v>1532</v>
      </c>
      <c r="D174" s="1095">
        <v>0</v>
      </c>
      <c r="E174" s="1095">
        <v>26127378.199999999</v>
      </c>
      <c r="F174" s="1095">
        <v>26127378.199999999</v>
      </c>
      <c r="G174" s="1095">
        <v>254842233.15000001</v>
      </c>
      <c r="H174" s="1095">
        <v>-228714854.94999999</v>
      </c>
    </row>
    <row r="175" spans="1:9" x14ac:dyDescent="0.2">
      <c r="A175" s="1093">
        <v>1</v>
      </c>
      <c r="B175" s="1100" t="s">
        <v>1533</v>
      </c>
      <c r="C175" s="1090" t="s">
        <v>1534</v>
      </c>
      <c r="D175" s="1095">
        <v>2138436473.8900001</v>
      </c>
      <c r="E175" s="1095">
        <v>-381780995.99000001</v>
      </c>
      <c r="F175" s="1095">
        <v>1756655477.9000001</v>
      </c>
      <c r="G175" s="1095">
        <v>714180897.5</v>
      </c>
      <c r="H175" s="1095">
        <v>1042474580.4</v>
      </c>
    </row>
    <row r="176" spans="1:9" x14ac:dyDescent="0.2">
      <c r="A176" s="1093">
        <v>1</v>
      </c>
      <c r="B176" s="1100" t="s">
        <v>1535</v>
      </c>
      <c r="C176" s="1090" t="s">
        <v>4506</v>
      </c>
      <c r="D176" s="1095">
        <v>1968266473.8900001</v>
      </c>
      <c r="E176" s="1095">
        <v>-381838586.13999999</v>
      </c>
      <c r="F176" s="1095">
        <v>1586427887.75</v>
      </c>
      <c r="G176" s="1095">
        <v>689010127.72000003</v>
      </c>
      <c r="H176" s="1095">
        <v>897417760.02999997</v>
      </c>
    </row>
    <row r="177" spans="1:9" x14ac:dyDescent="0.2">
      <c r="A177" s="1093">
        <v>1</v>
      </c>
      <c r="B177" s="1100" t="s">
        <v>1536</v>
      </c>
      <c r="C177" s="1090" t="s">
        <v>4507</v>
      </c>
      <c r="D177" s="1095">
        <v>47175000</v>
      </c>
      <c r="E177" s="1095">
        <v>0</v>
      </c>
      <c r="F177" s="1095">
        <v>47175000</v>
      </c>
      <c r="G177" s="1095">
        <v>8240122.9800000004</v>
      </c>
      <c r="H177" s="1095">
        <v>38934877.020000003</v>
      </c>
    </row>
    <row r="178" spans="1:9" x14ac:dyDescent="0.2">
      <c r="A178" s="1093">
        <v>1</v>
      </c>
      <c r="B178" s="1100" t="s">
        <v>1537</v>
      </c>
      <c r="C178" s="1090" t="s">
        <v>4508</v>
      </c>
      <c r="D178" s="1095">
        <v>122995000</v>
      </c>
      <c r="E178" s="1095">
        <v>57590.15</v>
      </c>
      <c r="F178" s="1095">
        <v>123052590.15000001</v>
      </c>
      <c r="G178" s="1095">
        <v>16930646.800000001</v>
      </c>
      <c r="H178" s="1095">
        <v>106121943.34999999</v>
      </c>
    </row>
    <row r="179" spans="1:9" x14ac:dyDescent="0.2">
      <c r="A179" s="1093">
        <v>1</v>
      </c>
      <c r="B179" s="1100" t="s">
        <v>1538</v>
      </c>
      <c r="C179" s="1090" t="s">
        <v>1539</v>
      </c>
      <c r="D179" s="1095">
        <v>0</v>
      </c>
      <c r="E179" s="1095">
        <v>8468504.75</v>
      </c>
      <c r="F179" s="1095">
        <v>8468504.75</v>
      </c>
      <c r="G179" s="1095">
        <v>81734136</v>
      </c>
      <c r="H179" s="1095">
        <v>-73265631.25</v>
      </c>
    </row>
    <row r="180" spans="1:9" x14ac:dyDescent="0.2">
      <c r="A180" s="1093">
        <v>1</v>
      </c>
      <c r="B180" s="1100" t="s">
        <v>1540</v>
      </c>
      <c r="C180" s="1090" t="s">
        <v>4509</v>
      </c>
      <c r="D180" s="1095">
        <v>0</v>
      </c>
      <c r="E180" s="1095">
        <v>8468504.75</v>
      </c>
      <c r="F180" s="1095">
        <v>8468504.75</v>
      </c>
      <c r="G180" s="1095">
        <v>81734136</v>
      </c>
      <c r="H180" s="1095">
        <v>-73265631.25</v>
      </c>
    </row>
    <row r="181" spans="1:9" x14ac:dyDescent="0.2">
      <c r="A181" s="1093">
        <v>1</v>
      </c>
      <c r="B181" s="1100" t="s">
        <v>1541</v>
      </c>
      <c r="C181" s="1090" t="s">
        <v>1542</v>
      </c>
      <c r="D181" s="1095">
        <v>303139251.75999999</v>
      </c>
      <c r="E181" s="1095">
        <v>25691657.670000002</v>
      </c>
      <c r="F181" s="1095">
        <v>328830909.43000001</v>
      </c>
      <c r="G181" s="1095">
        <v>186332310.5</v>
      </c>
      <c r="H181" s="1095">
        <v>142498598.93000001</v>
      </c>
    </row>
    <row r="182" spans="1:9" x14ac:dyDescent="0.2">
      <c r="A182" s="1093">
        <v>1</v>
      </c>
      <c r="B182" s="1100" t="s">
        <v>1543</v>
      </c>
      <c r="C182" s="1090" t="s">
        <v>1544</v>
      </c>
      <c r="D182" s="1095">
        <v>371565951</v>
      </c>
      <c r="E182" s="1095">
        <v>0</v>
      </c>
      <c r="F182" s="1095">
        <v>371565951</v>
      </c>
      <c r="G182" s="1095">
        <v>111935714.13</v>
      </c>
      <c r="H182" s="1095">
        <v>259630236.87</v>
      </c>
    </row>
    <row r="183" spans="1:9" x14ac:dyDescent="0.2">
      <c r="A183" s="1093">
        <v>1</v>
      </c>
      <c r="B183" s="1100" t="s">
        <v>4510</v>
      </c>
      <c r="C183" s="1090" t="s">
        <v>4511</v>
      </c>
      <c r="D183" s="1095">
        <v>2950000</v>
      </c>
      <c r="E183" s="1095">
        <v>0</v>
      </c>
      <c r="F183" s="1095">
        <v>2950000</v>
      </c>
      <c r="G183" s="1095">
        <v>0</v>
      </c>
      <c r="H183" s="1095">
        <v>2950000</v>
      </c>
    </row>
    <row r="184" spans="1:9" x14ac:dyDescent="0.2">
      <c r="A184" s="1093">
        <v>1</v>
      </c>
      <c r="B184" s="1100" t="s">
        <v>1545</v>
      </c>
      <c r="C184" s="1090" t="s">
        <v>1546</v>
      </c>
      <c r="D184" s="1095">
        <v>280000000</v>
      </c>
      <c r="E184" s="1095">
        <v>1700000</v>
      </c>
      <c r="F184" s="1095">
        <v>281700000</v>
      </c>
      <c r="G184" s="1095">
        <v>246694775.84999999</v>
      </c>
      <c r="H184" s="1095">
        <v>35005224.149999999</v>
      </c>
    </row>
    <row r="185" spans="1:9" s="1092" customFormat="1" x14ac:dyDescent="0.2">
      <c r="A185" s="1093"/>
      <c r="B185" s="1100"/>
      <c r="D185" s="1095"/>
      <c r="E185" s="1095"/>
      <c r="F185" s="1095"/>
      <c r="G185" s="1095"/>
      <c r="H185" s="1095"/>
      <c r="I185" s="1090"/>
    </row>
    <row r="186" spans="1:9" x14ac:dyDescent="0.2">
      <c r="A186" s="1091">
        <v>1</v>
      </c>
      <c r="B186" s="1102" t="s">
        <v>1549</v>
      </c>
      <c r="C186" s="1092" t="s">
        <v>1550</v>
      </c>
      <c r="D186" s="1103">
        <v>23135443548.959999</v>
      </c>
      <c r="E186" s="1103">
        <v>11906403270.190001</v>
      </c>
      <c r="F186" s="1103">
        <v>35041846819.150002</v>
      </c>
      <c r="G186" s="1103">
        <v>18618711642.57</v>
      </c>
      <c r="H186" s="1103">
        <v>16423135176.58</v>
      </c>
    </row>
    <row r="187" spans="1:9" x14ac:dyDescent="0.2">
      <c r="A187" s="1093">
        <v>1</v>
      </c>
      <c r="B187" s="1100" t="s">
        <v>1551</v>
      </c>
      <c r="C187" s="1090" t="s">
        <v>1552</v>
      </c>
      <c r="D187" s="1095">
        <v>1880262440.4000001</v>
      </c>
      <c r="E187" s="1095">
        <v>-677008548.25</v>
      </c>
      <c r="F187" s="1095">
        <v>1203253892.1500001</v>
      </c>
      <c r="G187" s="1095">
        <v>519963851.52999997</v>
      </c>
      <c r="H187" s="1095">
        <v>683290040.62</v>
      </c>
    </row>
    <row r="188" spans="1:9" x14ac:dyDescent="0.2">
      <c r="A188" s="1093">
        <v>1</v>
      </c>
      <c r="B188" s="1100" t="s">
        <v>1553</v>
      </c>
      <c r="C188" s="1090" t="s">
        <v>1554</v>
      </c>
      <c r="D188" s="1095">
        <v>1550158135.8199999</v>
      </c>
      <c r="E188" s="1095">
        <v>-677634946.70000005</v>
      </c>
      <c r="F188" s="1095">
        <v>872523189.12</v>
      </c>
      <c r="G188" s="1095">
        <v>435990949.73000002</v>
      </c>
      <c r="H188" s="1095">
        <v>436532239.38999999</v>
      </c>
    </row>
    <row r="189" spans="1:9" x14ac:dyDescent="0.2">
      <c r="A189" s="1093">
        <v>1</v>
      </c>
      <c r="B189" s="1100" t="s">
        <v>1555</v>
      </c>
      <c r="C189" s="1090" t="s">
        <v>1556</v>
      </c>
      <c r="D189" s="1095">
        <v>305398543.57999998</v>
      </c>
      <c r="E189" s="1095">
        <v>626398.44999999995</v>
      </c>
      <c r="F189" s="1095">
        <v>306024942.02999997</v>
      </c>
      <c r="G189" s="1095">
        <v>74210533.549999997</v>
      </c>
      <c r="H189" s="1095">
        <v>231814408.47999999</v>
      </c>
    </row>
    <row r="190" spans="1:9" x14ac:dyDescent="0.2">
      <c r="A190" s="1093">
        <v>1</v>
      </c>
      <c r="B190" s="1100" t="s">
        <v>1557</v>
      </c>
      <c r="C190" s="1090" t="s">
        <v>1558</v>
      </c>
      <c r="D190" s="1095">
        <v>305398543.57999998</v>
      </c>
      <c r="E190" s="1095">
        <v>626398.44999999995</v>
      </c>
      <c r="F190" s="1095">
        <v>306024942.02999997</v>
      </c>
      <c r="G190" s="1095">
        <v>74210533.549999997</v>
      </c>
      <c r="H190" s="1095">
        <v>231814408.47999999</v>
      </c>
    </row>
    <row r="191" spans="1:9" x14ac:dyDescent="0.2">
      <c r="A191" s="1093">
        <v>1</v>
      </c>
      <c r="B191" s="1100" t="s">
        <v>1559</v>
      </c>
      <c r="C191" s="1090" t="s">
        <v>1560</v>
      </c>
      <c r="D191" s="1095">
        <v>24705761</v>
      </c>
      <c r="E191" s="1095">
        <v>0</v>
      </c>
      <c r="F191" s="1095">
        <v>24705761</v>
      </c>
      <c r="G191" s="1095">
        <v>9762368.25</v>
      </c>
      <c r="H191" s="1095">
        <v>14943392.75</v>
      </c>
      <c r="I191" s="1092"/>
    </row>
    <row r="192" spans="1:9" x14ac:dyDescent="0.2">
      <c r="A192" s="1093">
        <v>1</v>
      </c>
      <c r="B192" s="1100" t="s">
        <v>1561</v>
      </c>
      <c r="C192" s="1090" t="s">
        <v>1562</v>
      </c>
      <c r="D192" s="1095">
        <v>206476673.49000001</v>
      </c>
      <c r="E192" s="1095">
        <v>16448461.85</v>
      </c>
      <c r="F192" s="1095">
        <v>222925135.34</v>
      </c>
      <c r="G192" s="1095">
        <v>34976518.240000002</v>
      </c>
      <c r="H192" s="1095">
        <v>187948617.09999999</v>
      </c>
    </row>
    <row r="193" spans="1:9" x14ac:dyDescent="0.2">
      <c r="A193" s="1093">
        <v>1</v>
      </c>
      <c r="B193" s="1100" t="s">
        <v>1563</v>
      </c>
      <c r="C193" s="1090" t="s">
        <v>1564</v>
      </c>
      <c r="D193" s="1095">
        <v>27060396.800000001</v>
      </c>
      <c r="E193" s="1095">
        <v>0</v>
      </c>
      <c r="F193" s="1095">
        <v>27060396.800000001</v>
      </c>
      <c r="G193" s="1095">
        <v>16291468.800000001</v>
      </c>
      <c r="H193" s="1095">
        <v>10768928</v>
      </c>
    </row>
    <row r="194" spans="1:9" x14ac:dyDescent="0.2">
      <c r="A194" s="1093">
        <v>1</v>
      </c>
      <c r="B194" s="1100" t="s">
        <v>1565</v>
      </c>
      <c r="C194" s="1090" t="s">
        <v>1566</v>
      </c>
      <c r="D194" s="1095">
        <v>16291468.800000001</v>
      </c>
      <c r="E194" s="1095">
        <v>0</v>
      </c>
      <c r="F194" s="1095">
        <v>16291468.800000001</v>
      </c>
      <c r="G194" s="1095">
        <v>16291468.800000001</v>
      </c>
      <c r="H194" s="1095">
        <v>0</v>
      </c>
    </row>
    <row r="195" spans="1:9" x14ac:dyDescent="0.2">
      <c r="A195" s="1093">
        <v>1</v>
      </c>
      <c r="B195" s="1100" t="s">
        <v>1567</v>
      </c>
      <c r="C195" s="1090" t="s">
        <v>1568</v>
      </c>
      <c r="D195" s="1095">
        <v>10768928</v>
      </c>
      <c r="E195" s="1095">
        <v>0</v>
      </c>
      <c r="F195" s="1095">
        <v>10768928</v>
      </c>
      <c r="G195" s="1095">
        <v>0</v>
      </c>
      <c r="H195" s="1095">
        <v>10768928</v>
      </c>
    </row>
    <row r="196" spans="1:9" x14ac:dyDescent="0.2">
      <c r="A196" s="1093">
        <v>1</v>
      </c>
      <c r="B196" s="1100" t="s">
        <v>1569</v>
      </c>
      <c r="C196" s="1090" t="s">
        <v>4512</v>
      </c>
      <c r="D196" s="1095">
        <v>1428647811.21</v>
      </c>
      <c r="E196" s="1095">
        <v>112087917.84999999</v>
      </c>
      <c r="F196" s="1095">
        <v>1540735729.0599999</v>
      </c>
      <c r="G196" s="1095">
        <v>839891319.40999997</v>
      </c>
      <c r="H196" s="1095">
        <v>700844409.64999998</v>
      </c>
    </row>
    <row r="197" spans="1:9" x14ac:dyDescent="0.2">
      <c r="A197" s="1093">
        <v>1</v>
      </c>
      <c r="B197" s="1100" t="s">
        <v>1570</v>
      </c>
      <c r="C197" s="1090" t="s">
        <v>4513</v>
      </c>
      <c r="D197" s="1095">
        <v>15835644565.200001</v>
      </c>
      <c r="E197" s="1095">
        <v>12145041468.77</v>
      </c>
      <c r="F197" s="1095">
        <v>27980686033.970001</v>
      </c>
      <c r="G197" s="1095">
        <v>15174499155.280001</v>
      </c>
      <c r="H197" s="1095">
        <v>12806186878.690001</v>
      </c>
    </row>
    <row r="198" spans="1:9" x14ac:dyDescent="0.2">
      <c r="A198" s="1093">
        <v>1</v>
      </c>
      <c r="B198" s="1100" t="s">
        <v>1571</v>
      </c>
      <c r="C198" s="1090" t="s">
        <v>1572</v>
      </c>
      <c r="D198" s="1095">
        <v>1412238689.21</v>
      </c>
      <c r="E198" s="1095">
        <v>117612063.26000001</v>
      </c>
      <c r="F198" s="1095">
        <v>1529850752.47</v>
      </c>
      <c r="G198" s="1095">
        <v>815300441.63999999</v>
      </c>
      <c r="H198" s="1095">
        <v>714550310.83000004</v>
      </c>
    </row>
    <row r="199" spans="1:9" x14ac:dyDescent="0.2">
      <c r="A199" s="1093">
        <v>1</v>
      </c>
      <c r="B199" s="1100" t="s">
        <v>1573</v>
      </c>
      <c r="C199" s="1090" t="s">
        <v>4514</v>
      </c>
      <c r="D199" s="1095">
        <v>2235095972.6500001</v>
      </c>
      <c r="E199" s="1095">
        <v>88827779.790000007</v>
      </c>
      <c r="F199" s="1095">
        <v>2323923752.4400001</v>
      </c>
      <c r="G199" s="1095">
        <v>1153525027.71</v>
      </c>
      <c r="H199" s="1095">
        <v>1170398724.73</v>
      </c>
    </row>
    <row r="200" spans="1:9" x14ac:dyDescent="0.2">
      <c r="A200" s="1093">
        <v>1</v>
      </c>
      <c r="B200" s="1100" t="s">
        <v>1574</v>
      </c>
      <c r="C200" s="1090" t="s">
        <v>1575</v>
      </c>
      <c r="D200" s="1095">
        <v>68197000</v>
      </c>
      <c r="E200" s="1095">
        <v>2154486.75</v>
      </c>
      <c r="F200" s="1095">
        <v>70351486.75</v>
      </c>
      <c r="G200" s="1095">
        <v>15135478.16</v>
      </c>
      <c r="H200" s="1095">
        <v>55216008.590000004</v>
      </c>
    </row>
    <row r="201" spans="1:9" x14ac:dyDescent="0.2">
      <c r="A201" s="1093">
        <v>1</v>
      </c>
      <c r="B201" s="1100" t="s">
        <v>4515</v>
      </c>
      <c r="C201" s="1090" t="s">
        <v>4516</v>
      </c>
      <c r="D201" s="1095">
        <v>16820000</v>
      </c>
      <c r="E201" s="1095">
        <v>0</v>
      </c>
      <c r="F201" s="1095">
        <v>16820000</v>
      </c>
      <c r="G201" s="1095">
        <v>1120172.1499999999</v>
      </c>
      <c r="H201" s="1095">
        <v>15699827.85</v>
      </c>
    </row>
    <row r="202" spans="1:9" s="1092" customFormat="1" x14ac:dyDescent="0.2">
      <c r="A202" s="1093">
        <v>1</v>
      </c>
      <c r="B202" s="1100" t="s">
        <v>1576</v>
      </c>
      <c r="C202" s="1090" t="s">
        <v>1577</v>
      </c>
      <c r="D202" s="1095">
        <v>25000000</v>
      </c>
      <c r="E202" s="1095">
        <v>101239640.17</v>
      </c>
      <c r="F202" s="1095">
        <v>126239640.17</v>
      </c>
      <c r="G202" s="1095">
        <v>48008209.649999999</v>
      </c>
      <c r="H202" s="1095">
        <v>78231430.519999996</v>
      </c>
      <c r="I202" s="1090"/>
    </row>
    <row r="203" spans="1:9" x14ac:dyDescent="0.2">
      <c r="B203" s="1100"/>
    </row>
    <row r="204" spans="1:9" x14ac:dyDescent="0.2">
      <c r="A204" s="1091">
        <v>1</v>
      </c>
      <c r="B204" s="1102" t="s">
        <v>1578</v>
      </c>
      <c r="C204" s="1092" t="s">
        <v>1579</v>
      </c>
      <c r="D204" s="1103">
        <v>34664135385.080002</v>
      </c>
      <c r="E204" s="1103">
        <v>6182580290.4899998</v>
      </c>
      <c r="F204" s="1103">
        <v>40846715675.57</v>
      </c>
      <c r="G204" s="1103">
        <v>21797689534.779999</v>
      </c>
      <c r="H204" s="1103">
        <v>19049026140.790001</v>
      </c>
    </row>
    <row r="205" spans="1:9" x14ac:dyDescent="0.2">
      <c r="A205" s="1093">
        <v>1</v>
      </c>
      <c r="B205" s="1100" t="s">
        <v>1580</v>
      </c>
      <c r="C205" s="1090" t="s">
        <v>1581</v>
      </c>
      <c r="D205" s="1095">
        <v>14304786081.309999</v>
      </c>
      <c r="E205" s="1095">
        <v>5171695432.5699997</v>
      </c>
      <c r="F205" s="1095">
        <v>19476481513.880001</v>
      </c>
      <c r="G205" s="1095">
        <v>11788072333.85</v>
      </c>
      <c r="H205" s="1095">
        <v>7688409180.0299997</v>
      </c>
    </row>
    <row r="206" spans="1:9" x14ac:dyDescent="0.2">
      <c r="A206" s="1093">
        <v>1</v>
      </c>
      <c r="B206" s="1100" t="s">
        <v>1582</v>
      </c>
      <c r="C206" s="1090" t="s">
        <v>1583</v>
      </c>
      <c r="D206" s="1095">
        <v>2405614839.5100002</v>
      </c>
      <c r="E206" s="1095">
        <v>195700509.72999999</v>
      </c>
      <c r="F206" s="1095">
        <v>2601315349.2399998</v>
      </c>
      <c r="G206" s="1095">
        <v>1370314845.9400001</v>
      </c>
      <c r="H206" s="1095">
        <v>1231000503.3</v>
      </c>
    </row>
    <row r="207" spans="1:9" x14ac:dyDescent="0.2">
      <c r="A207" s="1093">
        <v>1</v>
      </c>
      <c r="B207" s="1100" t="s">
        <v>1584</v>
      </c>
      <c r="C207" s="1090" t="s">
        <v>1585</v>
      </c>
      <c r="D207" s="1095">
        <v>2334267710</v>
      </c>
      <c r="E207" s="1095">
        <v>200906004.06999999</v>
      </c>
      <c r="F207" s="1095">
        <v>2535173714.0700002</v>
      </c>
      <c r="G207" s="1095">
        <v>1323834204.9400001</v>
      </c>
      <c r="H207" s="1095">
        <v>1211339509.1300001</v>
      </c>
    </row>
    <row r="208" spans="1:9" x14ac:dyDescent="0.2">
      <c r="A208" s="1093">
        <v>1</v>
      </c>
      <c r="B208" s="1100" t="s">
        <v>1586</v>
      </c>
      <c r="C208" s="1090" t="s">
        <v>1587</v>
      </c>
      <c r="D208" s="1095">
        <v>9564903531.7999992</v>
      </c>
      <c r="E208" s="1095">
        <v>4775088918.7700005</v>
      </c>
      <c r="F208" s="1095">
        <v>14339992450.57</v>
      </c>
      <c r="G208" s="1095">
        <v>9093923282.9699993</v>
      </c>
      <c r="H208" s="1095">
        <v>5246069167.6000004</v>
      </c>
      <c r="I208" s="1092"/>
    </row>
    <row r="209" spans="1:9" x14ac:dyDescent="0.2">
      <c r="A209" s="1093">
        <v>1</v>
      </c>
      <c r="B209" s="1100" t="s">
        <v>1588</v>
      </c>
      <c r="C209" s="1090" t="s">
        <v>610</v>
      </c>
      <c r="D209" s="1095">
        <v>18459349303.77</v>
      </c>
      <c r="E209" s="1095">
        <v>-631022603.22000003</v>
      </c>
      <c r="F209" s="1095">
        <v>17828326700.549999</v>
      </c>
      <c r="G209" s="1095">
        <v>7690697782.7600002</v>
      </c>
      <c r="H209" s="1095">
        <v>10137628917.790001</v>
      </c>
    </row>
    <row r="210" spans="1:9" x14ac:dyDescent="0.2">
      <c r="A210" s="1093">
        <v>1</v>
      </c>
      <c r="B210" s="1100" t="s">
        <v>1589</v>
      </c>
      <c r="C210" s="1090" t="s">
        <v>1590</v>
      </c>
      <c r="D210" s="1095">
        <v>2067346524.1099999</v>
      </c>
      <c r="E210" s="1095">
        <v>173516902.03</v>
      </c>
      <c r="F210" s="1095">
        <v>2240863426.1399999</v>
      </c>
      <c r="G210" s="1095">
        <v>1183837541.6500001</v>
      </c>
      <c r="H210" s="1095">
        <v>1057025884.49</v>
      </c>
    </row>
    <row r="211" spans="1:9" x14ac:dyDescent="0.2">
      <c r="A211" s="1093">
        <v>1</v>
      </c>
      <c r="B211" s="1100" t="s">
        <v>1591</v>
      </c>
      <c r="C211" s="1090" t="s">
        <v>1592</v>
      </c>
      <c r="D211" s="1095">
        <v>12818746130.51</v>
      </c>
      <c r="E211" s="1095">
        <v>874248660.14999998</v>
      </c>
      <c r="F211" s="1095">
        <v>13692994790.66</v>
      </c>
      <c r="G211" s="1095">
        <v>6129303053.5600004</v>
      </c>
      <c r="H211" s="1095">
        <v>7563691737.1000004</v>
      </c>
    </row>
    <row r="212" spans="1:9" x14ac:dyDescent="0.2">
      <c r="A212" s="1093">
        <v>1</v>
      </c>
      <c r="B212" s="1100" t="s">
        <v>1593</v>
      </c>
      <c r="C212" s="1090" t="s">
        <v>4517</v>
      </c>
      <c r="D212" s="1095">
        <v>696858001.83000004</v>
      </c>
      <c r="E212" s="1095">
        <v>45833676.75</v>
      </c>
      <c r="F212" s="1095">
        <v>742691678.58000004</v>
      </c>
      <c r="G212" s="1095">
        <v>387445089.05000001</v>
      </c>
      <c r="H212" s="1095">
        <v>355246589.52999997</v>
      </c>
    </row>
    <row r="213" spans="1:9" x14ac:dyDescent="0.2">
      <c r="A213" s="1093">
        <v>1</v>
      </c>
      <c r="B213" s="1100" t="s">
        <v>1594</v>
      </c>
      <c r="C213" s="1090" t="s">
        <v>1595</v>
      </c>
      <c r="D213" s="1095">
        <v>3864123951.9499998</v>
      </c>
      <c r="E213" s="1095">
        <v>434018405</v>
      </c>
      <c r="F213" s="1095">
        <v>4298142356.9499998</v>
      </c>
      <c r="G213" s="1095">
        <v>1979212570.3900001</v>
      </c>
      <c r="H213" s="1095">
        <v>2318929786.5599999</v>
      </c>
    </row>
    <row r="214" spans="1:9" x14ac:dyDescent="0.2">
      <c r="A214" s="1093">
        <v>1</v>
      </c>
      <c r="B214" s="1100" t="s">
        <v>1596</v>
      </c>
      <c r="C214" s="1090" t="s">
        <v>1597</v>
      </c>
      <c r="D214" s="1095">
        <v>231023706.03999999</v>
      </c>
      <c r="E214" s="1095">
        <v>32318128.140000001</v>
      </c>
      <c r="F214" s="1095">
        <v>263341834.18000001</v>
      </c>
      <c r="G214" s="1095">
        <v>110488244.75</v>
      </c>
      <c r="H214" s="1095">
        <v>152853589.43000001</v>
      </c>
    </row>
    <row r="215" spans="1:9" x14ac:dyDescent="0.2">
      <c r="A215" s="1093">
        <v>1</v>
      </c>
      <c r="B215" s="1100" t="s">
        <v>1598</v>
      </c>
      <c r="C215" s="1090" t="s">
        <v>1599</v>
      </c>
      <c r="D215" s="1095">
        <v>1888962400.5</v>
      </c>
      <c r="E215" s="1095">
        <v>86159936.829999998</v>
      </c>
      <c r="F215" s="1095">
        <v>1975122337.3299999</v>
      </c>
      <c r="G215" s="1095">
        <v>829282204.82000005</v>
      </c>
      <c r="H215" s="1095">
        <v>1145840132.51</v>
      </c>
    </row>
    <row r="216" spans="1:9" x14ac:dyDescent="0.2">
      <c r="A216" s="1093">
        <v>1</v>
      </c>
      <c r="B216" s="1100" t="s">
        <v>1600</v>
      </c>
      <c r="C216" s="1090" t="s">
        <v>1601</v>
      </c>
      <c r="D216" s="1095">
        <v>3094952728.3000002</v>
      </c>
      <c r="E216" s="1095">
        <v>274487194.83999997</v>
      </c>
      <c r="F216" s="1095">
        <v>3369439923.1399999</v>
      </c>
      <c r="G216" s="1095">
        <v>1940312219.71</v>
      </c>
      <c r="H216" s="1095">
        <v>1429127703.4300001</v>
      </c>
    </row>
    <row r="217" spans="1:9" x14ac:dyDescent="0.2">
      <c r="A217" s="1093">
        <v>1</v>
      </c>
      <c r="B217" s="1100" t="s">
        <v>1602</v>
      </c>
      <c r="C217" s="1090" t="s">
        <v>1603</v>
      </c>
      <c r="D217" s="1095">
        <v>1333623264.0699999</v>
      </c>
      <c r="E217" s="1095">
        <v>-15580459.189999999</v>
      </c>
      <c r="F217" s="1095">
        <v>1318042804.8800001</v>
      </c>
      <c r="G217" s="1095">
        <v>553941106.20000005</v>
      </c>
      <c r="H217" s="1095">
        <v>764101698.67999995</v>
      </c>
    </row>
    <row r="218" spans="1:9" x14ac:dyDescent="0.2">
      <c r="A218" s="1093">
        <v>1</v>
      </c>
      <c r="B218" s="1100" t="s">
        <v>1604</v>
      </c>
      <c r="C218" s="1090" t="s">
        <v>4518</v>
      </c>
      <c r="D218" s="1095">
        <v>1039186377.8200001</v>
      </c>
      <c r="E218" s="1095">
        <v>17011777.780000001</v>
      </c>
      <c r="F218" s="1095">
        <v>1056198155.6</v>
      </c>
      <c r="G218" s="1095">
        <v>328621618.63999999</v>
      </c>
      <c r="H218" s="1095">
        <v>727576536.96000004</v>
      </c>
    </row>
    <row r="219" spans="1:9" x14ac:dyDescent="0.2">
      <c r="A219" s="1093">
        <v>1</v>
      </c>
      <c r="B219" s="1100" t="s">
        <v>1605</v>
      </c>
      <c r="C219" s="1090" t="s">
        <v>4519</v>
      </c>
      <c r="D219" s="1095">
        <v>670015700</v>
      </c>
      <c r="E219" s="1095">
        <v>0</v>
      </c>
      <c r="F219" s="1095">
        <v>670015700</v>
      </c>
      <c r="G219" s="1095">
        <v>0</v>
      </c>
      <c r="H219" s="1095">
        <v>670015700</v>
      </c>
    </row>
    <row r="220" spans="1:9" x14ac:dyDescent="0.2">
      <c r="A220" s="1093">
        <v>1</v>
      </c>
      <c r="B220" s="1100" t="s">
        <v>1606</v>
      </c>
      <c r="C220" s="1090" t="s">
        <v>1607</v>
      </c>
      <c r="D220" s="1095">
        <v>3325049949.1500001</v>
      </c>
      <c r="E220" s="1095">
        <v>-1678788165.4000001</v>
      </c>
      <c r="F220" s="1095">
        <v>1646261783.75</v>
      </c>
      <c r="G220" s="1095">
        <v>364741420.55000001</v>
      </c>
      <c r="H220" s="1095">
        <v>1281520363.2</v>
      </c>
    </row>
    <row r="221" spans="1:9" x14ac:dyDescent="0.2">
      <c r="A221" s="1093">
        <v>1</v>
      </c>
      <c r="B221" s="1100" t="s">
        <v>1608</v>
      </c>
      <c r="C221" s="1090" t="s">
        <v>1609</v>
      </c>
      <c r="D221" s="1095">
        <v>248206700</v>
      </c>
      <c r="E221" s="1095">
        <v>0</v>
      </c>
      <c r="F221" s="1095">
        <v>248206700</v>
      </c>
      <c r="G221" s="1095">
        <v>12815767</v>
      </c>
      <c r="H221" s="1095">
        <v>235390933</v>
      </c>
    </row>
    <row r="222" spans="1:9" s="1092" customFormat="1" x14ac:dyDescent="0.2">
      <c r="A222" s="1093">
        <v>1</v>
      </c>
      <c r="B222" s="1100" t="s">
        <v>1610</v>
      </c>
      <c r="C222" s="1090" t="s">
        <v>1611</v>
      </c>
      <c r="D222" s="1095">
        <v>1900000000</v>
      </c>
      <c r="E222" s="1095">
        <v>1641907461.1400001</v>
      </c>
      <c r="F222" s="1095">
        <v>3541907461.1399999</v>
      </c>
      <c r="G222" s="1095">
        <v>2318919418.1700001</v>
      </c>
      <c r="H222" s="1095">
        <v>1222988042.97</v>
      </c>
      <c r="I222" s="1090"/>
    </row>
    <row r="223" spans="1:9" x14ac:dyDescent="0.2">
      <c r="B223" s="1100"/>
    </row>
    <row r="224" spans="1:9" x14ac:dyDescent="0.2">
      <c r="A224" s="1091">
        <v>1</v>
      </c>
      <c r="B224" s="1102" t="s">
        <v>1612</v>
      </c>
      <c r="C224" s="1092" t="s">
        <v>1613</v>
      </c>
      <c r="D224" s="1103">
        <v>43804881682.059998</v>
      </c>
      <c r="E224" s="1103">
        <v>-1091318607.78</v>
      </c>
      <c r="F224" s="1103">
        <v>42713563074.279999</v>
      </c>
      <c r="G224" s="1103">
        <v>17786656451.040001</v>
      </c>
      <c r="H224" s="1103">
        <v>24926906623.240002</v>
      </c>
    </row>
    <row r="225" spans="1:9" x14ac:dyDescent="0.2">
      <c r="A225" s="1093">
        <v>1</v>
      </c>
      <c r="B225" s="1100" t="s">
        <v>1614</v>
      </c>
      <c r="C225" s="1090" t="s">
        <v>1615</v>
      </c>
      <c r="D225" s="1095">
        <v>1805819158.6700001</v>
      </c>
      <c r="E225" s="1095">
        <v>181858760.15000001</v>
      </c>
      <c r="F225" s="1095">
        <v>1987677918.8199999</v>
      </c>
      <c r="G225" s="1095">
        <v>1247667582.9200001</v>
      </c>
      <c r="H225" s="1095">
        <v>740010335.89999998</v>
      </c>
    </row>
    <row r="226" spans="1:9" x14ac:dyDescent="0.2">
      <c r="A226" s="1093">
        <v>1</v>
      </c>
      <c r="B226" s="1100" t="s">
        <v>1616</v>
      </c>
      <c r="C226" s="1090" t="s">
        <v>1617</v>
      </c>
      <c r="D226" s="1095">
        <v>1096143826.3699999</v>
      </c>
      <c r="E226" s="1095">
        <v>128526290.5</v>
      </c>
      <c r="F226" s="1095">
        <v>1224670116.8699999</v>
      </c>
      <c r="G226" s="1095">
        <v>547083460.05999994</v>
      </c>
      <c r="H226" s="1095">
        <v>677586656.80999994</v>
      </c>
    </row>
    <row r="227" spans="1:9" x14ac:dyDescent="0.2">
      <c r="A227" s="1093">
        <v>1</v>
      </c>
      <c r="B227" s="1100" t="s">
        <v>1618</v>
      </c>
      <c r="C227" s="1090" t="s">
        <v>1619</v>
      </c>
      <c r="D227" s="1095">
        <v>5467247909.4300003</v>
      </c>
      <c r="E227" s="1095">
        <v>420125657.06999999</v>
      </c>
      <c r="F227" s="1095">
        <v>5887373566.5</v>
      </c>
      <c r="G227" s="1095">
        <v>2554683933.02</v>
      </c>
      <c r="H227" s="1095">
        <v>3332689633.48</v>
      </c>
    </row>
    <row r="228" spans="1:9" x14ac:dyDescent="0.2">
      <c r="A228" s="1093">
        <v>1</v>
      </c>
      <c r="B228" s="1100" t="s">
        <v>1620</v>
      </c>
      <c r="C228" s="1090" t="s">
        <v>1621</v>
      </c>
      <c r="D228" s="1095">
        <v>592056926.05999994</v>
      </c>
      <c r="E228" s="1095">
        <v>54928509.380000003</v>
      </c>
      <c r="F228" s="1095">
        <v>646985435.44000006</v>
      </c>
      <c r="G228" s="1095">
        <v>355961501.10000002</v>
      </c>
      <c r="H228" s="1095">
        <v>291023934.33999997</v>
      </c>
      <c r="I228" s="1092"/>
    </row>
    <row r="229" spans="1:9" x14ac:dyDescent="0.2">
      <c r="A229" s="1093">
        <v>1</v>
      </c>
      <c r="B229" s="1100" t="s">
        <v>1622</v>
      </c>
      <c r="C229" s="1090" t="s">
        <v>1623</v>
      </c>
      <c r="D229" s="1095">
        <v>1497157611.4300001</v>
      </c>
      <c r="E229" s="1095">
        <v>123732171.08</v>
      </c>
      <c r="F229" s="1095">
        <v>1620889782.51</v>
      </c>
      <c r="G229" s="1095">
        <v>825542738.07000005</v>
      </c>
      <c r="H229" s="1095">
        <v>795347044.44000006</v>
      </c>
    </row>
    <row r="230" spans="1:9" x14ac:dyDescent="0.2">
      <c r="A230" s="1093">
        <v>1</v>
      </c>
      <c r="B230" s="1100" t="s">
        <v>1624</v>
      </c>
      <c r="C230" s="1090" t="s">
        <v>939</v>
      </c>
      <c r="D230" s="1095">
        <v>1966513545.9300001</v>
      </c>
      <c r="E230" s="1095">
        <v>98950748.159999996</v>
      </c>
      <c r="F230" s="1095">
        <v>2065464294.0899999</v>
      </c>
      <c r="G230" s="1095">
        <v>545343874.45000005</v>
      </c>
      <c r="H230" s="1095">
        <v>1520120419.6400001</v>
      </c>
    </row>
    <row r="231" spans="1:9" x14ac:dyDescent="0.2">
      <c r="A231" s="1093">
        <v>1</v>
      </c>
      <c r="B231" s="1100" t="s">
        <v>1625</v>
      </c>
      <c r="C231" s="1090" t="s">
        <v>1626</v>
      </c>
      <c r="D231" s="1095">
        <v>438099739.69999999</v>
      </c>
      <c r="E231" s="1095">
        <v>36477599.530000001</v>
      </c>
      <c r="F231" s="1095">
        <v>474577339.23000002</v>
      </c>
      <c r="G231" s="1095">
        <v>267062753.94999999</v>
      </c>
      <c r="H231" s="1095">
        <v>207514585.28</v>
      </c>
    </row>
    <row r="232" spans="1:9" x14ac:dyDescent="0.2">
      <c r="A232" s="1093">
        <v>1</v>
      </c>
      <c r="B232" s="1100" t="s">
        <v>1627</v>
      </c>
      <c r="C232" s="1090" t="s">
        <v>1628</v>
      </c>
      <c r="D232" s="1095">
        <v>973420086.30999994</v>
      </c>
      <c r="E232" s="1095">
        <v>106036628.92</v>
      </c>
      <c r="F232" s="1095">
        <v>1079456715.23</v>
      </c>
      <c r="G232" s="1095">
        <v>560773065.45000005</v>
      </c>
      <c r="H232" s="1095">
        <v>518683649.77999997</v>
      </c>
    </row>
    <row r="233" spans="1:9" x14ac:dyDescent="0.2">
      <c r="A233" s="1093">
        <v>1</v>
      </c>
      <c r="B233" s="1100" t="s">
        <v>1629</v>
      </c>
      <c r="C233" s="1090" t="s">
        <v>1630</v>
      </c>
      <c r="D233" s="1095">
        <v>3476035266.6399999</v>
      </c>
      <c r="E233" s="1095">
        <v>283206471.31</v>
      </c>
      <c r="F233" s="1095">
        <v>3759241737.9499998</v>
      </c>
      <c r="G233" s="1095">
        <v>2004285221.6700001</v>
      </c>
      <c r="H233" s="1095">
        <v>1754956516.28</v>
      </c>
    </row>
    <row r="234" spans="1:9" x14ac:dyDescent="0.2">
      <c r="A234" s="1093">
        <v>1</v>
      </c>
      <c r="B234" s="1100" t="s">
        <v>1631</v>
      </c>
      <c r="C234" s="1090" t="s">
        <v>1632</v>
      </c>
      <c r="D234" s="1095">
        <v>129362653.56</v>
      </c>
      <c r="E234" s="1095">
        <v>15606468.210000001</v>
      </c>
      <c r="F234" s="1095">
        <v>144969121.77000001</v>
      </c>
      <c r="G234" s="1095">
        <v>124800959.23</v>
      </c>
      <c r="H234" s="1095">
        <v>20168162.539999999</v>
      </c>
    </row>
    <row r="235" spans="1:9" x14ac:dyDescent="0.2">
      <c r="A235" s="1093">
        <v>1</v>
      </c>
      <c r="B235" s="1100" t="s">
        <v>1633</v>
      </c>
      <c r="C235" s="1090" t="s">
        <v>1634</v>
      </c>
      <c r="D235" s="1095">
        <v>372633912.50999999</v>
      </c>
      <c r="E235" s="1095">
        <v>33262828.809999999</v>
      </c>
      <c r="F235" s="1095">
        <v>405896741.31999999</v>
      </c>
      <c r="G235" s="1095">
        <v>246341388.08000001</v>
      </c>
      <c r="H235" s="1095">
        <v>159555353.24000001</v>
      </c>
    </row>
    <row r="236" spans="1:9" x14ac:dyDescent="0.2">
      <c r="A236" s="1093">
        <v>1</v>
      </c>
      <c r="B236" s="1100" t="s">
        <v>1635</v>
      </c>
      <c r="C236" s="1090" t="s">
        <v>1636</v>
      </c>
      <c r="D236" s="1095">
        <v>187828180.93000001</v>
      </c>
      <c r="E236" s="1095">
        <v>13485181.83</v>
      </c>
      <c r="F236" s="1095">
        <v>201313362.75999999</v>
      </c>
      <c r="G236" s="1095">
        <v>81948381.010000005</v>
      </c>
      <c r="H236" s="1095">
        <v>119364981.75</v>
      </c>
    </row>
    <row r="237" spans="1:9" x14ac:dyDescent="0.2">
      <c r="A237" s="1093">
        <v>1</v>
      </c>
      <c r="B237" s="1100" t="s">
        <v>1637</v>
      </c>
      <c r="C237" s="1090" t="s">
        <v>1638</v>
      </c>
      <c r="D237" s="1095">
        <v>429073400.98000002</v>
      </c>
      <c r="E237" s="1095">
        <v>32852205.940000001</v>
      </c>
      <c r="F237" s="1095">
        <v>461925606.92000002</v>
      </c>
      <c r="G237" s="1095">
        <v>231566996.81</v>
      </c>
      <c r="H237" s="1095">
        <v>230358610.11000001</v>
      </c>
    </row>
    <row r="238" spans="1:9" x14ac:dyDescent="0.2">
      <c r="A238" s="1093">
        <v>1</v>
      </c>
      <c r="B238" s="1100" t="s">
        <v>1639</v>
      </c>
      <c r="C238" s="1090" t="s">
        <v>1640</v>
      </c>
      <c r="D238" s="1095">
        <v>421921431.95999998</v>
      </c>
      <c r="E238" s="1095">
        <v>35007101.799999997</v>
      </c>
      <c r="F238" s="1095">
        <v>456928533.75999999</v>
      </c>
      <c r="G238" s="1095">
        <v>249345736.56</v>
      </c>
      <c r="H238" s="1095">
        <v>207582797.19999999</v>
      </c>
    </row>
    <row r="239" spans="1:9" x14ac:dyDescent="0.2">
      <c r="A239" s="1093">
        <v>1</v>
      </c>
      <c r="B239" s="1100" t="s">
        <v>1641</v>
      </c>
      <c r="C239" s="1090" t="s">
        <v>1642</v>
      </c>
      <c r="D239" s="1095">
        <v>784928663.58000004</v>
      </c>
      <c r="E239" s="1095">
        <v>62644711.189999998</v>
      </c>
      <c r="F239" s="1095">
        <v>847573374.76999998</v>
      </c>
      <c r="G239" s="1095">
        <v>452852683.51999998</v>
      </c>
      <c r="H239" s="1095">
        <v>394720691.25</v>
      </c>
    </row>
    <row r="240" spans="1:9" x14ac:dyDescent="0.2">
      <c r="A240" s="1093">
        <v>1</v>
      </c>
      <c r="B240" s="1100" t="s">
        <v>1643</v>
      </c>
      <c r="C240" s="1090" t="s">
        <v>1644</v>
      </c>
      <c r="D240" s="1095">
        <v>457824487.20999998</v>
      </c>
      <c r="E240" s="1095">
        <v>36480895.719999999</v>
      </c>
      <c r="F240" s="1095">
        <v>494305382.93000001</v>
      </c>
      <c r="G240" s="1095">
        <v>216446567.84999999</v>
      </c>
      <c r="H240" s="1095">
        <v>277858815.07999998</v>
      </c>
    </row>
    <row r="241" spans="1:8" x14ac:dyDescent="0.2">
      <c r="A241" s="1093">
        <v>1</v>
      </c>
      <c r="B241" s="1100" t="s">
        <v>1645</v>
      </c>
      <c r="C241" s="1090" t="s">
        <v>1646</v>
      </c>
      <c r="D241" s="1095">
        <v>335775918.44</v>
      </c>
      <c r="E241" s="1095">
        <v>28643560.98</v>
      </c>
      <c r="F241" s="1095">
        <v>364419479.42000002</v>
      </c>
      <c r="G241" s="1095">
        <v>197346369.83000001</v>
      </c>
      <c r="H241" s="1095">
        <v>167073109.59</v>
      </c>
    </row>
    <row r="242" spans="1:8" x14ac:dyDescent="0.2">
      <c r="A242" s="1093">
        <v>1</v>
      </c>
      <c r="B242" s="1100" t="s">
        <v>1647</v>
      </c>
      <c r="C242" s="1090" t="s">
        <v>4520</v>
      </c>
      <c r="D242" s="1095">
        <v>356686617.47000003</v>
      </c>
      <c r="E242" s="1095">
        <v>25223516.829999998</v>
      </c>
      <c r="F242" s="1095">
        <v>381910134.30000001</v>
      </c>
      <c r="G242" s="1095">
        <v>203636138.78</v>
      </c>
      <c r="H242" s="1095">
        <v>178273995.52000001</v>
      </c>
    </row>
    <row r="243" spans="1:8" x14ac:dyDescent="0.2">
      <c r="A243" s="1093">
        <v>1</v>
      </c>
      <c r="B243" s="1100" t="s">
        <v>1648</v>
      </c>
      <c r="C243" s="1090" t="s">
        <v>1649</v>
      </c>
      <c r="D243" s="1095">
        <v>10742701648.370001</v>
      </c>
      <c r="E243" s="1095">
        <v>660005512.90999997</v>
      </c>
      <c r="F243" s="1095">
        <v>11402707161.280001</v>
      </c>
      <c r="G243" s="1095">
        <v>6005534076.1599998</v>
      </c>
      <c r="H243" s="1095">
        <v>5397173085.1199999</v>
      </c>
    </row>
    <row r="244" spans="1:8" x14ac:dyDescent="0.2">
      <c r="A244" s="1093">
        <v>1</v>
      </c>
      <c r="B244" s="1100" t="s">
        <v>1650</v>
      </c>
      <c r="C244" s="1090" t="s">
        <v>1651</v>
      </c>
      <c r="D244" s="1095">
        <v>1153236390.3199999</v>
      </c>
      <c r="E244" s="1095">
        <v>113389631.48999999</v>
      </c>
      <c r="F244" s="1095">
        <v>1266626021.8099999</v>
      </c>
      <c r="G244" s="1095">
        <v>766968207.32000005</v>
      </c>
      <c r="H244" s="1095">
        <v>499657814.49000001</v>
      </c>
    </row>
    <row r="245" spans="1:8" x14ac:dyDescent="0.2">
      <c r="A245" s="1093">
        <v>1</v>
      </c>
      <c r="B245" s="1100" t="s">
        <v>1652</v>
      </c>
      <c r="C245" s="1090" t="s">
        <v>1653</v>
      </c>
      <c r="D245" s="1095">
        <v>1718078111.01</v>
      </c>
      <c r="E245" s="1095">
        <v>141482280.30000001</v>
      </c>
      <c r="F245" s="1095">
        <v>1859560391.3099999</v>
      </c>
      <c r="G245" s="1095">
        <v>1049745973.8</v>
      </c>
      <c r="H245" s="1095">
        <v>809814417.50999999</v>
      </c>
    </row>
    <row r="246" spans="1:8" x14ac:dyDescent="0.2">
      <c r="A246" s="1093">
        <v>1</v>
      </c>
      <c r="B246" s="1100" t="s">
        <v>1654</v>
      </c>
      <c r="C246" s="1090" t="s">
        <v>1655</v>
      </c>
      <c r="D246" s="1095">
        <v>624483278.50999999</v>
      </c>
      <c r="E246" s="1095">
        <v>55633751.390000001</v>
      </c>
      <c r="F246" s="1095">
        <v>680117029.89999998</v>
      </c>
      <c r="G246" s="1095">
        <v>395617626.66000003</v>
      </c>
      <c r="H246" s="1095">
        <v>284499403.24000001</v>
      </c>
    </row>
    <row r="247" spans="1:8" x14ac:dyDescent="0.2">
      <c r="A247" s="1093">
        <v>1</v>
      </c>
      <c r="B247" s="1100" t="s">
        <v>1656</v>
      </c>
      <c r="C247" s="1090" t="s">
        <v>1657</v>
      </c>
      <c r="D247" s="1095">
        <v>1100204716.0999999</v>
      </c>
      <c r="E247" s="1095">
        <v>78924563.489999995</v>
      </c>
      <c r="F247" s="1095">
        <v>1179129279.5899999</v>
      </c>
      <c r="G247" s="1095">
        <v>516669209.12</v>
      </c>
      <c r="H247" s="1095">
        <v>662460070.47000003</v>
      </c>
    </row>
    <row r="248" spans="1:8" x14ac:dyDescent="0.2">
      <c r="A248" s="1093">
        <v>1</v>
      </c>
      <c r="B248" s="1100" t="s">
        <v>1658</v>
      </c>
      <c r="C248" s="1090" t="s">
        <v>1659</v>
      </c>
      <c r="D248" s="1095">
        <v>3184382308.6900001</v>
      </c>
      <c r="E248" s="1095">
        <v>50442461.420000002</v>
      </c>
      <c r="F248" s="1095">
        <v>3234824770.1100001</v>
      </c>
      <c r="G248" s="1095">
        <v>1721312279.75</v>
      </c>
      <c r="H248" s="1095">
        <v>1513512490.3599999</v>
      </c>
    </row>
    <row r="249" spans="1:8" x14ac:dyDescent="0.2">
      <c r="A249" s="1093">
        <v>1</v>
      </c>
      <c r="B249" s="1100" t="s">
        <v>1660</v>
      </c>
      <c r="C249" s="1090" t="s">
        <v>1661</v>
      </c>
      <c r="D249" s="1095">
        <v>2962316843.7399998</v>
      </c>
      <c r="E249" s="1095">
        <v>220132824.81999999</v>
      </c>
      <c r="F249" s="1095">
        <v>3182449668.5599999</v>
      </c>
      <c r="G249" s="1095">
        <v>1555220779.51</v>
      </c>
      <c r="H249" s="1095">
        <v>1627228889.05</v>
      </c>
    </row>
    <row r="250" spans="1:8" x14ac:dyDescent="0.2">
      <c r="A250" s="1093">
        <v>1</v>
      </c>
      <c r="B250" s="1100" t="s">
        <v>1662</v>
      </c>
      <c r="C250" s="1090" t="s">
        <v>1663</v>
      </c>
      <c r="D250" s="1095">
        <v>166830379.56</v>
      </c>
      <c r="E250" s="1095">
        <v>9068222.2300000004</v>
      </c>
      <c r="F250" s="1095">
        <v>175898601.78999999</v>
      </c>
      <c r="G250" s="1095">
        <v>51283026.75</v>
      </c>
      <c r="H250" s="1095">
        <v>124615575.04000001</v>
      </c>
    </row>
    <row r="251" spans="1:8" x14ac:dyDescent="0.2">
      <c r="A251" s="1093">
        <v>1</v>
      </c>
      <c r="B251" s="1100" t="s">
        <v>1664</v>
      </c>
      <c r="C251" s="1090" t="s">
        <v>4521</v>
      </c>
      <c r="D251" s="1095">
        <v>18389046494.389999</v>
      </c>
      <c r="E251" s="1095">
        <v>-3227841552.7600002</v>
      </c>
      <c r="F251" s="1095">
        <v>15161204941.629999</v>
      </c>
      <c r="G251" s="1095">
        <v>4127362685.7600002</v>
      </c>
      <c r="H251" s="1095">
        <v>11033842255.870001</v>
      </c>
    </row>
    <row r="252" spans="1:8" x14ac:dyDescent="0.2">
      <c r="A252" s="1093">
        <v>1</v>
      </c>
      <c r="B252" s="1100" t="s">
        <v>1665</v>
      </c>
      <c r="C252" s="1090" t="s">
        <v>4522</v>
      </c>
      <c r="D252" s="1095">
        <v>15196545593.040001</v>
      </c>
      <c r="E252" s="1095">
        <v>-3213432300.4400001</v>
      </c>
      <c r="F252" s="1095">
        <v>11983113292.6</v>
      </c>
      <c r="G252" s="1095">
        <v>3420016108.2600002</v>
      </c>
      <c r="H252" s="1095">
        <v>8563097184.3400002</v>
      </c>
    </row>
    <row r="253" spans="1:8" x14ac:dyDescent="0.2">
      <c r="A253" s="1093">
        <v>1</v>
      </c>
      <c r="B253" s="1100" t="s">
        <v>1666</v>
      </c>
      <c r="C253" s="1090" t="s">
        <v>1667</v>
      </c>
      <c r="D253" s="1095">
        <v>2182828901.3499999</v>
      </c>
      <c r="E253" s="1095">
        <v>-248877230.31999999</v>
      </c>
      <c r="F253" s="1095">
        <v>1933951671.03</v>
      </c>
      <c r="G253" s="1095">
        <v>570472779.79999995</v>
      </c>
      <c r="H253" s="1095">
        <v>1363478891.23</v>
      </c>
    </row>
    <row r="254" spans="1:8" x14ac:dyDescent="0.2">
      <c r="A254" s="1093">
        <v>1</v>
      </c>
      <c r="B254" s="1100" t="s">
        <v>1668</v>
      </c>
      <c r="C254" s="1090" t="s">
        <v>1669</v>
      </c>
      <c r="D254" s="1095">
        <v>23875004</v>
      </c>
      <c r="E254" s="1095">
        <v>34060.050000000003</v>
      </c>
      <c r="F254" s="1095">
        <v>23909064.050000001</v>
      </c>
      <c r="G254" s="1095">
        <v>1103597.1499999999</v>
      </c>
      <c r="H254" s="1095">
        <v>22805466.899999999</v>
      </c>
    </row>
    <row r="255" spans="1:8" x14ac:dyDescent="0.2">
      <c r="A255" s="1093">
        <v>1</v>
      </c>
      <c r="B255" s="1100" t="s">
        <v>1670</v>
      </c>
      <c r="C255" s="1090" t="s">
        <v>1671</v>
      </c>
      <c r="D255" s="1095">
        <v>12140797</v>
      </c>
      <c r="E255" s="1095">
        <v>-12140797</v>
      </c>
      <c r="F255" s="1095">
        <v>0</v>
      </c>
      <c r="G255" s="1095">
        <v>-16678.2</v>
      </c>
      <c r="H255" s="1095">
        <v>16678.2</v>
      </c>
    </row>
    <row r="256" spans="1:8" x14ac:dyDescent="0.2">
      <c r="A256" s="1093">
        <v>1</v>
      </c>
      <c r="B256" s="1100" t="s">
        <v>1672</v>
      </c>
      <c r="C256" s="1090" t="s">
        <v>1673</v>
      </c>
      <c r="D256" s="1095">
        <v>1895501479.4200001</v>
      </c>
      <c r="E256" s="1095">
        <v>-522978132.85000002</v>
      </c>
      <c r="F256" s="1095">
        <v>1372523346.5699999</v>
      </c>
      <c r="G256" s="1095">
        <v>522478030.94999999</v>
      </c>
      <c r="H256" s="1095">
        <v>850045315.62</v>
      </c>
    </row>
    <row r="257" spans="1:9" x14ac:dyDescent="0.2">
      <c r="A257" s="1093">
        <v>1</v>
      </c>
      <c r="B257" s="1100" t="s">
        <v>1674</v>
      </c>
      <c r="C257" s="1090" t="s">
        <v>1675</v>
      </c>
      <c r="D257" s="1095">
        <v>155322172.5</v>
      </c>
      <c r="E257" s="1095">
        <v>284020570.25</v>
      </c>
      <c r="F257" s="1095">
        <v>439342742.75</v>
      </c>
      <c r="G257" s="1095">
        <v>44840373.149999999</v>
      </c>
      <c r="H257" s="1095">
        <v>394502369.60000002</v>
      </c>
    </row>
    <row r="258" spans="1:9" x14ac:dyDescent="0.2">
      <c r="A258" s="1093">
        <v>1</v>
      </c>
      <c r="B258" s="1100" t="s">
        <v>4523</v>
      </c>
      <c r="C258" s="1090" t="s">
        <v>4524</v>
      </c>
      <c r="D258" s="1095">
        <v>95989448.430000007</v>
      </c>
      <c r="E258" s="1095">
        <v>2187069.23</v>
      </c>
      <c r="F258" s="1095">
        <v>98176517.659999996</v>
      </c>
      <c r="G258" s="1095">
        <v>2067456.75</v>
      </c>
      <c r="H258" s="1095">
        <v>96109060.909999996</v>
      </c>
    </row>
    <row r="259" spans="1:9" x14ac:dyDescent="0.2">
      <c r="A259" s="1093">
        <v>1</v>
      </c>
      <c r="B259" s="1100" t="s">
        <v>1676</v>
      </c>
      <c r="C259" s="1090" t="s">
        <v>1677</v>
      </c>
      <c r="D259" s="1095">
        <v>1009672000</v>
      </c>
      <c r="E259" s="1095">
        <v>234467978</v>
      </c>
      <c r="F259" s="1095">
        <v>1244139978</v>
      </c>
      <c r="G259" s="1095">
        <v>136873797.69999999</v>
      </c>
      <c r="H259" s="1095">
        <v>1107266180.3</v>
      </c>
    </row>
    <row r="260" spans="1:9" x14ac:dyDescent="0.2">
      <c r="A260" s="1093">
        <v>1</v>
      </c>
      <c r="B260" s="1100" t="s">
        <v>1678</v>
      </c>
      <c r="C260" s="1090" t="s">
        <v>1679</v>
      </c>
      <c r="D260" s="1095">
        <v>1009672000</v>
      </c>
      <c r="E260" s="1095">
        <v>234467978</v>
      </c>
      <c r="F260" s="1095">
        <v>1244139978</v>
      </c>
      <c r="G260" s="1095">
        <v>136873797.69999999</v>
      </c>
      <c r="H260" s="1095">
        <v>1107266180.3</v>
      </c>
    </row>
    <row r="261" spans="1:9" x14ac:dyDescent="0.2">
      <c r="A261" s="1093">
        <v>1</v>
      </c>
      <c r="B261" s="1100" t="s">
        <v>1680</v>
      </c>
      <c r="C261" s="1090" t="s">
        <v>1681</v>
      </c>
      <c r="D261" s="1095">
        <v>296084363.41000003</v>
      </c>
      <c r="E261" s="1095">
        <v>20847535.399999999</v>
      </c>
      <c r="F261" s="1095">
        <v>316931898.81</v>
      </c>
      <c r="G261" s="1095">
        <v>147402011.56</v>
      </c>
      <c r="H261" s="1095">
        <v>169529887.25</v>
      </c>
    </row>
    <row r="262" spans="1:9" x14ac:dyDescent="0.2">
      <c r="A262" s="1093">
        <v>1</v>
      </c>
      <c r="B262" s="1100" t="s">
        <v>4525</v>
      </c>
      <c r="C262" s="1090" t="s">
        <v>4526</v>
      </c>
      <c r="D262" s="1095">
        <v>1464972635.22</v>
      </c>
      <c r="E262" s="1095">
        <v>60897738</v>
      </c>
      <c r="F262" s="1095">
        <v>1525870373.22</v>
      </c>
      <c r="G262" s="1095">
        <v>805294485.90999997</v>
      </c>
      <c r="H262" s="1095">
        <v>720575887.30999994</v>
      </c>
    </row>
    <row r="263" spans="1:9" s="1092" customFormat="1" x14ac:dyDescent="0.2">
      <c r="A263" s="1093">
        <v>1</v>
      </c>
      <c r="B263" s="1100" t="s">
        <v>1682</v>
      </c>
      <c r="C263" s="1090" t="s">
        <v>1683</v>
      </c>
      <c r="D263" s="1095">
        <v>900000000</v>
      </c>
      <c r="E263" s="1095">
        <v>371986757.41000003</v>
      </c>
      <c r="F263" s="1095">
        <v>1271986757.4100001</v>
      </c>
      <c r="G263" s="1095">
        <v>296059967.23000002</v>
      </c>
      <c r="H263" s="1095">
        <v>975926790.17999995</v>
      </c>
      <c r="I263" s="1090"/>
    </row>
    <row r="264" spans="1:9" x14ac:dyDescent="0.2">
      <c r="B264" s="1100"/>
    </row>
    <row r="265" spans="1:9" x14ac:dyDescent="0.2">
      <c r="A265" s="1091">
        <v>1</v>
      </c>
      <c r="B265" s="1102" t="s">
        <v>1684</v>
      </c>
      <c r="C265" s="1092" t="s">
        <v>1685</v>
      </c>
      <c r="D265" s="1103">
        <v>40896870226.309998</v>
      </c>
      <c r="E265" s="1103">
        <v>-11822931191.709999</v>
      </c>
      <c r="F265" s="1103">
        <v>29073939034.599998</v>
      </c>
      <c r="G265" s="1103">
        <v>14466214902.709999</v>
      </c>
      <c r="H265" s="1103">
        <v>14607724131.889999</v>
      </c>
    </row>
    <row r="266" spans="1:9" x14ac:dyDescent="0.2">
      <c r="A266" s="1093">
        <v>1</v>
      </c>
      <c r="B266" s="1100" t="s">
        <v>1686</v>
      </c>
      <c r="C266" s="1090" t="s">
        <v>1687</v>
      </c>
      <c r="D266" s="1095">
        <v>13097670190.74</v>
      </c>
      <c r="E266" s="1095">
        <v>-3554480785.8800001</v>
      </c>
      <c r="F266" s="1095">
        <v>9543189404.8600006</v>
      </c>
      <c r="G266" s="1095">
        <v>4962733343.3999996</v>
      </c>
      <c r="H266" s="1095">
        <v>4580456061.46</v>
      </c>
    </row>
    <row r="267" spans="1:9" x14ac:dyDescent="0.2">
      <c r="A267" s="1093">
        <v>1</v>
      </c>
      <c r="B267" s="1100" t="s">
        <v>1688</v>
      </c>
      <c r="C267" s="1090" t="s">
        <v>1689</v>
      </c>
      <c r="D267" s="1095">
        <v>12856259980.67</v>
      </c>
      <c r="E267" s="1095">
        <v>-3565393162.0599999</v>
      </c>
      <c r="F267" s="1095">
        <v>9290866818.6100006</v>
      </c>
      <c r="G267" s="1095">
        <v>4885509569.9899998</v>
      </c>
      <c r="H267" s="1095">
        <v>4405357248.6199999</v>
      </c>
    </row>
    <row r="268" spans="1:9" x14ac:dyDescent="0.2">
      <c r="A268" s="1093">
        <v>1</v>
      </c>
      <c r="B268" s="1100" t="s">
        <v>1690</v>
      </c>
      <c r="C268" s="1090" t="s">
        <v>1691</v>
      </c>
      <c r="D268" s="1095">
        <v>4872746251.5500002</v>
      </c>
      <c r="E268" s="1095">
        <v>441576548.91000003</v>
      </c>
      <c r="F268" s="1095">
        <v>5314322800.46</v>
      </c>
      <c r="G268" s="1095">
        <v>3010456867.5900002</v>
      </c>
      <c r="H268" s="1095">
        <v>2303865932.8699999</v>
      </c>
    </row>
    <row r="269" spans="1:9" x14ac:dyDescent="0.2">
      <c r="A269" s="1093">
        <v>1</v>
      </c>
      <c r="B269" s="1100" t="s">
        <v>1692</v>
      </c>
      <c r="C269" s="1090" t="s">
        <v>1693</v>
      </c>
      <c r="D269" s="1095">
        <v>748837017.25</v>
      </c>
      <c r="E269" s="1095">
        <v>49826603.729999997</v>
      </c>
      <c r="F269" s="1095">
        <v>798663620.98000002</v>
      </c>
      <c r="G269" s="1095">
        <v>354606767.38999999</v>
      </c>
      <c r="H269" s="1095">
        <v>444056853.58999997</v>
      </c>
      <c r="I269" s="1092"/>
    </row>
    <row r="270" spans="1:9" x14ac:dyDescent="0.2">
      <c r="A270" s="1093">
        <v>1</v>
      </c>
      <c r="B270" s="1100" t="s">
        <v>1694</v>
      </c>
      <c r="C270" s="1090" t="s">
        <v>1695</v>
      </c>
      <c r="D270" s="1095">
        <v>232089594.09999999</v>
      </c>
      <c r="E270" s="1095">
        <v>14213917.689999999</v>
      </c>
      <c r="F270" s="1095">
        <v>246303511.78999999</v>
      </c>
      <c r="G270" s="1095">
        <v>108838760</v>
      </c>
      <c r="H270" s="1095">
        <v>137464751.78999999</v>
      </c>
    </row>
    <row r="271" spans="1:9" x14ac:dyDescent="0.2">
      <c r="A271" s="1093">
        <v>1</v>
      </c>
      <c r="B271" s="1100" t="s">
        <v>1696</v>
      </c>
      <c r="C271" s="1090" t="s">
        <v>1697</v>
      </c>
      <c r="D271" s="1095">
        <v>3904135803.2600002</v>
      </c>
      <c r="E271" s="1095">
        <v>-3287071146.9899998</v>
      </c>
      <c r="F271" s="1095">
        <v>617064656.26999998</v>
      </c>
      <c r="G271" s="1095">
        <v>327891353.19999999</v>
      </c>
      <c r="H271" s="1095">
        <v>289173303.06999999</v>
      </c>
    </row>
    <row r="272" spans="1:9" x14ac:dyDescent="0.2">
      <c r="A272" s="1093">
        <v>1</v>
      </c>
      <c r="B272" s="1100" t="s">
        <v>1698</v>
      </c>
      <c r="C272" s="1090" t="s">
        <v>1699</v>
      </c>
      <c r="D272" s="1095">
        <v>3015543800.5100002</v>
      </c>
      <c r="E272" s="1095">
        <v>-803480265.39999998</v>
      </c>
      <c r="F272" s="1095">
        <v>2212063535.1100001</v>
      </c>
      <c r="G272" s="1095">
        <v>1055841467.01</v>
      </c>
      <c r="H272" s="1095">
        <v>1156222068.0999999</v>
      </c>
    </row>
    <row r="273" spans="1:8" x14ac:dyDescent="0.2">
      <c r="A273" s="1093">
        <v>1</v>
      </c>
      <c r="B273" s="1100" t="s">
        <v>1700</v>
      </c>
      <c r="C273" s="1090" t="s">
        <v>1701</v>
      </c>
      <c r="D273" s="1095">
        <v>82907514</v>
      </c>
      <c r="E273" s="1095">
        <v>19541180</v>
      </c>
      <c r="F273" s="1095">
        <v>102448694</v>
      </c>
      <c r="G273" s="1095">
        <v>27874354.800000001</v>
      </c>
      <c r="H273" s="1095">
        <v>74574339.200000003</v>
      </c>
    </row>
    <row r="274" spans="1:8" x14ac:dyDescent="0.2">
      <c r="A274" s="1093">
        <v>1</v>
      </c>
      <c r="B274" s="1100" t="s">
        <v>1702</v>
      </c>
      <c r="C274" s="1090" t="s">
        <v>1703</v>
      </c>
      <c r="D274" s="1095">
        <v>241410210.06999999</v>
      </c>
      <c r="E274" s="1095">
        <v>10912376.18</v>
      </c>
      <c r="F274" s="1095">
        <v>252322586.25</v>
      </c>
      <c r="G274" s="1095">
        <v>77223773.409999996</v>
      </c>
      <c r="H274" s="1095">
        <v>175098812.84</v>
      </c>
    </row>
    <row r="275" spans="1:8" x14ac:dyDescent="0.2">
      <c r="A275" s="1093">
        <v>1</v>
      </c>
      <c r="B275" s="1100" t="s">
        <v>1704</v>
      </c>
      <c r="C275" s="1090" t="s">
        <v>1705</v>
      </c>
      <c r="D275" s="1095">
        <v>7848098.4100000001</v>
      </c>
      <c r="E275" s="1095">
        <v>186394.4</v>
      </c>
      <c r="F275" s="1095">
        <v>8034492.8099999996</v>
      </c>
      <c r="G275" s="1095">
        <v>0</v>
      </c>
      <c r="H275" s="1095">
        <v>8034492.8099999996</v>
      </c>
    </row>
    <row r="276" spans="1:8" x14ac:dyDescent="0.2">
      <c r="A276" s="1093">
        <v>1</v>
      </c>
      <c r="B276" s="1100" t="s">
        <v>1706</v>
      </c>
      <c r="C276" s="1090" t="s">
        <v>1707</v>
      </c>
      <c r="D276" s="1095">
        <v>233562111.66</v>
      </c>
      <c r="E276" s="1095">
        <v>10725981.779999999</v>
      </c>
      <c r="F276" s="1095">
        <v>244288093.44</v>
      </c>
      <c r="G276" s="1095">
        <v>77223773.409999996</v>
      </c>
      <c r="H276" s="1095">
        <v>167064320.03</v>
      </c>
    </row>
    <row r="277" spans="1:8" x14ac:dyDescent="0.2">
      <c r="A277" s="1093">
        <v>1</v>
      </c>
      <c r="B277" s="1100" t="s">
        <v>1708</v>
      </c>
      <c r="C277" s="1090" t="s">
        <v>1709</v>
      </c>
      <c r="D277" s="1095">
        <v>8578295074.0200005</v>
      </c>
      <c r="E277" s="1095">
        <v>-2839230566.7600002</v>
      </c>
      <c r="F277" s="1095">
        <v>5739064507.2600002</v>
      </c>
      <c r="G277" s="1095">
        <v>2815956218.6799998</v>
      </c>
      <c r="H277" s="1095">
        <v>2923108288.5799999</v>
      </c>
    </row>
    <row r="278" spans="1:8" x14ac:dyDescent="0.2">
      <c r="A278" s="1093">
        <v>1</v>
      </c>
      <c r="B278" s="1100" t="s">
        <v>1710</v>
      </c>
      <c r="C278" s="1090" t="s">
        <v>1711</v>
      </c>
      <c r="D278" s="1095">
        <v>8230767237.8999996</v>
      </c>
      <c r="E278" s="1095">
        <v>-2871304414.1999998</v>
      </c>
      <c r="F278" s="1095">
        <v>5359462823.6999998</v>
      </c>
      <c r="G278" s="1095">
        <v>2704792487.21</v>
      </c>
      <c r="H278" s="1095">
        <v>2654670336.4899998</v>
      </c>
    </row>
    <row r="279" spans="1:8" x14ac:dyDescent="0.2">
      <c r="A279" s="1093">
        <v>1</v>
      </c>
      <c r="B279" s="1100" t="s">
        <v>1712</v>
      </c>
      <c r="C279" s="1090" t="s">
        <v>1713</v>
      </c>
      <c r="D279" s="1095">
        <v>2191194513.4000001</v>
      </c>
      <c r="E279" s="1095">
        <v>158050776.78999999</v>
      </c>
      <c r="F279" s="1095">
        <v>2349245290.1900001</v>
      </c>
      <c r="G279" s="1095">
        <v>1106116588.3</v>
      </c>
      <c r="H279" s="1095">
        <v>1243128701.8900001</v>
      </c>
    </row>
    <row r="280" spans="1:8" x14ac:dyDescent="0.2">
      <c r="A280" s="1093">
        <v>1</v>
      </c>
      <c r="B280" s="1100" t="s">
        <v>1714</v>
      </c>
      <c r="C280" s="1090" t="s">
        <v>1715</v>
      </c>
      <c r="D280" s="1095">
        <v>332985180.70999998</v>
      </c>
      <c r="E280" s="1095">
        <v>25291298.530000001</v>
      </c>
      <c r="F280" s="1095">
        <v>358276479.24000001</v>
      </c>
      <c r="G280" s="1095">
        <v>194085296.84999999</v>
      </c>
      <c r="H280" s="1095">
        <v>164191182.38999999</v>
      </c>
    </row>
    <row r="281" spans="1:8" x14ac:dyDescent="0.2">
      <c r="A281" s="1093">
        <v>1</v>
      </c>
      <c r="B281" s="1100" t="s">
        <v>1716</v>
      </c>
      <c r="C281" s="1090" t="s">
        <v>1717</v>
      </c>
      <c r="D281" s="1095">
        <v>175613005.62</v>
      </c>
      <c r="E281" s="1095">
        <v>10527737.130000001</v>
      </c>
      <c r="F281" s="1095">
        <v>186140742.75</v>
      </c>
      <c r="G281" s="1095">
        <v>93320279.599999994</v>
      </c>
      <c r="H281" s="1095">
        <v>92820463.150000006</v>
      </c>
    </row>
    <row r="282" spans="1:8" x14ac:dyDescent="0.2">
      <c r="A282" s="1093">
        <v>1</v>
      </c>
      <c r="B282" s="1100" t="s">
        <v>1718</v>
      </c>
      <c r="C282" s="1090" t="s">
        <v>1719</v>
      </c>
      <c r="D282" s="1095">
        <v>3102835771.5599999</v>
      </c>
      <c r="E282" s="1095">
        <v>-2734844024.7399998</v>
      </c>
      <c r="F282" s="1095">
        <v>367991746.81999999</v>
      </c>
      <c r="G282" s="1095">
        <v>199270289.18000001</v>
      </c>
      <c r="H282" s="1095">
        <v>168721457.63999999</v>
      </c>
    </row>
    <row r="283" spans="1:8" x14ac:dyDescent="0.2">
      <c r="A283" s="1093">
        <v>1</v>
      </c>
      <c r="B283" s="1100" t="s">
        <v>1720</v>
      </c>
      <c r="C283" s="1090" t="s">
        <v>1721</v>
      </c>
      <c r="D283" s="1095">
        <v>2428138766.6100001</v>
      </c>
      <c r="E283" s="1095">
        <v>-330330201.91000003</v>
      </c>
      <c r="F283" s="1095">
        <v>2097808564.7</v>
      </c>
      <c r="G283" s="1095">
        <v>1112000033.28</v>
      </c>
      <c r="H283" s="1095">
        <v>985808531.41999996</v>
      </c>
    </row>
    <row r="284" spans="1:8" x14ac:dyDescent="0.2">
      <c r="A284" s="1093">
        <v>1</v>
      </c>
      <c r="B284" s="1100" t="s">
        <v>1722</v>
      </c>
      <c r="C284" s="1090" t="s">
        <v>1723</v>
      </c>
      <c r="D284" s="1095">
        <v>347527836.12</v>
      </c>
      <c r="E284" s="1095">
        <v>32073847.440000001</v>
      </c>
      <c r="F284" s="1095">
        <v>379601683.56</v>
      </c>
      <c r="G284" s="1095">
        <v>111163731.47</v>
      </c>
      <c r="H284" s="1095">
        <v>268437952.08999997</v>
      </c>
    </row>
    <row r="285" spans="1:8" x14ac:dyDescent="0.2">
      <c r="A285" s="1093">
        <v>1</v>
      </c>
      <c r="B285" s="1100" t="s">
        <v>1724</v>
      </c>
      <c r="C285" s="1090" t="s">
        <v>1725</v>
      </c>
      <c r="D285" s="1095">
        <v>179241732.36000001</v>
      </c>
      <c r="E285" s="1095">
        <v>6806550.04</v>
      </c>
      <c r="F285" s="1095">
        <v>186048282.40000001</v>
      </c>
      <c r="G285" s="1095">
        <v>44469363.149999999</v>
      </c>
      <c r="H285" s="1095">
        <v>141578919.25</v>
      </c>
    </row>
    <row r="286" spans="1:8" x14ac:dyDescent="0.2">
      <c r="A286" s="1093">
        <v>1</v>
      </c>
      <c r="B286" s="1100" t="s">
        <v>1726</v>
      </c>
      <c r="C286" s="1090" t="s">
        <v>1727</v>
      </c>
      <c r="D286" s="1095">
        <v>42546776</v>
      </c>
      <c r="E286" s="1095">
        <v>196850.2</v>
      </c>
      <c r="F286" s="1095">
        <v>42743626.200000003</v>
      </c>
      <c r="G286" s="1095">
        <v>17112398.199999999</v>
      </c>
      <c r="H286" s="1095">
        <v>25631228</v>
      </c>
    </row>
    <row r="287" spans="1:8" x14ac:dyDescent="0.2">
      <c r="A287" s="1093">
        <v>1</v>
      </c>
      <c r="B287" s="1100" t="s">
        <v>1728</v>
      </c>
      <c r="C287" s="1090" t="s">
        <v>1729</v>
      </c>
      <c r="D287" s="1095">
        <v>125739327.76000001</v>
      </c>
      <c r="E287" s="1095">
        <v>25070447.199999999</v>
      </c>
      <c r="F287" s="1095">
        <v>150809774.96000001</v>
      </c>
      <c r="G287" s="1095">
        <v>49581970.119999997</v>
      </c>
      <c r="H287" s="1095">
        <v>101227804.84</v>
      </c>
    </row>
    <row r="288" spans="1:8" x14ac:dyDescent="0.2">
      <c r="A288" s="1093">
        <v>1</v>
      </c>
      <c r="B288" s="1100" t="s">
        <v>1730</v>
      </c>
      <c r="C288" s="1090" t="s">
        <v>1731</v>
      </c>
      <c r="D288" s="1095">
        <v>8030379469.79</v>
      </c>
      <c r="E288" s="1095">
        <v>-2172938124.8800001</v>
      </c>
      <c r="F288" s="1095">
        <v>5857441344.9099998</v>
      </c>
      <c r="G288" s="1095">
        <v>2741500256.4299998</v>
      </c>
      <c r="H288" s="1095">
        <v>3115941088.48</v>
      </c>
    </row>
    <row r="289" spans="1:8" x14ac:dyDescent="0.2">
      <c r="A289" s="1093">
        <v>1</v>
      </c>
      <c r="B289" s="1100" t="s">
        <v>1732</v>
      </c>
      <c r="C289" s="1090" t="s">
        <v>1733</v>
      </c>
      <c r="D289" s="1095">
        <v>7320313659.2799997</v>
      </c>
      <c r="E289" s="1095">
        <v>-2221070411.8200002</v>
      </c>
      <c r="F289" s="1095">
        <v>5099243247.46</v>
      </c>
      <c r="G289" s="1095">
        <v>2387881196.6900001</v>
      </c>
      <c r="H289" s="1095">
        <v>2711362050.77</v>
      </c>
    </row>
    <row r="290" spans="1:8" x14ac:dyDescent="0.2">
      <c r="A290" s="1093">
        <v>1</v>
      </c>
      <c r="B290" s="1100" t="s">
        <v>1734</v>
      </c>
      <c r="C290" s="1090" t="s">
        <v>1735</v>
      </c>
      <c r="D290" s="1095">
        <v>2633284913.0500002</v>
      </c>
      <c r="E290" s="1095">
        <v>202904319.08000001</v>
      </c>
      <c r="F290" s="1095">
        <v>2836189232.1300001</v>
      </c>
      <c r="G290" s="1095">
        <v>1289006266.29</v>
      </c>
      <c r="H290" s="1095">
        <v>1547182965.8399999</v>
      </c>
    </row>
    <row r="291" spans="1:8" x14ac:dyDescent="0.2">
      <c r="A291" s="1093">
        <v>1</v>
      </c>
      <c r="B291" s="1100" t="s">
        <v>1736</v>
      </c>
      <c r="C291" s="1090" t="s">
        <v>1737</v>
      </c>
      <c r="D291" s="1095">
        <v>210427613.97999999</v>
      </c>
      <c r="E291" s="1095">
        <v>11916413.07</v>
      </c>
      <c r="F291" s="1095">
        <v>222344027.05000001</v>
      </c>
      <c r="G291" s="1095">
        <v>82071157.900000006</v>
      </c>
      <c r="H291" s="1095">
        <v>140272869.15000001</v>
      </c>
    </row>
    <row r="292" spans="1:8" x14ac:dyDescent="0.2">
      <c r="A292" s="1093">
        <v>1</v>
      </c>
      <c r="B292" s="1100" t="s">
        <v>1738</v>
      </c>
      <c r="C292" s="1090" t="s">
        <v>1739</v>
      </c>
      <c r="D292" s="1095">
        <v>73427725.609999999</v>
      </c>
      <c r="E292" s="1095">
        <v>967808.27</v>
      </c>
      <c r="F292" s="1095">
        <v>74395533.879999995</v>
      </c>
      <c r="G292" s="1095">
        <v>19979272.300000001</v>
      </c>
      <c r="H292" s="1095">
        <v>54416261.579999998</v>
      </c>
    </row>
    <row r="293" spans="1:8" x14ac:dyDescent="0.2">
      <c r="A293" s="1093">
        <v>1</v>
      </c>
      <c r="B293" s="1100" t="s">
        <v>1740</v>
      </c>
      <c r="C293" s="1090" t="s">
        <v>1741</v>
      </c>
      <c r="D293" s="1095">
        <v>2453500114.5</v>
      </c>
      <c r="E293" s="1095">
        <v>-2076315216.8499999</v>
      </c>
      <c r="F293" s="1095">
        <v>377184897.64999998</v>
      </c>
      <c r="G293" s="1095">
        <v>210870339.65000001</v>
      </c>
      <c r="H293" s="1095">
        <v>166314558</v>
      </c>
    </row>
    <row r="294" spans="1:8" x14ac:dyDescent="0.2">
      <c r="A294" s="1093">
        <v>1</v>
      </c>
      <c r="B294" s="1100" t="s">
        <v>1742</v>
      </c>
      <c r="C294" s="1090" t="s">
        <v>1743</v>
      </c>
      <c r="D294" s="1095">
        <v>1932737451.1400001</v>
      </c>
      <c r="E294" s="1095">
        <v>-360595614.94</v>
      </c>
      <c r="F294" s="1095">
        <v>1572141836.2</v>
      </c>
      <c r="G294" s="1095">
        <v>774890687.64999998</v>
      </c>
      <c r="H294" s="1095">
        <v>797251148.54999995</v>
      </c>
    </row>
    <row r="295" spans="1:8" x14ac:dyDescent="0.2">
      <c r="A295" s="1093">
        <v>1</v>
      </c>
      <c r="B295" s="1100" t="s">
        <v>1744</v>
      </c>
      <c r="C295" s="1090" t="s">
        <v>1745</v>
      </c>
      <c r="D295" s="1095">
        <v>16935841</v>
      </c>
      <c r="E295" s="1095">
        <v>51879.55</v>
      </c>
      <c r="F295" s="1095">
        <v>16987720.550000001</v>
      </c>
      <c r="G295" s="1095">
        <v>11063472.9</v>
      </c>
      <c r="H295" s="1095">
        <v>5924247.6500000004</v>
      </c>
    </row>
    <row r="296" spans="1:8" x14ac:dyDescent="0.2">
      <c r="A296" s="1093">
        <v>1</v>
      </c>
      <c r="B296" s="1100" t="s">
        <v>1746</v>
      </c>
      <c r="C296" s="1090" t="s">
        <v>1747</v>
      </c>
      <c r="D296" s="1095">
        <v>293382969.23000002</v>
      </c>
      <c r="E296" s="1095">
        <v>12139020.35</v>
      </c>
      <c r="F296" s="1095">
        <v>305521989.57999998</v>
      </c>
      <c r="G296" s="1095">
        <v>105200929.39</v>
      </c>
      <c r="H296" s="1095">
        <v>200321060.19</v>
      </c>
    </row>
    <row r="297" spans="1:8" x14ac:dyDescent="0.2">
      <c r="A297" s="1093">
        <v>1</v>
      </c>
      <c r="B297" s="1100" t="s">
        <v>1748</v>
      </c>
      <c r="C297" s="1090" t="s">
        <v>1749</v>
      </c>
      <c r="D297" s="1095">
        <v>293382969.23000002</v>
      </c>
      <c r="E297" s="1095">
        <v>12139020.35</v>
      </c>
      <c r="F297" s="1095">
        <v>305521989.57999998</v>
      </c>
      <c r="G297" s="1095">
        <v>105200929.39</v>
      </c>
      <c r="H297" s="1095">
        <v>200321060.19</v>
      </c>
    </row>
    <row r="298" spans="1:8" x14ac:dyDescent="0.2">
      <c r="A298" s="1093">
        <v>1</v>
      </c>
      <c r="B298" s="1100" t="s">
        <v>1750</v>
      </c>
      <c r="C298" s="1090" t="s">
        <v>1751</v>
      </c>
      <c r="D298" s="1095">
        <v>416682841.27999997</v>
      </c>
      <c r="E298" s="1095">
        <v>35993266.590000004</v>
      </c>
      <c r="F298" s="1095">
        <v>452676107.87</v>
      </c>
      <c r="G298" s="1095">
        <v>248418130.34999999</v>
      </c>
      <c r="H298" s="1095">
        <v>204257977.52000001</v>
      </c>
    </row>
    <row r="299" spans="1:8" x14ac:dyDescent="0.2">
      <c r="A299" s="1093">
        <v>1</v>
      </c>
      <c r="B299" s="1100" t="s">
        <v>4527</v>
      </c>
      <c r="C299" s="1090" t="s">
        <v>4528</v>
      </c>
      <c r="D299" s="1095">
        <v>74827785.219999999</v>
      </c>
      <c r="E299" s="1095">
        <v>1777223.03</v>
      </c>
      <c r="F299" s="1095">
        <v>76605008.25</v>
      </c>
      <c r="G299" s="1095">
        <v>0</v>
      </c>
      <c r="H299" s="1095">
        <v>76605008.25</v>
      </c>
    </row>
    <row r="300" spans="1:8" x14ac:dyDescent="0.2">
      <c r="A300" s="1093">
        <v>1</v>
      </c>
      <c r="B300" s="1100" t="s">
        <v>1752</v>
      </c>
      <c r="C300" s="1090" t="s">
        <v>1753</v>
      </c>
      <c r="D300" s="1095">
        <v>72203351.359999999</v>
      </c>
      <c r="E300" s="1095">
        <v>6769916.4299999997</v>
      </c>
      <c r="F300" s="1095">
        <v>78973267.790000007</v>
      </c>
      <c r="G300" s="1095">
        <v>48102016.049999997</v>
      </c>
      <c r="H300" s="1095">
        <v>30871251.739999998</v>
      </c>
    </row>
    <row r="301" spans="1:8" x14ac:dyDescent="0.2">
      <c r="A301" s="1093">
        <v>1</v>
      </c>
      <c r="B301" s="1100" t="s">
        <v>1754</v>
      </c>
      <c r="C301" s="1090" t="s">
        <v>1755</v>
      </c>
      <c r="D301" s="1095">
        <v>21786678.75</v>
      </c>
      <c r="E301" s="1095">
        <v>2008852.17</v>
      </c>
      <c r="F301" s="1095">
        <v>23795530.920000002</v>
      </c>
      <c r="G301" s="1095">
        <v>14443908.300000001</v>
      </c>
      <c r="H301" s="1095">
        <v>9351622.6199999992</v>
      </c>
    </row>
    <row r="302" spans="1:8" x14ac:dyDescent="0.2">
      <c r="A302" s="1093">
        <v>1</v>
      </c>
      <c r="B302" s="1100" t="s">
        <v>1756</v>
      </c>
      <c r="C302" s="1090" t="s">
        <v>1757</v>
      </c>
      <c r="D302" s="1095">
        <v>72401577.140000001</v>
      </c>
      <c r="E302" s="1095">
        <v>7714747.9500000002</v>
      </c>
      <c r="F302" s="1095">
        <v>80116325.090000004</v>
      </c>
      <c r="G302" s="1095">
        <v>53171339.200000003</v>
      </c>
      <c r="H302" s="1095">
        <v>26944985.890000001</v>
      </c>
    </row>
    <row r="303" spans="1:8" x14ac:dyDescent="0.2">
      <c r="A303" s="1093">
        <v>1</v>
      </c>
      <c r="B303" s="1100" t="s">
        <v>1758</v>
      </c>
      <c r="C303" s="1090" t="s">
        <v>1759</v>
      </c>
      <c r="D303" s="1095">
        <v>175463448.81</v>
      </c>
      <c r="E303" s="1095">
        <v>17722527.010000002</v>
      </c>
      <c r="F303" s="1095">
        <v>193185975.81999999</v>
      </c>
      <c r="G303" s="1095">
        <v>132700866.8</v>
      </c>
      <c r="H303" s="1095">
        <v>60485109.020000003</v>
      </c>
    </row>
    <row r="304" spans="1:8" x14ac:dyDescent="0.2">
      <c r="A304" s="1093">
        <v>1</v>
      </c>
      <c r="B304" s="1100" t="s">
        <v>1760</v>
      </c>
      <c r="C304" s="1090" t="s">
        <v>1761</v>
      </c>
      <c r="D304" s="1095">
        <v>5465834269.9200001</v>
      </c>
      <c r="E304" s="1095">
        <v>-1762514689.6199999</v>
      </c>
      <c r="F304" s="1095">
        <v>3703319580.3000002</v>
      </c>
      <c r="G304" s="1095">
        <v>1532792076.0599999</v>
      </c>
      <c r="H304" s="1095">
        <v>2170527504.2399998</v>
      </c>
    </row>
    <row r="305" spans="1:9" x14ac:dyDescent="0.2">
      <c r="A305" s="1093">
        <v>1</v>
      </c>
      <c r="B305" s="1100" t="s">
        <v>1762</v>
      </c>
      <c r="C305" s="1090" t="s">
        <v>1763</v>
      </c>
      <c r="D305" s="1095">
        <v>5465834269.9200001</v>
      </c>
      <c r="E305" s="1095">
        <v>-1762514689.6199999</v>
      </c>
      <c r="F305" s="1095">
        <v>3703319580.3000002</v>
      </c>
      <c r="G305" s="1095">
        <v>1532792076.0599999</v>
      </c>
      <c r="H305" s="1095">
        <v>2170527504.2399998</v>
      </c>
    </row>
    <row r="306" spans="1:9" x14ac:dyDescent="0.2">
      <c r="A306" s="1093">
        <v>1</v>
      </c>
      <c r="B306" s="1100" t="s">
        <v>1764</v>
      </c>
      <c r="C306" s="1090" t="s">
        <v>1765</v>
      </c>
      <c r="D306" s="1095">
        <v>2013561393.99</v>
      </c>
      <c r="E306" s="1095">
        <v>142761142.93000001</v>
      </c>
      <c r="F306" s="1095">
        <v>2156322536.9200001</v>
      </c>
      <c r="G306" s="1095">
        <v>901717633.75</v>
      </c>
      <c r="H306" s="1095">
        <v>1254604903.1700001</v>
      </c>
    </row>
    <row r="307" spans="1:9" x14ac:dyDescent="0.2">
      <c r="A307" s="1093">
        <v>1</v>
      </c>
      <c r="B307" s="1100" t="s">
        <v>1766</v>
      </c>
      <c r="C307" s="1090" t="s">
        <v>1767</v>
      </c>
      <c r="D307" s="1095">
        <v>97647127.510000005</v>
      </c>
      <c r="E307" s="1095">
        <v>3014946.51</v>
      </c>
      <c r="F307" s="1095">
        <v>100662074.02</v>
      </c>
      <c r="G307" s="1095">
        <v>26871773.199999999</v>
      </c>
      <c r="H307" s="1095">
        <v>73790300.819999993</v>
      </c>
    </row>
    <row r="308" spans="1:9" x14ac:dyDescent="0.2">
      <c r="A308" s="1093">
        <v>1</v>
      </c>
      <c r="B308" s="1100" t="s">
        <v>1768</v>
      </c>
      <c r="C308" s="1090" t="s">
        <v>1769</v>
      </c>
      <c r="D308" s="1095">
        <v>61952322.960000001</v>
      </c>
      <c r="E308" s="1095">
        <v>1866949.54</v>
      </c>
      <c r="F308" s="1095">
        <v>63819272.5</v>
      </c>
      <c r="G308" s="1095">
        <v>20654169.350000001</v>
      </c>
      <c r="H308" s="1095">
        <v>43165103.149999999</v>
      </c>
    </row>
    <row r="309" spans="1:9" x14ac:dyDescent="0.2">
      <c r="A309" s="1093">
        <v>1</v>
      </c>
      <c r="B309" s="1100" t="s">
        <v>1770</v>
      </c>
      <c r="C309" s="1090" t="s">
        <v>1771</v>
      </c>
      <c r="D309" s="1095">
        <v>2085481903.0799999</v>
      </c>
      <c r="E309" s="1095">
        <v>-1733239216.01</v>
      </c>
      <c r="F309" s="1095">
        <v>352242687.06999999</v>
      </c>
      <c r="G309" s="1095">
        <v>136244350.5</v>
      </c>
      <c r="H309" s="1095">
        <v>215998336.56999999</v>
      </c>
    </row>
    <row r="310" spans="1:9" x14ac:dyDescent="0.2">
      <c r="A310" s="1093">
        <v>1</v>
      </c>
      <c r="B310" s="1100" t="s">
        <v>1772</v>
      </c>
      <c r="C310" s="1090" t="s">
        <v>1773</v>
      </c>
      <c r="D310" s="1095">
        <v>1207191522.3800001</v>
      </c>
      <c r="E310" s="1095">
        <v>-176918512.59</v>
      </c>
      <c r="F310" s="1095">
        <v>1030273009.79</v>
      </c>
      <c r="G310" s="1095">
        <v>447304149.25999999</v>
      </c>
      <c r="H310" s="1095">
        <v>582968860.52999997</v>
      </c>
    </row>
    <row r="311" spans="1:9" x14ac:dyDescent="0.2">
      <c r="A311" s="1093">
        <v>1</v>
      </c>
      <c r="B311" s="1100" t="s">
        <v>1774</v>
      </c>
      <c r="C311" s="1090" t="s">
        <v>1775</v>
      </c>
      <c r="D311" s="1095">
        <v>5018195221.8599997</v>
      </c>
      <c r="E311" s="1095">
        <v>-1634062027.5999999</v>
      </c>
      <c r="F311" s="1095">
        <v>3384133194.2600002</v>
      </c>
      <c r="G311" s="1095">
        <v>1848211907.25</v>
      </c>
      <c r="H311" s="1095">
        <v>1535921287.01</v>
      </c>
    </row>
    <row r="312" spans="1:9" x14ac:dyDescent="0.2">
      <c r="A312" s="1093">
        <v>1</v>
      </c>
      <c r="B312" s="1100" t="s">
        <v>1776</v>
      </c>
      <c r="C312" s="1090" t="s">
        <v>1777</v>
      </c>
      <c r="D312" s="1095">
        <v>5018195221.8599997</v>
      </c>
      <c r="E312" s="1095">
        <v>-1634062027.5999999</v>
      </c>
      <c r="F312" s="1095">
        <v>3384133194.2600002</v>
      </c>
      <c r="G312" s="1095">
        <v>1848211907.25</v>
      </c>
      <c r="H312" s="1095">
        <v>1535921287.01</v>
      </c>
    </row>
    <row r="313" spans="1:9" x14ac:dyDescent="0.2">
      <c r="A313" s="1093">
        <v>1</v>
      </c>
      <c r="B313" s="1100" t="s">
        <v>1778</v>
      </c>
      <c r="C313" s="1090" t="s">
        <v>1779</v>
      </c>
      <c r="D313" s="1095">
        <v>1577266270.54</v>
      </c>
      <c r="E313" s="1095">
        <v>145478138.55000001</v>
      </c>
      <c r="F313" s="1095">
        <v>1722744409.0899999</v>
      </c>
      <c r="G313" s="1095">
        <v>934501118.95000005</v>
      </c>
      <c r="H313" s="1095">
        <v>788243290.13999999</v>
      </c>
    </row>
    <row r="314" spans="1:9" x14ac:dyDescent="0.2">
      <c r="A314" s="1093">
        <v>1</v>
      </c>
      <c r="B314" s="1100" t="s">
        <v>1780</v>
      </c>
      <c r="C314" s="1090" t="s">
        <v>1781</v>
      </c>
      <c r="D314" s="1095">
        <v>173189065.72</v>
      </c>
      <c r="E314" s="1095">
        <v>-9114623.9000000004</v>
      </c>
      <c r="F314" s="1095">
        <v>164074441.81999999</v>
      </c>
      <c r="G314" s="1095">
        <v>80875994.700000003</v>
      </c>
      <c r="H314" s="1095">
        <v>83198447.120000005</v>
      </c>
    </row>
    <row r="315" spans="1:9" x14ac:dyDescent="0.2">
      <c r="A315" s="1093">
        <v>1</v>
      </c>
      <c r="B315" s="1100" t="s">
        <v>1782</v>
      </c>
      <c r="C315" s="1090" t="s">
        <v>1783</v>
      </c>
      <c r="D315" s="1095">
        <v>180524855.36000001</v>
      </c>
      <c r="E315" s="1095">
        <v>12726647.24</v>
      </c>
      <c r="F315" s="1095">
        <v>193251502.59999999</v>
      </c>
      <c r="G315" s="1095">
        <v>74743388.700000003</v>
      </c>
      <c r="H315" s="1095">
        <v>118508113.90000001</v>
      </c>
    </row>
    <row r="316" spans="1:9" x14ac:dyDescent="0.2">
      <c r="A316" s="1093">
        <v>1</v>
      </c>
      <c r="B316" s="1100" t="s">
        <v>1784</v>
      </c>
      <c r="C316" s="1090" t="s">
        <v>1785</v>
      </c>
      <c r="D316" s="1095">
        <v>1733550539.9100001</v>
      </c>
      <c r="E316" s="1095">
        <v>-1473407272.9300001</v>
      </c>
      <c r="F316" s="1095">
        <v>260143266.97999999</v>
      </c>
      <c r="G316" s="1095">
        <v>139205032.34999999</v>
      </c>
      <c r="H316" s="1095">
        <v>120938234.63</v>
      </c>
    </row>
    <row r="317" spans="1:9" x14ac:dyDescent="0.2">
      <c r="A317" s="1093">
        <v>1</v>
      </c>
      <c r="B317" s="1100" t="s">
        <v>1786</v>
      </c>
      <c r="C317" s="1090" t="s">
        <v>1787</v>
      </c>
      <c r="D317" s="1095">
        <v>1186094267.24</v>
      </c>
      <c r="E317" s="1095">
        <v>-251590467.72</v>
      </c>
      <c r="F317" s="1095">
        <v>934503799.51999998</v>
      </c>
      <c r="G317" s="1095">
        <v>568084718.79999995</v>
      </c>
      <c r="H317" s="1095">
        <v>366419080.72000003</v>
      </c>
    </row>
    <row r="318" spans="1:9" x14ac:dyDescent="0.2">
      <c r="A318" s="1093">
        <v>1</v>
      </c>
      <c r="B318" s="1100" t="s">
        <v>1788</v>
      </c>
      <c r="C318" s="1090" t="s">
        <v>1789</v>
      </c>
      <c r="D318" s="1095">
        <v>167570223.09</v>
      </c>
      <c r="E318" s="1095">
        <v>-58154448.840000004</v>
      </c>
      <c r="F318" s="1095">
        <v>109415774.25</v>
      </c>
      <c r="G318" s="1095">
        <v>50801653.75</v>
      </c>
      <c r="H318" s="1095">
        <v>58614120.5</v>
      </c>
    </row>
    <row r="319" spans="1:9" x14ac:dyDescent="0.2">
      <c r="A319" s="1093">
        <v>1</v>
      </c>
      <c r="B319" s="1100" t="s">
        <v>4529</v>
      </c>
      <c r="C319" s="1090" t="s">
        <v>4530</v>
      </c>
      <c r="D319" s="1095">
        <v>206495999.97999999</v>
      </c>
      <c r="E319" s="1095">
        <v>6174888</v>
      </c>
      <c r="F319" s="1095">
        <v>212670887.97999999</v>
      </c>
      <c r="G319" s="1095">
        <v>11243968.35</v>
      </c>
      <c r="H319" s="1095">
        <v>201426919.63</v>
      </c>
    </row>
    <row r="320" spans="1:9" s="1092" customFormat="1" x14ac:dyDescent="0.2">
      <c r="A320" s="1093">
        <v>1</v>
      </c>
      <c r="B320" s="1100" t="s">
        <v>1790</v>
      </c>
      <c r="C320" s="1090" t="s">
        <v>1791</v>
      </c>
      <c r="D320" s="1095">
        <v>500000000</v>
      </c>
      <c r="E320" s="1095">
        <v>134120115.03</v>
      </c>
      <c r="F320" s="1095">
        <v>634120115.02999997</v>
      </c>
      <c r="G320" s="1095">
        <v>553777132.53999996</v>
      </c>
      <c r="H320" s="1095">
        <v>80342982.489999995</v>
      </c>
      <c r="I320" s="1090"/>
    </row>
    <row r="321" spans="1:9" x14ac:dyDescent="0.2">
      <c r="B321" s="1100"/>
    </row>
    <row r="322" spans="1:9" x14ac:dyDescent="0.2">
      <c r="A322" s="1091">
        <v>2</v>
      </c>
      <c r="B322" s="1102"/>
      <c r="C322" s="1092" t="s">
        <v>146</v>
      </c>
      <c r="D322" s="1103">
        <v>6320000000</v>
      </c>
      <c r="E322" s="1103">
        <v>162168080.56999999</v>
      </c>
      <c r="F322" s="1103">
        <v>6482168080.5699997</v>
      </c>
      <c r="G322" s="1103">
        <v>1485522557.3199999</v>
      </c>
      <c r="H322" s="1103">
        <v>4996645523.25</v>
      </c>
    </row>
    <row r="323" spans="1:9" x14ac:dyDescent="0.2">
      <c r="B323" s="1100"/>
    </row>
    <row r="324" spans="1:9" x14ac:dyDescent="0.2">
      <c r="A324" s="1091">
        <v>2</v>
      </c>
      <c r="B324" s="1102" t="s">
        <v>1304</v>
      </c>
      <c r="C324" s="1092" t="s">
        <v>1305</v>
      </c>
      <c r="D324" s="1103">
        <v>666000000</v>
      </c>
      <c r="E324" s="1103">
        <v>-593913459.66999996</v>
      </c>
      <c r="F324" s="1103">
        <v>72086540.329999998</v>
      </c>
      <c r="G324" s="1103">
        <v>116970941.31</v>
      </c>
      <c r="H324" s="1103">
        <v>-44884400.979999997</v>
      </c>
      <c r="I324" s="1092"/>
    </row>
    <row r="325" spans="1:9" x14ac:dyDescent="0.2">
      <c r="A325" s="1093">
        <v>2</v>
      </c>
      <c r="B325" s="1100" t="s">
        <v>1410</v>
      </c>
      <c r="C325" s="1090" t="s">
        <v>4531</v>
      </c>
      <c r="D325" s="1095">
        <v>0</v>
      </c>
      <c r="E325" s="1095">
        <v>-572771757</v>
      </c>
      <c r="F325" s="1095">
        <v>-572771757</v>
      </c>
      <c r="G325" s="1095">
        <v>0</v>
      </c>
      <c r="H325" s="1095">
        <v>-572771757</v>
      </c>
      <c r="I325" s="1092"/>
    </row>
    <row r="326" spans="1:9" x14ac:dyDescent="0.2">
      <c r="A326" s="1093">
        <v>2</v>
      </c>
      <c r="B326" s="1100" t="s">
        <v>2159</v>
      </c>
      <c r="C326" s="1090" t="s">
        <v>1050</v>
      </c>
      <c r="D326" s="1095">
        <v>0</v>
      </c>
      <c r="E326" s="1095">
        <v>-572771757</v>
      </c>
      <c r="F326" s="1095">
        <v>-572771757</v>
      </c>
      <c r="G326" s="1095">
        <v>0</v>
      </c>
      <c r="H326" s="1095">
        <v>-572771757</v>
      </c>
      <c r="I326" s="1092"/>
    </row>
    <row r="327" spans="1:9" x14ac:dyDescent="0.2">
      <c r="A327" s="1093">
        <v>2</v>
      </c>
      <c r="B327" s="1100" t="s">
        <v>1792</v>
      </c>
      <c r="C327" s="1090" t="s">
        <v>4532</v>
      </c>
      <c r="D327" s="1095">
        <v>666000000</v>
      </c>
      <c r="E327" s="1095">
        <v>-21141702.670000002</v>
      </c>
      <c r="F327" s="1095">
        <v>644858297.33000004</v>
      </c>
      <c r="G327" s="1095">
        <v>116970941.31</v>
      </c>
      <c r="H327" s="1095">
        <v>527887356.01999998</v>
      </c>
    </row>
    <row r="328" spans="1:9" x14ac:dyDescent="0.2">
      <c r="A328" s="1093">
        <v>2</v>
      </c>
      <c r="B328" s="1100" t="s">
        <v>1793</v>
      </c>
      <c r="C328" s="1090" t="s">
        <v>1307</v>
      </c>
      <c r="D328" s="1095">
        <v>0</v>
      </c>
      <c r="E328" s="1095">
        <v>0</v>
      </c>
      <c r="F328" s="1095">
        <v>0</v>
      </c>
      <c r="G328" s="1095">
        <v>3200</v>
      </c>
      <c r="H328" s="1095">
        <v>-3200</v>
      </c>
    </row>
    <row r="329" spans="1:9" x14ac:dyDescent="0.2">
      <c r="A329" s="1093">
        <v>2</v>
      </c>
      <c r="B329" s="1100" t="s">
        <v>1794</v>
      </c>
      <c r="C329" s="1090" t="s">
        <v>1795</v>
      </c>
      <c r="D329" s="1095">
        <v>0</v>
      </c>
      <c r="E329" s="1095">
        <v>0</v>
      </c>
      <c r="F329" s="1095">
        <v>0</v>
      </c>
      <c r="G329" s="1095">
        <v>3200</v>
      </c>
      <c r="H329" s="1095">
        <v>-3200</v>
      </c>
    </row>
    <row r="330" spans="1:9" x14ac:dyDescent="0.2">
      <c r="A330" s="1093">
        <v>2</v>
      </c>
      <c r="B330" s="1100" t="s">
        <v>1796</v>
      </c>
      <c r="C330" s="1090" t="s">
        <v>1797</v>
      </c>
      <c r="D330" s="1095">
        <v>0</v>
      </c>
      <c r="E330" s="1095">
        <v>25348762.66</v>
      </c>
      <c r="F330" s="1095">
        <v>25348762.66</v>
      </c>
      <c r="G330" s="1095">
        <v>4563278.1500000004</v>
      </c>
      <c r="H330" s="1095">
        <v>20785484.510000002</v>
      </c>
    </row>
    <row r="331" spans="1:9" x14ac:dyDescent="0.2">
      <c r="A331" s="1093">
        <v>2</v>
      </c>
      <c r="B331" s="1100" t="s">
        <v>1798</v>
      </c>
      <c r="C331" s="1090" t="s">
        <v>4533</v>
      </c>
      <c r="D331" s="1095">
        <v>0</v>
      </c>
      <c r="E331" s="1095">
        <v>0</v>
      </c>
      <c r="F331" s="1095">
        <v>0</v>
      </c>
      <c r="G331" s="1095">
        <v>276033</v>
      </c>
      <c r="H331" s="1095">
        <v>-276033</v>
      </c>
    </row>
    <row r="332" spans="1:9" x14ac:dyDescent="0.2">
      <c r="A332" s="1093">
        <v>2</v>
      </c>
      <c r="B332" s="1100" t="s">
        <v>1799</v>
      </c>
      <c r="C332" s="1090" t="s">
        <v>875</v>
      </c>
      <c r="D332" s="1095">
        <v>0</v>
      </c>
      <c r="E332" s="1095">
        <v>18059986.440000001</v>
      </c>
      <c r="F332" s="1095">
        <v>18059986.440000001</v>
      </c>
      <c r="G332" s="1095">
        <v>4007245.15</v>
      </c>
      <c r="H332" s="1095">
        <v>14052741.289999999</v>
      </c>
    </row>
    <row r="333" spans="1:9" x14ac:dyDescent="0.2">
      <c r="A333" s="1093">
        <v>2</v>
      </c>
      <c r="B333" s="1100" t="s">
        <v>1800</v>
      </c>
      <c r="C333" s="1090" t="s">
        <v>876</v>
      </c>
      <c r="D333" s="1095">
        <v>0</v>
      </c>
      <c r="E333" s="1095">
        <v>7288776.2199999997</v>
      </c>
      <c r="F333" s="1095">
        <v>7288776.2199999997</v>
      </c>
      <c r="G333" s="1095">
        <v>280000</v>
      </c>
      <c r="H333" s="1095">
        <v>7008776.2199999997</v>
      </c>
    </row>
    <row r="334" spans="1:9" x14ac:dyDescent="0.2">
      <c r="A334" s="1093">
        <v>2</v>
      </c>
      <c r="B334" s="1100" t="s">
        <v>1801</v>
      </c>
      <c r="C334" s="1090" t="s">
        <v>1802</v>
      </c>
      <c r="D334" s="1095">
        <v>0</v>
      </c>
      <c r="E334" s="1095">
        <v>13470524.539999999</v>
      </c>
      <c r="F334" s="1095">
        <v>13470524.539999999</v>
      </c>
      <c r="G334" s="1095">
        <v>4572042.8499999996</v>
      </c>
      <c r="H334" s="1095">
        <v>8898481.6899999995</v>
      </c>
    </row>
    <row r="335" spans="1:9" x14ac:dyDescent="0.2">
      <c r="A335" s="1093">
        <v>2</v>
      </c>
      <c r="B335" s="1100" t="s">
        <v>1803</v>
      </c>
      <c r="C335" s="1090" t="s">
        <v>1804</v>
      </c>
      <c r="D335" s="1095">
        <v>0</v>
      </c>
      <c r="E335" s="1095">
        <v>5226078.5</v>
      </c>
      <c r="F335" s="1095">
        <v>5226078.5</v>
      </c>
      <c r="G335" s="1095">
        <v>1022035</v>
      </c>
      <c r="H335" s="1095">
        <v>4204043.5</v>
      </c>
    </row>
    <row r="336" spans="1:9" x14ac:dyDescent="0.2">
      <c r="A336" s="1093">
        <v>2</v>
      </c>
      <c r="B336" s="1100" t="s">
        <v>1805</v>
      </c>
      <c r="C336" s="1090" t="s">
        <v>1806</v>
      </c>
      <c r="D336" s="1095">
        <v>0</v>
      </c>
      <c r="E336" s="1095">
        <v>5703121.6699999999</v>
      </c>
      <c r="F336" s="1095">
        <v>5703121.6699999999</v>
      </c>
      <c r="G336" s="1095">
        <v>2240338.9</v>
      </c>
      <c r="H336" s="1095">
        <v>3462782.77</v>
      </c>
    </row>
    <row r="337" spans="1:9" x14ac:dyDescent="0.2">
      <c r="A337" s="1093">
        <v>2</v>
      </c>
      <c r="B337" s="1100" t="s">
        <v>1807</v>
      </c>
      <c r="C337" s="1090" t="s">
        <v>1808</v>
      </c>
      <c r="D337" s="1095">
        <v>0</v>
      </c>
      <c r="E337" s="1095">
        <v>2541324.37</v>
      </c>
      <c r="F337" s="1095">
        <v>2541324.37</v>
      </c>
      <c r="G337" s="1095">
        <v>1309668.95</v>
      </c>
      <c r="H337" s="1095">
        <v>1231655.42</v>
      </c>
    </row>
    <row r="338" spans="1:9" x14ac:dyDescent="0.2">
      <c r="A338" s="1093">
        <v>2</v>
      </c>
      <c r="B338" s="1100" t="s">
        <v>1809</v>
      </c>
      <c r="C338" s="1090" t="s">
        <v>1810</v>
      </c>
      <c r="D338" s="1095">
        <v>0</v>
      </c>
      <c r="E338" s="1095">
        <v>365012478.30000001</v>
      </c>
      <c r="F338" s="1095">
        <v>365012478.30000001</v>
      </c>
      <c r="G338" s="1095">
        <v>107832420.31</v>
      </c>
      <c r="H338" s="1095">
        <v>257180057.99000001</v>
      </c>
    </row>
    <row r="339" spans="1:9" x14ac:dyDescent="0.2">
      <c r="A339" s="1093">
        <v>2</v>
      </c>
      <c r="B339" s="1100" t="s">
        <v>1811</v>
      </c>
      <c r="C339" s="1090" t="s">
        <v>1812</v>
      </c>
      <c r="D339" s="1095">
        <v>0</v>
      </c>
      <c r="E339" s="1095">
        <v>309602002.62</v>
      </c>
      <c r="F339" s="1095">
        <v>309602002.62</v>
      </c>
      <c r="G339" s="1095">
        <v>101883558.01000001</v>
      </c>
      <c r="H339" s="1095">
        <v>207718444.61000001</v>
      </c>
    </row>
    <row r="340" spans="1:9" x14ac:dyDescent="0.2">
      <c r="A340" s="1093">
        <v>2</v>
      </c>
      <c r="B340" s="1100" t="s">
        <v>1813</v>
      </c>
      <c r="C340" s="1090" t="s">
        <v>1814</v>
      </c>
      <c r="D340" s="1095">
        <v>0</v>
      </c>
      <c r="E340" s="1095">
        <v>19893884.879999999</v>
      </c>
      <c r="F340" s="1095">
        <v>19893884.879999999</v>
      </c>
      <c r="G340" s="1095">
        <v>2143114.2999999998</v>
      </c>
      <c r="H340" s="1095">
        <v>17750770.579999998</v>
      </c>
    </row>
    <row r="341" spans="1:9" x14ac:dyDescent="0.2">
      <c r="A341" s="1093">
        <v>2</v>
      </c>
      <c r="B341" s="1100" t="s">
        <v>1815</v>
      </c>
      <c r="C341" s="1090" t="s">
        <v>1816</v>
      </c>
      <c r="D341" s="1095">
        <v>0</v>
      </c>
      <c r="E341" s="1095">
        <v>3700000</v>
      </c>
      <c r="F341" s="1095">
        <v>3700000</v>
      </c>
      <c r="G341" s="1095">
        <v>580500</v>
      </c>
      <c r="H341" s="1095">
        <v>3119500</v>
      </c>
    </row>
    <row r="342" spans="1:9" x14ac:dyDescent="0.2">
      <c r="A342" s="1093">
        <v>2</v>
      </c>
      <c r="B342" s="1100" t="s">
        <v>1817</v>
      </c>
      <c r="C342" s="1090" t="s">
        <v>4534</v>
      </c>
      <c r="D342" s="1095">
        <v>0</v>
      </c>
      <c r="E342" s="1095">
        <v>1600000</v>
      </c>
      <c r="F342" s="1095">
        <v>1600000</v>
      </c>
      <c r="G342" s="1095">
        <v>1450</v>
      </c>
      <c r="H342" s="1095">
        <v>1598550</v>
      </c>
    </row>
    <row r="343" spans="1:9" x14ac:dyDescent="0.2">
      <c r="A343" s="1093">
        <v>2</v>
      </c>
      <c r="B343" s="1100" t="s">
        <v>1818</v>
      </c>
      <c r="C343" s="1090" t="s">
        <v>1819</v>
      </c>
      <c r="D343" s="1095">
        <v>0</v>
      </c>
      <c r="E343" s="1095">
        <v>19298781.800000001</v>
      </c>
      <c r="F343" s="1095">
        <v>19298781.800000001</v>
      </c>
      <c r="G343" s="1095">
        <v>474080</v>
      </c>
      <c r="H343" s="1095">
        <v>18824701.800000001</v>
      </c>
    </row>
    <row r="344" spans="1:9" s="1092" customFormat="1" x14ac:dyDescent="0.2">
      <c r="A344" s="1093">
        <v>2</v>
      </c>
      <c r="B344" s="1100" t="s">
        <v>1820</v>
      </c>
      <c r="C344" s="1090" t="s">
        <v>1821</v>
      </c>
      <c r="D344" s="1103">
        <v>0</v>
      </c>
      <c r="E344" s="1095">
        <v>10917809</v>
      </c>
      <c r="F344" s="1095">
        <v>10917809</v>
      </c>
      <c r="G344" s="1095">
        <v>2749718</v>
      </c>
      <c r="H344" s="1095">
        <v>8168091</v>
      </c>
      <c r="I344" s="1090"/>
    </row>
    <row r="345" spans="1:9" x14ac:dyDescent="0.2">
      <c r="A345" s="1093">
        <v>2</v>
      </c>
      <c r="B345" s="1100" t="s">
        <v>1822</v>
      </c>
      <c r="C345" s="1090" t="s">
        <v>4535</v>
      </c>
      <c r="D345" s="1095">
        <v>0</v>
      </c>
      <c r="E345" s="1095">
        <v>409655.47</v>
      </c>
      <c r="F345" s="1095">
        <v>409655.47</v>
      </c>
      <c r="G345" s="1095">
        <v>0</v>
      </c>
      <c r="H345" s="1095">
        <v>409655.47</v>
      </c>
    </row>
    <row r="346" spans="1:9" x14ac:dyDescent="0.2">
      <c r="A346" s="1093">
        <v>2</v>
      </c>
      <c r="B346" s="1100" t="s">
        <v>1823</v>
      </c>
      <c r="C346" s="1090" t="s">
        <v>4536</v>
      </c>
      <c r="D346" s="1095">
        <v>0</v>
      </c>
      <c r="E346" s="1095">
        <v>409655.47</v>
      </c>
      <c r="F346" s="1095">
        <v>409655.47</v>
      </c>
      <c r="G346" s="1095">
        <v>0</v>
      </c>
      <c r="H346" s="1095">
        <v>409655.47</v>
      </c>
    </row>
    <row r="347" spans="1:9" x14ac:dyDescent="0.2">
      <c r="A347" s="1093">
        <v>2</v>
      </c>
      <c r="B347" s="1100" t="s">
        <v>1824</v>
      </c>
      <c r="C347" s="1090" t="s">
        <v>987</v>
      </c>
      <c r="D347" s="1095">
        <v>666000000</v>
      </c>
      <c r="E347" s="1095">
        <v>-425383123.63999999</v>
      </c>
      <c r="F347" s="1095">
        <v>240616876.36000001</v>
      </c>
      <c r="G347" s="1095">
        <v>0</v>
      </c>
      <c r="H347" s="1095">
        <v>240616876.36000001</v>
      </c>
    </row>
    <row r="348" spans="1:9" x14ac:dyDescent="0.2">
      <c r="B348" s="1100"/>
    </row>
    <row r="349" spans="1:9" x14ac:dyDescent="0.2">
      <c r="A349" s="1091">
        <v>2</v>
      </c>
      <c r="B349" s="1102" t="s">
        <v>1415</v>
      </c>
      <c r="C349" s="1092" t="s">
        <v>1416</v>
      </c>
      <c r="D349" s="1103">
        <v>2932000000</v>
      </c>
      <c r="E349" s="1103">
        <v>444899167.19999999</v>
      </c>
      <c r="F349" s="1103">
        <v>3376899167.1999998</v>
      </c>
      <c r="G349" s="1103">
        <v>630442672.11000001</v>
      </c>
      <c r="H349" s="1103">
        <v>2746456495.0900002</v>
      </c>
    </row>
    <row r="350" spans="1:9" x14ac:dyDescent="0.2">
      <c r="A350" s="1093">
        <v>2</v>
      </c>
      <c r="B350" s="1100" t="s">
        <v>1825</v>
      </c>
      <c r="C350" s="1090" t="s">
        <v>4537</v>
      </c>
      <c r="D350" s="1095">
        <v>2932000000</v>
      </c>
      <c r="E350" s="1095">
        <v>444899167.19999999</v>
      </c>
      <c r="F350" s="1095">
        <v>3376899167.1999998</v>
      </c>
      <c r="G350" s="1095">
        <v>630442672.11000001</v>
      </c>
      <c r="H350" s="1095">
        <v>2746456495.0900002</v>
      </c>
    </row>
    <row r="351" spans="1:9" x14ac:dyDescent="0.2">
      <c r="A351" s="1093">
        <v>2</v>
      </c>
      <c r="B351" s="1100" t="s">
        <v>1826</v>
      </c>
      <c r="C351" s="1090" t="s">
        <v>1418</v>
      </c>
      <c r="D351" s="1095">
        <v>0</v>
      </c>
      <c r="E351" s="1095">
        <v>604668609.42999995</v>
      </c>
      <c r="F351" s="1095">
        <v>604668609.42999995</v>
      </c>
      <c r="G351" s="1095">
        <v>146056345.03999999</v>
      </c>
      <c r="H351" s="1095">
        <v>458612264.38999999</v>
      </c>
    </row>
    <row r="352" spans="1:9" x14ac:dyDescent="0.2">
      <c r="A352" s="1093">
        <v>2</v>
      </c>
      <c r="B352" s="1100" t="s">
        <v>1827</v>
      </c>
      <c r="C352" s="1090" t="s">
        <v>4538</v>
      </c>
      <c r="D352" s="1095">
        <v>0</v>
      </c>
      <c r="E352" s="1095">
        <v>13836023.35</v>
      </c>
      <c r="F352" s="1095">
        <v>13836023.35</v>
      </c>
      <c r="G352" s="1095">
        <v>1752219.4</v>
      </c>
      <c r="H352" s="1095">
        <v>12083803.949999999</v>
      </c>
    </row>
    <row r="353" spans="1:9" x14ac:dyDescent="0.2">
      <c r="A353" s="1093">
        <v>2</v>
      </c>
      <c r="B353" s="1100" t="s">
        <v>1828</v>
      </c>
      <c r="C353" s="1090" t="s">
        <v>1829</v>
      </c>
      <c r="D353" s="1095">
        <v>0</v>
      </c>
      <c r="E353" s="1095">
        <v>223902728.33000001</v>
      </c>
      <c r="F353" s="1095">
        <v>223902728.33000001</v>
      </c>
      <c r="G353" s="1095">
        <v>99738613.030000001</v>
      </c>
      <c r="H353" s="1095">
        <v>124164115.3</v>
      </c>
    </row>
    <row r="354" spans="1:9" x14ac:dyDescent="0.2">
      <c r="A354" s="1093">
        <v>2</v>
      </c>
      <c r="B354" s="1100" t="s">
        <v>1830</v>
      </c>
      <c r="C354" s="1090" t="s">
        <v>4539</v>
      </c>
      <c r="D354" s="1095">
        <v>0</v>
      </c>
      <c r="E354" s="1095">
        <v>9208200.6999999993</v>
      </c>
      <c r="F354" s="1095">
        <v>9208200.6999999993</v>
      </c>
      <c r="G354" s="1095">
        <v>5227949.55</v>
      </c>
      <c r="H354" s="1095">
        <v>3980251.15</v>
      </c>
      <c r="I354" s="1092"/>
    </row>
    <row r="355" spans="1:9" x14ac:dyDescent="0.2">
      <c r="A355" s="1093">
        <v>2</v>
      </c>
      <c r="B355" s="1100" t="s">
        <v>1832</v>
      </c>
      <c r="C355" s="1090" t="s">
        <v>4540</v>
      </c>
      <c r="D355" s="1095">
        <v>0</v>
      </c>
      <c r="E355" s="1095">
        <v>1129027.8999999999</v>
      </c>
      <c r="F355" s="1095">
        <v>1129027.8999999999</v>
      </c>
      <c r="G355" s="1095">
        <v>85615</v>
      </c>
      <c r="H355" s="1095">
        <v>1043412.9</v>
      </c>
    </row>
    <row r="356" spans="1:9" x14ac:dyDescent="0.2">
      <c r="A356" s="1093">
        <v>2</v>
      </c>
      <c r="B356" s="1100" t="s">
        <v>1833</v>
      </c>
      <c r="C356" s="1090" t="s">
        <v>4541</v>
      </c>
      <c r="D356" s="1095">
        <v>0</v>
      </c>
      <c r="E356" s="1095">
        <v>38111668.990000002</v>
      </c>
      <c r="F356" s="1095">
        <v>38111668.990000002</v>
      </c>
      <c r="G356" s="1095">
        <v>1520103.6</v>
      </c>
      <c r="H356" s="1095">
        <v>36591565.390000001</v>
      </c>
    </row>
    <row r="357" spans="1:9" x14ac:dyDescent="0.2">
      <c r="A357" s="1093">
        <v>2</v>
      </c>
      <c r="B357" s="1100" t="s">
        <v>1835</v>
      </c>
      <c r="C357" s="1090" t="s">
        <v>4542</v>
      </c>
      <c r="D357" s="1095">
        <v>0</v>
      </c>
      <c r="E357" s="1095">
        <v>166549644.90000001</v>
      </c>
      <c r="F357" s="1095">
        <v>166549644.90000001</v>
      </c>
      <c r="G357" s="1095">
        <v>9891280.7799999993</v>
      </c>
      <c r="H357" s="1095">
        <v>156658364.12</v>
      </c>
    </row>
    <row r="358" spans="1:9" x14ac:dyDescent="0.2">
      <c r="A358" s="1093">
        <v>2</v>
      </c>
      <c r="B358" s="1100" t="s">
        <v>1837</v>
      </c>
      <c r="C358" s="1090" t="s">
        <v>4543</v>
      </c>
      <c r="D358" s="1095">
        <v>0</v>
      </c>
      <c r="E358" s="1095">
        <v>9855104.5399999991</v>
      </c>
      <c r="F358" s="1095">
        <v>9855104.5399999991</v>
      </c>
      <c r="G358" s="1095">
        <v>405811.75</v>
      </c>
      <c r="H358" s="1095">
        <v>9449292.7899999991</v>
      </c>
    </row>
    <row r="359" spans="1:9" x14ac:dyDescent="0.2">
      <c r="A359" s="1093">
        <v>2</v>
      </c>
      <c r="B359" s="1100" t="s">
        <v>1838</v>
      </c>
      <c r="C359" s="1090" t="s">
        <v>1839</v>
      </c>
      <c r="D359" s="1095">
        <v>0</v>
      </c>
      <c r="E359" s="1095">
        <v>23726247</v>
      </c>
      <c r="F359" s="1095">
        <v>23726247</v>
      </c>
      <c r="G359" s="1095">
        <v>6121206.1299999999</v>
      </c>
      <c r="H359" s="1095">
        <v>17605040.870000001</v>
      </c>
    </row>
    <row r="360" spans="1:9" x14ac:dyDescent="0.2">
      <c r="A360" s="1093">
        <v>2</v>
      </c>
      <c r="B360" s="1100" t="s">
        <v>1841</v>
      </c>
      <c r="C360" s="1090" t="s">
        <v>898</v>
      </c>
      <c r="D360" s="1095">
        <v>0</v>
      </c>
      <c r="E360" s="1095">
        <v>0</v>
      </c>
      <c r="F360" s="1095">
        <v>0</v>
      </c>
      <c r="G360" s="1095">
        <v>75849</v>
      </c>
      <c r="H360" s="1095">
        <v>-75849</v>
      </c>
    </row>
    <row r="361" spans="1:9" x14ac:dyDescent="0.2">
      <c r="A361" s="1093">
        <v>2</v>
      </c>
      <c r="B361" s="1100" t="s">
        <v>1842</v>
      </c>
      <c r="C361" s="1090" t="s">
        <v>1843</v>
      </c>
      <c r="D361" s="1095">
        <v>0</v>
      </c>
      <c r="E361" s="1095">
        <v>15570455.119999999</v>
      </c>
      <c r="F361" s="1095">
        <v>15570455.119999999</v>
      </c>
      <c r="G361" s="1095">
        <v>4210945.75</v>
      </c>
      <c r="H361" s="1095">
        <v>11359509.369999999</v>
      </c>
    </row>
    <row r="362" spans="1:9" x14ac:dyDescent="0.2">
      <c r="A362" s="1093">
        <v>2</v>
      </c>
      <c r="B362" s="1100" t="s">
        <v>1845</v>
      </c>
      <c r="C362" s="1090" t="s">
        <v>1846</v>
      </c>
      <c r="D362" s="1095">
        <v>0</v>
      </c>
      <c r="E362" s="1095">
        <v>45222003.729999997</v>
      </c>
      <c r="F362" s="1095">
        <v>45222003.729999997</v>
      </c>
      <c r="G362" s="1095">
        <v>12709486.720000001</v>
      </c>
      <c r="H362" s="1095">
        <v>32512517.010000002</v>
      </c>
    </row>
    <row r="363" spans="1:9" x14ac:dyDescent="0.2">
      <c r="A363" s="1093">
        <v>2</v>
      </c>
      <c r="B363" s="1100" t="s">
        <v>1847</v>
      </c>
      <c r="C363" s="1090" t="s">
        <v>901</v>
      </c>
      <c r="D363" s="1095">
        <v>0</v>
      </c>
      <c r="E363" s="1095">
        <v>57557504.869999997</v>
      </c>
      <c r="F363" s="1095">
        <v>57557504.869999997</v>
      </c>
      <c r="G363" s="1095">
        <v>4011515.47</v>
      </c>
      <c r="H363" s="1095">
        <v>53545989.399999999</v>
      </c>
    </row>
    <row r="364" spans="1:9" x14ac:dyDescent="0.2">
      <c r="A364" s="1093">
        <v>2</v>
      </c>
      <c r="B364" s="1100" t="s">
        <v>1848</v>
      </c>
      <c r="C364" s="1090" t="s">
        <v>1849</v>
      </c>
      <c r="D364" s="1095">
        <v>0</v>
      </c>
      <c r="E364" s="1095">
        <v>0</v>
      </c>
      <c r="F364" s="1095">
        <v>0</v>
      </c>
      <c r="G364" s="1095">
        <v>305748.86</v>
      </c>
      <c r="H364" s="1095">
        <v>-305748.86</v>
      </c>
    </row>
    <row r="365" spans="1:9" x14ac:dyDescent="0.2">
      <c r="A365" s="1093">
        <v>2</v>
      </c>
      <c r="B365" s="1100" t="s">
        <v>1850</v>
      </c>
      <c r="C365" s="1090" t="s">
        <v>1449</v>
      </c>
      <c r="D365" s="1095">
        <v>0</v>
      </c>
      <c r="E365" s="1095">
        <v>1890215696.6300001</v>
      </c>
      <c r="F365" s="1095">
        <v>1890215696.6300001</v>
      </c>
      <c r="G365" s="1095">
        <v>484386327.06999999</v>
      </c>
      <c r="H365" s="1095">
        <v>1405829369.5599999</v>
      </c>
    </row>
    <row r="366" spans="1:9" x14ac:dyDescent="0.2">
      <c r="A366" s="1093">
        <v>2</v>
      </c>
      <c r="B366" s="1100" t="s">
        <v>1851</v>
      </c>
      <c r="C366" s="1090" t="s">
        <v>902</v>
      </c>
      <c r="D366" s="1095">
        <v>0</v>
      </c>
      <c r="E366" s="1095">
        <v>56714339.560000002</v>
      </c>
      <c r="F366" s="1095">
        <v>56714339.560000002</v>
      </c>
      <c r="G366" s="1095">
        <v>19436235.260000002</v>
      </c>
      <c r="H366" s="1095">
        <v>37278104.299999997</v>
      </c>
    </row>
    <row r="367" spans="1:9" x14ac:dyDescent="0.2">
      <c r="A367" s="1093">
        <v>2</v>
      </c>
      <c r="B367" s="1100" t="s">
        <v>4544</v>
      </c>
      <c r="C367" s="1090" t="s">
        <v>905</v>
      </c>
      <c r="D367" s="1095">
        <v>0</v>
      </c>
      <c r="E367" s="1095">
        <v>5412034.3399999999</v>
      </c>
      <c r="F367" s="1095">
        <v>5412034.3399999999</v>
      </c>
      <c r="G367" s="1095">
        <v>204716.2</v>
      </c>
      <c r="H367" s="1095">
        <v>5207318.1399999997</v>
      </c>
    </row>
    <row r="368" spans="1:9" x14ac:dyDescent="0.2">
      <c r="A368" s="1093">
        <v>2</v>
      </c>
      <c r="B368" s="1100" t="s">
        <v>1852</v>
      </c>
      <c r="C368" s="1090" t="s">
        <v>906</v>
      </c>
      <c r="D368" s="1095">
        <v>0</v>
      </c>
      <c r="E368" s="1095">
        <v>20471902.23</v>
      </c>
      <c r="F368" s="1095">
        <v>20471902.23</v>
      </c>
      <c r="G368" s="1095">
        <v>2146002.4</v>
      </c>
      <c r="H368" s="1095">
        <v>18325899.829999998</v>
      </c>
    </row>
    <row r="369" spans="1:8" x14ac:dyDescent="0.2">
      <c r="A369" s="1093">
        <v>2</v>
      </c>
      <c r="B369" s="1100" t="s">
        <v>1853</v>
      </c>
      <c r="C369" s="1090" t="s">
        <v>907</v>
      </c>
      <c r="D369" s="1095">
        <v>0</v>
      </c>
      <c r="E369" s="1095">
        <v>24937759.370000001</v>
      </c>
      <c r="F369" s="1095">
        <v>24937759.370000001</v>
      </c>
      <c r="G369" s="1095">
        <v>7695067.7000000002</v>
      </c>
      <c r="H369" s="1095">
        <v>17242691.670000002</v>
      </c>
    </row>
    <row r="370" spans="1:8" x14ac:dyDescent="0.2">
      <c r="A370" s="1093">
        <v>2</v>
      </c>
      <c r="B370" s="1100" t="s">
        <v>1854</v>
      </c>
      <c r="C370" s="1090" t="s">
        <v>1855</v>
      </c>
      <c r="D370" s="1095">
        <v>0</v>
      </c>
      <c r="E370" s="1095">
        <v>171437601.19999999</v>
      </c>
      <c r="F370" s="1095">
        <v>171437601.19999999</v>
      </c>
      <c r="G370" s="1095">
        <v>28465605.52</v>
      </c>
      <c r="H370" s="1095">
        <v>142971995.68000001</v>
      </c>
    </row>
    <row r="371" spans="1:8" x14ac:dyDescent="0.2">
      <c r="A371" s="1093">
        <v>2</v>
      </c>
      <c r="B371" s="1100" t="s">
        <v>1856</v>
      </c>
      <c r="C371" s="1090" t="s">
        <v>4545</v>
      </c>
      <c r="D371" s="1095">
        <v>0</v>
      </c>
      <c r="E371" s="1095">
        <v>837249152.45000005</v>
      </c>
      <c r="F371" s="1095">
        <v>837249152.45000005</v>
      </c>
      <c r="G371" s="1095">
        <v>222339406.38999999</v>
      </c>
      <c r="H371" s="1095">
        <v>614909746.05999994</v>
      </c>
    </row>
    <row r="372" spans="1:8" x14ac:dyDescent="0.2">
      <c r="A372" s="1093">
        <v>2</v>
      </c>
      <c r="B372" s="1100" t="s">
        <v>1857</v>
      </c>
      <c r="C372" s="1090" t="s">
        <v>911</v>
      </c>
      <c r="D372" s="1095">
        <v>0</v>
      </c>
      <c r="E372" s="1095">
        <v>6000000</v>
      </c>
      <c r="F372" s="1095">
        <v>6000000</v>
      </c>
      <c r="G372" s="1095">
        <v>412279</v>
      </c>
      <c r="H372" s="1095">
        <v>5587721</v>
      </c>
    </row>
    <row r="373" spans="1:8" x14ac:dyDescent="0.2">
      <c r="A373" s="1093">
        <v>2</v>
      </c>
      <c r="B373" s="1100" t="s">
        <v>1858</v>
      </c>
      <c r="C373" s="1090" t="s">
        <v>912</v>
      </c>
      <c r="D373" s="1095">
        <v>0</v>
      </c>
      <c r="E373" s="1095">
        <v>8010778.04</v>
      </c>
      <c r="F373" s="1095">
        <v>8010778.04</v>
      </c>
      <c r="G373" s="1095">
        <v>2042296.61</v>
      </c>
      <c r="H373" s="1095">
        <v>5968481.4299999997</v>
      </c>
    </row>
    <row r="374" spans="1:8" x14ac:dyDescent="0.2">
      <c r="A374" s="1093">
        <v>2</v>
      </c>
      <c r="B374" s="1100" t="s">
        <v>1859</v>
      </c>
      <c r="C374" s="1090" t="s">
        <v>4546</v>
      </c>
      <c r="D374" s="1095">
        <v>0</v>
      </c>
      <c r="E374" s="1095">
        <v>6433580</v>
      </c>
      <c r="F374" s="1095">
        <v>6433580</v>
      </c>
      <c r="G374" s="1095">
        <v>1552000</v>
      </c>
      <c r="H374" s="1095">
        <v>4881580</v>
      </c>
    </row>
    <row r="375" spans="1:8" x14ac:dyDescent="0.2">
      <c r="A375" s="1093">
        <v>2</v>
      </c>
      <c r="B375" s="1100" t="s">
        <v>1860</v>
      </c>
      <c r="C375" s="1090" t="s">
        <v>914</v>
      </c>
      <c r="D375" s="1095">
        <v>0</v>
      </c>
      <c r="E375" s="1095">
        <v>40002329.200000003</v>
      </c>
      <c r="F375" s="1095">
        <v>40002329.200000003</v>
      </c>
      <c r="G375" s="1095">
        <v>3778403.62</v>
      </c>
      <c r="H375" s="1095">
        <v>36223925.579999998</v>
      </c>
    </row>
    <row r="376" spans="1:8" x14ac:dyDescent="0.2">
      <c r="A376" s="1093">
        <v>2</v>
      </c>
      <c r="B376" s="1100" t="s">
        <v>1861</v>
      </c>
      <c r="C376" s="1090" t="s">
        <v>4547</v>
      </c>
      <c r="D376" s="1095">
        <v>0</v>
      </c>
      <c r="E376" s="1095">
        <v>1204019.02</v>
      </c>
      <c r="F376" s="1095">
        <v>1204019.02</v>
      </c>
      <c r="G376" s="1095">
        <v>0</v>
      </c>
      <c r="H376" s="1095">
        <v>1204019.02</v>
      </c>
    </row>
    <row r="377" spans="1:8" x14ac:dyDescent="0.2">
      <c r="A377" s="1093">
        <v>2</v>
      </c>
      <c r="B377" s="1100" t="s">
        <v>1862</v>
      </c>
      <c r="C377" s="1090" t="s">
        <v>917</v>
      </c>
      <c r="D377" s="1095">
        <v>0</v>
      </c>
      <c r="E377" s="1095">
        <v>4483000</v>
      </c>
      <c r="F377" s="1095">
        <v>4483000</v>
      </c>
      <c r="G377" s="1095">
        <v>78920</v>
      </c>
      <c r="H377" s="1095">
        <v>4404080</v>
      </c>
    </row>
    <row r="378" spans="1:8" x14ac:dyDescent="0.2">
      <c r="A378" s="1093">
        <v>2</v>
      </c>
      <c r="B378" s="1100" t="s">
        <v>1863</v>
      </c>
      <c r="C378" s="1090" t="s">
        <v>1864</v>
      </c>
      <c r="D378" s="1095">
        <v>0</v>
      </c>
      <c r="E378" s="1095">
        <v>200000000</v>
      </c>
      <c r="F378" s="1095">
        <v>200000000</v>
      </c>
      <c r="G378" s="1095">
        <v>0</v>
      </c>
      <c r="H378" s="1095">
        <v>200000000</v>
      </c>
    </row>
    <row r="379" spans="1:8" x14ac:dyDescent="0.2">
      <c r="A379" s="1093">
        <v>2</v>
      </c>
      <c r="B379" s="1100" t="s">
        <v>1865</v>
      </c>
      <c r="C379" s="1090" t="s">
        <v>920</v>
      </c>
      <c r="D379" s="1095">
        <v>0</v>
      </c>
      <c r="E379" s="1095">
        <v>0</v>
      </c>
      <c r="F379" s="1095">
        <v>0</v>
      </c>
      <c r="G379" s="1095">
        <v>14200</v>
      </c>
      <c r="H379" s="1095">
        <v>-14200</v>
      </c>
    </row>
    <row r="380" spans="1:8" x14ac:dyDescent="0.2">
      <c r="A380" s="1093">
        <v>2</v>
      </c>
      <c r="B380" s="1100" t="s">
        <v>1866</v>
      </c>
      <c r="C380" s="1090" t="s">
        <v>921</v>
      </c>
      <c r="D380" s="1095">
        <v>0</v>
      </c>
      <c r="E380" s="1095">
        <v>163327960.69999999</v>
      </c>
      <c r="F380" s="1095">
        <v>163327960.69999999</v>
      </c>
      <c r="G380" s="1095">
        <v>99201618.030000001</v>
      </c>
      <c r="H380" s="1095">
        <v>64126342.670000002</v>
      </c>
    </row>
    <row r="381" spans="1:8" x14ac:dyDescent="0.2">
      <c r="A381" s="1093">
        <v>2</v>
      </c>
      <c r="B381" s="1100" t="s">
        <v>1867</v>
      </c>
      <c r="C381" s="1090" t="s">
        <v>922</v>
      </c>
      <c r="D381" s="1095">
        <v>0</v>
      </c>
      <c r="E381" s="1095">
        <v>18232404.399999999</v>
      </c>
      <c r="F381" s="1095">
        <v>18232404.399999999</v>
      </c>
      <c r="G381" s="1095">
        <v>289320</v>
      </c>
      <c r="H381" s="1095">
        <v>17943084.399999999</v>
      </c>
    </row>
    <row r="382" spans="1:8" x14ac:dyDescent="0.2">
      <c r="A382" s="1093">
        <v>2</v>
      </c>
      <c r="B382" s="1100" t="s">
        <v>1868</v>
      </c>
      <c r="C382" s="1090" t="s">
        <v>1869</v>
      </c>
      <c r="D382" s="1095">
        <v>0</v>
      </c>
      <c r="E382" s="1095">
        <v>7300000</v>
      </c>
      <c r="F382" s="1095">
        <v>7300000</v>
      </c>
      <c r="G382" s="1095">
        <v>0</v>
      </c>
      <c r="H382" s="1095">
        <v>7300000</v>
      </c>
    </row>
    <row r="383" spans="1:8" x14ac:dyDescent="0.2">
      <c r="A383" s="1093">
        <v>2</v>
      </c>
      <c r="B383" s="1100" t="s">
        <v>1870</v>
      </c>
      <c r="C383" s="1090" t="s">
        <v>923</v>
      </c>
      <c r="D383" s="1095">
        <v>0</v>
      </c>
      <c r="E383" s="1095">
        <v>20700000</v>
      </c>
      <c r="F383" s="1095">
        <v>20700000</v>
      </c>
      <c r="G383" s="1095">
        <v>0</v>
      </c>
      <c r="H383" s="1095">
        <v>20700000</v>
      </c>
    </row>
    <row r="384" spans="1:8" x14ac:dyDescent="0.2">
      <c r="A384" s="1093">
        <v>2</v>
      </c>
      <c r="B384" s="1100" t="s">
        <v>1871</v>
      </c>
      <c r="C384" s="1090" t="s">
        <v>928</v>
      </c>
      <c r="D384" s="1095">
        <v>0</v>
      </c>
      <c r="E384" s="1095">
        <v>0</v>
      </c>
      <c r="F384" s="1095">
        <v>0</v>
      </c>
      <c r="G384" s="1095">
        <v>420000</v>
      </c>
      <c r="H384" s="1095">
        <v>-420000</v>
      </c>
    </row>
    <row r="385" spans="1:9" x14ac:dyDescent="0.2">
      <c r="A385" s="1093">
        <v>2</v>
      </c>
      <c r="B385" s="1100" t="s">
        <v>1872</v>
      </c>
      <c r="C385" s="1090" t="s">
        <v>1873</v>
      </c>
      <c r="D385" s="1095">
        <v>0</v>
      </c>
      <c r="E385" s="1095">
        <v>67852657.769999996</v>
      </c>
      <c r="F385" s="1095">
        <v>67852657.769999996</v>
      </c>
      <c r="G385" s="1095">
        <v>20131388.41</v>
      </c>
      <c r="H385" s="1095">
        <v>47721269.359999999</v>
      </c>
    </row>
    <row r="386" spans="1:9" x14ac:dyDescent="0.2">
      <c r="A386" s="1093">
        <v>2</v>
      </c>
      <c r="B386" s="1100" t="s">
        <v>1874</v>
      </c>
      <c r="C386" s="1090" t="s">
        <v>932</v>
      </c>
      <c r="D386" s="1095">
        <v>0</v>
      </c>
      <c r="E386" s="1095">
        <v>8938000</v>
      </c>
      <c r="F386" s="1095">
        <v>8938000</v>
      </c>
      <c r="G386" s="1095">
        <v>148000</v>
      </c>
      <c r="H386" s="1095">
        <v>8790000</v>
      </c>
    </row>
    <row r="387" spans="1:9" x14ac:dyDescent="0.2">
      <c r="A387" s="1093">
        <v>2</v>
      </c>
      <c r="B387" s="1100" t="s">
        <v>1875</v>
      </c>
      <c r="C387" s="1090" t="s">
        <v>4548</v>
      </c>
      <c r="D387" s="1095">
        <v>0</v>
      </c>
      <c r="E387" s="1095">
        <v>8003174.4000000004</v>
      </c>
      <c r="F387" s="1095">
        <v>8003174.4000000004</v>
      </c>
      <c r="G387" s="1095">
        <v>887125.5</v>
      </c>
      <c r="H387" s="1095">
        <v>7116048.9000000004</v>
      </c>
    </row>
    <row r="388" spans="1:9" s="1092" customFormat="1" x14ac:dyDescent="0.2">
      <c r="A388" s="1093">
        <v>2</v>
      </c>
      <c r="B388" s="1100" t="s">
        <v>1876</v>
      </c>
      <c r="C388" s="1090" t="s">
        <v>934</v>
      </c>
      <c r="D388" s="1103">
        <v>0</v>
      </c>
      <c r="E388" s="1095">
        <v>26500000</v>
      </c>
      <c r="F388" s="1095">
        <v>26500000</v>
      </c>
      <c r="G388" s="1095">
        <v>13460630.91</v>
      </c>
      <c r="H388" s="1095">
        <v>13039369.09</v>
      </c>
      <c r="I388" s="1090"/>
    </row>
    <row r="389" spans="1:9" x14ac:dyDescent="0.2">
      <c r="A389" s="1093">
        <v>2</v>
      </c>
      <c r="B389" s="1100" t="s">
        <v>1877</v>
      </c>
      <c r="C389" s="1090" t="s">
        <v>935</v>
      </c>
      <c r="D389" s="1095">
        <v>0</v>
      </c>
      <c r="E389" s="1095">
        <v>17798072.350000001</v>
      </c>
      <c r="F389" s="1095">
        <v>17798072.350000001</v>
      </c>
      <c r="G389" s="1095">
        <v>774800.65</v>
      </c>
      <c r="H389" s="1095">
        <v>17023271.699999999</v>
      </c>
    </row>
    <row r="390" spans="1:9" x14ac:dyDescent="0.2">
      <c r="A390" s="1093">
        <v>2</v>
      </c>
      <c r="B390" s="1100" t="s">
        <v>1878</v>
      </c>
      <c r="C390" s="1090" t="s">
        <v>936</v>
      </c>
      <c r="D390" s="1095">
        <v>0</v>
      </c>
      <c r="E390" s="1095">
        <v>61440000</v>
      </c>
      <c r="F390" s="1095">
        <v>61440000</v>
      </c>
      <c r="G390" s="1095">
        <v>34897855.68</v>
      </c>
      <c r="H390" s="1095">
        <v>26542144.32</v>
      </c>
    </row>
    <row r="391" spans="1:9" x14ac:dyDescent="0.2">
      <c r="A391" s="1093">
        <v>2</v>
      </c>
      <c r="B391" s="1100" t="s">
        <v>4549</v>
      </c>
      <c r="C391" s="1090" t="s">
        <v>4550</v>
      </c>
      <c r="D391" s="1095">
        <v>0</v>
      </c>
      <c r="E391" s="1095">
        <v>63516500</v>
      </c>
      <c r="F391" s="1095">
        <v>63516500</v>
      </c>
      <c r="G391" s="1095">
        <v>14578858.25</v>
      </c>
      <c r="H391" s="1095">
        <v>48937641.75</v>
      </c>
    </row>
    <row r="392" spans="1:9" x14ac:dyDescent="0.2">
      <c r="A392" s="1093">
        <v>2</v>
      </c>
      <c r="B392" s="1100" t="s">
        <v>4551</v>
      </c>
      <c r="C392" s="1090" t="s">
        <v>4328</v>
      </c>
      <c r="D392" s="1095">
        <v>0</v>
      </c>
      <c r="E392" s="1095">
        <v>32000000</v>
      </c>
      <c r="F392" s="1095">
        <v>32000000</v>
      </c>
      <c r="G392" s="1095">
        <v>11431596.939999999</v>
      </c>
      <c r="H392" s="1095">
        <v>20568403.059999999</v>
      </c>
    </row>
    <row r="393" spans="1:9" x14ac:dyDescent="0.2">
      <c r="A393" s="1093">
        <v>2</v>
      </c>
      <c r="B393" s="1100" t="s">
        <v>4552</v>
      </c>
      <c r="C393" s="1090" t="s">
        <v>4330</v>
      </c>
      <c r="D393" s="1095">
        <v>0</v>
      </c>
      <c r="E393" s="1095">
        <v>12250431.6</v>
      </c>
      <c r="F393" s="1095">
        <v>12250431.6</v>
      </c>
      <c r="G393" s="1095">
        <v>0</v>
      </c>
      <c r="H393" s="1095">
        <v>12250431.6</v>
      </c>
    </row>
    <row r="394" spans="1:9" x14ac:dyDescent="0.2">
      <c r="A394" s="1093">
        <v>2</v>
      </c>
      <c r="B394" s="1100" t="s">
        <v>1879</v>
      </c>
      <c r="C394" s="1090" t="s">
        <v>1880</v>
      </c>
      <c r="D394" s="1095">
        <v>2932000000</v>
      </c>
      <c r="E394" s="1095">
        <v>-2049985138.8599999</v>
      </c>
      <c r="F394" s="1095">
        <v>882014861.13999999</v>
      </c>
      <c r="G394" s="1095">
        <v>0</v>
      </c>
      <c r="H394" s="1095">
        <v>882014861.13999999</v>
      </c>
    </row>
    <row r="395" spans="1:9" x14ac:dyDescent="0.2">
      <c r="B395" s="1100"/>
    </row>
    <row r="396" spans="1:9" x14ac:dyDescent="0.2">
      <c r="A396" s="1091">
        <v>2</v>
      </c>
      <c r="B396" s="1102" t="s">
        <v>1511</v>
      </c>
      <c r="C396" s="1092" t="s">
        <v>1512</v>
      </c>
      <c r="D396" s="1103">
        <v>1588000000</v>
      </c>
      <c r="E396" s="1103">
        <v>-20282394.66</v>
      </c>
      <c r="F396" s="1103">
        <v>1567717605.3399999</v>
      </c>
      <c r="G396" s="1103">
        <v>565128861.11000001</v>
      </c>
      <c r="H396" s="1103">
        <v>1002588744.23</v>
      </c>
    </row>
    <row r="397" spans="1:9" x14ac:dyDescent="0.2">
      <c r="A397" s="1093">
        <v>2</v>
      </c>
      <c r="B397" s="1100" t="s">
        <v>1881</v>
      </c>
      <c r="C397" s="1090" t="s">
        <v>4553</v>
      </c>
      <c r="D397" s="1095">
        <v>1588000000</v>
      </c>
      <c r="E397" s="1095">
        <v>-20282394.66</v>
      </c>
      <c r="F397" s="1095">
        <v>1567717605.3399999</v>
      </c>
      <c r="G397" s="1095">
        <v>565128861.11000001</v>
      </c>
      <c r="H397" s="1095">
        <v>1002588744.23</v>
      </c>
    </row>
    <row r="398" spans="1:9" x14ac:dyDescent="0.2">
      <c r="A398" s="1093">
        <v>2</v>
      </c>
      <c r="B398" s="1100" t="s">
        <v>1882</v>
      </c>
      <c r="C398" s="1090" t="s">
        <v>1514</v>
      </c>
      <c r="D398" s="1095">
        <v>0</v>
      </c>
      <c r="E398" s="1095">
        <v>40198400</v>
      </c>
      <c r="F398" s="1095">
        <v>40198400</v>
      </c>
      <c r="G398" s="1095">
        <v>0</v>
      </c>
      <c r="H398" s="1095">
        <v>40198400</v>
      </c>
    </row>
    <row r="399" spans="1:9" x14ac:dyDescent="0.2">
      <c r="A399" s="1093">
        <v>2</v>
      </c>
      <c r="B399" s="1100" t="s">
        <v>4554</v>
      </c>
      <c r="C399" s="1090" t="s">
        <v>4555</v>
      </c>
      <c r="D399" s="1095">
        <v>0</v>
      </c>
      <c r="E399" s="1095">
        <v>40198400</v>
      </c>
      <c r="F399" s="1095">
        <v>40198400</v>
      </c>
      <c r="G399" s="1095">
        <v>0</v>
      </c>
      <c r="H399" s="1095">
        <v>40198400</v>
      </c>
    </row>
    <row r="400" spans="1:9" x14ac:dyDescent="0.2">
      <c r="A400" s="1093">
        <v>2</v>
      </c>
      <c r="B400" s="1100" t="s">
        <v>1883</v>
      </c>
      <c r="C400" s="1090" t="s">
        <v>1524</v>
      </c>
      <c r="D400" s="1095">
        <v>0</v>
      </c>
      <c r="E400" s="1095">
        <v>2298905399.9299998</v>
      </c>
      <c r="F400" s="1095">
        <v>2298905399.9299998</v>
      </c>
      <c r="G400" s="1095">
        <v>565128861.11000001</v>
      </c>
      <c r="H400" s="1095">
        <v>1733776538.8199999</v>
      </c>
    </row>
    <row r="401" spans="1:9" x14ac:dyDescent="0.2">
      <c r="A401" s="1093">
        <v>2</v>
      </c>
      <c r="B401" s="1100" t="s">
        <v>1884</v>
      </c>
      <c r="C401" s="1090" t="s">
        <v>939</v>
      </c>
      <c r="D401" s="1095">
        <v>0</v>
      </c>
      <c r="E401" s="1095">
        <v>0</v>
      </c>
      <c r="F401" s="1095">
        <v>0</v>
      </c>
      <c r="G401" s="1095">
        <v>20503.650000000001</v>
      </c>
      <c r="H401" s="1095">
        <v>-20503.650000000001</v>
      </c>
    </row>
    <row r="402" spans="1:9" x14ac:dyDescent="0.2">
      <c r="A402" s="1093">
        <v>2</v>
      </c>
      <c r="B402" s="1100" t="s">
        <v>1885</v>
      </c>
      <c r="C402" s="1090" t="s">
        <v>940</v>
      </c>
      <c r="D402" s="1095">
        <v>0</v>
      </c>
      <c r="E402" s="1095">
        <v>77471524.5</v>
      </c>
      <c r="F402" s="1095">
        <v>77471524.5</v>
      </c>
      <c r="G402" s="1095">
        <v>32191718.059999999</v>
      </c>
      <c r="H402" s="1095">
        <v>45279806.439999998</v>
      </c>
    </row>
    <row r="403" spans="1:9" x14ac:dyDescent="0.2">
      <c r="A403" s="1093">
        <v>2</v>
      </c>
      <c r="B403" s="1100" t="s">
        <v>1886</v>
      </c>
      <c r="C403" s="1090" t="s">
        <v>941</v>
      </c>
      <c r="D403" s="1095">
        <v>0</v>
      </c>
      <c r="E403" s="1095">
        <v>232612695</v>
      </c>
      <c r="F403" s="1095">
        <v>232612695</v>
      </c>
      <c r="G403" s="1095">
        <v>219647077.65000001</v>
      </c>
      <c r="H403" s="1095">
        <v>12965617.35</v>
      </c>
    </row>
    <row r="404" spans="1:9" x14ac:dyDescent="0.2">
      <c r="A404" s="1093">
        <v>2</v>
      </c>
      <c r="B404" s="1100" t="s">
        <v>1887</v>
      </c>
      <c r="C404" s="1090" t="s">
        <v>4556</v>
      </c>
      <c r="D404" s="1095">
        <v>0</v>
      </c>
      <c r="E404" s="1095">
        <v>15864493</v>
      </c>
      <c r="F404" s="1095">
        <v>15864493</v>
      </c>
      <c r="G404" s="1095">
        <v>116990</v>
      </c>
      <c r="H404" s="1095">
        <v>15747503</v>
      </c>
    </row>
    <row r="405" spans="1:9" x14ac:dyDescent="0.2">
      <c r="A405" s="1093">
        <v>2</v>
      </c>
      <c r="B405" s="1100" t="s">
        <v>1888</v>
      </c>
      <c r="C405" s="1090" t="s">
        <v>4557</v>
      </c>
      <c r="D405" s="1095">
        <v>0</v>
      </c>
      <c r="E405" s="1095">
        <v>23500000</v>
      </c>
      <c r="F405" s="1095">
        <v>23500000</v>
      </c>
      <c r="G405" s="1095">
        <v>1783274.15</v>
      </c>
      <c r="H405" s="1095">
        <v>21716725.850000001</v>
      </c>
    </row>
    <row r="406" spans="1:9" x14ac:dyDescent="0.2">
      <c r="A406" s="1093">
        <v>2</v>
      </c>
      <c r="B406" s="1100" t="s">
        <v>1889</v>
      </c>
      <c r="C406" s="1090" t="s">
        <v>4558</v>
      </c>
      <c r="D406" s="1095">
        <v>0</v>
      </c>
      <c r="E406" s="1095">
        <v>211165090.66999999</v>
      </c>
      <c r="F406" s="1095">
        <v>211165090.66999999</v>
      </c>
      <c r="G406" s="1095">
        <v>3699910.01</v>
      </c>
      <c r="H406" s="1095">
        <v>207465180.66</v>
      </c>
    </row>
    <row r="407" spans="1:9" x14ac:dyDescent="0.2">
      <c r="A407" s="1093">
        <v>2</v>
      </c>
      <c r="B407" s="1100" t="s">
        <v>1890</v>
      </c>
      <c r="C407" s="1090" t="s">
        <v>1891</v>
      </c>
      <c r="D407" s="1095">
        <v>0</v>
      </c>
      <c r="E407" s="1095">
        <v>677811220</v>
      </c>
      <c r="F407" s="1095">
        <v>677811220</v>
      </c>
      <c r="G407" s="1095">
        <v>68537955.180000007</v>
      </c>
      <c r="H407" s="1095">
        <v>609273264.82000005</v>
      </c>
      <c r="I407" s="1092"/>
    </row>
    <row r="408" spans="1:9" x14ac:dyDescent="0.2">
      <c r="A408" s="1093">
        <v>2</v>
      </c>
      <c r="B408" s="1100" t="s">
        <v>1892</v>
      </c>
      <c r="C408" s="1090" t="s">
        <v>945</v>
      </c>
      <c r="D408" s="1095">
        <v>0</v>
      </c>
      <c r="E408" s="1095">
        <v>256970706.36000001</v>
      </c>
      <c r="F408" s="1095">
        <v>256970706.36000001</v>
      </c>
      <c r="G408" s="1095">
        <v>123178713.02</v>
      </c>
      <c r="H408" s="1095">
        <v>133791993.34</v>
      </c>
    </row>
    <row r="409" spans="1:9" x14ac:dyDescent="0.2">
      <c r="A409" s="1093">
        <v>2</v>
      </c>
      <c r="B409" s="1100" t="s">
        <v>1893</v>
      </c>
      <c r="C409" s="1090" t="s">
        <v>4559</v>
      </c>
      <c r="D409" s="1095">
        <v>0</v>
      </c>
      <c r="E409" s="1095">
        <v>52170703.609999999</v>
      </c>
      <c r="F409" s="1095">
        <v>52170703.609999999</v>
      </c>
      <c r="G409" s="1095">
        <v>7119217.7000000002</v>
      </c>
      <c r="H409" s="1095">
        <v>45051485.909999996</v>
      </c>
    </row>
    <row r="410" spans="1:9" s="1092" customFormat="1" x14ac:dyDescent="0.2">
      <c r="A410" s="1093">
        <v>2</v>
      </c>
      <c r="B410" s="1100" t="s">
        <v>1895</v>
      </c>
      <c r="C410" s="1090" t="s">
        <v>946</v>
      </c>
      <c r="D410" s="1103">
        <v>0</v>
      </c>
      <c r="E410" s="1095">
        <v>7750000</v>
      </c>
      <c r="F410" s="1095">
        <v>7750000</v>
      </c>
      <c r="G410" s="1095">
        <v>3750000</v>
      </c>
      <c r="H410" s="1095">
        <v>4000000</v>
      </c>
      <c r="I410" s="1090"/>
    </row>
    <row r="411" spans="1:9" x14ac:dyDescent="0.2">
      <c r="A411" s="1093">
        <v>2</v>
      </c>
      <c r="B411" s="1100" t="s">
        <v>1896</v>
      </c>
      <c r="C411" s="1090" t="s">
        <v>1897</v>
      </c>
      <c r="D411" s="1095">
        <v>0</v>
      </c>
      <c r="E411" s="1095">
        <v>5394976.4199999999</v>
      </c>
      <c r="F411" s="1095">
        <v>5394976.4199999999</v>
      </c>
      <c r="G411" s="1095">
        <v>868364</v>
      </c>
      <c r="H411" s="1095">
        <v>4526612.42</v>
      </c>
    </row>
    <row r="412" spans="1:9" x14ac:dyDescent="0.2">
      <c r="A412" s="1093">
        <v>2</v>
      </c>
      <c r="B412" s="1100" t="s">
        <v>1898</v>
      </c>
      <c r="C412" s="1090" t="s">
        <v>4560</v>
      </c>
      <c r="D412" s="1095">
        <v>0</v>
      </c>
      <c r="E412" s="1095">
        <v>8109554.8799999999</v>
      </c>
      <c r="F412" s="1095">
        <v>8109554.8799999999</v>
      </c>
      <c r="G412" s="1095">
        <v>2852419.29</v>
      </c>
      <c r="H412" s="1095">
        <v>5257135.59</v>
      </c>
    </row>
    <row r="413" spans="1:9" x14ac:dyDescent="0.2">
      <c r="A413" s="1093">
        <v>2</v>
      </c>
      <c r="B413" s="1100" t="s">
        <v>1899</v>
      </c>
      <c r="C413" s="1090" t="s">
        <v>948</v>
      </c>
      <c r="D413" s="1095">
        <v>0</v>
      </c>
      <c r="E413" s="1095">
        <v>29320000</v>
      </c>
      <c r="F413" s="1095">
        <v>29320000</v>
      </c>
      <c r="G413" s="1095">
        <v>11543650.6</v>
      </c>
      <c r="H413" s="1095">
        <v>17776349.399999999</v>
      </c>
    </row>
    <row r="414" spans="1:9" x14ac:dyDescent="0.2">
      <c r="A414" s="1093">
        <v>2</v>
      </c>
      <c r="B414" s="1100" t="s">
        <v>1900</v>
      </c>
      <c r="C414" s="1090" t="s">
        <v>1901</v>
      </c>
      <c r="D414" s="1095">
        <v>0</v>
      </c>
      <c r="E414" s="1095">
        <v>1308454.49</v>
      </c>
      <c r="F414" s="1095">
        <v>1308454.49</v>
      </c>
      <c r="G414" s="1095">
        <v>1174976.8600000001</v>
      </c>
      <c r="H414" s="1095">
        <v>133477.63</v>
      </c>
    </row>
    <row r="415" spans="1:9" x14ac:dyDescent="0.2">
      <c r="A415" s="1093">
        <v>2</v>
      </c>
      <c r="B415" s="1100" t="s">
        <v>1902</v>
      </c>
      <c r="C415" s="1090" t="s">
        <v>1903</v>
      </c>
      <c r="D415" s="1095">
        <v>0</v>
      </c>
      <c r="E415" s="1095">
        <v>169200000</v>
      </c>
      <c r="F415" s="1095">
        <v>169200000</v>
      </c>
      <c r="G415" s="1095">
        <v>64546500</v>
      </c>
      <c r="H415" s="1095">
        <v>104653500</v>
      </c>
    </row>
    <row r="416" spans="1:9" x14ac:dyDescent="0.2">
      <c r="A416" s="1093">
        <v>2</v>
      </c>
      <c r="B416" s="1100" t="s">
        <v>1904</v>
      </c>
      <c r="C416" s="1090" t="s">
        <v>4333</v>
      </c>
      <c r="D416" s="1095">
        <v>0</v>
      </c>
      <c r="E416" s="1095">
        <v>43013080</v>
      </c>
      <c r="F416" s="1095">
        <v>43013080</v>
      </c>
      <c r="G416" s="1095">
        <v>3353297.34</v>
      </c>
      <c r="H416" s="1095">
        <v>39659782.659999996</v>
      </c>
    </row>
    <row r="417" spans="1:9" x14ac:dyDescent="0.2">
      <c r="A417" s="1093">
        <v>2</v>
      </c>
      <c r="B417" s="1100" t="s">
        <v>1905</v>
      </c>
      <c r="C417" s="1090" t="s">
        <v>949</v>
      </c>
      <c r="D417" s="1095">
        <v>0</v>
      </c>
      <c r="E417" s="1095">
        <v>18000000</v>
      </c>
      <c r="F417" s="1095">
        <v>18000000</v>
      </c>
      <c r="G417" s="1095">
        <v>5291913.2</v>
      </c>
      <c r="H417" s="1095">
        <v>12708086.800000001</v>
      </c>
    </row>
    <row r="418" spans="1:9" x14ac:dyDescent="0.2">
      <c r="A418" s="1093">
        <v>2</v>
      </c>
      <c r="B418" s="1100" t="s">
        <v>4561</v>
      </c>
      <c r="C418" s="1090" t="s">
        <v>4562</v>
      </c>
      <c r="D418" s="1095">
        <v>0</v>
      </c>
      <c r="E418" s="1095">
        <v>16000000</v>
      </c>
      <c r="F418" s="1095">
        <v>16000000</v>
      </c>
      <c r="G418" s="1095">
        <v>13397947.68</v>
      </c>
      <c r="H418" s="1095">
        <v>2602052.3199999998</v>
      </c>
    </row>
    <row r="419" spans="1:9" x14ac:dyDescent="0.2">
      <c r="A419" s="1093">
        <v>2</v>
      </c>
      <c r="B419" s="1100" t="s">
        <v>4563</v>
      </c>
      <c r="C419" s="1090" t="s">
        <v>4564</v>
      </c>
      <c r="D419" s="1095">
        <v>0</v>
      </c>
      <c r="E419" s="1095">
        <v>24675000</v>
      </c>
      <c r="F419" s="1095">
        <v>24675000</v>
      </c>
      <c r="G419" s="1095">
        <v>493500</v>
      </c>
      <c r="H419" s="1095">
        <v>24181500</v>
      </c>
    </row>
    <row r="420" spans="1:9" x14ac:dyDescent="0.2">
      <c r="A420" s="1093">
        <v>2</v>
      </c>
      <c r="B420" s="1100" t="s">
        <v>4565</v>
      </c>
      <c r="C420" s="1090" t="s">
        <v>4338</v>
      </c>
      <c r="D420" s="1095">
        <v>0</v>
      </c>
      <c r="E420" s="1095">
        <v>400000000</v>
      </c>
      <c r="F420" s="1095">
        <v>400000000</v>
      </c>
      <c r="G420" s="1095">
        <v>0</v>
      </c>
      <c r="H420" s="1095">
        <v>400000000</v>
      </c>
    </row>
    <row r="421" spans="1:9" x14ac:dyDescent="0.2">
      <c r="A421" s="1093">
        <v>2</v>
      </c>
      <c r="B421" s="1100" t="s">
        <v>4566</v>
      </c>
      <c r="C421" s="1090" t="s">
        <v>4339</v>
      </c>
      <c r="D421" s="1095">
        <v>0</v>
      </c>
      <c r="E421" s="1095">
        <v>13000000</v>
      </c>
      <c r="F421" s="1095">
        <v>13000000</v>
      </c>
      <c r="G421" s="1095">
        <v>1560932.72</v>
      </c>
      <c r="H421" s="1095">
        <v>11439067.279999999</v>
      </c>
    </row>
    <row r="422" spans="1:9" s="1092" customFormat="1" x14ac:dyDescent="0.2">
      <c r="A422" s="1093">
        <v>2</v>
      </c>
      <c r="B422" s="1100" t="s">
        <v>4567</v>
      </c>
      <c r="C422" s="1090" t="s">
        <v>4340</v>
      </c>
      <c r="D422" s="1103">
        <v>0</v>
      </c>
      <c r="E422" s="1095">
        <v>15567901</v>
      </c>
      <c r="F422" s="1095">
        <v>15567901</v>
      </c>
      <c r="G422" s="1103">
        <v>0</v>
      </c>
      <c r="H422" s="1095">
        <v>15567901</v>
      </c>
      <c r="I422" s="1090"/>
    </row>
    <row r="423" spans="1:9" x14ac:dyDescent="0.2">
      <c r="A423" s="1093">
        <v>2</v>
      </c>
      <c r="B423" s="1100" t="s">
        <v>1906</v>
      </c>
      <c r="C423" s="1090" t="s">
        <v>989</v>
      </c>
      <c r="D423" s="1095">
        <v>1588000000</v>
      </c>
      <c r="E423" s="1095">
        <v>-2359386194.5900002</v>
      </c>
      <c r="F423" s="1095">
        <v>-771386194.59000003</v>
      </c>
      <c r="G423" s="1095">
        <v>0</v>
      </c>
      <c r="H423" s="1095">
        <v>-771386194.59000003</v>
      </c>
    </row>
    <row r="424" spans="1:9" x14ac:dyDescent="0.2">
      <c r="B424" s="1100"/>
    </row>
    <row r="425" spans="1:9" x14ac:dyDescent="0.2">
      <c r="A425" s="1091">
        <v>2</v>
      </c>
      <c r="B425" s="1102" t="s">
        <v>1549</v>
      </c>
      <c r="C425" s="1092" t="s">
        <v>1550</v>
      </c>
      <c r="D425" s="1103">
        <v>315000000</v>
      </c>
      <c r="E425" s="1103">
        <v>388172.48</v>
      </c>
      <c r="F425" s="1103">
        <v>315388172.48000002</v>
      </c>
      <c r="G425" s="1103">
        <v>40130812.789999999</v>
      </c>
      <c r="H425" s="1103">
        <v>275257359.69</v>
      </c>
    </row>
    <row r="426" spans="1:9" x14ac:dyDescent="0.2">
      <c r="A426" s="1093">
        <v>2</v>
      </c>
      <c r="B426" s="1100" t="s">
        <v>1907</v>
      </c>
      <c r="C426" s="1090" t="s">
        <v>4568</v>
      </c>
      <c r="D426" s="1095">
        <v>315000000</v>
      </c>
      <c r="E426" s="1095">
        <v>388172.48</v>
      </c>
      <c r="F426" s="1095">
        <v>315388172.48000002</v>
      </c>
      <c r="G426" s="1095">
        <v>40130812.789999999</v>
      </c>
      <c r="H426" s="1095">
        <v>275257359.69</v>
      </c>
    </row>
    <row r="427" spans="1:9" x14ac:dyDescent="0.2">
      <c r="A427" s="1093">
        <v>2</v>
      </c>
      <c r="B427" s="1100" t="s">
        <v>1908</v>
      </c>
      <c r="C427" s="1090" t="s">
        <v>1909</v>
      </c>
      <c r="D427" s="1095">
        <v>0</v>
      </c>
      <c r="E427" s="1095">
        <v>121788734</v>
      </c>
      <c r="F427" s="1095">
        <v>121788734</v>
      </c>
      <c r="G427" s="1095">
        <v>38066997.789999999</v>
      </c>
      <c r="H427" s="1095">
        <v>83721736.209999993</v>
      </c>
    </row>
    <row r="428" spans="1:9" x14ac:dyDescent="0.2">
      <c r="A428" s="1093">
        <v>2</v>
      </c>
      <c r="B428" s="1100" t="s">
        <v>1910</v>
      </c>
      <c r="C428" s="1090" t="s">
        <v>951</v>
      </c>
      <c r="D428" s="1095">
        <v>0</v>
      </c>
      <c r="E428" s="1095">
        <v>105031750</v>
      </c>
      <c r="F428" s="1095">
        <v>105031750</v>
      </c>
      <c r="G428" s="1095">
        <v>37414038.490000002</v>
      </c>
      <c r="H428" s="1095">
        <v>67617711.510000005</v>
      </c>
    </row>
    <row r="429" spans="1:9" x14ac:dyDescent="0.2">
      <c r="A429" s="1093">
        <v>2</v>
      </c>
      <c r="B429" s="1100" t="s">
        <v>1911</v>
      </c>
      <c r="C429" s="1090" t="s">
        <v>952</v>
      </c>
      <c r="D429" s="1095">
        <v>0</v>
      </c>
      <c r="E429" s="1095">
        <v>2590000</v>
      </c>
      <c r="F429" s="1095">
        <v>2590000</v>
      </c>
      <c r="G429" s="1095">
        <v>652959.30000000005</v>
      </c>
      <c r="H429" s="1095">
        <v>1937040.7</v>
      </c>
    </row>
    <row r="430" spans="1:9" x14ac:dyDescent="0.2">
      <c r="A430" s="1093">
        <v>2</v>
      </c>
      <c r="B430" s="1100" t="s">
        <v>1912</v>
      </c>
      <c r="C430" s="1090" t="s">
        <v>953</v>
      </c>
      <c r="D430" s="1095">
        <v>0</v>
      </c>
      <c r="E430" s="1095">
        <v>14166984</v>
      </c>
      <c r="F430" s="1095">
        <v>14166984</v>
      </c>
      <c r="G430" s="1095">
        <v>0</v>
      </c>
      <c r="H430" s="1095">
        <v>14166984</v>
      </c>
    </row>
    <row r="431" spans="1:9" x14ac:dyDescent="0.2">
      <c r="A431" s="1093">
        <v>2</v>
      </c>
      <c r="B431" s="1100" t="s">
        <v>1913</v>
      </c>
      <c r="C431" s="1090" t="s">
        <v>1914</v>
      </c>
      <c r="D431" s="1095">
        <v>0</v>
      </c>
      <c r="E431" s="1095">
        <v>47731666.859999999</v>
      </c>
      <c r="F431" s="1095">
        <v>47731666.859999999</v>
      </c>
      <c r="G431" s="1095">
        <v>2063815</v>
      </c>
      <c r="H431" s="1095">
        <v>45667851.859999999</v>
      </c>
    </row>
    <row r="432" spans="1:9" x14ac:dyDescent="0.2">
      <c r="A432" s="1093">
        <v>2</v>
      </c>
      <c r="B432" s="1100" t="s">
        <v>1915</v>
      </c>
      <c r="C432" s="1090" t="s">
        <v>954</v>
      </c>
      <c r="D432" s="1095">
        <v>0</v>
      </c>
      <c r="E432" s="1095">
        <v>32842886.48</v>
      </c>
      <c r="F432" s="1095">
        <v>32842886.48</v>
      </c>
      <c r="G432" s="1095">
        <v>657000</v>
      </c>
      <c r="H432" s="1095">
        <v>32185886.48</v>
      </c>
    </row>
    <row r="433" spans="1:9" x14ac:dyDescent="0.2">
      <c r="A433" s="1093">
        <v>2</v>
      </c>
      <c r="B433" s="1100" t="s">
        <v>1916</v>
      </c>
      <c r="C433" s="1090" t="s">
        <v>4569</v>
      </c>
      <c r="D433" s="1095">
        <v>0</v>
      </c>
      <c r="E433" s="1095">
        <v>3609523.41</v>
      </c>
      <c r="F433" s="1095">
        <v>3609523.41</v>
      </c>
      <c r="G433" s="1095">
        <v>5560</v>
      </c>
      <c r="H433" s="1095">
        <v>3603963.41</v>
      </c>
      <c r="I433" s="1092"/>
    </row>
    <row r="434" spans="1:9" x14ac:dyDescent="0.2">
      <c r="A434" s="1093">
        <v>2</v>
      </c>
      <c r="B434" s="1100" t="s">
        <v>1917</v>
      </c>
      <c r="C434" s="1090" t="s">
        <v>4570</v>
      </c>
      <c r="D434" s="1095">
        <v>0</v>
      </c>
      <c r="E434" s="1095">
        <v>11279256.970000001</v>
      </c>
      <c r="F434" s="1095">
        <v>11279256.970000001</v>
      </c>
      <c r="G434" s="1095">
        <v>1401255</v>
      </c>
      <c r="H434" s="1095">
        <v>9878001.9700000007</v>
      </c>
    </row>
    <row r="435" spans="1:9" x14ac:dyDescent="0.2">
      <c r="A435" s="1093">
        <v>2</v>
      </c>
      <c r="B435" s="1100" t="s">
        <v>1918</v>
      </c>
      <c r="C435" s="1090" t="s">
        <v>990</v>
      </c>
      <c r="D435" s="1095">
        <v>315000000</v>
      </c>
      <c r="E435" s="1095">
        <v>-169132228.38</v>
      </c>
      <c r="F435" s="1095">
        <v>145867771.62</v>
      </c>
      <c r="G435" s="1095">
        <v>0</v>
      </c>
      <c r="H435" s="1095">
        <v>145867771.62</v>
      </c>
    </row>
    <row r="436" spans="1:9" x14ac:dyDescent="0.2">
      <c r="B436" s="1100"/>
    </row>
    <row r="437" spans="1:9" x14ac:dyDescent="0.2">
      <c r="A437" s="1091">
        <v>2</v>
      </c>
      <c r="B437" s="1102" t="s">
        <v>1684</v>
      </c>
      <c r="C437" s="1092" t="s">
        <v>1685</v>
      </c>
      <c r="D437" s="1103">
        <v>819000000</v>
      </c>
      <c r="E437" s="1103">
        <v>331076595.22000003</v>
      </c>
      <c r="F437" s="1103">
        <v>1150076595.22</v>
      </c>
      <c r="G437" s="1103">
        <v>132849270</v>
      </c>
      <c r="H437" s="1103">
        <v>1017227325.22</v>
      </c>
    </row>
    <row r="438" spans="1:9" x14ac:dyDescent="0.2">
      <c r="A438" s="1093">
        <v>2</v>
      </c>
      <c r="B438" s="1100" t="s">
        <v>1919</v>
      </c>
      <c r="C438" s="1090" t="s">
        <v>4571</v>
      </c>
      <c r="D438" s="1095">
        <v>819000000</v>
      </c>
      <c r="E438" s="1095">
        <v>331076595.22000003</v>
      </c>
      <c r="F438" s="1095">
        <v>1150076595.22</v>
      </c>
      <c r="G438" s="1095">
        <v>132849270</v>
      </c>
      <c r="H438" s="1095">
        <v>1017227325.22</v>
      </c>
    </row>
    <row r="439" spans="1:9" x14ac:dyDescent="0.2">
      <c r="A439" s="1093">
        <v>2</v>
      </c>
      <c r="B439" s="1100" t="s">
        <v>1920</v>
      </c>
      <c r="C439" s="1090" t="s">
        <v>1687</v>
      </c>
      <c r="D439" s="1095">
        <v>0</v>
      </c>
      <c r="E439" s="1095">
        <v>235651752.63</v>
      </c>
      <c r="F439" s="1095">
        <v>235651752.63</v>
      </c>
      <c r="G439" s="1095">
        <v>53954327.549999997</v>
      </c>
      <c r="H439" s="1095">
        <v>181697425.08000001</v>
      </c>
    </row>
    <row r="440" spans="1:9" x14ac:dyDescent="0.2">
      <c r="A440" s="1093">
        <v>2</v>
      </c>
      <c r="B440" s="1100" t="s">
        <v>1921</v>
      </c>
      <c r="C440" s="1090" t="s">
        <v>1922</v>
      </c>
      <c r="D440" s="1095">
        <v>0</v>
      </c>
      <c r="E440" s="1095">
        <v>112460000</v>
      </c>
      <c r="F440" s="1095">
        <v>112460000</v>
      </c>
      <c r="G440" s="1095">
        <v>19186742.949999999</v>
      </c>
      <c r="H440" s="1095">
        <v>93273257.049999997</v>
      </c>
    </row>
    <row r="441" spans="1:9" x14ac:dyDescent="0.2">
      <c r="A441" s="1093">
        <v>2</v>
      </c>
      <c r="B441" s="1100" t="s">
        <v>1923</v>
      </c>
      <c r="C441" s="1090" t="s">
        <v>4572</v>
      </c>
      <c r="D441" s="1095">
        <v>0</v>
      </c>
      <c r="E441" s="1095">
        <v>29212250</v>
      </c>
      <c r="F441" s="1095">
        <v>29212250</v>
      </c>
      <c r="G441" s="1095">
        <v>7792286.4000000004</v>
      </c>
      <c r="H441" s="1095">
        <v>21419963.600000001</v>
      </c>
    </row>
    <row r="442" spans="1:9" x14ac:dyDescent="0.2">
      <c r="A442" s="1093">
        <v>2</v>
      </c>
      <c r="B442" s="1100" t="s">
        <v>1924</v>
      </c>
      <c r="C442" s="1090" t="s">
        <v>959</v>
      </c>
      <c r="D442" s="1095">
        <v>0</v>
      </c>
      <c r="E442" s="1095">
        <v>0</v>
      </c>
      <c r="F442" s="1095">
        <v>0</v>
      </c>
      <c r="G442" s="1095">
        <v>220</v>
      </c>
      <c r="H442" s="1095">
        <v>-220</v>
      </c>
    </row>
    <row r="443" spans="1:9" x14ac:dyDescent="0.2">
      <c r="A443" s="1093">
        <v>2</v>
      </c>
      <c r="B443" s="1100" t="s">
        <v>1925</v>
      </c>
      <c r="C443" s="1090" t="s">
        <v>960</v>
      </c>
      <c r="D443" s="1095">
        <v>0</v>
      </c>
      <c r="E443" s="1095">
        <v>67878854.439999998</v>
      </c>
      <c r="F443" s="1095">
        <v>67878854.439999998</v>
      </c>
      <c r="G443" s="1095">
        <v>22812631.5</v>
      </c>
      <c r="H443" s="1095">
        <v>45066222.939999998</v>
      </c>
    </row>
    <row r="444" spans="1:9" x14ac:dyDescent="0.2">
      <c r="A444" s="1093">
        <v>2</v>
      </c>
      <c r="B444" s="1100" t="s">
        <v>1926</v>
      </c>
      <c r="C444" s="1090" t="s">
        <v>4573</v>
      </c>
      <c r="D444" s="1095">
        <v>0</v>
      </c>
      <c r="E444" s="1095">
        <v>17297732.190000001</v>
      </c>
      <c r="F444" s="1095">
        <v>17297732.190000001</v>
      </c>
      <c r="G444" s="1095">
        <v>2653522.4</v>
      </c>
      <c r="H444" s="1095">
        <v>14644209.789999999</v>
      </c>
    </row>
    <row r="445" spans="1:9" x14ac:dyDescent="0.2">
      <c r="A445" s="1093">
        <v>2</v>
      </c>
      <c r="B445" s="1100" t="s">
        <v>1927</v>
      </c>
      <c r="C445" s="1090" t="s">
        <v>964</v>
      </c>
      <c r="D445" s="1095">
        <v>0</v>
      </c>
      <c r="E445" s="1095">
        <v>7800000</v>
      </c>
      <c r="F445" s="1095">
        <v>7800000</v>
      </c>
      <c r="G445" s="1095">
        <v>1317198.55</v>
      </c>
      <c r="H445" s="1095">
        <v>6482801.4500000002</v>
      </c>
      <c r="I445" s="1092"/>
    </row>
    <row r="446" spans="1:9" x14ac:dyDescent="0.2">
      <c r="A446" s="1093">
        <v>2</v>
      </c>
      <c r="B446" s="1100" t="s">
        <v>1928</v>
      </c>
      <c r="C446" s="1090" t="s">
        <v>966</v>
      </c>
      <c r="D446" s="1095">
        <v>0</v>
      </c>
      <c r="E446" s="1095">
        <v>1002916</v>
      </c>
      <c r="F446" s="1095">
        <v>1002916</v>
      </c>
      <c r="G446" s="1095">
        <v>191725.75</v>
      </c>
      <c r="H446" s="1095">
        <v>811190.25</v>
      </c>
    </row>
    <row r="447" spans="1:9" x14ac:dyDescent="0.2">
      <c r="A447" s="1093">
        <v>2</v>
      </c>
      <c r="B447" s="1100" t="s">
        <v>1929</v>
      </c>
      <c r="C447" s="1090" t="s">
        <v>1930</v>
      </c>
      <c r="D447" s="1095">
        <v>0</v>
      </c>
      <c r="E447" s="1095">
        <v>88419154.5</v>
      </c>
      <c r="F447" s="1095">
        <v>88419154.5</v>
      </c>
      <c r="G447" s="1095">
        <v>22241853.66</v>
      </c>
      <c r="H447" s="1095">
        <v>66177300.840000004</v>
      </c>
    </row>
    <row r="448" spans="1:9" x14ac:dyDescent="0.2">
      <c r="A448" s="1093">
        <v>2</v>
      </c>
      <c r="B448" s="1100" t="s">
        <v>1931</v>
      </c>
      <c r="C448" s="1090" t="s">
        <v>967</v>
      </c>
      <c r="D448" s="1095">
        <v>0</v>
      </c>
      <c r="E448" s="1095">
        <v>2854714</v>
      </c>
      <c r="F448" s="1095">
        <v>2854714</v>
      </c>
      <c r="G448" s="1095">
        <v>301367.2</v>
      </c>
      <c r="H448" s="1095">
        <v>2553346.7999999998</v>
      </c>
    </row>
    <row r="449" spans="1:9" x14ac:dyDescent="0.2">
      <c r="A449" s="1093">
        <v>2</v>
      </c>
      <c r="B449" s="1100" t="s">
        <v>1932</v>
      </c>
      <c r="C449" s="1090" t="s">
        <v>4574</v>
      </c>
      <c r="D449" s="1095">
        <v>0</v>
      </c>
      <c r="E449" s="1095">
        <v>32467940.5</v>
      </c>
      <c r="F449" s="1095">
        <v>32467940.5</v>
      </c>
      <c r="G449" s="1095">
        <v>5276030.6500000004</v>
      </c>
      <c r="H449" s="1095">
        <v>27191909.850000001</v>
      </c>
    </row>
    <row r="450" spans="1:9" x14ac:dyDescent="0.2">
      <c r="A450" s="1093">
        <v>2</v>
      </c>
      <c r="B450" s="1100" t="s">
        <v>1933</v>
      </c>
      <c r="C450" s="1090" t="s">
        <v>970</v>
      </c>
      <c r="D450" s="1095">
        <v>0</v>
      </c>
      <c r="E450" s="1095">
        <v>53096500</v>
      </c>
      <c r="F450" s="1095">
        <v>53096500</v>
      </c>
      <c r="G450" s="1095">
        <v>16664455.810000001</v>
      </c>
      <c r="H450" s="1095">
        <v>36432044.189999998</v>
      </c>
    </row>
    <row r="451" spans="1:9" x14ac:dyDescent="0.2">
      <c r="A451" s="1093">
        <v>2</v>
      </c>
      <c r="B451" s="1100" t="s">
        <v>1934</v>
      </c>
      <c r="C451" s="1090" t="s">
        <v>1731</v>
      </c>
      <c r="D451" s="1095">
        <v>0</v>
      </c>
      <c r="E451" s="1095">
        <v>123644628.09999999</v>
      </c>
      <c r="F451" s="1095">
        <v>123644628.09999999</v>
      </c>
      <c r="G451" s="1095">
        <v>32235163.73</v>
      </c>
      <c r="H451" s="1095">
        <v>91409464.370000005</v>
      </c>
    </row>
    <row r="452" spans="1:9" x14ac:dyDescent="0.2">
      <c r="A452" s="1093">
        <v>2</v>
      </c>
      <c r="B452" s="1100" t="s">
        <v>1935</v>
      </c>
      <c r="C452" s="1090" t="s">
        <v>4575</v>
      </c>
      <c r="D452" s="1095">
        <v>0</v>
      </c>
      <c r="E452" s="1095">
        <v>36616000</v>
      </c>
      <c r="F452" s="1095">
        <v>36616000</v>
      </c>
      <c r="G452" s="1095">
        <v>10006547.140000001</v>
      </c>
      <c r="H452" s="1095">
        <v>26609452.859999999</v>
      </c>
    </row>
    <row r="453" spans="1:9" x14ac:dyDescent="0.2">
      <c r="A453" s="1093">
        <v>2</v>
      </c>
      <c r="B453" s="1100" t="s">
        <v>1936</v>
      </c>
      <c r="C453" s="1090" t="s">
        <v>4576</v>
      </c>
      <c r="D453" s="1095">
        <v>0</v>
      </c>
      <c r="E453" s="1095">
        <v>0</v>
      </c>
      <c r="F453" s="1095">
        <v>0</v>
      </c>
      <c r="G453" s="1095">
        <v>6630</v>
      </c>
      <c r="H453" s="1095">
        <v>-6630</v>
      </c>
    </row>
    <row r="454" spans="1:9" x14ac:dyDescent="0.2">
      <c r="A454" s="1093">
        <v>2</v>
      </c>
      <c r="B454" s="1100" t="s">
        <v>1937</v>
      </c>
      <c r="C454" s="1090" t="s">
        <v>4577</v>
      </c>
      <c r="D454" s="1095">
        <v>0</v>
      </c>
      <c r="E454" s="1095">
        <v>27101500</v>
      </c>
      <c r="F454" s="1095">
        <v>27101500</v>
      </c>
      <c r="G454" s="1095">
        <v>12150770.65</v>
      </c>
      <c r="H454" s="1095">
        <v>14950729.35</v>
      </c>
    </row>
    <row r="455" spans="1:9" x14ac:dyDescent="0.2">
      <c r="A455" s="1093">
        <v>2</v>
      </c>
      <c r="B455" s="1100" t="s">
        <v>1938</v>
      </c>
      <c r="C455" s="1090" t="s">
        <v>4578</v>
      </c>
      <c r="D455" s="1095">
        <v>0</v>
      </c>
      <c r="E455" s="1095">
        <v>23475495</v>
      </c>
      <c r="F455" s="1095">
        <v>23475495</v>
      </c>
      <c r="G455" s="1095">
        <v>6451039.9400000004</v>
      </c>
      <c r="H455" s="1095">
        <v>17024455.059999999</v>
      </c>
    </row>
    <row r="456" spans="1:9" s="1092" customFormat="1" x14ac:dyDescent="0.2">
      <c r="A456" s="1093">
        <v>2</v>
      </c>
      <c r="B456" s="1100" t="s">
        <v>1939</v>
      </c>
      <c r="C456" s="1090" t="s">
        <v>1940</v>
      </c>
      <c r="D456" s="1103">
        <v>0</v>
      </c>
      <c r="E456" s="1103">
        <v>0</v>
      </c>
      <c r="F456" s="1103">
        <v>0</v>
      </c>
      <c r="G456" s="1095">
        <v>574660</v>
      </c>
      <c r="H456" s="1095">
        <v>-574660</v>
      </c>
      <c r="I456" s="1090"/>
    </row>
    <row r="457" spans="1:9" x14ac:dyDescent="0.2">
      <c r="A457" s="1093">
        <v>2</v>
      </c>
      <c r="B457" s="1100" t="s">
        <v>1941</v>
      </c>
      <c r="C457" s="1090" t="s">
        <v>980</v>
      </c>
      <c r="D457" s="1095">
        <v>0</v>
      </c>
      <c r="E457" s="1095">
        <v>36451633.100000001</v>
      </c>
      <c r="F457" s="1095">
        <v>36451633.100000001</v>
      </c>
      <c r="G457" s="1095">
        <v>3045516</v>
      </c>
      <c r="H457" s="1095">
        <v>33406117.100000001</v>
      </c>
    </row>
    <row r="458" spans="1:9" x14ac:dyDescent="0.2">
      <c r="A458" s="1093">
        <v>2</v>
      </c>
      <c r="B458" s="1100" t="s">
        <v>1942</v>
      </c>
      <c r="C458" s="1090" t="s">
        <v>1761</v>
      </c>
      <c r="D458" s="1095">
        <v>0</v>
      </c>
      <c r="E458" s="1095">
        <v>66433701.909999996</v>
      </c>
      <c r="F458" s="1095">
        <v>66433701.909999996</v>
      </c>
      <c r="G458" s="1095">
        <v>22826582.280000001</v>
      </c>
      <c r="H458" s="1095">
        <v>43607119.630000003</v>
      </c>
    </row>
    <row r="459" spans="1:9" x14ac:dyDescent="0.2">
      <c r="A459" s="1093">
        <v>2</v>
      </c>
      <c r="B459" s="1100" t="s">
        <v>1943</v>
      </c>
      <c r="C459" s="1090" t="s">
        <v>4579</v>
      </c>
      <c r="D459" s="1095">
        <v>0</v>
      </c>
      <c r="E459" s="1095">
        <v>16617450</v>
      </c>
      <c r="F459" s="1095">
        <v>16617450</v>
      </c>
      <c r="G459" s="1095">
        <v>3818319.23</v>
      </c>
      <c r="H459" s="1095">
        <v>12799130.77</v>
      </c>
    </row>
    <row r="460" spans="1:9" x14ac:dyDescent="0.2">
      <c r="A460" s="1093">
        <v>2</v>
      </c>
      <c r="B460" s="1100" t="s">
        <v>1944</v>
      </c>
      <c r="C460" s="1090" t="s">
        <v>4580</v>
      </c>
      <c r="D460" s="1095">
        <v>0</v>
      </c>
      <c r="E460" s="1095">
        <v>13696351.91</v>
      </c>
      <c r="F460" s="1095">
        <v>13696351.91</v>
      </c>
      <c r="G460" s="1095">
        <v>4093820</v>
      </c>
      <c r="H460" s="1095">
        <v>9602531.9100000001</v>
      </c>
    </row>
    <row r="461" spans="1:9" x14ac:dyDescent="0.2">
      <c r="A461" s="1093">
        <v>2</v>
      </c>
      <c r="B461" s="1100" t="s">
        <v>1945</v>
      </c>
      <c r="C461" s="1090" t="s">
        <v>1946</v>
      </c>
      <c r="D461" s="1095">
        <v>0</v>
      </c>
      <c r="E461" s="1095">
        <v>36119900</v>
      </c>
      <c r="F461" s="1095">
        <v>36119900</v>
      </c>
      <c r="G461" s="1095">
        <v>14914443.050000001</v>
      </c>
      <c r="H461" s="1095">
        <v>21205456.949999999</v>
      </c>
    </row>
    <row r="462" spans="1:9" x14ac:dyDescent="0.2">
      <c r="A462" s="1093">
        <v>2</v>
      </c>
      <c r="B462" s="1100" t="s">
        <v>1947</v>
      </c>
      <c r="C462" s="1090" t="s">
        <v>1775</v>
      </c>
      <c r="D462" s="1095">
        <v>0</v>
      </c>
      <c r="E462" s="1095">
        <v>777600</v>
      </c>
      <c r="F462" s="1095">
        <v>777600</v>
      </c>
      <c r="G462" s="1095">
        <v>1591342.78</v>
      </c>
      <c r="H462" s="1095">
        <v>-813742.78</v>
      </c>
    </row>
    <row r="463" spans="1:9" x14ac:dyDescent="0.2">
      <c r="A463" s="1093">
        <v>2</v>
      </c>
      <c r="B463" s="1100" t="s">
        <v>1948</v>
      </c>
      <c r="C463" s="1090" t="s">
        <v>4581</v>
      </c>
      <c r="D463" s="1095">
        <v>0</v>
      </c>
      <c r="E463" s="1095">
        <v>777600</v>
      </c>
      <c r="F463" s="1095">
        <v>777600</v>
      </c>
      <c r="G463" s="1095">
        <v>1591342.78</v>
      </c>
      <c r="H463" s="1095">
        <v>-813742.78</v>
      </c>
    </row>
    <row r="464" spans="1:9" x14ac:dyDescent="0.2">
      <c r="A464" s="1093">
        <v>2</v>
      </c>
      <c r="B464" s="1100" t="s">
        <v>1949</v>
      </c>
      <c r="C464" s="1090" t="s">
        <v>1950</v>
      </c>
      <c r="D464" s="1095">
        <v>819000000</v>
      </c>
      <c r="E464" s="1095">
        <v>-183850241.91999999</v>
      </c>
      <c r="F464" s="1095">
        <v>635149758.08000004</v>
      </c>
      <c r="G464" s="1095">
        <v>0</v>
      </c>
      <c r="H464" s="1095">
        <v>635149758.08000004</v>
      </c>
    </row>
    <row r="465" spans="1:9" x14ac:dyDescent="0.2">
      <c r="B465" s="1100"/>
    </row>
    <row r="466" spans="1:9" x14ac:dyDescent="0.2">
      <c r="A466" s="1091">
        <v>3</v>
      </c>
      <c r="B466" s="1102"/>
      <c r="C466" s="1092" t="s">
        <v>1951</v>
      </c>
      <c r="D466" s="1103">
        <v>28637466344.880001</v>
      </c>
      <c r="E466" s="1103">
        <v>-246461964.5</v>
      </c>
      <c r="F466" s="1103">
        <v>28391004380.380001</v>
      </c>
      <c r="G466" s="1103">
        <v>4678579930.9099998</v>
      </c>
      <c r="H466" s="1103">
        <v>23712424449.470001</v>
      </c>
    </row>
    <row r="467" spans="1:9" x14ac:dyDescent="0.2">
      <c r="B467" s="1100"/>
    </row>
    <row r="468" spans="1:9" x14ac:dyDescent="0.2">
      <c r="A468" s="1091">
        <v>3</v>
      </c>
      <c r="B468" s="1102" t="s">
        <v>1952</v>
      </c>
      <c r="C468" s="1092" t="s">
        <v>1953</v>
      </c>
      <c r="D468" s="1103">
        <v>28637466344.880001</v>
      </c>
      <c r="E468" s="1103">
        <v>-246461964.5</v>
      </c>
      <c r="F468" s="1103">
        <v>28391004380.380001</v>
      </c>
      <c r="G468" s="1103">
        <v>4678579930.9099998</v>
      </c>
      <c r="H468" s="1103">
        <v>23712424449.470001</v>
      </c>
    </row>
    <row r="469" spans="1:9" x14ac:dyDescent="0.2">
      <c r="A469" s="1093">
        <v>3</v>
      </c>
      <c r="B469" s="1100" t="s">
        <v>1954</v>
      </c>
      <c r="C469" s="1090" t="s">
        <v>1955</v>
      </c>
      <c r="D469" s="1095">
        <v>14250686917.459999</v>
      </c>
      <c r="E469" s="1095">
        <v>32948000</v>
      </c>
      <c r="F469" s="1095">
        <v>14283634917.459999</v>
      </c>
      <c r="G469" s="1095">
        <v>26519850.649999999</v>
      </c>
      <c r="H469" s="1095">
        <v>14257115066.809999</v>
      </c>
    </row>
    <row r="470" spans="1:9" x14ac:dyDescent="0.2">
      <c r="A470" s="1093">
        <v>3</v>
      </c>
      <c r="B470" s="1100" t="s">
        <v>1956</v>
      </c>
      <c r="C470" s="1090" t="s">
        <v>4582</v>
      </c>
      <c r="D470" s="1095">
        <v>14250686917.459999</v>
      </c>
      <c r="E470" s="1095">
        <v>32948000</v>
      </c>
      <c r="F470" s="1095">
        <v>14283634917.459999</v>
      </c>
      <c r="G470" s="1095">
        <v>26519850.649999999</v>
      </c>
      <c r="H470" s="1095">
        <v>14257115066.809999</v>
      </c>
    </row>
    <row r="471" spans="1:9" x14ac:dyDescent="0.2">
      <c r="A471" s="1093">
        <v>3</v>
      </c>
      <c r="B471" s="1100" t="s">
        <v>1957</v>
      </c>
      <c r="C471" s="1090" t="s">
        <v>4583</v>
      </c>
      <c r="D471" s="1095">
        <v>0</v>
      </c>
      <c r="E471" s="1095">
        <v>0</v>
      </c>
      <c r="F471" s="1095">
        <v>0</v>
      </c>
      <c r="G471" s="1095">
        <v>0</v>
      </c>
      <c r="H471" s="1095">
        <v>0</v>
      </c>
    </row>
    <row r="472" spans="1:9" x14ac:dyDescent="0.2">
      <c r="A472" s="1093">
        <v>3</v>
      </c>
      <c r="B472" s="1100" t="s">
        <v>1958</v>
      </c>
      <c r="C472" s="1090" t="s">
        <v>4584</v>
      </c>
      <c r="D472" s="1095">
        <v>330000000</v>
      </c>
      <c r="E472" s="1095">
        <v>0</v>
      </c>
      <c r="F472" s="1095">
        <v>330000000</v>
      </c>
      <c r="G472" s="1095">
        <v>0</v>
      </c>
      <c r="H472" s="1095">
        <v>330000000</v>
      </c>
    </row>
    <row r="473" spans="1:9" x14ac:dyDescent="0.2">
      <c r="A473" s="1093">
        <v>3</v>
      </c>
      <c r="B473" s="1100" t="s">
        <v>1959</v>
      </c>
      <c r="C473" s="1090" t="s">
        <v>4585</v>
      </c>
      <c r="D473" s="1095">
        <v>1000000000</v>
      </c>
      <c r="E473" s="1095">
        <v>0</v>
      </c>
      <c r="F473" s="1095">
        <v>1000000000</v>
      </c>
      <c r="G473" s="1095">
        <v>0</v>
      </c>
      <c r="H473" s="1095">
        <v>1000000000</v>
      </c>
    </row>
    <row r="474" spans="1:9" x14ac:dyDescent="0.2">
      <c r="A474" s="1093">
        <v>3</v>
      </c>
      <c r="B474" s="1100" t="s">
        <v>1960</v>
      </c>
      <c r="C474" s="1090" t="s">
        <v>4586</v>
      </c>
      <c r="D474" s="1095">
        <v>0</v>
      </c>
      <c r="E474" s="1095">
        <v>0</v>
      </c>
      <c r="F474" s="1095">
        <v>0</v>
      </c>
      <c r="G474" s="1095">
        <v>0</v>
      </c>
      <c r="H474" s="1095">
        <v>0</v>
      </c>
    </row>
    <row r="475" spans="1:9" x14ac:dyDescent="0.2">
      <c r="A475" s="1093">
        <v>3</v>
      </c>
      <c r="B475" s="1100" t="s">
        <v>1961</v>
      </c>
      <c r="C475" s="1090" t="s">
        <v>4587</v>
      </c>
      <c r="D475" s="1095">
        <v>185400000</v>
      </c>
      <c r="E475" s="1095">
        <v>0</v>
      </c>
      <c r="F475" s="1095">
        <v>185400000</v>
      </c>
      <c r="G475" s="1095">
        <v>0</v>
      </c>
      <c r="H475" s="1095">
        <v>185400000</v>
      </c>
    </row>
    <row r="476" spans="1:9" x14ac:dyDescent="0.2">
      <c r="A476" s="1093">
        <v>3</v>
      </c>
      <c r="B476" s="1100" t="s">
        <v>1962</v>
      </c>
      <c r="C476" s="1090" t="s">
        <v>4588</v>
      </c>
      <c r="D476" s="1095">
        <v>0</v>
      </c>
      <c r="E476" s="1095">
        <v>0</v>
      </c>
      <c r="F476" s="1095">
        <v>0</v>
      </c>
      <c r="G476" s="1095">
        <v>0</v>
      </c>
      <c r="H476" s="1095">
        <v>0</v>
      </c>
    </row>
    <row r="477" spans="1:9" x14ac:dyDescent="0.2">
      <c r="A477" s="1093">
        <v>3</v>
      </c>
      <c r="B477" s="1100" t="s">
        <v>1963</v>
      </c>
      <c r="C477" s="1090" t="s">
        <v>4589</v>
      </c>
      <c r="D477" s="1095">
        <v>150000000</v>
      </c>
      <c r="E477" s="1095">
        <v>0</v>
      </c>
      <c r="F477" s="1095">
        <v>150000000</v>
      </c>
      <c r="G477" s="1095">
        <v>0</v>
      </c>
      <c r="H477" s="1095">
        <v>150000000</v>
      </c>
    </row>
    <row r="478" spans="1:9" x14ac:dyDescent="0.2">
      <c r="A478" s="1093">
        <v>3</v>
      </c>
      <c r="B478" s="1100" t="s">
        <v>1964</v>
      </c>
      <c r="C478" s="1090" t="s">
        <v>4590</v>
      </c>
      <c r="D478" s="1095">
        <v>150000000</v>
      </c>
      <c r="E478" s="1095">
        <v>0</v>
      </c>
      <c r="F478" s="1095">
        <v>150000000</v>
      </c>
      <c r="G478" s="1095">
        <v>0</v>
      </c>
      <c r="H478" s="1095">
        <v>150000000</v>
      </c>
    </row>
    <row r="479" spans="1:9" x14ac:dyDescent="0.2">
      <c r="A479" s="1093">
        <v>3</v>
      </c>
      <c r="B479" s="1100" t="s">
        <v>1965</v>
      </c>
      <c r="C479" s="1090" t="s">
        <v>1966</v>
      </c>
      <c r="D479" s="1095">
        <v>799950737.00999999</v>
      </c>
      <c r="E479" s="1095">
        <v>0</v>
      </c>
      <c r="F479" s="1095">
        <v>799950737.00999999</v>
      </c>
      <c r="G479" s="1095">
        <v>0</v>
      </c>
      <c r="H479" s="1095">
        <v>799950737.00999999</v>
      </c>
    </row>
    <row r="480" spans="1:9" x14ac:dyDescent="0.2">
      <c r="A480" s="1093">
        <v>3</v>
      </c>
      <c r="B480" s="1100" t="s">
        <v>1967</v>
      </c>
      <c r="C480" s="1090" t="s">
        <v>4591</v>
      </c>
      <c r="D480" s="1095">
        <v>1289000000</v>
      </c>
      <c r="E480" s="1095">
        <v>0</v>
      </c>
      <c r="F480" s="1095">
        <v>1289000000</v>
      </c>
      <c r="G480" s="1095">
        <v>0</v>
      </c>
      <c r="H480" s="1095">
        <v>1289000000</v>
      </c>
      <c r="I480" s="1092"/>
    </row>
    <row r="481" spans="1:9" x14ac:dyDescent="0.2">
      <c r="A481" s="1093">
        <v>3</v>
      </c>
      <c r="B481" s="1100" t="s">
        <v>1968</v>
      </c>
      <c r="C481" s="1090" t="s">
        <v>1969</v>
      </c>
      <c r="D481" s="1095">
        <v>1255230856.75</v>
      </c>
      <c r="E481" s="1095">
        <v>0</v>
      </c>
      <c r="F481" s="1095">
        <v>1255230856.75</v>
      </c>
      <c r="G481" s="1095">
        <v>0</v>
      </c>
      <c r="H481" s="1095">
        <v>1255230856.75</v>
      </c>
      <c r="I481" s="1092"/>
    </row>
    <row r="482" spans="1:9" x14ac:dyDescent="0.2">
      <c r="A482" s="1093">
        <v>3</v>
      </c>
      <c r="B482" s="1100" t="s">
        <v>1970</v>
      </c>
      <c r="C482" s="1090" t="s">
        <v>4592</v>
      </c>
      <c r="D482" s="1095">
        <v>254696444.59999999</v>
      </c>
      <c r="E482" s="1095">
        <v>0</v>
      </c>
      <c r="F482" s="1095">
        <v>254696444.59999999</v>
      </c>
      <c r="G482" s="1095">
        <v>0</v>
      </c>
      <c r="H482" s="1095">
        <v>254696444.59999999</v>
      </c>
      <c r="I482" s="1092"/>
    </row>
    <row r="483" spans="1:9" x14ac:dyDescent="0.2">
      <c r="A483" s="1093">
        <v>3</v>
      </c>
      <c r="B483" s="1100" t="s">
        <v>1971</v>
      </c>
      <c r="C483" s="1090" t="s">
        <v>4593</v>
      </c>
      <c r="D483" s="1095">
        <v>0</v>
      </c>
      <c r="E483" s="1095">
        <v>0</v>
      </c>
      <c r="F483" s="1095">
        <v>0</v>
      </c>
      <c r="G483" s="1095">
        <v>0</v>
      </c>
      <c r="H483" s="1095">
        <v>0</v>
      </c>
    </row>
    <row r="484" spans="1:9" x14ac:dyDescent="0.2">
      <c r="A484" s="1093">
        <v>3</v>
      </c>
      <c r="B484" s="1100" t="s">
        <v>1972</v>
      </c>
      <c r="C484" s="1090" t="s">
        <v>4594</v>
      </c>
      <c r="D484" s="1095">
        <v>0</v>
      </c>
      <c r="E484" s="1095">
        <v>0</v>
      </c>
      <c r="F484" s="1095">
        <v>0</v>
      </c>
      <c r="G484" s="1095">
        <v>0</v>
      </c>
      <c r="H484" s="1095">
        <v>0</v>
      </c>
    </row>
    <row r="485" spans="1:9" x14ac:dyDescent="0.2">
      <c r="A485" s="1093">
        <v>3</v>
      </c>
      <c r="B485" s="1100" t="s">
        <v>1973</v>
      </c>
      <c r="C485" s="1090" t="s">
        <v>1974</v>
      </c>
      <c r="D485" s="1095">
        <v>15000000</v>
      </c>
      <c r="E485" s="1095">
        <v>0</v>
      </c>
      <c r="F485" s="1095">
        <v>15000000</v>
      </c>
      <c r="G485" s="1095">
        <v>0</v>
      </c>
      <c r="H485" s="1095">
        <v>15000000</v>
      </c>
    </row>
    <row r="486" spans="1:9" x14ac:dyDescent="0.2">
      <c r="A486" s="1093">
        <v>3</v>
      </c>
      <c r="B486" s="1100" t="s">
        <v>1975</v>
      </c>
      <c r="C486" s="1090" t="s">
        <v>1976</v>
      </c>
      <c r="D486" s="1095">
        <v>3267022758.98</v>
      </c>
      <c r="E486" s="1095">
        <v>0</v>
      </c>
      <c r="F486" s="1095">
        <v>3267022758.98</v>
      </c>
      <c r="G486" s="1095">
        <v>0</v>
      </c>
      <c r="H486" s="1095">
        <v>3267022758.98</v>
      </c>
    </row>
    <row r="487" spans="1:9" x14ac:dyDescent="0.2">
      <c r="A487" s="1093">
        <v>3</v>
      </c>
      <c r="B487" s="1100" t="s">
        <v>1977</v>
      </c>
      <c r="C487" s="1090" t="s">
        <v>4595</v>
      </c>
      <c r="D487" s="1095">
        <v>0</v>
      </c>
      <c r="E487" s="1095">
        <v>0</v>
      </c>
      <c r="F487" s="1095">
        <v>0</v>
      </c>
      <c r="G487" s="1095">
        <v>0</v>
      </c>
      <c r="H487" s="1095">
        <v>0</v>
      </c>
    </row>
    <row r="488" spans="1:9" x14ac:dyDescent="0.2">
      <c r="A488" s="1093">
        <v>3</v>
      </c>
      <c r="B488" s="1100" t="s">
        <v>1978</v>
      </c>
      <c r="C488" s="1090" t="s">
        <v>4596</v>
      </c>
      <c r="D488" s="1095">
        <v>920000000</v>
      </c>
      <c r="E488" s="1095">
        <v>0</v>
      </c>
      <c r="F488" s="1095">
        <v>920000000</v>
      </c>
      <c r="G488" s="1095">
        <v>0</v>
      </c>
      <c r="H488" s="1095">
        <v>920000000</v>
      </c>
    </row>
    <row r="489" spans="1:9" x14ac:dyDescent="0.2">
      <c r="A489" s="1093">
        <v>3</v>
      </c>
      <c r="B489" s="1100" t="s">
        <v>1979</v>
      </c>
      <c r="C489" s="1090" t="s">
        <v>1980</v>
      </c>
      <c r="D489" s="1095">
        <v>1900000000</v>
      </c>
      <c r="E489" s="1095">
        <v>0</v>
      </c>
      <c r="F489" s="1095">
        <v>1900000000</v>
      </c>
      <c r="G489" s="1095">
        <v>0</v>
      </c>
      <c r="H489" s="1095">
        <v>1900000000</v>
      </c>
    </row>
    <row r="490" spans="1:9" x14ac:dyDescent="0.2">
      <c r="A490" s="1093">
        <v>3</v>
      </c>
      <c r="B490" s="1100" t="s">
        <v>1981</v>
      </c>
      <c r="C490" s="1090" t="s">
        <v>1982</v>
      </c>
      <c r="D490" s="1095">
        <v>0</v>
      </c>
      <c r="E490" s="1095">
        <v>0</v>
      </c>
      <c r="F490" s="1095">
        <v>0</v>
      </c>
      <c r="G490" s="1095">
        <v>0</v>
      </c>
      <c r="H490" s="1095">
        <v>0</v>
      </c>
    </row>
    <row r="491" spans="1:9" x14ac:dyDescent="0.2">
      <c r="A491" s="1093">
        <v>3</v>
      </c>
      <c r="B491" s="1100" t="s">
        <v>1983</v>
      </c>
      <c r="C491" s="1090" t="s">
        <v>4597</v>
      </c>
      <c r="D491" s="1095">
        <v>573567198.5</v>
      </c>
      <c r="E491" s="1095">
        <v>0</v>
      </c>
      <c r="F491" s="1095">
        <v>573567198.5</v>
      </c>
      <c r="G491" s="1095">
        <v>0</v>
      </c>
      <c r="H491" s="1095">
        <v>573567198.5</v>
      </c>
    </row>
    <row r="492" spans="1:9" x14ac:dyDescent="0.2">
      <c r="A492" s="1093">
        <v>3</v>
      </c>
      <c r="B492" s="1100" t="s">
        <v>1984</v>
      </c>
      <c r="C492" s="1090" t="s">
        <v>1985</v>
      </c>
      <c r="D492" s="1095">
        <v>0</v>
      </c>
      <c r="E492" s="1095">
        <v>0</v>
      </c>
      <c r="F492" s="1095">
        <v>0</v>
      </c>
      <c r="G492" s="1095">
        <v>0</v>
      </c>
      <c r="H492" s="1095">
        <v>0</v>
      </c>
    </row>
    <row r="493" spans="1:9" x14ac:dyDescent="0.2">
      <c r="A493" s="1093">
        <v>3</v>
      </c>
      <c r="B493" s="1100" t="s">
        <v>1986</v>
      </c>
      <c r="C493" s="1090" t="s">
        <v>4598</v>
      </c>
      <c r="D493" s="1095">
        <v>0</v>
      </c>
      <c r="E493" s="1095">
        <v>0</v>
      </c>
      <c r="F493" s="1095">
        <v>0</v>
      </c>
      <c r="G493" s="1095">
        <v>0</v>
      </c>
      <c r="H493" s="1095">
        <v>0</v>
      </c>
    </row>
    <row r="494" spans="1:9" x14ac:dyDescent="0.2">
      <c r="A494" s="1093">
        <v>3</v>
      </c>
      <c r="B494" s="1100" t="s">
        <v>1987</v>
      </c>
      <c r="C494" s="1090" t="s">
        <v>4599</v>
      </c>
      <c r="D494" s="1095">
        <v>63000000</v>
      </c>
      <c r="E494" s="1095">
        <v>0</v>
      </c>
      <c r="F494" s="1095">
        <v>63000000</v>
      </c>
      <c r="G494" s="1095">
        <v>0</v>
      </c>
      <c r="H494" s="1095">
        <v>63000000</v>
      </c>
    </row>
    <row r="495" spans="1:9" x14ac:dyDescent="0.2">
      <c r="A495" s="1093">
        <v>3</v>
      </c>
      <c r="B495" s="1100" t="s">
        <v>1988</v>
      </c>
      <c r="C495" s="1090" t="s">
        <v>4600</v>
      </c>
      <c r="D495" s="1095">
        <v>245000000</v>
      </c>
      <c r="E495" s="1095">
        <v>0</v>
      </c>
      <c r="F495" s="1095">
        <v>245000000</v>
      </c>
      <c r="G495" s="1095">
        <v>0</v>
      </c>
      <c r="H495" s="1095">
        <v>245000000</v>
      </c>
    </row>
    <row r="496" spans="1:9" x14ac:dyDescent="0.2">
      <c r="A496" s="1093">
        <v>3</v>
      </c>
      <c r="B496" s="1100" t="s">
        <v>1989</v>
      </c>
      <c r="C496" s="1090" t="s">
        <v>4601</v>
      </c>
      <c r="D496" s="1095">
        <v>172000000</v>
      </c>
      <c r="E496" s="1095">
        <v>0</v>
      </c>
      <c r="F496" s="1095">
        <v>172000000</v>
      </c>
      <c r="G496" s="1095">
        <v>0</v>
      </c>
      <c r="H496" s="1095">
        <v>172000000</v>
      </c>
    </row>
    <row r="497" spans="1:8" x14ac:dyDescent="0.2">
      <c r="A497" s="1093">
        <v>3</v>
      </c>
      <c r="B497" s="1100" t="s">
        <v>1990</v>
      </c>
      <c r="C497" s="1090" t="s">
        <v>4602</v>
      </c>
      <c r="D497" s="1095">
        <v>100000000</v>
      </c>
      <c r="E497" s="1095">
        <v>0</v>
      </c>
      <c r="F497" s="1095">
        <v>100000000</v>
      </c>
      <c r="G497" s="1095">
        <v>0</v>
      </c>
      <c r="H497" s="1095">
        <v>100000000</v>
      </c>
    </row>
    <row r="498" spans="1:8" x14ac:dyDescent="0.2">
      <c r="A498" s="1093">
        <v>3</v>
      </c>
      <c r="B498" s="1100" t="s">
        <v>1991</v>
      </c>
      <c r="C498" s="1090" t="s">
        <v>4603</v>
      </c>
      <c r="D498" s="1095">
        <v>0</v>
      </c>
      <c r="E498" s="1095">
        <v>0</v>
      </c>
      <c r="F498" s="1095">
        <v>0</v>
      </c>
      <c r="G498" s="1095">
        <v>3436270.15</v>
      </c>
      <c r="H498" s="1095">
        <v>-3436270.15</v>
      </c>
    </row>
    <row r="499" spans="1:8" x14ac:dyDescent="0.2">
      <c r="A499" s="1093">
        <v>3</v>
      </c>
      <c r="B499" s="1100" t="s">
        <v>1992</v>
      </c>
      <c r="C499" s="1090" t="s">
        <v>4604</v>
      </c>
      <c r="D499" s="1095">
        <v>0</v>
      </c>
      <c r="E499" s="1095">
        <v>0</v>
      </c>
      <c r="F499" s="1095">
        <v>0</v>
      </c>
      <c r="G499" s="1095">
        <v>23083580.5</v>
      </c>
      <c r="H499" s="1095">
        <v>-23083580.5</v>
      </c>
    </row>
    <row r="500" spans="1:8" x14ac:dyDescent="0.2">
      <c r="A500" s="1093">
        <v>3</v>
      </c>
      <c r="B500" s="1100" t="s">
        <v>1993</v>
      </c>
      <c r="C500" s="1090" t="s">
        <v>1994</v>
      </c>
      <c r="D500" s="1095">
        <v>125818921.62</v>
      </c>
      <c r="E500" s="1095">
        <v>0</v>
      </c>
      <c r="F500" s="1095">
        <v>125818921.62</v>
      </c>
      <c r="G500" s="1095">
        <v>0</v>
      </c>
      <c r="H500" s="1095">
        <v>125818921.62</v>
      </c>
    </row>
    <row r="501" spans="1:8" x14ac:dyDescent="0.2">
      <c r="A501" s="1093">
        <v>3</v>
      </c>
      <c r="B501" s="1100" t="s">
        <v>1995</v>
      </c>
      <c r="C501" s="1090" t="s">
        <v>4605</v>
      </c>
      <c r="D501" s="1095">
        <v>100000000</v>
      </c>
      <c r="E501" s="1095">
        <v>0</v>
      </c>
      <c r="F501" s="1095">
        <v>100000000</v>
      </c>
      <c r="G501" s="1095">
        <v>0</v>
      </c>
      <c r="H501" s="1095">
        <v>100000000</v>
      </c>
    </row>
    <row r="502" spans="1:8" x14ac:dyDescent="0.2">
      <c r="A502" s="1093">
        <v>3</v>
      </c>
      <c r="B502" s="1100" t="s">
        <v>1996</v>
      </c>
      <c r="C502" s="1090" t="s">
        <v>4606</v>
      </c>
      <c r="D502" s="1095">
        <v>430000000</v>
      </c>
      <c r="E502" s="1095">
        <v>0</v>
      </c>
      <c r="F502" s="1095">
        <v>430000000</v>
      </c>
      <c r="G502" s="1095">
        <v>0</v>
      </c>
      <c r="H502" s="1095">
        <v>430000000</v>
      </c>
    </row>
    <row r="503" spans="1:8" x14ac:dyDescent="0.2">
      <c r="A503" s="1093">
        <v>3</v>
      </c>
      <c r="B503" s="1100" t="s">
        <v>1997</v>
      </c>
      <c r="C503" s="1090" t="s">
        <v>4607</v>
      </c>
      <c r="D503" s="1095">
        <v>0</v>
      </c>
      <c r="E503" s="1095">
        <v>0</v>
      </c>
      <c r="F503" s="1095">
        <v>0</v>
      </c>
      <c r="G503" s="1095">
        <v>0</v>
      </c>
      <c r="H503" s="1095">
        <v>0</v>
      </c>
    </row>
    <row r="504" spans="1:8" x14ac:dyDescent="0.2">
      <c r="A504" s="1093">
        <v>3</v>
      </c>
      <c r="B504" s="1100" t="s">
        <v>1998</v>
      </c>
      <c r="C504" s="1090" t="s">
        <v>4608</v>
      </c>
      <c r="D504" s="1095">
        <v>0</v>
      </c>
      <c r="E504" s="1095">
        <v>0</v>
      </c>
      <c r="F504" s="1095">
        <v>0</v>
      </c>
      <c r="G504" s="1095">
        <v>0</v>
      </c>
      <c r="H504" s="1095">
        <v>0</v>
      </c>
    </row>
    <row r="505" spans="1:8" x14ac:dyDescent="0.2">
      <c r="A505" s="1093">
        <v>3</v>
      </c>
      <c r="B505" s="1100" t="s">
        <v>1999</v>
      </c>
      <c r="C505" s="1090" t="s">
        <v>2000</v>
      </c>
      <c r="D505" s="1095">
        <v>925000000</v>
      </c>
      <c r="E505" s="1095">
        <v>0</v>
      </c>
      <c r="F505" s="1095">
        <v>925000000</v>
      </c>
      <c r="G505" s="1095">
        <v>0</v>
      </c>
      <c r="H505" s="1095">
        <v>925000000</v>
      </c>
    </row>
    <row r="506" spans="1:8" x14ac:dyDescent="0.2">
      <c r="A506" s="1093">
        <v>3</v>
      </c>
      <c r="B506" s="1100" t="s">
        <v>2001</v>
      </c>
      <c r="C506" s="1090" t="s">
        <v>4609</v>
      </c>
      <c r="D506" s="1095">
        <v>0</v>
      </c>
      <c r="E506" s="1095">
        <v>0</v>
      </c>
      <c r="F506" s="1095">
        <v>0</v>
      </c>
      <c r="G506" s="1095">
        <v>0</v>
      </c>
      <c r="H506" s="1095">
        <v>0</v>
      </c>
    </row>
    <row r="507" spans="1:8" x14ac:dyDescent="0.2">
      <c r="A507" s="1093">
        <v>3</v>
      </c>
      <c r="B507" s="1100" t="s">
        <v>2002</v>
      </c>
      <c r="C507" s="1090" t="s">
        <v>4610</v>
      </c>
      <c r="D507" s="1095">
        <v>0</v>
      </c>
      <c r="E507" s="1095">
        <v>32948000</v>
      </c>
      <c r="F507" s="1095">
        <v>32948000</v>
      </c>
      <c r="G507" s="1095">
        <v>0</v>
      </c>
      <c r="H507" s="1095">
        <v>32948000</v>
      </c>
    </row>
    <row r="508" spans="1:8" x14ac:dyDescent="0.2">
      <c r="A508" s="1093">
        <v>3</v>
      </c>
      <c r="B508" s="1100" t="s">
        <v>2003</v>
      </c>
      <c r="C508" s="1090" t="s">
        <v>2004</v>
      </c>
      <c r="D508" s="1095">
        <v>12386779427.42</v>
      </c>
      <c r="E508" s="1095">
        <v>-280000000</v>
      </c>
      <c r="F508" s="1095">
        <v>12106779427.42</v>
      </c>
      <c r="G508" s="1095">
        <v>4542626942.8100004</v>
      </c>
      <c r="H508" s="1095">
        <v>7564152484.6099997</v>
      </c>
    </row>
    <row r="509" spans="1:8" x14ac:dyDescent="0.2">
      <c r="A509" s="1093">
        <v>3</v>
      </c>
      <c r="B509" s="1100" t="s">
        <v>2005</v>
      </c>
      <c r="C509" s="1090" t="s">
        <v>2006</v>
      </c>
      <c r="D509" s="1095">
        <v>2000000000</v>
      </c>
      <c r="E509" s="1095">
        <v>590035.5</v>
      </c>
      <c r="F509" s="1095">
        <v>2000590035.5</v>
      </c>
      <c r="G509" s="1095">
        <v>109433137.45</v>
      </c>
      <c r="H509" s="1095">
        <v>1891156898.05</v>
      </c>
    </row>
    <row r="510" spans="1:8" x14ac:dyDescent="0.2">
      <c r="B510" s="1100"/>
    </row>
    <row r="511" spans="1:8" x14ac:dyDescent="0.2">
      <c r="A511" s="1091">
        <v>4</v>
      </c>
      <c r="B511" s="1102"/>
      <c r="C511" s="1092" t="s">
        <v>2007</v>
      </c>
      <c r="D511" s="1103">
        <v>19000000</v>
      </c>
      <c r="E511" s="1103">
        <v>0</v>
      </c>
      <c r="F511" s="1103">
        <v>19000000</v>
      </c>
      <c r="G511" s="1103">
        <v>2622814.65</v>
      </c>
      <c r="H511" s="1103">
        <v>16377185.35</v>
      </c>
    </row>
    <row r="512" spans="1:8" x14ac:dyDescent="0.2">
      <c r="A512" s="1091"/>
      <c r="B512" s="1102"/>
      <c r="C512" s="1092"/>
      <c r="D512" s="1103"/>
      <c r="E512" s="1103"/>
      <c r="F512" s="1103"/>
      <c r="G512" s="1103"/>
      <c r="H512" s="1103"/>
    </row>
    <row r="513" spans="1:9" x14ac:dyDescent="0.2">
      <c r="A513" s="1091">
        <v>4</v>
      </c>
      <c r="B513" s="1102" t="s">
        <v>1549</v>
      </c>
      <c r="C513" s="1092" t="s">
        <v>1550</v>
      </c>
      <c r="D513" s="1103">
        <v>4000000</v>
      </c>
      <c r="E513" s="1103">
        <v>0</v>
      </c>
      <c r="F513" s="1103">
        <v>4000000</v>
      </c>
      <c r="G513" s="1103">
        <v>0</v>
      </c>
      <c r="H513" s="1103">
        <v>4000000</v>
      </c>
    </row>
    <row r="514" spans="1:9" x14ac:dyDescent="0.2">
      <c r="A514" s="1093">
        <v>4</v>
      </c>
      <c r="B514" s="1100" t="s">
        <v>1570</v>
      </c>
      <c r="C514" s="1090" t="s">
        <v>4611</v>
      </c>
      <c r="D514" s="1095">
        <v>4000000</v>
      </c>
      <c r="E514" s="1095">
        <v>0</v>
      </c>
      <c r="F514" s="1095">
        <v>4000000</v>
      </c>
      <c r="G514" s="1095">
        <v>0</v>
      </c>
      <c r="H514" s="1095">
        <v>4000000</v>
      </c>
    </row>
    <row r="515" spans="1:9" x14ac:dyDescent="0.2">
      <c r="A515" s="1093">
        <v>4</v>
      </c>
      <c r="B515" s="1100">
        <v>6</v>
      </c>
      <c r="C515" s="1090" t="s">
        <v>1613</v>
      </c>
      <c r="D515" s="1095">
        <v>15000000</v>
      </c>
      <c r="E515" s="1095">
        <v>0</v>
      </c>
      <c r="F515" s="1095">
        <v>15000000</v>
      </c>
      <c r="G515" s="1095">
        <v>2622814.65</v>
      </c>
      <c r="H515" s="1095">
        <v>12377185.35</v>
      </c>
    </row>
    <row r="516" spans="1:9" x14ac:dyDescent="0.2">
      <c r="A516" s="1093">
        <v>4</v>
      </c>
      <c r="B516" s="1100" t="s">
        <v>1648</v>
      </c>
      <c r="C516" s="1090" t="s">
        <v>1649</v>
      </c>
      <c r="D516" s="1095">
        <v>15000000</v>
      </c>
      <c r="E516" s="1095">
        <v>0</v>
      </c>
      <c r="F516" s="1095">
        <v>15000000</v>
      </c>
      <c r="G516" s="1095">
        <v>2622814.65</v>
      </c>
      <c r="H516" s="1095">
        <v>12377185.35</v>
      </c>
    </row>
    <row r="517" spans="1:9" x14ac:dyDescent="0.2">
      <c r="A517" s="1093">
        <v>4</v>
      </c>
      <c r="B517" s="1100" t="s">
        <v>1658</v>
      </c>
      <c r="C517" s="1090" t="s">
        <v>1659</v>
      </c>
      <c r="D517" s="1095">
        <v>15000000</v>
      </c>
      <c r="E517" s="1095">
        <v>0</v>
      </c>
      <c r="F517" s="1095">
        <v>15000000</v>
      </c>
      <c r="G517" s="1095">
        <v>2622814.65</v>
      </c>
      <c r="H517" s="1095">
        <v>12377185.35</v>
      </c>
    </row>
    <row r="518" spans="1:9" x14ac:dyDescent="0.2">
      <c r="B518" s="1100"/>
    </row>
    <row r="519" spans="1:9" x14ac:dyDescent="0.2">
      <c r="A519" s="1091">
        <v>5</v>
      </c>
      <c r="B519" s="1102"/>
      <c r="C519" s="1092" t="s">
        <v>147</v>
      </c>
      <c r="D519" s="1103">
        <v>12804986016.9</v>
      </c>
      <c r="E519" s="1103">
        <v>-1491857218.77</v>
      </c>
      <c r="F519" s="1103">
        <v>11313128798.129999</v>
      </c>
      <c r="G519" s="1103">
        <v>3031938496.79</v>
      </c>
      <c r="H519" s="1103">
        <v>8281190301.3400002</v>
      </c>
    </row>
    <row r="520" spans="1:9" x14ac:dyDescent="0.2">
      <c r="A520" s="1091"/>
      <c r="B520" s="1102"/>
      <c r="C520" s="1092"/>
      <c r="D520" s="1103"/>
      <c r="E520" s="1103"/>
      <c r="F520" s="1103"/>
      <c r="G520" s="1103"/>
      <c r="H520" s="1103"/>
    </row>
    <row r="521" spans="1:9" x14ac:dyDescent="0.2">
      <c r="A521" s="1091">
        <v>5</v>
      </c>
      <c r="B521" s="1102" t="s">
        <v>1304</v>
      </c>
      <c r="C521" s="1092" t="s">
        <v>1305</v>
      </c>
      <c r="D521" s="1103">
        <v>1498588110</v>
      </c>
      <c r="E521" s="1103">
        <v>-148115203.47999999</v>
      </c>
      <c r="F521" s="1103">
        <v>1350472906.52</v>
      </c>
      <c r="G521" s="1103">
        <v>86306408.75</v>
      </c>
      <c r="H521" s="1103">
        <v>1264166497.77</v>
      </c>
    </row>
    <row r="522" spans="1:9" x14ac:dyDescent="0.2">
      <c r="A522" s="1093">
        <v>5</v>
      </c>
      <c r="B522" s="1100" t="s">
        <v>2008</v>
      </c>
      <c r="C522" s="1090" t="s">
        <v>4612</v>
      </c>
      <c r="D522" s="1095">
        <v>1498588110</v>
      </c>
      <c r="E522" s="1095">
        <v>-148115203.47999999</v>
      </c>
      <c r="F522" s="1095">
        <v>1350472906.52</v>
      </c>
      <c r="G522" s="1095">
        <v>86306408.75</v>
      </c>
      <c r="H522" s="1095">
        <v>1264166497.77</v>
      </c>
    </row>
    <row r="523" spans="1:9" s="1092" customFormat="1" x14ac:dyDescent="0.2">
      <c r="A523" s="1093">
        <v>5</v>
      </c>
      <c r="B523" s="1100" t="s">
        <v>2009</v>
      </c>
      <c r="C523" s="1090" t="s">
        <v>1307</v>
      </c>
      <c r="D523" s="1103">
        <v>0</v>
      </c>
      <c r="E523" s="1095">
        <v>11255562.82</v>
      </c>
      <c r="F523" s="1095">
        <v>11255562.82</v>
      </c>
      <c r="G523" s="1095">
        <v>1287691.5</v>
      </c>
      <c r="H523" s="1095">
        <v>9967871.3200000003</v>
      </c>
      <c r="I523" s="1090"/>
    </row>
    <row r="524" spans="1:9" x14ac:dyDescent="0.2">
      <c r="A524" s="1093">
        <v>5</v>
      </c>
      <c r="B524" s="1100" t="s">
        <v>4613</v>
      </c>
      <c r="C524" s="1090" t="s">
        <v>699</v>
      </c>
      <c r="D524" s="1095">
        <v>0</v>
      </c>
      <c r="E524" s="1095">
        <v>4210609.32</v>
      </c>
      <c r="F524" s="1095">
        <v>4210609.32</v>
      </c>
      <c r="G524" s="1095">
        <v>1287691.5</v>
      </c>
      <c r="H524" s="1095">
        <v>2922917.82</v>
      </c>
    </row>
    <row r="525" spans="1:9" x14ac:dyDescent="0.2">
      <c r="A525" s="1093">
        <v>5</v>
      </c>
      <c r="B525" s="1100" t="s">
        <v>2010</v>
      </c>
      <c r="C525" s="1090" t="s">
        <v>2011</v>
      </c>
      <c r="D525" s="1095">
        <v>0</v>
      </c>
      <c r="E525" s="1095">
        <v>5026601.5</v>
      </c>
      <c r="F525" s="1095">
        <v>5026601.5</v>
      </c>
      <c r="G525" s="1095">
        <v>0</v>
      </c>
      <c r="H525" s="1095">
        <v>5026601.5</v>
      </c>
    </row>
    <row r="526" spans="1:9" s="1092" customFormat="1" x14ac:dyDescent="0.2">
      <c r="A526" s="1093">
        <v>5</v>
      </c>
      <c r="B526" s="1100" t="s">
        <v>2012</v>
      </c>
      <c r="C526" s="1090" t="s">
        <v>701</v>
      </c>
      <c r="D526" s="1103">
        <v>0</v>
      </c>
      <c r="E526" s="1095">
        <v>2018352</v>
      </c>
      <c r="F526" s="1095">
        <v>2018352</v>
      </c>
      <c r="G526" s="1103">
        <v>0</v>
      </c>
      <c r="H526" s="1095">
        <v>2018352</v>
      </c>
      <c r="I526" s="1090"/>
    </row>
    <row r="527" spans="1:9" x14ac:dyDescent="0.2">
      <c r="A527" s="1093">
        <v>5</v>
      </c>
      <c r="B527" s="1100" t="s">
        <v>2013</v>
      </c>
      <c r="C527" s="1090" t="s">
        <v>1797</v>
      </c>
      <c r="D527" s="1095">
        <v>0</v>
      </c>
      <c r="E527" s="1095">
        <v>0</v>
      </c>
      <c r="F527" s="1095">
        <v>0</v>
      </c>
      <c r="G527" s="1095">
        <v>22067.8</v>
      </c>
      <c r="H527" s="1095">
        <v>-22067.8</v>
      </c>
    </row>
    <row r="528" spans="1:9" x14ac:dyDescent="0.2">
      <c r="A528" s="1093">
        <v>5</v>
      </c>
      <c r="B528" s="1100" t="s">
        <v>2014</v>
      </c>
      <c r="C528" s="1090" t="s">
        <v>2015</v>
      </c>
      <c r="D528" s="1095">
        <v>0</v>
      </c>
      <c r="E528" s="1095">
        <v>0</v>
      </c>
      <c r="F528" s="1095">
        <v>0</v>
      </c>
      <c r="G528" s="1095">
        <v>22067.8</v>
      </c>
      <c r="H528" s="1095">
        <v>-22067.8</v>
      </c>
    </row>
    <row r="529" spans="1:9" x14ac:dyDescent="0.2">
      <c r="A529" s="1093">
        <v>5</v>
      </c>
      <c r="B529" s="1100" t="s">
        <v>2016</v>
      </c>
      <c r="C529" s="1090" t="s">
        <v>1802</v>
      </c>
      <c r="D529" s="1095">
        <v>0</v>
      </c>
      <c r="E529" s="1095">
        <v>1430901795.6199999</v>
      </c>
      <c r="F529" s="1095">
        <v>1430901795.6199999</v>
      </c>
      <c r="G529" s="1095">
        <v>76822202.090000004</v>
      </c>
      <c r="H529" s="1095">
        <v>1354079593.53</v>
      </c>
    </row>
    <row r="530" spans="1:9" x14ac:dyDescent="0.2">
      <c r="A530" s="1093">
        <v>5</v>
      </c>
      <c r="B530" s="1100" t="s">
        <v>2017</v>
      </c>
      <c r="C530" s="1090" t="s">
        <v>2018</v>
      </c>
      <c r="D530" s="1095">
        <v>0</v>
      </c>
      <c r="E530" s="1095">
        <v>1355652039.4200001</v>
      </c>
      <c r="F530" s="1095">
        <v>1355652039.4200001</v>
      </c>
      <c r="G530" s="1095">
        <v>59942329.350000001</v>
      </c>
      <c r="H530" s="1095">
        <v>1295709710.0699999</v>
      </c>
    </row>
    <row r="531" spans="1:9" x14ac:dyDescent="0.2">
      <c r="A531" s="1093">
        <v>5</v>
      </c>
      <c r="B531" s="1100" t="s">
        <v>2019</v>
      </c>
      <c r="C531" s="1090" t="s">
        <v>705</v>
      </c>
      <c r="D531" s="1095">
        <v>0</v>
      </c>
      <c r="E531" s="1095">
        <v>75249756.200000003</v>
      </c>
      <c r="F531" s="1095">
        <v>75249756.200000003</v>
      </c>
      <c r="G531" s="1095">
        <v>16879872.739999998</v>
      </c>
      <c r="H531" s="1095">
        <v>58369883.460000001</v>
      </c>
    </row>
    <row r="532" spans="1:9" s="1092" customFormat="1" x14ac:dyDescent="0.2">
      <c r="A532" s="1093">
        <v>5</v>
      </c>
      <c r="B532" s="1100" t="s">
        <v>2020</v>
      </c>
      <c r="C532" s="1090" t="s">
        <v>1412</v>
      </c>
      <c r="D532" s="1103">
        <v>0</v>
      </c>
      <c r="E532" s="1095">
        <v>52901744.450000003</v>
      </c>
      <c r="F532" s="1095">
        <v>52901744.450000003</v>
      </c>
      <c r="G532" s="1095">
        <v>8174447.3600000003</v>
      </c>
      <c r="H532" s="1095">
        <v>44727297.090000004</v>
      </c>
      <c r="I532" s="1090"/>
    </row>
    <row r="533" spans="1:9" x14ac:dyDescent="0.2">
      <c r="A533" s="1093">
        <v>5</v>
      </c>
      <c r="B533" s="1100" t="s">
        <v>2021</v>
      </c>
      <c r="C533" s="1090" t="s">
        <v>708</v>
      </c>
      <c r="D533" s="1095">
        <v>0</v>
      </c>
      <c r="E533" s="1095">
        <v>10000000</v>
      </c>
      <c r="F533" s="1095">
        <v>10000000</v>
      </c>
      <c r="G533" s="1095">
        <v>28225</v>
      </c>
      <c r="H533" s="1095">
        <v>9971775</v>
      </c>
    </row>
    <row r="534" spans="1:9" x14ac:dyDescent="0.2">
      <c r="A534" s="1093">
        <v>5</v>
      </c>
      <c r="B534" s="1100" t="s">
        <v>2022</v>
      </c>
      <c r="C534" s="1090" t="s">
        <v>4614</v>
      </c>
      <c r="D534" s="1095">
        <v>0</v>
      </c>
      <c r="E534" s="1095">
        <v>15017161.949999999</v>
      </c>
      <c r="F534" s="1095">
        <v>15017161.949999999</v>
      </c>
      <c r="G534" s="1095">
        <v>3420605.32</v>
      </c>
      <c r="H534" s="1095">
        <v>11596556.630000001</v>
      </c>
    </row>
    <row r="535" spans="1:9" x14ac:dyDescent="0.2">
      <c r="A535" s="1093">
        <v>5</v>
      </c>
      <c r="B535" s="1100" t="s">
        <v>4615</v>
      </c>
      <c r="C535" s="1090" t="s">
        <v>4616</v>
      </c>
      <c r="D535" s="1095">
        <v>0</v>
      </c>
      <c r="E535" s="1095">
        <v>2753907.97</v>
      </c>
      <c r="F535" s="1095">
        <v>2753907.97</v>
      </c>
      <c r="G535" s="1095">
        <v>0</v>
      </c>
      <c r="H535" s="1095">
        <v>2753907.97</v>
      </c>
    </row>
    <row r="536" spans="1:9" x14ac:dyDescent="0.2">
      <c r="A536" s="1093">
        <v>5</v>
      </c>
      <c r="B536" s="1100" t="s">
        <v>2023</v>
      </c>
      <c r="C536" s="1090" t="s">
        <v>4617</v>
      </c>
      <c r="D536" s="1095">
        <v>0</v>
      </c>
      <c r="E536" s="1095">
        <v>12979310.449999999</v>
      </c>
      <c r="F536" s="1095">
        <v>12979310.449999999</v>
      </c>
      <c r="G536" s="1095">
        <v>3553405.32</v>
      </c>
      <c r="H536" s="1095">
        <v>9425905.1300000008</v>
      </c>
    </row>
    <row r="537" spans="1:9" x14ac:dyDescent="0.2">
      <c r="A537" s="1093">
        <v>5</v>
      </c>
      <c r="B537" s="1100" t="s">
        <v>2024</v>
      </c>
      <c r="C537" s="1090" t="s">
        <v>2025</v>
      </c>
      <c r="D537" s="1095">
        <v>0</v>
      </c>
      <c r="E537" s="1095">
        <v>12151364.08</v>
      </c>
      <c r="F537" s="1095">
        <v>12151364.08</v>
      </c>
      <c r="G537" s="1095">
        <v>1172211.72</v>
      </c>
      <c r="H537" s="1095">
        <v>10979152.359999999</v>
      </c>
    </row>
    <row r="538" spans="1:9" x14ac:dyDescent="0.2">
      <c r="A538" s="1093">
        <v>5</v>
      </c>
      <c r="B538" s="1100" t="s">
        <v>2026</v>
      </c>
      <c r="C538" s="1090" t="s">
        <v>4535</v>
      </c>
      <c r="D538" s="1095">
        <v>0</v>
      </c>
      <c r="E538" s="1095">
        <v>29904825.82</v>
      </c>
      <c r="F538" s="1095">
        <v>29904825.82</v>
      </c>
      <c r="G538" s="1095">
        <v>0</v>
      </c>
      <c r="H538" s="1095">
        <v>29904825.82</v>
      </c>
    </row>
    <row r="539" spans="1:9" x14ac:dyDescent="0.2">
      <c r="A539" s="1093">
        <v>5</v>
      </c>
      <c r="B539" s="1100" t="s">
        <v>2027</v>
      </c>
      <c r="C539" s="1090" t="s">
        <v>4618</v>
      </c>
      <c r="D539" s="1095">
        <v>0</v>
      </c>
      <c r="E539" s="1095">
        <v>3703507.02</v>
      </c>
      <c r="F539" s="1095">
        <v>3703507.02</v>
      </c>
      <c r="G539" s="1095">
        <v>0</v>
      </c>
      <c r="H539" s="1095">
        <v>3703507.02</v>
      </c>
    </row>
    <row r="540" spans="1:9" x14ac:dyDescent="0.2">
      <c r="A540" s="1093">
        <v>5</v>
      </c>
      <c r="B540" s="1100" t="s">
        <v>2028</v>
      </c>
      <c r="C540" s="1090" t="s">
        <v>2029</v>
      </c>
      <c r="D540" s="1095">
        <v>0</v>
      </c>
      <c r="E540" s="1095">
        <v>323174.32</v>
      </c>
      <c r="F540" s="1095">
        <v>323174.32</v>
      </c>
      <c r="G540" s="1095">
        <v>0</v>
      </c>
      <c r="H540" s="1095">
        <v>323174.32</v>
      </c>
    </row>
    <row r="541" spans="1:9" x14ac:dyDescent="0.2">
      <c r="A541" s="1093">
        <v>5</v>
      </c>
      <c r="B541" s="1100" t="s">
        <v>2030</v>
      </c>
      <c r="C541" s="1090" t="s">
        <v>2031</v>
      </c>
      <c r="D541" s="1095">
        <v>0</v>
      </c>
      <c r="E541" s="1095">
        <v>25878144.48</v>
      </c>
      <c r="F541" s="1095">
        <v>25878144.48</v>
      </c>
      <c r="G541" s="1095">
        <v>0</v>
      </c>
      <c r="H541" s="1095">
        <v>25878144.48</v>
      </c>
    </row>
    <row r="542" spans="1:9" x14ac:dyDescent="0.2">
      <c r="A542" s="1093">
        <v>5</v>
      </c>
      <c r="B542" s="1100" t="s">
        <v>2032</v>
      </c>
      <c r="C542" s="1090" t="s">
        <v>2033</v>
      </c>
      <c r="D542" s="1095">
        <v>1498588110</v>
      </c>
      <c r="E542" s="1095">
        <v>-1673079132.1900001</v>
      </c>
      <c r="F542" s="1095">
        <v>-174491022.19</v>
      </c>
      <c r="G542" s="1095">
        <v>0</v>
      </c>
      <c r="H542" s="1095">
        <v>-174491022.19</v>
      </c>
    </row>
    <row r="543" spans="1:9" x14ac:dyDescent="0.2">
      <c r="B543" s="1100"/>
    </row>
    <row r="544" spans="1:9" x14ac:dyDescent="0.2">
      <c r="A544" s="1091">
        <v>5</v>
      </c>
      <c r="B544" s="1102" t="s">
        <v>1415</v>
      </c>
      <c r="C544" s="1092" t="s">
        <v>1416</v>
      </c>
      <c r="D544" s="1103">
        <v>8399117750</v>
      </c>
      <c r="E544" s="1103">
        <v>-1377059541.6800001</v>
      </c>
      <c r="F544" s="1103">
        <v>7022058208.3199997</v>
      </c>
      <c r="G544" s="1103">
        <v>2540039193.4200001</v>
      </c>
      <c r="H544" s="1103">
        <v>4482019014.8999996</v>
      </c>
    </row>
    <row r="545" spans="1:9" x14ac:dyDescent="0.2">
      <c r="A545" s="1093">
        <v>5</v>
      </c>
      <c r="B545" s="1100" t="s">
        <v>1509</v>
      </c>
      <c r="C545" s="1090" t="s">
        <v>4612</v>
      </c>
      <c r="D545" s="1095">
        <v>8399117750</v>
      </c>
      <c r="E545" s="1095">
        <v>-1377059541.6800001</v>
      </c>
      <c r="F545" s="1095">
        <v>7022058208.3199997</v>
      </c>
      <c r="G545" s="1095">
        <v>2540039193.4200001</v>
      </c>
      <c r="H545" s="1095">
        <v>4482019014.8999996</v>
      </c>
    </row>
    <row r="546" spans="1:9" x14ac:dyDescent="0.2">
      <c r="A546" s="1093">
        <v>5</v>
      </c>
      <c r="B546" s="1100" t="s">
        <v>2034</v>
      </c>
      <c r="C546" s="1090" t="s">
        <v>1418</v>
      </c>
      <c r="D546" s="1095">
        <v>0</v>
      </c>
      <c r="E546" s="1095">
        <v>6539427160.6300001</v>
      </c>
      <c r="F546" s="1095">
        <v>6539427160.6300001</v>
      </c>
      <c r="G546" s="1095">
        <v>2205090557.9099998</v>
      </c>
      <c r="H546" s="1095">
        <v>4334336602.7200003</v>
      </c>
    </row>
    <row r="547" spans="1:9" x14ac:dyDescent="0.2">
      <c r="A547" s="1093">
        <v>5</v>
      </c>
      <c r="B547" s="1100" t="s">
        <v>2035</v>
      </c>
      <c r="C547" s="1090" t="s">
        <v>722</v>
      </c>
      <c r="D547" s="1095">
        <v>0</v>
      </c>
      <c r="E547" s="1095">
        <v>0</v>
      </c>
      <c r="F547" s="1095">
        <v>0</v>
      </c>
      <c r="G547" s="1095">
        <v>153491.43</v>
      </c>
      <c r="H547" s="1095">
        <v>-153491.43</v>
      </c>
    </row>
    <row r="548" spans="1:9" x14ac:dyDescent="0.2">
      <c r="A548" s="1093">
        <v>5</v>
      </c>
      <c r="B548" s="1100" t="s">
        <v>2036</v>
      </c>
      <c r="C548" s="1090" t="s">
        <v>726</v>
      </c>
      <c r="D548" s="1095">
        <v>0</v>
      </c>
      <c r="E548" s="1095">
        <v>5466666.5</v>
      </c>
      <c r="F548" s="1095">
        <v>5466666.5</v>
      </c>
      <c r="G548" s="1095">
        <v>2268160</v>
      </c>
      <c r="H548" s="1095">
        <v>3198506.5</v>
      </c>
    </row>
    <row r="549" spans="1:9" x14ac:dyDescent="0.2">
      <c r="A549" s="1093">
        <v>5</v>
      </c>
      <c r="B549" s="1100" t="s">
        <v>2038</v>
      </c>
      <c r="C549" s="1090" t="s">
        <v>2039</v>
      </c>
      <c r="D549" s="1095">
        <v>0</v>
      </c>
      <c r="E549" s="1095">
        <v>6369923360.9899998</v>
      </c>
      <c r="F549" s="1095">
        <v>6369923360.9899998</v>
      </c>
      <c r="G549" s="1095">
        <v>2175832116.5</v>
      </c>
      <c r="H549" s="1095">
        <v>4194091244.4899998</v>
      </c>
    </row>
    <row r="550" spans="1:9" x14ac:dyDescent="0.2">
      <c r="A550" s="1093">
        <v>5</v>
      </c>
      <c r="B550" s="1100" t="s">
        <v>2040</v>
      </c>
      <c r="C550" s="1090" t="s">
        <v>757</v>
      </c>
      <c r="D550" s="1095">
        <v>0</v>
      </c>
      <c r="E550" s="1095">
        <v>35966837.399999999</v>
      </c>
      <c r="F550" s="1095">
        <v>35966837.399999999</v>
      </c>
      <c r="G550" s="1095">
        <v>1751609.65</v>
      </c>
      <c r="H550" s="1095">
        <v>34215227.75</v>
      </c>
    </row>
    <row r="551" spans="1:9" s="1092" customFormat="1" x14ac:dyDescent="0.2">
      <c r="A551" s="1093">
        <v>5</v>
      </c>
      <c r="B551" s="1100" t="s">
        <v>2041</v>
      </c>
      <c r="C551" s="1090" t="s">
        <v>761</v>
      </c>
      <c r="D551" s="1103">
        <v>0</v>
      </c>
      <c r="E551" s="1095">
        <v>128070295.73999999</v>
      </c>
      <c r="F551" s="1095">
        <v>128070295.73999999</v>
      </c>
      <c r="G551" s="1095">
        <v>25085180.329999998</v>
      </c>
      <c r="H551" s="1095">
        <v>102985115.41</v>
      </c>
      <c r="I551" s="1090"/>
    </row>
    <row r="552" spans="1:9" x14ac:dyDescent="0.2">
      <c r="A552" s="1093">
        <v>5</v>
      </c>
      <c r="B552" s="1100" t="s">
        <v>2042</v>
      </c>
      <c r="C552" s="1090" t="s">
        <v>1449</v>
      </c>
      <c r="D552" s="1095">
        <v>0</v>
      </c>
      <c r="E552" s="1095">
        <v>960913310.50999999</v>
      </c>
      <c r="F552" s="1095">
        <v>960913310.50999999</v>
      </c>
      <c r="G552" s="1095">
        <v>250289469.66999999</v>
      </c>
      <c r="H552" s="1095">
        <v>710623840.84000003</v>
      </c>
    </row>
    <row r="553" spans="1:9" x14ac:dyDescent="0.2">
      <c r="A553" s="1093">
        <v>5</v>
      </c>
      <c r="B553" s="1100" t="s">
        <v>2043</v>
      </c>
      <c r="C553" s="1090" t="s">
        <v>2044</v>
      </c>
      <c r="D553" s="1095">
        <v>0</v>
      </c>
      <c r="E553" s="1095">
        <v>10300000</v>
      </c>
      <c r="F553" s="1095">
        <v>10300000</v>
      </c>
      <c r="G553" s="1095">
        <v>4500068.0999999996</v>
      </c>
      <c r="H553" s="1095">
        <v>5799931.9000000004</v>
      </c>
    </row>
    <row r="554" spans="1:9" x14ac:dyDescent="0.2">
      <c r="A554" s="1093">
        <v>5</v>
      </c>
      <c r="B554" s="1100" t="s">
        <v>2045</v>
      </c>
      <c r="C554" s="1090" t="s">
        <v>728</v>
      </c>
      <c r="D554" s="1095">
        <v>0</v>
      </c>
      <c r="E554" s="1095">
        <v>1975110.1</v>
      </c>
      <c r="F554" s="1095">
        <v>1975110.1</v>
      </c>
      <c r="G554" s="1095">
        <v>560844.5</v>
      </c>
      <c r="H554" s="1095">
        <v>1414265.6</v>
      </c>
    </row>
    <row r="555" spans="1:9" x14ac:dyDescent="0.2">
      <c r="A555" s="1093">
        <v>5</v>
      </c>
      <c r="B555" s="1100" t="s">
        <v>2046</v>
      </c>
      <c r="C555" s="1090" t="s">
        <v>732</v>
      </c>
      <c r="D555" s="1095">
        <v>0</v>
      </c>
      <c r="E555" s="1095">
        <v>6830050</v>
      </c>
      <c r="F555" s="1095">
        <v>6830050</v>
      </c>
      <c r="G555" s="1095">
        <v>81210.2</v>
      </c>
      <c r="H555" s="1095">
        <v>6748839.7999999998</v>
      </c>
    </row>
    <row r="556" spans="1:9" x14ac:dyDescent="0.2">
      <c r="A556" s="1093">
        <v>5</v>
      </c>
      <c r="B556" s="1100" t="s">
        <v>2047</v>
      </c>
      <c r="C556" s="1090" t="s">
        <v>734</v>
      </c>
      <c r="D556" s="1095">
        <v>0</v>
      </c>
      <c r="E556" s="1095">
        <v>2142424.15</v>
      </c>
      <c r="F556" s="1095">
        <v>2142424.15</v>
      </c>
      <c r="G556" s="1095">
        <v>881025.45</v>
      </c>
      <c r="H556" s="1095">
        <v>1261398.7</v>
      </c>
    </row>
    <row r="557" spans="1:9" x14ac:dyDescent="0.2">
      <c r="A557" s="1093">
        <v>5</v>
      </c>
      <c r="B557" s="1100" t="s">
        <v>2048</v>
      </c>
      <c r="C557" s="1090" t="s">
        <v>736</v>
      </c>
      <c r="D557" s="1095">
        <v>0</v>
      </c>
      <c r="E557" s="1095">
        <v>803150779.13</v>
      </c>
      <c r="F557" s="1095">
        <v>803150779.13</v>
      </c>
      <c r="G557" s="1095">
        <v>179284428.09</v>
      </c>
      <c r="H557" s="1095">
        <v>623866351.03999996</v>
      </c>
    </row>
    <row r="558" spans="1:9" x14ac:dyDescent="0.2">
      <c r="A558" s="1093">
        <v>5</v>
      </c>
      <c r="B558" s="1100" t="s">
        <v>2049</v>
      </c>
      <c r="C558" s="1090" t="s">
        <v>739</v>
      </c>
      <c r="D558" s="1095">
        <v>0</v>
      </c>
      <c r="E558" s="1095">
        <v>6284204.79</v>
      </c>
      <c r="F558" s="1095">
        <v>6284204.79</v>
      </c>
      <c r="G558" s="1095">
        <v>0</v>
      </c>
      <c r="H558" s="1095">
        <v>6284204.79</v>
      </c>
    </row>
    <row r="559" spans="1:9" x14ac:dyDescent="0.2">
      <c r="A559" s="1093">
        <v>5</v>
      </c>
      <c r="B559" s="1100" t="s">
        <v>2050</v>
      </c>
      <c r="C559" s="1090" t="s">
        <v>740</v>
      </c>
      <c r="D559" s="1095">
        <v>0</v>
      </c>
      <c r="E559" s="1095">
        <v>3862869</v>
      </c>
      <c r="F559" s="1095">
        <v>3862869</v>
      </c>
      <c r="G559" s="1095">
        <v>1291165</v>
      </c>
      <c r="H559" s="1095">
        <v>2571704</v>
      </c>
    </row>
    <row r="560" spans="1:9" x14ac:dyDescent="0.2">
      <c r="A560" s="1093">
        <v>5</v>
      </c>
      <c r="B560" s="1100" t="s">
        <v>2051</v>
      </c>
      <c r="C560" s="1090" t="s">
        <v>2052</v>
      </c>
      <c r="D560" s="1095">
        <v>0</v>
      </c>
      <c r="E560" s="1095">
        <v>0</v>
      </c>
      <c r="F560" s="1095">
        <v>0</v>
      </c>
      <c r="G560" s="1095">
        <v>4922841.95</v>
      </c>
      <c r="H560" s="1095">
        <v>-4922841.95</v>
      </c>
    </row>
    <row r="561" spans="1:9" x14ac:dyDescent="0.2">
      <c r="A561" s="1093">
        <v>5</v>
      </c>
      <c r="B561" s="1100" t="s">
        <v>2053</v>
      </c>
      <c r="C561" s="1090" t="s">
        <v>2054</v>
      </c>
      <c r="D561" s="1095">
        <v>0</v>
      </c>
      <c r="E561" s="1095">
        <v>357187.95</v>
      </c>
      <c r="F561" s="1095">
        <v>357187.95</v>
      </c>
      <c r="G561" s="1095">
        <v>287213</v>
      </c>
      <c r="H561" s="1095">
        <v>69974.95</v>
      </c>
    </row>
    <row r="562" spans="1:9" x14ac:dyDescent="0.2">
      <c r="A562" s="1093">
        <v>5</v>
      </c>
      <c r="B562" s="1100" t="s">
        <v>2055</v>
      </c>
      <c r="C562" s="1090" t="s">
        <v>4619</v>
      </c>
      <c r="D562" s="1095">
        <v>0</v>
      </c>
      <c r="E562" s="1095">
        <v>31000000</v>
      </c>
      <c r="F562" s="1095">
        <v>31000000</v>
      </c>
      <c r="G562" s="1095">
        <v>13489952.130000001</v>
      </c>
      <c r="H562" s="1095">
        <v>17510047.870000001</v>
      </c>
      <c r="I562" s="1092"/>
    </row>
    <row r="563" spans="1:9" x14ac:dyDescent="0.2">
      <c r="A563" s="1093">
        <v>5</v>
      </c>
      <c r="B563" s="1100" t="s">
        <v>2057</v>
      </c>
      <c r="C563" s="1090" t="s">
        <v>2058</v>
      </c>
      <c r="D563" s="1095">
        <v>0</v>
      </c>
      <c r="E563" s="1095">
        <v>2566451.5499999998</v>
      </c>
      <c r="F563" s="1095">
        <v>2566451.5499999998</v>
      </c>
      <c r="G563" s="1095">
        <v>287624</v>
      </c>
      <c r="H563" s="1095">
        <v>2278827.5499999998</v>
      </c>
      <c r="I563" s="1092"/>
    </row>
    <row r="564" spans="1:9" x14ac:dyDescent="0.2">
      <c r="A564" s="1093">
        <v>5</v>
      </c>
      <c r="B564" s="1100" t="s">
        <v>2059</v>
      </c>
      <c r="C564" s="1090" t="s">
        <v>743</v>
      </c>
      <c r="D564" s="1095">
        <v>0</v>
      </c>
      <c r="E564" s="1095">
        <v>900421.85</v>
      </c>
      <c r="F564" s="1095">
        <v>900421.85</v>
      </c>
      <c r="G564" s="1095">
        <v>665081.94999999995</v>
      </c>
      <c r="H564" s="1095">
        <v>235339.9</v>
      </c>
      <c r="I564" s="1092"/>
    </row>
    <row r="565" spans="1:9" x14ac:dyDescent="0.2">
      <c r="A565" s="1093">
        <v>5</v>
      </c>
      <c r="B565" s="1100" t="s">
        <v>2061</v>
      </c>
      <c r="C565" s="1090" t="s">
        <v>4190</v>
      </c>
      <c r="D565" s="1095">
        <v>0</v>
      </c>
      <c r="E565" s="1095">
        <v>1082667.3</v>
      </c>
      <c r="F565" s="1095">
        <v>1082667.3</v>
      </c>
      <c r="G565" s="1095">
        <v>889121</v>
      </c>
      <c r="H565" s="1095">
        <v>193546.3</v>
      </c>
    </row>
    <row r="566" spans="1:9" x14ac:dyDescent="0.2">
      <c r="A566" s="1093">
        <v>5</v>
      </c>
      <c r="B566" s="1100" t="s">
        <v>2063</v>
      </c>
      <c r="C566" s="1090" t="s">
        <v>2064</v>
      </c>
      <c r="D566" s="1095">
        <v>0</v>
      </c>
      <c r="E566" s="1095">
        <v>15986516.49</v>
      </c>
      <c r="F566" s="1095">
        <v>15986516.49</v>
      </c>
      <c r="G566" s="1095">
        <v>338855.85</v>
      </c>
      <c r="H566" s="1095">
        <v>15647660.640000001</v>
      </c>
    </row>
    <row r="567" spans="1:9" x14ac:dyDescent="0.2">
      <c r="A567" s="1093">
        <v>5</v>
      </c>
      <c r="B567" s="1100" t="s">
        <v>4620</v>
      </c>
      <c r="C567" s="1090" t="s">
        <v>4191</v>
      </c>
      <c r="D567" s="1095">
        <v>0</v>
      </c>
      <c r="E567" s="1095">
        <v>2375521.9700000002</v>
      </c>
      <c r="F567" s="1095">
        <v>2375521.9700000002</v>
      </c>
      <c r="G567" s="1095">
        <v>0</v>
      </c>
      <c r="H567" s="1095">
        <v>2375521.9700000002</v>
      </c>
    </row>
    <row r="568" spans="1:9" x14ac:dyDescent="0.2">
      <c r="A568" s="1093">
        <v>5</v>
      </c>
      <c r="B568" s="1100" t="s">
        <v>2066</v>
      </c>
      <c r="C568" s="1090" t="s">
        <v>4192</v>
      </c>
      <c r="D568" s="1095">
        <v>0</v>
      </c>
      <c r="E568" s="1095">
        <v>20256590.600000001</v>
      </c>
      <c r="F568" s="1095">
        <v>20256590.600000001</v>
      </c>
      <c r="G568" s="1095">
        <v>2874375.2</v>
      </c>
      <c r="H568" s="1095">
        <v>17382215.399999999</v>
      </c>
    </row>
    <row r="569" spans="1:9" x14ac:dyDescent="0.2">
      <c r="A569" s="1093">
        <v>5</v>
      </c>
      <c r="B569" s="1100" t="s">
        <v>2067</v>
      </c>
      <c r="C569" s="1090" t="s">
        <v>745</v>
      </c>
      <c r="D569" s="1095">
        <v>0</v>
      </c>
      <c r="E569" s="1095">
        <v>34979886</v>
      </c>
      <c r="F569" s="1095">
        <v>34979886</v>
      </c>
      <c r="G569" s="1095">
        <v>34979886</v>
      </c>
      <c r="H569" s="1095">
        <v>0</v>
      </c>
    </row>
    <row r="570" spans="1:9" x14ac:dyDescent="0.2">
      <c r="A570" s="1093">
        <v>5</v>
      </c>
      <c r="B570" s="1100" t="s">
        <v>2068</v>
      </c>
      <c r="C570" s="1090" t="s">
        <v>747</v>
      </c>
      <c r="D570" s="1095">
        <v>0</v>
      </c>
      <c r="E570" s="1095">
        <v>9896315.2799999993</v>
      </c>
      <c r="F570" s="1095">
        <v>9896315.2799999993</v>
      </c>
      <c r="G570" s="1095">
        <v>1305945.8999999999</v>
      </c>
      <c r="H570" s="1095">
        <v>8590369.3800000008</v>
      </c>
      <c r="I570" s="1092"/>
    </row>
    <row r="571" spans="1:9" x14ac:dyDescent="0.2">
      <c r="A571" s="1093">
        <v>5</v>
      </c>
      <c r="B571" s="1100" t="s">
        <v>2069</v>
      </c>
      <c r="C571" s="1090" t="s">
        <v>2070</v>
      </c>
      <c r="D571" s="1095">
        <v>0</v>
      </c>
      <c r="E571" s="1095">
        <v>2000000</v>
      </c>
      <c r="F571" s="1095">
        <v>2000000</v>
      </c>
      <c r="G571" s="1095">
        <v>0</v>
      </c>
      <c r="H571" s="1095">
        <v>2000000</v>
      </c>
      <c r="I571" s="1092"/>
    </row>
    <row r="572" spans="1:9" x14ac:dyDescent="0.2">
      <c r="A572" s="1093">
        <v>5</v>
      </c>
      <c r="B572" s="1100" t="s">
        <v>2071</v>
      </c>
      <c r="C572" s="1090" t="s">
        <v>751</v>
      </c>
      <c r="D572" s="1095">
        <v>0</v>
      </c>
      <c r="E572" s="1095">
        <v>2919111.35</v>
      </c>
      <c r="F572" s="1095">
        <v>2919111.35</v>
      </c>
      <c r="G572" s="1095">
        <v>1730482.35</v>
      </c>
      <c r="H572" s="1095">
        <v>1188629</v>
      </c>
      <c r="I572" s="1092"/>
    </row>
    <row r="573" spans="1:9" x14ac:dyDescent="0.2">
      <c r="A573" s="1093">
        <v>5</v>
      </c>
      <c r="B573" s="1100" t="s">
        <v>2072</v>
      </c>
      <c r="C573" s="1090" t="s">
        <v>752</v>
      </c>
      <c r="D573" s="1095">
        <v>0</v>
      </c>
      <c r="E573" s="1095">
        <v>2047203</v>
      </c>
      <c r="F573" s="1095">
        <v>2047203</v>
      </c>
      <c r="G573" s="1095">
        <v>1919349</v>
      </c>
      <c r="H573" s="1095">
        <v>127854</v>
      </c>
    </row>
    <row r="574" spans="1:9" x14ac:dyDescent="0.2">
      <c r="A574" s="1093">
        <v>5</v>
      </c>
      <c r="B574" s="1100" t="s">
        <v>2073</v>
      </c>
      <c r="C574" s="1090" t="s">
        <v>2074</v>
      </c>
      <c r="D574" s="1095">
        <v>0</v>
      </c>
      <c r="E574" s="1095">
        <v>5483954.0499999998</v>
      </c>
      <c r="F574" s="1095">
        <v>5483954.0499999998</v>
      </c>
      <c r="G574" s="1095">
        <v>4204360.51</v>
      </c>
      <c r="H574" s="1095">
        <v>1279593.54</v>
      </c>
    </row>
    <row r="575" spans="1:9" x14ac:dyDescent="0.2">
      <c r="A575" s="1093">
        <v>5</v>
      </c>
      <c r="B575" s="1100" t="s">
        <v>2075</v>
      </c>
      <c r="C575" s="1090" t="s">
        <v>758</v>
      </c>
      <c r="D575" s="1095">
        <v>0</v>
      </c>
      <c r="E575" s="1095">
        <v>5483954.0499999998</v>
      </c>
      <c r="F575" s="1095">
        <v>5483954.0499999998</v>
      </c>
      <c r="G575" s="1095">
        <v>4204360.51</v>
      </c>
      <c r="H575" s="1095">
        <v>1279593.54</v>
      </c>
    </row>
    <row r="576" spans="1:9" x14ac:dyDescent="0.2">
      <c r="A576" s="1093">
        <v>5</v>
      </c>
      <c r="B576" s="1100" t="s">
        <v>2076</v>
      </c>
      <c r="C576" s="1090" t="s">
        <v>1449</v>
      </c>
      <c r="D576" s="1095">
        <v>0</v>
      </c>
      <c r="E576" s="1095">
        <v>313303657.02999997</v>
      </c>
      <c r="F576" s="1095">
        <v>313303657.02999997</v>
      </c>
      <c r="G576" s="1095">
        <v>80454805.329999998</v>
      </c>
      <c r="H576" s="1095">
        <v>232848851.69999999</v>
      </c>
    </row>
    <row r="577" spans="1:8" x14ac:dyDescent="0.2">
      <c r="A577" s="1093">
        <v>5</v>
      </c>
      <c r="B577" s="1100" t="s">
        <v>2077</v>
      </c>
      <c r="C577" s="1090" t="s">
        <v>2078</v>
      </c>
      <c r="D577" s="1095">
        <v>0</v>
      </c>
      <c r="E577" s="1095">
        <v>14765022.33</v>
      </c>
      <c r="F577" s="1095">
        <v>14765022.33</v>
      </c>
      <c r="G577" s="1095">
        <v>5451744.5</v>
      </c>
      <c r="H577" s="1095">
        <v>9313277.8300000001</v>
      </c>
    </row>
    <row r="578" spans="1:8" x14ac:dyDescent="0.2">
      <c r="A578" s="1093">
        <v>5</v>
      </c>
      <c r="B578" s="1100" t="s">
        <v>2079</v>
      </c>
      <c r="C578" s="1090" t="s">
        <v>2080</v>
      </c>
      <c r="D578" s="1095">
        <v>0</v>
      </c>
      <c r="E578" s="1095">
        <v>5287817.99</v>
      </c>
      <c r="F578" s="1095">
        <v>5287817.99</v>
      </c>
      <c r="G578" s="1095">
        <v>3756560.95</v>
      </c>
      <c r="H578" s="1095">
        <v>1531257.04</v>
      </c>
    </row>
    <row r="579" spans="1:8" x14ac:dyDescent="0.2">
      <c r="A579" s="1093">
        <v>5</v>
      </c>
      <c r="B579" s="1100" t="s">
        <v>2081</v>
      </c>
      <c r="C579" s="1090" t="s">
        <v>765</v>
      </c>
      <c r="D579" s="1095">
        <v>0</v>
      </c>
      <c r="E579" s="1095">
        <v>42500000</v>
      </c>
      <c r="F579" s="1095">
        <v>42500000</v>
      </c>
      <c r="G579" s="1095">
        <v>11684083.949999999</v>
      </c>
      <c r="H579" s="1095">
        <v>30815916.050000001</v>
      </c>
    </row>
    <row r="580" spans="1:8" x14ac:dyDescent="0.2">
      <c r="A580" s="1093">
        <v>5</v>
      </c>
      <c r="B580" s="1100" t="s">
        <v>2082</v>
      </c>
      <c r="C580" s="1090" t="s">
        <v>771</v>
      </c>
      <c r="D580" s="1095">
        <v>0</v>
      </c>
      <c r="E580" s="1095">
        <v>35043810.549999997</v>
      </c>
      <c r="F580" s="1095">
        <v>35043810.549999997</v>
      </c>
      <c r="G580" s="1095">
        <v>10249817.15</v>
      </c>
      <c r="H580" s="1095">
        <v>24793993.399999999</v>
      </c>
    </row>
    <row r="581" spans="1:8" x14ac:dyDescent="0.2">
      <c r="A581" s="1093">
        <v>5</v>
      </c>
      <c r="B581" s="1100" t="s">
        <v>2083</v>
      </c>
      <c r="C581" s="1090" t="s">
        <v>772</v>
      </c>
      <c r="D581" s="1095">
        <v>0</v>
      </c>
      <c r="E581" s="1095">
        <v>28747221.600000001</v>
      </c>
      <c r="F581" s="1095">
        <v>28747221.600000001</v>
      </c>
      <c r="G581" s="1095">
        <v>3559397.25</v>
      </c>
      <c r="H581" s="1095">
        <v>25187824.350000001</v>
      </c>
    </row>
    <row r="582" spans="1:8" x14ac:dyDescent="0.2">
      <c r="A582" s="1093">
        <v>5</v>
      </c>
      <c r="B582" s="1100" t="s">
        <v>2084</v>
      </c>
      <c r="C582" s="1090" t="s">
        <v>773</v>
      </c>
      <c r="D582" s="1095">
        <v>0</v>
      </c>
      <c r="E582" s="1095">
        <v>27543686.649999999</v>
      </c>
      <c r="F582" s="1095">
        <v>27543686.649999999</v>
      </c>
      <c r="G582" s="1095">
        <v>11980940.25</v>
      </c>
      <c r="H582" s="1095">
        <v>15562746.4</v>
      </c>
    </row>
    <row r="583" spans="1:8" x14ac:dyDescent="0.2">
      <c r="A583" s="1093">
        <v>5</v>
      </c>
      <c r="B583" s="1100" t="s">
        <v>2085</v>
      </c>
      <c r="C583" s="1090" t="s">
        <v>774</v>
      </c>
      <c r="D583" s="1095">
        <v>0</v>
      </c>
      <c r="E583" s="1095">
        <v>9344499.6999999993</v>
      </c>
      <c r="F583" s="1095">
        <v>9344499.6999999993</v>
      </c>
      <c r="G583" s="1095">
        <v>9300200</v>
      </c>
      <c r="H583" s="1095">
        <v>44299.7</v>
      </c>
    </row>
    <row r="584" spans="1:8" x14ac:dyDescent="0.2">
      <c r="A584" s="1093">
        <v>5</v>
      </c>
      <c r="B584" s="1100" t="s">
        <v>2086</v>
      </c>
      <c r="C584" s="1090" t="s">
        <v>2087</v>
      </c>
      <c r="D584" s="1095">
        <v>0</v>
      </c>
      <c r="E584" s="1095">
        <v>5704873</v>
      </c>
      <c r="F584" s="1095">
        <v>5704873</v>
      </c>
      <c r="G584" s="1095">
        <v>2807217.2</v>
      </c>
      <c r="H584" s="1095">
        <v>2897655.8</v>
      </c>
    </row>
    <row r="585" spans="1:8" x14ac:dyDescent="0.2">
      <c r="A585" s="1093">
        <v>5</v>
      </c>
      <c r="B585" s="1100" t="s">
        <v>2088</v>
      </c>
      <c r="C585" s="1090" t="s">
        <v>775</v>
      </c>
      <c r="D585" s="1095">
        <v>0</v>
      </c>
      <c r="E585" s="1095">
        <v>5407142.25</v>
      </c>
      <c r="F585" s="1095">
        <v>5407142.25</v>
      </c>
      <c r="G585" s="1095">
        <v>1718428.01</v>
      </c>
      <c r="H585" s="1095">
        <v>3688714.2400000002</v>
      </c>
    </row>
    <row r="586" spans="1:8" x14ac:dyDescent="0.2">
      <c r="A586" s="1093">
        <v>5</v>
      </c>
      <c r="B586" s="1100" t="s">
        <v>4621</v>
      </c>
      <c r="C586" s="1090" t="s">
        <v>4196</v>
      </c>
      <c r="D586" s="1095">
        <v>0</v>
      </c>
      <c r="E586" s="1095">
        <v>0</v>
      </c>
      <c r="F586" s="1095">
        <v>0</v>
      </c>
      <c r="G586" s="1095">
        <v>924775.67</v>
      </c>
      <c r="H586" s="1095">
        <v>-924775.67</v>
      </c>
    </row>
    <row r="587" spans="1:8" x14ac:dyDescent="0.2">
      <c r="A587" s="1093">
        <v>5</v>
      </c>
      <c r="B587" s="1100" t="s">
        <v>2089</v>
      </c>
      <c r="C587" s="1090" t="s">
        <v>777</v>
      </c>
      <c r="D587" s="1095">
        <v>0</v>
      </c>
      <c r="E587" s="1095">
        <v>10406440.91</v>
      </c>
      <c r="F587" s="1095">
        <v>10406440.91</v>
      </c>
      <c r="G587" s="1095">
        <v>3912976.9</v>
      </c>
      <c r="H587" s="1095">
        <v>6493464.0099999998</v>
      </c>
    </row>
    <row r="588" spans="1:8" x14ac:dyDescent="0.2">
      <c r="A588" s="1093">
        <v>5</v>
      </c>
      <c r="B588" s="1100" t="s">
        <v>4622</v>
      </c>
      <c r="C588" s="1090" t="s">
        <v>4623</v>
      </c>
      <c r="D588" s="1095">
        <v>0</v>
      </c>
      <c r="E588" s="1095">
        <v>20000000</v>
      </c>
      <c r="F588" s="1095">
        <v>20000000</v>
      </c>
      <c r="G588" s="1095">
        <v>9625420.5999999996</v>
      </c>
      <c r="H588" s="1095">
        <v>10374579.4</v>
      </c>
    </row>
    <row r="589" spans="1:8" x14ac:dyDescent="0.2">
      <c r="A589" s="1093">
        <v>5</v>
      </c>
      <c r="B589" s="1100" t="s">
        <v>4624</v>
      </c>
      <c r="C589" s="1090" t="s">
        <v>4625</v>
      </c>
      <c r="D589" s="1095">
        <v>0</v>
      </c>
      <c r="E589" s="1095">
        <v>2595428.0499999998</v>
      </c>
      <c r="F589" s="1095">
        <v>2595428.0499999998</v>
      </c>
      <c r="G589" s="1095">
        <v>360542.9</v>
      </c>
      <c r="H589" s="1095">
        <v>2234885.15</v>
      </c>
    </row>
    <row r="590" spans="1:8" x14ac:dyDescent="0.2">
      <c r="A590" s="1093">
        <v>5</v>
      </c>
      <c r="B590" s="1100" t="s">
        <v>4626</v>
      </c>
      <c r="C590" s="1090" t="s">
        <v>4627</v>
      </c>
      <c r="D590" s="1095">
        <v>0</v>
      </c>
      <c r="E590" s="1095">
        <v>8600000</v>
      </c>
      <c r="F590" s="1095">
        <v>8600000</v>
      </c>
      <c r="G590" s="1095">
        <v>0</v>
      </c>
      <c r="H590" s="1095">
        <v>8600000</v>
      </c>
    </row>
    <row r="591" spans="1:8" x14ac:dyDescent="0.2">
      <c r="A591" s="1093">
        <v>5</v>
      </c>
      <c r="B591" s="1100" t="s">
        <v>4628</v>
      </c>
      <c r="C591" s="1090" t="s">
        <v>4629</v>
      </c>
      <c r="D591" s="1095">
        <v>0</v>
      </c>
      <c r="E591" s="1095">
        <v>17885522</v>
      </c>
      <c r="F591" s="1095">
        <v>17885522</v>
      </c>
      <c r="G591" s="1095">
        <v>0</v>
      </c>
      <c r="H591" s="1095">
        <v>17885522</v>
      </c>
    </row>
    <row r="592" spans="1:8" x14ac:dyDescent="0.2">
      <c r="A592" s="1093">
        <v>5</v>
      </c>
      <c r="B592" s="1100" t="s">
        <v>4630</v>
      </c>
      <c r="C592" s="1090" t="s">
        <v>4201</v>
      </c>
      <c r="D592" s="1095">
        <v>0</v>
      </c>
      <c r="E592" s="1095">
        <v>44850000</v>
      </c>
      <c r="F592" s="1095">
        <v>44850000</v>
      </c>
      <c r="G592" s="1095">
        <v>4914899</v>
      </c>
      <c r="H592" s="1095">
        <v>39935101</v>
      </c>
    </row>
    <row r="593" spans="1:9" x14ac:dyDescent="0.2">
      <c r="A593" s="1093">
        <v>5</v>
      </c>
      <c r="B593" s="1100" t="s">
        <v>4631</v>
      </c>
      <c r="C593" s="1090" t="s">
        <v>4202</v>
      </c>
      <c r="D593" s="1095">
        <v>0</v>
      </c>
      <c r="E593" s="1095">
        <v>34622192</v>
      </c>
      <c r="F593" s="1095">
        <v>34622192</v>
      </c>
      <c r="G593" s="1095">
        <v>207801</v>
      </c>
      <c r="H593" s="1095">
        <v>34414391</v>
      </c>
    </row>
    <row r="594" spans="1:9" x14ac:dyDescent="0.2">
      <c r="A594" s="1093">
        <v>5</v>
      </c>
      <c r="B594" s="1100" t="s">
        <v>2090</v>
      </c>
      <c r="C594" s="1090" t="s">
        <v>4632</v>
      </c>
      <c r="D594" s="1095">
        <v>8399117750</v>
      </c>
      <c r="E594" s="1095">
        <v>-9196187623.8999996</v>
      </c>
      <c r="F594" s="1095">
        <v>-797069873.89999998</v>
      </c>
      <c r="G594" s="1095">
        <v>0</v>
      </c>
      <c r="H594" s="1095">
        <v>-797069873.89999998</v>
      </c>
      <c r="I594" s="1092"/>
    </row>
    <row r="595" spans="1:9" x14ac:dyDescent="0.2">
      <c r="B595" s="1100"/>
    </row>
    <row r="596" spans="1:9" x14ac:dyDescent="0.2">
      <c r="A596" s="1091">
        <v>5</v>
      </c>
      <c r="B596" s="1102" t="s">
        <v>1511</v>
      </c>
      <c r="C596" s="1092" t="s">
        <v>1512</v>
      </c>
      <c r="D596" s="1103">
        <v>516800000</v>
      </c>
      <c r="E596" s="1103">
        <v>28278394.760000002</v>
      </c>
      <c r="F596" s="1103">
        <v>545078394.75999999</v>
      </c>
      <c r="G596" s="1103">
        <v>193958258.13999999</v>
      </c>
      <c r="H596" s="1103">
        <v>351120136.62</v>
      </c>
    </row>
    <row r="597" spans="1:9" x14ac:dyDescent="0.2">
      <c r="A597" s="1093">
        <v>5</v>
      </c>
      <c r="B597" s="1100" t="s">
        <v>2091</v>
      </c>
      <c r="C597" s="1090" t="s">
        <v>4612</v>
      </c>
      <c r="D597" s="1095">
        <v>516800000</v>
      </c>
      <c r="E597" s="1095">
        <v>28278394.760000002</v>
      </c>
      <c r="F597" s="1095">
        <v>545078394.75999999</v>
      </c>
      <c r="G597" s="1095">
        <v>193958258.13999999</v>
      </c>
      <c r="H597" s="1095">
        <v>351120136.62</v>
      </c>
    </row>
    <row r="598" spans="1:9" x14ac:dyDescent="0.2">
      <c r="A598" s="1093">
        <v>5</v>
      </c>
      <c r="B598" s="1100" t="s">
        <v>2092</v>
      </c>
      <c r="C598" s="1090" t="s">
        <v>1514</v>
      </c>
      <c r="D598" s="1095">
        <v>0</v>
      </c>
      <c r="E598" s="1095">
        <v>484964146.27999997</v>
      </c>
      <c r="F598" s="1095">
        <v>484964146.27999997</v>
      </c>
      <c r="G598" s="1095">
        <v>48120191.359999999</v>
      </c>
      <c r="H598" s="1095">
        <v>436843954.92000002</v>
      </c>
    </row>
    <row r="599" spans="1:9" x14ac:dyDescent="0.2">
      <c r="A599" s="1093">
        <v>5</v>
      </c>
      <c r="B599" s="1100" t="s">
        <v>2093</v>
      </c>
      <c r="C599" s="1090" t="s">
        <v>779</v>
      </c>
      <c r="D599" s="1095">
        <v>0</v>
      </c>
      <c r="E599" s="1095">
        <v>3905538.4</v>
      </c>
      <c r="F599" s="1095">
        <v>3905538.4</v>
      </c>
      <c r="G599" s="1095">
        <v>3647400</v>
      </c>
      <c r="H599" s="1095">
        <v>258138.4</v>
      </c>
    </row>
    <row r="600" spans="1:9" x14ac:dyDescent="0.2">
      <c r="A600" s="1093">
        <v>5</v>
      </c>
      <c r="B600" s="1100" t="s">
        <v>2094</v>
      </c>
      <c r="C600" s="1090" t="s">
        <v>4633</v>
      </c>
      <c r="D600" s="1095">
        <v>0</v>
      </c>
      <c r="E600" s="1095">
        <v>15592.5</v>
      </c>
      <c r="F600" s="1095">
        <v>15592.5</v>
      </c>
      <c r="G600" s="1095">
        <v>0</v>
      </c>
      <c r="H600" s="1095">
        <v>15592.5</v>
      </c>
    </row>
    <row r="601" spans="1:9" x14ac:dyDescent="0.2">
      <c r="A601" s="1093">
        <v>5</v>
      </c>
      <c r="B601" s="1100" t="s">
        <v>2095</v>
      </c>
      <c r="C601" s="1090" t="s">
        <v>781</v>
      </c>
      <c r="D601" s="1095">
        <v>0</v>
      </c>
      <c r="E601" s="1095">
        <v>100000000</v>
      </c>
      <c r="F601" s="1095">
        <v>100000000</v>
      </c>
      <c r="G601" s="1095">
        <v>1383523.98</v>
      </c>
      <c r="H601" s="1095">
        <v>98616476.019999996</v>
      </c>
    </row>
    <row r="602" spans="1:9" x14ac:dyDescent="0.2">
      <c r="A602" s="1093">
        <v>5</v>
      </c>
      <c r="B602" s="1100" t="s">
        <v>2096</v>
      </c>
      <c r="C602" s="1090" t="s">
        <v>782</v>
      </c>
      <c r="D602" s="1095">
        <v>0</v>
      </c>
      <c r="E602" s="1095">
        <v>17678160</v>
      </c>
      <c r="F602" s="1095">
        <v>17678160</v>
      </c>
      <c r="G602" s="1095">
        <v>4610765.6100000003</v>
      </c>
      <c r="H602" s="1095">
        <v>13067394.390000001</v>
      </c>
    </row>
    <row r="603" spans="1:9" x14ac:dyDescent="0.2">
      <c r="A603" s="1093">
        <v>5</v>
      </c>
      <c r="B603" s="1100" t="s">
        <v>4634</v>
      </c>
      <c r="C603" s="1090" t="s">
        <v>783</v>
      </c>
      <c r="D603" s="1095">
        <v>0</v>
      </c>
      <c r="E603" s="1095">
        <v>328630.59999999998</v>
      </c>
      <c r="F603" s="1095">
        <v>328630.59999999998</v>
      </c>
      <c r="G603" s="1095">
        <v>0</v>
      </c>
      <c r="H603" s="1095">
        <v>328630.59999999998</v>
      </c>
    </row>
    <row r="604" spans="1:9" x14ac:dyDescent="0.2">
      <c r="A604" s="1093">
        <v>5</v>
      </c>
      <c r="B604" s="1100" t="s">
        <v>2097</v>
      </c>
      <c r="C604" s="1090" t="s">
        <v>4635</v>
      </c>
      <c r="D604" s="1095">
        <v>0</v>
      </c>
      <c r="E604" s="1095">
        <v>0</v>
      </c>
      <c r="F604" s="1095">
        <v>0</v>
      </c>
      <c r="G604" s="1095">
        <v>26495.15</v>
      </c>
      <c r="H604" s="1095">
        <v>-26495.15</v>
      </c>
    </row>
    <row r="605" spans="1:9" x14ac:dyDescent="0.2">
      <c r="A605" s="1093">
        <v>5</v>
      </c>
      <c r="B605" s="1100" t="s">
        <v>2099</v>
      </c>
      <c r="C605" s="1090" t="s">
        <v>785</v>
      </c>
      <c r="D605" s="1095">
        <v>0</v>
      </c>
      <c r="E605" s="1095">
        <v>79835535.780000001</v>
      </c>
      <c r="F605" s="1095">
        <v>79835535.780000001</v>
      </c>
      <c r="G605" s="1095">
        <v>18171059.129999999</v>
      </c>
      <c r="H605" s="1095">
        <v>61664476.649999999</v>
      </c>
    </row>
    <row r="606" spans="1:9" x14ac:dyDescent="0.2">
      <c r="A606" s="1093">
        <v>5</v>
      </c>
      <c r="B606" s="1100" t="s">
        <v>4636</v>
      </c>
      <c r="C606" s="1090" t="s">
        <v>2183</v>
      </c>
      <c r="D606" s="1095">
        <v>0</v>
      </c>
      <c r="E606" s="1095">
        <v>129600000</v>
      </c>
      <c r="F606" s="1095">
        <v>129600000</v>
      </c>
      <c r="G606" s="1095">
        <v>14211347.32</v>
      </c>
      <c r="H606" s="1095">
        <v>115388652.68000001</v>
      </c>
    </row>
    <row r="607" spans="1:9" x14ac:dyDescent="0.2">
      <c r="A607" s="1093">
        <v>5</v>
      </c>
      <c r="B607" s="1100" t="s">
        <v>4637</v>
      </c>
      <c r="C607" s="1372" t="s">
        <v>5083</v>
      </c>
      <c r="D607" s="1095">
        <v>0</v>
      </c>
      <c r="E607" s="1095">
        <v>150000000</v>
      </c>
      <c r="F607" s="1095">
        <v>150000000</v>
      </c>
      <c r="G607" s="1095">
        <v>5518229</v>
      </c>
      <c r="H607" s="1095">
        <v>144481771</v>
      </c>
    </row>
    <row r="608" spans="1:9" x14ac:dyDescent="0.2">
      <c r="A608" s="1093">
        <v>5</v>
      </c>
      <c r="B608" s="1100" t="s">
        <v>4638</v>
      </c>
      <c r="C608" s="1090" t="s">
        <v>4204</v>
      </c>
      <c r="D608" s="1095">
        <v>0</v>
      </c>
      <c r="E608" s="1095">
        <v>3600689</v>
      </c>
      <c r="F608" s="1095">
        <v>3600689</v>
      </c>
      <c r="G608" s="1095">
        <v>551371.17000000004</v>
      </c>
      <c r="H608" s="1095">
        <v>3049317.83</v>
      </c>
    </row>
    <row r="609" spans="1:9" x14ac:dyDescent="0.2">
      <c r="A609" s="1093">
        <v>5</v>
      </c>
      <c r="B609" s="1100" t="s">
        <v>2100</v>
      </c>
      <c r="C609" s="1090" t="s">
        <v>1524</v>
      </c>
      <c r="D609" s="1095">
        <v>0</v>
      </c>
      <c r="E609" s="1095">
        <v>474228348.70999998</v>
      </c>
      <c r="F609" s="1095">
        <v>474228348.70999998</v>
      </c>
      <c r="G609" s="1095">
        <v>145838066.78</v>
      </c>
      <c r="H609" s="1095">
        <v>328390281.93000001</v>
      </c>
    </row>
    <row r="610" spans="1:9" x14ac:dyDescent="0.2">
      <c r="A610" s="1093">
        <v>5</v>
      </c>
      <c r="B610" s="1100" t="s">
        <v>2101</v>
      </c>
      <c r="C610" s="1090" t="s">
        <v>778</v>
      </c>
      <c r="D610" s="1095">
        <v>0</v>
      </c>
      <c r="E610" s="1095">
        <v>419463069.25999999</v>
      </c>
      <c r="F610" s="1095">
        <v>419463069.25999999</v>
      </c>
      <c r="G610" s="1095">
        <v>141427149.69999999</v>
      </c>
      <c r="H610" s="1095">
        <v>278035919.56</v>
      </c>
    </row>
    <row r="611" spans="1:9" x14ac:dyDescent="0.2">
      <c r="A611" s="1093">
        <v>5</v>
      </c>
      <c r="B611" s="1100" t="s">
        <v>2102</v>
      </c>
      <c r="C611" s="1090" t="s">
        <v>2103</v>
      </c>
      <c r="D611" s="1095">
        <v>0</v>
      </c>
      <c r="E611" s="1095">
        <v>54765279.450000003</v>
      </c>
      <c r="F611" s="1095">
        <v>54765279.450000003</v>
      </c>
      <c r="G611" s="1095">
        <v>4410917.08</v>
      </c>
      <c r="H611" s="1095">
        <v>50354362.369999997</v>
      </c>
    </row>
    <row r="612" spans="1:9" x14ac:dyDescent="0.2">
      <c r="A612" s="1093">
        <v>5</v>
      </c>
      <c r="B612" s="1100" t="s">
        <v>2104</v>
      </c>
      <c r="C612" s="1090" t="s">
        <v>4639</v>
      </c>
      <c r="D612" s="1095">
        <v>516800000</v>
      </c>
      <c r="E612" s="1095">
        <v>-930914100.23000002</v>
      </c>
      <c r="F612" s="1095">
        <v>-414114100.23000002</v>
      </c>
      <c r="G612" s="1095">
        <v>0</v>
      </c>
      <c r="H612" s="1095">
        <v>-414114100.23000002</v>
      </c>
    </row>
    <row r="613" spans="1:9" x14ac:dyDescent="0.2">
      <c r="B613" s="1100"/>
    </row>
    <row r="614" spans="1:9" s="1092" customFormat="1" x14ac:dyDescent="0.2">
      <c r="A614" s="1091">
        <v>5</v>
      </c>
      <c r="B614" s="1102" t="s">
        <v>1549</v>
      </c>
      <c r="C614" s="1092" t="s">
        <v>1550</v>
      </c>
      <c r="D614" s="1103">
        <v>741900000</v>
      </c>
      <c r="E614" s="1103">
        <v>0</v>
      </c>
      <c r="F614" s="1103">
        <v>741900000</v>
      </c>
      <c r="G614" s="1103">
        <v>7080000</v>
      </c>
      <c r="H614" s="1103">
        <v>734820000</v>
      </c>
      <c r="I614" s="1090"/>
    </row>
    <row r="615" spans="1:9" x14ac:dyDescent="0.2">
      <c r="A615" s="1093">
        <v>5</v>
      </c>
      <c r="B615" s="1100" t="s">
        <v>2105</v>
      </c>
      <c r="C615" s="1090" t="s">
        <v>4612</v>
      </c>
      <c r="D615" s="1095">
        <v>741900000</v>
      </c>
      <c r="E615" s="1095">
        <v>0</v>
      </c>
      <c r="F615" s="1095">
        <v>741900000</v>
      </c>
      <c r="G615" s="1095">
        <v>7080000</v>
      </c>
      <c r="H615" s="1095">
        <v>734820000</v>
      </c>
    </row>
    <row r="616" spans="1:9" x14ac:dyDescent="0.2">
      <c r="A616" s="1093">
        <v>5</v>
      </c>
      <c r="B616" s="1100" t="s">
        <v>2106</v>
      </c>
      <c r="C616" s="1090" t="s">
        <v>2107</v>
      </c>
      <c r="D616" s="1095">
        <v>0</v>
      </c>
      <c r="E616" s="1095">
        <v>81149617</v>
      </c>
      <c r="F616" s="1095">
        <v>81149617</v>
      </c>
      <c r="G616" s="1095">
        <v>4180000</v>
      </c>
      <c r="H616" s="1095">
        <v>76969617</v>
      </c>
    </row>
    <row r="617" spans="1:9" x14ac:dyDescent="0.2">
      <c r="A617" s="1093">
        <v>5</v>
      </c>
      <c r="B617" s="1100" t="s">
        <v>2108</v>
      </c>
      <c r="C617" s="1090" t="s">
        <v>792</v>
      </c>
      <c r="D617" s="1095">
        <v>0</v>
      </c>
      <c r="E617" s="1095">
        <v>500000</v>
      </c>
      <c r="F617" s="1095">
        <v>500000</v>
      </c>
      <c r="G617" s="1095">
        <v>200000</v>
      </c>
      <c r="H617" s="1095">
        <v>300000</v>
      </c>
    </row>
    <row r="618" spans="1:9" x14ac:dyDescent="0.2">
      <c r="A618" s="1093">
        <v>5</v>
      </c>
      <c r="B618" s="1100" t="s">
        <v>2109</v>
      </c>
      <c r="C618" s="1090" t="s">
        <v>794</v>
      </c>
      <c r="D618" s="1095">
        <v>0</v>
      </c>
      <c r="E618" s="1095">
        <v>72789617</v>
      </c>
      <c r="F618" s="1095">
        <v>72789617</v>
      </c>
      <c r="G618" s="1095">
        <v>830000</v>
      </c>
      <c r="H618" s="1095">
        <v>71959617</v>
      </c>
    </row>
    <row r="619" spans="1:9" x14ac:dyDescent="0.2">
      <c r="A619" s="1093">
        <v>5</v>
      </c>
      <c r="B619" s="1100" t="s">
        <v>2110</v>
      </c>
      <c r="C619" s="1090" t="s">
        <v>795</v>
      </c>
      <c r="D619" s="1095">
        <v>0</v>
      </c>
      <c r="E619" s="1095">
        <v>2800000</v>
      </c>
      <c r="F619" s="1095">
        <v>2800000</v>
      </c>
      <c r="G619" s="1095">
        <v>1050000</v>
      </c>
      <c r="H619" s="1095">
        <v>1750000</v>
      </c>
    </row>
    <row r="620" spans="1:9" x14ac:dyDescent="0.2">
      <c r="A620" s="1093">
        <v>5</v>
      </c>
      <c r="B620" s="1100" t="s">
        <v>2111</v>
      </c>
      <c r="C620" s="1090" t="s">
        <v>798</v>
      </c>
      <c r="D620" s="1095">
        <v>0</v>
      </c>
      <c r="E620" s="1095">
        <v>1500000</v>
      </c>
      <c r="F620" s="1095">
        <v>1500000</v>
      </c>
      <c r="G620" s="1095">
        <v>600000</v>
      </c>
      <c r="H620" s="1095">
        <v>900000</v>
      </c>
    </row>
    <row r="621" spans="1:9" x14ac:dyDescent="0.2">
      <c r="A621" s="1093">
        <v>5</v>
      </c>
      <c r="B621" s="1100" t="s">
        <v>2112</v>
      </c>
      <c r="C621" s="1090" t="s">
        <v>4640</v>
      </c>
      <c r="D621" s="1095">
        <v>0</v>
      </c>
      <c r="E621" s="1095">
        <v>2560000</v>
      </c>
      <c r="F621" s="1095">
        <v>2560000</v>
      </c>
      <c r="G621" s="1095">
        <v>1000000</v>
      </c>
      <c r="H621" s="1095">
        <v>1560000</v>
      </c>
    </row>
    <row r="622" spans="1:9" x14ac:dyDescent="0.2">
      <c r="A622" s="1093">
        <v>5</v>
      </c>
      <c r="B622" s="1100" t="s">
        <v>2113</v>
      </c>
      <c r="C622" s="1090" t="s">
        <v>4641</v>
      </c>
      <c r="D622" s="1095">
        <v>0</v>
      </c>
      <c r="E622" s="1095">
        <v>1000000</v>
      </c>
      <c r="F622" s="1095">
        <v>1000000</v>
      </c>
      <c r="G622" s="1095">
        <v>500000</v>
      </c>
      <c r="H622" s="1095">
        <v>500000</v>
      </c>
    </row>
    <row r="623" spans="1:9" x14ac:dyDescent="0.2">
      <c r="A623" s="1093">
        <v>5</v>
      </c>
      <c r="B623" s="1100" t="s">
        <v>2114</v>
      </c>
      <c r="C623" s="1090" t="s">
        <v>1914</v>
      </c>
      <c r="D623" s="1095">
        <v>0</v>
      </c>
      <c r="E623" s="1095">
        <v>9000000</v>
      </c>
      <c r="F623" s="1095">
        <v>9000000</v>
      </c>
      <c r="G623" s="1095">
        <v>2900000</v>
      </c>
      <c r="H623" s="1095">
        <v>6100000</v>
      </c>
    </row>
    <row r="624" spans="1:9" x14ac:dyDescent="0.2">
      <c r="A624" s="1093">
        <v>5</v>
      </c>
      <c r="B624" s="1100" t="s">
        <v>2115</v>
      </c>
      <c r="C624" s="1090" t="s">
        <v>803</v>
      </c>
      <c r="D624" s="1095">
        <v>0</v>
      </c>
      <c r="E624" s="1095">
        <v>9000000</v>
      </c>
      <c r="F624" s="1095">
        <v>9000000</v>
      </c>
      <c r="G624" s="1095">
        <v>2900000</v>
      </c>
      <c r="H624" s="1095">
        <v>6100000</v>
      </c>
    </row>
    <row r="625" spans="1:9" x14ac:dyDescent="0.2">
      <c r="A625" s="1093">
        <v>5</v>
      </c>
      <c r="B625" s="1100" t="s">
        <v>2116</v>
      </c>
      <c r="C625" s="1090" t="s">
        <v>4642</v>
      </c>
      <c r="D625" s="1095">
        <v>741900000</v>
      </c>
      <c r="E625" s="1095">
        <v>-90149617</v>
      </c>
      <c r="F625" s="1095">
        <v>651750383</v>
      </c>
      <c r="G625" s="1095">
        <v>0</v>
      </c>
      <c r="H625" s="1095">
        <v>651750383</v>
      </c>
    </row>
    <row r="626" spans="1:9" x14ac:dyDescent="0.2">
      <c r="B626" s="1100"/>
    </row>
    <row r="627" spans="1:9" x14ac:dyDescent="0.2">
      <c r="B627" s="1100"/>
    </row>
    <row r="628" spans="1:9" x14ac:dyDescent="0.2">
      <c r="A628" s="1091">
        <v>5</v>
      </c>
      <c r="B628" s="1102" t="s">
        <v>1578</v>
      </c>
      <c r="C628" s="1092" t="s">
        <v>1579</v>
      </c>
      <c r="D628" s="1103">
        <v>17100000</v>
      </c>
      <c r="E628" s="1103">
        <v>0</v>
      </c>
      <c r="F628" s="1103">
        <v>17100000</v>
      </c>
      <c r="G628" s="1103">
        <v>575318.5</v>
      </c>
      <c r="H628" s="1103">
        <v>16524681.5</v>
      </c>
    </row>
    <row r="629" spans="1:9" s="1092" customFormat="1" x14ac:dyDescent="0.2">
      <c r="A629" s="1093">
        <v>5</v>
      </c>
      <c r="B629" s="1100" t="s">
        <v>2117</v>
      </c>
      <c r="C629" s="1090" t="s">
        <v>4612</v>
      </c>
      <c r="D629" s="1095">
        <v>17100000</v>
      </c>
      <c r="E629" s="1103">
        <v>0</v>
      </c>
      <c r="F629" s="1095">
        <v>17100000</v>
      </c>
      <c r="G629" s="1095">
        <v>575318.5</v>
      </c>
      <c r="H629" s="1095">
        <v>16524681.5</v>
      </c>
      <c r="I629" s="1090"/>
    </row>
    <row r="630" spans="1:9" x14ac:dyDescent="0.2">
      <c r="A630" s="1093">
        <v>5</v>
      </c>
      <c r="B630" s="1100" t="s">
        <v>2118</v>
      </c>
      <c r="C630" s="1090" t="s">
        <v>610</v>
      </c>
      <c r="D630" s="1095">
        <v>0</v>
      </c>
      <c r="E630" s="1095">
        <v>0</v>
      </c>
      <c r="F630" s="1095">
        <v>0</v>
      </c>
      <c r="G630" s="1095">
        <v>575318.5</v>
      </c>
      <c r="H630" s="1095">
        <v>-575318.5</v>
      </c>
    </row>
    <row r="631" spans="1:9" x14ac:dyDescent="0.2">
      <c r="A631" s="1093">
        <v>5</v>
      </c>
      <c r="B631" s="1100" t="s">
        <v>2119</v>
      </c>
      <c r="C631" s="1090" t="s">
        <v>808</v>
      </c>
      <c r="D631" s="1095">
        <v>0</v>
      </c>
      <c r="E631" s="1095">
        <v>0</v>
      </c>
      <c r="F631" s="1095">
        <v>0</v>
      </c>
      <c r="G631" s="1095">
        <v>575318.5</v>
      </c>
      <c r="H631" s="1095">
        <v>-575318.5</v>
      </c>
    </row>
    <row r="632" spans="1:9" x14ac:dyDescent="0.2">
      <c r="A632" s="1093">
        <v>5</v>
      </c>
      <c r="B632" s="1100" t="s">
        <v>2120</v>
      </c>
      <c r="C632" s="1090" t="s">
        <v>4643</v>
      </c>
      <c r="D632" s="1095">
        <v>17100000</v>
      </c>
      <c r="E632" s="1095">
        <v>0</v>
      </c>
      <c r="F632" s="1095">
        <v>17100000</v>
      </c>
      <c r="G632" s="1095">
        <v>0</v>
      </c>
      <c r="H632" s="1095">
        <v>17100000</v>
      </c>
    </row>
    <row r="633" spans="1:9" x14ac:dyDescent="0.2">
      <c r="B633" s="1100"/>
    </row>
    <row r="634" spans="1:9" x14ac:dyDescent="0.2">
      <c r="A634" s="1091">
        <v>5</v>
      </c>
      <c r="B634" s="1102" t="s">
        <v>1612</v>
      </c>
      <c r="C634" s="1092" t="s">
        <v>1613</v>
      </c>
      <c r="D634" s="1103">
        <v>383000000</v>
      </c>
      <c r="E634" s="1103">
        <v>0</v>
      </c>
      <c r="F634" s="1103">
        <v>383000000</v>
      </c>
      <c r="G634" s="1103">
        <v>2331238.2000000002</v>
      </c>
      <c r="H634" s="1103">
        <v>380668761.80000001</v>
      </c>
    </row>
    <row r="635" spans="1:9" x14ac:dyDescent="0.2">
      <c r="A635" s="1093">
        <v>5</v>
      </c>
      <c r="B635" s="1100" t="s">
        <v>2121</v>
      </c>
      <c r="C635" s="1090" t="s">
        <v>4612</v>
      </c>
      <c r="D635" s="1095">
        <v>383000000</v>
      </c>
      <c r="E635" s="1095">
        <v>0</v>
      </c>
      <c r="F635" s="1095">
        <v>383000000</v>
      </c>
      <c r="G635" s="1095">
        <v>2331238.2000000002</v>
      </c>
      <c r="H635" s="1095">
        <v>380668761.80000001</v>
      </c>
    </row>
    <row r="636" spans="1:9" x14ac:dyDescent="0.2">
      <c r="A636" s="1093">
        <v>5</v>
      </c>
      <c r="B636" s="1100" t="s">
        <v>2122</v>
      </c>
      <c r="C636" s="1090" t="s">
        <v>1617</v>
      </c>
      <c r="D636" s="1095">
        <v>0</v>
      </c>
      <c r="E636" s="1095">
        <v>5500000</v>
      </c>
      <c r="F636" s="1095">
        <v>5500000</v>
      </c>
      <c r="G636" s="1095">
        <v>2300000</v>
      </c>
      <c r="H636" s="1095">
        <v>3200000</v>
      </c>
    </row>
    <row r="637" spans="1:9" x14ac:dyDescent="0.2">
      <c r="A637" s="1093">
        <v>5</v>
      </c>
      <c r="B637" s="1100" t="s">
        <v>2123</v>
      </c>
      <c r="C637" s="1090" t="s">
        <v>811</v>
      </c>
      <c r="D637" s="1095">
        <v>0</v>
      </c>
      <c r="E637" s="1095">
        <v>5500000</v>
      </c>
      <c r="F637" s="1095">
        <v>5500000</v>
      </c>
      <c r="G637" s="1095">
        <v>2300000</v>
      </c>
      <c r="H637" s="1095">
        <v>3200000</v>
      </c>
    </row>
    <row r="638" spans="1:9" x14ac:dyDescent="0.2">
      <c r="A638" s="1093">
        <v>5</v>
      </c>
      <c r="B638" s="1100" t="s">
        <v>2345</v>
      </c>
      <c r="C638" s="1090" t="s">
        <v>2346</v>
      </c>
      <c r="D638" s="1095">
        <v>0</v>
      </c>
      <c r="E638" s="1095">
        <v>0</v>
      </c>
      <c r="F638" s="1095">
        <v>0</v>
      </c>
      <c r="G638" s="1095">
        <v>0</v>
      </c>
      <c r="H638" s="1095">
        <v>0</v>
      </c>
    </row>
    <row r="639" spans="1:9" x14ac:dyDescent="0.2">
      <c r="A639" s="1093">
        <v>5</v>
      </c>
      <c r="B639" s="1100" t="s">
        <v>2124</v>
      </c>
      <c r="C639" s="1090" t="s">
        <v>2125</v>
      </c>
      <c r="D639" s="1095">
        <v>0</v>
      </c>
      <c r="E639" s="1095">
        <v>0</v>
      </c>
      <c r="F639" s="1095">
        <v>0</v>
      </c>
      <c r="G639" s="1095">
        <v>31238.2</v>
      </c>
      <c r="H639" s="1095">
        <v>-31238.2</v>
      </c>
    </row>
    <row r="640" spans="1:9" x14ac:dyDescent="0.2">
      <c r="A640" s="1093">
        <v>5</v>
      </c>
      <c r="B640" s="1100" t="s">
        <v>2126</v>
      </c>
      <c r="C640" s="1090" t="s">
        <v>4644</v>
      </c>
      <c r="D640" s="1095">
        <v>0</v>
      </c>
      <c r="E640" s="1095">
        <v>0</v>
      </c>
      <c r="F640" s="1095">
        <v>0</v>
      </c>
      <c r="G640" s="1095">
        <v>31238.2</v>
      </c>
      <c r="H640" s="1095">
        <v>-31238.2</v>
      </c>
    </row>
    <row r="641" spans="1:9" x14ac:dyDescent="0.2">
      <c r="A641" s="1093">
        <v>5</v>
      </c>
      <c r="B641" s="1100" t="s">
        <v>2127</v>
      </c>
      <c r="C641" s="1090" t="s">
        <v>4645</v>
      </c>
      <c r="D641" s="1095">
        <v>383000000</v>
      </c>
      <c r="E641" s="1095">
        <v>-5500000</v>
      </c>
      <c r="F641" s="1095">
        <v>377500000</v>
      </c>
      <c r="G641" s="1095">
        <v>0</v>
      </c>
      <c r="H641" s="1095">
        <v>377500000</v>
      </c>
    </row>
    <row r="642" spans="1:9" s="1092" customFormat="1" x14ac:dyDescent="0.2">
      <c r="A642" s="1093"/>
      <c r="B642" s="1100"/>
      <c r="D642" s="1095"/>
      <c r="E642" s="1095"/>
      <c r="F642" s="1095"/>
      <c r="G642" s="1103"/>
      <c r="H642" s="1095"/>
      <c r="I642" s="1090"/>
    </row>
    <row r="643" spans="1:9" x14ac:dyDescent="0.2">
      <c r="A643" s="1091">
        <v>5</v>
      </c>
      <c r="B643" s="1102" t="s">
        <v>1684</v>
      </c>
      <c r="C643" s="1092" t="s">
        <v>1685</v>
      </c>
      <c r="D643" s="1103">
        <v>1248480156.9000001</v>
      </c>
      <c r="E643" s="1103">
        <v>5039131.63</v>
      </c>
      <c r="F643" s="1103">
        <v>1253519288.53</v>
      </c>
      <c r="G643" s="1103">
        <v>201648079.78</v>
      </c>
      <c r="H643" s="1103">
        <v>1051871208.75</v>
      </c>
    </row>
    <row r="644" spans="1:9" x14ac:dyDescent="0.2">
      <c r="A644" s="1093">
        <v>5</v>
      </c>
      <c r="B644" s="1100" t="s">
        <v>2128</v>
      </c>
      <c r="C644" s="1090" t="s">
        <v>4612</v>
      </c>
      <c r="D644" s="1095">
        <v>1248480156.9000001</v>
      </c>
      <c r="E644" s="1095">
        <v>5039131.63</v>
      </c>
      <c r="F644" s="1095">
        <v>1253519288.53</v>
      </c>
      <c r="G644" s="1095">
        <v>201648079.78</v>
      </c>
      <c r="H644" s="1095">
        <v>1051871208.75</v>
      </c>
    </row>
    <row r="645" spans="1:9" x14ac:dyDescent="0.2">
      <c r="A645" s="1093">
        <v>5</v>
      </c>
      <c r="B645" s="1100" t="s">
        <v>2129</v>
      </c>
      <c r="C645" s="1090" t="s">
        <v>1687</v>
      </c>
      <c r="D645" s="1095">
        <v>0</v>
      </c>
      <c r="E645" s="1095">
        <v>0</v>
      </c>
      <c r="F645" s="1095">
        <v>0</v>
      </c>
      <c r="G645" s="1095">
        <v>10000</v>
      </c>
      <c r="H645" s="1095">
        <v>-10000</v>
      </c>
    </row>
    <row r="646" spans="1:9" x14ac:dyDescent="0.2">
      <c r="A646" s="1093">
        <v>5</v>
      </c>
      <c r="B646" s="1100" t="s">
        <v>2130</v>
      </c>
      <c r="C646" s="1090" t="s">
        <v>4646</v>
      </c>
      <c r="D646" s="1095">
        <v>0</v>
      </c>
      <c r="E646" s="1095">
        <v>0</v>
      </c>
      <c r="F646" s="1095">
        <v>0</v>
      </c>
      <c r="G646" s="1095">
        <v>10000</v>
      </c>
      <c r="H646" s="1095">
        <v>-10000</v>
      </c>
    </row>
    <row r="647" spans="1:9" x14ac:dyDescent="0.2">
      <c r="A647" s="1093">
        <v>5</v>
      </c>
      <c r="B647" s="1100" t="s">
        <v>2131</v>
      </c>
      <c r="C647" s="1090" t="s">
        <v>1930</v>
      </c>
      <c r="D647" s="1095">
        <v>0</v>
      </c>
      <c r="E647" s="1095">
        <v>26639227.649999999</v>
      </c>
      <c r="F647" s="1095">
        <v>26639227.649999999</v>
      </c>
      <c r="G647" s="1095">
        <v>4702293.96</v>
      </c>
      <c r="H647" s="1095">
        <v>21936933.690000001</v>
      </c>
    </row>
    <row r="648" spans="1:9" x14ac:dyDescent="0.2">
      <c r="A648" s="1093">
        <v>5</v>
      </c>
      <c r="B648" s="1100" t="s">
        <v>2132</v>
      </c>
      <c r="C648" s="1090" t="s">
        <v>4647</v>
      </c>
      <c r="D648" s="1095">
        <v>0</v>
      </c>
      <c r="E648" s="1095">
        <v>26639227.649999999</v>
      </c>
      <c r="F648" s="1095">
        <v>26639227.649999999</v>
      </c>
      <c r="G648" s="1095">
        <v>4702293.96</v>
      </c>
      <c r="H648" s="1095">
        <v>21936933.690000001</v>
      </c>
    </row>
    <row r="649" spans="1:9" s="1092" customFormat="1" x14ac:dyDescent="0.2">
      <c r="A649" s="1093">
        <v>5</v>
      </c>
      <c r="B649" s="1100" t="s">
        <v>2133</v>
      </c>
      <c r="C649" s="1090" t="s">
        <v>1731</v>
      </c>
      <c r="D649" s="1103">
        <v>0</v>
      </c>
      <c r="E649" s="1095">
        <v>971336916.32000005</v>
      </c>
      <c r="F649" s="1095">
        <v>971336916.32000005</v>
      </c>
      <c r="G649" s="1095">
        <v>129295321.29000001</v>
      </c>
      <c r="H649" s="1095">
        <v>842041595.02999997</v>
      </c>
      <c r="I649" s="1090"/>
    </row>
    <row r="650" spans="1:9" x14ac:dyDescent="0.2">
      <c r="A650" s="1093">
        <v>5</v>
      </c>
      <c r="B650" s="1100" t="s">
        <v>2134</v>
      </c>
      <c r="C650" s="1090" t="s">
        <v>4648</v>
      </c>
      <c r="D650" s="1095">
        <v>0</v>
      </c>
      <c r="E650" s="1095">
        <v>971336916.32000005</v>
      </c>
      <c r="F650" s="1095">
        <v>971336916.32000005</v>
      </c>
      <c r="G650" s="1095">
        <v>129295321.29000001</v>
      </c>
      <c r="H650" s="1095">
        <v>842041595.02999997</v>
      </c>
    </row>
    <row r="651" spans="1:9" x14ac:dyDescent="0.2">
      <c r="A651" s="1093">
        <v>5</v>
      </c>
      <c r="B651" s="1100" t="s">
        <v>2135</v>
      </c>
      <c r="C651" s="1090" t="s">
        <v>1761</v>
      </c>
      <c r="D651" s="1095">
        <v>0</v>
      </c>
      <c r="E651" s="1095">
        <v>72177699.950000003</v>
      </c>
      <c r="F651" s="1095">
        <v>72177699.950000003</v>
      </c>
      <c r="G651" s="1095">
        <v>13484058.76</v>
      </c>
      <c r="H651" s="1095">
        <v>58693641.189999998</v>
      </c>
    </row>
    <row r="652" spans="1:9" x14ac:dyDescent="0.2">
      <c r="A652" s="1093">
        <v>5</v>
      </c>
      <c r="B652" s="1100" t="s">
        <v>2136</v>
      </c>
      <c r="C652" s="1090" t="s">
        <v>824</v>
      </c>
      <c r="D652" s="1095">
        <v>0</v>
      </c>
      <c r="E652" s="1095">
        <v>44643918.039999999</v>
      </c>
      <c r="F652" s="1095">
        <v>44643918.039999999</v>
      </c>
      <c r="G652" s="1095">
        <v>9766468</v>
      </c>
      <c r="H652" s="1095">
        <v>34877450.039999999</v>
      </c>
    </row>
    <row r="653" spans="1:9" x14ac:dyDescent="0.2">
      <c r="A653" s="1093">
        <v>5</v>
      </c>
      <c r="B653" s="1100" t="s">
        <v>2137</v>
      </c>
      <c r="C653" s="1090" t="s">
        <v>4649</v>
      </c>
      <c r="D653" s="1095">
        <v>0</v>
      </c>
      <c r="E653" s="1095">
        <v>27533781.91</v>
      </c>
      <c r="F653" s="1095">
        <v>27533781.91</v>
      </c>
      <c r="G653" s="1095">
        <v>3717590.76</v>
      </c>
      <c r="H653" s="1095">
        <v>23816191.149999999</v>
      </c>
    </row>
    <row r="654" spans="1:9" x14ac:dyDescent="0.2">
      <c r="A654" s="1093">
        <v>5</v>
      </c>
      <c r="B654" s="1100" t="s">
        <v>2139</v>
      </c>
      <c r="C654" s="1090" t="s">
        <v>1775</v>
      </c>
      <c r="D654" s="1095">
        <v>0</v>
      </c>
      <c r="E654" s="1095">
        <v>106695398.62</v>
      </c>
      <c r="F654" s="1095">
        <v>106695398.62</v>
      </c>
      <c r="G654" s="1095">
        <v>54156405.770000003</v>
      </c>
      <c r="H654" s="1095">
        <v>52538992.850000001</v>
      </c>
    </row>
    <row r="655" spans="1:9" x14ac:dyDescent="0.2">
      <c r="A655" s="1093">
        <v>5</v>
      </c>
      <c r="B655" s="1100" t="s">
        <v>2140</v>
      </c>
      <c r="C655" s="1090" t="s">
        <v>4650</v>
      </c>
      <c r="D655" s="1095">
        <v>0</v>
      </c>
      <c r="E655" s="1095">
        <v>106695398.62</v>
      </c>
      <c r="F655" s="1095">
        <v>106695398.62</v>
      </c>
      <c r="G655" s="1095">
        <v>54156405.770000003</v>
      </c>
      <c r="H655" s="1095">
        <v>52538992.850000001</v>
      </c>
    </row>
    <row r="656" spans="1:9" x14ac:dyDescent="0.2">
      <c r="A656" s="1093">
        <v>5</v>
      </c>
      <c r="B656" s="1100" t="s">
        <v>2141</v>
      </c>
      <c r="C656" s="1090" t="s">
        <v>2142</v>
      </c>
      <c r="D656" s="1095">
        <v>1248480156.9000001</v>
      </c>
      <c r="E656" s="1095">
        <v>-1171810110.9100001</v>
      </c>
      <c r="F656" s="1095">
        <v>76670045.989999995</v>
      </c>
      <c r="G656" s="1095">
        <v>0</v>
      </c>
      <c r="H656" s="1095">
        <v>76670045.989999995</v>
      </c>
    </row>
    <row r="657" spans="1:9" x14ac:dyDescent="0.2">
      <c r="B657" s="1100"/>
    </row>
    <row r="658" spans="1:9" s="1092" customFormat="1" x14ac:dyDescent="0.2">
      <c r="A658" s="1091">
        <v>6</v>
      </c>
      <c r="B658" s="1102"/>
      <c r="C658" s="1092" t="s">
        <v>150</v>
      </c>
      <c r="D658" s="1103">
        <v>921000000</v>
      </c>
      <c r="E658" s="1103">
        <v>-48434424.859999999</v>
      </c>
      <c r="F658" s="1103">
        <v>872565575.13999999</v>
      </c>
      <c r="G658" s="1103">
        <v>209867661.09</v>
      </c>
      <c r="H658" s="1103">
        <v>662697914.04999995</v>
      </c>
      <c r="I658" s="1090"/>
    </row>
    <row r="659" spans="1:9" x14ac:dyDescent="0.2">
      <c r="B659" s="1100"/>
    </row>
    <row r="660" spans="1:9" x14ac:dyDescent="0.2">
      <c r="A660" s="1091">
        <v>6</v>
      </c>
      <c r="B660" s="1102" t="s">
        <v>1304</v>
      </c>
      <c r="C660" s="1092" t="s">
        <v>1305</v>
      </c>
      <c r="D660" s="1103">
        <v>392000000</v>
      </c>
      <c r="E660" s="1103">
        <v>-38184424.859999999</v>
      </c>
      <c r="F660" s="1103">
        <v>353815575.13999999</v>
      </c>
      <c r="G660" s="1103">
        <v>70027844.420000002</v>
      </c>
      <c r="H660" s="1103">
        <v>283787730.72000003</v>
      </c>
    </row>
    <row r="661" spans="1:9" x14ac:dyDescent="0.2">
      <c r="A661" s="1093">
        <v>6</v>
      </c>
      <c r="B661" s="1100" t="s">
        <v>1410</v>
      </c>
      <c r="C661" s="1090" t="s">
        <v>4651</v>
      </c>
      <c r="D661" s="1095">
        <v>392000000</v>
      </c>
      <c r="E661" s="1095">
        <v>-16174308.91</v>
      </c>
      <c r="F661" s="1095">
        <v>375825691.08999997</v>
      </c>
      <c r="G661" s="1095">
        <v>70027844.420000002</v>
      </c>
      <c r="H661" s="1095">
        <v>305797846.67000002</v>
      </c>
    </row>
    <row r="662" spans="1:9" x14ac:dyDescent="0.2">
      <c r="A662" s="1093">
        <v>6</v>
      </c>
      <c r="B662" s="1100" t="s">
        <v>2143</v>
      </c>
      <c r="C662" s="1090" t="s">
        <v>1307</v>
      </c>
      <c r="D662" s="1095">
        <v>0</v>
      </c>
      <c r="E662" s="1095">
        <v>3854938.79</v>
      </c>
      <c r="F662" s="1095">
        <v>3854938.79</v>
      </c>
      <c r="G662" s="1095">
        <v>877949</v>
      </c>
      <c r="H662" s="1095">
        <v>2976989.79</v>
      </c>
    </row>
    <row r="663" spans="1:9" x14ac:dyDescent="0.2">
      <c r="A663" s="1093">
        <v>6</v>
      </c>
      <c r="B663" s="1100" t="s">
        <v>2144</v>
      </c>
      <c r="C663" s="1090" t="s">
        <v>4652</v>
      </c>
      <c r="D663" s="1095">
        <v>0</v>
      </c>
      <c r="E663" s="1095">
        <v>0</v>
      </c>
      <c r="F663" s="1095">
        <v>0</v>
      </c>
      <c r="G663" s="1095">
        <v>14749</v>
      </c>
      <c r="H663" s="1095">
        <v>-14749</v>
      </c>
    </row>
    <row r="664" spans="1:9" x14ac:dyDescent="0.2">
      <c r="A664" s="1093">
        <v>6</v>
      </c>
      <c r="B664" s="1100" t="s">
        <v>2145</v>
      </c>
      <c r="C664" s="1090" t="s">
        <v>4653</v>
      </c>
      <c r="D664" s="1095">
        <v>0</v>
      </c>
      <c r="E664" s="1095">
        <v>2538799.91</v>
      </c>
      <c r="F664" s="1095">
        <v>2538799.91</v>
      </c>
      <c r="G664" s="1095">
        <v>820298</v>
      </c>
      <c r="H664" s="1095">
        <v>1718501.91</v>
      </c>
    </row>
    <row r="665" spans="1:9" x14ac:dyDescent="0.2">
      <c r="A665" s="1093">
        <v>6</v>
      </c>
      <c r="B665" s="1100" t="s">
        <v>2146</v>
      </c>
      <c r="C665" s="1090" t="s">
        <v>4654</v>
      </c>
      <c r="D665" s="1095">
        <v>0</v>
      </c>
      <c r="E665" s="1095">
        <v>1316138.8799999999</v>
      </c>
      <c r="F665" s="1095">
        <v>1316138.8799999999</v>
      </c>
      <c r="G665" s="1095">
        <v>24668</v>
      </c>
      <c r="H665" s="1095">
        <v>1291470.8799999999</v>
      </c>
    </row>
    <row r="666" spans="1:9" x14ac:dyDescent="0.2">
      <c r="A666" s="1093">
        <v>6</v>
      </c>
      <c r="B666" s="1100" t="s">
        <v>2147</v>
      </c>
      <c r="C666" s="1090" t="s">
        <v>4655</v>
      </c>
      <c r="D666" s="1095">
        <v>0</v>
      </c>
      <c r="E666" s="1095">
        <v>0</v>
      </c>
      <c r="F666" s="1095">
        <v>0</v>
      </c>
      <c r="G666" s="1095">
        <v>11933</v>
      </c>
      <c r="H666" s="1095">
        <v>-11933</v>
      </c>
    </row>
    <row r="667" spans="1:9" x14ac:dyDescent="0.2">
      <c r="A667" s="1093">
        <v>6</v>
      </c>
      <c r="B667" s="1100" t="s">
        <v>2148</v>
      </c>
      <c r="C667" s="1090" t="s">
        <v>4656</v>
      </c>
      <c r="D667" s="1095">
        <v>0</v>
      </c>
      <c r="E667" s="1095">
        <v>0</v>
      </c>
      <c r="F667" s="1095">
        <v>0</v>
      </c>
      <c r="G667" s="1095">
        <v>6301</v>
      </c>
      <c r="H667" s="1095">
        <v>-6301</v>
      </c>
      <c r="I667" s="1092"/>
    </row>
    <row r="668" spans="1:9" x14ac:dyDescent="0.2">
      <c r="A668" s="1093">
        <v>6</v>
      </c>
      <c r="B668" s="1100" t="s">
        <v>2149</v>
      </c>
      <c r="C668" s="1090" t="s">
        <v>1797</v>
      </c>
      <c r="D668" s="1095">
        <v>0</v>
      </c>
      <c r="E668" s="1095">
        <v>98526229.370000005</v>
      </c>
      <c r="F668" s="1095">
        <v>98526229.370000005</v>
      </c>
      <c r="G668" s="1095">
        <v>39800477.350000001</v>
      </c>
      <c r="H668" s="1095">
        <v>58725752.020000003</v>
      </c>
    </row>
    <row r="669" spans="1:9" x14ac:dyDescent="0.2">
      <c r="A669" s="1093">
        <v>6</v>
      </c>
      <c r="B669" s="1100" t="s">
        <v>2150</v>
      </c>
      <c r="C669" s="1090" t="s">
        <v>1003</v>
      </c>
      <c r="D669" s="1095">
        <v>0</v>
      </c>
      <c r="E669" s="1095">
        <v>22010115.949999999</v>
      </c>
      <c r="F669" s="1095">
        <v>22010115.949999999</v>
      </c>
      <c r="G669" s="1095">
        <v>10427301.26</v>
      </c>
      <c r="H669" s="1095">
        <v>11582814.689999999</v>
      </c>
    </row>
    <row r="670" spans="1:9" x14ac:dyDescent="0.2">
      <c r="A670" s="1093">
        <v>6</v>
      </c>
      <c r="B670" s="1100" t="s">
        <v>2151</v>
      </c>
      <c r="C670" s="1090" t="s">
        <v>1004</v>
      </c>
      <c r="D670" s="1095">
        <v>0</v>
      </c>
      <c r="E670" s="1095">
        <v>24746450.739999998</v>
      </c>
      <c r="F670" s="1095">
        <v>24746450.739999998</v>
      </c>
      <c r="G670" s="1095">
        <v>10708403.9</v>
      </c>
      <c r="H670" s="1095">
        <v>14038046.84</v>
      </c>
    </row>
    <row r="671" spans="1:9" x14ac:dyDescent="0.2">
      <c r="A671" s="1093">
        <v>6</v>
      </c>
      <c r="B671" s="1100" t="s">
        <v>2152</v>
      </c>
      <c r="C671" s="1090" t="s">
        <v>1005</v>
      </c>
      <c r="D671" s="1095">
        <v>0</v>
      </c>
      <c r="E671" s="1095">
        <v>29633949.600000001</v>
      </c>
      <c r="F671" s="1095">
        <v>29633949.600000001</v>
      </c>
      <c r="G671" s="1095">
        <v>11825157.15</v>
      </c>
      <c r="H671" s="1095">
        <v>17808792.449999999</v>
      </c>
    </row>
    <row r="672" spans="1:9" x14ac:dyDescent="0.2">
      <c r="A672" s="1093">
        <v>6</v>
      </c>
      <c r="B672" s="1100" t="s">
        <v>2153</v>
      </c>
      <c r="C672" s="1090" t="s">
        <v>1006</v>
      </c>
      <c r="D672" s="1095">
        <v>0</v>
      </c>
      <c r="E672" s="1095">
        <v>22135713.079999998</v>
      </c>
      <c r="F672" s="1095">
        <v>22135713.079999998</v>
      </c>
      <c r="G672" s="1095">
        <v>6839615.04</v>
      </c>
      <c r="H672" s="1095">
        <v>15296098.039999999</v>
      </c>
    </row>
    <row r="673" spans="1:9" x14ac:dyDescent="0.2">
      <c r="A673" s="1093">
        <v>6</v>
      </c>
      <c r="B673" s="1100" t="s">
        <v>2154</v>
      </c>
      <c r="C673" s="1090" t="s">
        <v>1802</v>
      </c>
      <c r="D673" s="1095">
        <v>0</v>
      </c>
      <c r="E673" s="1095">
        <v>20248647.73</v>
      </c>
      <c r="F673" s="1095">
        <v>20248647.73</v>
      </c>
      <c r="G673" s="1095">
        <v>2509429.7000000002</v>
      </c>
      <c r="H673" s="1095">
        <v>17739218.030000001</v>
      </c>
    </row>
    <row r="674" spans="1:9" x14ac:dyDescent="0.2">
      <c r="A674" s="1093">
        <v>6</v>
      </c>
      <c r="B674" s="1100" t="s">
        <v>2155</v>
      </c>
      <c r="C674" s="1090" t="s">
        <v>1007</v>
      </c>
      <c r="D674" s="1095">
        <v>0</v>
      </c>
      <c r="E674" s="1095">
        <v>20248647.73</v>
      </c>
      <c r="F674" s="1095">
        <v>20248647.73</v>
      </c>
      <c r="G674" s="1095">
        <v>2509429.7000000002</v>
      </c>
      <c r="H674" s="1095">
        <v>17739218.030000001</v>
      </c>
    </row>
    <row r="675" spans="1:9" x14ac:dyDescent="0.2">
      <c r="A675" s="1093">
        <v>6</v>
      </c>
      <c r="B675" s="1100" t="s">
        <v>1411</v>
      </c>
      <c r="C675" s="1090" t="s">
        <v>1412</v>
      </c>
      <c r="D675" s="1095">
        <v>0</v>
      </c>
      <c r="E675" s="1095">
        <v>117660000</v>
      </c>
      <c r="F675" s="1095">
        <v>117660000</v>
      </c>
      <c r="G675" s="1095">
        <v>2353092</v>
      </c>
      <c r="H675" s="1095">
        <v>115306908</v>
      </c>
    </row>
    <row r="676" spans="1:9" s="1092" customFormat="1" x14ac:dyDescent="0.2">
      <c r="A676" s="1093">
        <v>6</v>
      </c>
      <c r="B676" s="1100" t="s">
        <v>2156</v>
      </c>
      <c r="C676" s="1090" t="s">
        <v>4657</v>
      </c>
      <c r="D676" s="1103">
        <v>0</v>
      </c>
      <c r="E676" s="1095">
        <v>117660000</v>
      </c>
      <c r="F676" s="1095">
        <v>117660000</v>
      </c>
      <c r="G676" s="1095">
        <v>2353092</v>
      </c>
      <c r="H676" s="1095">
        <v>115306908</v>
      </c>
      <c r="I676" s="1090"/>
    </row>
    <row r="677" spans="1:9" x14ac:dyDescent="0.2">
      <c r="A677" s="1093">
        <v>6</v>
      </c>
      <c r="B677" s="1100" t="s">
        <v>2157</v>
      </c>
      <c r="C677" s="1090" t="s">
        <v>1810</v>
      </c>
      <c r="D677" s="1095">
        <v>0</v>
      </c>
      <c r="E677" s="1095">
        <v>65000000</v>
      </c>
      <c r="F677" s="1095">
        <v>65000000</v>
      </c>
      <c r="G677" s="1095">
        <v>24486896.370000001</v>
      </c>
      <c r="H677" s="1095">
        <v>40513103.630000003</v>
      </c>
    </row>
    <row r="678" spans="1:9" x14ac:dyDescent="0.2">
      <c r="A678" s="1093">
        <v>6</v>
      </c>
      <c r="B678" s="1100" t="s">
        <v>2158</v>
      </c>
      <c r="C678" s="1090" t="s">
        <v>1010</v>
      </c>
      <c r="D678" s="1095">
        <v>0</v>
      </c>
      <c r="E678" s="1095">
        <v>65000000</v>
      </c>
      <c r="F678" s="1095">
        <v>65000000</v>
      </c>
      <c r="G678" s="1095">
        <v>24486896.370000001</v>
      </c>
      <c r="H678" s="1095">
        <v>40513103.630000003</v>
      </c>
    </row>
    <row r="679" spans="1:9" x14ac:dyDescent="0.2">
      <c r="A679" s="1093">
        <v>6</v>
      </c>
      <c r="B679" s="1100" t="s">
        <v>2159</v>
      </c>
      <c r="C679" s="1090" t="s">
        <v>1050</v>
      </c>
      <c r="D679" s="1095">
        <v>392000000</v>
      </c>
      <c r="E679" s="1095">
        <v>-321464124.80000001</v>
      </c>
      <c r="F679" s="1095">
        <v>70535875.200000003</v>
      </c>
      <c r="G679" s="1095">
        <v>0</v>
      </c>
      <c r="H679" s="1095">
        <v>70535875.200000003</v>
      </c>
    </row>
    <row r="680" spans="1:9" x14ac:dyDescent="0.2">
      <c r="A680" s="1093">
        <v>6</v>
      </c>
      <c r="B680" s="1100" t="s">
        <v>1792</v>
      </c>
      <c r="C680" s="1090" t="s">
        <v>4532</v>
      </c>
      <c r="D680" s="1095">
        <v>0</v>
      </c>
      <c r="E680" s="1095">
        <v>-22010115.949999999</v>
      </c>
      <c r="F680" s="1095">
        <v>-22010115.949999999</v>
      </c>
      <c r="G680" s="1095">
        <v>0</v>
      </c>
      <c r="H680" s="1095">
        <v>-22010115.949999999</v>
      </c>
    </row>
    <row r="681" spans="1:9" x14ac:dyDescent="0.2">
      <c r="A681" s="1093">
        <v>6</v>
      </c>
      <c r="B681" s="1100" t="s">
        <v>1824</v>
      </c>
      <c r="C681" s="1090" t="s">
        <v>987</v>
      </c>
      <c r="D681" s="1095">
        <v>0</v>
      </c>
      <c r="E681" s="1095">
        <v>-22010115.949999999</v>
      </c>
      <c r="F681" s="1095">
        <v>-22010115.949999999</v>
      </c>
      <c r="G681" s="1095">
        <v>0</v>
      </c>
      <c r="H681" s="1095">
        <v>-22010115.949999999</v>
      </c>
    </row>
    <row r="682" spans="1:9" x14ac:dyDescent="0.2">
      <c r="B682" s="1100"/>
    </row>
    <row r="683" spans="1:9" x14ac:dyDescent="0.2">
      <c r="A683" s="1091">
        <v>6</v>
      </c>
      <c r="B683" s="1102" t="s">
        <v>1511</v>
      </c>
      <c r="C683" s="1092" t="s">
        <v>1512</v>
      </c>
      <c r="D683" s="1103">
        <v>529000000</v>
      </c>
      <c r="E683" s="1103">
        <v>-10250000</v>
      </c>
      <c r="F683" s="1103">
        <v>518750000</v>
      </c>
      <c r="G683" s="1103">
        <v>139839816.66999999</v>
      </c>
      <c r="H683" s="1103">
        <v>378910183.32999998</v>
      </c>
      <c r="I683" s="1092"/>
    </row>
    <row r="684" spans="1:9" x14ac:dyDescent="0.2">
      <c r="A684" s="1093">
        <v>6</v>
      </c>
      <c r="B684" s="1100" t="s">
        <v>1547</v>
      </c>
      <c r="C684" s="1090" t="s">
        <v>4658</v>
      </c>
      <c r="D684" s="1095">
        <v>529000000</v>
      </c>
      <c r="E684" s="1095">
        <v>-10250000</v>
      </c>
      <c r="F684" s="1095">
        <v>518750000</v>
      </c>
      <c r="G684" s="1095">
        <v>139839816.66999999</v>
      </c>
      <c r="H684" s="1095">
        <v>378910183.32999998</v>
      </c>
    </row>
    <row r="685" spans="1:9" x14ac:dyDescent="0.2">
      <c r="A685" s="1093">
        <v>6</v>
      </c>
      <c r="B685" s="1100" t="s">
        <v>2160</v>
      </c>
      <c r="C685" s="1090" t="s">
        <v>1524</v>
      </c>
      <c r="D685" s="1095">
        <v>0</v>
      </c>
      <c r="E685" s="1095">
        <v>414120686.38</v>
      </c>
      <c r="F685" s="1095">
        <v>414120686.38</v>
      </c>
      <c r="G685" s="1095">
        <v>89796557.799999997</v>
      </c>
      <c r="H685" s="1095">
        <v>324324128.57999998</v>
      </c>
    </row>
    <row r="686" spans="1:9" x14ac:dyDescent="0.2">
      <c r="A686" s="1093">
        <v>6</v>
      </c>
      <c r="B686" s="1100" t="s">
        <v>2161</v>
      </c>
      <c r="C686" s="1090" t="s">
        <v>1012</v>
      </c>
      <c r="D686" s="1095">
        <v>0</v>
      </c>
      <c r="E686" s="1095">
        <v>61985737.82</v>
      </c>
      <c r="F686" s="1095">
        <v>61985737.82</v>
      </c>
      <c r="G686" s="1095">
        <v>14671105.800000001</v>
      </c>
      <c r="H686" s="1095">
        <v>47314632.020000003</v>
      </c>
    </row>
    <row r="687" spans="1:9" x14ac:dyDescent="0.2">
      <c r="A687" s="1093">
        <v>6</v>
      </c>
      <c r="B687" s="1100" t="s">
        <v>2162</v>
      </c>
      <c r="C687" s="1090" t="s">
        <v>1013</v>
      </c>
      <c r="D687" s="1095">
        <v>0</v>
      </c>
      <c r="E687" s="1095">
        <v>72056244.049999997</v>
      </c>
      <c r="F687" s="1095">
        <v>72056244.049999997</v>
      </c>
      <c r="G687" s="1095">
        <v>13046802.4</v>
      </c>
      <c r="H687" s="1095">
        <v>59009441.649999999</v>
      </c>
    </row>
    <row r="688" spans="1:9" x14ac:dyDescent="0.2">
      <c r="A688" s="1093">
        <v>6</v>
      </c>
      <c r="B688" s="1100" t="s">
        <v>2163</v>
      </c>
      <c r="C688" s="1090" t="s">
        <v>4659</v>
      </c>
      <c r="D688" s="1095">
        <v>0</v>
      </c>
      <c r="E688" s="1095">
        <v>13088632</v>
      </c>
      <c r="F688" s="1095">
        <v>13088632</v>
      </c>
      <c r="G688" s="1095">
        <v>2272447.75</v>
      </c>
      <c r="H688" s="1095">
        <v>10816184.25</v>
      </c>
    </row>
    <row r="689" spans="1:9" x14ac:dyDescent="0.2">
      <c r="A689" s="1093">
        <v>6</v>
      </c>
      <c r="B689" s="1100" t="s">
        <v>2164</v>
      </c>
      <c r="C689" s="1090" t="s">
        <v>4660</v>
      </c>
      <c r="D689" s="1095">
        <v>0</v>
      </c>
      <c r="E689" s="1095">
        <v>10760763.630000001</v>
      </c>
      <c r="F689" s="1095">
        <v>10760763.630000001</v>
      </c>
      <c r="G689" s="1095">
        <v>4080662.5</v>
      </c>
      <c r="H689" s="1095">
        <v>6680101.1299999999</v>
      </c>
    </row>
    <row r="690" spans="1:9" x14ac:dyDescent="0.2">
      <c r="A690" s="1093">
        <v>6</v>
      </c>
      <c r="B690" s="1100" t="s">
        <v>2165</v>
      </c>
      <c r="C690" s="1090" t="s">
        <v>4661</v>
      </c>
      <c r="D690" s="1095">
        <v>0</v>
      </c>
      <c r="E690" s="1095">
        <v>7800000</v>
      </c>
      <c r="F690" s="1095">
        <v>7800000</v>
      </c>
      <c r="G690" s="1095">
        <v>948163.34</v>
      </c>
      <c r="H690" s="1095">
        <v>6851836.6600000001</v>
      </c>
    </row>
    <row r="691" spans="1:9" x14ac:dyDescent="0.2">
      <c r="A691" s="1093">
        <v>6</v>
      </c>
      <c r="B691" s="1100" t="s">
        <v>2166</v>
      </c>
      <c r="C691" s="1090" t="s">
        <v>1016</v>
      </c>
      <c r="D691" s="1095">
        <v>0</v>
      </c>
      <c r="E691" s="1095">
        <v>40983021</v>
      </c>
      <c r="F691" s="1095">
        <v>40983021</v>
      </c>
      <c r="G691" s="1095">
        <v>3747727.53</v>
      </c>
      <c r="H691" s="1095">
        <v>37235293.469999999</v>
      </c>
    </row>
    <row r="692" spans="1:9" x14ac:dyDescent="0.2">
      <c r="A692" s="1093">
        <v>6</v>
      </c>
      <c r="B692" s="1100" t="s">
        <v>2167</v>
      </c>
      <c r="C692" s="1090" t="s">
        <v>1017</v>
      </c>
      <c r="D692" s="1095">
        <v>0</v>
      </c>
      <c r="E692" s="1095">
        <v>38000000</v>
      </c>
      <c r="F692" s="1095">
        <v>38000000</v>
      </c>
      <c r="G692" s="1095">
        <v>8633309.0999999996</v>
      </c>
      <c r="H692" s="1095">
        <v>29366690.899999999</v>
      </c>
    </row>
    <row r="693" spans="1:9" x14ac:dyDescent="0.2">
      <c r="A693" s="1093">
        <v>6</v>
      </c>
      <c r="B693" s="1100" t="s">
        <v>2168</v>
      </c>
      <c r="C693" s="1090" t="s">
        <v>1019</v>
      </c>
      <c r="D693" s="1095">
        <v>0</v>
      </c>
      <c r="E693" s="1095">
        <v>6375914</v>
      </c>
      <c r="F693" s="1095">
        <v>6375914</v>
      </c>
      <c r="G693" s="1095">
        <v>960475</v>
      </c>
      <c r="H693" s="1095">
        <v>5415439</v>
      </c>
    </row>
    <row r="694" spans="1:9" x14ac:dyDescent="0.2">
      <c r="A694" s="1093">
        <v>6</v>
      </c>
      <c r="B694" s="1100" t="s">
        <v>2169</v>
      </c>
      <c r="C694" s="1090" t="s">
        <v>1021</v>
      </c>
      <c r="D694" s="1095">
        <v>0</v>
      </c>
      <c r="E694" s="1095">
        <v>124000000</v>
      </c>
      <c r="F694" s="1095">
        <v>124000000</v>
      </c>
      <c r="G694" s="1095">
        <v>33034867.52</v>
      </c>
      <c r="H694" s="1095">
        <v>90965132.480000004</v>
      </c>
    </row>
    <row r="695" spans="1:9" x14ac:dyDescent="0.2">
      <c r="A695" s="1093">
        <v>6</v>
      </c>
      <c r="B695" s="1100" t="s">
        <v>2170</v>
      </c>
      <c r="C695" s="1090" t="s">
        <v>2171</v>
      </c>
      <c r="D695" s="1095">
        <v>0</v>
      </c>
      <c r="E695" s="1095">
        <v>8064764.4500000002</v>
      </c>
      <c r="F695" s="1095">
        <v>8064764.4500000002</v>
      </c>
      <c r="G695" s="1095">
        <v>908000</v>
      </c>
      <c r="H695" s="1095">
        <v>7156764.4500000002</v>
      </c>
    </row>
    <row r="696" spans="1:9" x14ac:dyDescent="0.2">
      <c r="A696" s="1093">
        <v>6</v>
      </c>
      <c r="B696" s="1100" t="s">
        <v>2172</v>
      </c>
      <c r="C696" s="1090" t="s">
        <v>4662</v>
      </c>
      <c r="D696" s="1095">
        <v>0</v>
      </c>
      <c r="E696" s="1095">
        <v>14336000</v>
      </c>
      <c r="F696" s="1095">
        <v>14336000</v>
      </c>
      <c r="G696" s="1095">
        <v>5117707.8099999996</v>
      </c>
      <c r="H696" s="1095">
        <v>9218292.1899999995</v>
      </c>
    </row>
    <row r="697" spans="1:9" x14ac:dyDescent="0.2">
      <c r="A697" s="1093">
        <v>6</v>
      </c>
      <c r="B697" s="1100" t="s">
        <v>2173</v>
      </c>
      <c r="C697" s="1090" t="s">
        <v>1025</v>
      </c>
      <c r="D697" s="1095">
        <v>0</v>
      </c>
      <c r="E697" s="1095">
        <v>0</v>
      </c>
      <c r="F697" s="1095">
        <v>0</v>
      </c>
      <c r="G697" s="1095">
        <v>268000</v>
      </c>
      <c r="H697" s="1095">
        <v>-268000</v>
      </c>
      <c r="I697" s="1092"/>
    </row>
    <row r="698" spans="1:9" s="1092" customFormat="1" x14ac:dyDescent="0.2">
      <c r="A698" s="1093">
        <v>6</v>
      </c>
      <c r="B698" s="1100" t="s">
        <v>2174</v>
      </c>
      <c r="C698" s="1090" t="s">
        <v>4663</v>
      </c>
      <c r="D698" s="1103">
        <v>0</v>
      </c>
      <c r="E698" s="1095">
        <v>7045488.5300000003</v>
      </c>
      <c r="F698" s="1095">
        <v>7045488.5300000003</v>
      </c>
      <c r="G698" s="1095">
        <v>1249360</v>
      </c>
      <c r="H698" s="1095">
        <v>5796128.5300000003</v>
      </c>
      <c r="I698" s="1090"/>
    </row>
    <row r="699" spans="1:9" x14ac:dyDescent="0.2">
      <c r="A699" s="1093">
        <v>6</v>
      </c>
      <c r="B699" s="1100" t="s">
        <v>2175</v>
      </c>
      <c r="C699" s="1090" t="s">
        <v>4664</v>
      </c>
      <c r="D699" s="1095">
        <v>0</v>
      </c>
      <c r="E699" s="1095">
        <v>9624120.9000000004</v>
      </c>
      <c r="F699" s="1095">
        <v>9624120.9000000004</v>
      </c>
      <c r="G699" s="1095">
        <v>857929.05</v>
      </c>
      <c r="H699" s="1095">
        <v>8766191.8499999996</v>
      </c>
    </row>
    <row r="700" spans="1:9" x14ac:dyDescent="0.2">
      <c r="A700" s="1093">
        <v>6</v>
      </c>
      <c r="B700" s="1100" t="s">
        <v>2176</v>
      </c>
      <c r="C700" s="1090" t="s">
        <v>4665</v>
      </c>
      <c r="D700" s="1095">
        <v>0</v>
      </c>
      <c r="E700" s="1095">
        <v>485308765.04000002</v>
      </c>
      <c r="F700" s="1095">
        <v>485308765.04000002</v>
      </c>
      <c r="G700" s="1095">
        <v>50043258.869999997</v>
      </c>
      <c r="H700" s="1095">
        <v>435265506.17000002</v>
      </c>
    </row>
    <row r="701" spans="1:9" x14ac:dyDescent="0.2">
      <c r="A701" s="1093">
        <v>6</v>
      </c>
      <c r="B701" s="1100" t="s">
        <v>2177</v>
      </c>
      <c r="C701" s="1090" t="s">
        <v>4666</v>
      </c>
      <c r="D701" s="1095">
        <v>0</v>
      </c>
      <c r="E701" s="1095">
        <v>4193009.37</v>
      </c>
      <c r="F701" s="1095">
        <v>4193009.37</v>
      </c>
      <c r="G701" s="1095">
        <v>1697540.47</v>
      </c>
      <c r="H701" s="1095">
        <v>2495468.9</v>
      </c>
    </row>
    <row r="702" spans="1:9" x14ac:dyDescent="0.2">
      <c r="A702" s="1093">
        <v>6</v>
      </c>
      <c r="B702" s="1100" t="s">
        <v>2178</v>
      </c>
      <c r="C702" s="1090" t="s">
        <v>1037</v>
      </c>
      <c r="D702" s="1095">
        <v>0</v>
      </c>
      <c r="E702" s="1095">
        <v>3492113.69</v>
      </c>
      <c r="F702" s="1095">
        <v>3492113.69</v>
      </c>
      <c r="G702" s="1095">
        <v>101320.1</v>
      </c>
      <c r="H702" s="1095">
        <v>3390793.59</v>
      </c>
    </row>
    <row r="703" spans="1:9" x14ac:dyDescent="0.2">
      <c r="A703" s="1093">
        <v>6</v>
      </c>
      <c r="B703" s="1100" t="s">
        <v>2179</v>
      </c>
      <c r="C703" s="1090" t="s">
        <v>4667</v>
      </c>
      <c r="D703" s="1095">
        <v>0</v>
      </c>
      <c r="E703" s="1095">
        <v>1078508</v>
      </c>
      <c r="F703" s="1095">
        <v>1078508</v>
      </c>
      <c r="G703" s="1095">
        <v>1620000</v>
      </c>
      <c r="H703" s="1095">
        <v>-541492</v>
      </c>
    </row>
    <row r="704" spans="1:9" x14ac:dyDescent="0.2">
      <c r="A704" s="1093">
        <v>6</v>
      </c>
      <c r="B704" s="1100" t="s">
        <v>2180</v>
      </c>
      <c r="C704" s="1090" t="s">
        <v>1040</v>
      </c>
      <c r="D704" s="1095">
        <v>0</v>
      </c>
      <c r="E704" s="1095">
        <v>435000000</v>
      </c>
      <c r="F704" s="1095">
        <v>435000000</v>
      </c>
      <c r="G704" s="1095">
        <v>43614269.119999997</v>
      </c>
      <c r="H704" s="1095">
        <v>391385730.88</v>
      </c>
    </row>
    <row r="705" spans="1:9" x14ac:dyDescent="0.2">
      <c r="A705" s="1093">
        <v>6</v>
      </c>
      <c r="B705" s="1100" t="s">
        <v>2181</v>
      </c>
      <c r="C705" s="1090" t="s">
        <v>1043</v>
      </c>
      <c r="D705" s="1095">
        <v>0</v>
      </c>
      <c r="E705" s="1095">
        <v>6584347</v>
      </c>
      <c r="F705" s="1095">
        <v>6584347</v>
      </c>
      <c r="G705" s="1095">
        <v>783307.5</v>
      </c>
      <c r="H705" s="1095">
        <v>5801039.5</v>
      </c>
      <c r="I705" s="1092"/>
    </row>
    <row r="706" spans="1:9" x14ac:dyDescent="0.2">
      <c r="A706" s="1093">
        <v>6</v>
      </c>
      <c r="B706" s="1100" t="s">
        <v>2182</v>
      </c>
      <c r="C706" s="1090" t="s">
        <v>1033</v>
      </c>
      <c r="D706" s="1095">
        <v>0</v>
      </c>
      <c r="E706" s="1095">
        <v>0</v>
      </c>
      <c r="F706" s="1095">
        <v>0</v>
      </c>
      <c r="G706" s="1095">
        <v>36000</v>
      </c>
      <c r="H706" s="1095">
        <v>-36000</v>
      </c>
    </row>
    <row r="707" spans="1:9" x14ac:dyDescent="0.2">
      <c r="A707" s="1093">
        <v>6</v>
      </c>
      <c r="B707" s="1100" t="s">
        <v>2184</v>
      </c>
      <c r="C707" s="1090" t="s">
        <v>2185</v>
      </c>
      <c r="D707" s="1095">
        <v>0</v>
      </c>
      <c r="E707" s="1095">
        <v>3610786.98</v>
      </c>
      <c r="F707" s="1095">
        <v>3610786.98</v>
      </c>
      <c r="G707" s="1095">
        <v>904000</v>
      </c>
      <c r="H707" s="1095">
        <v>2706786.98</v>
      </c>
    </row>
    <row r="708" spans="1:9" x14ac:dyDescent="0.2">
      <c r="A708" s="1093">
        <v>6</v>
      </c>
      <c r="B708" s="1100" t="s">
        <v>2186</v>
      </c>
      <c r="C708" s="1090" t="s">
        <v>1049</v>
      </c>
      <c r="D708" s="1095">
        <v>0</v>
      </c>
      <c r="E708" s="1095">
        <v>3000000</v>
      </c>
      <c r="F708" s="1095">
        <v>3000000</v>
      </c>
      <c r="G708" s="1095">
        <v>1286821.68</v>
      </c>
      <c r="H708" s="1095">
        <v>1713178.32</v>
      </c>
    </row>
    <row r="709" spans="1:9" x14ac:dyDescent="0.2">
      <c r="A709" s="1093">
        <v>6</v>
      </c>
      <c r="B709" s="1100" t="s">
        <v>4668</v>
      </c>
      <c r="C709" s="1090" t="s">
        <v>4669</v>
      </c>
      <c r="D709" s="1095">
        <v>0</v>
      </c>
      <c r="E709" s="1095">
        <v>28350000</v>
      </c>
      <c r="F709" s="1095">
        <v>28350000</v>
      </c>
      <c r="G709" s="1095">
        <v>0</v>
      </c>
      <c r="H709" s="1095">
        <v>28350000</v>
      </c>
    </row>
    <row r="710" spans="1:9" x14ac:dyDescent="0.2">
      <c r="A710" s="1093">
        <v>6</v>
      </c>
      <c r="B710" s="1100" t="s">
        <v>1548</v>
      </c>
      <c r="C710" s="1090" t="s">
        <v>4670</v>
      </c>
      <c r="D710" s="1095">
        <v>529000000</v>
      </c>
      <c r="E710" s="1095">
        <v>-909679451.41999996</v>
      </c>
      <c r="F710" s="1095">
        <v>-380679451.42000002</v>
      </c>
      <c r="G710" s="1095">
        <v>0</v>
      </c>
      <c r="H710" s="1095">
        <v>-380679451.42000002</v>
      </c>
    </row>
    <row r="711" spans="1:9" x14ac:dyDescent="0.2">
      <c r="B711" s="1100"/>
    </row>
    <row r="712" spans="1:9" x14ac:dyDescent="0.2">
      <c r="A712" s="1091">
        <v>7</v>
      </c>
      <c r="B712" s="1102"/>
      <c r="C712" s="1092" t="s">
        <v>4671</v>
      </c>
      <c r="D712" s="1103">
        <v>2820000000</v>
      </c>
      <c r="E712" s="1103">
        <v>-16443662.98</v>
      </c>
      <c r="F712" s="1103">
        <v>2803556337.02</v>
      </c>
      <c r="G712" s="1103">
        <v>947338603.75</v>
      </c>
      <c r="H712" s="1103">
        <v>1856217733.27</v>
      </c>
    </row>
    <row r="713" spans="1:9" x14ac:dyDescent="0.2">
      <c r="B713" s="1100"/>
    </row>
    <row r="714" spans="1:9" x14ac:dyDescent="0.2">
      <c r="A714" s="1091">
        <v>7</v>
      </c>
      <c r="B714" s="1102" t="s">
        <v>1304</v>
      </c>
      <c r="C714" s="1092" t="s">
        <v>1305</v>
      </c>
      <c r="D714" s="1103">
        <v>2820000000</v>
      </c>
      <c r="E714" s="1103">
        <v>-16443662.98</v>
      </c>
      <c r="F714" s="1103">
        <v>2803556337.02</v>
      </c>
      <c r="G714" s="1103">
        <v>947338603.75</v>
      </c>
      <c r="H714" s="1103">
        <v>1856217733.27</v>
      </c>
    </row>
    <row r="715" spans="1:9" x14ac:dyDescent="0.2">
      <c r="A715" s="1093">
        <v>7</v>
      </c>
      <c r="B715" s="1100" t="s">
        <v>1410</v>
      </c>
      <c r="C715" s="1090" t="s">
        <v>4531</v>
      </c>
      <c r="D715" s="1095">
        <v>2820000000</v>
      </c>
      <c r="E715" s="1095">
        <v>-16443662.98</v>
      </c>
      <c r="F715" s="1095">
        <v>2803556337.02</v>
      </c>
      <c r="G715" s="1095">
        <v>947338603.75</v>
      </c>
      <c r="H715" s="1095">
        <v>1856217733.27</v>
      </c>
    </row>
    <row r="716" spans="1:9" x14ac:dyDescent="0.2">
      <c r="A716" s="1093">
        <v>7</v>
      </c>
      <c r="B716" s="1100" t="s">
        <v>2143</v>
      </c>
      <c r="C716" s="1090" t="s">
        <v>1307</v>
      </c>
      <c r="D716" s="1095">
        <v>0</v>
      </c>
      <c r="E716" s="1095">
        <v>601501136.64999998</v>
      </c>
      <c r="F716" s="1095">
        <v>601501136.64999998</v>
      </c>
      <c r="G716" s="1095">
        <v>186952016.91999999</v>
      </c>
      <c r="H716" s="1095">
        <v>414549119.73000002</v>
      </c>
      <c r="I716" s="1092"/>
    </row>
    <row r="717" spans="1:9" x14ac:dyDescent="0.2">
      <c r="A717" s="1093">
        <v>7</v>
      </c>
      <c r="B717" s="1100" t="s">
        <v>2187</v>
      </c>
      <c r="C717" s="1090" t="s">
        <v>1056</v>
      </c>
      <c r="D717" s="1095">
        <v>0</v>
      </c>
      <c r="E717" s="1095">
        <v>0</v>
      </c>
      <c r="F717" s="1095">
        <v>0</v>
      </c>
      <c r="G717" s="1095">
        <v>184864.5</v>
      </c>
      <c r="H717" s="1095">
        <v>-184864.5</v>
      </c>
    </row>
    <row r="718" spans="1:9" x14ac:dyDescent="0.2">
      <c r="A718" s="1093">
        <v>7</v>
      </c>
      <c r="B718" s="1100" t="s">
        <v>2189</v>
      </c>
      <c r="C718" s="1090" t="s">
        <v>1057</v>
      </c>
      <c r="D718" s="1095">
        <v>0</v>
      </c>
      <c r="E718" s="1095">
        <v>94785063.200000003</v>
      </c>
      <c r="F718" s="1095">
        <v>94785063.200000003</v>
      </c>
      <c r="G718" s="1095">
        <v>24132788.690000001</v>
      </c>
      <c r="H718" s="1095">
        <v>70652274.510000005</v>
      </c>
    </row>
    <row r="719" spans="1:9" x14ac:dyDescent="0.2">
      <c r="A719" s="1093">
        <v>7</v>
      </c>
      <c r="B719" s="1100" t="s">
        <v>2191</v>
      </c>
      <c r="C719" s="1090" t="s">
        <v>1058</v>
      </c>
      <c r="D719" s="1095">
        <v>0</v>
      </c>
      <c r="E719" s="1095">
        <v>18509560</v>
      </c>
      <c r="F719" s="1095">
        <v>18509560</v>
      </c>
      <c r="G719" s="1095">
        <v>5364769.22</v>
      </c>
      <c r="H719" s="1095">
        <v>13144790.779999999</v>
      </c>
    </row>
    <row r="720" spans="1:9" x14ac:dyDescent="0.2">
      <c r="A720" s="1093">
        <v>7</v>
      </c>
      <c r="B720" s="1100" t="s">
        <v>2193</v>
      </c>
      <c r="C720" s="1090" t="s">
        <v>1059</v>
      </c>
      <c r="D720" s="1095">
        <v>0</v>
      </c>
      <c r="E720" s="1095">
        <v>2356244.79</v>
      </c>
      <c r="F720" s="1095">
        <v>2356244.79</v>
      </c>
      <c r="G720" s="1095">
        <v>1561067.85</v>
      </c>
      <c r="H720" s="1095">
        <v>795176.94</v>
      </c>
    </row>
    <row r="721" spans="1:9" x14ac:dyDescent="0.2">
      <c r="A721" s="1093">
        <v>7</v>
      </c>
      <c r="B721" s="1100" t="s">
        <v>2195</v>
      </c>
      <c r="C721" s="1090" t="s">
        <v>4672</v>
      </c>
      <c r="D721" s="1095">
        <v>0</v>
      </c>
      <c r="E721" s="1095">
        <v>72628970.590000004</v>
      </c>
      <c r="F721" s="1095">
        <v>72628970.590000004</v>
      </c>
      <c r="G721" s="1095">
        <v>28340979.66</v>
      </c>
      <c r="H721" s="1095">
        <v>44287990.93</v>
      </c>
    </row>
    <row r="722" spans="1:9" x14ac:dyDescent="0.2">
      <c r="A722" s="1093">
        <v>7</v>
      </c>
      <c r="B722" s="1100" t="s">
        <v>2196</v>
      </c>
      <c r="C722" s="1090" t="s">
        <v>4673</v>
      </c>
      <c r="D722" s="1095">
        <v>0</v>
      </c>
      <c r="E722" s="1095">
        <v>42564640</v>
      </c>
      <c r="F722" s="1095">
        <v>42564640</v>
      </c>
      <c r="G722" s="1095">
        <v>14521649.710000001</v>
      </c>
      <c r="H722" s="1095">
        <v>28042990.289999999</v>
      </c>
    </row>
    <row r="723" spans="1:9" x14ac:dyDescent="0.2">
      <c r="A723" s="1093">
        <v>7</v>
      </c>
      <c r="B723" s="1100" t="s">
        <v>2197</v>
      </c>
      <c r="C723" s="1090" t="s">
        <v>4674</v>
      </c>
      <c r="D723" s="1095">
        <v>0</v>
      </c>
      <c r="E723" s="1095">
        <v>15815241.77</v>
      </c>
      <c r="F723" s="1095">
        <v>15815241.77</v>
      </c>
      <c r="G723" s="1095">
        <v>3459326.38</v>
      </c>
      <c r="H723" s="1095">
        <v>12355915.390000001</v>
      </c>
    </row>
    <row r="724" spans="1:9" x14ac:dyDescent="0.2">
      <c r="A724" s="1093">
        <v>7</v>
      </c>
      <c r="B724" s="1100" t="s">
        <v>2198</v>
      </c>
      <c r="C724" s="1090" t="s">
        <v>4675</v>
      </c>
      <c r="D724" s="1095">
        <v>0</v>
      </c>
      <c r="E724" s="1095">
        <v>78850000</v>
      </c>
      <c r="F724" s="1095">
        <v>78850000</v>
      </c>
      <c r="G724" s="1095">
        <v>23186942.920000002</v>
      </c>
      <c r="H724" s="1095">
        <v>55663057.079999998</v>
      </c>
    </row>
    <row r="725" spans="1:9" x14ac:dyDescent="0.2">
      <c r="A725" s="1093">
        <v>7</v>
      </c>
      <c r="B725" s="1100" t="s">
        <v>2200</v>
      </c>
      <c r="C725" s="1090" t="s">
        <v>1060</v>
      </c>
      <c r="D725" s="1095">
        <v>0</v>
      </c>
      <c r="E725" s="1095">
        <v>0</v>
      </c>
      <c r="F725" s="1095">
        <v>0</v>
      </c>
      <c r="G725" s="1095">
        <v>282657</v>
      </c>
      <c r="H725" s="1095">
        <v>-282657</v>
      </c>
    </row>
    <row r="726" spans="1:9" x14ac:dyDescent="0.2">
      <c r="A726" s="1093">
        <v>7</v>
      </c>
      <c r="B726" s="1100" t="s">
        <v>2202</v>
      </c>
      <c r="C726" s="1090" t="s">
        <v>1061</v>
      </c>
      <c r="D726" s="1095">
        <v>0</v>
      </c>
      <c r="E726" s="1095">
        <v>7970796.4000000004</v>
      </c>
      <c r="F726" s="1095">
        <v>7970796.4000000004</v>
      </c>
      <c r="G726" s="1095">
        <v>3022775.17</v>
      </c>
      <c r="H726" s="1095">
        <v>4948021.2300000004</v>
      </c>
    </row>
    <row r="727" spans="1:9" x14ac:dyDescent="0.2">
      <c r="A727" s="1093">
        <v>7</v>
      </c>
      <c r="B727" s="1100" t="s">
        <v>2204</v>
      </c>
      <c r="C727" s="1090" t="s">
        <v>4352</v>
      </c>
      <c r="D727" s="1095">
        <v>0</v>
      </c>
      <c r="E727" s="1095">
        <v>36442318.899999999</v>
      </c>
      <c r="F727" s="1095">
        <v>36442318.899999999</v>
      </c>
      <c r="G727" s="1095">
        <v>11712291.4</v>
      </c>
      <c r="H727" s="1095">
        <v>24730027.5</v>
      </c>
    </row>
    <row r="728" spans="1:9" x14ac:dyDescent="0.2">
      <c r="A728" s="1093">
        <v>7</v>
      </c>
      <c r="B728" s="1100" t="s">
        <v>2205</v>
      </c>
      <c r="C728" s="1090" t="s">
        <v>4676</v>
      </c>
      <c r="D728" s="1095">
        <v>0</v>
      </c>
      <c r="E728" s="1095">
        <v>19115932</v>
      </c>
      <c r="F728" s="1095">
        <v>19115932</v>
      </c>
      <c r="G728" s="1095">
        <v>2632048.54</v>
      </c>
      <c r="H728" s="1095">
        <v>16483883.460000001</v>
      </c>
    </row>
    <row r="729" spans="1:9" x14ac:dyDescent="0.2">
      <c r="A729" s="1093">
        <v>7</v>
      </c>
      <c r="B729" s="1100" t="s">
        <v>2207</v>
      </c>
      <c r="C729" s="1090" t="s">
        <v>1062</v>
      </c>
      <c r="D729" s="1095">
        <v>0</v>
      </c>
      <c r="E729" s="1095">
        <v>2179260</v>
      </c>
      <c r="F729" s="1095">
        <v>2179260</v>
      </c>
      <c r="G729" s="1095">
        <v>335343.7</v>
      </c>
      <c r="H729" s="1095">
        <v>1843916.3</v>
      </c>
    </row>
    <row r="730" spans="1:9" s="1092" customFormat="1" x14ac:dyDescent="0.2">
      <c r="A730" s="1093">
        <v>7</v>
      </c>
      <c r="B730" s="1100" t="s">
        <v>2209</v>
      </c>
      <c r="C730" s="1090" t="s">
        <v>4677</v>
      </c>
      <c r="D730" s="1103">
        <v>0</v>
      </c>
      <c r="E730" s="1103">
        <v>0</v>
      </c>
      <c r="F730" s="1103">
        <v>0</v>
      </c>
      <c r="G730" s="1095">
        <v>88515.36</v>
      </c>
      <c r="H730" s="1095">
        <v>-88515.36</v>
      </c>
      <c r="I730" s="1090"/>
    </row>
    <row r="731" spans="1:9" x14ac:dyDescent="0.2">
      <c r="A731" s="1093">
        <v>7</v>
      </c>
      <c r="B731" s="1100" t="s">
        <v>2211</v>
      </c>
      <c r="C731" s="1090" t="s">
        <v>1063</v>
      </c>
      <c r="D731" s="1095">
        <v>0</v>
      </c>
      <c r="E731" s="1095">
        <v>39000000</v>
      </c>
      <c r="F731" s="1095">
        <v>39000000</v>
      </c>
      <c r="G731" s="1095">
        <v>15974683.4</v>
      </c>
      <c r="H731" s="1095">
        <v>23025316.600000001</v>
      </c>
    </row>
    <row r="732" spans="1:9" x14ac:dyDescent="0.2">
      <c r="A732" s="1093">
        <v>7</v>
      </c>
      <c r="B732" s="1100" t="s">
        <v>2213</v>
      </c>
      <c r="C732" s="1090" t="s">
        <v>1064</v>
      </c>
      <c r="D732" s="1095">
        <v>0</v>
      </c>
      <c r="E732" s="1095">
        <v>13016975.4</v>
      </c>
      <c r="F732" s="1095">
        <v>13016975.4</v>
      </c>
      <c r="G732" s="1095">
        <v>1393125.98</v>
      </c>
      <c r="H732" s="1095">
        <v>11623849.42</v>
      </c>
      <c r="I732" s="1092"/>
    </row>
    <row r="733" spans="1:9" x14ac:dyDescent="0.2">
      <c r="A733" s="1093">
        <v>7</v>
      </c>
      <c r="B733" s="1100" t="s">
        <v>2215</v>
      </c>
      <c r="C733" s="1090" t="s">
        <v>4678</v>
      </c>
      <c r="D733" s="1095">
        <v>0</v>
      </c>
      <c r="E733" s="1095">
        <v>63245760</v>
      </c>
      <c r="F733" s="1095">
        <v>63245760</v>
      </c>
      <c r="G733" s="1095">
        <v>27463096.41</v>
      </c>
      <c r="H733" s="1095">
        <v>35782663.590000004</v>
      </c>
      <c r="I733" s="1092"/>
    </row>
    <row r="734" spans="1:9" x14ac:dyDescent="0.2">
      <c r="A734" s="1093">
        <v>7</v>
      </c>
      <c r="B734" s="1100" t="s">
        <v>2216</v>
      </c>
      <c r="C734" s="1090" t="s">
        <v>1066</v>
      </c>
      <c r="D734" s="1095">
        <v>0</v>
      </c>
      <c r="E734" s="1095">
        <v>10615410.73</v>
      </c>
      <c r="F734" s="1095">
        <v>10615410.73</v>
      </c>
      <c r="G734" s="1095">
        <v>1680487.38</v>
      </c>
      <c r="H734" s="1095">
        <v>8934923.3499999996</v>
      </c>
      <c r="I734" s="1092"/>
    </row>
    <row r="735" spans="1:9" x14ac:dyDescent="0.2">
      <c r="A735" s="1093">
        <v>7</v>
      </c>
      <c r="B735" s="1100" t="s">
        <v>2218</v>
      </c>
      <c r="C735" s="1090" t="s">
        <v>1067</v>
      </c>
      <c r="D735" s="1095">
        <v>0</v>
      </c>
      <c r="E735" s="1095">
        <v>851301.44</v>
      </c>
      <c r="F735" s="1095">
        <v>851301.44</v>
      </c>
      <c r="G735" s="1095">
        <v>36000</v>
      </c>
      <c r="H735" s="1095">
        <v>815301.44</v>
      </c>
    </row>
    <row r="736" spans="1:9" x14ac:dyDescent="0.2">
      <c r="A736" s="1093">
        <v>7</v>
      </c>
      <c r="B736" s="1100" t="s">
        <v>2220</v>
      </c>
      <c r="C736" s="1090" t="s">
        <v>2221</v>
      </c>
      <c r="D736" s="1095">
        <v>0</v>
      </c>
      <c r="E736" s="1095">
        <v>4821749.43</v>
      </c>
      <c r="F736" s="1095">
        <v>4821749.43</v>
      </c>
      <c r="G736" s="1095">
        <v>218514.75</v>
      </c>
      <c r="H736" s="1095">
        <v>4603234.68</v>
      </c>
    </row>
    <row r="737" spans="1:8" x14ac:dyDescent="0.2">
      <c r="A737" s="1093">
        <v>7</v>
      </c>
      <c r="B737" s="1100" t="s">
        <v>2222</v>
      </c>
      <c r="C737" s="1090" t="s">
        <v>1068</v>
      </c>
      <c r="D737" s="1095">
        <v>0</v>
      </c>
      <c r="E737" s="1095">
        <v>16555184</v>
      </c>
      <c r="F737" s="1095">
        <v>16555184</v>
      </c>
      <c r="G737" s="1095">
        <v>9368867.7599999998</v>
      </c>
      <c r="H737" s="1095">
        <v>7186316.2400000002</v>
      </c>
    </row>
    <row r="738" spans="1:8" x14ac:dyDescent="0.2">
      <c r="A738" s="1093">
        <v>7</v>
      </c>
      <c r="B738" s="1100" t="s">
        <v>2224</v>
      </c>
      <c r="C738" s="1090" t="s">
        <v>4679</v>
      </c>
      <c r="D738" s="1095">
        <v>0</v>
      </c>
      <c r="E738" s="1095">
        <v>0</v>
      </c>
      <c r="F738" s="1095">
        <v>0</v>
      </c>
      <c r="G738" s="1095">
        <v>21528</v>
      </c>
      <c r="H738" s="1095">
        <v>-21528</v>
      </c>
    </row>
    <row r="739" spans="1:8" x14ac:dyDescent="0.2">
      <c r="A739" s="1093">
        <v>7</v>
      </c>
      <c r="B739" s="1100" t="s">
        <v>2225</v>
      </c>
      <c r="C739" s="1090" t="s">
        <v>1070</v>
      </c>
      <c r="D739" s="1095">
        <v>0</v>
      </c>
      <c r="E739" s="1095">
        <v>0</v>
      </c>
      <c r="F739" s="1095">
        <v>0</v>
      </c>
      <c r="G739" s="1095">
        <v>7520.25</v>
      </c>
      <c r="H739" s="1095">
        <v>-7520.25</v>
      </c>
    </row>
    <row r="740" spans="1:8" x14ac:dyDescent="0.2">
      <c r="A740" s="1093">
        <v>7</v>
      </c>
      <c r="B740" s="1100" t="s">
        <v>2227</v>
      </c>
      <c r="C740" s="1090" t="s">
        <v>4680</v>
      </c>
      <c r="D740" s="1095">
        <v>0</v>
      </c>
      <c r="E740" s="1095">
        <v>10212864</v>
      </c>
      <c r="F740" s="1095">
        <v>10212864</v>
      </c>
      <c r="G740" s="1095">
        <v>514585.9</v>
      </c>
      <c r="H740" s="1095">
        <v>9698278.0999999996</v>
      </c>
    </row>
    <row r="741" spans="1:8" x14ac:dyDescent="0.2">
      <c r="A741" s="1093">
        <v>7</v>
      </c>
      <c r="B741" s="1100" t="s">
        <v>2229</v>
      </c>
      <c r="C741" s="1090" t="s">
        <v>2230</v>
      </c>
      <c r="D741" s="1095">
        <v>0</v>
      </c>
      <c r="E741" s="1095">
        <v>17120000</v>
      </c>
      <c r="F741" s="1095">
        <v>17120000</v>
      </c>
      <c r="G741" s="1095">
        <v>983730</v>
      </c>
      <c r="H741" s="1095">
        <v>16136270</v>
      </c>
    </row>
    <row r="742" spans="1:8" x14ac:dyDescent="0.2">
      <c r="A742" s="1093">
        <v>7</v>
      </c>
      <c r="B742" s="1100" t="s">
        <v>2231</v>
      </c>
      <c r="C742" s="1090" t="s">
        <v>4354</v>
      </c>
      <c r="D742" s="1095">
        <v>0</v>
      </c>
      <c r="E742" s="1095">
        <v>34843864</v>
      </c>
      <c r="F742" s="1095">
        <v>34843864</v>
      </c>
      <c r="G742" s="1095">
        <v>10463856.99</v>
      </c>
      <c r="H742" s="1095">
        <v>24380007.010000002</v>
      </c>
    </row>
    <row r="743" spans="1:8" x14ac:dyDescent="0.2">
      <c r="A743" s="1093">
        <v>7</v>
      </c>
      <c r="B743" s="1100" t="s">
        <v>2154</v>
      </c>
      <c r="C743" s="1090" t="s">
        <v>4681</v>
      </c>
      <c r="D743" s="1095">
        <v>0</v>
      </c>
      <c r="E743" s="1095">
        <v>20352483.129999999</v>
      </c>
      <c r="F743" s="1095">
        <v>20352483.129999999</v>
      </c>
      <c r="G743" s="1095">
        <v>8244688.0899999999</v>
      </c>
      <c r="H743" s="1095">
        <v>12107795.039999999</v>
      </c>
    </row>
    <row r="744" spans="1:8" x14ac:dyDescent="0.2">
      <c r="A744" s="1093">
        <v>7</v>
      </c>
      <c r="B744" s="1100" t="s">
        <v>2232</v>
      </c>
      <c r="C744" s="1090" t="s">
        <v>4682</v>
      </c>
      <c r="D744" s="1095">
        <v>0</v>
      </c>
      <c r="E744" s="1095">
        <v>9882523.1300000008</v>
      </c>
      <c r="F744" s="1095">
        <v>9882523.1300000008</v>
      </c>
      <c r="G744" s="1095">
        <v>3362378.51</v>
      </c>
      <c r="H744" s="1095">
        <v>6520144.6200000001</v>
      </c>
    </row>
    <row r="745" spans="1:8" x14ac:dyDescent="0.2">
      <c r="A745" s="1093">
        <v>7</v>
      </c>
      <c r="B745" s="1100" t="s">
        <v>2234</v>
      </c>
      <c r="C745" s="1090" t="s">
        <v>1071</v>
      </c>
      <c r="D745" s="1095">
        <v>0</v>
      </c>
      <c r="E745" s="1095">
        <v>500000</v>
      </c>
      <c r="F745" s="1095">
        <v>500000</v>
      </c>
      <c r="G745" s="1095">
        <v>500000</v>
      </c>
      <c r="H745" s="1095">
        <v>0</v>
      </c>
    </row>
    <row r="746" spans="1:8" x14ac:dyDescent="0.2">
      <c r="A746" s="1093">
        <v>7</v>
      </c>
      <c r="B746" s="1100" t="s">
        <v>2237</v>
      </c>
      <c r="C746" s="1090" t="s">
        <v>1072</v>
      </c>
      <c r="D746" s="1095">
        <v>0</v>
      </c>
      <c r="E746" s="1095">
        <v>9969960</v>
      </c>
      <c r="F746" s="1095">
        <v>9969960</v>
      </c>
      <c r="G746" s="1095">
        <v>4382309.58</v>
      </c>
      <c r="H746" s="1095">
        <v>5587650.4199999999</v>
      </c>
    </row>
    <row r="747" spans="1:8" x14ac:dyDescent="0.2">
      <c r="A747" s="1093">
        <v>7</v>
      </c>
      <c r="B747" s="1100" t="s">
        <v>1411</v>
      </c>
      <c r="C747" s="1090" t="s">
        <v>1412</v>
      </c>
      <c r="D747" s="1095">
        <v>0</v>
      </c>
      <c r="E747" s="1095">
        <v>367539043.13999999</v>
      </c>
      <c r="F747" s="1095">
        <v>367539043.13999999</v>
      </c>
      <c r="G747" s="1095">
        <v>136153935.44999999</v>
      </c>
      <c r="H747" s="1095">
        <v>231385107.69</v>
      </c>
    </row>
    <row r="748" spans="1:8" x14ac:dyDescent="0.2">
      <c r="A748" s="1093">
        <v>7</v>
      </c>
      <c r="B748" s="1100" t="s">
        <v>2238</v>
      </c>
      <c r="C748" s="1090" t="s">
        <v>4683</v>
      </c>
      <c r="D748" s="1095">
        <v>0</v>
      </c>
      <c r="E748" s="1095">
        <v>13978845.77</v>
      </c>
      <c r="F748" s="1095">
        <v>13978845.77</v>
      </c>
      <c r="G748" s="1095">
        <v>6207191.7400000002</v>
      </c>
      <c r="H748" s="1095">
        <v>7771654.0300000003</v>
      </c>
    </row>
    <row r="749" spans="1:8" x14ac:dyDescent="0.2">
      <c r="A749" s="1093">
        <v>7</v>
      </c>
      <c r="B749" s="1100" t="s">
        <v>4684</v>
      </c>
      <c r="C749" s="1090" t="s">
        <v>4685</v>
      </c>
      <c r="D749" s="1095">
        <v>0</v>
      </c>
      <c r="E749" s="1095">
        <v>0</v>
      </c>
      <c r="F749" s="1095">
        <v>0</v>
      </c>
      <c r="G749" s="1095">
        <v>112125</v>
      </c>
      <c r="H749" s="1095">
        <v>-112125</v>
      </c>
    </row>
    <row r="750" spans="1:8" x14ac:dyDescent="0.2">
      <c r="A750" s="1093">
        <v>7</v>
      </c>
      <c r="B750" s="1100" t="s">
        <v>2240</v>
      </c>
      <c r="C750" s="1090" t="s">
        <v>4686</v>
      </c>
      <c r="D750" s="1095">
        <v>0</v>
      </c>
      <c r="E750" s="1095">
        <v>34782326.369999997</v>
      </c>
      <c r="F750" s="1095">
        <v>34782326.369999997</v>
      </c>
      <c r="G750" s="1095">
        <v>12097632</v>
      </c>
      <c r="H750" s="1095">
        <v>22684694.370000001</v>
      </c>
    </row>
    <row r="751" spans="1:8" x14ac:dyDescent="0.2">
      <c r="A751" s="1093">
        <v>7</v>
      </c>
      <c r="B751" s="1100" t="s">
        <v>2241</v>
      </c>
      <c r="C751" s="1090" t="s">
        <v>1073</v>
      </c>
      <c r="D751" s="1095">
        <v>0</v>
      </c>
      <c r="E751" s="1095">
        <v>1022208</v>
      </c>
      <c r="F751" s="1095">
        <v>1022208</v>
      </c>
      <c r="G751" s="1095">
        <v>338374.78</v>
      </c>
      <c r="H751" s="1095">
        <v>683833.22</v>
      </c>
    </row>
    <row r="752" spans="1:8" x14ac:dyDescent="0.2">
      <c r="A752" s="1093">
        <v>7</v>
      </c>
      <c r="B752" s="1100" t="s">
        <v>2243</v>
      </c>
      <c r="C752" s="1090" t="s">
        <v>4687</v>
      </c>
      <c r="D752" s="1095">
        <v>0</v>
      </c>
      <c r="E752" s="1095">
        <v>227642275</v>
      </c>
      <c r="F752" s="1095">
        <v>227642275</v>
      </c>
      <c r="G752" s="1095">
        <v>76016841.239999995</v>
      </c>
      <c r="H752" s="1095">
        <v>151625433.75999999</v>
      </c>
    </row>
    <row r="753" spans="1:9" x14ac:dyDescent="0.2">
      <c r="A753" s="1093">
        <v>7</v>
      </c>
      <c r="B753" s="1100" t="s">
        <v>1413</v>
      </c>
      <c r="C753" s="1090" t="s">
        <v>1074</v>
      </c>
      <c r="D753" s="1095">
        <v>0</v>
      </c>
      <c r="E753" s="1095">
        <v>51155300</v>
      </c>
      <c r="F753" s="1095">
        <v>51155300</v>
      </c>
      <c r="G753" s="1095">
        <v>22019897.27</v>
      </c>
      <c r="H753" s="1095">
        <v>29135402.73</v>
      </c>
    </row>
    <row r="754" spans="1:9" x14ac:dyDescent="0.2">
      <c r="A754" s="1093">
        <v>7</v>
      </c>
      <c r="B754" s="1100" t="s">
        <v>2244</v>
      </c>
      <c r="C754" s="1090" t="s">
        <v>1075</v>
      </c>
      <c r="D754" s="1095">
        <v>0</v>
      </c>
      <c r="E754" s="1095">
        <v>16859592</v>
      </c>
      <c r="F754" s="1095">
        <v>16859592</v>
      </c>
      <c r="G754" s="1095">
        <v>9524198.5199999996</v>
      </c>
      <c r="H754" s="1095">
        <v>7335393.4800000004</v>
      </c>
    </row>
    <row r="755" spans="1:9" x14ac:dyDescent="0.2">
      <c r="A755" s="1093">
        <v>7</v>
      </c>
      <c r="B755" s="1100" t="s">
        <v>2245</v>
      </c>
      <c r="C755" s="1090" t="s">
        <v>1076</v>
      </c>
      <c r="D755" s="1095">
        <v>0</v>
      </c>
      <c r="E755" s="1095">
        <v>0</v>
      </c>
      <c r="F755" s="1095">
        <v>0</v>
      </c>
      <c r="G755" s="1095">
        <v>127824</v>
      </c>
      <c r="H755" s="1095">
        <v>-127824</v>
      </c>
    </row>
    <row r="756" spans="1:9" x14ac:dyDescent="0.2">
      <c r="A756" s="1093">
        <v>7</v>
      </c>
      <c r="B756" s="1100" t="s">
        <v>2247</v>
      </c>
      <c r="C756" s="1090" t="s">
        <v>1077</v>
      </c>
      <c r="D756" s="1095">
        <v>0</v>
      </c>
      <c r="E756" s="1095">
        <v>500000</v>
      </c>
      <c r="F756" s="1095">
        <v>500000</v>
      </c>
      <c r="G756" s="1095">
        <v>646047.85</v>
      </c>
      <c r="H756" s="1095">
        <v>-146047.85</v>
      </c>
      <c r="I756" s="1092"/>
    </row>
    <row r="757" spans="1:9" x14ac:dyDescent="0.2">
      <c r="A757" s="1093">
        <v>7</v>
      </c>
      <c r="B757" s="1100" t="s">
        <v>2249</v>
      </c>
      <c r="C757" s="1090" t="s">
        <v>1078</v>
      </c>
      <c r="D757" s="1095">
        <v>0</v>
      </c>
      <c r="E757" s="1095">
        <v>18169616</v>
      </c>
      <c r="F757" s="1095">
        <v>18169616</v>
      </c>
      <c r="G757" s="1095">
        <v>8446301.9299999997</v>
      </c>
      <c r="H757" s="1095">
        <v>9723314.0700000003</v>
      </c>
    </row>
    <row r="758" spans="1:9" x14ac:dyDescent="0.2">
      <c r="A758" s="1093">
        <v>7</v>
      </c>
      <c r="B758" s="1100" t="s">
        <v>2251</v>
      </c>
      <c r="C758" s="1090" t="s">
        <v>2252</v>
      </c>
      <c r="D758" s="1095">
        <v>0</v>
      </c>
      <c r="E758" s="1095">
        <v>3428880</v>
      </c>
      <c r="F758" s="1095">
        <v>3428880</v>
      </c>
      <c r="G758" s="1095">
        <v>617501.12</v>
      </c>
      <c r="H758" s="1095">
        <v>2811378.88</v>
      </c>
    </row>
    <row r="759" spans="1:9" x14ac:dyDescent="0.2">
      <c r="A759" s="1093">
        <v>7</v>
      </c>
      <c r="B759" s="1100" t="s">
        <v>2157</v>
      </c>
      <c r="C759" s="1090" t="s">
        <v>1810</v>
      </c>
      <c r="D759" s="1095">
        <v>0</v>
      </c>
      <c r="E759" s="1095">
        <v>1390873773.1500001</v>
      </c>
      <c r="F759" s="1095">
        <v>1390873773.1500001</v>
      </c>
      <c r="G759" s="1095">
        <v>561275937.13</v>
      </c>
      <c r="H759" s="1095">
        <v>829597836.01999998</v>
      </c>
    </row>
    <row r="760" spans="1:9" x14ac:dyDescent="0.2">
      <c r="A760" s="1093">
        <v>7</v>
      </c>
      <c r="B760" s="1100" t="s">
        <v>2253</v>
      </c>
      <c r="C760" s="1090" t="s">
        <v>1079</v>
      </c>
      <c r="D760" s="1095">
        <v>0</v>
      </c>
      <c r="E760" s="1095">
        <v>16778026.969999999</v>
      </c>
      <c r="F760" s="1095">
        <v>16778026.969999999</v>
      </c>
      <c r="G760" s="1095">
        <v>5097789.03</v>
      </c>
      <c r="H760" s="1095">
        <v>11680237.939999999</v>
      </c>
    </row>
    <row r="761" spans="1:9" x14ac:dyDescent="0.2">
      <c r="A761" s="1093">
        <v>7</v>
      </c>
      <c r="B761" s="1100" t="s">
        <v>2255</v>
      </c>
      <c r="C761" s="1090" t="s">
        <v>1080</v>
      </c>
      <c r="D761" s="1095">
        <v>0</v>
      </c>
      <c r="E761" s="1095">
        <v>19142751.870000001</v>
      </c>
      <c r="F761" s="1095">
        <v>19142751.870000001</v>
      </c>
      <c r="G761" s="1095">
        <v>9977330.1400000006</v>
      </c>
      <c r="H761" s="1095">
        <v>9165421.7300000004</v>
      </c>
    </row>
    <row r="762" spans="1:9" x14ac:dyDescent="0.2">
      <c r="A762" s="1093">
        <v>7</v>
      </c>
      <c r="B762" s="1100" t="s">
        <v>2257</v>
      </c>
      <c r="C762" s="1090" t="s">
        <v>1081</v>
      </c>
      <c r="D762" s="1095">
        <v>0</v>
      </c>
      <c r="E762" s="1095">
        <v>31284810</v>
      </c>
      <c r="F762" s="1095">
        <v>31284810</v>
      </c>
      <c r="G762" s="1095">
        <v>22682965.539999999</v>
      </c>
      <c r="H762" s="1095">
        <v>8601844.4600000009</v>
      </c>
    </row>
    <row r="763" spans="1:9" x14ac:dyDescent="0.2">
      <c r="A763" s="1093">
        <v>7</v>
      </c>
      <c r="B763" s="1100" t="s">
        <v>2258</v>
      </c>
      <c r="C763" s="1090" t="s">
        <v>4688</v>
      </c>
      <c r="D763" s="1095">
        <v>0</v>
      </c>
      <c r="E763" s="1095">
        <v>1564118.76</v>
      </c>
      <c r="F763" s="1095">
        <v>1564118.76</v>
      </c>
      <c r="G763" s="1095">
        <v>646508.68999999994</v>
      </c>
      <c r="H763" s="1095">
        <v>917610.07</v>
      </c>
    </row>
    <row r="764" spans="1:9" x14ac:dyDescent="0.2">
      <c r="A764" s="1093">
        <v>7</v>
      </c>
      <c r="B764" s="1100" t="s">
        <v>2259</v>
      </c>
      <c r="C764" s="1090" t="s">
        <v>1082</v>
      </c>
      <c r="D764" s="1095">
        <v>0</v>
      </c>
      <c r="E764" s="1095">
        <v>1072139280.7</v>
      </c>
      <c r="F764" s="1095">
        <v>1072139280.7</v>
      </c>
      <c r="G764" s="1095">
        <v>412811798.99000001</v>
      </c>
      <c r="H764" s="1095">
        <v>659327481.71000004</v>
      </c>
    </row>
    <row r="765" spans="1:9" x14ac:dyDescent="0.2">
      <c r="A765" s="1093">
        <v>7</v>
      </c>
      <c r="B765" s="1100" t="s">
        <v>2260</v>
      </c>
      <c r="C765" s="1090" t="s">
        <v>4689</v>
      </c>
      <c r="D765" s="1095">
        <v>0</v>
      </c>
      <c r="E765" s="1095">
        <v>51391936</v>
      </c>
      <c r="F765" s="1095">
        <v>51391936</v>
      </c>
      <c r="G765" s="1095">
        <v>20835292.41</v>
      </c>
      <c r="H765" s="1095">
        <v>30556643.59</v>
      </c>
    </row>
    <row r="766" spans="1:9" x14ac:dyDescent="0.2">
      <c r="A766" s="1093">
        <v>7</v>
      </c>
      <c r="B766" s="1100" t="s">
        <v>2261</v>
      </c>
      <c r="C766" s="1090" t="s">
        <v>2262</v>
      </c>
      <c r="D766" s="1095">
        <v>0</v>
      </c>
      <c r="E766" s="1095">
        <v>12309795.52</v>
      </c>
      <c r="F766" s="1095">
        <v>12309795.52</v>
      </c>
      <c r="G766" s="1095">
        <v>8333.35</v>
      </c>
      <c r="H766" s="1095">
        <v>12301462.17</v>
      </c>
    </row>
    <row r="767" spans="1:9" x14ac:dyDescent="0.2">
      <c r="A767" s="1093">
        <v>7</v>
      </c>
      <c r="B767" s="1100" t="s">
        <v>2263</v>
      </c>
      <c r="C767" s="1090" t="s">
        <v>4690</v>
      </c>
      <c r="D767" s="1095">
        <v>0</v>
      </c>
      <c r="E767" s="1095">
        <v>170000000</v>
      </c>
      <c r="F767" s="1095">
        <v>170000000</v>
      </c>
      <c r="G767" s="1095">
        <v>82216564.269999996</v>
      </c>
      <c r="H767" s="1095">
        <v>87783435.730000004</v>
      </c>
    </row>
    <row r="768" spans="1:9" x14ac:dyDescent="0.2">
      <c r="A768" s="1093">
        <v>7</v>
      </c>
      <c r="B768" s="1100" t="s">
        <v>2264</v>
      </c>
      <c r="C768" s="1090" t="s">
        <v>2265</v>
      </c>
      <c r="D768" s="1095">
        <v>0</v>
      </c>
      <c r="E768" s="1095">
        <v>6840424.3300000001</v>
      </c>
      <c r="F768" s="1095">
        <v>6840424.3300000001</v>
      </c>
      <c r="G768" s="1095">
        <v>3388249.29</v>
      </c>
      <c r="H768" s="1095">
        <v>3452175.04</v>
      </c>
    </row>
    <row r="769" spans="1:8" x14ac:dyDescent="0.2">
      <c r="A769" s="1093">
        <v>7</v>
      </c>
      <c r="B769" s="1100" t="s">
        <v>2266</v>
      </c>
      <c r="C769" s="1090" t="s">
        <v>1084</v>
      </c>
      <c r="D769" s="1095">
        <v>0</v>
      </c>
      <c r="E769" s="1095">
        <v>9272629</v>
      </c>
      <c r="F769" s="1095">
        <v>9272629</v>
      </c>
      <c r="G769" s="1095">
        <v>3576376.67</v>
      </c>
      <c r="H769" s="1095">
        <v>5696252.3300000001</v>
      </c>
    </row>
    <row r="770" spans="1:8" x14ac:dyDescent="0.2">
      <c r="A770" s="1093">
        <v>7</v>
      </c>
      <c r="B770" s="1100" t="s">
        <v>2268</v>
      </c>
      <c r="C770" s="1090" t="s">
        <v>1085</v>
      </c>
      <c r="D770" s="1095">
        <v>0</v>
      </c>
      <c r="E770" s="1095">
        <v>150000</v>
      </c>
      <c r="F770" s="1095">
        <v>150000</v>
      </c>
      <c r="G770" s="1095">
        <v>34728.75</v>
      </c>
      <c r="H770" s="1095">
        <v>115271.25</v>
      </c>
    </row>
    <row r="771" spans="1:8" x14ac:dyDescent="0.2">
      <c r="A771" s="1093">
        <v>7</v>
      </c>
      <c r="B771" s="1100" t="s">
        <v>2270</v>
      </c>
      <c r="C771" s="1090" t="s">
        <v>4535</v>
      </c>
      <c r="D771" s="1095">
        <v>0</v>
      </c>
      <c r="E771" s="1095">
        <v>220953891.53</v>
      </c>
      <c r="F771" s="1095">
        <v>220953891.53</v>
      </c>
      <c r="G771" s="1095">
        <v>54712026.159999996</v>
      </c>
      <c r="H771" s="1095">
        <v>166241865.37</v>
      </c>
    </row>
    <row r="772" spans="1:8" x14ac:dyDescent="0.2">
      <c r="A772" s="1093">
        <v>7</v>
      </c>
      <c r="B772" s="1100" t="s">
        <v>2271</v>
      </c>
      <c r="C772" s="1090" t="s">
        <v>4691</v>
      </c>
      <c r="D772" s="1095">
        <v>0</v>
      </c>
      <c r="E772" s="1095">
        <v>11387663</v>
      </c>
      <c r="F772" s="1095">
        <v>11387663</v>
      </c>
      <c r="G772" s="1095">
        <v>4727735.46</v>
      </c>
      <c r="H772" s="1095">
        <v>6659927.54</v>
      </c>
    </row>
    <row r="773" spans="1:8" x14ac:dyDescent="0.2">
      <c r="A773" s="1093">
        <v>7</v>
      </c>
      <c r="B773" s="1100" t="s">
        <v>2273</v>
      </c>
      <c r="C773" s="1090" t="s">
        <v>4692</v>
      </c>
      <c r="D773" s="1095">
        <v>0</v>
      </c>
      <c r="E773" s="1095">
        <v>67895369.519999996</v>
      </c>
      <c r="F773" s="1095">
        <v>67895369.519999996</v>
      </c>
      <c r="G773" s="1095">
        <v>21587839.260000002</v>
      </c>
      <c r="H773" s="1095">
        <v>46307530.259999998</v>
      </c>
    </row>
    <row r="774" spans="1:8" x14ac:dyDescent="0.2">
      <c r="A774" s="1093">
        <v>7</v>
      </c>
      <c r="B774" s="1100" t="s">
        <v>2275</v>
      </c>
      <c r="C774" s="1090" t="s">
        <v>1086</v>
      </c>
      <c r="D774" s="1095">
        <v>0</v>
      </c>
      <c r="E774" s="1095">
        <v>32625774.48</v>
      </c>
      <c r="F774" s="1095">
        <v>32625774.48</v>
      </c>
      <c r="G774" s="1095">
        <v>1785164.16</v>
      </c>
      <c r="H774" s="1095">
        <v>30840610.32</v>
      </c>
    </row>
    <row r="775" spans="1:8" x14ac:dyDescent="0.2">
      <c r="A775" s="1093">
        <v>7</v>
      </c>
      <c r="B775" s="1100" t="s">
        <v>2277</v>
      </c>
      <c r="C775" s="1090" t="s">
        <v>1087</v>
      </c>
      <c r="D775" s="1095">
        <v>0</v>
      </c>
      <c r="E775" s="1095">
        <v>18363280.399999999</v>
      </c>
      <c r="F775" s="1095">
        <v>18363280.399999999</v>
      </c>
      <c r="G775" s="1095">
        <v>211905</v>
      </c>
      <c r="H775" s="1095">
        <v>18151375.399999999</v>
      </c>
    </row>
    <row r="776" spans="1:8" x14ac:dyDescent="0.2">
      <c r="A776" s="1093">
        <v>7</v>
      </c>
      <c r="B776" s="1100" t="s">
        <v>2279</v>
      </c>
      <c r="C776" s="1090" t="s">
        <v>4693</v>
      </c>
      <c r="D776" s="1095">
        <v>0</v>
      </c>
      <c r="E776" s="1095">
        <v>10912000</v>
      </c>
      <c r="F776" s="1095">
        <v>10912000</v>
      </c>
      <c r="G776" s="1095">
        <v>4200449.3</v>
      </c>
      <c r="H776" s="1095">
        <v>6711550.7000000002</v>
      </c>
    </row>
    <row r="777" spans="1:8" x14ac:dyDescent="0.2">
      <c r="A777" s="1093">
        <v>7</v>
      </c>
      <c r="B777" s="1100" t="s">
        <v>2281</v>
      </c>
      <c r="C777" s="1090" t="s">
        <v>1088</v>
      </c>
      <c r="D777" s="1095">
        <v>0</v>
      </c>
      <c r="E777" s="1095">
        <v>50204220</v>
      </c>
      <c r="F777" s="1095">
        <v>50204220</v>
      </c>
      <c r="G777" s="1095">
        <v>16743987.789999999</v>
      </c>
      <c r="H777" s="1095">
        <v>33460232.210000001</v>
      </c>
    </row>
    <row r="778" spans="1:8" x14ac:dyDescent="0.2">
      <c r="A778" s="1093">
        <v>7</v>
      </c>
      <c r="B778" s="1100" t="s">
        <v>2283</v>
      </c>
      <c r="C778" s="1090" t="s">
        <v>2284</v>
      </c>
      <c r="D778" s="1095">
        <v>0</v>
      </c>
      <c r="E778" s="1095">
        <v>7249406.25</v>
      </c>
      <c r="F778" s="1095">
        <v>7249406.25</v>
      </c>
      <c r="G778" s="1095">
        <v>1553544.6</v>
      </c>
      <c r="H778" s="1095">
        <v>5695861.6500000004</v>
      </c>
    </row>
    <row r="779" spans="1:8" x14ac:dyDescent="0.2">
      <c r="A779" s="1093">
        <v>7</v>
      </c>
      <c r="B779" s="1100" t="s">
        <v>2285</v>
      </c>
      <c r="C779" s="1090" t="s">
        <v>4694</v>
      </c>
      <c r="D779" s="1095">
        <v>0</v>
      </c>
      <c r="E779" s="1095">
        <v>5127138.24</v>
      </c>
      <c r="F779" s="1095">
        <v>5127138.24</v>
      </c>
      <c r="G779" s="1095">
        <v>2385900.59</v>
      </c>
      <c r="H779" s="1095">
        <v>2741237.65</v>
      </c>
    </row>
    <row r="780" spans="1:8" x14ac:dyDescent="0.2">
      <c r="A780" s="1093">
        <v>7</v>
      </c>
      <c r="B780" s="1100" t="s">
        <v>4695</v>
      </c>
      <c r="C780" s="1090" t="s">
        <v>4361</v>
      </c>
      <c r="D780" s="1095">
        <v>0</v>
      </c>
      <c r="E780" s="1095">
        <v>17189039.640000001</v>
      </c>
      <c r="F780" s="1095">
        <v>17189039.640000001</v>
      </c>
      <c r="G780" s="1095">
        <v>1515500</v>
      </c>
      <c r="H780" s="1095">
        <v>15673539.640000001</v>
      </c>
    </row>
    <row r="781" spans="1:8" x14ac:dyDescent="0.2">
      <c r="A781" s="1093">
        <v>7</v>
      </c>
      <c r="B781" s="1100" t="s">
        <v>1414</v>
      </c>
      <c r="C781" s="1090" t="s">
        <v>4696</v>
      </c>
      <c r="D781" s="1095">
        <v>2820000000</v>
      </c>
      <c r="E781" s="1095">
        <v>-2600288430.5799999</v>
      </c>
      <c r="F781" s="1095">
        <v>219711569.41999999</v>
      </c>
      <c r="G781" s="1095">
        <v>0</v>
      </c>
      <c r="H781" s="1095">
        <v>219711569.41999999</v>
      </c>
    </row>
    <row r="782" spans="1:8" x14ac:dyDescent="0.2">
      <c r="A782" s="1093">
        <v>7</v>
      </c>
      <c r="B782" s="1100" t="s">
        <v>2159</v>
      </c>
      <c r="C782" s="1090" t="s">
        <v>1050</v>
      </c>
      <c r="D782" s="1095">
        <v>0</v>
      </c>
      <c r="E782" s="1095">
        <v>-17375560</v>
      </c>
      <c r="F782" s="1095">
        <v>-17375560</v>
      </c>
      <c r="G782" s="1095">
        <v>0</v>
      </c>
      <c r="H782" s="1095">
        <v>-17375560</v>
      </c>
    </row>
    <row r="783" spans="1:8" x14ac:dyDescent="0.2">
      <c r="B783" s="1100"/>
    </row>
    <row r="784" spans="1:8" x14ac:dyDescent="0.2">
      <c r="A784" s="1091">
        <v>8</v>
      </c>
      <c r="B784" s="1102"/>
      <c r="C784" s="1092" t="s">
        <v>151</v>
      </c>
      <c r="D784" s="1103">
        <v>8820000000</v>
      </c>
      <c r="E784" s="1103">
        <v>191480615.91999999</v>
      </c>
      <c r="F784" s="1103">
        <v>9011480615.9200001</v>
      </c>
      <c r="G784" s="1103">
        <v>1082360633.9400001</v>
      </c>
      <c r="H784" s="1103">
        <v>7929119981.9799995</v>
      </c>
    </row>
    <row r="785" spans="1:9" x14ac:dyDescent="0.2">
      <c r="A785" s="1091"/>
      <c r="B785" s="1102"/>
      <c r="C785" s="1092"/>
      <c r="D785" s="1103"/>
      <c r="E785" s="1103"/>
      <c r="F785" s="1103"/>
      <c r="G785" s="1103"/>
      <c r="H785" s="1103"/>
    </row>
    <row r="786" spans="1:9" x14ac:dyDescent="0.2">
      <c r="A786" s="1091">
        <v>8</v>
      </c>
      <c r="B786" s="1102" t="s">
        <v>1304</v>
      </c>
      <c r="C786" s="1092" t="s">
        <v>1305</v>
      </c>
      <c r="D786" s="1103">
        <v>1377000000</v>
      </c>
      <c r="E786" s="1103">
        <v>57338981.789999999</v>
      </c>
      <c r="F786" s="1103">
        <v>1434338981.79</v>
      </c>
      <c r="G786" s="1103">
        <v>101898920.2</v>
      </c>
      <c r="H786" s="1103">
        <v>1332440061.5899999</v>
      </c>
    </row>
    <row r="787" spans="1:9" x14ac:dyDescent="0.2">
      <c r="A787" s="1093">
        <v>8</v>
      </c>
      <c r="B787" s="1100" t="s">
        <v>1410</v>
      </c>
      <c r="C787" s="1090" t="s">
        <v>4651</v>
      </c>
      <c r="D787" s="1095">
        <v>0</v>
      </c>
      <c r="E787" s="1095">
        <v>-18401387.140000001</v>
      </c>
      <c r="F787" s="1095">
        <v>-18401387.140000001</v>
      </c>
      <c r="G787" s="1095">
        <v>0</v>
      </c>
      <c r="H787" s="1095">
        <v>-18401387.140000001</v>
      </c>
    </row>
    <row r="788" spans="1:9" x14ac:dyDescent="0.2">
      <c r="A788" s="1093">
        <v>8</v>
      </c>
      <c r="B788" s="1100" t="s">
        <v>1414</v>
      </c>
      <c r="C788" s="1090" t="s">
        <v>4697</v>
      </c>
      <c r="D788" s="1095">
        <v>0</v>
      </c>
      <c r="E788" s="1095">
        <v>-18401387.140000001</v>
      </c>
      <c r="F788" s="1095">
        <v>-18401387.140000001</v>
      </c>
      <c r="G788" s="1095">
        <v>0</v>
      </c>
      <c r="H788" s="1095">
        <v>-18401387.140000001</v>
      </c>
    </row>
    <row r="789" spans="1:9" x14ac:dyDescent="0.2">
      <c r="A789" s="1093">
        <v>8</v>
      </c>
      <c r="B789" s="1100" t="s">
        <v>2008</v>
      </c>
      <c r="C789" s="1090" t="s">
        <v>4612</v>
      </c>
      <c r="D789" s="1095">
        <v>1377000000</v>
      </c>
      <c r="E789" s="1095">
        <v>75740368.930000007</v>
      </c>
      <c r="F789" s="1095">
        <v>1452740368.9300001</v>
      </c>
      <c r="G789" s="1095">
        <v>101898920.2</v>
      </c>
      <c r="H789" s="1095">
        <v>1350841448.73</v>
      </c>
    </row>
    <row r="790" spans="1:9" x14ac:dyDescent="0.2">
      <c r="A790" s="1093">
        <v>8</v>
      </c>
      <c r="B790" s="1100" t="s">
        <v>2287</v>
      </c>
      <c r="C790" s="1090" t="s">
        <v>2288</v>
      </c>
      <c r="D790" s="1095">
        <v>0</v>
      </c>
      <c r="E790" s="1095">
        <v>297318973.72000003</v>
      </c>
      <c r="F790" s="1095">
        <v>297318973.72000003</v>
      </c>
      <c r="G790" s="1095">
        <v>101898920.2</v>
      </c>
      <c r="H790" s="1095">
        <v>195420053.52000001</v>
      </c>
    </row>
    <row r="791" spans="1:9" x14ac:dyDescent="0.2">
      <c r="A791" s="1093">
        <v>8</v>
      </c>
      <c r="B791" s="1100" t="s">
        <v>2289</v>
      </c>
      <c r="C791" s="1090" t="s">
        <v>4394</v>
      </c>
      <c r="D791" s="1095">
        <v>0</v>
      </c>
      <c r="E791" s="1095">
        <v>1650317.2</v>
      </c>
      <c r="F791" s="1095">
        <v>1650317.2</v>
      </c>
      <c r="G791" s="1095">
        <v>400000</v>
      </c>
      <c r="H791" s="1095">
        <v>1250317.2</v>
      </c>
      <c r="I791" s="1092"/>
    </row>
    <row r="792" spans="1:9" x14ac:dyDescent="0.2">
      <c r="A792" s="1093">
        <v>8</v>
      </c>
      <c r="B792" s="1100" t="s">
        <v>2290</v>
      </c>
      <c r="C792" s="1090" t="s">
        <v>1324</v>
      </c>
      <c r="D792" s="1095">
        <v>0</v>
      </c>
      <c r="E792" s="1095">
        <v>66116.899999999994</v>
      </c>
      <c r="F792" s="1095">
        <v>66116.899999999994</v>
      </c>
      <c r="G792" s="1095">
        <v>0</v>
      </c>
      <c r="H792" s="1095">
        <v>66116.899999999994</v>
      </c>
      <c r="I792" s="1092"/>
    </row>
    <row r="793" spans="1:9" x14ac:dyDescent="0.2">
      <c r="A793" s="1093">
        <v>8</v>
      </c>
      <c r="B793" s="1100" t="s">
        <v>2291</v>
      </c>
      <c r="C793" s="1090" t="s">
        <v>4698</v>
      </c>
      <c r="D793" s="1095">
        <v>0</v>
      </c>
      <c r="E793" s="1095">
        <v>2902214</v>
      </c>
      <c r="F793" s="1095">
        <v>2902214</v>
      </c>
      <c r="G793" s="1095">
        <v>0</v>
      </c>
      <c r="H793" s="1095">
        <v>2902214</v>
      </c>
      <c r="I793" s="1092"/>
    </row>
    <row r="794" spans="1:9" x14ac:dyDescent="0.2">
      <c r="A794" s="1093">
        <v>8</v>
      </c>
      <c r="B794" s="1100" t="s">
        <v>2292</v>
      </c>
      <c r="C794" s="1090" t="s">
        <v>4399</v>
      </c>
      <c r="D794" s="1095">
        <v>0</v>
      </c>
      <c r="E794" s="1095">
        <v>7798331.9699999997</v>
      </c>
      <c r="F794" s="1095">
        <v>7798331.9699999997</v>
      </c>
      <c r="G794" s="1095">
        <v>1205196.7</v>
      </c>
      <c r="H794" s="1095">
        <v>6593135.2699999996</v>
      </c>
    </row>
    <row r="795" spans="1:9" x14ac:dyDescent="0.2">
      <c r="A795" s="1093">
        <v>8</v>
      </c>
      <c r="B795" s="1100" t="s">
        <v>2293</v>
      </c>
      <c r="C795" s="1090" t="s">
        <v>4403</v>
      </c>
      <c r="D795" s="1095">
        <v>0</v>
      </c>
      <c r="E795" s="1095">
        <v>2841122.75</v>
      </c>
      <c r="F795" s="1095">
        <v>2841122.75</v>
      </c>
      <c r="G795" s="1095">
        <v>0</v>
      </c>
      <c r="H795" s="1095">
        <v>2841122.75</v>
      </c>
    </row>
    <row r="796" spans="1:9" x14ac:dyDescent="0.2">
      <c r="A796" s="1093">
        <v>8</v>
      </c>
      <c r="B796" s="1100" t="s">
        <v>2294</v>
      </c>
      <c r="C796" s="1090" t="s">
        <v>1347</v>
      </c>
      <c r="D796" s="1095">
        <v>0</v>
      </c>
      <c r="E796" s="1095">
        <v>20588357.140000001</v>
      </c>
      <c r="F796" s="1095">
        <v>20588357.140000001</v>
      </c>
      <c r="G796" s="1095">
        <v>12003715.75</v>
      </c>
      <c r="H796" s="1095">
        <v>8584641.3900000006</v>
      </c>
    </row>
    <row r="797" spans="1:9" x14ac:dyDescent="0.2">
      <c r="A797" s="1093">
        <v>8</v>
      </c>
      <c r="B797" s="1100" t="s">
        <v>2295</v>
      </c>
      <c r="C797" s="1090" t="s">
        <v>1352</v>
      </c>
      <c r="D797" s="1095">
        <v>0</v>
      </c>
      <c r="E797" s="1095">
        <v>69845</v>
      </c>
      <c r="F797" s="1095">
        <v>69845</v>
      </c>
      <c r="G797" s="1095">
        <v>54714.25</v>
      </c>
      <c r="H797" s="1095">
        <v>15130.75</v>
      </c>
    </row>
    <row r="798" spans="1:9" x14ac:dyDescent="0.2">
      <c r="A798" s="1093">
        <v>8</v>
      </c>
      <c r="B798" s="1100" t="s">
        <v>2296</v>
      </c>
      <c r="C798" s="1090" t="s">
        <v>2297</v>
      </c>
      <c r="D798" s="1095">
        <v>0</v>
      </c>
      <c r="E798" s="1095">
        <v>34897</v>
      </c>
      <c r="F798" s="1095">
        <v>34897</v>
      </c>
      <c r="G798" s="1095">
        <v>0</v>
      </c>
      <c r="H798" s="1095">
        <v>34897</v>
      </c>
    </row>
    <row r="799" spans="1:9" s="1092" customFormat="1" x14ac:dyDescent="0.2">
      <c r="A799" s="1093">
        <v>8</v>
      </c>
      <c r="B799" s="1100" t="s">
        <v>2298</v>
      </c>
      <c r="C799" s="1090" t="s">
        <v>1374</v>
      </c>
      <c r="D799" s="1103">
        <v>0</v>
      </c>
      <c r="E799" s="1095">
        <v>9961547.4000000004</v>
      </c>
      <c r="F799" s="1095">
        <v>9961547.4000000004</v>
      </c>
      <c r="G799" s="1095">
        <v>859644.05</v>
      </c>
      <c r="H799" s="1095">
        <v>9101903.3499999996</v>
      </c>
      <c r="I799" s="1090"/>
    </row>
    <row r="800" spans="1:9" x14ac:dyDescent="0.2">
      <c r="A800" s="1093">
        <v>8</v>
      </c>
      <c r="B800" s="1100" t="s">
        <v>2299</v>
      </c>
      <c r="C800" s="1090" t="s">
        <v>1376</v>
      </c>
      <c r="D800" s="1095">
        <v>0</v>
      </c>
      <c r="E800" s="1095">
        <v>10961760.130000001</v>
      </c>
      <c r="F800" s="1095">
        <v>10961760.130000001</v>
      </c>
      <c r="G800" s="1095">
        <v>0</v>
      </c>
      <c r="H800" s="1095">
        <v>10961760.130000001</v>
      </c>
    </row>
    <row r="801" spans="1:8" x14ac:dyDescent="0.2">
      <c r="A801" s="1093">
        <v>8</v>
      </c>
      <c r="B801" s="1100" t="s">
        <v>2300</v>
      </c>
      <c r="C801" s="1090" t="s">
        <v>2301</v>
      </c>
      <c r="D801" s="1095">
        <v>0</v>
      </c>
      <c r="E801" s="1095">
        <v>21657190.25</v>
      </c>
      <c r="F801" s="1095">
        <v>21657190.25</v>
      </c>
      <c r="G801" s="1095">
        <v>0</v>
      </c>
      <c r="H801" s="1095">
        <v>21657190.25</v>
      </c>
    </row>
    <row r="802" spans="1:8" x14ac:dyDescent="0.2">
      <c r="A802" s="1093">
        <v>8</v>
      </c>
      <c r="B802" s="1100" t="s">
        <v>2302</v>
      </c>
      <c r="C802" s="1090" t="s">
        <v>1380</v>
      </c>
      <c r="D802" s="1095">
        <v>0</v>
      </c>
      <c r="E802" s="1095">
        <v>56670255</v>
      </c>
      <c r="F802" s="1095">
        <v>56670255</v>
      </c>
      <c r="G802" s="1095">
        <v>45877173.299999997</v>
      </c>
      <c r="H802" s="1095">
        <v>10793081.699999999</v>
      </c>
    </row>
    <row r="803" spans="1:8" x14ac:dyDescent="0.2">
      <c r="A803" s="1093">
        <v>8</v>
      </c>
      <c r="B803" s="1100" t="s">
        <v>2303</v>
      </c>
      <c r="C803" s="1090" t="s">
        <v>1384</v>
      </c>
      <c r="D803" s="1095">
        <v>0</v>
      </c>
      <c r="E803" s="1095">
        <v>6229600</v>
      </c>
      <c r="F803" s="1095">
        <v>6229600</v>
      </c>
      <c r="G803" s="1095">
        <v>229600</v>
      </c>
      <c r="H803" s="1095">
        <v>6000000</v>
      </c>
    </row>
    <row r="804" spans="1:8" x14ac:dyDescent="0.2">
      <c r="A804" s="1093">
        <v>8</v>
      </c>
      <c r="B804" s="1100" t="s">
        <v>2304</v>
      </c>
      <c r="C804" s="1090" t="s">
        <v>4699</v>
      </c>
      <c r="D804" s="1095">
        <v>0</v>
      </c>
      <c r="E804" s="1095">
        <v>87614320.329999998</v>
      </c>
      <c r="F804" s="1095">
        <v>87614320.329999998</v>
      </c>
      <c r="G804" s="1095">
        <v>5246419</v>
      </c>
      <c r="H804" s="1095">
        <v>82367901.329999998</v>
      </c>
    </row>
    <row r="805" spans="1:8" x14ac:dyDescent="0.2">
      <c r="A805" s="1093">
        <v>8</v>
      </c>
      <c r="B805" s="1100" t="s">
        <v>2305</v>
      </c>
      <c r="C805" s="1090" t="s">
        <v>4536</v>
      </c>
      <c r="D805" s="1095">
        <v>0</v>
      </c>
      <c r="E805" s="1095">
        <v>8092904.54</v>
      </c>
      <c r="F805" s="1095">
        <v>8092904.54</v>
      </c>
      <c r="G805" s="1095">
        <v>0</v>
      </c>
      <c r="H805" s="1095">
        <v>8092904.54</v>
      </c>
    </row>
    <row r="806" spans="1:8" x14ac:dyDescent="0.2">
      <c r="A806" s="1093">
        <v>8</v>
      </c>
      <c r="B806" s="1100" t="s">
        <v>2306</v>
      </c>
      <c r="C806" s="1090" t="s">
        <v>4700</v>
      </c>
      <c r="D806" s="1095">
        <v>0</v>
      </c>
      <c r="E806" s="1095">
        <v>380000</v>
      </c>
      <c r="F806" s="1095">
        <v>380000</v>
      </c>
      <c r="G806" s="1095">
        <v>2834355</v>
      </c>
      <c r="H806" s="1095">
        <v>-2454355</v>
      </c>
    </row>
    <row r="807" spans="1:8" x14ac:dyDescent="0.2">
      <c r="A807" s="1093">
        <v>8</v>
      </c>
      <c r="B807" s="1100" t="s">
        <v>2307</v>
      </c>
      <c r="C807" s="1090" t="s">
        <v>1393</v>
      </c>
      <c r="D807" s="1095">
        <v>0</v>
      </c>
      <c r="E807" s="1095">
        <v>15913810.880000001</v>
      </c>
      <c r="F807" s="1095">
        <v>15913810.880000001</v>
      </c>
      <c r="G807" s="1095">
        <v>0</v>
      </c>
      <c r="H807" s="1095">
        <v>15913810.880000001</v>
      </c>
    </row>
    <row r="808" spans="1:8" x14ac:dyDescent="0.2">
      <c r="A808" s="1093">
        <v>8</v>
      </c>
      <c r="B808" s="1100" t="s">
        <v>2308</v>
      </c>
      <c r="C808" s="1090" t="s">
        <v>4701</v>
      </c>
      <c r="D808" s="1095">
        <v>0</v>
      </c>
      <c r="E808" s="1095">
        <v>5500000</v>
      </c>
      <c r="F808" s="1095">
        <v>5500000</v>
      </c>
      <c r="G808" s="1095">
        <v>5500000</v>
      </c>
      <c r="H808" s="1095">
        <v>0</v>
      </c>
    </row>
    <row r="809" spans="1:8" x14ac:dyDescent="0.2">
      <c r="A809" s="1093">
        <v>8</v>
      </c>
      <c r="B809" s="1100" t="s">
        <v>2309</v>
      </c>
      <c r="C809" s="1090" t="s">
        <v>4702</v>
      </c>
      <c r="D809" s="1095">
        <v>0</v>
      </c>
      <c r="E809" s="1095">
        <v>27678202.989999998</v>
      </c>
      <c r="F809" s="1095">
        <v>27678202.989999998</v>
      </c>
      <c r="G809" s="1095">
        <v>26445417.350000001</v>
      </c>
      <c r="H809" s="1095">
        <v>1232785.6399999999</v>
      </c>
    </row>
    <row r="810" spans="1:8" x14ac:dyDescent="0.2">
      <c r="A810" s="1093">
        <v>8</v>
      </c>
      <c r="B810" s="1100" t="s">
        <v>2310</v>
      </c>
      <c r="C810" s="1090" t="s">
        <v>1344</v>
      </c>
      <c r="D810" s="1095">
        <v>0</v>
      </c>
      <c r="E810" s="1095">
        <v>10189203.6</v>
      </c>
      <c r="F810" s="1095">
        <v>10189203.6</v>
      </c>
      <c r="G810" s="1095">
        <v>1159969.55</v>
      </c>
      <c r="H810" s="1095">
        <v>9029234.0500000007</v>
      </c>
    </row>
    <row r="811" spans="1:8" x14ac:dyDescent="0.2">
      <c r="A811" s="1093">
        <v>8</v>
      </c>
      <c r="B811" s="1100" t="s">
        <v>2311</v>
      </c>
      <c r="C811" s="1090" t="s">
        <v>2312</v>
      </c>
      <c r="D811" s="1095">
        <v>0</v>
      </c>
      <c r="E811" s="1095">
        <v>518976.64</v>
      </c>
      <c r="F811" s="1095">
        <v>518976.64</v>
      </c>
      <c r="G811" s="1095">
        <v>82715.25</v>
      </c>
      <c r="H811" s="1095">
        <v>436261.39</v>
      </c>
    </row>
    <row r="812" spans="1:8" x14ac:dyDescent="0.2">
      <c r="A812" s="1093">
        <v>8</v>
      </c>
      <c r="B812" s="1100" t="s">
        <v>2313</v>
      </c>
      <c r="C812" s="1090" t="s">
        <v>4703</v>
      </c>
      <c r="D812" s="1095">
        <v>1377000000</v>
      </c>
      <c r="E812" s="1095">
        <v>-221578604.78999999</v>
      </c>
      <c r="F812" s="1095">
        <v>1155421395.21</v>
      </c>
      <c r="G812" s="1095">
        <v>0</v>
      </c>
      <c r="H812" s="1095">
        <v>1155421395.21</v>
      </c>
    </row>
    <row r="813" spans="1:8" x14ac:dyDescent="0.2">
      <c r="B813" s="1100"/>
    </row>
    <row r="814" spans="1:8" x14ac:dyDescent="0.2">
      <c r="A814" s="1091">
        <v>8</v>
      </c>
      <c r="B814" s="1102" t="s">
        <v>1415</v>
      </c>
      <c r="C814" s="1092" t="s">
        <v>1416</v>
      </c>
      <c r="D814" s="1103">
        <v>2486000000</v>
      </c>
      <c r="E814" s="1103">
        <v>33321096.829999998</v>
      </c>
      <c r="F814" s="1103">
        <v>2519321096.8299999</v>
      </c>
      <c r="G814" s="1103">
        <v>496243005.31999999</v>
      </c>
      <c r="H814" s="1103">
        <v>2023078091.51</v>
      </c>
    </row>
    <row r="815" spans="1:8" x14ac:dyDescent="0.2">
      <c r="A815" s="1093">
        <v>8</v>
      </c>
      <c r="B815" s="1100" t="s">
        <v>1509</v>
      </c>
      <c r="C815" s="1090" t="s">
        <v>4612</v>
      </c>
      <c r="D815" s="1095">
        <v>2486000000</v>
      </c>
      <c r="E815" s="1095">
        <v>33321096.829999998</v>
      </c>
      <c r="F815" s="1095">
        <v>2519321096.8299999</v>
      </c>
      <c r="G815" s="1095">
        <v>496243005.31999999</v>
      </c>
      <c r="H815" s="1095">
        <v>2023078091.51</v>
      </c>
    </row>
    <row r="816" spans="1:8" x14ac:dyDescent="0.2">
      <c r="A816" s="1093">
        <v>8</v>
      </c>
      <c r="B816" s="1100" t="s">
        <v>2042</v>
      </c>
      <c r="C816" s="1090" t="s">
        <v>1449</v>
      </c>
      <c r="D816" s="1095">
        <v>0</v>
      </c>
      <c r="E816" s="1095">
        <v>185283051.44999999</v>
      </c>
      <c r="F816" s="1095">
        <v>185283051.44999999</v>
      </c>
      <c r="G816" s="1095">
        <v>23737068.02</v>
      </c>
      <c r="H816" s="1095">
        <v>161545983.43000001</v>
      </c>
    </row>
    <row r="817" spans="1:9" x14ac:dyDescent="0.2">
      <c r="A817" s="1093">
        <v>8</v>
      </c>
      <c r="B817" s="1100" t="s">
        <v>2051</v>
      </c>
      <c r="C817" s="1090" t="s">
        <v>2052</v>
      </c>
      <c r="D817" s="1095">
        <v>0</v>
      </c>
      <c r="E817" s="1095">
        <v>185283051.44999999</v>
      </c>
      <c r="F817" s="1095">
        <v>185283051.44999999</v>
      </c>
      <c r="G817" s="1095">
        <v>23737068.02</v>
      </c>
      <c r="H817" s="1095">
        <v>161545983.43000001</v>
      </c>
    </row>
    <row r="818" spans="1:9" x14ac:dyDescent="0.2">
      <c r="A818" s="1093">
        <v>8</v>
      </c>
      <c r="B818" s="1100" t="s">
        <v>2073</v>
      </c>
      <c r="C818" s="1090" t="s">
        <v>2074</v>
      </c>
      <c r="D818" s="1095">
        <v>0</v>
      </c>
      <c r="E818" s="1095">
        <v>867348800</v>
      </c>
      <c r="F818" s="1095">
        <v>867348800</v>
      </c>
      <c r="G818" s="1095">
        <v>226414519.80000001</v>
      </c>
      <c r="H818" s="1095">
        <v>640934280.20000005</v>
      </c>
    </row>
    <row r="819" spans="1:9" x14ac:dyDescent="0.2">
      <c r="A819" s="1093">
        <v>8</v>
      </c>
      <c r="B819" s="1100" t="s">
        <v>2314</v>
      </c>
      <c r="C819" s="1090" t="s">
        <v>2315</v>
      </c>
      <c r="D819" s="1095">
        <v>0</v>
      </c>
      <c r="E819" s="1095">
        <v>867348800</v>
      </c>
      <c r="F819" s="1095">
        <v>867348800</v>
      </c>
      <c r="G819" s="1095">
        <v>226414519.80000001</v>
      </c>
      <c r="H819" s="1095">
        <v>640934280.20000005</v>
      </c>
    </row>
    <row r="820" spans="1:9" x14ac:dyDescent="0.2">
      <c r="A820" s="1093">
        <v>8</v>
      </c>
      <c r="B820" s="1100" t="s">
        <v>2316</v>
      </c>
      <c r="C820" s="1090" t="s">
        <v>2288</v>
      </c>
      <c r="D820" s="1095">
        <v>0</v>
      </c>
      <c r="E820" s="1095">
        <v>871646320.13</v>
      </c>
      <c r="F820" s="1095">
        <v>871646320.13</v>
      </c>
      <c r="G820" s="1095">
        <v>246091417.5</v>
      </c>
      <c r="H820" s="1095">
        <v>625554902.63</v>
      </c>
    </row>
    <row r="821" spans="1:9" x14ac:dyDescent="0.2">
      <c r="A821" s="1093">
        <v>8</v>
      </c>
      <c r="B821" s="1100" t="s">
        <v>2317</v>
      </c>
      <c r="C821" s="1090" t="s">
        <v>2318</v>
      </c>
      <c r="D821" s="1095">
        <v>0</v>
      </c>
      <c r="E821" s="1095">
        <v>784242277.76999998</v>
      </c>
      <c r="F821" s="1095">
        <v>784242277.76999998</v>
      </c>
      <c r="G821" s="1095">
        <v>240389096.94999999</v>
      </c>
      <c r="H821" s="1095">
        <v>543853180.82000005</v>
      </c>
    </row>
    <row r="822" spans="1:9" x14ac:dyDescent="0.2">
      <c r="A822" s="1093">
        <v>8</v>
      </c>
      <c r="B822" s="1100" t="s">
        <v>2319</v>
      </c>
      <c r="C822" s="1090" t="s">
        <v>4704</v>
      </c>
      <c r="D822" s="1095">
        <v>0</v>
      </c>
      <c r="E822" s="1095">
        <v>4606979.46</v>
      </c>
      <c r="F822" s="1095">
        <v>4606979.46</v>
      </c>
      <c r="G822" s="1095">
        <v>0</v>
      </c>
      <c r="H822" s="1095">
        <v>4606979.46</v>
      </c>
    </row>
    <row r="823" spans="1:9" x14ac:dyDescent="0.2">
      <c r="A823" s="1093">
        <v>8</v>
      </c>
      <c r="B823" s="1100" t="s">
        <v>2320</v>
      </c>
      <c r="C823" s="1090" t="s">
        <v>4705</v>
      </c>
      <c r="D823" s="1095">
        <v>0</v>
      </c>
      <c r="E823" s="1095">
        <v>598593.56000000006</v>
      </c>
      <c r="F823" s="1095">
        <v>598593.56000000006</v>
      </c>
      <c r="G823" s="1095">
        <v>235953.25</v>
      </c>
      <c r="H823" s="1095">
        <v>362640.31</v>
      </c>
    </row>
    <row r="824" spans="1:9" x14ac:dyDescent="0.2">
      <c r="A824" s="1093">
        <v>8</v>
      </c>
      <c r="B824" s="1100" t="s">
        <v>2321</v>
      </c>
      <c r="C824" s="1090" t="s">
        <v>2322</v>
      </c>
      <c r="D824" s="1095">
        <v>0</v>
      </c>
      <c r="E824" s="1095">
        <v>6598535.3899999997</v>
      </c>
      <c r="F824" s="1095">
        <v>6598535.3899999997</v>
      </c>
      <c r="G824" s="1095">
        <v>40000</v>
      </c>
      <c r="H824" s="1095">
        <v>6558535.3899999997</v>
      </c>
    </row>
    <row r="825" spans="1:9" x14ac:dyDescent="0.2">
      <c r="A825" s="1093">
        <v>8</v>
      </c>
      <c r="B825" s="1100" t="s">
        <v>2323</v>
      </c>
      <c r="C825" s="1090" t="s">
        <v>4706</v>
      </c>
      <c r="D825" s="1095">
        <v>0</v>
      </c>
      <c r="E825" s="1095">
        <v>5264557.45</v>
      </c>
      <c r="F825" s="1095">
        <v>5264557.45</v>
      </c>
      <c r="G825" s="1095">
        <v>2500000</v>
      </c>
      <c r="H825" s="1095">
        <v>2764557.45</v>
      </c>
    </row>
    <row r="826" spans="1:9" x14ac:dyDescent="0.2">
      <c r="A826" s="1093">
        <v>8</v>
      </c>
      <c r="B826" s="1100" t="s">
        <v>2324</v>
      </c>
      <c r="C826" s="1090" t="s">
        <v>2325</v>
      </c>
      <c r="D826" s="1095">
        <v>0</v>
      </c>
      <c r="E826" s="1095">
        <v>7906065.9100000001</v>
      </c>
      <c r="F826" s="1095">
        <v>7906065.9100000001</v>
      </c>
      <c r="G826" s="1095">
        <v>735880.5</v>
      </c>
      <c r="H826" s="1095">
        <v>7170185.4100000001</v>
      </c>
    </row>
    <row r="827" spans="1:9" s="1092" customFormat="1" x14ac:dyDescent="0.2">
      <c r="A827" s="1093">
        <v>8</v>
      </c>
      <c r="B827" s="1100" t="s">
        <v>2326</v>
      </c>
      <c r="C827" s="1090" t="s">
        <v>4707</v>
      </c>
      <c r="D827" s="1103">
        <v>0</v>
      </c>
      <c r="E827" s="1095">
        <v>40193.599999999999</v>
      </c>
      <c r="F827" s="1095">
        <v>40193.599999999999</v>
      </c>
      <c r="G827" s="1103">
        <v>0</v>
      </c>
      <c r="H827" s="1095">
        <v>40193.599999999999</v>
      </c>
      <c r="I827" s="1090"/>
    </row>
    <row r="828" spans="1:9" x14ac:dyDescent="0.2">
      <c r="A828" s="1093">
        <v>8</v>
      </c>
      <c r="B828" s="1100" t="s">
        <v>2327</v>
      </c>
      <c r="C828" s="1090" t="s">
        <v>4708</v>
      </c>
      <c r="D828" s="1095">
        <v>0</v>
      </c>
      <c r="E828" s="1095">
        <v>4781083.68</v>
      </c>
      <c r="F828" s="1095">
        <v>4781083.68</v>
      </c>
      <c r="G828" s="1095">
        <v>0</v>
      </c>
      <c r="H828" s="1095">
        <v>4781083.68</v>
      </c>
    </row>
    <row r="829" spans="1:9" x14ac:dyDescent="0.2">
      <c r="A829" s="1093">
        <v>8</v>
      </c>
      <c r="B829" s="1100" t="s">
        <v>2328</v>
      </c>
      <c r="C829" s="1090" t="s">
        <v>2329</v>
      </c>
      <c r="D829" s="1095">
        <v>0</v>
      </c>
      <c r="E829" s="1095">
        <v>3121758.59</v>
      </c>
      <c r="F829" s="1095">
        <v>3121758.59</v>
      </c>
      <c r="G829" s="1095">
        <v>230000</v>
      </c>
      <c r="H829" s="1095">
        <v>2891758.59</v>
      </c>
    </row>
    <row r="830" spans="1:9" x14ac:dyDescent="0.2">
      <c r="A830" s="1093">
        <v>8</v>
      </c>
      <c r="B830" s="1100" t="s">
        <v>2330</v>
      </c>
      <c r="C830" s="1090" t="s">
        <v>2074</v>
      </c>
      <c r="D830" s="1095">
        <v>0</v>
      </c>
      <c r="E830" s="1095">
        <v>7325811.7300000004</v>
      </c>
      <c r="F830" s="1095">
        <v>7325811.7300000004</v>
      </c>
      <c r="G830" s="1095">
        <v>1460226.8</v>
      </c>
      <c r="H830" s="1095">
        <v>5865584.9299999997</v>
      </c>
    </row>
    <row r="831" spans="1:9" x14ac:dyDescent="0.2">
      <c r="A831" s="1093">
        <v>8</v>
      </c>
      <c r="B831" s="1100" t="s">
        <v>2331</v>
      </c>
      <c r="C831" s="1090" t="s">
        <v>4709</v>
      </c>
      <c r="D831" s="1095">
        <v>0</v>
      </c>
      <c r="E831" s="1095">
        <v>3576489</v>
      </c>
      <c r="F831" s="1095">
        <v>3576489</v>
      </c>
      <c r="G831" s="1095">
        <v>0</v>
      </c>
      <c r="H831" s="1095">
        <v>3576489</v>
      </c>
    </row>
    <row r="832" spans="1:9" x14ac:dyDescent="0.2">
      <c r="A832" s="1093">
        <v>8</v>
      </c>
      <c r="B832" s="1100" t="s">
        <v>2332</v>
      </c>
      <c r="C832" s="1090" t="s">
        <v>4710</v>
      </c>
      <c r="D832" s="1095">
        <v>0</v>
      </c>
      <c r="E832" s="1095">
        <v>1560673</v>
      </c>
      <c r="F832" s="1095">
        <v>1560673</v>
      </c>
      <c r="G832" s="1095">
        <v>0</v>
      </c>
      <c r="H832" s="1095">
        <v>1560673</v>
      </c>
    </row>
    <row r="833" spans="1:8" x14ac:dyDescent="0.2">
      <c r="A833" s="1093">
        <v>8</v>
      </c>
      <c r="B833" s="1100" t="s">
        <v>2333</v>
      </c>
      <c r="C833" s="1090" t="s">
        <v>4711</v>
      </c>
      <c r="D833" s="1095">
        <v>0</v>
      </c>
      <c r="E833" s="1095">
        <v>6151504</v>
      </c>
      <c r="F833" s="1095">
        <v>6151504</v>
      </c>
      <c r="G833" s="1095">
        <v>466200</v>
      </c>
      <c r="H833" s="1095">
        <v>5685304</v>
      </c>
    </row>
    <row r="834" spans="1:8" x14ac:dyDescent="0.2">
      <c r="A834" s="1093">
        <v>8</v>
      </c>
      <c r="B834" s="1100" t="s">
        <v>2334</v>
      </c>
      <c r="C834" s="1090" t="s">
        <v>2335</v>
      </c>
      <c r="D834" s="1095">
        <v>0</v>
      </c>
      <c r="E834" s="1095">
        <v>1509664.22</v>
      </c>
      <c r="F834" s="1095">
        <v>1509664.22</v>
      </c>
      <c r="G834" s="1095">
        <v>34060</v>
      </c>
      <c r="H834" s="1095">
        <v>1475604.22</v>
      </c>
    </row>
    <row r="835" spans="1:8" x14ac:dyDescent="0.2">
      <c r="A835" s="1093">
        <v>8</v>
      </c>
      <c r="B835" s="1100" t="s">
        <v>2336</v>
      </c>
      <c r="C835" s="1090" t="s">
        <v>4712</v>
      </c>
      <c r="D835" s="1095">
        <v>0</v>
      </c>
      <c r="E835" s="1095">
        <v>34362132.770000003</v>
      </c>
      <c r="F835" s="1095">
        <v>34362132.770000003</v>
      </c>
      <c r="G835" s="1095">
        <v>0</v>
      </c>
      <c r="H835" s="1095">
        <v>34362132.770000003</v>
      </c>
    </row>
    <row r="836" spans="1:8" x14ac:dyDescent="0.2">
      <c r="A836" s="1093">
        <v>8</v>
      </c>
      <c r="B836" s="1100" t="s">
        <v>2337</v>
      </c>
      <c r="C836" s="1090" t="s">
        <v>4713</v>
      </c>
      <c r="D836" s="1095">
        <v>2486000000</v>
      </c>
      <c r="E836" s="1095">
        <v>-1890957074.75</v>
      </c>
      <c r="F836" s="1095">
        <v>595042925.25</v>
      </c>
      <c r="G836" s="1095">
        <v>0</v>
      </c>
      <c r="H836" s="1095">
        <v>595042925.25</v>
      </c>
    </row>
    <row r="837" spans="1:8" x14ac:dyDescent="0.2">
      <c r="B837" s="1100"/>
    </row>
    <row r="838" spans="1:8" x14ac:dyDescent="0.2">
      <c r="A838" s="1091">
        <v>8</v>
      </c>
      <c r="B838" s="1102" t="s">
        <v>1511</v>
      </c>
      <c r="C838" s="1092" t="s">
        <v>1512</v>
      </c>
      <c r="D838" s="1103">
        <v>1355000000</v>
      </c>
      <c r="E838" s="1103">
        <v>79315947.689999998</v>
      </c>
      <c r="F838" s="1103">
        <v>1434315947.6900001</v>
      </c>
      <c r="G838" s="1103">
        <v>155218296.44999999</v>
      </c>
      <c r="H838" s="1103">
        <v>1279097651.24</v>
      </c>
    </row>
    <row r="839" spans="1:8" x14ac:dyDescent="0.2">
      <c r="A839" s="1093">
        <v>8</v>
      </c>
      <c r="B839" s="1100" t="s">
        <v>2091</v>
      </c>
      <c r="C839" s="1090" t="s">
        <v>4612</v>
      </c>
      <c r="D839" s="1095">
        <v>1355000000</v>
      </c>
      <c r="E839" s="1095">
        <v>79315947.689999998</v>
      </c>
      <c r="F839" s="1095">
        <v>1434315947.6900001</v>
      </c>
      <c r="G839" s="1095">
        <v>155218296.44999999</v>
      </c>
      <c r="H839" s="1095">
        <v>1279097651.24</v>
      </c>
    </row>
    <row r="840" spans="1:8" x14ac:dyDescent="0.2">
      <c r="A840" s="1093">
        <v>8</v>
      </c>
      <c r="B840" s="1100" t="s">
        <v>2338</v>
      </c>
      <c r="C840" s="1090" t="s">
        <v>2288</v>
      </c>
      <c r="D840" s="1095">
        <v>0</v>
      </c>
      <c r="E840" s="1095">
        <v>472086990.06</v>
      </c>
      <c r="F840" s="1095">
        <v>472086990.06</v>
      </c>
      <c r="G840" s="1095">
        <v>155218296.44999999</v>
      </c>
      <c r="H840" s="1095">
        <v>316868693.61000001</v>
      </c>
    </row>
    <row r="841" spans="1:8" x14ac:dyDescent="0.2">
      <c r="A841" s="1093">
        <v>8</v>
      </c>
      <c r="B841" s="1100" t="s">
        <v>2339</v>
      </c>
      <c r="C841" s="1090" t="s">
        <v>1516</v>
      </c>
      <c r="D841" s="1095">
        <v>0</v>
      </c>
      <c r="E841" s="1095">
        <v>12398897.949999999</v>
      </c>
      <c r="F841" s="1095">
        <v>12398897.949999999</v>
      </c>
      <c r="G841" s="1095">
        <v>0</v>
      </c>
      <c r="H841" s="1095">
        <v>12398897.949999999</v>
      </c>
    </row>
    <row r="842" spans="1:8" x14ac:dyDescent="0.2">
      <c r="A842" s="1093">
        <v>8</v>
      </c>
      <c r="B842" s="1100" t="s">
        <v>2340</v>
      </c>
      <c r="C842" s="1090" t="s">
        <v>1520</v>
      </c>
      <c r="D842" s="1095">
        <v>0</v>
      </c>
      <c r="E842" s="1095">
        <v>38000</v>
      </c>
      <c r="F842" s="1095">
        <v>38000</v>
      </c>
      <c r="G842" s="1095">
        <v>0</v>
      </c>
      <c r="H842" s="1095">
        <v>38000</v>
      </c>
    </row>
    <row r="843" spans="1:8" x14ac:dyDescent="0.2">
      <c r="A843" s="1093">
        <v>8</v>
      </c>
      <c r="B843" s="1100" t="s">
        <v>2341</v>
      </c>
      <c r="C843" s="1090" t="s">
        <v>1542</v>
      </c>
      <c r="D843" s="1095">
        <v>0</v>
      </c>
      <c r="E843" s="1095">
        <v>2588252.37</v>
      </c>
      <c r="F843" s="1095">
        <v>2588252.37</v>
      </c>
      <c r="G843" s="1095">
        <v>908745.15</v>
      </c>
      <c r="H843" s="1095">
        <v>1679507.22</v>
      </c>
    </row>
    <row r="844" spans="1:8" x14ac:dyDescent="0.2">
      <c r="A844" s="1093">
        <v>8</v>
      </c>
      <c r="B844" s="1100" t="s">
        <v>2342</v>
      </c>
      <c r="C844" s="1090" t="s">
        <v>4714</v>
      </c>
      <c r="D844" s="1095">
        <v>0</v>
      </c>
      <c r="E844" s="1095">
        <v>457061839.74000001</v>
      </c>
      <c r="F844" s="1095">
        <v>457061839.74000001</v>
      </c>
      <c r="G844" s="1095">
        <v>154309551.30000001</v>
      </c>
      <c r="H844" s="1095">
        <v>302752288.44</v>
      </c>
    </row>
    <row r="845" spans="1:8" x14ac:dyDescent="0.2">
      <c r="A845" s="1093">
        <v>8</v>
      </c>
      <c r="B845" s="1100" t="s">
        <v>2343</v>
      </c>
      <c r="C845" s="1090" t="s">
        <v>4715</v>
      </c>
      <c r="D845" s="1095">
        <v>1355000000</v>
      </c>
      <c r="E845" s="1095">
        <v>-392771042.37</v>
      </c>
      <c r="F845" s="1095">
        <v>962228957.63</v>
      </c>
      <c r="G845" s="1095">
        <v>0</v>
      </c>
      <c r="H845" s="1095">
        <v>962228957.63</v>
      </c>
    </row>
    <row r="846" spans="1:8" x14ac:dyDescent="0.2">
      <c r="B846" s="1100"/>
    </row>
    <row r="847" spans="1:8" x14ac:dyDescent="0.2">
      <c r="A847" s="1091">
        <v>8</v>
      </c>
      <c r="B847" s="1102" t="s">
        <v>1549</v>
      </c>
      <c r="C847" s="1092" t="s">
        <v>1550</v>
      </c>
      <c r="D847" s="1103">
        <v>720000000</v>
      </c>
      <c r="E847" s="1103">
        <v>0</v>
      </c>
      <c r="F847" s="1103">
        <v>720000000</v>
      </c>
      <c r="G847" s="1103">
        <v>0</v>
      </c>
      <c r="H847" s="1103">
        <v>720000000</v>
      </c>
    </row>
    <row r="848" spans="1:8" x14ac:dyDescent="0.2">
      <c r="A848" s="1093">
        <v>8</v>
      </c>
      <c r="B848" s="1100" t="s">
        <v>2105</v>
      </c>
      <c r="C848" s="1090" t="s">
        <v>4612</v>
      </c>
      <c r="D848" s="1095">
        <v>720000000</v>
      </c>
      <c r="E848" s="1095">
        <v>0</v>
      </c>
      <c r="F848" s="1095">
        <v>720000000</v>
      </c>
      <c r="G848" s="1095">
        <v>0</v>
      </c>
      <c r="H848" s="1095">
        <v>720000000</v>
      </c>
    </row>
    <row r="849" spans="1:9" x14ac:dyDescent="0.2">
      <c r="A849" s="1093">
        <v>8</v>
      </c>
      <c r="B849" s="1100" t="s">
        <v>2344</v>
      </c>
      <c r="C849" s="1090" t="s">
        <v>4716</v>
      </c>
      <c r="D849" s="1095">
        <v>720000000</v>
      </c>
      <c r="E849" s="1095">
        <v>0</v>
      </c>
      <c r="F849" s="1095">
        <v>720000000</v>
      </c>
      <c r="G849" s="1095">
        <v>0</v>
      </c>
      <c r="H849" s="1095">
        <v>720000000</v>
      </c>
    </row>
    <row r="850" spans="1:9" x14ac:dyDescent="0.2">
      <c r="B850" s="1100"/>
    </row>
    <row r="851" spans="1:9" x14ac:dyDescent="0.2">
      <c r="A851" s="1091">
        <v>8</v>
      </c>
      <c r="B851" s="1102" t="s">
        <v>1612</v>
      </c>
      <c r="C851" s="1092" t="s">
        <v>1613</v>
      </c>
      <c r="D851" s="1103">
        <v>2832000000</v>
      </c>
      <c r="E851" s="1103">
        <v>21306031.550000001</v>
      </c>
      <c r="F851" s="1103">
        <v>2853306031.5500002</v>
      </c>
      <c r="G851" s="1103">
        <v>325225103.92000002</v>
      </c>
      <c r="H851" s="1103">
        <v>2528080927.6300001</v>
      </c>
    </row>
    <row r="852" spans="1:9" x14ac:dyDescent="0.2">
      <c r="A852" s="1093">
        <v>8</v>
      </c>
      <c r="B852" s="1100" t="s">
        <v>2121</v>
      </c>
      <c r="C852" s="1090" t="s">
        <v>4612</v>
      </c>
      <c r="D852" s="1095">
        <v>2832000000</v>
      </c>
      <c r="E852" s="1095">
        <v>21306031.550000001</v>
      </c>
      <c r="F852" s="1095">
        <v>2853306031.5500002</v>
      </c>
      <c r="G852" s="1095">
        <v>325225103.92000002</v>
      </c>
      <c r="H852" s="1095">
        <v>2528080927.6300001</v>
      </c>
    </row>
    <row r="853" spans="1:9" x14ac:dyDescent="0.2">
      <c r="A853" s="1093">
        <v>8</v>
      </c>
      <c r="B853" s="1100" t="s">
        <v>2122</v>
      </c>
      <c r="C853" s="1090" t="s">
        <v>1617</v>
      </c>
      <c r="D853" s="1095">
        <v>0</v>
      </c>
      <c r="E853" s="1095">
        <v>345657336.81</v>
      </c>
      <c r="F853" s="1095">
        <v>345657336.81</v>
      </c>
      <c r="G853" s="1095">
        <v>0</v>
      </c>
      <c r="H853" s="1095">
        <v>345657336.81</v>
      </c>
    </row>
    <row r="854" spans="1:9" x14ac:dyDescent="0.2">
      <c r="A854" s="1093">
        <v>8</v>
      </c>
      <c r="B854" s="1100" t="s">
        <v>2345</v>
      </c>
      <c r="C854" s="1090" t="s">
        <v>2346</v>
      </c>
      <c r="D854" s="1095">
        <v>0</v>
      </c>
      <c r="E854" s="1095">
        <v>345657336.81</v>
      </c>
      <c r="F854" s="1095">
        <v>345657336.81</v>
      </c>
      <c r="G854" s="1095">
        <v>0</v>
      </c>
      <c r="H854" s="1095">
        <v>345657336.81</v>
      </c>
    </row>
    <row r="855" spans="1:9" x14ac:dyDescent="0.2">
      <c r="A855" s="1093">
        <v>8</v>
      </c>
      <c r="B855" s="1100" t="s">
        <v>2347</v>
      </c>
      <c r="C855" s="1090" t="s">
        <v>2288</v>
      </c>
      <c r="D855" s="1095">
        <v>0</v>
      </c>
      <c r="E855" s="1095">
        <v>2006187782.7</v>
      </c>
      <c r="F855" s="1095">
        <v>2006187782.7</v>
      </c>
      <c r="G855" s="1095">
        <v>325225103.92000002</v>
      </c>
      <c r="H855" s="1095">
        <v>1680962678.78</v>
      </c>
    </row>
    <row r="856" spans="1:9" x14ac:dyDescent="0.2">
      <c r="A856" s="1093">
        <v>8</v>
      </c>
      <c r="B856" s="1100" t="s">
        <v>2348</v>
      </c>
      <c r="C856" s="1090" t="s">
        <v>939</v>
      </c>
      <c r="D856" s="1095">
        <v>0</v>
      </c>
      <c r="E856" s="1095">
        <v>15114629.32</v>
      </c>
      <c r="F856" s="1095">
        <v>15114629.32</v>
      </c>
      <c r="G856" s="1095">
        <v>1240065</v>
      </c>
      <c r="H856" s="1095">
        <v>13874564.32</v>
      </c>
    </row>
    <row r="857" spans="1:9" x14ac:dyDescent="0.2">
      <c r="A857" s="1093">
        <v>8</v>
      </c>
      <c r="B857" s="1100" t="s">
        <v>2349</v>
      </c>
      <c r="C857" s="1090" t="s">
        <v>1634</v>
      </c>
      <c r="D857" s="1095">
        <v>0</v>
      </c>
      <c r="E857" s="1095">
        <v>10356391.73</v>
      </c>
      <c r="F857" s="1095">
        <v>10356391.73</v>
      </c>
      <c r="G857" s="1095">
        <v>0</v>
      </c>
      <c r="H857" s="1095">
        <v>10356391.73</v>
      </c>
    </row>
    <row r="858" spans="1:9" x14ac:dyDescent="0.2">
      <c r="A858" s="1093">
        <v>8</v>
      </c>
      <c r="B858" s="1100" t="s">
        <v>2350</v>
      </c>
      <c r="C858" s="1090" t="s">
        <v>1636</v>
      </c>
      <c r="D858" s="1095">
        <v>0</v>
      </c>
      <c r="E858" s="1095">
        <v>52725000</v>
      </c>
      <c r="F858" s="1095">
        <v>52725000</v>
      </c>
      <c r="G858" s="1095">
        <v>4644322</v>
      </c>
      <c r="H858" s="1095">
        <v>48080678</v>
      </c>
    </row>
    <row r="859" spans="1:9" x14ac:dyDescent="0.2">
      <c r="A859" s="1093">
        <v>8</v>
      </c>
      <c r="B859" s="1100" t="s">
        <v>2351</v>
      </c>
      <c r="C859" s="1090" t="s">
        <v>1638</v>
      </c>
      <c r="D859" s="1095">
        <v>0</v>
      </c>
      <c r="E859" s="1095">
        <v>75615506.680000007</v>
      </c>
      <c r="F859" s="1095">
        <v>75615506.680000007</v>
      </c>
      <c r="G859" s="1095">
        <v>6002026.3300000001</v>
      </c>
      <c r="H859" s="1095">
        <v>69613480.349999994</v>
      </c>
    </row>
    <row r="860" spans="1:9" x14ac:dyDescent="0.2">
      <c r="A860" s="1093">
        <v>8</v>
      </c>
      <c r="B860" s="1100" t="s">
        <v>2352</v>
      </c>
      <c r="C860" s="1090" t="s">
        <v>1640</v>
      </c>
      <c r="D860" s="1095">
        <v>0</v>
      </c>
      <c r="E860" s="1095">
        <v>12200000</v>
      </c>
      <c r="F860" s="1095">
        <v>12200000</v>
      </c>
      <c r="G860" s="1095">
        <v>11470092.75</v>
      </c>
      <c r="H860" s="1095">
        <v>729907.25</v>
      </c>
    </row>
    <row r="861" spans="1:9" x14ac:dyDescent="0.2">
      <c r="A861" s="1093">
        <v>8</v>
      </c>
      <c r="B861" s="1100" t="s">
        <v>2353</v>
      </c>
      <c r="C861" s="1090" t="s">
        <v>1642</v>
      </c>
      <c r="D861" s="1095">
        <v>0</v>
      </c>
      <c r="E861" s="1095">
        <v>515394.66</v>
      </c>
      <c r="F861" s="1095">
        <v>515394.66</v>
      </c>
      <c r="G861" s="1095">
        <v>357250</v>
      </c>
      <c r="H861" s="1095">
        <v>158144.66</v>
      </c>
    </row>
    <row r="862" spans="1:9" x14ac:dyDescent="0.2">
      <c r="A862" s="1093">
        <v>8</v>
      </c>
      <c r="B862" s="1100" t="s">
        <v>2354</v>
      </c>
      <c r="C862" s="1090" t="s">
        <v>1644</v>
      </c>
      <c r="D862" s="1095">
        <v>0</v>
      </c>
      <c r="E862" s="1095">
        <v>33829192.869999997</v>
      </c>
      <c r="F862" s="1095">
        <v>33829192.869999997</v>
      </c>
      <c r="G862" s="1095">
        <v>10845200.550000001</v>
      </c>
      <c r="H862" s="1095">
        <v>22983992.32</v>
      </c>
    </row>
    <row r="863" spans="1:9" s="1092" customFormat="1" x14ac:dyDescent="0.2">
      <c r="A863" s="1093">
        <v>8</v>
      </c>
      <c r="B863" s="1100" t="s">
        <v>2355</v>
      </c>
      <c r="C863" s="1090" t="s">
        <v>1646</v>
      </c>
      <c r="D863" s="1103">
        <v>0</v>
      </c>
      <c r="E863" s="1095">
        <v>49766313.359999999</v>
      </c>
      <c r="F863" s="1095">
        <v>49766313.359999999</v>
      </c>
      <c r="G863" s="1095">
        <v>1554435.97</v>
      </c>
      <c r="H863" s="1095">
        <v>48211877.390000001</v>
      </c>
    </row>
    <row r="864" spans="1:9" x14ac:dyDescent="0.2">
      <c r="A864" s="1093">
        <v>8</v>
      </c>
      <c r="B864" s="1100" t="s">
        <v>2356</v>
      </c>
      <c r="C864" s="1090" t="s">
        <v>4520</v>
      </c>
      <c r="D864" s="1095">
        <v>0</v>
      </c>
      <c r="E864" s="1095">
        <v>70452591.329999998</v>
      </c>
      <c r="F864" s="1095">
        <v>70452591.329999998</v>
      </c>
      <c r="G864" s="1095">
        <v>16412221.32</v>
      </c>
      <c r="H864" s="1095">
        <v>54040370.009999998</v>
      </c>
      <c r="I864" s="1092"/>
    </row>
    <row r="865" spans="1:9" x14ac:dyDescent="0.2">
      <c r="A865" s="1093">
        <v>8</v>
      </c>
      <c r="B865" s="1100" t="s">
        <v>2357</v>
      </c>
      <c r="C865" s="1090" t="s">
        <v>4521</v>
      </c>
      <c r="D865" s="1095">
        <v>0</v>
      </c>
      <c r="E865" s="1095">
        <v>1685612762.75</v>
      </c>
      <c r="F865" s="1095">
        <v>1685612762.75</v>
      </c>
      <c r="G865" s="1095">
        <v>272699490</v>
      </c>
      <c r="H865" s="1095">
        <v>1412913272.75</v>
      </c>
      <c r="I865" s="1092"/>
    </row>
    <row r="866" spans="1:9" x14ac:dyDescent="0.2">
      <c r="A866" s="1093">
        <v>8</v>
      </c>
      <c r="B866" s="1100" t="s">
        <v>2358</v>
      </c>
      <c r="C866" s="1090" t="s">
        <v>4717</v>
      </c>
      <c r="D866" s="1095">
        <v>2832000000</v>
      </c>
      <c r="E866" s="1095">
        <v>-2330539087.96</v>
      </c>
      <c r="F866" s="1095">
        <v>501460912.04000002</v>
      </c>
      <c r="G866" s="1095">
        <v>0</v>
      </c>
      <c r="H866" s="1095">
        <v>501460912.04000002</v>
      </c>
    </row>
    <row r="867" spans="1:9" x14ac:dyDescent="0.2">
      <c r="B867" s="1100"/>
    </row>
    <row r="868" spans="1:9" x14ac:dyDescent="0.2">
      <c r="A868" s="1091">
        <v>8</v>
      </c>
      <c r="B868" s="1102" t="s">
        <v>1684</v>
      </c>
      <c r="C868" s="1092" t="s">
        <v>1685</v>
      </c>
      <c r="D868" s="1103">
        <v>50000000</v>
      </c>
      <c r="E868" s="1103">
        <v>198558.06</v>
      </c>
      <c r="F868" s="1103">
        <v>50198558.060000002</v>
      </c>
      <c r="G868" s="1103">
        <v>3775308.05</v>
      </c>
      <c r="H868" s="1103">
        <v>46423250.009999998</v>
      </c>
    </row>
    <row r="869" spans="1:9" x14ac:dyDescent="0.2">
      <c r="A869" s="1093">
        <v>8</v>
      </c>
      <c r="B869" s="1100" t="s">
        <v>2128</v>
      </c>
      <c r="C869" s="1090" t="s">
        <v>4612</v>
      </c>
      <c r="D869" s="1095">
        <v>50000000</v>
      </c>
      <c r="E869" s="1095">
        <v>198558.06</v>
      </c>
      <c r="F869" s="1095">
        <v>50198558.060000002</v>
      </c>
      <c r="G869" s="1095">
        <v>3775308.05</v>
      </c>
      <c r="H869" s="1095">
        <v>46423250.009999998</v>
      </c>
    </row>
    <row r="870" spans="1:9" x14ac:dyDescent="0.2">
      <c r="A870" s="1093">
        <v>8</v>
      </c>
      <c r="B870" s="1100" t="s">
        <v>2359</v>
      </c>
      <c r="C870" s="1090" t="s">
        <v>2288</v>
      </c>
      <c r="D870" s="1095">
        <v>0</v>
      </c>
      <c r="E870" s="1095">
        <v>32317740.989999998</v>
      </c>
      <c r="F870" s="1095">
        <v>32317740.989999998</v>
      </c>
      <c r="G870" s="1095">
        <v>3775308.05</v>
      </c>
      <c r="H870" s="1095">
        <v>28542432.940000001</v>
      </c>
    </row>
    <row r="871" spans="1:9" x14ac:dyDescent="0.2">
      <c r="A871" s="1093">
        <v>8</v>
      </c>
      <c r="B871" s="1100" t="s">
        <v>2360</v>
      </c>
      <c r="C871" s="1090" t="s">
        <v>4718</v>
      </c>
      <c r="D871" s="1095">
        <v>0</v>
      </c>
      <c r="E871" s="1095">
        <v>6792535.8799999999</v>
      </c>
      <c r="F871" s="1095">
        <v>6792535.8799999999</v>
      </c>
      <c r="G871" s="1095">
        <v>0</v>
      </c>
      <c r="H871" s="1095">
        <v>6792535.8799999999</v>
      </c>
    </row>
    <row r="872" spans="1:9" s="1092" customFormat="1" x14ac:dyDescent="0.2">
      <c r="A872" s="1093">
        <v>8</v>
      </c>
      <c r="B872" s="1100" t="s">
        <v>2361</v>
      </c>
      <c r="C872" s="1090" t="s">
        <v>4719</v>
      </c>
      <c r="D872" s="1103">
        <v>0</v>
      </c>
      <c r="E872" s="1095">
        <v>10043561.93</v>
      </c>
      <c r="F872" s="1095">
        <v>10043561.93</v>
      </c>
      <c r="G872" s="1095">
        <v>3775308.05</v>
      </c>
      <c r="H872" s="1095">
        <v>6268253.8799999999</v>
      </c>
      <c r="I872" s="1090"/>
    </row>
    <row r="873" spans="1:9" x14ac:dyDescent="0.2">
      <c r="A873" s="1093">
        <v>8</v>
      </c>
      <c r="B873" s="1100" t="s">
        <v>2362</v>
      </c>
      <c r="C873" s="1090" t="s">
        <v>4720</v>
      </c>
      <c r="D873" s="1095">
        <v>0</v>
      </c>
      <c r="E873" s="1095">
        <v>14058393.18</v>
      </c>
      <c r="F873" s="1095">
        <v>14058393.18</v>
      </c>
      <c r="G873" s="1095">
        <v>0</v>
      </c>
      <c r="H873" s="1095">
        <v>14058393.18</v>
      </c>
    </row>
    <row r="874" spans="1:9" x14ac:dyDescent="0.2">
      <c r="A874" s="1093">
        <v>8</v>
      </c>
      <c r="B874" s="1100" t="s">
        <v>2363</v>
      </c>
      <c r="C874" s="1090" t="s">
        <v>1751</v>
      </c>
      <c r="D874" s="1095">
        <v>0</v>
      </c>
      <c r="E874" s="1095">
        <v>1423250</v>
      </c>
      <c r="F874" s="1095">
        <v>1423250</v>
      </c>
      <c r="G874" s="1095">
        <v>0</v>
      </c>
      <c r="H874" s="1095">
        <v>1423250</v>
      </c>
    </row>
    <row r="875" spans="1:9" x14ac:dyDescent="0.2">
      <c r="A875" s="1093">
        <v>8</v>
      </c>
      <c r="B875" s="1100" t="s">
        <v>2364</v>
      </c>
      <c r="C875" s="1090" t="s">
        <v>4721</v>
      </c>
      <c r="D875" s="1095">
        <v>50000000</v>
      </c>
      <c r="E875" s="1095">
        <v>-32119182.93</v>
      </c>
      <c r="F875" s="1095">
        <v>17880817.07</v>
      </c>
      <c r="G875" s="1095">
        <v>0</v>
      </c>
      <c r="H875" s="1095">
        <v>17880817.07</v>
      </c>
    </row>
    <row r="876" spans="1:9" s="1092" customFormat="1" x14ac:dyDescent="0.2">
      <c r="A876" s="1093"/>
      <c r="B876" s="1100"/>
      <c r="D876" s="1095"/>
      <c r="E876" s="1095"/>
      <c r="F876" s="1095"/>
      <c r="G876" s="1103"/>
      <c r="H876" s="1095"/>
      <c r="I876" s="1090"/>
    </row>
    <row r="877" spans="1:9" x14ac:dyDescent="0.2">
      <c r="A877" s="1091">
        <v>9</v>
      </c>
      <c r="B877" s="1102"/>
      <c r="C877" s="1092" t="s">
        <v>152</v>
      </c>
      <c r="D877" s="1103">
        <v>5211712483.1000004</v>
      </c>
      <c r="E877" s="1103">
        <v>2454435132.52</v>
      </c>
      <c r="F877" s="1103">
        <v>7666147615.6199999</v>
      </c>
      <c r="G877" s="1103">
        <v>1289979406.3299999</v>
      </c>
      <c r="H877" s="1103">
        <v>6376168209.29</v>
      </c>
    </row>
    <row r="878" spans="1:9" x14ac:dyDescent="0.2">
      <c r="B878" s="1100"/>
    </row>
    <row r="879" spans="1:9" x14ac:dyDescent="0.2">
      <c r="A879" s="1091">
        <v>9</v>
      </c>
      <c r="B879" s="1102" t="s">
        <v>1304</v>
      </c>
      <c r="C879" s="1092" t="s">
        <v>1305</v>
      </c>
      <c r="D879" s="1103">
        <v>1636712483.0999999</v>
      </c>
      <c r="E879" s="1103">
        <v>828004500.82000005</v>
      </c>
      <c r="F879" s="1103">
        <v>2464716983.9200001</v>
      </c>
      <c r="G879" s="1103">
        <v>935876455.12</v>
      </c>
      <c r="H879" s="1103">
        <v>1528840528.8</v>
      </c>
    </row>
    <row r="880" spans="1:9" x14ac:dyDescent="0.2">
      <c r="A880" s="1093">
        <v>9</v>
      </c>
      <c r="B880" s="1100" t="s">
        <v>2008</v>
      </c>
      <c r="C880" s="1090" t="s">
        <v>4612</v>
      </c>
      <c r="D880" s="1095">
        <v>1636712483.0999999</v>
      </c>
      <c r="E880" s="1095">
        <v>828004500.82000005</v>
      </c>
      <c r="F880" s="1095">
        <v>2464716983.9200001</v>
      </c>
      <c r="G880" s="1095">
        <v>935876455.12</v>
      </c>
      <c r="H880" s="1095">
        <v>1528840528.8</v>
      </c>
    </row>
    <row r="881" spans="1:9" x14ac:dyDescent="0.2">
      <c r="A881" s="1093">
        <v>9</v>
      </c>
      <c r="B881" s="1100" t="s">
        <v>2365</v>
      </c>
      <c r="C881" s="1090" t="s">
        <v>4722</v>
      </c>
      <c r="D881" s="1095">
        <v>0</v>
      </c>
      <c r="E881" s="1095">
        <v>2535058125.8800001</v>
      </c>
      <c r="F881" s="1095">
        <v>2535058125.8800001</v>
      </c>
      <c r="G881" s="1095">
        <v>935876455.12</v>
      </c>
      <c r="H881" s="1095">
        <v>1599181670.76</v>
      </c>
    </row>
    <row r="882" spans="1:9" x14ac:dyDescent="0.2">
      <c r="A882" s="1093">
        <v>9</v>
      </c>
      <c r="B882" s="1100" t="s">
        <v>2366</v>
      </c>
      <c r="C882" s="1090" t="s">
        <v>4723</v>
      </c>
      <c r="D882" s="1095">
        <v>0</v>
      </c>
      <c r="E882" s="1095">
        <v>754273679</v>
      </c>
      <c r="F882" s="1095">
        <v>754273679</v>
      </c>
      <c r="G882" s="1095">
        <v>322980135.14999998</v>
      </c>
      <c r="H882" s="1095">
        <v>431293543.85000002</v>
      </c>
    </row>
    <row r="883" spans="1:9" x14ac:dyDescent="0.2">
      <c r="A883" s="1093">
        <v>9</v>
      </c>
      <c r="B883" s="1100" t="s">
        <v>2367</v>
      </c>
      <c r="C883" s="1090" t="s">
        <v>2368</v>
      </c>
      <c r="D883" s="1095">
        <v>0</v>
      </c>
      <c r="E883" s="1095">
        <v>215875300</v>
      </c>
      <c r="F883" s="1095">
        <v>215875300</v>
      </c>
      <c r="G883" s="1095">
        <v>79820497.569999993</v>
      </c>
      <c r="H883" s="1095">
        <v>136054802.43000001</v>
      </c>
    </row>
    <row r="884" spans="1:9" x14ac:dyDescent="0.2">
      <c r="A884" s="1093">
        <v>9</v>
      </c>
      <c r="B884" s="1100" t="s">
        <v>2369</v>
      </c>
      <c r="C884" s="1090" t="s">
        <v>4724</v>
      </c>
      <c r="D884" s="1095">
        <v>0</v>
      </c>
      <c r="E884" s="1095">
        <v>107234566.72</v>
      </c>
      <c r="F884" s="1095">
        <v>107234566.72</v>
      </c>
      <c r="G884" s="1095">
        <v>30737473.260000002</v>
      </c>
      <c r="H884" s="1095">
        <v>76497093.459999993</v>
      </c>
    </row>
    <row r="885" spans="1:9" x14ac:dyDescent="0.2">
      <c r="A885" s="1093">
        <v>9</v>
      </c>
      <c r="B885" s="1100" t="s">
        <v>2370</v>
      </c>
      <c r="C885" s="1090" t="s">
        <v>4725</v>
      </c>
      <c r="D885" s="1095">
        <v>0</v>
      </c>
      <c r="E885" s="1095">
        <v>595724682.38</v>
      </c>
      <c r="F885" s="1095">
        <v>595724682.38</v>
      </c>
      <c r="G885" s="1095">
        <v>214009884.13999999</v>
      </c>
      <c r="H885" s="1095">
        <v>381714798.24000001</v>
      </c>
    </row>
    <row r="886" spans="1:9" x14ac:dyDescent="0.2">
      <c r="A886" s="1093">
        <v>9</v>
      </c>
      <c r="B886" s="1100" t="s">
        <v>2371</v>
      </c>
      <c r="C886" s="1090" t="s">
        <v>4726</v>
      </c>
      <c r="D886" s="1095">
        <v>0</v>
      </c>
      <c r="E886" s="1095">
        <v>826315273.77999997</v>
      </c>
      <c r="F886" s="1095">
        <v>826315273.77999997</v>
      </c>
      <c r="G886" s="1095">
        <v>282028837.89999998</v>
      </c>
      <c r="H886" s="1095">
        <v>544286435.88</v>
      </c>
    </row>
    <row r="887" spans="1:9" x14ac:dyDescent="0.2">
      <c r="A887" s="1093">
        <v>9</v>
      </c>
      <c r="B887" s="1100" t="s">
        <v>2372</v>
      </c>
      <c r="C887" s="1090" t="s">
        <v>2373</v>
      </c>
      <c r="D887" s="1095">
        <v>0</v>
      </c>
      <c r="E887" s="1095">
        <v>35634624</v>
      </c>
      <c r="F887" s="1095">
        <v>35634624</v>
      </c>
      <c r="G887" s="1095">
        <v>6290639.0499999998</v>
      </c>
      <c r="H887" s="1095">
        <v>29343984.949999999</v>
      </c>
    </row>
    <row r="888" spans="1:9" x14ac:dyDescent="0.2">
      <c r="A888" s="1093">
        <v>9</v>
      </c>
      <c r="B888" s="1100" t="s">
        <v>2374</v>
      </c>
      <c r="C888" s="1090" t="s">
        <v>2375</v>
      </c>
      <c r="D888" s="1095">
        <v>0</v>
      </c>
      <c r="E888" s="1095">
        <v>0</v>
      </c>
      <c r="F888" s="1095">
        <v>0</v>
      </c>
      <c r="G888" s="1095">
        <v>8988.0499999999993</v>
      </c>
      <c r="H888" s="1095">
        <v>-8988.0499999999993</v>
      </c>
    </row>
    <row r="889" spans="1:9" x14ac:dyDescent="0.2">
      <c r="A889" s="1093">
        <v>9</v>
      </c>
      <c r="B889" s="1100" t="s">
        <v>2376</v>
      </c>
      <c r="C889" s="1090" t="s">
        <v>4722</v>
      </c>
      <c r="D889" s="1095">
        <v>1636712483.0999999</v>
      </c>
      <c r="E889" s="1095">
        <v>-1707053625.0599999</v>
      </c>
      <c r="F889" s="1095">
        <v>-70341141.959999993</v>
      </c>
      <c r="G889" s="1095">
        <v>0</v>
      </c>
      <c r="H889" s="1095">
        <v>-70341141.959999993</v>
      </c>
    </row>
    <row r="890" spans="1:9" x14ac:dyDescent="0.2">
      <c r="B890" s="1100"/>
    </row>
    <row r="891" spans="1:9" x14ac:dyDescent="0.2">
      <c r="A891" s="1091">
        <v>9</v>
      </c>
      <c r="B891" s="1102" t="s">
        <v>1415</v>
      </c>
      <c r="C891" s="1092" t="s">
        <v>1416</v>
      </c>
      <c r="D891" s="1103">
        <v>22000000</v>
      </c>
      <c r="E891" s="1103">
        <v>132205141.64</v>
      </c>
      <c r="F891" s="1103">
        <v>154205141.63999999</v>
      </c>
      <c r="G891" s="1103">
        <v>45194998.549999997</v>
      </c>
      <c r="H891" s="1103">
        <v>109010143.09</v>
      </c>
    </row>
    <row r="892" spans="1:9" x14ac:dyDescent="0.2">
      <c r="A892" s="1093">
        <v>9</v>
      </c>
      <c r="B892" s="1100" t="s">
        <v>1509</v>
      </c>
      <c r="C892" s="1090" t="s">
        <v>4612</v>
      </c>
      <c r="D892" s="1095">
        <v>22000000</v>
      </c>
      <c r="E892" s="1095">
        <v>132205141.64</v>
      </c>
      <c r="F892" s="1095">
        <v>154205141.63999999</v>
      </c>
      <c r="G892" s="1095">
        <v>45194998.549999997</v>
      </c>
      <c r="H892" s="1095">
        <v>109010143.09</v>
      </c>
    </row>
    <row r="893" spans="1:9" s="1092" customFormat="1" x14ac:dyDescent="0.2">
      <c r="A893" s="1093">
        <v>9</v>
      </c>
      <c r="B893" s="1100" t="s">
        <v>1510</v>
      </c>
      <c r="C893" s="1090" t="s">
        <v>4727</v>
      </c>
      <c r="D893" s="1103">
        <v>0</v>
      </c>
      <c r="E893" s="1095">
        <v>187868223.43000001</v>
      </c>
      <c r="F893" s="1095">
        <v>187868223.43000001</v>
      </c>
      <c r="G893" s="1095">
        <v>36563824.149999999</v>
      </c>
      <c r="H893" s="1095">
        <v>151304399.28</v>
      </c>
      <c r="I893" s="1090"/>
    </row>
    <row r="894" spans="1:9" x14ac:dyDescent="0.2">
      <c r="A894" s="1093">
        <v>9</v>
      </c>
      <c r="B894" s="1100" t="s">
        <v>2377</v>
      </c>
      <c r="C894" s="1090" t="s">
        <v>2378</v>
      </c>
      <c r="D894" s="1095">
        <v>0</v>
      </c>
      <c r="E894" s="1095">
        <v>1160000</v>
      </c>
      <c r="F894" s="1095">
        <v>1160000</v>
      </c>
      <c r="G894" s="1095">
        <v>0</v>
      </c>
      <c r="H894" s="1095">
        <v>1160000</v>
      </c>
    </row>
    <row r="895" spans="1:9" x14ac:dyDescent="0.2">
      <c r="A895" s="1093">
        <v>9</v>
      </c>
      <c r="B895" s="1100" t="s">
        <v>2379</v>
      </c>
      <c r="C895" s="1090" t="s">
        <v>2380</v>
      </c>
      <c r="D895" s="1095">
        <v>0</v>
      </c>
      <c r="E895" s="1095">
        <v>800000</v>
      </c>
      <c r="F895" s="1095">
        <v>800000</v>
      </c>
      <c r="G895" s="1095">
        <v>560844.5</v>
      </c>
      <c r="H895" s="1095">
        <v>239155.5</v>
      </c>
    </row>
    <row r="896" spans="1:9" x14ac:dyDescent="0.2">
      <c r="A896" s="1093">
        <v>9</v>
      </c>
      <c r="B896" s="1100" t="s">
        <v>2381</v>
      </c>
      <c r="C896" s="1090" t="s">
        <v>2382</v>
      </c>
      <c r="D896" s="1095">
        <v>0</v>
      </c>
      <c r="E896" s="1095">
        <v>210000</v>
      </c>
      <c r="F896" s="1095">
        <v>210000</v>
      </c>
      <c r="G896" s="1095">
        <v>210000</v>
      </c>
      <c r="H896" s="1095">
        <v>0</v>
      </c>
    </row>
    <row r="897" spans="1:9" x14ac:dyDescent="0.2">
      <c r="A897" s="1093">
        <v>9</v>
      </c>
      <c r="B897" s="1100" t="s">
        <v>2383</v>
      </c>
      <c r="C897" s="1090" t="s">
        <v>4728</v>
      </c>
      <c r="D897" s="1095">
        <v>0</v>
      </c>
      <c r="E897" s="1095">
        <v>2264816.1</v>
      </c>
      <c r="F897" s="1095">
        <v>2264816.1</v>
      </c>
      <c r="G897" s="1095">
        <v>963958.55</v>
      </c>
      <c r="H897" s="1095">
        <v>1300857.55</v>
      </c>
    </row>
    <row r="898" spans="1:9" x14ac:dyDescent="0.2">
      <c r="A898" s="1093">
        <v>9</v>
      </c>
      <c r="B898" s="1100" t="s">
        <v>2384</v>
      </c>
      <c r="C898" s="1090" t="s">
        <v>2385</v>
      </c>
      <c r="D898" s="1095">
        <v>0</v>
      </c>
      <c r="E898" s="1095">
        <v>0</v>
      </c>
      <c r="F898" s="1095">
        <v>0</v>
      </c>
      <c r="G898" s="1095">
        <v>0</v>
      </c>
      <c r="H898" s="1095">
        <v>0</v>
      </c>
    </row>
    <row r="899" spans="1:9" x14ac:dyDescent="0.2">
      <c r="A899" s="1093">
        <v>9</v>
      </c>
      <c r="B899" s="1100" t="s">
        <v>2386</v>
      </c>
      <c r="C899" s="1090" t="s">
        <v>2387</v>
      </c>
      <c r="D899" s="1095">
        <v>0</v>
      </c>
      <c r="E899" s="1095">
        <v>46206943.18</v>
      </c>
      <c r="F899" s="1095">
        <v>46206943.18</v>
      </c>
      <c r="G899" s="1095">
        <v>18515702.449999999</v>
      </c>
      <c r="H899" s="1095">
        <v>27691240.73</v>
      </c>
    </row>
    <row r="900" spans="1:9" x14ac:dyDescent="0.2">
      <c r="A900" s="1093">
        <v>9</v>
      </c>
      <c r="B900" s="1100" t="s">
        <v>2388</v>
      </c>
      <c r="C900" s="1090" t="s">
        <v>2389</v>
      </c>
      <c r="D900" s="1095">
        <v>0</v>
      </c>
      <c r="E900" s="1095">
        <v>609390</v>
      </c>
      <c r="F900" s="1095">
        <v>609390</v>
      </c>
      <c r="G900" s="1095">
        <v>609390</v>
      </c>
      <c r="H900" s="1095">
        <v>0</v>
      </c>
    </row>
    <row r="901" spans="1:9" x14ac:dyDescent="0.2">
      <c r="A901" s="1093">
        <v>9</v>
      </c>
      <c r="B901" s="1100" t="s">
        <v>2390</v>
      </c>
      <c r="C901" s="1090" t="s">
        <v>2391</v>
      </c>
      <c r="D901" s="1095">
        <v>0</v>
      </c>
      <c r="E901" s="1095">
        <v>600000</v>
      </c>
      <c r="F901" s="1095">
        <v>600000</v>
      </c>
      <c r="G901" s="1095">
        <v>491013.55</v>
      </c>
      <c r="H901" s="1095">
        <v>108986.45</v>
      </c>
    </row>
    <row r="902" spans="1:9" s="1092" customFormat="1" x14ac:dyDescent="0.2">
      <c r="A902" s="1093">
        <v>9</v>
      </c>
      <c r="B902" s="1100" t="s">
        <v>4729</v>
      </c>
      <c r="C902" s="1090" t="s">
        <v>4730</v>
      </c>
      <c r="D902" s="1103">
        <v>0</v>
      </c>
      <c r="E902" s="1095">
        <v>5615000</v>
      </c>
      <c r="F902" s="1095">
        <v>5615000</v>
      </c>
      <c r="G902" s="1095">
        <v>1744768.15</v>
      </c>
      <c r="H902" s="1095">
        <v>3870231.85</v>
      </c>
      <c r="I902" s="1090"/>
    </row>
    <row r="903" spans="1:9" x14ac:dyDescent="0.2">
      <c r="A903" s="1093">
        <v>9</v>
      </c>
      <c r="B903" s="1100" t="s">
        <v>2392</v>
      </c>
      <c r="C903" s="1090" t="s">
        <v>2393</v>
      </c>
      <c r="D903" s="1095">
        <v>0</v>
      </c>
      <c r="E903" s="1095">
        <v>3214415.8</v>
      </c>
      <c r="F903" s="1095">
        <v>3214415.8</v>
      </c>
      <c r="G903" s="1095">
        <v>2885812.8</v>
      </c>
      <c r="H903" s="1095">
        <v>328603</v>
      </c>
    </row>
    <row r="904" spans="1:9" x14ac:dyDescent="0.2">
      <c r="A904" s="1093">
        <v>9</v>
      </c>
      <c r="B904" s="1100" t="s">
        <v>2394</v>
      </c>
      <c r="C904" s="1090" t="s">
        <v>4731</v>
      </c>
      <c r="D904" s="1095">
        <v>0</v>
      </c>
      <c r="E904" s="1095">
        <v>8525658.3499999996</v>
      </c>
      <c r="F904" s="1095">
        <v>8525658.3499999996</v>
      </c>
      <c r="G904" s="1095">
        <v>408318.7</v>
      </c>
      <c r="H904" s="1095">
        <v>8117339.6500000004</v>
      </c>
    </row>
    <row r="905" spans="1:9" x14ac:dyDescent="0.2">
      <c r="A905" s="1093">
        <v>9</v>
      </c>
      <c r="B905" s="1100" t="s">
        <v>4732</v>
      </c>
      <c r="C905" s="1090" t="s">
        <v>4733</v>
      </c>
      <c r="D905" s="1095">
        <v>0</v>
      </c>
      <c r="E905" s="1095">
        <v>10764500</v>
      </c>
      <c r="F905" s="1095">
        <v>10764500</v>
      </c>
      <c r="G905" s="1095">
        <v>2556353</v>
      </c>
      <c r="H905" s="1095">
        <v>8208147</v>
      </c>
    </row>
    <row r="906" spans="1:9" x14ac:dyDescent="0.2">
      <c r="A906" s="1093">
        <v>9</v>
      </c>
      <c r="B906" s="1100" t="s">
        <v>4734</v>
      </c>
      <c r="C906" s="1090" t="s">
        <v>4735</v>
      </c>
      <c r="D906" s="1095">
        <v>0</v>
      </c>
      <c r="E906" s="1095">
        <v>1250000</v>
      </c>
      <c r="F906" s="1095">
        <v>1250000</v>
      </c>
      <c r="G906" s="1095">
        <v>0</v>
      </c>
      <c r="H906" s="1095">
        <v>1250000</v>
      </c>
    </row>
    <row r="907" spans="1:9" x14ac:dyDescent="0.2">
      <c r="A907" s="1093">
        <v>9</v>
      </c>
      <c r="B907" s="1100" t="s">
        <v>4736</v>
      </c>
      <c r="C907" s="1090" t="s">
        <v>4737</v>
      </c>
      <c r="D907" s="1095">
        <v>0</v>
      </c>
      <c r="E907" s="1095">
        <v>7660000</v>
      </c>
      <c r="F907" s="1095">
        <v>7660000</v>
      </c>
      <c r="G907" s="1095">
        <v>1668352.9</v>
      </c>
      <c r="H907" s="1095">
        <v>5991647.0999999996</v>
      </c>
    </row>
    <row r="908" spans="1:9" x14ac:dyDescent="0.2">
      <c r="A908" s="1093">
        <v>9</v>
      </c>
      <c r="B908" s="1100" t="s">
        <v>4738</v>
      </c>
      <c r="C908" s="1090" t="s">
        <v>4739</v>
      </c>
      <c r="D908" s="1095">
        <v>0</v>
      </c>
      <c r="E908" s="1095">
        <v>10850000</v>
      </c>
      <c r="F908" s="1095">
        <v>10850000</v>
      </c>
      <c r="G908" s="1095">
        <v>729394.4</v>
      </c>
      <c r="H908" s="1095">
        <v>10120605.6</v>
      </c>
    </row>
    <row r="909" spans="1:9" x14ac:dyDescent="0.2">
      <c r="A909" s="1093">
        <v>9</v>
      </c>
      <c r="B909" s="1100" t="s">
        <v>4740</v>
      </c>
      <c r="C909" s="1090" t="s">
        <v>4741</v>
      </c>
      <c r="D909" s="1095">
        <v>0</v>
      </c>
      <c r="E909" s="1095">
        <v>21100000</v>
      </c>
      <c r="F909" s="1095">
        <v>21100000</v>
      </c>
      <c r="G909" s="1095">
        <v>1912123.45</v>
      </c>
      <c r="H909" s="1095">
        <v>19187876.550000001</v>
      </c>
    </row>
    <row r="910" spans="1:9" x14ac:dyDescent="0.2">
      <c r="A910" s="1093">
        <v>9</v>
      </c>
      <c r="B910" s="1100" t="s">
        <v>4742</v>
      </c>
      <c r="C910" s="1090" t="s">
        <v>4743</v>
      </c>
      <c r="D910" s="1095">
        <v>0</v>
      </c>
      <c r="E910" s="1095">
        <v>21937500</v>
      </c>
      <c r="F910" s="1095">
        <v>21937500</v>
      </c>
      <c r="G910" s="1095">
        <v>1001508.05</v>
      </c>
      <c r="H910" s="1095">
        <v>20935991.949999999</v>
      </c>
    </row>
    <row r="911" spans="1:9" x14ac:dyDescent="0.2">
      <c r="A911" s="1093">
        <v>9</v>
      </c>
      <c r="B911" s="1100" t="s">
        <v>4744</v>
      </c>
      <c r="C911" s="1090" t="s">
        <v>4745</v>
      </c>
      <c r="D911" s="1095">
        <v>0</v>
      </c>
      <c r="E911" s="1095">
        <v>7000000</v>
      </c>
      <c r="F911" s="1095">
        <v>7000000</v>
      </c>
      <c r="G911" s="1095">
        <v>45620</v>
      </c>
      <c r="H911" s="1095">
        <v>6954380</v>
      </c>
    </row>
    <row r="912" spans="1:9" x14ac:dyDescent="0.2">
      <c r="A912" s="1093">
        <v>9</v>
      </c>
      <c r="B912" s="1100" t="s">
        <v>4746</v>
      </c>
      <c r="C912" s="1090" t="s">
        <v>4747</v>
      </c>
      <c r="D912" s="1095">
        <v>0</v>
      </c>
      <c r="E912" s="1095">
        <v>13000000</v>
      </c>
      <c r="F912" s="1095">
        <v>13000000</v>
      </c>
      <c r="G912" s="1095">
        <v>2260663.65</v>
      </c>
      <c r="H912" s="1095">
        <v>10739336.35</v>
      </c>
    </row>
    <row r="913" spans="1:9" x14ac:dyDescent="0.2">
      <c r="A913" s="1093">
        <v>9</v>
      </c>
      <c r="B913" s="1100" t="s">
        <v>4748</v>
      </c>
      <c r="C913" s="1090" t="s">
        <v>4749</v>
      </c>
      <c r="D913" s="1095">
        <v>0</v>
      </c>
      <c r="E913" s="1095">
        <v>6750000</v>
      </c>
      <c r="F913" s="1095">
        <v>6750000</v>
      </c>
      <c r="G913" s="1095">
        <v>0</v>
      </c>
      <c r="H913" s="1095">
        <v>6750000</v>
      </c>
    </row>
    <row r="914" spans="1:9" x14ac:dyDescent="0.2">
      <c r="A914" s="1093">
        <v>9</v>
      </c>
      <c r="B914" s="1100" t="s">
        <v>4750</v>
      </c>
      <c r="C914" s="1090" t="s">
        <v>4751</v>
      </c>
      <c r="D914" s="1095">
        <v>0</v>
      </c>
      <c r="E914" s="1095">
        <v>7500000</v>
      </c>
      <c r="F914" s="1095">
        <v>7500000</v>
      </c>
      <c r="G914" s="1095">
        <v>0</v>
      </c>
      <c r="H914" s="1095">
        <v>7500000</v>
      </c>
    </row>
    <row r="915" spans="1:9" x14ac:dyDescent="0.2">
      <c r="A915" s="1093">
        <v>9</v>
      </c>
      <c r="B915" s="1100" t="s">
        <v>4752</v>
      </c>
      <c r="C915" s="1090" t="s">
        <v>4753</v>
      </c>
      <c r="D915" s="1095">
        <v>0</v>
      </c>
      <c r="E915" s="1095">
        <v>3250000</v>
      </c>
      <c r="F915" s="1095">
        <v>3250000</v>
      </c>
      <c r="G915" s="1095">
        <v>0</v>
      </c>
      <c r="H915" s="1095">
        <v>3250000</v>
      </c>
    </row>
    <row r="916" spans="1:9" x14ac:dyDescent="0.2">
      <c r="A916" s="1093">
        <v>9</v>
      </c>
      <c r="B916" s="1100" t="s">
        <v>4754</v>
      </c>
      <c r="C916" s="1090" t="s">
        <v>4755</v>
      </c>
      <c r="D916" s="1095">
        <v>0</v>
      </c>
      <c r="E916" s="1095">
        <v>7600000</v>
      </c>
      <c r="F916" s="1095">
        <v>7600000</v>
      </c>
      <c r="G916" s="1095">
        <v>0</v>
      </c>
      <c r="H916" s="1095">
        <v>7600000</v>
      </c>
    </row>
    <row r="917" spans="1:9" x14ac:dyDescent="0.2">
      <c r="A917" s="1093">
        <v>9</v>
      </c>
      <c r="B917" s="1100" t="s">
        <v>2395</v>
      </c>
      <c r="C917" s="1090" t="s">
        <v>4756</v>
      </c>
      <c r="D917" s="1095">
        <v>0</v>
      </c>
      <c r="E917" s="1095">
        <v>17134667.050000001</v>
      </c>
      <c r="F917" s="1095">
        <v>17134667.050000001</v>
      </c>
      <c r="G917" s="1095">
        <v>8631174.4000000004</v>
      </c>
      <c r="H917" s="1095">
        <v>8503492.6500000004</v>
      </c>
    </row>
    <row r="918" spans="1:9" s="1092" customFormat="1" x14ac:dyDescent="0.2">
      <c r="A918" s="1093">
        <v>9</v>
      </c>
      <c r="B918" s="1100" t="s">
        <v>2396</v>
      </c>
      <c r="C918" s="1090" t="s">
        <v>2397</v>
      </c>
      <c r="D918" s="1103">
        <v>0</v>
      </c>
      <c r="E918" s="1095">
        <v>1476750.85</v>
      </c>
      <c r="F918" s="1095">
        <v>1476750.85</v>
      </c>
      <c r="G918" s="1103">
        <v>0</v>
      </c>
      <c r="H918" s="1095">
        <v>1476750.85</v>
      </c>
      <c r="I918" s="1090"/>
    </row>
    <row r="919" spans="1:9" x14ac:dyDescent="0.2">
      <c r="A919" s="1093">
        <v>9</v>
      </c>
      <c r="B919" s="1100" t="s">
        <v>2398</v>
      </c>
      <c r="C919" s="1090" t="s">
        <v>4757</v>
      </c>
      <c r="D919" s="1095">
        <v>0</v>
      </c>
      <c r="E919" s="1095">
        <v>8173786.2000000002</v>
      </c>
      <c r="F919" s="1095">
        <v>8173786.2000000002</v>
      </c>
      <c r="G919" s="1095">
        <v>5426348.5999999996</v>
      </c>
      <c r="H919" s="1095">
        <v>2747437.6</v>
      </c>
      <c r="I919" s="1092"/>
    </row>
    <row r="920" spans="1:9" x14ac:dyDescent="0.2">
      <c r="A920" s="1093">
        <v>9</v>
      </c>
      <c r="B920" s="1100" t="s">
        <v>2399</v>
      </c>
      <c r="C920" s="1090" t="s">
        <v>4758</v>
      </c>
      <c r="D920" s="1095">
        <v>0</v>
      </c>
      <c r="E920" s="1095">
        <v>7484130</v>
      </c>
      <c r="F920" s="1095">
        <v>7484130</v>
      </c>
      <c r="G920" s="1095">
        <v>3204825.8</v>
      </c>
      <c r="H920" s="1095">
        <v>4279304.2</v>
      </c>
    </row>
    <row r="921" spans="1:9" x14ac:dyDescent="0.2">
      <c r="A921" s="1093">
        <v>9</v>
      </c>
      <c r="B921" s="1100" t="s">
        <v>2400</v>
      </c>
      <c r="C921" s="1090" t="s">
        <v>4759</v>
      </c>
      <c r="D921" s="1095">
        <v>22000000</v>
      </c>
      <c r="E921" s="1095">
        <v>-72797748.840000004</v>
      </c>
      <c r="F921" s="1095">
        <v>-50797748.840000004</v>
      </c>
      <c r="G921" s="1095">
        <v>0</v>
      </c>
      <c r="H921" s="1095">
        <v>-50797748.840000004</v>
      </c>
    </row>
    <row r="922" spans="1:9" x14ac:dyDescent="0.2">
      <c r="B922" s="1100"/>
    </row>
    <row r="923" spans="1:9" x14ac:dyDescent="0.2">
      <c r="A923" s="1091">
        <v>9</v>
      </c>
      <c r="B923" s="1102" t="s">
        <v>1511</v>
      </c>
      <c r="C923" s="1092" t="s">
        <v>1512</v>
      </c>
      <c r="D923" s="1103">
        <v>3000000</v>
      </c>
      <c r="E923" s="1103">
        <v>54620030.850000001</v>
      </c>
      <c r="F923" s="1103">
        <v>57620030.850000001</v>
      </c>
      <c r="G923" s="1103">
        <v>18815872.399999999</v>
      </c>
      <c r="H923" s="1103">
        <v>38804158.450000003</v>
      </c>
    </row>
    <row r="924" spans="1:9" x14ac:dyDescent="0.2">
      <c r="A924" s="1093">
        <v>9</v>
      </c>
      <c r="B924" s="1100" t="s">
        <v>2091</v>
      </c>
      <c r="C924" s="1090" t="s">
        <v>4612</v>
      </c>
      <c r="D924" s="1095">
        <v>3000000</v>
      </c>
      <c r="E924" s="1095">
        <v>54620030.850000001</v>
      </c>
      <c r="F924" s="1095">
        <v>57620030.850000001</v>
      </c>
      <c r="G924" s="1095">
        <v>18815872.399999999</v>
      </c>
      <c r="H924" s="1095">
        <v>38804158.450000003</v>
      </c>
    </row>
    <row r="925" spans="1:9" x14ac:dyDescent="0.2">
      <c r="A925" s="1093">
        <v>9</v>
      </c>
      <c r="B925" s="1100" t="s">
        <v>2401</v>
      </c>
      <c r="C925" s="1090" t="s">
        <v>4760</v>
      </c>
      <c r="D925" s="1095">
        <v>0</v>
      </c>
      <c r="E925" s="1095">
        <v>76775607.319999993</v>
      </c>
      <c r="F925" s="1095">
        <v>76775607.319999993</v>
      </c>
      <c r="G925" s="1095">
        <v>18815872.399999999</v>
      </c>
      <c r="H925" s="1095">
        <v>57959734.920000002</v>
      </c>
    </row>
    <row r="926" spans="1:9" x14ac:dyDescent="0.2">
      <c r="A926" s="1093">
        <v>9</v>
      </c>
      <c r="B926" s="1100" t="s">
        <v>2402</v>
      </c>
      <c r="C926" s="1090" t="s">
        <v>4761</v>
      </c>
      <c r="D926" s="1095">
        <v>0</v>
      </c>
      <c r="E926" s="1095">
        <v>1516667</v>
      </c>
      <c r="F926" s="1095">
        <v>1516667</v>
      </c>
      <c r="G926" s="1095">
        <v>13290</v>
      </c>
      <c r="H926" s="1095">
        <v>1503377</v>
      </c>
    </row>
    <row r="927" spans="1:9" x14ac:dyDescent="0.2">
      <c r="A927" s="1093">
        <v>9</v>
      </c>
      <c r="B927" s="1100" t="s">
        <v>4762</v>
      </c>
      <c r="C927" s="1090" t="s">
        <v>4763</v>
      </c>
      <c r="D927" s="1095">
        <v>0</v>
      </c>
      <c r="E927" s="1095">
        <v>1000000</v>
      </c>
      <c r="F927" s="1095">
        <v>1000000</v>
      </c>
      <c r="G927" s="1095">
        <v>35170</v>
      </c>
      <c r="H927" s="1095">
        <v>964830</v>
      </c>
    </row>
    <row r="928" spans="1:9" x14ac:dyDescent="0.2">
      <c r="A928" s="1093">
        <v>9</v>
      </c>
      <c r="B928" s="1100" t="s">
        <v>2403</v>
      </c>
      <c r="C928" s="1090" t="s">
        <v>4764</v>
      </c>
      <c r="D928" s="1095">
        <v>0</v>
      </c>
      <c r="E928" s="1095">
        <v>1040000</v>
      </c>
      <c r="F928" s="1095">
        <v>1040000</v>
      </c>
      <c r="G928" s="1095">
        <v>0</v>
      </c>
      <c r="H928" s="1095">
        <v>1040000</v>
      </c>
    </row>
    <row r="929" spans="1:8" x14ac:dyDescent="0.2">
      <c r="A929" s="1093">
        <v>9</v>
      </c>
      <c r="B929" s="1100" t="s">
        <v>2404</v>
      </c>
      <c r="C929" s="1090" t="s">
        <v>2405</v>
      </c>
      <c r="D929" s="1095">
        <v>0</v>
      </c>
      <c r="E929" s="1095">
        <v>3838612</v>
      </c>
      <c r="F929" s="1095">
        <v>3838612</v>
      </c>
      <c r="G929" s="1095">
        <v>198000</v>
      </c>
      <c r="H929" s="1095">
        <v>3640612</v>
      </c>
    </row>
    <row r="930" spans="1:8" x14ac:dyDescent="0.2">
      <c r="A930" s="1093">
        <v>9</v>
      </c>
      <c r="B930" s="1100" t="s">
        <v>2406</v>
      </c>
      <c r="C930" s="1090" t="s">
        <v>2407</v>
      </c>
      <c r="D930" s="1095">
        <v>0</v>
      </c>
      <c r="E930" s="1095">
        <v>1040000</v>
      </c>
      <c r="F930" s="1095">
        <v>1040000</v>
      </c>
      <c r="G930" s="1095">
        <v>0</v>
      </c>
      <c r="H930" s="1095">
        <v>1040000</v>
      </c>
    </row>
    <row r="931" spans="1:8" x14ac:dyDescent="0.2">
      <c r="A931" s="1093">
        <v>9</v>
      </c>
      <c r="B931" s="1100" t="s">
        <v>2408</v>
      </c>
      <c r="C931" s="1090" t="s">
        <v>4765</v>
      </c>
      <c r="D931" s="1095">
        <v>0</v>
      </c>
      <c r="E931" s="1095">
        <v>8110655</v>
      </c>
      <c r="F931" s="1095">
        <v>8110655</v>
      </c>
      <c r="G931" s="1095">
        <v>1251990</v>
      </c>
      <c r="H931" s="1095">
        <v>6858665</v>
      </c>
    </row>
    <row r="932" spans="1:8" x14ac:dyDescent="0.2">
      <c r="A932" s="1093">
        <v>9</v>
      </c>
      <c r="B932" s="1100" t="s">
        <v>2409</v>
      </c>
      <c r="C932" s="1090" t="s">
        <v>4766</v>
      </c>
      <c r="D932" s="1095">
        <v>0</v>
      </c>
      <c r="E932" s="1095">
        <v>1137196</v>
      </c>
      <c r="F932" s="1095">
        <v>1137196</v>
      </c>
      <c r="G932" s="1095">
        <v>67100</v>
      </c>
      <c r="H932" s="1095">
        <v>1070096</v>
      </c>
    </row>
    <row r="933" spans="1:8" x14ac:dyDescent="0.2">
      <c r="A933" s="1093">
        <v>9</v>
      </c>
      <c r="B933" s="1100" t="s">
        <v>2410</v>
      </c>
      <c r="C933" s="1090" t="s">
        <v>4767</v>
      </c>
      <c r="D933" s="1095">
        <v>0</v>
      </c>
      <c r="E933" s="1095">
        <v>520000</v>
      </c>
      <c r="F933" s="1095">
        <v>520000</v>
      </c>
      <c r="G933" s="1095">
        <v>0</v>
      </c>
      <c r="H933" s="1095">
        <v>520000</v>
      </c>
    </row>
    <row r="934" spans="1:8" x14ac:dyDescent="0.2">
      <c r="A934" s="1093">
        <v>9</v>
      </c>
      <c r="B934" s="1100" t="s">
        <v>2411</v>
      </c>
      <c r="C934" s="1090" t="s">
        <v>4768</v>
      </c>
      <c r="D934" s="1095">
        <v>0</v>
      </c>
      <c r="E934" s="1095">
        <v>0</v>
      </c>
      <c r="F934" s="1095">
        <v>0</v>
      </c>
      <c r="G934" s="1095">
        <v>0</v>
      </c>
      <c r="H934" s="1095">
        <v>0</v>
      </c>
    </row>
    <row r="935" spans="1:8" x14ac:dyDescent="0.2">
      <c r="A935" s="1093">
        <v>9</v>
      </c>
      <c r="B935" s="1100" t="s">
        <v>2412</v>
      </c>
      <c r="C935" s="1090" t="s">
        <v>4769</v>
      </c>
      <c r="D935" s="1095">
        <v>0</v>
      </c>
      <c r="E935" s="1095">
        <v>526645</v>
      </c>
      <c r="F935" s="1095">
        <v>526645</v>
      </c>
      <c r="G935" s="1095">
        <v>0</v>
      </c>
      <c r="H935" s="1095">
        <v>526645</v>
      </c>
    </row>
    <row r="936" spans="1:8" x14ac:dyDescent="0.2">
      <c r="A936" s="1093">
        <v>9</v>
      </c>
      <c r="B936" s="1100" t="s">
        <v>2413</v>
      </c>
      <c r="C936" s="1090" t="s">
        <v>4770</v>
      </c>
      <c r="D936" s="1095">
        <v>0</v>
      </c>
      <c r="E936" s="1095">
        <v>4310840</v>
      </c>
      <c r="F936" s="1095">
        <v>4310840</v>
      </c>
      <c r="G936" s="1095">
        <v>4310840</v>
      </c>
      <c r="H936" s="1095">
        <v>0</v>
      </c>
    </row>
    <row r="937" spans="1:8" x14ac:dyDescent="0.2">
      <c r="A937" s="1093">
        <v>9</v>
      </c>
      <c r="B937" s="1100" t="s">
        <v>2414</v>
      </c>
      <c r="C937" s="1090" t="s">
        <v>4771</v>
      </c>
      <c r="D937" s="1095">
        <v>0</v>
      </c>
      <c r="E937" s="1095">
        <v>25768792.32</v>
      </c>
      <c r="F937" s="1095">
        <v>25768792.32</v>
      </c>
      <c r="G937" s="1095">
        <v>8702320.6999999993</v>
      </c>
      <c r="H937" s="1095">
        <v>17066471.620000001</v>
      </c>
    </row>
    <row r="938" spans="1:8" x14ac:dyDescent="0.2">
      <c r="A938" s="1093">
        <v>9</v>
      </c>
      <c r="B938" s="1100" t="s">
        <v>4772</v>
      </c>
      <c r="C938" s="1090" t="s">
        <v>4773</v>
      </c>
      <c r="D938" s="1095">
        <v>0</v>
      </c>
      <c r="E938" s="1095">
        <v>3300000</v>
      </c>
      <c r="F938" s="1095">
        <v>3300000</v>
      </c>
      <c r="G938" s="1095">
        <v>1093600</v>
      </c>
      <c r="H938" s="1095">
        <v>2206400</v>
      </c>
    </row>
    <row r="939" spans="1:8" x14ac:dyDescent="0.2">
      <c r="A939" s="1093">
        <v>9</v>
      </c>
      <c r="B939" s="1100" t="s">
        <v>4774</v>
      </c>
      <c r="C939" s="1090" t="s">
        <v>4775</v>
      </c>
      <c r="D939" s="1095">
        <v>0</v>
      </c>
      <c r="E939" s="1095">
        <v>3800000</v>
      </c>
      <c r="F939" s="1095">
        <v>3800000</v>
      </c>
      <c r="G939" s="1095">
        <v>490746.6</v>
      </c>
      <c r="H939" s="1095">
        <v>3309253.4</v>
      </c>
    </row>
    <row r="940" spans="1:8" x14ac:dyDescent="0.2">
      <c r="A940" s="1093">
        <v>9</v>
      </c>
      <c r="B940" s="1100" t="s">
        <v>4776</v>
      </c>
      <c r="C940" s="1090" t="s">
        <v>4777</v>
      </c>
      <c r="D940" s="1095">
        <v>0</v>
      </c>
      <c r="E940" s="1095">
        <v>7950000</v>
      </c>
      <c r="F940" s="1095">
        <v>7950000</v>
      </c>
      <c r="G940" s="1095">
        <v>593633.35</v>
      </c>
      <c r="H940" s="1095">
        <v>7356366.6500000004</v>
      </c>
    </row>
    <row r="941" spans="1:8" x14ac:dyDescent="0.2">
      <c r="A941" s="1093">
        <v>9</v>
      </c>
      <c r="B941" s="1100" t="s">
        <v>4778</v>
      </c>
      <c r="C941" s="1090" t="s">
        <v>4779</v>
      </c>
      <c r="D941" s="1095">
        <v>0</v>
      </c>
      <c r="E941" s="1095">
        <v>4740000</v>
      </c>
      <c r="F941" s="1095">
        <v>4740000</v>
      </c>
      <c r="G941" s="1095">
        <v>418015</v>
      </c>
      <c r="H941" s="1095">
        <v>4321985</v>
      </c>
    </row>
    <row r="942" spans="1:8" x14ac:dyDescent="0.2">
      <c r="A942" s="1093">
        <v>9</v>
      </c>
      <c r="B942" s="1100" t="s">
        <v>4780</v>
      </c>
      <c r="C942" s="1090" t="s">
        <v>4781</v>
      </c>
      <c r="D942" s="1095">
        <v>0</v>
      </c>
      <c r="E942" s="1095">
        <v>4800000</v>
      </c>
      <c r="F942" s="1095">
        <v>4800000</v>
      </c>
      <c r="G942" s="1095">
        <v>1641166.75</v>
      </c>
      <c r="H942" s="1095">
        <v>3158833.25</v>
      </c>
    </row>
    <row r="943" spans="1:8" x14ac:dyDescent="0.2">
      <c r="A943" s="1093">
        <v>9</v>
      </c>
      <c r="B943" s="1100" t="s">
        <v>4782</v>
      </c>
      <c r="C943" s="1090" t="s">
        <v>4783</v>
      </c>
      <c r="D943" s="1095">
        <v>0</v>
      </c>
      <c r="E943" s="1095">
        <v>3376200</v>
      </c>
      <c r="F943" s="1095">
        <v>3376200</v>
      </c>
      <c r="G943" s="1095">
        <v>0</v>
      </c>
      <c r="H943" s="1095">
        <v>3376200</v>
      </c>
    </row>
    <row r="944" spans="1:8" x14ac:dyDescent="0.2">
      <c r="A944" s="1093">
        <v>9</v>
      </c>
      <c r="B944" s="1100" t="s">
        <v>2415</v>
      </c>
      <c r="C944" s="1090" t="s">
        <v>4760</v>
      </c>
      <c r="D944" s="1095">
        <v>3000000</v>
      </c>
      <c r="E944" s="1095">
        <v>-22155576.469999999</v>
      </c>
      <c r="F944" s="1095">
        <v>-19155576.469999999</v>
      </c>
      <c r="G944" s="1095">
        <v>0</v>
      </c>
      <c r="H944" s="1095">
        <v>-19155576.469999999</v>
      </c>
    </row>
    <row r="945" spans="1:9" x14ac:dyDescent="0.2">
      <c r="B945" s="1100"/>
    </row>
    <row r="946" spans="1:9" x14ac:dyDescent="0.2">
      <c r="A946" s="1091">
        <v>9</v>
      </c>
      <c r="B946" s="1102" t="s">
        <v>1549</v>
      </c>
      <c r="C946" s="1092" t="s">
        <v>1550</v>
      </c>
      <c r="D946" s="1103">
        <v>20000000</v>
      </c>
      <c r="E946" s="1103">
        <v>35000000</v>
      </c>
      <c r="F946" s="1103">
        <v>55000000</v>
      </c>
      <c r="G946" s="1103">
        <v>49934219.030000001</v>
      </c>
      <c r="H946" s="1103">
        <v>5065780.97</v>
      </c>
    </row>
    <row r="947" spans="1:9" x14ac:dyDescent="0.2">
      <c r="A947" s="1093">
        <v>9</v>
      </c>
      <c r="B947" s="1100" t="s">
        <v>2105</v>
      </c>
      <c r="C947" s="1090" t="s">
        <v>4612</v>
      </c>
      <c r="D947" s="1095">
        <v>20000000</v>
      </c>
      <c r="E947" s="1095">
        <v>35000000</v>
      </c>
      <c r="F947" s="1095">
        <v>55000000</v>
      </c>
      <c r="G947" s="1095">
        <v>49934219.030000001</v>
      </c>
      <c r="H947" s="1095">
        <v>5065780.97</v>
      </c>
    </row>
    <row r="948" spans="1:9" x14ac:dyDescent="0.2">
      <c r="A948" s="1093">
        <v>9</v>
      </c>
      <c r="B948" s="1100" t="s">
        <v>2416</v>
      </c>
      <c r="C948" s="1090" t="s">
        <v>4784</v>
      </c>
      <c r="D948" s="1095">
        <v>0</v>
      </c>
      <c r="E948" s="1095">
        <v>182359108.38</v>
      </c>
      <c r="F948" s="1095">
        <v>182359108.38</v>
      </c>
      <c r="G948" s="1095">
        <v>49934219.030000001</v>
      </c>
      <c r="H948" s="1095">
        <v>132424889.34999999</v>
      </c>
    </row>
    <row r="949" spans="1:9" x14ac:dyDescent="0.2">
      <c r="A949" s="1093">
        <v>9</v>
      </c>
      <c r="B949" s="1100" t="s">
        <v>2417</v>
      </c>
      <c r="C949" s="1090" t="s">
        <v>4785</v>
      </c>
      <c r="D949" s="1095">
        <v>0</v>
      </c>
      <c r="E949" s="1095">
        <v>23750000</v>
      </c>
      <c r="F949" s="1095">
        <v>23750000</v>
      </c>
      <c r="G949" s="1095">
        <v>17107381.75</v>
      </c>
      <c r="H949" s="1095">
        <v>6642618.25</v>
      </c>
    </row>
    <row r="950" spans="1:9" x14ac:dyDescent="0.2">
      <c r="A950" s="1093">
        <v>9</v>
      </c>
      <c r="B950" s="1100" t="s">
        <v>2418</v>
      </c>
      <c r="C950" s="1090" t="s">
        <v>2419</v>
      </c>
      <c r="D950" s="1095">
        <v>0</v>
      </c>
      <c r="E950" s="1095">
        <v>17578354.699999999</v>
      </c>
      <c r="F950" s="1095">
        <v>17578354.699999999</v>
      </c>
      <c r="G950" s="1095">
        <v>3280087.25</v>
      </c>
      <c r="H950" s="1095">
        <v>14298267.449999999</v>
      </c>
    </row>
    <row r="951" spans="1:9" x14ac:dyDescent="0.2">
      <c r="A951" s="1093">
        <v>9</v>
      </c>
      <c r="B951" s="1100" t="s">
        <v>2420</v>
      </c>
      <c r="C951" s="1090" t="s">
        <v>2421</v>
      </c>
      <c r="D951" s="1095">
        <v>0</v>
      </c>
      <c r="E951" s="1095">
        <v>22373190.850000001</v>
      </c>
      <c r="F951" s="1095">
        <v>22373190.850000001</v>
      </c>
      <c r="G951" s="1095">
        <v>5660938.9500000002</v>
      </c>
      <c r="H951" s="1095">
        <v>16712251.9</v>
      </c>
    </row>
    <row r="952" spans="1:9" x14ac:dyDescent="0.2">
      <c r="A952" s="1093">
        <v>9</v>
      </c>
      <c r="B952" s="1100" t="s">
        <v>2422</v>
      </c>
      <c r="C952" s="1090" t="s">
        <v>2423</v>
      </c>
      <c r="D952" s="1095">
        <v>0</v>
      </c>
      <c r="E952" s="1095">
        <v>61614945.829999998</v>
      </c>
      <c r="F952" s="1095">
        <v>61614945.829999998</v>
      </c>
      <c r="G952" s="1095">
        <v>23885811.079999998</v>
      </c>
      <c r="H952" s="1095">
        <v>37729134.75</v>
      </c>
    </row>
    <row r="953" spans="1:9" x14ac:dyDescent="0.2">
      <c r="A953" s="1093">
        <v>9</v>
      </c>
      <c r="B953" s="1100" t="s">
        <v>2424</v>
      </c>
      <c r="C953" s="1090" t="s">
        <v>4786</v>
      </c>
      <c r="D953" s="1095">
        <v>0</v>
      </c>
      <c r="E953" s="1095">
        <v>47042617</v>
      </c>
      <c r="F953" s="1095">
        <v>47042617</v>
      </c>
      <c r="G953" s="1095">
        <v>0</v>
      </c>
      <c r="H953" s="1095">
        <v>47042617</v>
      </c>
    </row>
    <row r="954" spans="1:9" x14ac:dyDescent="0.2">
      <c r="A954" s="1093">
        <v>9</v>
      </c>
      <c r="B954" s="1100" t="s">
        <v>2425</v>
      </c>
      <c r="C954" s="1090" t="s">
        <v>2426</v>
      </c>
      <c r="D954" s="1095">
        <v>0</v>
      </c>
      <c r="E954" s="1095">
        <v>10000000</v>
      </c>
      <c r="F954" s="1095">
        <v>10000000</v>
      </c>
      <c r="G954" s="1095">
        <v>0</v>
      </c>
      <c r="H954" s="1095">
        <v>10000000</v>
      </c>
    </row>
    <row r="955" spans="1:9" x14ac:dyDescent="0.2">
      <c r="A955" s="1093">
        <v>9</v>
      </c>
      <c r="B955" s="1100" t="s">
        <v>2427</v>
      </c>
      <c r="C955" s="1090" t="s">
        <v>4787</v>
      </c>
      <c r="D955" s="1095">
        <v>20000000</v>
      </c>
      <c r="E955" s="1095">
        <v>-147359108.38</v>
      </c>
      <c r="F955" s="1095">
        <v>-127359108.38</v>
      </c>
      <c r="G955" s="1095">
        <v>0</v>
      </c>
      <c r="H955" s="1095">
        <v>-127359108.38</v>
      </c>
    </row>
    <row r="956" spans="1:9" x14ac:dyDescent="0.2">
      <c r="B956" s="1100"/>
    </row>
    <row r="957" spans="1:9" s="1092" customFormat="1" x14ac:dyDescent="0.2">
      <c r="A957" s="1091">
        <v>9</v>
      </c>
      <c r="B957" s="1102" t="s">
        <v>1578</v>
      </c>
      <c r="C957" s="1092" t="s">
        <v>1579</v>
      </c>
      <c r="D957" s="1103">
        <v>19000000</v>
      </c>
      <c r="E957" s="1103">
        <v>14333357.300000001</v>
      </c>
      <c r="F957" s="1103">
        <v>33333357.300000001</v>
      </c>
      <c r="G957" s="1103">
        <v>55079791.93</v>
      </c>
      <c r="H957" s="1103">
        <v>-21746434.629999999</v>
      </c>
      <c r="I957" s="1090"/>
    </row>
    <row r="958" spans="1:9" x14ac:dyDescent="0.2">
      <c r="A958" s="1093">
        <v>9</v>
      </c>
      <c r="B958" s="1100" t="s">
        <v>2117</v>
      </c>
      <c r="C958" s="1090" t="s">
        <v>4612</v>
      </c>
      <c r="D958" s="1095">
        <v>19000000</v>
      </c>
      <c r="E958" s="1095">
        <v>14333357.300000001</v>
      </c>
      <c r="F958" s="1095">
        <v>33333357.300000001</v>
      </c>
      <c r="G958" s="1095">
        <v>55079791.93</v>
      </c>
      <c r="H958" s="1095">
        <v>-21746434.629999999</v>
      </c>
    </row>
    <row r="959" spans="1:9" x14ac:dyDescent="0.2">
      <c r="A959" s="1093">
        <v>9</v>
      </c>
      <c r="B959" s="1100" t="s">
        <v>2428</v>
      </c>
      <c r="C959" s="1090" t="s">
        <v>4788</v>
      </c>
      <c r="D959" s="1095">
        <v>0</v>
      </c>
      <c r="E959" s="1095">
        <v>168085996.16999999</v>
      </c>
      <c r="F959" s="1095">
        <v>168085996.16999999</v>
      </c>
      <c r="G959" s="1095">
        <v>55079791.93</v>
      </c>
      <c r="H959" s="1095">
        <v>113006204.23999999</v>
      </c>
    </row>
    <row r="960" spans="1:9" x14ac:dyDescent="0.2">
      <c r="A960" s="1093">
        <v>9</v>
      </c>
      <c r="B960" s="1100" t="s">
        <v>2429</v>
      </c>
      <c r="C960" s="1090" t="s">
        <v>4789</v>
      </c>
      <c r="D960" s="1095">
        <v>0</v>
      </c>
      <c r="E960" s="1095">
        <v>134752638.87</v>
      </c>
      <c r="F960" s="1095">
        <v>134752638.87</v>
      </c>
      <c r="G960" s="1095">
        <v>47111925.579999998</v>
      </c>
      <c r="H960" s="1095">
        <v>87640713.290000007</v>
      </c>
    </row>
    <row r="961" spans="1:8" x14ac:dyDescent="0.2">
      <c r="A961" s="1093">
        <v>9</v>
      </c>
      <c r="B961" s="1100" t="s">
        <v>2430</v>
      </c>
      <c r="C961" s="1090" t="s">
        <v>2431</v>
      </c>
      <c r="D961" s="1095">
        <v>0</v>
      </c>
      <c r="E961" s="1095">
        <v>26997357.300000001</v>
      </c>
      <c r="F961" s="1095">
        <v>26997357.300000001</v>
      </c>
      <c r="G961" s="1095">
        <v>7967866.3499999996</v>
      </c>
      <c r="H961" s="1095">
        <v>19029490.949999999</v>
      </c>
    </row>
    <row r="962" spans="1:8" x14ac:dyDescent="0.2">
      <c r="A962" s="1093">
        <v>9</v>
      </c>
      <c r="B962" s="1100" t="s">
        <v>2432</v>
      </c>
      <c r="C962" s="1090" t="s">
        <v>2433</v>
      </c>
      <c r="D962" s="1095">
        <v>0</v>
      </c>
      <c r="E962" s="1095">
        <v>1336000</v>
      </c>
      <c r="F962" s="1095">
        <v>1336000</v>
      </c>
      <c r="G962" s="1095">
        <v>0</v>
      </c>
      <c r="H962" s="1095">
        <v>1336000</v>
      </c>
    </row>
    <row r="963" spans="1:8" x14ac:dyDescent="0.2">
      <c r="A963" s="1093">
        <v>9</v>
      </c>
      <c r="B963" s="1100" t="s">
        <v>4790</v>
      </c>
      <c r="C963" s="1090" t="s">
        <v>4791</v>
      </c>
      <c r="D963" s="1095">
        <v>0</v>
      </c>
      <c r="E963" s="1095">
        <v>5000000</v>
      </c>
      <c r="F963" s="1095">
        <v>5000000</v>
      </c>
      <c r="G963" s="1095">
        <v>0</v>
      </c>
      <c r="H963" s="1095">
        <v>5000000</v>
      </c>
    </row>
    <row r="964" spans="1:8" x14ac:dyDescent="0.2">
      <c r="A964" s="1093">
        <v>9</v>
      </c>
      <c r="B964" s="1100" t="s">
        <v>2434</v>
      </c>
      <c r="C964" s="1090" t="s">
        <v>4792</v>
      </c>
      <c r="D964" s="1095">
        <v>19000000</v>
      </c>
      <c r="E964" s="1095">
        <v>-153752638.87</v>
      </c>
      <c r="F964" s="1095">
        <v>-134752638.87</v>
      </c>
      <c r="G964" s="1095">
        <v>0</v>
      </c>
      <c r="H964" s="1095">
        <v>-134752638.87</v>
      </c>
    </row>
    <row r="965" spans="1:8" x14ac:dyDescent="0.2">
      <c r="B965" s="1100"/>
    </row>
    <row r="966" spans="1:8" x14ac:dyDescent="0.2">
      <c r="A966" s="1091">
        <v>9</v>
      </c>
      <c r="B966" s="1102" t="s">
        <v>1612</v>
      </c>
      <c r="C966" s="1092" t="s">
        <v>1613</v>
      </c>
      <c r="D966" s="1103">
        <v>3475000000</v>
      </c>
      <c r="E966" s="1103">
        <v>1379412931.1700001</v>
      </c>
      <c r="F966" s="1103">
        <v>4854412931.1700001</v>
      </c>
      <c r="G966" s="1103">
        <v>132964556.05</v>
      </c>
      <c r="H966" s="1103">
        <v>4721448375.1199999</v>
      </c>
    </row>
    <row r="967" spans="1:8" x14ac:dyDescent="0.2">
      <c r="A967" s="1093">
        <v>9</v>
      </c>
      <c r="B967" s="1100" t="s">
        <v>2121</v>
      </c>
      <c r="C967" s="1090" t="s">
        <v>4612</v>
      </c>
      <c r="D967" s="1095">
        <v>3475000000</v>
      </c>
      <c r="E967" s="1095">
        <v>1379412931.1700001</v>
      </c>
      <c r="F967" s="1095">
        <v>4854412931.1700001</v>
      </c>
      <c r="G967" s="1095">
        <v>132964556.05</v>
      </c>
      <c r="H967" s="1095">
        <v>4721448375.1199999</v>
      </c>
    </row>
    <row r="968" spans="1:8" x14ac:dyDescent="0.2">
      <c r="A968" s="1093">
        <v>9</v>
      </c>
      <c r="B968" s="1100" t="s">
        <v>2435</v>
      </c>
      <c r="C968" s="1090" t="s">
        <v>4793</v>
      </c>
      <c r="D968" s="1095">
        <v>0</v>
      </c>
      <c r="E968" s="1095">
        <v>1929292007.5699999</v>
      </c>
      <c r="F968" s="1095">
        <v>1929292007.5699999</v>
      </c>
      <c r="G968" s="1095">
        <v>132964556.05</v>
      </c>
      <c r="H968" s="1095">
        <v>1796327451.52</v>
      </c>
    </row>
    <row r="969" spans="1:8" x14ac:dyDescent="0.2">
      <c r="A969" s="1093">
        <v>9</v>
      </c>
      <c r="B969" s="1100" t="s">
        <v>2436</v>
      </c>
      <c r="C969" s="1090" t="s">
        <v>2437</v>
      </c>
      <c r="D969" s="1095">
        <v>0</v>
      </c>
      <c r="E969" s="1095">
        <v>40000000</v>
      </c>
      <c r="F969" s="1095">
        <v>40000000</v>
      </c>
      <c r="G969" s="1095">
        <v>-1579.35</v>
      </c>
      <c r="H969" s="1095">
        <v>40001579.350000001</v>
      </c>
    </row>
    <row r="970" spans="1:8" x14ac:dyDescent="0.2">
      <c r="A970" s="1093">
        <v>9</v>
      </c>
      <c r="B970" s="1100" t="s">
        <v>2438</v>
      </c>
      <c r="C970" s="1090" t="s">
        <v>2439</v>
      </c>
      <c r="D970" s="1095">
        <v>0</v>
      </c>
      <c r="E970" s="1095">
        <v>800806899.29999995</v>
      </c>
      <c r="F970" s="1095">
        <v>800806899.29999995</v>
      </c>
      <c r="G970" s="1095">
        <v>0</v>
      </c>
      <c r="H970" s="1095">
        <v>800806899.29999995</v>
      </c>
    </row>
    <row r="971" spans="1:8" x14ac:dyDescent="0.2">
      <c r="A971" s="1093">
        <v>9</v>
      </c>
      <c r="B971" s="1100" t="s">
        <v>2440</v>
      </c>
      <c r="C971" s="1090" t="s">
        <v>2441</v>
      </c>
      <c r="D971" s="1095">
        <v>0</v>
      </c>
      <c r="E971" s="1095">
        <v>390922901.42000002</v>
      </c>
      <c r="F971" s="1095">
        <v>390922901.42000002</v>
      </c>
      <c r="G971" s="1095">
        <v>122358938.2</v>
      </c>
      <c r="H971" s="1095">
        <v>268563963.22000003</v>
      </c>
    </row>
    <row r="972" spans="1:8" x14ac:dyDescent="0.2">
      <c r="A972" s="1093">
        <v>9</v>
      </c>
      <c r="B972" s="1100" t="s">
        <v>2442</v>
      </c>
      <c r="C972" s="1090" t="s">
        <v>2443</v>
      </c>
      <c r="D972" s="1095">
        <v>0</v>
      </c>
      <c r="E972" s="1095">
        <v>552507671.85000002</v>
      </c>
      <c r="F972" s="1095">
        <v>552507671.85000002</v>
      </c>
      <c r="G972" s="1095">
        <v>0</v>
      </c>
      <c r="H972" s="1095">
        <v>552507671.85000002</v>
      </c>
    </row>
    <row r="973" spans="1:8" x14ac:dyDescent="0.2">
      <c r="A973" s="1093">
        <v>9</v>
      </c>
      <c r="B973" s="1100" t="s">
        <v>2444</v>
      </c>
      <c r="C973" s="1090" t="s">
        <v>2445</v>
      </c>
      <c r="D973" s="1095">
        <v>0</v>
      </c>
      <c r="E973" s="1095">
        <v>30000000</v>
      </c>
      <c r="F973" s="1095">
        <v>30000000</v>
      </c>
      <c r="G973" s="1095">
        <v>0</v>
      </c>
      <c r="H973" s="1095">
        <v>30000000</v>
      </c>
    </row>
    <row r="974" spans="1:8" x14ac:dyDescent="0.2">
      <c r="A974" s="1093">
        <v>9</v>
      </c>
      <c r="B974" s="1100" t="s">
        <v>2446</v>
      </c>
      <c r="C974" s="1090" t="s">
        <v>4794</v>
      </c>
      <c r="D974" s="1095">
        <v>0</v>
      </c>
      <c r="E974" s="1095">
        <v>12500000</v>
      </c>
      <c r="F974" s="1095">
        <v>12500000</v>
      </c>
      <c r="G974" s="1095">
        <v>3011787.65</v>
      </c>
      <c r="H974" s="1095">
        <v>9488212.3499999996</v>
      </c>
    </row>
    <row r="975" spans="1:8" x14ac:dyDescent="0.2">
      <c r="A975" s="1093">
        <v>9</v>
      </c>
      <c r="B975" s="1100" t="s">
        <v>2447</v>
      </c>
      <c r="C975" s="1090" t="s">
        <v>2448</v>
      </c>
      <c r="D975" s="1095">
        <v>0</v>
      </c>
      <c r="E975" s="1095">
        <v>102554535</v>
      </c>
      <c r="F975" s="1095">
        <v>102554535</v>
      </c>
      <c r="G975" s="1095">
        <v>7595409.5499999998</v>
      </c>
      <c r="H975" s="1095">
        <v>94959125.450000003</v>
      </c>
    </row>
    <row r="976" spans="1:8" x14ac:dyDescent="0.2">
      <c r="A976" s="1093">
        <v>9</v>
      </c>
      <c r="B976" s="1100" t="s">
        <v>2449</v>
      </c>
      <c r="C976" s="1090" t="s">
        <v>4795</v>
      </c>
      <c r="D976" s="1095">
        <v>3475000000</v>
      </c>
      <c r="E976" s="1095">
        <v>-549879076.39999998</v>
      </c>
      <c r="F976" s="1095">
        <v>2925120923.5999999</v>
      </c>
      <c r="G976" s="1095">
        <v>0</v>
      </c>
      <c r="H976" s="1095">
        <v>2925120923.5999999</v>
      </c>
    </row>
    <row r="977" spans="1:9" x14ac:dyDescent="0.2">
      <c r="B977" s="1100"/>
      <c r="I977" s="1092"/>
    </row>
    <row r="978" spans="1:9" x14ac:dyDescent="0.2">
      <c r="A978" s="1091">
        <v>9</v>
      </c>
      <c r="B978" s="1102" t="s">
        <v>1684</v>
      </c>
      <c r="C978" s="1092" t="s">
        <v>1685</v>
      </c>
      <c r="D978" s="1103">
        <v>36000000</v>
      </c>
      <c r="E978" s="1103">
        <v>7824621.7400000002</v>
      </c>
      <c r="F978" s="1103">
        <v>43824621.740000002</v>
      </c>
      <c r="G978" s="1103">
        <v>52113513.25</v>
      </c>
      <c r="H978" s="1103">
        <v>-8288891.5099999998</v>
      </c>
    </row>
    <row r="979" spans="1:9" s="1092" customFormat="1" x14ac:dyDescent="0.2">
      <c r="A979" s="1093">
        <v>9</v>
      </c>
      <c r="B979" s="1100" t="s">
        <v>2128</v>
      </c>
      <c r="C979" s="1092" t="s">
        <v>4612</v>
      </c>
      <c r="D979" s="1095">
        <v>36000000</v>
      </c>
      <c r="E979" s="1095">
        <v>7824621.7400000002</v>
      </c>
      <c r="F979" s="1095">
        <v>43824621.740000002</v>
      </c>
      <c r="G979" s="1095">
        <v>52113513.25</v>
      </c>
      <c r="H979" s="1095">
        <v>-8288891.5099999998</v>
      </c>
      <c r="I979" s="1090"/>
    </row>
    <row r="980" spans="1:9" x14ac:dyDescent="0.2">
      <c r="A980" s="1093">
        <v>9</v>
      </c>
      <c r="B980" s="1100" t="s">
        <v>2450</v>
      </c>
      <c r="C980" s="1090" t="s">
        <v>4796</v>
      </c>
      <c r="D980" s="1095">
        <v>0</v>
      </c>
      <c r="E980" s="1095">
        <v>128634621.73999999</v>
      </c>
      <c r="F980" s="1095">
        <v>128634621.73999999</v>
      </c>
      <c r="G980" s="1095">
        <v>52113513.25</v>
      </c>
      <c r="H980" s="1095">
        <v>76521108.489999995</v>
      </c>
    </row>
    <row r="981" spans="1:9" x14ac:dyDescent="0.2">
      <c r="A981" s="1093">
        <v>9</v>
      </c>
      <c r="B981" s="1100" t="s">
        <v>2451</v>
      </c>
      <c r="C981" s="1090" t="s">
        <v>4797</v>
      </c>
      <c r="D981" s="1095">
        <v>0</v>
      </c>
      <c r="E981" s="1095">
        <v>128634621.73999999</v>
      </c>
      <c r="F981" s="1095">
        <v>128634621.73999999</v>
      </c>
      <c r="G981" s="1095">
        <v>52113513.25</v>
      </c>
      <c r="H981" s="1095">
        <v>76521108.489999995</v>
      </c>
    </row>
    <row r="982" spans="1:9" x14ac:dyDescent="0.2">
      <c r="A982" s="1093">
        <v>9</v>
      </c>
      <c r="B982" s="1100" t="s">
        <v>2452</v>
      </c>
      <c r="C982" s="1090" t="s">
        <v>4796</v>
      </c>
      <c r="D982" s="1095">
        <v>36000000</v>
      </c>
      <c r="E982" s="1095">
        <v>-120810000</v>
      </c>
      <c r="F982" s="1095">
        <v>-84810000</v>
      </c>
      <c r="G982" s="1095">
        <v>0</v>
      </c>
      <c r="H982" s="1095">
        <v>-84810000</v>
      </c>
    </row>
    <row r="983" spans="1:9" x14ac:dyDescent="0.2">
      <c r="B983" s="1100"/>
    </row>
    <row r="984" spans="1:9" x14ac:dyDescent="0.2">
      <c r="A984" s="1091">
        <v>9</v>
      </c>
      <c r="B984" s="1102" t="s">
        <v>1952</v>
      </c>
      <c r="C984" s="1092" t="s">
        <v>4798</v>
      </c>
      <c r="D984" s="1103">
        <v>0</v>
      </c>
      <c r="E984" s="1103">
        <v>3034549</v>
      </c>
      <c r="F984" s="1103">
        <v>3034549</v>
      </c>
      <c r="G984" s="1103">
        <v>0</v>
      </c>
      <c r="H984" s="1103">
        <v>3034549</v>
      </c>
    </row>
    <row r="985" spans="1:9" x14ac:dyDescent="0.2">
      <c r="A985" s="1093">
        <v>9</v>
      </c>
      <c r="B985" s="1100" t="s">
        <v>2453</v>
      </c>
      <c r="C985" s="1090" t="s">
        <v>4799</v>
      </c>
      <c r="D985" s="1095">
        <v>0</v>
      </c>
      <c r="E985" s="1095">
        <v>3034549</v>
      </c>
      <c r="F985" s="1095">
        <v>3034549</v>
      </c>
      <c r="G985" s="1095">
        <v>0</v>
      </c>
      <c r="H985" s="1095">
        <v>3034549</v>
      </c>
    </row>
    <row r="986" spans="1:9" x14ac:dyDescent="0.2">
      <c r="A986" s="1093">
        <v>9</v>
      </c>
      <c r="B986" s="1100" t="s">
        <v>2454</v>
      </c>
      <c r="C986" s="1090" t="s">
        <v>4800</v>
      </c>
      <c r="D986" s="1095">
        <v>0</v>
      </c>
      <c r="E986" s="1095">
        <v>3034549</v>
      </c>
      <c r="F986" s="1095">
        <v>3034549</v>
      </c>
      <c r="G986" s="1095">
        <v>0</v>
      </c>
      <c r="H986" s="1095">
        <v>3034549</v>
      </c>
    </row>
    <row r="987" spans="1:9" x14ac:dyDescent="0.2">
      <c r="A987" s="1093">
        <v>9</v>
      </c>
      <c r="B987" s="1100" t="s">
        <v>2455</v>
      </c>
      <c r="C987" s="1090" t="s">
        <v>2456</v>
      </c>
      <c r="D987" s="1095">
        <v>0</v>
      </c>
      <c r="E987" s="1095">
        <v>3034549</v>
      </c>
      <c r="F987" s="1095">
        <v>3034549</v>
      </c>
      <c r="G987" s="1095">
        <v>0</v>
      </c>
      <c r="H987" s="1095">
        <v>3034549</v>
      </c>
      <c r="I987" s="1092"/>
    </row>
    <row r="988" spans="1:9" x14ac:dyDescent="0.2">
      <c r="A988" s="1093">
        <v>9</v>
      </c>
      <c r="B988" s="1100" t="s">
        <v>2457</v>
      </c>
      <c r="C988" s="1090" t="s">
        <v>4801</v>
      </c>
      <c r="D988" s="1095">
        <v>0</v>
      </c>
      <c r="E988" s="1095">
        <v>0</v>
      </c>
      <c r="F988" s="1095">
        <v>0</v>
      </c>
      <c r="G988" s="1095">
        <v>0</v>
      </c>
      <c r="H988" s="1095">
        <v>0</v>
      </c>
    </row>
    <row r="989" spans="1:9" x14ac:dyDescent="0.2">
      <c r="B989" s="1100"/>
    </row>
    <row r="990" spans="1:9" x14ac:dyDescent="0.2">
      <c r="A990" s="1091">
        <v>10</v>
      </c>
      <c r="B990" s="1102"/>
      <c r="C990" s="1092" t="s">
        <v>153</v>
      </c>
      <c r="D990" s="1103">
        <v>0</v>
      </c>
      <c r="E990" s="1103">
        <v>1305802406.54</v>
      </c>
      <c r="F990" s="1103">
        <v>1305802406.54</v>
      </c>
      <c r="G990" s="1103">
        <v>5534824615.3000002</v>
      </c>
      <c r="H990" s="1103">
        <v>-4229022208.7600002</v>
      </c>
    </row>
    <row r="991" spans="1:9" x14ac:dyDescent="0.2">
      <c r="A991" s="1091"/>
      <c r="B991" s="1102"/>
      <c r="C991" s="1092"/>
      <c r="D991" s="1103"/>
      <c r="E991" s="1103"/>
      <c r="F991" s="1103"/>
      <c r="G991" s="1103"/>
      <c r="H991" s="1103"/>
    </row>
    <row r="992" spans="1:9" x14ac:dyDescent="0.2">
      <c r="A992" s="1091">
        <v>10</v>
      </c>
      <c r="B992" s="1102" t="s">
        <v>1304</v>
      </c>
      <c r="C992" s="1092" t="s">
        <v>1305</v>
      </c>
      <c r="D992" s="1103">
        <v>0</v>
      </c>
      <c r="E992" s="1103">
        <v>0</v>
      </c>
      <c r="F992" s="1103">
        <v>0</v>
      </c>
      <c r="G992" s="1103">
        <v>54778313.149999999</v>
      </c>
      <c r="H992" s="1103">
        <v>-54778313.149999999</v>
      </c>
    </row>
    <row r="993" spans="1:9" x14ac:dyDescent="0.2">
      <c r="A993" s="1093">
        <v>10</v>
      </c>
      <c r="B993" s="1100" t="s">
        <v>2008</v>
      </c>
      <c r="C993" s="1090" t="s">
        <v>4612</v>
      </c>
      <c r="D993" s="1095">
        <v>0</v>
      </c>
      <c r="E993" s="1095">
        <v>0</v>
      </c>
      <c r="F993" s="1095">
        <v>0</v>
      </c>
      <c r="G993" s="1095">
        <v>54778313.149999999</v>
      </c>
      <c r="H993" s="1095">
        <v>-54778313.149999999</v>
      </c>
    </row>
    <row r="994" spans="1:9" s="1092" customFormat="1" x14ac:dyDescent="0.2">
      <c r="A994" s="1093">
        <v>10</v>
      </c>
      <c r="B994" s="1100" t="s">
        <v>2459</v>
      </c>
      <c r="C994" s="1092" t="s">
        <v>2458</v>
      </c>
      <c r="D994" s="1103">
        <v>0</v>
      </c>
      <c r="E994" s="1103">
        <v>0</v>
      </c>
      <c r="F994" s="1103">
        <v>0</v>
      </c>
      <c r="G994" s="1095">
        <v>54778313.149999999</v>
      </c>
      <c r="H994" s="1095">
        <v>-54778313.149999999</v>
      </c>
    </row>
    <row r="995" spans="1:9" x14ac:dyDescent="0.2">
      <c r="A995" s="1093">
        <v>10</v>
      </c>
      <c r="B995" s="1100" t="s">
        <v>2460</v>
      </c>
      <c r="C995" s="1090" t="s">
        <v>2461</v>
      </c>
      <c r="D995" s="1095">
        <v>0</v>
      </c>
      <c r="E995" s="1095">
        <v>0</v>
      </c>
      <c r="F995" s="1095">
        <v>0</v>
      </c>
      <c r="G995" s="1095">
        <v>54778313.149999999</v>
      </c>
      <c r="H995" s="1095">
        <v>-54778313.149999999</v>
      </c>
    </row>
    <row r="996" spans="1:9" x14ac:dyDescent="0.2">
      <c r="B996" s="1100"/>
    </row>
    <row r="997" spans="1:9" x14ac:dyDescent="0.2">
      <c r="A997" s="1091">
        <v>10</v>
      </c>
      <c r="B997" s="1102" t="s">
        <v>1415</v>
      </c>
      <c r="C997" s="1092" t="s">
        <v>1416</v>
      </c>
      <c r="D997" s="1103">
        <v>0</v>
      </c>
      <c r="E997" s="1103">
        <v>1249643769.0899999</v>
      </c>
      <c r="F997" s="1103">
        <v>1249643769.0899999</v>
      </c>
      <c r="G997" s="1103">
        <v>649871286.14999998</v>
      </c>
      <c r="H997" s="1103">
        <v>599772482.94000006</v>
      </c>
    </row>
    <row r="998" spans="1:9" x14ac:dyDescent="0.2">
      <c r="A998" s="1093">
        <v>10</v>
      </c>
      <c r="B998" s="1100" t="s">
        <v>1509</v>
      </c>
      <c r="C998" s="1090" t="s">
        <v>4612</v>
      </c>
      <c r="D998" s="1095">
        <v>0</v>
      </c>
      <c r="E998" s="1095">
        <v>1249643769.0899999</v>
      </c>
      <c r="F998" s="1095">
        <v>1249643769.0899999</v>
      </c>
      <c r="G998" s="1095">
        <v>649871286.14999998</v>
      </c>
      <c r="H998" s="1095">
        <v>599772482.94000006</v>
      </c>
    </row>
    <row r="999" spans="1:9" x14ac:dyDescent="0.2">
      <c r="A999" s="1093">
        <v>10</v>
      </c>
      <c r="B999" s="1100" t="s">
        <v>2462</v>
      </c>
      <c r="C999" s="1090" t="s">
        <v>4802</v>
      </c>
      <c r="D999" s="1095">
        <v>0</v>
      </c>
      <c r="E999" s="1095">
        <v>-238467837.09999999</v>
      </c>
      <c r="F999" s="1095">
        <v>-238467837.09999999</v>
      </c>
      <c r="G999" s="1095">
        <v>0</v>
      </c>
      <c r="H999" s="1095">
        <v>-238467837.09999999</v>
      </c>
    </row>
    <row r="1000" spans="1:9" x14ac:dyDescent="0.2">
      <c r="A1000" s="1093">
        <v>10</v>
      </c>
      <c r="B1000" s="1100" t="s">
        <v>2463</v>
      </c>
      <c r="C1000" s="1090" t="s">
        <v>4802</v>
      </c>
      <c r="D1000" s="1095">
        <v>0</v>
      </c>
      <c r="E1000" s="1095">
        <v>1488111606.1900001</v>
      </c>
      <c r="F1000" s="1095">
        <v>1488111606.1900001</v>
      </c>
      <c r="G1000" s="1095">
        <v>649871286.14999998</v>
      </c>
      <c r="H1000" s="1095">
        <v>838240320.03999996</v>
      </c>
    </row>
    <row r="1001" spans="1:9" x14ac:dyDescent="0.2">
      <c r="A1001" s="1093">
        <v>10</v>
      </c>
      <c r="B1001" s="1100" t="s">
        <v>2464</v>
      </c>
      <c r="C1001" s="1090" t="s">
        <v>2465</v>
      </c>
      <c r="D1001" s="1095">
        <v>0</v>
      </c>
      <c r="E1001" s="1095">
        <v>16051440</v>
      </c>
      <c r="F1001" s="1095">
        <v>16051440</v>
      </c>
      <c r="G1001" s="1095">
        <v>21480808</v>
      </c>
      <c r="H1001" s="1095">
        <v>-5429368</v>
      </c>
    </row>
    <row r="1002" spans="1:9" x14ac:dyDescent="0.2">
      <c r="A1002" s="1093">
        <v>10</v>
      </c>
      <c r="B1002" s="1100" t="s">
        <v>2466</v>
      </c>
      <c r="C1002" s="1090" t="s">
        <v>4803</v>
      </c>
      <c r="D1002" s="1095">
        <v>0</v>
      </c>
      <c r="E1002" s="1095">
        <v>577754812.14999998</v>
      </c>
      <c r="F1002" s="1095">
        <v>577754812.14999998</v>
      </c>
      <c r="G1002" s="1095">
        <v>30378824.649999999</v>
      </c>
      <c r="H1002" s="1095">
        <v>547375987.5</v>
      </c>
    </row>
    <row r="1003" spans="1:9" x14ac:dyDescent="0.2">
      <c r="A1003" s="1093">
        <v>10</v>
      </c>
      <c r="B1003" s="1100" t="s">
        <v>2467</v>
      </c>
      <c r="C1003" s="1090" t="s">
        <v>2468</v>
      </c>
      <c r="D1003" s="1095">
        <v>0</v>
      </c>
      <c r="E1003" s="1095">
        <v>382610.64</v>
      </c>
      <c r="F1003" s="1095">
        <v>382610.64</v>
      </c>
      <c r="G1003" s="1095">
        <v>0</v>
      </c>
      <c r="H1003" s="1095">
        <v>382610.64</v>
      </c>
    </row>
    <row r="1004" spans="1:9" s="1092" customFormat="1" x14ac:dyDescent="0.2">
      <c r="A1004" s="1093">
        <v>10</v>
      </c>
      <c r="B1004" s="1100" t="s">
        <v>2469</v>
      </c>
      <c r="C1004" s="1090" t="s">
        <v>2470</v>
      </c>
      <c r="D1004" s="1103">
        <v>0</v>
      </c>
      <c r="E1004" s="1095">
        <v>243045778.5</v>
      </c>
      <c r="F1004" s="1095">
        <v>243045778.5</v>
      </c>
      <c r="G1004" s="1095">
        <v>41498709.049999997</v>
      </c>
      <c r="H1004" s="1095">
        <v>201547069.44999999</v>
      </c>
      <c r="I1004" s="1090"/>
    </row>
    <row r="1005" spans="1:9" x14ac:dyDescent="0.2">
      <c r="A1005" s="1093">
        <v>10</v>
      </c>
      <c r="B1005" s="1100" t="s">
        <v>2471</v>
      </c>
      <c r="C1005" s="1090" t="s">
        <v>4804</v>
      </c>
      <c r="D1005" s="1095">
        <v>0</v>
      </c>
      <c r="E1005" s="1095">
        <v>1117097.3</v>
      </c>
      <c r="F1005" s="1095">
        <v>1117097.3</v>
      </c>
      <c r="G1005" s="1095">
        <v>0</v>
      </c>
      <c r="H1005" s="1095">
        <v>1117097.3</v>
      </c>
    </row>
    <row r="1006" spans="1:9" x14ac:dyDescent="0.2">
      <c r="A1006" s="1093">
        <v>10</v>
      </c>
      <c r="B1006" s="1100" t="s">
        <v>2472</v>
      </c>
      <c r="C1006" s="1090" t="s">
        <v>4805</v>
      </c>
      <c r="D1006" s="1095">
        <v>0</v>
      </c>
      <c r="E1006" s="1095">
        <v>295358104.5</v>
      </c>
      <c r="F1006" s="1095">
        <v>295358104.5</v>
      </c>
      <c r="G1006" s="1095">
        <v>190395220.69999999</v>
      </c>
      <c r="H1006" s="1095">
        <v>104962883.8</v>
      </c>
    </row>
    <row r="1007" spans="1:9" x14ac:dyDescent="0.2">
      <c r="A1007" s="1093">
        <v>10</v>
      </c>
      <c r="B1007" s="1100" t="s">
        <v>2473</v>
      </c>
      <c r="C1007" s="1090" t="s">
        <v>4806</v>
      </c>
      <c r="D1007" s="1095">
        <v>0</v>
      </c>
      <c r="E1007" s="1095">
        <v>354401763.10000002</v>
      </c>
      <c r="F1007" s="1095">
        <v>354401763.10000002</v>
      </c>
      <c r="G1007" s="1095">
        <v>366117723.75</v>
      </c>
      <c r="H1007" s="1095">
        <v>-11715960.65</v>
      </c>
    </row>
    <row r="1008" spans="1:9" x14ac:dyDescent="0.2">
      <c r="B1008" s="1100"/>
    </row>
    <row r="1009" spans="1:9" x14ac:dyDescent="0.2">
      <c r="A1009" s="1091">
        <v>10</v>
      </c>
      <c r="B1009" s="1102" t="s">
        <v>1612</v>
      </c>
      <c r="C1009" s="1092" t="s">
        <v>1613</v>
      </c>
      <c r="D1009" s="1103">
        <v>0</v>
      </c>
      <c r="E1009" s="1103">
        <v>0</v>
      </c>
      <c r="F1009" s="1103">
        <v>0</v>
      </c>
      <c r="G1009" s="1103">
        <v>108372384.55</v>
      </c>
      <c r="H1009" s="1103">
        <v>-108372384.55</v>
      </c>
    </row>
    <row r="1010" spans="1:9" x14ac:dyDescent="0.2">
      <c r="A1010" s="1093">
        <v>10</v>
      </c>
      <c r="B1010" s="1100" t="s">
        <v>2121</v>
      </c>
      <c r="C1010" s="1090" t="s">
        <v>4612</v>
      </c>
      <c r="D1010" s="1095">
        <v>0</v>
      </c>
      <c r="E1010" s="1095">
        <v>0</v>
      </c>
      <c r="F1010" s="1095">
        <v>0</v>
      </c>
      <c r="G1010" s="1095">
        <v>108372384.55</v>
      </c>
      <c r="H1010" s="1095">
        <v>-108372384.55</v>
      </c>
    </row>
    <row r="1011" spans="1:9" x14ac:dyDescent="0.2">
      <c r="A1011" s="1093">
        <v>10</v>
      </c>
      <c r="B1011" s="1100" t="s">
        <v>2474</v>
      </c>
      <c r="C1011" s="1090" t="s">
        <v>2475</v>
      </c>
      <c r="D1011" s="1095">
        <v>0</v>
      </c>
      <c r="E1011" s="1095">
        <v>-106085387.52</v>
      </c>
      <c r="F1011" s="1095">
        <v>-106085387.52</v>
      </c>
      <c r="G1011" s="1095">
        <v>0</v>
      </c>
      <c r="H1011" s="1095">
        <v>-106085387.52</v>
      </c>
    </row>
    <row r="1012" spans="1:9" x14ac:dyDescent="0.2">
      <c r="A1012" s="1093">
        <v>10</v>
      </c>
      <c r="B1012" s="1100" t="s">
        <v>2476</v>
      </c>
      <c r="C1012" s="1090" t="s">
        <v>2475</v>
      </c>
      <c r="D1012" s="1095">
        <v>0</v>
      </c>
      <c r="E1012" s="1095">
        <v>106085387.52</v>
      </c>
      <c r="F1012" s="1095">
        <v>106085387.52</v>
      </c>
      <c r="G1012" s="1095">
        <v>108372384.55</v>
      </c>
      <c r="H1012" s="1095">
        <v>-2286997.0299999998</v>
      </c>
    </row>
    <row r="1013" spans="1:9" x14ac:dyDescent="0.2">
      <c r="A1013" s="1093">
        <v>10</v>
      </c>
      <c r="B1013" s="1100" t="s">
        <v>2477</v>
      </c>
      <c r="C1013" s="1372" t="s">
        <v>5084</v>
      </c>
      <c r="D1013" s="1095">
        <v>0</v>
      </c>
      <c r="E1013" s="1095">
        <v>106085387.52</v>
      </c>
      <c r="F1013" s="1095">
        <v>106085387.52</v>
      </c>
      <c r="G1013" s="1095">
        <v>108372384.55</v>
      </c>
      <c r="H1013" s="1095">
        <v>-2286997.0299999998</v>
      </c>
    </row>
    <row r="1014" spans="1:9" x14ac:dyDescent="0.2">
      <c r="B1014" s="1100"/>
    </row>
    <row r="1015" spans="1:9" x14ac:dyDescent="0.2">
      <c r="A1015" s="1091">
        <v>10</v>
      </c>
      <c r="B1015" s="1102" t="s">
        <v>1684</v>
      </c>
      <c r="C1015" s="1092" t="s">
        <v>1685</v>
      </c>
      <c r="D1015" s="1103">
        <v>0</v>
      </c>
      <c r="E1015" s="1103">
        <v>56158637.450000003</v>
      </c>
      <c r="F1015" s="1103">
        <v>56158637.450000003</v>
      </c>
      <c r="G1015" s="1103">
        <v>67702001.799999997</v>
      </c>
      <c r="H1015" s="1103">
        <v>-11543364.35</v>
      </c>
    </row>
    <row r="1016" spans="1:9" s="1092" customFormat="1" x14ac:dyDescent="0.2">
      <c r="A1016" s="1093">
        <v>10</v>
      </c>
      <c r="B1016" s="1100" t="s">
        <v>2128</v>
      </c>
      <c r="C1016" s="1090" t="s">
        <v>4612</v>
      </c>
      <c r="D1016" s="1103">
        <v>0</v>
      </c>
      <c r="E1016" s="1095">
        <v>56158637.450000003</v>
      </c>
      <c r="F1016" s="1095">
        <v>56158637.450000003</v>
      </c>
      <c r="G1016" s="1095">
        <v>67702001.799999997</v>
      </c>
      <c r="H1016" s="1095">
        <v>-11543364.35</v>
      </c>
      <c r="I1016" s="1090"/>
    </row>
    <row r="1017" spans="1:9" x14ac:dyDescent="0.2">
      <c r="A1017" s="1093">
        <v>10</v>
      </c>
      <c r="B1017" s="1100" t="s">
        <v>2478</v>
      </c>
      <c r="C1017" s="1090" t="s">
        <v>2479</v>
      </c>
      <c r="D1017" s="1095">
        <v>0</v>
      </c>
      <c r="E1017" s="1095">
        <v>0</v>
      </c>
      <c r="F1017" s="1095">
        <v>0</v>
      </c>
      <c r="G1017" s="1095">
        <v>0</v>
      </c>
      <c r="H1017" s="1095">
        <v>0</v>
      </c>
    </row>
    <row r="1018" spans="1:9" x14ac:dyDescent="0.2">
      <c r="A1018" s="1093">
        <v>10</v>
      </c>
      <c r="B1018" s="1100" t="s">
        <v>2480</v>
      </c>
      <c r="C1018" s="1090" t="s">
        <v>2479</v>
      </c>
      <c r="D1018" s="1095">
        <v>0</v>
      </c>
      <c r="E1018" s="1095">
        <v>56158637.450000003</v>
      </c>
      <c r="F1018" s="1095">
        <v>56158637.450000003</v>
      </c>
      <c r="G1018" s="1095">
        <v>67702001.799999997</v>
      </c>
      <c r="H1018" s="1095">
        <v>-11543364.35</v>
      </c>
    </row>
    <row r="1019" spans="1:9" x14ac:dyDescent="0.2">
      <c r="A1019" s="1093">
        <v>10</v>
      </c>
      <c r="B1019" s="1100" t="s">
        <v>2481</v>
      </c>
      <c r="C1019" s="1090" t="s">
        <v>2482</v>
      </c>
      <c r="D1019" s="1095">
        <v>0</v>
      </c>
      <c r="E1019" s="1095">
        <v>56158637.450000003</v>
      </c>
      <c r="F1019" s="1095">
        <v>56158637.450000003</v>
      </c>
      <c r="G1019" s="1095">
        <v>67702001.799999997</v>
      </c>
      <c r="H1019" s="1095">
        <v>-11543364.35</v>
      </c>
      <c r="I1019" s="1092"/>
    </row>
    <row r="1020" spans="1:9" x14ac:dyDescent="0.2">
      <c r="B1020" s="1100"/>
    </row>
    <row r="1021" spans="1:9" x14ac:dyDescent="0.2">
      <c r="A1021" s="1091">
        <v>10</v>
      </c>
      <c r="B1021" s="1102" t="s">
        <v>1952</v>
      </c>
      <c r="C1021" s="1092" t="s">
        <v>4798</v>
      </c>
      <c r="D1021" s="1103">
        <v>0</v>
      </c>
      <c r="E1021" s="1103">
        <v>0</v>
      </c>
      <c r="F1021" s="1103">
        <v>0</v>
      </c>
      <c r="G1021" s="1103">
        <v>4654100629.6499996</v>
      </c>
      <c r="H1021" s="1103">
        <v>-4654100629.6499996</v>
      </c>
    </row>
    <row r="1022" spans="1:9" x14ac:dyDescent="0.2">
      <c r="A1022" s="1093">
        <v>10</v>
      </c>
      <c r="B1022" s="1100" t="s">
        <v>2453</v>
      </c>
      <c r="C1022" s="1090" t="s">
        <v>4799</v>
      </c>
      <c r="D1022" s="1095">
        <v>0</v>
      </c>
      <c r="E1022" s="1095">
        <v>0</v>
      </c>
      <c r="F1022" s="1095">
        <v>0</v>
      </c>
      <c r="G1022" s="1095">
        <v>4654100629.6499996</v>
      </c>
      <c r="H1022" s="1095">
        <v>-4654100629.6499996</v>
      </c>
    </row>
    <row r="1023" spans="1:9" x14ac:dyDescent="0.2">
      <c r="A1023" s="1093">
        <v>10</v>
      </c>
      <c r="B1023" s="1100" t="s">
        <v>2483</v>
      </c>
      <c r="C1023" s="1090" t="s">
        <v>4807</v>
      </c>
      <c r="D1023" s="1095">
        <v>0</v>
      </c>
      <c r="E1023" s="1095">
        <v>-4687997680.04</v>
      </c>
      <c r="F1023" s="1095">
        <v>-4687997680.04</v>
      </c>
      <c r="G1023" s="1095">
        <v>0</v>
      </c>
      <c r="H1023" s="1095">
        <v>-4687997680.04</v>
      </c>
    </row>
    <row r="1024" spans="1:9" s="1092" customFormat="1" x14ac:dyDescent="0.2">
      <c r="A1024" s="1093">
        <v>10</v>
      </c>
      <c r="B1024" s="1100" t="s">
        <v>2484</v>
      </c>
      <c r="C1024" s="1090" t="s">
        <v>4807</v>
      </c>
      <c r="D1024" s="1103">
        <v>0</v>
      </c>
      <c r="E1024" s="1095">
        <v>4687997680.04</v>
      </c>
      <c r="F1024" s="1095">
        <v>4687997680.04</v>
      </c>
      <c r="G1024" s="1095">
        <v>4654100629.6499996</v>
      </c>
      <c r="H1024" s="1095">
        <v>33897050.390000001</v>
      </c>
      <c r="I1024" s="1090"/>
    </row>
    <row r="1025" spans="1:9" x14ac:dyDescent="0.2">
      <c r="A1025" s="1093">
        <v>10</v>
      </c>
      <c r="B1025" s="1100" t="s">
        <v>2485</v>
      </c>
      <c r="C1025" s="1090" t="s">
        <v>4808</v>
      </c>
      <c r="D1025" s="1095">
        <v>0</v>
      </c>
      <c r="E1025" s="1095">
        <v>752660631.89999998</v>
      </c>
      <c r="F1025" s="1095">
        <v>752660631.89999998</v>
      </c>
      <c r="G1025" s="1095">
        <v>95537676.299999997</v>
      </c>
      <c r="H1025" s="1095">
        <v>657122955.60000002</v>
      </c>
    </row>
    <row r="1026" spans="1:9" x14ac:dyDescent="0.2">
      <c r="A1026" s="1093">
        <v>10</v>
      </c>
      <c r="B1026" s="1100" t="s">
        <v>2486</v>
      </c>
      <c r="C1026" s="1090" t="s">
        <v>4809</v>
      </c>
      <c r="D1026" s="1095">
        <v>0</v>
      </c>
      <c r="E1026" s="1095">
        <v>19966027.949999999</v>
      </c>
      <c r="F1026" s="1095">
        <v>19966027.949999999</v>
      </c>
      <c r="G1026" s="1095">
        <v>0</v>
      </c>
      <c r="H1026" s="1095">
        <v>19966027.949999999</v>
      </c>
    </row>
    <row r="1027" spans="1:9" x14ac:dyDescent="0.2">
      <c r="A1027" s="1093">
        <v>10</v>
      </c>
      <c r="B1027" s="1100" t="s">
        <v>2487</v>
      </c>
      <c r="C1027" s="1090" t="s">
        <v>4810</v>
      </c>
      <c r="D1027" s="1095">
        <v>0</v>
      </c>
      <c r="E1027" s="1095">
        <v>591639257.39999998</v>
      </c>
      <c r="F1027" s="1095">
        <v>591639257.39999998</v>
      </c>
      <c r="G1027" s="1095">
        <v>120099301.5</v>
      </c>
      <c r="H1027" s="1095">
        <v>471539955.89999998</v>
      </c>
    </row>
    <row r="1028" spans="1:9" x14ac:dyDescent="0.2">
      <c r="A1028" s="1093">
        <v>10</v>
      </c>
      <c r="B1028" s="1100" t="s">
        <v>2488</v>
      </c>
      <c r="C1028" s="1090" t="s">
        <v>4811</v>
      </c>
      <c r="D1028" s="1095">
        <v>0</v>
      </c>
      <c r="E1028" s="1095">
        <v>695188296.20000005</v>
      </c>
      <c r="F1028" s="1095">
        <v>695188296.20000005</v>
      </c>
      <c r="G1028" s="1095">
        <v>80463082.349999994</v>
      </c>
      <c r="H1028" s="1095">
        <v>614725213.85000002</v>
      </c>
    </row>
    <row r="1029" spans="1:9" x14ac:dyDescent="0.2">
      <c r="A1029" s="1093">
        <v>10</v>
      </c>
      <c r="B1029" s="1100" t="s">
        <v>2489</v>
      </c>
      <c r="C1029" s="1090" t="s">
        <v>4812</v>
      </c>
      <c r="D1029" s="1095">
        <v>0</v>
      </c>
      <c r="E1029" s="1095">
        <v>1266776.2</v>
      </c>
      <c r="F1029" s="1095">
        <v>1266776.2</v>
      </c>
      <c r="G1029" s="1095">
        <v>472830434.89999998</v>
      </c>
      <c r="H1029" s="1095">
        <v>-471563658.69999999</v>
      </c>
    </row>
    <row r="1030" spans="1:9" x14ac:dyDescent="0.2">
      <c r="A1030" s="1093">
        <v>10</v>
      </c>
      <c r="B1030" s="1100" t="s">
        <v>2490</v>
      </c>
      <c r="C1030" s="1090" t="s">
        <v>4813</v>
      </c>
      <c r="D1030" s="1095">
        <v>0</v>
      </c>
      <c r="E1030" s="1095">
        <v>20054392.300000001</v>
      </c>
      <c r="F1030" s="1095">
        <v>20054392.300000001</v>
      </c>
      <c r="G1030" s="1095">
        <v>15223415.75</v>
      </c>
      <c r="H1030" s="1095">
        <v>4830976.55</v>
      </c>
    </row>
    <row r="1031" spans="1:9" x14ac:dyDescent="0.2">
      <c r="A1031" s="1093">
        <v>10</v>
      </c>
      <c r="B1031" s="1100" t="s">
        <v>2491</v>
      </c>
      <c r="C1031" s="1090" t="s">
        <v>4814</v>
      </c>
      <c r="D1031" s="1095">
        <v>0</v>
      </c>
      <c r="E1031" s="1095">
        <v>0</v>
      </c>
      <c r="F1031" s="1095">
        <v>0</v>
      </c>
      <c r="G1031" s="1095">
        <v>0</v>
      </c>
      <c r="H1031" s="1095">
        <v>0</v>
      </c>
    </row>
    <row r="1032" spans="1:9" s="1092" customFormat="1" x14ac:dyDescent="0.2">
      <c r="A1032" s="1093">
        <v>10</v>
      </c>
      <c r="B1032" s="1100" t="s">
        <v>2492</v>
      </c>
      <c r="C1032" s="1090" t="s">
        <v>4815</v>
      </c>
      <c r="D1032" s="1103">
        <v>0</v>
      </c>
      <c r="E1032" s="1095">
        <v>470047.4</v>
      </c>
      <c r="F1032" s="1095">
        <v>470047.4</v>
      </c>
      <c r="G1032" s="1103">
        <v>0</v>
      </c>
      <c r="H1032" s="1095">
        <v>470047.4</v>
      </c>
      <c r="I1032" s="1090"/>
    </row>
    <row r="1033" spans="1:9" x14ac:dyDescent="0.2">
      <c r="A1033" s="1093">
        <v>10</v>
      </c>
      <c r="B1033" s="1100" t="s">
        <v>2493</v>
      </c>
      <c r="C1033" s="1090" t="s">
        <v>4816</v>
      </c>
      <c r="D1033" s="1095">
        <v>0</v>
      </c>
      <c r="E1033" s="1095">
        <v>470538814.47000003</v>
      </c>
      <c r="F1033" s="1095">
        <v>470538814.47000003</v>
      </c>
      <c r="G1033" s="1095">
        <v>249651072</v>
      </c>
      <c r="H1033" s="1095">
        <v>220887742.47</v>
      </c>
    </row>
    <row r="1034" spans="1:9" x14ac:dyDescent="0.2">
      <c r="A1034" s="1093">
        <v>10</v>
      </c>
      <c r="B1034" s="1100" t="s">
        <v>2494</v>
      </c>
      <c r="C1034" s="1090" t="s">
        <v>4817</v>
      </c>
      <c r="D1034" s="1095">
        <v>0</v>
      </c>
      <c r="E1034" s="1095">
        <v>620368979.54999995</v>
      </c>
      <c r="F1034" s="1095">
        <v>620368979.54999995</v>
      </c>
      <c r="G1034" s="1095">
        <v>540275725.5</v>
      </c>
      <c r="H1034" s="1095">
        <v>80093254.049999997</v>
      </c>
      <c r="I1034" s="1092"/>
    </row>
    <row r="1035" spans="1:9" x14ac:dyDescent="0.2">
      <c r="A1035" s="1093">
        <v>10</v>
      </c>
      <c r="B1035" s="1100" t="s">
        <v>2495</v>
      </c>
      <c r="C1035" s="1090" t="s">
        <v>4818</v>
      </c>
      <c r="D1035" s="1095">
        <v>0</v>
      </c>
      <c r="E1035" s="1095">
        <v>64219527.509999998</v>
      </c>
      <c r="F1035" s="1095">
        <v>64219527.509999998</v>
      </c>
      <c r="G1035" s="1095">
        <v>285691518.89999998</v>
      </c>
      <c r="H1035" s="1095">
        <v>-221471991.38999999</v>
      </c>
      <c r="I1035" s="1092"/>
    </row>
    <row r="1036" spans="1:9" x14ac:dyDescent="0.2">
      <c r="A1036" s="1093">
        <v>10</v>
      </c>
      <c r="B1036" s="1100" t="s">
        <v>2496</v>
      </c>
      <c r="C1036" s="1090" t="s">
        <v>4819</v>
      </c>
      <c r="D1036" s="1095">
        <v>0</v>
      </c>
      <c r="E1036" s="1095">
        <v>13183010.609999999</v>
      </c>
      <c r="F1036" s="1095">
        <v>13183010.609999999</v>
      </c>
      <c r="G1036" s="1095">
        <v>765317467.45000005</v>
      </c>
      <c r="H1036" s="1095">
        <v>-752134456.84000003</v>
      </c>
      <c r="I1036" s="1092"/>
    </row>
    <row r="1037" spans="1:9" x14ac:dyDescent="0.2">
      <c r="A1037" s="1093">
        <v>10</v>
      </c>
      <c r="B1037" s="1100" t="s">
        <v>2497</v>
      </c>
      <c r="C1037" s="1090" t="s">
        <v>4820</v>
      </c>
      <c r="D1037" s="1095">
        <v>0</v>
      </c>
      <c r="E1037" s="1095">
        <v>14272095.98</v>
      </c>
      <c r="F1037" s="1095">
        <v>14272095.98</v>
      </c>
      <c r="G1037" s="1095">
        <v>0</v>
      </c>
      <c r="H1037" s="1095">
        <v>14272095.98</v>
      </c>
    </row>
    <row r="1038" spans="1:9" x14ac:dyDescent="0.2">
      <c r="A1038" s="1093">
        <v>10</v>
      </c>
      <c r="B1038" s="1100" t="s">
        <v>2498</v>
      </c>
      <c r="C1038" s="1090" t="s">
        <v>4821</v>
      </c>
      <c r="D1038" s="1095">
        <v>0</v>
      </c>
      <c r="E1038" s="1095">
        <v>254746.13</v>
      </c>
      <c r="F1038" s="1095">
        <v>254746.13</v>
      </c>
      <c r="G1038" s="1095">
        <v>653901362.95000005</v>
      </c>
      <c r="H1038" s="1095">
        <v>-653646616.82000005</v>
      </c>
    </row>
    <row r="1039" spans="1:9" x14ac:dyDescent="0.2">
      <c r="A1039" s="1093">
        <v>10</v>
      </c>
      <c r="B1039" s="1100" t="s">
        <v>2499</v>
      </c>
      <c r="C1039" s="1090" t="s">
        <v>4822</v>
      </c>
      <c r="D1039" s="1095">
        <v>0</v>
      </c>
      <c r="E1039" s="1095">
        <v>369109000.75</v>
      </c>
      <c r="F1039" s="1095">
        <v>369109000.75</v>
      </c>
      <c r="G1039" s="1095">
        <v>941323671.04999995</v>
      </c>
      <c r="H1039" s="1095">
        <v>-572214670.29999995</v>
      </c>
    </row>
    <row r="1040" spans="1:9" s="1092" customFormat="1" x14ac:dyDescent="0.2">
      <c r="A1040" s="1093">
        <v>10</v>
      </c>
      <c r="B1040" s="1100" t="s">
        <v>2500</v>
      </c>
      <c r="C1040" s="1090" t="s">
        <v>4823</v>
      </c>
      <c r="D1040" s="1103">
        <v>0</v>
      </c>
      <c r="E1040" s="1095">
        <v>141596732.13</v>
      </c>
      <c r="F1040" s="1095">
        <v>141596732.13</v>
      </c>
      <c r="G1040" s="1095">
        <v>152463401</v>
      </c>
      <c r="H1040" s="1095">
        <v>-10866668.869999999</v>
      </c>
      <c r="I1040" s="1090"/>
    </row>
    <row r="1041" spans="1:8" x14ac:dyDescent="0.2">
      <c r="A1041" s="1093">
        <v>10</v>
      </c>
      <c r="B1041" s="1100" t="s">
        <v>2501</v>
      </c>
      <c r="C1041" s="1090" t="s">
        <v>4824</v>
      </c>
      <c r="D1041" s="1095">
        <v>0</v>
      </c>
      <c r="E1041" s="1095">
        <v>899815916.11000001</v>
      </c>
      <c r="F1041" s="1095">
        <v>899815916.11000001</v>
      </c>
      <c r="G1041" s="1095">
        <v>281322500</v>
      </c>
      <c r="H1041" s="1095">
        <v>618493416.11000001</v>
      </c>
    </row>
    <row r="1042" spans="1:8" x14ac:dyDescent="0.2">
      <c r="A1042" s="1093">
        <v>10</v>
      </c>
      <c r="B1042" s="1100" t="s">
        <v>2502</v>
      </c>
      <c r="C1042" s="1372" t="s">
        <v>5085</v>
      </c>
      <c r="D1042" s="1095">
        <v>0</v>
      </c>
      <c r="E1042" s="1095">
        <v>13393427.449999999</v>
      </c>
      <c r="F1042" s="1095">
        <v>13393427.449999999</v>
      </c>
      <c r="G1042" s="1095">
        <v>0</v>
      </c>
      <c r="H1042" s="1095">
        <v>13393427.449999999</v>
      </c>
    </row>
    <row r="1043" spans="1:8" x14ac:dyDescent="0.2">
      <c r="B1043" s="1100"/>
    </row>
    <row r="1044" spans="1:8" ht="23.45" customHeight="1" thickBot="1" x14ac:dyDescent="0.25">
      <c r="A1044" s="1721" t="s">
        <v>600</v>
      </c>
      <c r="B1044" s="1721"/>
      <c r="C1044" s="1721"/>
      <c r="D1044" s="1104">
        <f>D990+D877+D784+D712+D658+D519+D511+D466+D322+D4</f>
        <v>346831385499.97998</v>
      </c>
      <c r="E1044" s="1104">
        <f>E990+E877+E784+E712+E658+E519+E511+E466+E322+E4</f>
        <v>2557150928.9400001</v>
      </c>
      <c r="F1044" s="1104">
        <f>F990+F877+F784+F712+F658+F519+F511+F466+F322+F4</f>
        <v>349388536428.91998</v>
      </c>
      <c r="G1044" s="1104">
        <f>G990+G877+G784+G712+G658+G519+G511+G466+G322+G4</f>
        <v>157655901919.64001</v>
      </c>
      <c r="H1044" s="1104">
        <f>H990+H877+H784+H712+H658+H519+H511+H466+H322+H4</f>
        <v>191732634509.28</v>
      </c>
    </row>
    <row r="1045" spans="1:8" ht="13.5" thickTop="1" x14ac:dyDescent="0.2"/>
    <row r="1046" spans="1:8" x14ac:dyDescent="0.2">
      <c r="A1046" s="1086" t="s">
        <v>51</v>
      </c>
      <c r="B1046" s="1105"/>
    </row>
    <row r="1047" spans="1:8" x14ac:dyDescent="0.2">
      <c r="A1047" s="1086"/>
      <c r="B1047" s="1105"/>
    </row>
    <row r="1048" spans="1:8" x14ac:dyDescent="0.2">
      <c r="A1048" s="1088" t="s">
        <v>4825</v>
      </c>
      <c r="B1048" s="1105"/>
    </row>
  </sheetData>
  <mergeCells count="3">
    <mergeCell ref="A1:A2"/>
    <mergeCell ref="C1:C2"/>
    <mergeCell ref="A1044:C1044"/>
  </mergeCells>
  <phoneticPr fontId="22" type="noConversion"/>
  <pageMargins left="0.55118110236220474" right="0.39370078740157483" top="1.4960629921259843" bottom="0.78740157480314965" header="0.39370078740157483" footer="0.47244094488188981"/>
  <pageSetup scale="70" firstPageNumber="0" orientation="landscape" r:id="rId1"/>
  <headerFooter>
    <oddHeader>&amp;C&amp;"Arial,Negrita"&amp;11UNIVERSIDAD DE COSTA RICA
VICERRECTORÍA DE ADMINISTRACIÓN
OFICINA DE ADMINISTRACIÓN FINANCIERA
SITUACIÓN PRESUPUESTARIA
EGRESOS POR SECCIÓN Y UNIDAD EJECUTORA
AL 30 DE JUNIO DE 2018
(Expresado en colones)</oddHeader>
    <oddFooter>&amp;C&amp;P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MK99"/>
  <sheetViews>
    <sheetView workbookViewId="0">
      <selection activeCell="F93" sqref="F93"/>
    </sheetView>
  </sheetViews>
  <sheetFormatPr baseColWidth="10" defaultColWidth="9.140625" defaultRowHeight="12.75" x14ac:dyDescent="0.2"/>
  <cols>
    <col min="1" max="1" width="55.42578125" style="4" customWidth="1"/>
    <col min="2" max="2" width="8.42578125" style="4" customWidth="1"/>
    <col min="3" max="3" width="3.28515625" style="4" customWidth="1"/>
    <col min="4" max="4" width="19.42578125" style="4" customWidth="1"/>
    <col min="5" max="5" width="3.140625" style="4" customWidth="1"/>
    <col min="6" max="6" width="19.85546875" style="4" customWidth="1"/>
    <col min="7" max="1025" width="11.42578125" style="4" customWidth="1"/>
  </cols>
  <sheetData>
    <row r="1" spans="1:6" ht="15" x14ac:dyDescent="0.2">
      <c r="A1" s="1590" t="s">
        <v>1</v>
      </c>
      <c r="B1" s="1590"/>
      <c r="C1" s="1590"/>
      <c r="D1" s="1590"/>
      <c r="E1" s="1590"/>
      <c r="F1" s="1590"/>
    </row>
    <row r="2" spans="1:6" ht="15" x14ac:dyDescent="0.2">
      <c r="A2" s="1590" t="s">
        <v>2</v>
      </c>
      <c r="B2" s="1590"/>
      <c r="C2" s="1590"/>
      <c r="D2" s="1590"/>
      <c r="E2" s="1590"/>
      <c r="F2" s="1590"/>
    </row>
    <row r="3" spans="1:6" ht="15" x14ac:dyDescent="0.2">
      <c r="A3" s="1590" t="s">
        <v>256</v>
      </c>
      <c r="B3" s="1590"/>
      <c r="C3" s="1590"/>
      <c r="D3" s="1590"/>
      <c r="E3" s="1590"/>
      <c r="F3" s="1590"/>
    </row>
    <row r="4" spans="1:6" ht="15" x14ac:dyDescent="0.2">
      <c r="A4" s="1590" t="s">
        <v>3</v>
      </c>
      <c r="B4" s="1590"/>
      <c r="C4" s="1590"/>
      <c r="D4" s="1590"/>
      <c r="E4" s="1590"/>
      <c r="F4" s="1590"/>
    </row>
    <row r="5" spans="1:6" ht="15" x14ac:dyDescent="0.2">
      <c r="A5" s="1393"/>
      <c r="B5" s="1393"/>
      <c r="C5" s="1393"/>
      <c r="D5" s="1393"/>
      <c r="E5" s="1393"/>
      <c r="F5" s="1393"/>
    </row>
    <row r="6" spans="1:6" ht="15" x14ac:dyDescent="0.2">
      <c r="A6" s="6"/>
      <c r="B6" s="7"/>
      <c r="C6" s="7"/>
      <c r="D6" s="6"/>
      <c r="E6" s="6"/>
      <c r="F6" s="8"/>
    </row>
    <row r="7" spans="1:6" ht="15.75" thickBot="1" x14ac:dyDescent="0.25">
      <c r="A7" s="6"/>
      <c r="B7" s="7" t="s">
        <v>4</v>
      </c>
      <c r="C7" s="7"/>
      <c r="D7" s="9">
        <v>2018</v>
      </c>
      <c r="E7" s="10"/>
      <c r="F7" s="9">
        <v>2017</v>
      </c>
    </row>
    <row r="8" spans="1:6" ht="15" x14ac:dyDescent="0.2">
      <c r="A8" s="6"/>
      <c r="B8" s="11"/>
      <c r="C8" s="7"/>
      <c r="D8" s="12"/>
      <c r="E8" s="12"/>
      <c r="F8" s="12"/>
    </row>
    <row r="9" spans="1:6" ht="15" x14ac:dyDescent="0.2">
      <c r="A9" s="5" t="s">
        <v>5</v>
      </c>
      <c r="B9" s="13"/>
      <c r="C9" s="6"/>
      <c r="D9" s="14"/>
      <c r="E9" s="14"/>
      <c r="F9" s="14"/>
    </row>
    <row r="10" spans="1:6" ht="15" x14ac:dyDescent="0.2">
      <c r="A10" s="5"/>
      <c r="B10" s="13"/>
      <c r="C10" s="6"/>
      <c r="D10" s="14"/>
      <c r="E10" s="14"/>
      <c r="F10" s="14"/>
    </row>
    <row r="11" spans="1:6" ht="15" x14ac:dyDescent="0.2">
      <c r="A11" s="5" t="s">
        <v>6</v>
      </c>
      <c r="B11" s="13"/>
      <c r="C11" s="5"/>
      <c r="D11" s="15"/>
      <c r="E11" s="15"/>
      <c r="F11" s="15"/>
    </row>
    <row r="12" spans="1:6" ht="15" x14ac:dyDescent="0.2">
      <c r="A12" s="6" t="s">
        <v>7</v>
      </c>
      <c r="B12" s="16">
        <v>3</v>
      </c>
      <c r="C12" s="17"/>
      <c r="D12" s="15">
        <v>1334151335.96</v>
      </c>
      <c r="E12" s="15"/>
      <c r="F12" s="137">
        <v>1328175726.24</v>
      </c>
    </row>
    <row r="13" spans="1:6" ht="15" x14ac:dyDescent="0.2">
      <c r="A13" s="6" t="s">
        <v>8</v>
      </c>
      <c r="B13" s="16">
        <v>4</v>
      </c>
      <c r="C13" s="17"/>
      <c r="D13" s="15">
        <v>10821801719.85</v>
      </c>
      <c r="E13" s="15"/>
      <c r="F13" s="137">
        <v>2970592718.5599999</v>
      </c>
    </row>
    <row r="14" spans="1:6" ht="15" x14ac:dyDescent="0.2">
      <c r="A14" s="6" t="s">
        <v>5096</v>
      </c>
      <c r="B14" s="16">
        <v>5</v>
      </c>
      <c r="C14" s="17"/>
      <c r="D14" s="15">
        <v>93924290582.320007</v>
      </c>
      <c r="E14" s="15"/>
      <c r="F14" s="137">
        <v>87163639111.580002</v>
      </c>
    </row>
    <row r="15" spans="1:6" ht="15" x14ac:dyDescent="0.2">
      <c r="A15" s="6" t="s">
        <v>5097</v>
      </c>
      <c r="B15" s="16">
        <v>6</v>
      </c>
      <c r="C15" s="17"/>
      <c r="D15" s="15">
        <v>5231574917.5200005</v>
      </c>
      <c r="E15" s="15"/>
      <c r="F15" s="137">
        <v>4044105882.2800002</v>
      </c>
    </row>
    <row r="16" spans="1:6" ht="15" x14ac:dyDescent="0.2">
      <c r="A16" s="6" t="s">
        <v>5098</v>
      </c>
      <c r="B16" s="16">
        <v>7</v>
      </c>
      <c r="C16" s="17"/>
      <c r="D16" s="15">
        <v>756111696.41999996</v>
      </c>
      <c r="E16" s="15"/>
      <c r="F16" s="137">
        <v>635160382.53999996</v>
      </c>
    </row>
    <row r="17" spans="1:6" ht="15" x14ac:dyDescent="0.2">
      <c r="A17" s="6" t="s">
        <v>5036</v>
      </c>
      <c r="B17" s="16">
        <v>8</v>
      </c>
      <c r="C17" s="17"/>
      <c r="D17" s="15">
        <v>1057160652.38</v>
      </c>
      <c r="E17" s="18"/>
      <c r="F17" s="137">
        <v>860482415.60000002</v>
      </c>
    </row>
    <row r="18" spans="1:6" ht="15" x14ac:dyDescent="0.2">
      <c r="A18" s="6" t="s">
        <v>9</v>
      </c>
      <c r="B18" s="16">
        <v>9</v>
      </c>
      <c r="C18" s="17"/>
      <c r="D18" s="15">
        <v>630604332.88999999</v>
      </c>
      <c r="E18" s="15"/>
      <c r="F18" s="137">
        <v>690550304.98000002</v>
      </c>
    </row>
    <row r="19" spans="1:6" ht="15" x14ac:dyDescent="0.2">
      <c r="A19" s="6" t="s">
        <v>5037</v>
      </c>
      <c r="B19" s="16">
        <v>10</v>
      </c>
      <c r="C19" s="17"/>
      <c r="D19" s="20">
        <v>945314139.32000005</v>
      </c>
      <c r="E19" s="19"/>
      <c r="F19" s="138">
        <v>697661122.15999997</v>
      </c>
    </row>
    <row r="20" spans="1:6" ht="15" x14ac:dyDescent="0.2">
      <c r="A20" s="21" t="s">
        <v>11</v>
      </c>
      <c r="B20" s="16"/>
      <c r="C20" s="17"/>
      <c r="D20" s="22">
        <f>SUM(D12:D19)</f>
        <v>114701009376.66002</v>
      </c>
      <c r="E20" s="19"/>
      <c r="F20" s="22">
        <f>SUM(F12:F19)</f>
        <v>98390367663.940002</v>
      </c>
    </row>
    <row r="21" spans="1:6" ht="15" x14ac:dyDescent="0.2">
      <c r="A21" s="6"/>
      <c r="B21" s="16"/>
      <c r="C21" s="17"/>
      <c r="D21" s="19"/>
      <c r="E21" s="19"/>
      <c r="F21" s="19"/>
    </row>
    <row r="22" spans="1:6" ht="15" x14ac:dyDescent="0.2">
      <c r="A22" s="5" t="s">
        <v>12</v>
      </c>
      <c r="B22" s="16"/>
      <c r="C22" s="17"/>
      <c r="D22" s="19" t="s">
        <v>0</v>
      </c>
      <c r="E22" s="19"/>
      <c r="F22" s="19" t="s">
        <v>0</v>
      </c>
    </row>
    <row r="23" spans="1:6" ht="15" x14ac:dyDescent="0.2">
      <c r="A23" s="6" t="s">
        <v>13</v>
      </c>
      <c r="B23" s="16">
        <v>11</v>
      </c>
      <c r="C23" s="17"/>
      <c r="D23" s="18">
        <v>54417940721.510002</v>
      </c>
      <c r="E23" s="18"/>
      <c r="F23" s="76">
        <v>49287685702.690002</v>
      </c>
    </row>
    <row r="24" spans="1:6" ht="15" x14ac:dyDescent="0.2">
      <c r="A24" s="6" t="s">
        <v>14</v>
      </c>
      <c r="B24" s="16">
        <v>11</v>
      </c>
      <c r="C24" s="17"/>
      <c r="D24" s="19">
        <v>1179104809.54</v>
      </c>
      <c r="E24" s="15"/>
      <c r="F24" s="139">
        <v>1108850350.78</v>
      </c>
    </row>
    <row r="25" spans="1:6" ht="15" x14ac:dyDescent="0.2">
      <c r="A25" s="6" t="s">
        <v>15</v>
      </c>
      <c r="B25" s="16">
        <v>11</v>
      </c>
      <c r="C25" s="17"/>
      <c r="D25" s="19">
        <v>95906813011.669998</v>
      </c>
      <c r="E25" s="15"/>
      <c r="F25" s="139">
        <v>46632648489.519997</v>
      </c>
    </row>
    <row r="26" spans="1:6" ht="15" x14ac:dyDescent="0.2">
      <c r="A26" s="6" t="s">
        <v>16</v>
      </c>
      <c r="B26" s="16">
        <v>11</v>
      </c>
      <c r="C26" s="17"/>
      <c r="D26" s="19">
        <v>8933886046.4899998</v>
      </c>
      <c r="E26" s="15"/>
      <c r="F26" s="139">
        <v>8663706166.5100002</v>
      </c>
    </row>
    <row r="27" spans="1:6" ht="15" x14ac:dyDescent="0.2">
      <c r="A27" s="6" t="s">
        <v>17</v>
      </c>
      <c r="B27" s="16">
        <v>11</v>
      </c>
      <c r="C27" s="17"/>
      <c r="D27" s="15">
        <v>16453307259.65</v>
      </c>
      <c r="E27" s="15"/>
      <c r="F27" s="137">
        <v>8441850950.5500002</v>
      </c>
    </row>
    <row r="28" spans="1:6" ht="15" x14ac:dyDescent="0.2">
      <c r="A28" s="6" t="s">
        <v>5099</v>
      </c>
      <c r="B28" s="16">
        <v>12</v>
      </c>
      <c r="C28" s="17"/>
      <c r="D28" s="15">
        <v>3339713260.8899999</v>
      </c>
      <c r="E28" s="15"/>
      <c r="F28" s="15">
        <v>0</v>
      </c>
    </row>
    <row r="29" spans="1:6" ht="15" x14ac:dyDescent="0.2">
      <c r="A29" s="6" t="s">
        <v>5100</v>
      </c>
      <c r="B29" s="16">
        <v>13</v>
      </c>
      <c r="C29" s="17"/>
      <c r="D29" s="15">
        <v>7359928302.6599998</v>
      </c>
      <c r="E29" s="15"/>
      <c r="F29" s="137">
        <v>5540940302.25</v>
      </c>
    </row>
    <row r="30" spans="1:6" ht="15" x14ac:dyDescent="0.2">
      <c r="A30" s="21" t="s">
        <v>18</v>
      </c>
      <c r="B30" s="16"/>
      <c r="C30" s="23"/>
      <c r="D30" s="22">
        <f>SUM(D23:D29)</f>
        <v>187590693412.41</v>
      </c>
      <c r="E30" s="24"/>
      <c r="F30" s="22">
        <f>SUM(F23:F29)</f>
        <v>119675681962.29999</v>
      </c>
    </row>
    <row r="31" spans="1:6" ht="15" x14ac:dyDescent="0.2">
      <c r="A31" s="5"/>
      <c r="B31" s="16"/>
      <c r="C31" s="23"/>
      <c r="D31" s="24"/>
      <c r="E31" s="24"/>
      <c r="F31" s="24"/>
    </row>
    <row r="32" spans="1:6" ht="15" x14ac:dyDescent="0.2">
      <c r="A32" s="5" t="s">
        <v>19</v>
      </c>
      <c r="B32" s="16"/>
      <c r="C32" s="23"/>
      <c r="D32" s="24"/>
      <c r="E32" s="24"/>
      <c r="F32" s="24"/>
    </row>
    <row r="33" spans="1:6" ht="15" x14ac:dyDescent="0.2">
      <c r="A33" s="6" t="s">
        <v>20</v>
      </c>
      <c r="B33" s="16">
        <v>11</v>
      </c>
      <c r="C33" s="17"/>
      <c r="D33" s="15">
        <v>15089040</v>
      </c>
      <c r="E33" s="24"/>
      <c r="F33" s="137">
        <v>15089040</v>
      </c>
    </row>
    <row r="34" spans="1:6" ht="15" x14ac:dyDescent="0.2">
      <c r="A34" s="6" t="s">
        <v>21</v>
      </c>
      <c r="B34" s="16">
        <v>11</v>
      </c>
      <c r="C34" s="17"/>
      <c r="D34" s="15">
        <v>83583636.549999997</v>
      </c>
      <c r="E34" s="15"/>
      <c r="F34" s="137">
        <v>76670476.049999997</v>
      </c>
    </row>
    <row r="35" spans="1:6" ht="15" x14ac:dyDescent="0.2">
      <c r="A35" s="6" t="s">
        <v>22</v>
      </c>
      <c r="B35" s="16">
        <v>14</v>
      </c>
      <c r="C35" s="17"/>
      <c r="D35" s="15">
        <v>131227110</v>
      </c>
      <c r="E35" s="15"/>
      <c r="F35" s="137">
        <v>124658240</v>
      </c>
    </row>
    <row r="36" spans="1:6" ht="15" x14ac:dyDescent="0.2">
      <c r="A36" s="25" t="s">
        <v>23</v>
      </c>
      <c r="B36" s="16">
        <v>11</v>
      </c>
      <c r="C36" s="17"/>
      <c r="D36" s="18">
        <v>112239150.3</v>
      </c>
      <c r="E36" s="18"/>
      <c r="F36" s="76">
        <v>172840505.65000001</v>
      </c>
    </row>
    <row r="37" spans="1:6" ht="15" x14ac:dyDescent="0.2">
      <c r="A37" s="6" t="s">
        <v>24</v>
      </c>
      <c r="B37" s="16">
        <v>11</v>
      </c>
      <c r="C37" s="17"/>
      <c r="D37" s="19">
        <v>20517643.699999999</v>
      </c>
      <c r="E37" s="19"/>
      <c r="F37" s="139">
        <v>43169915</v>
      </c>
    </row>
    <row r="38" spans="1:6" ht="15" x14ac:dyDescent="0.2">
      <c r="A38" s="21" t="s">
        <v>25</v>
      </c>
      <c r="B38" s="16"/>
      <c r="C38" s="17"/>
      <c r="D38" s="22">
        <f>SUM(D33:D37)</f>
        <v>362656580.55000001</v>
      </c>
      <c r="E38" s="15"/>
      <c r="F38" s="22">
        <f>SUM(F33:F37)</f>
        <v>432428176.70000005</v>
      </c>
    </row>
    <row r="39" spans="1:6" ht="15" x14ac:dyDescent="0.2">
      <c r="A39" s="5"/>
      <c r="B39" s="16"/>
      <c r="C39" s="23"/>
      <c r="D39" s="26"/>
      <c r="E39" s="15"/>
      <c r="F39" s="26"/>
    </row>
    <row r="40" spans="1:6" ht="15.75" thickBot="1" x14ac:dyDescent="0.25">
      <c r="A40" s="21" t="s">
        <v>26</v>
      </c>
      <c r="B40" s="16"/>
      <c r="C40" s="23"/>
      <c r="D40" s="27">
        <f>D20+D30+D38</f>
        <v>302654359369.62</v>
      </c>
      <c r="E40" s="24"/>
      <c r="F40" s="27">
        <f>F20+F30+F38</f>
        <v>218498477802.94</v>
      </c>
    </row>
    <row r="41" spans="1:6" ht="15.75" thickTop="1" x14ac:dyDescent="0.2">
      <c r="A41" s="5"/>
      <c r="B41" s="16"/>
      <c r="C41" s="23"/>
      <c r="D41" s="24"/>
      <c r="E41" s="24"/>
      <c r="F41" s="24"/>
    </row>
    <row r="42" spans="1:6" ht="15" x14ac:dyDescent="0.2">
      <c r="A42" s="5" t="s">
        <v>27</v>
      </c>
      <c r="B42" s="13"/>
      <c r="C42" s="6"/>
      <c r="D42" s="15"/>
      <c r="E42" s="15"/>
      <c r="F42" s="15"/>
    </row>
    <row r="43" spans="1:6" ht="15" x14ac:dyDescent="0.2">
      <c r="A43" s="6"/>
      <c r="B43" s="16"/>
      <c r="C43" s="17"/>
      <c r="D43" s="15"/>
      <c r="E43" s="15"/>
      <c r="F43" s="15"/>
    </row>
    <row r="44" spans="1:6" ht="15" x14ac:dyDescent="0.2">
      <c r="A44" s="5" t="s">
        <v>28</v>
      </c>
      <c r="B44" s="16"/>
      <c r="C44" s="17"/>
      <c r="D44" s="15"/>
      <c r="E44" s="15"/>
      <c r="F44" s="15"/>
    </row>
    <row r="45" spans="1:6" ht="15" x14ac:dyDescent="0.2">
      <c r="A45" s="6"/>
      <c r="B45" s="16"/>
      <c r="C45" s="17"/>
      <c r="D45" s="15"/>
      <c r="E45" s="15"/>
      <c r="F45" s="15"/>
    </row>
    <row r="46" spans="1:6" ht="15" x14ac:dyDescent="0.2">
      <c r="A46" s="28" t="s">
        <v>29</v>
      </c>
      <c r="B46" s="16"/>
      <c r="C46" s="23"/>
      <c r="D46" s="15"/>
      <c r="E46" s="15"/>
      <c r="F46" s="15"/>
    </row>
    <row r="47" spans="1:6" ht="15" x14ac:dyDescent="0.2">
      <c r="A47" s="6" t="s">
        <v>5101</v>
      </c>
      <c r="B47" s="16">
        <v>15</v>
      </c>
      <c r="C47" s="17"/>
      <c r="D47" s="15">
        <v>376318524.82999998</v>
      </c>
      <c r="E47" s="15"/>
      <c r="F47" s="137">
        <v>482218237.02999997</v>
      </c>
    </row>
    <row r="48" spans="1:6" ht="15" x14ac:dyDescent="0.2">
      <c r="A48" s="6" t="s">
        <v>30</v>
      </c>
      <c r="B48" s="16">
        <v>16</v>
      </c>
      <c r="C48" s="17"/>
      <c r="D48" s="15">
        <v>6686225103.3900003</v>
      </c>
      <c r="E48" s="15"/>
      <c r="F48" s="137">
        <v>6057663922.5600004</v>
      </c>
    </row>
    <row r="49" spans="1:1025" ht="15" x14ac:dyDescent="0.2">
      <c r="A49" s="6" t="s">
        <v>31</v>
      </c>
      <c r="B49" s="16">
        <v>17</v>
      </c>
      <c r="C49" s="17"/>
      <c r="D49" s="15">
        <v>11395428157.08</v>
      </c>
      <c r="E49" s="15"/>
      <c r="F49" s="137">
        <v>10667703472.969999</v>
      </c>
    </row>
    <row r="50" spans="1:1025" ht="15" x14ac:dyDescent="0.2">
      <c r="A50" s="6" t="s">
        <v>32</v>
      </c>
      <c r="B50" s="16">
        <v>18</v>
      </c>
      <c r="C50" s="17"/>
      <c r="D50" s="15">
        <v>1969326608.54</v>
      </c>
      <c r="E50" s="15"/>
      <c r="F50" s="137">
        <v>2454935298.1799998</v>
      </c>
    </row>
    <row r="51" spans="1:1025" ht="15" x14ac:dyDescent="0.2">
      <c r="A51" s="6" t="s">
        <v>5102</v>
      </c>
      <c r="B51" s="16">
        <v>19</v>
      </c>
      <c r="C51" s="17"/>
      <c r="D51" s="15">
        <v>545047171.07000005</v>
      </c>
      <c r="E51" s="15"/>
      <c r="F51" s="137">
        <v>211844886.53999999</v>
      </c>
    </row>
    <row r="52" spans="1:1025" ht="15" x14ac:dyDescent="0.2">
      <c r="A52" s="21" t="s">
        <v>33</v>
      </c>
      <c r="B52" s="16"/>
      <c r="C52" s="17"/>
      <c r="D52" s="22">
        <f>SUM(D47:D51)</f>
        <v>20972345564.91</v>
      </c>
      <c r="E52" s="15"/>
      <c r="F52" s="22">
        <f>SUM(F47:F51)</f>
        <v>19874365817.279999</v>
      </c>
    </row>
    <row r="53" spans="1:1025" ht="15" x14ac:dyDescent="0.2">
      <c r="A53" s="5"/>
      <c r="B53" s="16"/>
      <c r="C53" s="17"/>
      <c r="D53" s="6"/>
      <c r="E53" s="6"/>
      <c r="F53" s="6"/>
    </row>
    <row r="54" spans="1:1025" s="1" customFormat="1" ht="15" x14ac:dyDescent="0.2">
      <c r="A54" s="38"/>
      <c r="B54" s="644"/>
      <c r="C54" s="645"/>
      <c r="D54" s="412"/>
      <c r="E54" s="412"/>
      <c r="F54" s="21" t="s">
        <v>5162</v>
      </c>
      <c r="G54" s="646"/>
      <c r="H54" s="646"/>
      <c r="I54" s="646"/>
      <c r="J54" s="646"/>
      <c r="K54" s="646"/>
      <c r="L54" s="646"/>
      <c r="M54" s="646"/>
      <c r="N54" s="646"/>
      <c r="O54" s="646"/>
      <c r="P54" s="646"/>
      <c r="Q54" s="646"/>
      <c r="R54" s="646"/>
      <c r="S54" s="646"/>
      <c r="T54" s="646"/>
      <c r="U54" s="646"/>
      <c r="V54" s="646"/>
      <c r="W54" s="646"/>
      <c r="X54" s="646"/>
      <c r="Y54" s="646"/>
      <c r="Z54" s="646"/>
      <c r="AA54" s="646"/>
      <c r="AB54" s="646"/>
      <c r="AC54" s="646"/>
      <c r="AD54" s="646"/>
      <c r="AE54" s="646"/>
      <c r="AF54" s="646"/>
      <c r="AG54" s="646"/>
      <c r="AH54" s="646"/>
      <c r="AI54" s="646"/>
      <c r="AJ54" s="646"/>
      <c r="AK54" s="646"/>
      <c r="AL54" s="646"/>
      <c r="AM54" s="646"/>
      <c r="AN54" s="646"/>
      <c r="AO54" s="646"/>
      <c r="AP54" s="646"/>
      <c r="AQ54" s="646"/>
      <c r="AR54" s="646"/>
      <c r="AS54" s="646"/>
      <c r="AT54" s="646"/>
      <c r="AU54" s="646"/>
      <c r="AV54" s="646"/>
      <c r="AW54" s="646"/>
      <c r="AX54" s="646"/>
      <c r="AY54" s="646"/>
      <c r="AZ54" s="646"/>
      <c r="BA54" s="646"/>
      <c r="BB54" s="646"/>
      <c r="BC54" s="646"/>
      <c r="BD54" s="646"/>
      <c r="BE54" s="646"/>
      <c r="BF54" s="646"/>
      <c r="BG54" s="646"/>
      <c r="BH54" s="646"/>
      <c r="BI54" s="646"/>
      <c r="BJ54" s="646"/>
      <c r="BK54" s="646"/>
      <c r="BL54" s="646"/>
      <c r="BM54" s="646"/>
      <c r="BN54" s="646"/>
      <c r="BO54" s="646"/>
      <c r="BP54" s="646"/>
      <c r="BQ54" s="646"/>
      <c r="BR54" s="646"/>
      <c r="BS54" s="646"/>
      <c r="BT54" s="646"/>
      <c r="BU54" s="646"/>
      <c r="BV54" s="646"/>
      <c r="BW54" s="646"/>
      <c r="BX54" s="646"/>
      <c r="BY54" s="646"/>
      <c r="BZ54" s="646"/>
      <c r="CA54" s="646"/>
      <c r="CB54" s="646"/>
      <c r="CC54" s="646"/>
      <c r="CD54" s="646"/>
      <c r="CE54" s="646"/>
      <c r="CF54" s="646"/>
      <c r="CG54" s="646"/>
      <c r="CH54" s="646"/>
      <c r="CI54" s="646"/>
      <c r="CJ54" s="646"/>
      <c r="CK54" s="646"/>
      <c r="CL54" s="646"/>
      <c r="CM54" s="646"/>
      <c r="CN54" s="646"/>
      <c r="CO54" s="646"/>
      <c r="CP54" s="646"/>
      <c r="CQ54" s="646"/>
      <c r="CR54" s="646"/>
      <c r="CS54" s="646"/>
      <c r="CT54" s="646"/>
      <c r="CU54" s="646"/>
      <c r="CV54" s="646"/>
      <c r="CW54" s="646"/>
      <c r="CX54" s="646"/>
      <c r="CY54" s="646"/>
      <c r="CZ54" s="646"/>
      <c r="DA54" s="646"/>
      <c r="DB54" s="646"/>
      <c r="DC54" s="646"/>
      <c r="DD54" s="646"/>
      <c r="DE54" s="646"/>
      <c r="DF54" s="646"/>
      <c r="DG54" s="646"/>
      <c r="DH54" s="646"/>
      <c r="DI54" s="646"/>
      <c r="DJ54" s="646"/>
      <c r="DK54" s="646"/>
      <c r="DL54" s="646"/>
      <c r="DM54" s="646"/>
      <c r="DN54" s="646"/>
      <c r="DO54" s="646"/>
      <c r="DP54" s="646"/>
      <c r="DQ54" s="646"/>
      <c r="DR54" s="646"/>
      <c r="DS54" s="646"/>
      <c r="DT54" s="646"/>
      <c r="DU54" s="646"/>
      <c r="DV54" s="646"/>
      <c r="DW54" s="646"/>
      <c r="DX54" s="646"/>
      <c r="DY54" s="646"/>
      <c r="DZ54" s="646"/>
      <c r="EA54" s="646"/>
      <c r="EB54" s="646"/>
      <c r="EC54" s="646"/>
      <c r="ED54" s="646"/>
      <c r="EE54" s="646"/>
      <c r="EF54" s="646"/>
      <c r="EG54" s="646"/>
      <c r="EH54" s="646"/>
      <c r="EI54" s="646"/>
      <c r="EJ54" s="646"/>
      <c r="EK54" s="646"/>
      <c r="EL54" s="646"/>
      <c r="EM54" s="646"/>
      <c r="EN54" s="646"/>
      <c r="EO54" s="646"/>
      <c r="EP54" s="646"/>
      <c r="EQ54" s="646"/>
      <c r="ER54" s="646"/>
      <c r="ES54" s="646"/>
      <c r="ET54" s="646"/>
      <c r="EU54" s="646"/>
      <c r="EV54" s="646"/>
      <c r="EW54" s="646"/>
      <c r="EX54" s="646"/>
      <c r="EY54" s="646"/>
      <c r="EZ54" s="646"/>
      <c r="FA54" s="646"/>
      <c r="FB54" s="646"/>
      <c r="FC54" s="646"/>
      <c r="FD54" s="646"/>
      <c r="FE54" s="646"/>
      <c r="FF54" s="646"/>
      <c r="FG54" s="646"/>
      <c r="FH54" s="646"/>
      <c r="FI54" s="646"/>
      <c r="FJ54" s="646"/>
      <c r="FK54" s="646"/>
      <c r="FL54" s="646"/>
      <c r="FM54" s="646"/>
      <c r="FN54" s="646"/>
      <c r="FO54" s="646"/>
      <c r="FP54" s="646"/>
      <c r="FQ54" s="646"/>
      <c r="FR54" s="646"/>
      <c r="FS54" s="646"/>
      <c r="FT54" s="646"/>
      <c r="FU54" s="646"/>
      <c r="FV54" s="646"/>
      <c r="FW54" s="646"/>
      <c r="FX54" s="646"/>
      <c r="FY54" s="646"/>
      <c r="FZ54" s="646"/>
      <c r="GA54" s="646"/>
      <c r="GB54" s="646"/>
      <c r="GC54" s="646"/>
      <c r="GD54" s="646"/>
      <c r="GE54" s="646"/>
      <c r="GF54" s="646"/>
      <c r="GG54" s="646"/>
      <c r="GH54" s="646"/>
      <c r="GI54" s="646"/>
      <c r="GJ54" s="646"/>
      <c r="GK54" s="646"/>
      <c r="GL54" s="646"/>
      <c r="GM54" s="646"/>
      <c r="GN54" s="646"/>
      <c r="GO54" s="646"/>
      <c r="GP54" s="646"/>
      <c r="GQ54" s="646"/>
      <c r="GR54" s="646"/>
      <c r="GS54" s="646"/>
      <c r="GT54" s="646"/>
      <c r="GU54" s="646"/>
      <c r="GV54" s="646"/>
      <c r="GW54" s="646"/>
      <c r="GX54" s="646"/>
      <c r="GY54" s="646"/>
      <c r="GZ54" s="646"/>
      <c r="HA54" s="646"/>
      <c r="HB54" s="646"/>
      <c r="HC54" s="646"/>
      <c r="HD54" s="646"/>
      <c r="HE54" s="646"/>
      <c r="HF54" s="646"/>
      <c r="HG54" s="646"/>
      <c r="HH54" s="646"/>
      <c r="HI54" s="646"/>
      <c r="HJ54" s="646"/>
      <c r="HK54" s="646"/>
      <c r="HL54" s="646"/>
      <c r="HM54" s="646"/>
      <c r="HN54" s="646"/>
      <c r="HO54" s="646"/>
      <c r="HP54" s="646"/>
      <c r="HQ54" s="646"/>
      <c r="HR54" s="646"/>
      <c r="HS54" s="646"/>
      <c r="HT54" s="646"/>
      <c r="HU54" s="646"/>
      <c r="HV54" s="646"/>
      <c r="HW54" s="646"/>
      <c r="HX54" s="646"/>
      <c r="HY54" s="646"/>
      <c r="HZ54" s="646"/>
      <c r="IA54" s="646"/>
      <c r="IB54" s="646"/>
      <c r="IC54" s="646"/>
      <c r="ID54" s="646"/>
      <c r="IE54" s="646"/>
      <c r="IF54" s="646"/>
      <c r="IG54" s="646"/>
      <c r="IH54" s="646"/>
      <c r="II54" s="646"/>
      <c r="IJ54" s="646"/>
      <c r="IK54" s="646"/>
      <c r="IL54" s="646"/>
      <c r="IM54" s="646"/>
      <c r="IN54" s="646"/>
      <c r="IO54" s="646"/>
      <c r="IP54" s="646"/>
      <c r="IQ54" s="646"/>
      <c r="IR54" s="646"/>
      <c r="IS54" s="646"/>
      <c r="IT54" s="646"/>
      <c r="IU54" s="646"/>
      <c r="IV54" s="646"/>
      <c r="IW54" s="646"/>
      <c r="IX54" s="646"/>
      <c r="IY54" s="646"/>
      <c r="IZ54" s="646"/>
      <c r="JA54" s="646"/>
      <c r="JB54" s="646"/>
      <c r="JC54" s="646"/>
      <c r="JD54" s="646"/>
      <c r="JE54" s="646"/>
      <c r="JF54" s="646"/>
      <c r="JG54" s="646"/>
      <c r="JH54" s="646"/>
      <c r="JI54" s="646"/>
      <c r="JJ54" s="646"/>
      <c r="JK54" s="646"/>
      <c r="JL54" s="646"/>
      <c r="JM54" s="646"/>
      <c r="JN54" s="646"/>
      <c r="JO54" s="646"/>
      <c r="JP54" s="646"/>
      <c r="JQ54" s="646"/>
      <c r="JR54" s="646"/>
      <c r="JS54" s="646"/>
      <c r="JT54" s="646"/>
      <c r="JU54" s="646"/>
      <c r="JV54" s="646"/>
      <c r="JW54" s="646"/>
      <c r="JX54" s="646"/>
      <c r="JY54" s="646"/>
      <c r="JZ54" s="646"/>
      <c r="KA54" s="646"/>
      <c r="KB54" s="646"/>
      <c r="KC54" s="646"/>
      <c r="KD54" s="646"/>
      <c r="KE54" s="646"/>
      <c r="KF54" s="646"/>
      <c r="KG54" s="646"/>
      <c r="KH54" s="646"/>
      <c r="KI54" s="646"/>
      <c r="KJ54" s="646"/>
      <c r="KK54" s="646"/>
      <c r="KL54" s="646"/>
      <c r="KM54" s="646"/>
      <c r="KN54" s="646"/>
      <c r="KO54" s="646"/>
      <c r="KP54" s="646"/>
      <c r="KQ54" s="646"/>
      <c r="KR54" s="646"/>
      <c r="KS54" s="646"/>
      <c r="KT54" s="646"/>
      <c r="KU54" s="646"/>
      <c r="KV54" s="646"/>
      <c r="KW54" s="646"/>
      <c r="KX54" s="646"/>
      <c r="KY54" s="646"/>
      <c r="KZ54" s="646"/>
      <c r="LA54" s="646"/>
      <c r="LB54" s="646"/>
      <c r="LC54" s="646"/>
      <c r="LD54" s="646"/>
      <c r="LE54" s="646"/>
      <c r="LF54" s="646"/>
      <c r="LG54" s="646"/>
      <c r="LH54" s="646"/>
      <c r="LI54" s="646"/>
      <c r="LJ54" s="646"/>
      <c r="LK54" s="646"/>
      <c r="LL54" s="646"/>
      <c r="LM54" s="646"/>
      <c r="LN54" s="646"/>
      <c r="LO54" s="646"/>
      <c r="LP54" s="646"/>
      <c r="LQ54" s="646"/>
      <c r="LR54" s="646"/>
      <c r="LS54" s="646"/>
      <c r="LT54" s="646"/>
      <c r="LU54" s="646"/>
      <c r="LV54" s="646"/>
      <c r="LW54" s="646"/>
      <c r="LX54" s="646"/>
      <c r="LY54" s="646"/>
      <c r="LZ54" s="646"/>
      <c r="MA54" s="646"/>
      <c r="MB54" s="646"/>
      <c r="MC54" s="646"/>
      <c r="MD54" s="646"/>
      <c r="ME54" s="646"/>
      <c r="MF54" s="646"/>
      <c r="MG54" s="646"/>
      <c r="MH54" s="646"/>
      <c r="MI54" s="646"/>
      <c r="MJ54" s="646"/>
      <c r="MK54" s="646"/>
      <c r="ML54" s="646"/>
      <c r="MM54" s="646"/>
      <c r="MN54" s="646"/>
      <c r="MO54" s="646"/>
      <c r="MP54" s="646"/>
      <c r="MQ54" s="646"/>
      <c r="MR54" s="646"/>
      <c r="MS54" s="646"/>
      <c r="MT54" s="646"/>
      <c r="MU54" s="646"/>
      <c r="MV54" s="646"/>
      <c r="MW54" s="646"/>
      <c r="MX54" s="646"/>
      <c r="MY54" s="646"/>
      <c r="MZ54" s="646"/>
      <c r="NA54" s="646"/>
      <c r="NB54" s="646"/>
      <c r="NC54" s="646"/>
      <c r="ND54" s="646"/>
      <c r="NE54" s="646"/>
      <c r="NF54" s="646"/>
      <c r="NG54" s="646"/>
      <c r="NH54" s="646"/>
      <c r="NI54" s="646"/>
      <c r="NJ54" s="646"/>
      <c r="NK54" s="646"/>
      <c r="NL54" s="646"/>
      <c r="NM54" s="646"/>
      <c r="NN54" s="646"/>
      <c r="NO54" s="646"/>
      <c r="NP54" s="646"/>
      <c r="NQ54" s="646"/>
      <c r="NR54" s="646"/>
      <c r="NS54" s="646"/>
      <c r="NT54" s="646"/>
      <c r="NU54" s="646"/>
      <c r="NV54" s="646"/>
      <c r="NW54" s="646"/>
      <c r="NX54" s="646"/>
      <c r="NY54" s="646"/>
      <c r="NZ54" s="646"/>
      <c r="OA54" s="646"/>
      <c r="OB54" s="646"/>
      <c r="OC54" s="646"/>
      <c r="OD54" s="646"/>
      <c r="OE54" s="646"/>
      <c r="OF54" s="646"/>
      <c r="OG54" s="646"/>
      <c r="OH54" s="646"/>
      <c r="OI54" s="646"/>
      <c r="OJ54" s="646"/>
      <c r="OK54" s="646"/>
      <c r="OL54" s="646"/>
      <c r="OM54" s="646"/>
      <c r="ON54" s="646"/>
      <c r="OO54" s="646"/>
      <c r="OP54" s="646"/>
      <c r="OQ54" s="646"/>
      <c r="OR54" s="646"/>
      <c r="OS54" s="646"/>
      <c r="OT54" s="646"/>
      <c r="OU54" s="646"/>
      <c r="OV54" s="646"/>
      <c r="OW54" s="646"/>
      <c r="OX54" s="646"/>
      <c r="OY54" s="646"/>
      <c r="OZ54" s="646"/>
      <c r="PA54" s="646"/>
      <c r="PB54" s="646"/>
      <c r="PC54" s="646"/>
      <c r="PD54" s="646"/>
      <c r="PE54" s="646"/>
      <c r="PF54" s="646"/>
      <c r="PG54" s="646"/>
      <c r="PH54" s="646"/>
      <c r="PI54" s="646"/>
      <c r="PJ54" s="646"/>
      <c r="PK54" s="646"/>
      <c r="PL54" s="646"/>
      <c r="PM54" s="646"/>
      <c r="PN54" s="646"/>
      <c r="PO54" s="646"/>
      <c r="PP54" s="646"/>
      <c r="PQ54" s="646"/>
      <c r="PR54" s="646"/>
      <c r="PS54" s="646"/>
      <c r="PT54" s="646"/>
      <c r="PU54" s="646"/>
      <c r="PV54" s="646"/>
      <c r="PW54" s="646"/>
      <c r="PX54" s="646"/>
      <c r="PY54" s="646"/>
      <c r="PZ54" s="646"/>
      <c r="QA54" s="646"/>
      <c r="QB54" s="646"/>
      <c r="QC54" s="646"/>
      <c r="QD54" s="646"/>
      <c r="QE54" s="646"/>
      <c r="QF54" s="646"/>
      <c r="QG54" s="646"/>
      <c r="QH54" s="646"/>
      <c r="QI54" s="646"/>
      <c r="QJ54" s="646"/>
      <c r="QK54" s="646"/>
      <c r="QL54" s="646"/>
      <c r="QM54" s="646"/>
      <c r="QN54" s="646"/>
      <c r="QO54" s="646"/>
      <c r="QP54" s="646"/>
      <c r="QQ54" s="646"/>
      <c r="QR54" s="646"/>
      <c r="QS54" s="646"/>
      <c r="QT54" s="646"/>
      <c r="QU54" s="646"/>
      <c r="QV54" s="646"/>
      <c r="QW54" s="646"/>
      <c r="QX54" s="646"/>
      <c r="QY54" s="646"/>
      <c r="QZ54" s="646"/>
      <c r="RA54" s="646"/>
      <c r="RB54" s="646"/>
      <c r="RC54" s="646"/>
      <c r="RD54" s="646"/>
      <c r="RE54" s="646"/>
      <c r="RF54" s="646"/>
      <c r="RG54" s="646"/>
      <c r="RH54" s="646"/>
      <c r="RI54" s="646"/>
      <c r="RJ54" s="646"/>
      <c r="RK54" s="646"/>
      <c r="RL54" s="646"/>
      <c r="RM54" s="646"/>
      <c r="RN54" s="646"/>
      <c r="RO54" s="646"/>
      <c r="RP54" s="646"/>
      <c r="RQ54" s="646"/>
      <c r="RR54" s="646"/>
      <c r="RS54" s="646"/>
      <c r="RT54" s="646"/>
      <c r="RU54" s="646"/>
      <c r="RV54" s="646"/>
      <c r="RW54" s="646"/>
      <c r="RX54" s="646"/>
      <c r="RY54" s="646"/>
      <c r="RZ54" s="646"/>
      <c r="SA54" s="646"/>
      <c r="SB54" s="646"/>
      <c r="SC54" s="646"/>
      <c r="SD54" s="646"/>
      <c r="SE54" s="646"/>
      <c r="SF54" s="646"/>
      <c r="SG54" s="646"/>
      <c r="SH54" s="646"/>
      <c r="SI54" s="646"/>
      <c r="SJ54" s="646"/>
      <c r="SK54" s="646"/>
      <c r="SL54" s="646"/>
      <c r="SM54" s="646"/>
      <c r="SN54" s="646"/>
      <c r="SO54" s="646"/>
      <c r="SP54" s="646"/>
      <c r="SQ54" s="646"/>
      <c r="SR54" s="646"/>
      <c r="SS54" s="646"/>
      <c r="ST54" s="646"/>
      <c r="SU54" s="646"/>
      <c r="SV54" s="646"/>
      <c r="SW54" s="646"/>
      <c r="SX54" s="646"/>
      <c r="SY54" s="646"/>
      <c r="SZ54" s="646"/>
      <c r="TA54" s="646"/>
      <c r="TB54" s="646"/>
      <c r="TC54" s="646"/>
      <c r="TD54" s="646"/>
      <c r="TE54" s="646"/>
      <c r="TF54" s="646"/>
      <c r="TG54" s="646"/>
      <c r="TH54" s="646"/>
      <c r="TI54" s="646"/>
      <c r="TJ54" s="646"/>
      <c r="TK54" s="646"/>
      <c r="TL54" s="646"/>
      <c r="TM54" s="646"/>
      <c r="TN54" s="646"/>
      <c r="TO54" s="646"/>
      <c r="TP54" s="646"/>
      <c r="TQ54" s="646"/>
      <c r="TR54" s="646"/>
      <c r="TS54" s="646"/>
      <c r="TT54" s="646"/>
      <c r="TU54" s="646"/>
      <c r="TV54" s="646"/>
      <c r="TW54" s="646"/>
      <c r="TX54" s="646"/>
      <c r="TY54" s="646"/>
      <c r="TZ54" s="646"/>
      <c r="UA54" s="646"/>
      <c r="UB54" s="646"/>
      <c r="UC54" s="646"/>
      <c r="UD54" s="646"/>
      <c r="UE54" s="646"/>
      <c r="UF54" s="646"/>
      <c r="UG54" s="646"/>
      <c r="UH54" s="646"/>
      <c r="UI54" s="646"/>
      <c r="UJ54" s="646"/>
      <c r="UK54" s="646"/>
      <c r="UL54" s="646"/>
      <c r="UM54" s="646"/>
      <c r="UN54" s="646"/>
      <c r="UO54" s="646"/>
      <c r="UP54" s="646"/>
      <c r="UQ54" s="646"/>
      <c r="UR54" s="646"/>
      <c r="US54" s="646"/>
      <c r="UT54" s="646"/>
      <c r="UU54" s="646"/>
      <c r="UV54" s="646"/>
      <c r="UW54" s="646"/>
      <c r="UX54" s="646"/>
      <c r="UY54" s="646"/>
      <c r="UZ54" s="646"/>
      <c r="VA54" s="646"/>
      <c r="VB54" s="646"/>
      <c r="VC54" s="646"/>
      <c r="VD54" s="646"/>
      <c r="VE54" s="646"/>
      <c r="VF54" s="646"/>
      <c r="VG54" s="646"/>
      <c r="VH54" s="646"/>
      <c r="VI54" s="646"/>
      <c r="VJ54" s="646"/>
      <c r="VK54" s="646"/>
      <c r="VL54" s="646"/>
      <c r="VM54" s="646"/>
      <c r="VN54" s="646"/>
      <c r="VO54" s="646"/>
      <c r="VP54" s="646"/>
      <c r="VQ54" s="646"/>
      <c r="VR54" s="646"/>
      <c r="VS54" s="646"/>
      <c r="VT54" s="646"/>
      <c r="VU54" s="646"/>
      <c r="VV54" s="646"/>
      <c r="VW54" s="646"/>
      <c r="VX54" s="646"/>
      <c r="VY54" s="646"/>
      <c r="VZ54" s="646"/>
      <c r="WA54" s="646"/>
      <c r="WB54" s="646"/>
      <c r="WC54" s="646"/>
      <c r="WD54" s="646"/>
      <c r="WE54" s="646"/>
      <c r="WF54" s="646"/>
      <c r="WG54" s="646"/>
      <c r="WH54" s="646"/>
      <c r="WI54" s="646"/>
      <c r="WJ54" s="646"/>
      <c r="WK54" s="646"/>
      <c r="WL54" s="646"/>
      <c r="WM54" s="646"/>
      <c r="WN54" s="646"/>
      <c r="WO54" s="646"/>
      <c r="WP54" s="646"/>
      <c r="WQ54" s="646"/>
      <c r="WR54" s="646"/>
      <c r="WS54" s="646"/>
      <c r="WT54" s="646"/>
      <c r="WU54" s="646"/>
      <c r="WV54" s="646"/>
      <c r="WW54" s="646"/>
      <c r="WX54" s="646"/>
      <c r="WY54" s="646"/>
      <c r="WZ54" s="646"/>
      <c r="XA54" s="646"/>
      <c r="XB54" s="646"/>
      <c r="XC54" s="646"/>
      <c r="XD54" s="646"/>
      <c r="XE54" s="646"/>
      <c r="XF54" s="646"/>
      <c r="XG54" s="646"/>
      <c r="XH54" s="646"/>
      <c r="XI54" s="646"/>
      <c r="XJ54" s="646"/>
      <c r="XK54" s="646"/>
      <c r="XL54" s="646"/>
      <c r="XM54" s="646"/>
      <c r="XN54" s="646"/>
      <c r="XO54" s="646"/>
      <c r="XP54" s="646"/>
      <c r="XQ54" s="646"/>
      <c r="XR54" s="646"/>
      <c r="XS54" s="646"/>
      <c r="XT54" s="646"/>
      <c r="XU54" s="646"/>
      <c r="XV54" s="646"/>
      <c r="XW54" s="646"/>
      <c r="XX54" s="646"/>
      <c r="XY54" s="646"/>
      <c r="XZ54" s="646"/>
      <c r="YA54" s="646"/>
      <c r="YB54" s="646"/>
      <c r="YC54" s="646"/>
      <c r="YD54" s="646"/>
      <c r="YE54" s="646"/>
      <c r="YF54" s="646"/>
      <c r="YG54" s="646"/>
      <c r="YH54" s="646"/>
      <c r="YI54" s="646"/>
      <c r="YJ54" s="646"/>
      <c r="YK54" s="646"/>
      <c r="YL54" s="646"/>
      <c r="YM54" s="646"/>
      <c r="YN54" s="646"/>
      <c r="YO54" s="646"/>
      <c r="YP54" s="646"/>
      <c r="YQ54" s="646"/>
      <c r="YR54" s="646"/>
      <c r="YS54" s="646"/>
      <c r="YT54" s="646"/>
      <c r="YU54" s="646"/>
      <c r="YV54" s="646"/>
      <c r="YW54" s="646"/>
      <c r="YX54" s="646"/>
      <c r="YY54" s="646"/>
      <c r="YZ54" s="646"/>
      <c r="ZA54" s="646"/>
      <c r="ZB54" s="646"/>
      <c r="ZC54" s="646"/>
      <c r="ZD54" s="646"/>
      <c r="ZE54" s="646"/>
      <c r="ZF54" s="646"/>
      <c r="ZG54" s="646"/>
      <c r="ZH54" s="646"/>
      <c r="ZI54" s="646"/>
      <c r="ZJ54" s="646"/>
      <c r="ZK54" s="646"/>
      <c r="ZL54" s="646"/>
      <c r="ZM54" s="646"/>
      <c r="ZN54" s="646"/>
      <c r="ZO54" s="646"/>
      <c r="ZP54" s="646"/>
      <c r="ZQ54" s="646"/>
      <c r="ZR54" s="646"/>
      <c r="ZS54" s="646"/>
      <c r="ZT54" s="646"/>
      <c r="ZU54" s="646"/>
      <c r="ZV54" s="646"/>
      <c r="ZW54" s="646"/>
      <c r="ZX54" s="646"/>
      <c r="ZY54" s="646"/>
      <c r="ZZ54" s="646"/>
      <c r="AAA54" s="646"/>
      <c r="AAB54" s="646"/>
      <c r="AAC54" s="646"/>
      <c r="AAD54" s="646"/>
      <c r="AAE54" s="646"/>
      <c r="AAF54" s="646"/>
      <c r="AAG54" s="646"/>
      <c r="AAH54" s="646"/>
      <c r="AAI54" s="646"/>
      <c r="AAJ54" s="646"/>
      <c r="AAK54" s="646"/>
      <c r="AAL54" s="646"/>
      <c r="AAM54" s="646"/>
      <c r="AAN54" s="646"/>
      <c r="AAO54" s="646"/>
      <c r="AAP54" s="646"/>
      <c r="AAQ54" s="646"/>
      <c r="AAR54" s="646"/>
      <c r="AAS54" s="646"/>
      <c r="AAT54" s="646"/>
      <c r="AAU54" s="646"/>
      <c r="AAV54" s="646"/>
      <c r="AAW54" s="646"/>
      <c r="AAX54" s="646"/>
      <c r="AAY54" s="646"/>
      <c r="AAZ54" s="646"/>
      <c r="ABA54" s="646"/>
      <c r="ABB54" s="646"/>
      <c r="ABC54" s="646"/>
      <c r="ABD54" s="646"/>
      <c r="ABE54" s="646"/>
      <c r="ABF54" s="646"/>
      <c r="ABG54" s="646"/>
      <c r="ABH54" s="646"/>
      <c r="ABI54" s="646"/>
      <c r="ABJ54" s="646"/>
      <c r="ABK54" s="646"/>
      <c r="ABL54" s="646"/>
      <c r="ABM54" s="646"/>
      <c r="ABN54" s="646"/>
      <c r="ABO54" s="646"/>
      <c r="ABP54" s="646"/>
      <c r="ABQ54" s="646"/>
      <c r="ABR54" s="646"/>
      <c r="ABS54" s="646"/>
      <c r="ABT54" s="646"/>
      <c r="ABU54" s="646"/>
      <c r="ABV54" s="646"/>
      <c r="ABW54" s="646"/>
      <c r="ABX54" s="646"/>
      <c r="ABY54" s="646"/>
      <c r="ABZ54" s="646"/>
      <c r="ACA54" s="646"/>
      <c r="ACB54" s="646"/>
      <c r="ACC54" s="646"/>
      <c r="ACD54" s="646"/>
      <c r="ACE54" s="646"/>
      <c r="ACF54" s="646"/>
      <c r="ACG54" s="646"/>
      <c r="ACH54" s="646"/>
      <c r="ACI54" s="646"/>
      <c r="ACJ54" s="646"/>
      <c r="ACK54" s="646"/>
      <c r="ACL54" s="646"/>
      <c r="ACM54" s="646"/>
      <c r="ACN54" s="646"/>
      <c r="ACO54" s="646"/>
      <c r="ACP54" s="646"/>
      <c r="ACQ54" s="646"/>
      <c r="ACR54" s="646"/>
      <c r="ACS54" s="646"/>
      <c r="ACT54" s="646"/>
      <c r="ACU54" s="646"/>
      <c r="ACV54" s="646"/>
      <c r="ACW54" s="646"/>
      <c r="ACX54" s="646"/>
      <c r="ACY54" s="646"/>
      <c r="ACZ54" s="646"/>
      <c r="ADA54" s="646"/>
      <c r="ADB54" s="646"/>
      <c r="ADC54" s="646"/>
      <c r="ADD54" s="646"/>
      <c r="ADE54" s="646"/>
      <c r="ADF54" s="646"/>
      <c r="ADG54" s="646"/>
      <c r="ADH54" s="646"/>
      <c r="ADI54" s="646"/>
      <c r="ADJ54" s="646"/>
      <c r="ADK54" s="646"/>
      <c r="ADL54" s="646"/>
      <c r="ADM54" s="646"/>
      <c r="ADN54" s="646"/>
      <c r="ADO54" s="646"/>
      <c r="ADP54" s="646"/>
      <c r="ADQ54" s="646"/>
      <c r="ADR54" s="646"/>
      <c r="ADS54" s="646"/>
      <c r="ADT54" s="646"/>
      <c r="ADU54" s="646"/>
      <c r="ADV54" s="646"/>
      <c r="ADW54" s="646"/>
      <c r="ADX54" s="646"/>
      <c r="ADY54" s="646"/>
      <c r="ADZ54" s="646"/>
      <c r="AEA54" s="646"/>
      <c r="AEB54" s="646"/>
      <c r="AEC54" s="646"/>
      <c r="AED54" s="646"/>
      <c r="AEE54" s="646"/>
      <c r="AEF54" s="646"/>
      <c r="AEG54" s="646"/>
      <c r="AEH54" s="646"/>
      <c r="AEI54" s="646"/>
      <c r="AEJ54" s="646"/>
      <c r="AEK54" s="646"/>
      <c r="AEL54" s="646"/>
      <c r="AEM54" s="646"/>
      <c r="AEN54" s="646"/>
      <c r="AEO54" s="646"/>
      <c r="AEP54" s="646"/>
      <c r="AEQ54" s="646"/>
      <c r="AER54" s="646"/>
      <c r="AES54" s="646"/>
      <c r="AET54" s="646"/>
      <c r="AEU54" s="646"/>
      <c r="AEV54" s="646"/>
      <c r="AEW54" s="646"/>
      <c r="AEX54" s="646"/>
      <c r="AEY54" s="646"/>
      <c r="AEZ54" s="646"/>
      <c r="AFA54" s="646"/>
      <c r="AFB54" s="646"/>
      <c r="AFC54" s="646"/>
      <c r="AFD54" s="646"/>
      <c r="AFE54" s="646"/>
      <c r="AFF54" s="646"/>
      <c r="AFG54" s="646"/>
      <c r="AFH54" s="646"/>
      <c r="AFI54" s="646"/>
      <c r="AFJ54" s="646"/>
      <c r="AFK54" s="646"/>
      <c r="AFL54" s="646"/>
      <c r="AFM54" s="646"/>
      <c r="AFN54" s="646"/>
      <c r="AFO54" s="646"/>
      <c r="AFP54" s="646"/>
      <c r="AFQ54" s="646"/>
      <c r="AFR54" s="646"/>
      <c r="AFS54" s="646"/>
      <c r="AFT54" s="646"/>
      <c r="AFU54" s="646"/>
      <c r="AFV54" s="646"/>
      <c r="AFW54" s="646"/>
      <c r="AFX54" s="646"/>
      <c r="AFY54" s="646"/>
      <c r="AFZ54" s="646"/>
      <c r="AGA54" s="646"/>
      <c r="AGB54" s="646"/>
      <c r="AGC54" s="646"/>
      <c r="AGD54" s="646"/>
      <c r="AGE54" s="646"/>
      <c r="AGF54" s="646"/>
      <c r="AGG54" s="646"/>
      <c r="AGH54" s="646"/>
      <c r="AGI54" s="646"/>
      <c r="AGJ54" s="646"/>
      <c r="AGK54" s="646"/>
      <c r="AGL54" s="646"/>
      <c r="AGM54" s="646"/>
      <c r="AGN54" s="646"/>
      <c r="AGO54" s="646"/>
      <c r="AGP54" s="646"/>
      <c r="AGQ54" s="646"/>
      <c r="AGR54" s="646"/>
      <c r="AGS54" s="646"/>
      <c r="AGT54" s="646"/>
      <c r="AGU54" s="646"/>
      <c r="AGV54" s="646"/>
      <c r="AGW54" s="646"/>
      <c r="AGX54" s="646"/>
      <c r="AGY54" s="646"/>
      <c r="AGZ54" s="646"/>
      <c r="AHA54" s="646"/>
      <c r="AHB54" s="646"/>
      <c r="AHC54" s="646"/>
      <c r="AHD54" s="646"/>
      <c r="AHE54" s="646"/>
      <c r="AHF54" s="646"/>
      <c r="AHG54" s="646"/>
      <c r="AHH54" s="646"/>
      <c r="AHI54" s="646"/>
      <c r="AHJ54" s="646"/>
      <c r="AHK54" s="646"/>
      <c r="AHL54" s="646"/>
      <c r="AHM54" s="646"/>
      <c r="AHN54" s="646"/>
      <c r="AHO54" s="646"/>
      <c r="AHP54" s="646"/>
      <c r="AHQ54" s="646"/>
      <c r="AHR54" s="646"/>
      <c r="AHS54" s="646"/>
      <c r="AHT54" s="646"/>
      <c r="AHU54" s="646"/>
      <c r="AHV54" s="646"/>
      <c r="AHW54" s="646"/>
      <c r="AHX54" s="646"/>
      <c r="AHY54" s="646"/>
      <c r="AHZ54" s="646"/>
      <c r="AIA54" s="646"/>
      <c r="AIB54" s="646"/>
      <c r="AIC54" s="646"/>
      <c r="AID54" s="646"/>
      <c r="AIE54" s="646"/>
      <c r="AIF54" s="646"/>
      <c r="AIG54" s="646"/>
      <c r="AIH54" s="646"/>
      <c r="AII54" s="646"/>
      <c r="AIJ54" s="646"/>
      <c r="AIK54" s="646"/>
      <c r="AIL54" s="646"/>
      <c r="AIM54" s="646"/>
      <c r="AIN54" s="646"/>
      <c r="AIO54" s="646"/>
      <c r="AIP54" s="646"/>
      <c r="AIQ54" s="646"/>
      <c r="AIR54" s="646"/>
      <c r="AIS54" s="646"/>
      <c r="AIT54" s="646"/>
      <c r="AIU54" s="646"/>
      <c r="AIV54" s="646"/>
      <c r="AIW54" s="646"/>
      <c r="AIX54" s="646"/>
      <c r="AIY54" s="646"/>
      <c r="AIZ54" s="646"/>
      <c r="AJA54" s="646"/>
      <c r="AJB54" s="646"/>
      <c r="AJC54" s="646"/>
      <c r="AJD54" s="646"/>
      <c r="AJE54" s="646"/>
      <c r="AJF54" s="646"/>
      <c r="AJG54" s="646"/>
      <c r="AJH54" s="646"/>
      <c r="AJI54" s="646"/>
      <c r="AJJ54" s="646"/>
      <c r="AJK54" s="646"/>
      <c r="AJL54" s="646"/>
      <c r="AJM54" s="646"/>
      <c r="AJN54" s="646"/>
      <c r="AJO54" s="646"/>
      <c r="AJP54" s="646"/>
      <c r="AJQ54" s="646"/>
      <c r="AJR54" s="646"/>
      <c r="AJS54" s="646"/>
      <c r="AJT54" s="646"/>
      <c r="AJU54" s="646"/>
      <c r="AJV54" s="646"/>
      <c r="AJW54" s="646"/>
      <c r="AJX54" s="646"/>
      <c r="AJY54" s="646"/>
      <c r="AJZ54" s="646"/>
      <c r="AKA54" s="646"/>
      <c r="AKB54" s="646"/>
      <c r="AKC54" s="646"/>
      <c r="AKD54" s="646"/>
      <c r="AKE54" s="646"/>
      <c r="AKF54" s="646"/>
      <c r="AKG54" s="646"/>
      <c r="AKH54" s="646"/>
      <c r="AKI54" s="646"/>
      <c r="AKJ54" s="646"/>
      <c r="AKK54" s="646"/>
      <c r="AKL54" s="646"/>
      <c r="AKM54" s="646"/>
      <c r="AKN54" s="646"/>
      <c r="AKO54" s="646"/>
      <c r="AKP54" s="646"/>
      <c r="AKQ54" s="646"/>
      <c r="AKR54" s="646"/>
      <c r="AKS54" s="646"/>
      <c r="AKT54" s="646"/>
      <c r="AKU54" s="646"/>
      <c r="AKV54" s="646"/>
      <c r="AKW54" s="646"/>
      <c r="AKX54" s="646"/>
      <c r="AKY54" s="646"/>
      <c r="AKZ54" s="646"/>
      <c r="ALA54" s="646"/>
      <c r="ALB54" s="646"/>
      <c r="ALC54" s="646"/>
      <c r="ALD54" s="646"/>
      <c r="ALE54" s="646"/>
      <c r="ALF54" s="646"/>
      <c r="ALG54" s="646"/>
      <c r="ALH54" s="646"/>
      <c r="ALI54" s="646"/>
      <c r="ALJ54" s="646"/>
      <c r="ALK54" s="646"/>
      <c r="ALL54" s="646"/>
      <c r="ALM54" s="646"/>
      <c r="ALN54" s="646"/>
      <c r="ALO54" s="646"/>
      <c r="ALP54" s="646"/>
      <c r="ALQ54" s="646"/>
      <c r="ALR54" s="646"/>
      <c r="ALS54" s="646"/>
      <c r="ALT54" s="646"/>
      <c r="ALU54" s="646"/>
      <c r="ALV54" s="646"/>
      <c r="ALW54" s="646"/>
      <c r="ALX54" s="646"/>
      <c r="ALY54" s="646"/>
      <c r="ALZ54" s="646"/>
      <c r="AMA54" s="646"/>
      <c r="AMB54" s="646"/>
      <c r="AMC54" s="646"/>
      <c r="AMD54" s="646"/>
      <c r="AME54" s="646"/>
      <c r="AMF54" s="646"/>
      <c r="AMG54" s="646"/>
      <c r="AMH54" s="646"/>
      <c r="AMI54" s="646"/>
      <c r="AMJ54" s="646"/>
      <c r="AMK54" s="646"/>
    </row>
    <row r="55" spans="1:1025" ht="15" x14ac:dyDescent="0.2">
      <c r="A55" s="6"/>
      <c r="B55" s="11"/>
      <c r="C55" s="7"/>
      <c r="D55" s="29"/>
      <c r="E55" s="29"/>
      <c r="F55" s="29"/>
    </row>
    <row r="56" spans="1:1025" ht="15" x14ac:dyDescent="0.2">
      <c r="A56" s="5" t="s">
        <v>34</v>
      </c>
      <c r="B56" s="16"/>
      <c r="C56" s="17"/>
      <c r="D56" s="15"/>
      <c r="E56" s="15"/>
      <c r="F56" s="15"/>
    </row>
    <row r="57" spans="1:1025" ht="15" x14ac:dyDescent="0.2">
      <c r="A57" s="6" t="s">
        <v>5103</v>
      </c>
      <c r="B57" s="16">
        <v>20</v>
      </c>
      <c r="C57" s="17"/>
      <c r="D57" s="15">
        <v>70357580785.279999</v>
      </c>
      <c r="E57" s="15"/>
      <c r="F57" s="137">
        <v>24595795888.220001</v>
      </c>
    </row>
    <row r="58" spans="1:1025" ht="15" x14ac:dyDescent="0.2">
      <c r="A58" s="21" t="s">
        <v>35</v>
      </c>
      <c r="B58" s="16"/>
      <c r="C58" s="17"/>
      <c r="D58" s="22">
        <f>+D57</f>
        <v>70357580785.279999</v>
      </c>
      <c r="E58" s="15"/>
      <c r="F58" s="22">
        <f>+F57</f>
        <v>24595795888.220001</v>
      </c>
    </row>
    <row r="59" spans="1:1025" ht="15" x14ac:dyDescent="0.2">
      <c r="A59" s="6"/>
      <c r="B59" s="16"/>
      <c r="C59" s="17"/>
      <c r="D59" s="15"/>
      <c r="E59" s="15"/>
      <c r="F59" s="15"/>
    </row>
    <row r="60" spans="1:1025" ht="15" x14ac:dyDescent="0.2">
      <c r="A60" s="21" t="s">
        <v>36</v>
      </c>
      <c r="B60" s="16"/>
      <c r="C60" s="17"/>
      <c r="D60" s="22">
        <f>+D52+D58</f>
        <v>91329926350.190002</v>
      </c>
      <c r="E60" s="15"/>
      <c r="F60" s="22">
        <f>+F52+F58</f>
        <v>44470161705.5</v>
      </c>
    </row>
    <row r="61" spans="1:1025" ht="15" x14ac:dyDescent="0.2">
      <c r="A61" s="6"/>
      <c r="B61" s="13"/>
      <c r="C61" s="6"/>
      <c r="D61" s="30"/>
      <c r="E61" s="30"/>
      <c r="F61" s="30"/>
    </row>
    <row r="62" spans="1:1025" ht="15" x14ac:dyDescent="0.2">
      <c r="A62" s="5" t="s">
        <v>37</v>
      </c>
      <c r="B62" s="16"/>
      <c r="C62" s="17"/>
      <c r="D62" s="15"/>
      <c r="E62" s="15"/>
      <c r="F62" s="15"/>
    </row>
    <row r="63" spans="1:1025" ht="15" x14ac:dyDescent="0.2">
      <c r="A63" s="5"/>
      <c r="B63" s="16"/>
      <c r="C63" s="17"/>
      <c r="D63" s="15"/>
      <c r="E63" s="15"/>
      <c r="F63" s="15"/>
    </row>
    <row r="64" spans="1:1025" ht="15" x14ac:dyDescent="0.2">
      <c r="A64" s="5" t="s">
        <v>5152</v>
      </c>
      <c r="B64" s="16"/>
      <c r="C64" s="17"/>
      <c r="D64" s="15"/>
      <c r="E64" s="15"/>
      <c r="F64" s="15"/>
    </row>
    <row r="65" spans="1:6" ht="15" x14ac:dyDescent="0.2">
      <c r="A65" s="1442" t="s">
        <v>39</v>
      </c>
      <c r="B65" s="1443">
        <v>21</v>
      </c>
      <c r="C65" s="1444"/>
      <c r="D65" s="1445">
        <f>816574141.44</f>
        <v>816574141.44000006</v>
      </c>
      <c r="E65" s="1445"/>
      <c r="F65" s="1445">
        <v>688683426.27999997</v>
      </c>
    </row>
    <row r="66" spans="1:6" ht="15" x14ac:dyDescent="0.2">
      <c r="A66" s="1446" t="s">
        <v>40</v>
      </c>
      <c r="B66" s="1443">
        <v>22</v>
      </c>
      <c r="C66" s="1444"/>
      <c r="D66" s="1445">
        <v>-60462445.020000003</v>
      </c>
      <c r="E66" s="1445"/>
      <c r="F66" s="1445">
        <v>-53523043.740000002</v>
      </c>
    </row>
    <row r="67" spans="1:6" ht="15" x14ac:dyDescent="0.2">
      <c r="A67" s="1442" t="s">
        <v>41</v>
      </c>
      <c r="B67" s="1443">
        <v>23</v>
      </c>
      <c r="C67" s="1444"/>
      <c r="D67" s="1445">
        <v>-1676489072.5999999</v>
      </c>
      <c r="E67" s="1445"/>
      <c r="F67" s="1447">
        <v>-3572539639.6399999</v>
      </c>
    </row>
    <row r="68" spans="1:6" ht="15" x14ac:dyDescent="0.2">
      <c r="A68" s="1442" t="s">
        <v>42</v>
      </c>
      <c r="B68" s="1443">
        <v>24</v>
      </c>
      <c r="C68" s="1444"/>
      <c r="D68" s="1445">
        <v>-12199000</v>
      </c>
      <c r="E68" s="1445"/>
      <c r="F68" s="1447">
        <v>-7499000</v>
      </c>
    </row>
    <row r="69" spans="1:6" ht="15" x14ac:dyDescent="0.2">
      <c r="A69" s="1442" t="s">
        <v>43</v>
      </c>
      <c r="B69" s="1443">
        <v>25</v>
      </c>
      <c r="C69" s="1444"/>
      <c r="D69" s="1448">
        <v>109294912599.8</v>
      </c>
      <c r="E69" s="1448"/>
      <c r="F69" s="1449">
        <v>89526356830.960007</v>
      </c>
    </row>
    <row r="70" spans="1:6" ht="15" x14ac:dyDescent="0.2">
      <c r="A70" s="1442" t="s">
        <v>44</v>
      </c>
      <c r="B70" s="1443">
        <v>26</v>
      </c>
      <c r="C70" s="1444"/>
      <c r="D70" s="1448">
        <v>329543454.81999999</v>
      </c>
      <c r="E70" s="1448"/>
      <c r="F70" s="1449">
        <v>357275275.47000003</v>
      </c>
    </row>
    <row r="71" spans="1:6" ht="15" x14ac:dyDescent="0.2">
      <c r="A71" s="1442" t="s">
        <v>45</v>
      </c>
      <c r="B71" s="1443">
        <v>27</v>
      </c>
      <c r="C71" s="1444"/>
      <c r="D71" s="1445">
        <v>119900710</v>
      </c>
      <c r="E71" s="1445"/>
      <c r="F71" s="1447">
        <v>113331840</v>
      </c>
    </row>
    <row r="72" spans="1:6" ht="15" x14ac:dyDescent="0.2">
      <c r="A72" s="1442" t="s">
        <v>5151</v>
      </c>
      <c r="B72" s="1443">
        <v>28</v>
      </c>
      <c r="C72" s="1444"/>
      <c r="D72" s="1445">
        <f>584202591.79+89544320910.27</f>
        <v>90128523502.059998</v>
      </c>
      <c r="E72" s="1445"/>
      <c r="F72" s="1447">
        <v>73961591031.179993</v>
      </c>
    </row>
    <row r="73" spans="1:6" s="1382" customFormat="1" ht="15" customHeight="1" x14ac:dyDescent="0.2">
      <c r="A73" s="1450" t="s">
        <v>5154</v>
      </c>
      <c r="B73" s="1451">
        <v>29</v>
      </c>
      <c r="C73" s="1452"/>
      <c r="D73" s="1453">
        <f>101610020501.8+322729765.2-4300227.8-89544320910.27</f>
        <v>12384129128.929993</v>
      </c>
      <c r="E73" s="1454"/>
      <c r="F73" s="1453">
        <f>86976230408.11-73961591031.18</f>
        <v>13014639376.930008</v>
      </c>
    </row>
    <row r="74" spans="1:6" ht="15" x14ac:dyDescent="0.2">
      <c r="A74" s="21" t="s">
        <v>46</v>
      </c>
      <c r="B74" s="16"/>
      <c r="C74" s="23"/>
      <c r="D74" s="31">
        <f>SUM(D65:D73)</f>
        <v>211324433019.42999</v>
      </c>
      <c r="E74" s="24"/>
      <c r="F74" s="31">
        <f>SUM(F65:F73)</f>
        <v>174028316097.44</v>
      </c>
    </row>
    <row r="75" spans="1:6" ht="15" x14ac:dyDescent="0.2">
      <c r="A75" s="21"/>
      <c r="B75" s="16"/>
      <c r="C75" s="23"/>
      <c r="D75" s="32"/>
      <c r="E75" s="24"/>
      <c r="F75" s="32"/>
    </row>
    <row r="76" spans="1:6" ht="15" x14ac:dyDescent="0.2">
      <c r="A76" s="5" t="s">
        <v>47</v>
      </c>
      <c r="B76" s="16"/>
      <c r="C76" s="23"/>
      <c r="D76" s="22">
        <f>+D74</f>
        <v>211324433019.42999</v>
      </c>
      <c r="E76" s="33"/>
      <c r="F76" s="22">
        <f>+F74</f>
        <v>174028316097.44</v>
      </c>
    </row>
    <row r="77" spans="1:6" ht="15" x14ac:dyDescent="0.2">
      <c r="A77" s="5"/>
      <c r="B77" s="16"/>
      <c r="C77" s="23"/>
      <c r="D77" s="34"/>
      <c r="E77" s="33"/>
      <c r="F77" s="34"/>
    </row>
    <row r="78" spans="1:6" ht="15.75" thickBot="1" x14ac:dyDescent="0.25">
      <c r="A78" s="5" t="s">
        <v>48</v>
      </c>
      <c r="B78" s="16"/>
      <c r="C78" s="23"/>
      <c r="D78" s="27">
        <f>D60+D76</f>
        <v>302654359369.62</v>
      </c>
      <c r="E78" s="33"/>
      <c r="F78" s="27">
        <f>F60+F76</f>
        <v>218498477802.94</v>
      </c>
    </row>
    <row r="79" spans="1:6" ht="15.75" thickTop="1" x14ac:dyDescent="0.2">
      <c r="A79" s="5"/>
      <c r="B79" s="16"/>
      <c r="C79" s="23"/>
      <c r="D79" s="35"/>
      <c r="E79" s="33"/>
      <c r="F79" s="35"/>
    </row>
    <row r="80" spans="1:6" ht="15.75" thickBot="1" x14ac:dyDescent="0.25">
      <c r="A80" s="28" t="s">
        <v>49</v>
      </c>
      <c r="B80" s="16">
        <v>30</v>
      </c>
      <c r="C80" s="17"/>
      <c r="D80" s="27">
        <v>5254071613.6000004</v>
      </c>
      <c r="E80" s="33"/>
      <c r="F80" s="27">
        <v>3852419813.5900002</v>
      </c>
    </row>
    <row r="81" spans="1:6" ht="15.75" thickTop="1" x14ac:dyDescent="0.2">
      <c r="A81" s="6"/>
      <c r="B81" s="36"/>
      <c r="C81" s="6"/>
      <c r="D81" s="15"/>
      <c r="E81" s="15"/>
      <c r="F81" s="33"/>
    </row>
    <row r="82" spans="1:6" ht="15" x14ac:dyDescent="0.2">
      <c r="A82" s="6"/>
      <c r="B82" s="36"/>
      <c r="C82" s="6"/>
      <c r="D82" s="15"/>
      <c r="E82" s="15"/>
      <c r="F82" s="21" t="s">
        <v>5163</v>
      </c>
    </row>
    <row r="83" spans="1:6" ht="15" x14ac:dyDescent="0.2">
      <c r="A83" s="5"/>
      <c r="B83" s="36"/>
      <c r="C83" s="6"/>
      <c r="D83" s="15"/>
      <c r="E83" s="15"/>
      <c r="F83" s="15"/>
    </row>
    <row r="84" spans="1:6" ht="48.75" customHeight="1" x14ac:dyDescent="0.2">
      <c r="A84" s="1592"/>
      <c r="B84" s="1592"/>
      <c r="C84" s="1592"/>
      <c r="D84" s="1592"/>
      <c r="E84" s="1592"/>
      <c r="F84" s="1592"/>
    </row>
    <row r="85" spans="1:6" ht="14.25" x14ac:dyDescent="0.2">
      <c r="A85" s="6"/>
      <c r="B85" s="36"/>
      <c r="C85" s="6"/>
      <c r="D85" s="15"/>
      <c r="E85" s="15"/>
    </row>
    <row r="86" spans="1:6" ht="14.25" x14ac:dyDescent="0.2">
      <c r="A86" s="6"/>
      <c r="B86" s="36"/>
      <c r="C86" s="6"/>
      <c r="D86" s="37"/>
      <c r="E86" s="37"/>
    </row>
    <row r="87" spans="1:6" ht="15" x14ac:dyDescent="0.2">
      <c r="A87" s="6"/>
      <c r="B87" s="6"/>
      <c r="C87" s="6"/>
      <c r="D87" s="37"/>
      <c r="E87" s="37"/>
      <c r="F87" s="21"/>
    </row>
    <row r="88" spans="1:6" ht="14.25" x14ac:dyDescent="0.2">
      <c r="A88" s="38"/>
      <c r="B88" s="6"/>
      <c r="C88" s="6"/>
      <c r="D88" s="37"/>
      <c r="E88" s="37"/>
      <c r="F88" s="39" t="s">
        <v>52</v>
      </c>
    </row>
    <row r="89" spans="1:6" ht="14.25" x14ac:dyDescent="0.2">
      <c r="A89" s="1593" t="s">
        <v>53</v>
      </c>
      <c r="B89" s="1593"/>
      <c r="C89" s="1593"/>
      <c r="D89" s="1593"/>
      <c r="E89" s="1593"/>
      <c r="F89" s="6"/>
    </row>
    <row r="90" spans="1:6" ht="14.25" x14ac:dyDescent="0.2">
      <c r="A90" s="40" t="s">
        <v>54</v>
      </c>
      <c r="B90" s="1591" t="s">
        <v>55</v>
      </c>
      <c r="C90" s="1591"/>
      <c r="D90" s="1591"/>
      <c r="E90" s="1591"/>
      <c r="F90" s="6"/>
    </row>
    <row r="91" spans="1:6" x14ac:dyDescent="0.2">
      <c r="A91" s="40" t="s">
        <v>56</v>
      </c>
      <c r="B91" s="1591" t="s">
        <v>57</v>
      </c>
      <c r="C91" s="1591"/>
      <c r="D91" s="1591"/>
      <c r="E91" s="1591"/>
    </row>
    <row r="92" spans="1:6" x14ac:dyDescent="0.2">
      <c r="A92" s="40" t="s">
        <v>58</v>
      </c>
      <c r="B92" s="1591" t="s">
        <v>59</v>
      </c>
      <c r="C92" s="1591"/>
      <c r="D92" s="1591"/>
      <c r="E92" s="1591"/>
    </row>
    <row r="93" spans="1:6" ht="14.25" x14ac:dyDescent="0.2">
      <c r="A93" s="41"/>
      <c r="B93" s="41"/>
      <c r="C93" s="41"/>
      <c r="D93" s="41"/>
      <c r="E93" s="42"/>
      <c r="F93" s="6"/>
    </row>
    <row r="94" spans="1:6" ht="14.25" x14ac:dyDescent="0.2">
      <c r="A94" s="41"/>
      <c r="B94" s="41"/>
      <c r="C94" s="41"/>
      <c r="D94" s="41"/>
      <c r="E94" s="42"/>
      <c r="F94" s="6"/>
    </row>
    <row r="95" spans="1:6" ht="14.25" x14ac:dyDescent="0.2">
      <c r="A95" s="41"/>
      <c r="B95" s="41"/>
      <c r="C95" s="41"/>
      <c r="D95" s="41"/>
      <c r="E95" s="42"/>
      <c r="F95" s="6"/>
    </row>
    <row r="96" spans="1:6" ht="14.25" x14ac:dyDescent="0.2">
      <c r="A96" s="1593" t="s">
        <v>60</v>
      </c>
      <c r="B96" s="1593"/>
      <c r="C96" s="1593"/>
      <c r="D96" s="1593"/>
      <c r="E96" s="42"/>
      <c r="F96" s="6"/>
    </row>
    <row r="97" spans="1:6" x14ac:dyDescent="0.2">
      <c r="A97" s="1591" t="s">
        <v>61</v>
      </c>
      <c r="B97" s="1591"/>
      <c r="C97" s="1591"/>
      <c r="D97" s="1591"/>
      <c r="E97" s="42"/>
      <c r="F97" s="43"/>
    </row>
    <row r="98" spans="1:6" x14ac:dyDescent="0.2">
      <c r="A98" s="1591" t="s">
        <v>62</v>
      </c>
      <c r="B98" s="1591"/>
      <c r="C98" s="1591"/>
      <c r="D98" s="1591"/>
      <c r="E98" s="42"/>
      <c r="F98" s="43"/>
    </row>
    <row r="99" spans="1:6" x14ac:dyDescent="0.2">
      <c r="A99" s="1591" t="s">
        <v>63</v>
      </c>
      <c r="B99" s="1591"/>
      <c r="C99" s="1591"/>
      <c r="D99" s="1591"/>
      <c r="E99" s="42"/>
      <c r="F99" s="43"/>
    </row>
  </sheetData>
  <mergeCells count="13">
    <mergeCell ref="A98:D98"/>
    <mergeCell ref="A99:D99"/>
    <mergeCell ref="A84:F84"/>
    <mergeCell ref="A89:E89"/>
    <mergeCell ref="B90:E90"/>
    <mergeCell ref="B91:E91"/>
    <mergeCell ref="B92:E92"/>
    <mergeCell ref="A96:D96"/>
    <mergeCell ref="A4:F4"/>
    <mergeCell ref="A1:F1"/>
    <mergeCell ref="A2:F2"/>
    <mergeCell ref="A3:F3"/>
    <mergeCell ref="A97:D97"/>
  </mergeCells>
  <printOptions horizontalCentered="1"/>
  <pageMargins left="0.78740157480314965" right="0.78740157480314965" top="0.98425196850393704" bottom="0.98425196850393704" header="0.51181102362204722" footer="0.27559055118110237"/>
  <pageSetup scale="80" firstPageNumber="0" orientation="portrait" r:id="rId1"/>
  <headerFooter>
    <oddFooter>&amp;C&amp;12&amp;P</oddFooter>
  </headerFooter>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H17" sqref="H17"/>
    </sheetView>
  </sheetViews>
  <sheetFormatPr baseColWidth="10" defaultColWidth="9.140625" defaultRowHeight="12.75" x14ac:dyDescent="0.2"/>
  <cols>
    <col min="1" max="1025" width="10.71093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360"/>
  <sheetViews>
    <sheetView zoomScale="90" zoomScaleNormal="90" zoomScalePageLayoutView="90" workbookViewId="0">
      <selection activeCell="D20" sqref="D20"/>
    </sheetView>
  </sheetViews>
  <sheetFormatPr baseColWidth="10" defaultColWidth="8.85546875" defaultRowHeight="15" x14ac:dyDescent="0.25"/>
  <cols>
    <col min="1" max="1" width="11.85546875" style="1107" customWidth="1"/>
    <col min="2" max="2" width="39.28515625" style="1087" customWidth="1"/>
    <col min="3" max="3" width="18.28515625" style="1118" customWidth="1"/>
    <col min="4" max="4" width="18.42578125" style="1118" customWidth="1"/>
    <col min="5" max="7" width="18.28515625" style="1118" customWidth="1"/>
    <col min="8" max="8" width="11.28515625" style="1355" customWidth="1"/>
    <col min="9" max="9" width="25.28515625" style="1087" customWidth="1"/>
    <col min="10" max="256" width="10.85546875" style="1087" customWidth="1"/>
    <col min="257" max="257" width="11.85546875" style="1087" customWidth="1"/>
    <col min="258" max="258" width="39.28515625" style="1087" customWidth="1"/>
    <col min="259" max="263" width="18.42578125" style="1087" customWidth="1"/>
    <col min="264" max="512" width="10.85546875" style="1087" customWidth="1"/>
    <col min="513" max="513" width="11.85546875" style="1087" customWidth="1"/>
    <col min="514" max="514" width="39.28515625" style="1087" customWidth="1"/>
    <col min="515" max="519" width="18.42578125" style="1087" customWidth="1"/>
    <col min="520" max="768" width="10.85546875" style="1087" customWidth="1"/>
    <col min="769" max="769" width="11.85546875" style="1087" customWidth="1"/>
    <col min="770" max="770" width="39.28515625" style="1087" customWidth="1"/>
    <col min="771" max="775" width="18.42578125" style="1087" customWidth="1"/>
    <col min="776" max="1022" width="10.85546875" style="1087" customWidth="1"/>
    <col min="1023" max="1025" width="10.85546875" style="793" customWidth="1"/>
    <col min="1026" max="16384" width="8.85546875" style="798"/>
  </cols>
  <sheetData>
    <row r="1" spans="1:1025" s="1106" customFormat="1" ht="12" x14ac:dyDescent="0.2">
      <c r="A1" s="1119" t="s">
        <v>2503</v>
      </c>
      <c r="B1" s="1722" t="s">
        <v>218</v>
      </c>
      <c r="C1" s="1119" t="s">
        <v>694</v>
      </c>
      <c r="D1" s="1119" t="s">
        <v>2504</v>
      </c>
      <c r="E1" s="1119" t="s">
        <v>694</v>
      </c>
      <c r="F1" s="1119" t="s">
        <v>5086</v>
      </c>
      <c r="G1" s="1119" t="s">
        <v>261</v>
      </c>
      <c r="H1" s="1353" t="s">
        <v>486</v>
      </c>
      <c r="AMI1" s="793"/>
      <c r="AMJ1" s="793"/>
    </row>
    <row r="2" spans="1:1025" s="1106" customFormat="1" ht="12" x14ac:dyDescent="0.2">
      <c r="A2" s="1120" t="s">
        <v>5086</v>
      </c>
      <c r="B2" s="1723"/>
      <c r="C2" s="1121" t="s">
        <v>1094</v>
      </c>
      <c r="D2" s="1122" t="s">
        <v>2505</v>
      </c>
      <c r="E2" s="1121" t="s">
        <v>133</v>
      </c>
      <c r="F2" s="1121" t="s">
        <v>220</v>
      </c>
      <c r="G2" s="1121" t="s">
        <v>244</v>
      </c>
      <c r="H2" s="1354" t="s">
        <v>2506</v>
      </c>
      <c r="AMI2" s="793"/>
      <c r="AMJ2" s="793"/>
    </row>
    <row r="3" spans="1:1025" x14ac:dyDescent="0.25">
      <c r="B3" s="1108"/>
      <c r="C3" s="1109"/>
      <c r="D3" s="1110"/>
      <c r="E3" s="1109"/>
      <c r="F3" s="1109"/>
      <c r="G3" s="1109"/>
    </row>
    <row r="4" spans="1:1025" s="1112" customFormat="1" ht="12" x14ac:dyDescent="0.2">
      <c r="A4" s="1111">
        <v>0</v>
      </c>
      <c r="B4" s="1083" t="s">
        <v>82</v>
      </c>
      <c r="C4" s="1084">
        <f>C5+C20+C29+C45+C50+C60</f>
        <v>203188045324.17001</v>
      </c>
      <c r="D4" s="1084">
        <v>3581195699.1599998</v>
      </c>
      <c r="E4" s="1084">
        <f>E5+E20+E29+E45+E50+E60</f>
        <v>206769241023.33002</v>
      </c>
      <c r="F4" s="1084">
        <f>F5+F20+F29+F45+F50+F60</f>
        <v>107264386578.51001</v>
      </c>
      <c r="G4" s="1084">
        <f>E4-F4</f>
        <v>99504854444.820007</v>
      </c>
      <c r="H4" s="1356">
        <f>F4/E4</f>
        <v>0.51876374864870367</v>
      </c>
      <c r="AMI4" s="1083"/>
      <c r="AMJ4" s="1083"/>
    </row>
    <row r="5" spans="1:1025" s="1106" customFormat="1" ht="12" x14ac:dyDescent="0.2">
      <c r="A5" s="1113" t="s">
        <v>2507</v>
      </c>
      <c r="B5" s="793" t="s">
        <v>4826</v>
      </c>
      <c r="C5" s="1085">
        <v>60362093014.559998</v>
      </c>
      <c r="D5" s="1085">
        <v>1606982308.1300001</v>
      </c>
      <c r="E5" s="1085">
        <v>61969075322.690002</v>
      </c>
      <c r="F5" s="1085">
        <v>28516757856.549999</v>
      </c>
      <c r="G5" s="1085">
        <v>33452317466.139999</v>
      </c>
      <c r="H5" s="1357">
        <f t="shared" ref="H5:H63" si="0">F5/E5</f>
        <v>0.4601772369210837</v>
      </c>
      <c r="AMI5" s="793"/>
      <c r="AMJ5" s="793"/>
    </row>
    <row r="6" spans="1:1025" s="793" customFormat="1" ht="12" x14ac:dyDescent="0.2">
      <c r="A6" s="1114" t="s">
        <v>2508</v>
      </c>
      <c r="B6" s="793" t="s">
        <v>2509</v>
      </c>
      <c r="C6" s="1085">
        <v>49418436727.75</v>
      </c>
      <c r="D6" s="1085">
        <v>1317475929.4400001</v>
      </c>
      <c r="E6" s="1085">
        <v>50735912657.190002</v>
      </c>
      <c r="F6" s="1085">
        <v>23236305530.900002</v>
      </c>
      <c r="G6" s="1085">
        <v>27499607126.290001</v>
      </c>
      <c r="H6" s="1357">
        <f t="shared" si="0"/>
        <v>0.4579853660641125</v>
      </c>
      <c r="I6" s="1087"/>
      <c r="J6" s="1087"/>
      <c r="K6" s="1087"/>
      <c r="L6" s="1087"/>
      <c r="M6" s="1087"/>
      <c r="N6" s="1087"/>
      <c r="O6" s="1087"/>
      <c r="P6" s="1087"/>
      <c r="Q6" s="1087"/>
      <c r="R6" s="1087"/>
      <c r="S6" s="1087"/>
      <c r="T6" s="1087"/>
      <c r="U6" s="1087"/>
      <c r="V6" s="1087"/>
      <c r="W6" s="1087"/>
      <c r="X6" s="1087"/>
      <c r="Y6" s="1087"/>
      <c r="Z6" s="1087"/>
      <c r="AA6" s="1087"/>
      <c r="AB6" s="1087"/>
      <c r="AC6" s="1087"/>
      <c r="AD6" s="1087"/>
      <c r="AE6" s="1087"/>
      <c r="AF6" s="1087"/>
      <c r="AG6" s="1087"/>
      <c r="AH6" s="1087"/>
      <c r="AI6" s="1087"/>
      <c r="AJ6" s="1087"/>
      <c r="AK6" s="1087"/>
      <c r="AL6" s="1087"/>
      <c r="AM6" s="1087"/>
      <c r="AN6" s="1087"/>
      <c r="AO6" s="1087"/>
      <c r="AP6" s="1087"/>
      <c r="AQ6" s="1087"/>
      <c r="AR6" s="1087"/>
      <c r="AS6" s="1087"/>
      <c r="AT6" s="1087"/>
      <c r="AU6" s="1087"/>
      <c r="AV6" s="1087"/>
      <c r="AW6" s="1087"/>
      <c r="AX6" s="1087"/>
      <c r="AY6" s="1087"/>
      <c r="AZ6" s="1087"/>
      <c r="BA6" s="1087"/>
      <c r="BB6" s="1087"/>
      <c r="BC6" s="1087"/>
      <c r="BD6" s="1087"/>
      <c r="BE6" s="1087"/>
      <c r="BF6" s="1087"/>
      <c r="BG6" s="1087"/>
      <c r="BH6" s="1087"/>
      <c r="BI6" s="1087"/>
      <c r="BJ6" s="1087"/>
      <c r="BK6" s="1087"/>
      <c r="BL6" s="1087"/>
      <c r="BM6" s="1087"/>
      <c r="BN6" s="1087"/>
      <c r="BO6" s="1087"/>
      <c r="BP6" s="1087"/>
      <c r="BQ6" s="1087"/>
      <c r="BR6" s="1087"/>
      <c r="BS6" s="1087"/>
      <c r="BT6" s="1087"/>
      <c r="BU6" s="1087"/>
      <c r="BV6" s="1087"/>
      <c r="BW6" s="1087"/>
      <c r="BX6" s="1087"/>
      <c r="BY6" s="1087"/>
      <c r="BZ6" s="1087"/>
      <c r="CA6" s="1087"/>
      <c r="CB6" s="1087"/>
      <c r="CC6" s="1087"/>
      <c r="CD6" s="1087"/>
      <c r="CE6" s="1087"/>
      <c r="CF6" s="1087"/>
      <c r="CG6" s="1087"/>
      <c r="CH6" s="1087"/>
      <c r="CI6" s="1087"/>
      <c r="CJ6" s="1087"/>
      <c r="CK6" s="1087"/>
      <c r="CL6" s="1087"/>
      <c r="CM6" s="1087"/>
      <c r="CN6" s="1087"/>
      <c r="CO6" s="1087"/>
      <c r="CP6" s="1087"/>
      <c r="CQ6" s="1087"/>
      <c r="CR6" s="1087"/>
      <c r="CS6" s="1087"/>
      <c r="CT6" s="1087"/>
      <c r="CU6" s="1087"/>
      <c r="CV6" s="1087"/>
      <c r="CW6" s="1087"/>
      <c r="CX6" s="1087"/>
      <c r="CY6" s="1087"/>
      <c r="CZ6" s="1087"/>
      <c r="DA6" s="1087"/>
      <c r="DB6" s="1087"/>
      <c r="DC6" s="1087"/>
      <c r="DD6" s="1087"/>
      <c r="DE6" s="1087"/>
      <c r="DF6" s="1087"/>
      <c r="DG6" s="1087"/>
      <c r="DH6" s="1087"/>
      <c r="DI6" s="1087"/>
      <c r="DJ6" s="1087"/>
      <c r="DK6" s="1087"/>
      <c r="DL6" s="1087"/>
      <c r="DM6" s="1087"/>
      <c r="DN6" s="1087"/>
      <c r="DO6" s="1087"/>
      <c r="DP6" s="1087"/>
      <c r="DQ6" s="1087"/>
      <c r="DR6" s="1087"/>
      <c r="DS6" s="1087"/>
      <c r="DT6" s="1087"/>
      <c r="DU6" s="1087"/>
      <c r="DV6" s="1087"/>
      <c r="DW6" s="1087"/>
      <c r="DX6" s="1087"/>
      <c r="DY6" s="1087"/>
      <c r="DZ6" s="1087"/>
      <c r="EA6" s="1087"/>
      <c r="EB6" s="1087"/>
      <c r="EC6" s="1087"/>
      <c r="ED6" s="1087"/>
      <c r="EE6" s="1087"/>
      <c r="EF6" s="1087"/>
      <c r="EG6" s="1087"/>
      <c r="EH6" s="1087"/>
      <c r="EI6" s="1087"/>
      <c r="EJ6" s="1087"/>
      <c r="EK6" s="1087"/>
      <c r="EL6" s="1087"/>
      <c r="EM6" s="1087"/>
      <c r="EN6" s="1087"/>
      <c r="EO6" s="1087"/>
      <c r="EP6" s="1087"/>
      <c r="EQ6" s="1087"/>
      <c r="ER6" s="1087"/>
      <c r="ES6" s="1087"/>
      <c r="ET6" s="1087"/>
      <c r="EU6" s="1087"/>
      <c r="EV6" s="1087"/>
      <c r="EW6" s="1087"/>
      <c r="EX6" s="1087"/>
      <c r="EY6" s="1087"/>
      <c r="EZ6" s="1087"/>
      <c r="FA6" s="1087"/>
      <c r="FB6" s="1087"/>
      <c r="FC6" s="1087"/>
      <c r="FD6" s="1087"/>
      <c r="FE6" s="1087"/>
      <c r="FF6" s="1087"/>
      <c r="FG6" s="1087"/>
      <c r="FH6" s="1087"/>
      <c r="FI6" s="1087"/>
      <c r="FJ6" s="1087"/>
      <c r="FK6" s="1087"/>
      <c r="FL6" s="1087"/>
      <c r="FM6" s="1087"/>
      <c r="FN6" s="1087"/>
      <c r="FO6" s="1087"/>
      <c r="FP6" s="1087"/>
      <c r="FQ6" s="1087"/>
      <c r="FR6" s="1087"/>
      <c r="FS6" s="1087"/>
      <c r="FT6" s="1087"/>
      <c r="FU6" s="1087"/>
      <c r="FV6" s="1087"/>
      <c r="FW6" s="1087"/>
      <c r="FX6" s="1087"/>
      <c r="FY6" s="1087"/>
      <c r="FZ6" s="1087"/>
      <c r="GA6" s="1087"/>
      <c r="GB6" s="1087"/>
      <c r="GC6" s="1087"/>
      <c r="GD6" s="1087"/>
      <c r="GE6" s="1087"/>
      <c r="GF6" s="1087"/>
      <c r="GG6" s="1087"/>
      <c r="GH6" s="1087"/>
      <c r="GI6" s="1087"/>
      <c r="GJ6" s="1087"/>
      <c r="GK6" s="1087"/>
      <c r="GL6" s="1087"/>
      <c r="GM6" s="1087"/>
      <c r="GN6" s="1087"/>
      <c r="GO6" s="1087"/>
      <c r="GP6" s="1087"/>
      <c r="GQ6" s="1087"/>
      <c r="GR6" s="1087"/>
      <c r="GS6" s="1087"/>
      <c r="GT6" s="1087"/>
      <c r="GU6" s="1087"/>
      <c r="GV6" s="1087"/>
      <c r="GW6" s="1087"/>
      <c r="GX6" s="1087"/>
      <c r="GY6" s="1087"/>
      <c r="GZ6" s="1087"/>
      <c r="HA6" s="1087"/>
      <c r="HB6" s="1087"/>
      <c r="HC6" s="1087"/>
      <c r="HD6" s="1087"/>
      <c r="HE6" s="1087"/>
      <c r="HF6" s="1087"/>
      <c r="HG6" s="1087"/>
      <c r="HH6" s="1087"/>
      <c r="HI6" s="1087"/>
      <c r="HJ6" s="1087"/>
      <c r="HK6" s="1087"/>
      <c r="HL6" s="1087"/>
      <c r="HM6" s="1087"/>
      <c r="HN6" s="1087"/>
      <c r="HO6" s="1087"/>
      <c r="HP6" s="1087"/>
      <c r="HQ6" s="1087"/>
      <c r="HR6" s="1087"/>
      <c r="HS6" s="1087"/>
      <c r="HT6" s="1087"/>
      <c r="HU6" s="1087"/>
      <c r="HV6" s="1087"/>
      <c r="HW6" s="1087"/>
      <c r="HX6" s="1087"/>
      <c r="HY6" s="1087"/>
      <c r="HZ6" s="1087"/>
      <c r="IA6" s="1087"/>
      <c r="IB6" s="1087"/>
      <c r="IC6" s="1087"/>
      <c r="ID6" s="1087"/>
      <c r="IE6" s="1087"/>
      <c r="IF6" s="1087"/>
      <c r="IG6" s="1087"/>
      <c r="IH6" s="1087"/>
      <c r="II6" s="1087"/>
      <c r="IJ6" s="1087"/>
      <c r="IK6" s="1087"/>
      <c r="IL6" s="1087"/>
      <c r="IM6" s="1087"/>
      <c r="IN6" s="1087"/>
      <c r="IO6" s="1087"/>
      <c r="IP6" s="1087"/>
      <c r="IQ6" s="1087"/>
      <c r="IR6" s="1087"/>
      <c r="IS6" s="1087"/>
      <c r="IT6" s="1087"/>
      <c r="IU6" s="1087"/>
      <c r="IV6" s="1087"/>
      <c r="IW6" s="1087"/>
      <c r="IX6" s="1087"/>
      <c r="IY6" s="1087"/>
      <c r="IZ6" s="1087"/>
      <c r="JA6" s="1087"/>
      <c r="JB6" s="1087"/>
      <c r="JC6" s="1087"/>
      <c r="JD6" s="1087"/>
      <c r="JE6" s="1087"/>
      <c r="JF6" s="1087"/>
      <c r="JG6" s="1087"/>
      <c r="JH6" s="1087"/>
      <c r="JI6" s="1087"/>
      <c r="JJ6" s="1087"/>
      <c r="JK6" s="1087"/>
      <c r="JL6" s="1087"/>
      <c r="JM6" s="1087"/>
      <c r="JN6" s="1087"/>
      <c r="JO6" s="1087"/>
      <c r="JP6" s="1087"/>
      <c r="JQ6" s="1087"/>
      <c r="JR6" s="1087"/>
      <c r="JS6" s="1087"/>
      <c r="JT6" s="1087"/>
      <c r="JU6" s="1087"/>
      <c r="JV6" s="1087"/>
      <c r="JW6" s="1087"/>
      <c r="JX6" s="1087"/>
      <c r="JY6" s="1087"/>
      <c r="JZ6" s="1087"/>
      <c r="KA6" s="1087"/>
      <c r="KB6" s="1087"/>
      <c r="KC6" s="1087"/>
      <c r="KD6" s="1087"/>
      <c r="KE6" s="1087"/>
      <c r="KF6" s="1087"/>
      <c r="KG6" s="1087"/>
      <c r="KH6" s="1087"/>
      <c r="KI6" s="1087"/>
      <c r="KJ6" s="1087"/>
      <c r="KK6" s="1087"/>
      <c r="KL6" s="1087"/>
      <c r="KM6" s="1087"/>
      <c r="KN6" s="1087"/>
      <c r="KO6" s="1087"/>
      <c r="KP6" s="1087"/>
      <c r="KQ6" s="1087"/>
      <c r="KR6" s="1087"/>
      <c r="KS6" s="1087"/>
      <c r="KT6" s="1087"/>
      <c r="KU6" s="1087"/>
      <c r="KV6" s="1087"/>
      <c r="KW6" s="1087"/>
      <c r="KX6" s="1087"/>
      <c r="KY6" s="1087"/>
      <c r="KZ6" s="1087"/>
      <c r="LA6" s="1087"/>
      <c r="LB6" s="1087"/>
      <c r="LC6" s="1087"/>
      <c r="LD6" s="1087"/>
      <c r="LE6" s="1087"/>
      <c r="LF6" s="1087"/>
      <c r="LG6" s="1087"/>
      <c r="LH6" s="1087"/>
      <c r="LI6" s="1087"/>
      <c r="LJ6" s="1087"/>
      <c r="LK6" s="1087"/>
      <c r="LL6" s="1087"/>
      <c r="LM6" s="1087"/>
      <c r="LN6" s="1087"/>
      <c r="LO6" s="1087"/>
      <c r="LP6" s="1087"/>
      <c r="LQ6" s="1087"/>
      <c r="LR6" s="1087"/>
      <c r="LS6" s="1087"/>
      <c r="LT6" s="1087"/>
      <c r="LU6" s="1087"/>
      <c r="LV6" s="1087"/>
      <c r="LW6" s="1087"/>
      <c r="LX6" s="1087"/>
      <c r="LY6" s="1087"/>
      <c r="LZ6" s="1087"/>
      <c r="MA6" s="1087"/>
      <c r="MB6" s="1087"/>
      <c r="MC6" s="1087"/>
      <c r="MD6" s="1087"/>
      <c r="ME6" s="1087"/>
      <c r="MF6" s="1087"/>
      <c r="MG6" s="1087"/>
      <c r="MH6" s="1087"/>
      <c r="MI6" s="1087"/>
      <c r="MJ6" s="1087"/>
      <c r="MK6" s="1087"/>
      <c r="ML6" s="1087"/>
      <c r="MM6" s="1087"/>
      <c r="MN6" s="1087"/>
      <c r="MO6" s="1087"/>
      <c r="MP6" s="1087"/>
      <c r="MQ6" s="1087"/>
      <c r="MR6" s="1087"/>
      <c r="MS6" s="1087"/>
      <c r="MT6" s="1087"/>
      <c r="MU6" s="1087"/>
      <c r="MV6" s="1087"/>
      <c r="MW6" s="1087"/>
      <c r="MX6" s="1087"/>
      <c r="MY6" s="1087"/>
      <c r="MZ6" s="1087"/>
      <c r="NA6" s="1087"/>
      <c r="NB6" s="1087"/>
      <c r="NC6" s="1087"/>
      <c r="ND6" s="1087"/>
      <c r="NE6" s="1087"/>
      <c r="NF6" s="1087"/>
      <c r="NG6" s="1087"/>
      <c r="NH6" s="1087"/>
      <c r="NI6" s="1087"/>
      <c r="NJ6" s="1087"/>
      <c r="NK6" s="1087"/>
      <c r="NL6" s="1087"/>
      <c r="NM6" s="1087"/>
      <c r="NN6" s="1087"/>
      <c r="NO6" s="1087"/>
      <c r="NP6" s="1087"/>
      <c r="NQ6" s="1087"/>
      <c r="NR6" s="1087"/>
      <c r="NS6" s="1087"/>
      <c r="NT6" s="1087"/>
      <c r="NU6" s="1087"/>
      <c r="NV6" s="1087"/>
      <c r="NW6" s="1087"/>
      <c r="NX6" s="1087"/>
      <c r="NY6" s="1087"/>
      <c r="NZ6" s="1087"/>
      <c r="OA6" s="1087"/>
      <c r="OB6" s="1087"/>
      <c r="OC6" s="1087"/>
      <c r="OD6" s="1087"/>
      <c r="OE6" s="1087"/>
      <c r="OF6" s="1087"/>
      <c r="OG6" s="1087"/>
      <c r="OH6" s="1087"/>
      <c r="OI6" s="1087"/>
      <c r="OJ6" s="1087"/>
      <c r="OK6" s="1087"/>
      <c r="OL6" s="1087"/>
      <c r="OM6" s="1087"/>
      <c r="ON6" s="1087"/>
      <c r="OO6" s="1087"/>
      <c r="OP6" s="1087"/>
      <c r="OQ6" s="1087"/>
      <c r="OR6" s="1087"/>
      <c r="OS6" s="1087"/>
      <c r="OT6" s="1087"/>
      <c r="OU6" s="1087"/>
      <c r="OV6" s="1087"/>
      <c r="OW6" s="1087"/>
      <c r="OX6" s="1087"/>
      <c r="OY6" s="1087"/>
      <c r="OZ6" s="1087"/>
      <c r="PA6" s="1087"/>
      <c r="PB6" s="1087"/>
      <c r="PC6" s="1087"/>
      <c r="PD6" s="1087"/>
      <c r="PE6" s="1087"/>
      <c r="PF6" s="1087"/>
      <c r="PG6" s="1087"/>
      <c r="PH6" s="1087"/>
      <c r="PI6" s="1087"/>
      <c r="PJ6" s="1087"/>
      <c r="PK6" s="1087"/>
      <c r="PL6" s="1087"/>
      <c r="PM6" s="1087"/>
      <c r="PN6" s="1087"/>
      <c r="PO6" s="1087"/>
      <c r="PP6" s="1087"/>
      <c r="PQ6" s="1087"/>
      <c r="PR6" s="1087"/>
      <c r="PS6" s="1087"/>
      <c r="PT6" s="1087"/>
      <c r="PU6" s="1087"/>
      <c r="PV6" s="1087"/>
      <c r="PW6" s="1087"/>
      <c r="PX6" s="1087"/>
      <c r="PY6" s="1087"/>
      <c r="PZ6" s="1087"/>
      <c r="QA6" s="1087"/>
      <c r="QB6" s="1087"/>
      <c r="QC6" s="1087"/>
      <c r="QD6" s="1087"/>
      <c r="QE6" s="1087"/>
      <c r="QF6" s="1087"/>
      <c r="QG6" s="1087"/>
      <c r="QH6" s="1087"/>
      <c r="QI6" s="1087"/>
      <c r="QJ6" s="1087"/>
      <c r="QK6" s="1087"/>
      <c r="QL6" s="1087"/>
      <c r="QM6" s="1087"/>
      <c r="QN6" s="1087"/>
      <c r="QO6" s="1087"/>
      <c r="QP6" s="1087"/>
      <c r="QQ6" s="1087"/>
      <c r="QR6" s="1087"/>
      <c r="QS6" s="1087"/>
      <c r="QT6" s="1087"/>
      <c r="QU6" s="1087"/>
      <c r="QV6" s="1087"/>
      <c r="QW6" s="1087"/>
      <c r="QX6" s="1087"/>
      <c r="QY6" s="1087"/>
      <c r="QZ6" s="1087"/>
      <c r="RA6" s="1087"/>
      <c r="RB6" s="1087"/>
      <c r="RC6" s="1087"/>
      <c r="RD6" s="1087"/>
      <c r="RE6" s="1087"/>
      <c r="RF6" s="1087"/>
      <c r="RG6" s="1087"/>
      <c r="RH6" s="1087"/>
      <c r="RI6" s="1087"/>
      <c r="RJ6" s="1087"/>
      <c r="RK6" s="1087"/>
      <c r="RL6" s="1087"/>
      <c r="RM6" s="1087"/>
      <c r="RN6" s="1087"/>
      <c r="RO6" s="1087"/>
      <c r="RP6" s="1087"/>
      <c r="RQ6" s="1087"/>
      <c r="RR6" s="1087"/>
      <c r="RS6" s="1087"/>
      <c r="RT6" s="1087"/>
      <c r="RU6" s="1087"/>
      <c r="RV6" s="1087"/>
      <c r="RW6" s="1087"/>
      <c r="RX6" s="1087"/>
      <c r="RY6" s="1087"/>
      <c r="RZ6" s="1087"/>
      <c r="SA6" s="1087"/>
      <c r="SB6" s="1087"/>
      <c r="SC6" s="1087"/>
      <c r="SD6" s="1087"/>
      <c r="SE6" s="1087"/>
      <c r="SF6" s="1087"/>
      <c r="SG6" s="1087"/>
      <c r="SH6" s="1087"/>
      <c r="SI6" s="1087"/>
      <c r="SJ6" s="1087"/>
      <c r="SK6" s="1087"/>
      <c r="SL6" s="1087"/>
      <c r="SM6" s="1087"/>
      <c r="SN6" s="1087"/>
      <c r="SO6" s="1087"/>
      <c r="SP6" s="1087"/>
      <c r="SQ6" s="1087"/>
      <c r="SR6" s="1087"/>
      <c r="SS6" s="1087"/>
      <c r="ST6" s="1087"/>
      <c r="SU6" s="1087"/>
      <c r="SV6" s="1087"/>
      <c r="SW6" s="1087"/>
      <c r="SX6" s="1087"/>
      <c r="SY6" s="1087"/>
      <c r="SZ6" s="1087"/>
      <c r="TA6" s="1087"/>
      <c r="TB6" s="1087"/>
      <c r="TC6" s="1087"/>
      <c r="TD6" s="1087"/>
      <c r="TE6" s="1087"/>
      <c r="TF6" s="1087"/>
      <c r="TG6" s="1087"/>
      <c r="TH6" s="1087"/>
      <c r="TI6" s="1087"/>
      <c r="TJ6" s="1087"/>
      <c r="TK6" s="1087"/>
      <c r="TL6" s="1087"/>
      <c r="TM6" s="1087"/>
      <c r="TN6" s="1087"/>
      <c r="TO6" s="1087"/>
      <c r="TP6" s="1087"/>
      <c r="TQ6" s="1087"/>
      <c r="TR6" s="1087"/>
      <c r="TS6" s="1087"/>
      <c r="TT6" s="1087"/>
      <c r="TU6" s="1087"/>
      <c r="TV6" s="1087"/>
      <c r="TW6" s="1087"/>
      <c r="TX6" s="1087"/>
      <c r="TY6" s="1087"/>
      <c r="TZ6" s="1087"/>
      <c r="UA6" s="1087"/>
      <c r="UB6" s="1087"/>
      <c r="UC6" s="1087"/>
      <c r="UD6" s="1087"/>
      <c r="UE6" s="1087"/>
      <c r="UF6" s="1087"/>
      <c r="UG6" s="1087"/>
      <c r="UH6" s="1087"/>
      <c r="UI6" s="1087"/>
      <c r="UJ6" s="1087"/>
      <c r="UK6" s="1087"/>
      <c r="UL6" s="1087"/>
      <c r="UM6" s="1087"/>
      <c r="UN6" s="1087"/>
      <c r="UO6" s="1087"/>
      <c r="UP6" s="1087"/>
      <c r="UQ6" s="1087"/>
      <c r="UR6" s="1087"/>
      <c r="US6" s="1087"/>
      <c r="UT6" s="1087"/>
      <c r="UU6" s="1087"/>
      <c r="UV6" s="1087"/>
      <c r="UW6" s="1087"/>
      <c r="UX6" s="1087"/>
      <c r="UY6" s="1087"/>
      <c r="UZ6" s="1087"/>
      <c r="VA6" s="1087"/>
      <c r="VB6" s="1087"/>
      <c r="VC6" s="1087"/>
      <c r="VD6" s="1087"/>
      <c r="VE6" s="1087"/>
      <c r="VF6" s="1087"/>
      <c r="VG6" s="1087"/>
      <c r="VH6" s="1087"/>
      <c r="VI6" s="1087"/>
      <c r="VJ6" s="1087"/>
      <c r="VK6" s="1087"/>
      <c r="VL6" s="1087"/>
      <c r="VM6" s="1087"/>
      <c r="VN6" s="1087"/>
      <c r="VO6" s="1087"/>
      <c r="VP6" s="1087"/>
      <c r="VQ6" s="1087"/>
      <c r="VR6" s="1087"/>
      <c r="VS6" s="1087"/>
      <c r="VT6" s="1087"/>
      <c r="VU6" s="1087"/>
      <c r="VV6" s="1087"/>
      <c r="VW6" s="1087"/>
      <c r="VX6" s="1087"/>
      <c r="VY6" s="1087"/>
      <c r="VZ6" s="1087"/>
      <c r="WA6" s="1087"/>
      <c r="WB6" s="1087"/>
      <c r="WC6" s="1087"/>
      <c r="WD6" s="1087"/>
      <c r="WE6" s="1087"/>
      <c r="WF6" s="1087"/>
      <c r="WG6" s="1087"/>
      <c r="WH6" s="1087"/>
      <c r="WI6" s="1087"/>
      <c r="WJ6" s="1087"/>
      <c r="WK6" s="1087"/>
      <c r="WL6" s="1087"/>
      <c r="WM6" s="1087"/>
      <c r="WN6" s="1087"/>
      <c r="WO6" s="1087"/>
      <c r="WP6" s="1087"/>
      <c r="WQ6" s="1087"/>
      <c r="WR6" s="1087"/>
      <c r="WS6" s="1087"/>
      <c r="WT6" s="1087"/>
      <c r="WU6" s="1087"/>
      <c r="WV6" s="1087"/>
      <c r="WW6" s="1087"/>
      <c r="WX6" s="1087"/>
      <c r="WY6" s="1087"/>
      <c r="WZ6" s="1087"/>
      <c r="XA6" s="1087"/>
      <c r="XB6" s="1087"/>
      <c r="XC6" s="1087"/>
      <c r="XD6" s="1087"/>
      <c r="XE6" s="1087"/>
      <c r="XF6" s="1087"/>
      <c r="XG6" s="1087"/>
      <c r="XH6" s="1087"/>
      <c r="XI6" s="1087"/>
      <c r="XJ6" s="1087"/>
      <c r="XK6" s="1087"/>
      <c r="XL6" s="1087"/>
      <c r="XM6" s="1087"/>
      <c r="XN6" s="1087"/>
      <c r="XO6" s="1087"/>
      <c r="XP6" s="1087"/>
      <c r="XQ6" s="1087"/>
      <c r="XR6" s="1087"/>
      <c r="XS6" s="1087"/>
      <c r="XT6" s="1087"/>
      <c r="XU6" s="1087"/>
      <c r="XV6" s="1087"/>
      <c r="XW6" s="1087"/>
      <c r="XX6" s="1087"/>
      <c r="XY6" s="1087"/>
      <c r="XZ6" s="1087"/>
      <c r="YA6" s="1087"/>
      <c r="YB6" s="1087"/>
      <c r="YC6" s="1087"/>
      <c r="YD6" s="1087"/>
      <c r="YE6" s="1087"/>
      <c r="YF6" s="1087"/>
      <c r="YG6" s="1087"/>
      <c r="YH6" s="1087"/>
      <c r="YI6" s="1087"/>
      <c r="YJ6" s="1087"/>
      <c r="YK6" s="1087"/>
      <c r="YL6" s="1087"/>
      <c r="YM6" s="1087"/>
      <c r="YN6" s="1087"/>
      <c r="YO6" s="1087"/>
      <c r="YP6" s="1087"/>
      <c r="YQ6" s="1087"/>
      <c r="YR6" s="1087"/>
      <c r="YS6" s="1087"/>
      <c r="YT6" s="1087"/>
      <c r="YU6" s="1087"/>
      <c r="YV6" s="1087"/>
      <c r="YW6" s="1087"/>
      <c r="YX6" s="1087"/>
      <c r="YY6" s="1087"/>
      <c r="YZ6" s="1087"/>
      <c r="ZA6" s="1087"/>
      <c r="ZB6" s="1087"/>
      <c r="ZC6" s="1087"/>
      <c r="ZD6" s="1087"/>
      <c r="ZE6" s="1087"/>
      <c r="ZF6" s="1087"/>
      <c r="ZG6" s="1087"/>
      <c r="ZH6" s="1087"/>
      <c r="ZI6" s="1087"/>
      <c r="ZJ6" s="1087"/>
      <c r="ZK6" s="1087"/>
      <c r="ZL6" s="1087"/>
      <c r="ZM6" s="1087"/>
      <c r="ZN6" s="1087"/>
      <c r="ZO6" s="1087"/>
      <c r="ZP6" s="1087"/>
      <c r="ZQ6" s="1087"/>
      <c r="ZR6" s="1087"/>
      <c r="ZS6" s="1087"/>
      <c r="ZT6" s="1087"/>
      <c r="ZU6" s="1087"/>
      <c r="ZV6" s="1087"/>
      <c r="ZW6" s="1087"/>
      <c r="ZX6" s="1087"/>
      <c r="ZY6" s="1087"/>
      <c r="ZZ6" s="1087"/>
      <c r="AAA6" s="1087"/>
      <c r="AAB6" s="1087"/>
      <c r="AAC6" s="1087"/>
      <c r="AAD6" s="1087"/>
      <c r="AAE6" s="1087"/>
      <c r="AAF6" s="1087"/>
      <c r="AAG6" s="1087"/>
      <c r="AAH6" s="1087"/>
      <c r="AAI6" s="1087"/>
      <c r="AAJ6" s="1087"/>
      <c r="AAK6" s="1087"/>
      <c r="AAL6" s="1087"/>
      <c r="AAM6" s="1087"/>
      <c r="AAN6" s="1087"/>
      <c r="AAO6" s="1087"/>
      <c r="AAP6" s="1087"/>
      <c r="AAQ6" s="1087"/>
      <c r="AAR6" s="1087"/>
      <c r="AAS6" s="1087"/>
      <c r="AAT6" s="1087"/>
      <c r="AAU6" s="1087"/>
      <c r="AAV6" s="1087"/>
      <c r="AAW6" s="1087"/>
      <c r="AAX6" s="1087"/>
      <c r="AAY6" s="1087"/>
      <c r="AAZ6" s="1087"/>
      <c r="ABA6" s="1087"/>
      <c r="ABB6" s="1087"/>
      <c r="ABC6" s="1087"/>
      <c r="ABD6" s="1087"/>
      <c r="ABE6" s="1087"/>
      <c r="ABF6" s="1087"/>
      <c r="ABG6" s="1087"/>
      <c r="ABH6" s="1087"/>
      <c r="ABI6" s="1087"/>
      <c r="ABJ6" s="1087"/>
      <c r="ABK6" s="1087"/>
      <c r="ABL6" s="1087"/>
      <c r="ABM6" s="1087"/>
      <c r="ABN6" s="1087"/>
      <c r="ABO6" s="1087"/>
      <c r="ABP6" s="1087"/>
      <c r="ABQ6" s="1087"/>
      <c r="ABR6" s="1087"/>
      <c r="ABS6" s="1087"/>
      <c r="ABT6" s="1087"/>
      <c r="ABU6" s="1087"/>
      <c r="ABV6" s="1087"/>
      <c r="ABW6" s="1087"/>
      <c r="ABX6" s="1087"/>
      <c r="ABY6" s="1087"/>
      <c r="ABZ6" s="1087"/>
      <c r="ACA6" s="1087"/>
      <c r="ACB6" s="1087"/>
      <c r="ACC6" s="1087"/>
      <c r="ACD6" s="1087"/>
      <c r="ACE6" s="1087"/>
      <c r="ACF6" s="1087"/>
      <c r="ACG6" s="1087"/>
      <c r="ACH6" s="1087"/>
      <c r="ACI6" s="1087"/>
      <c r="ACJ6" s="1087"/>
      <c r="ACK6" s="1087"/>
      <c r="ACL6" s="1087"/>
      <c r="ACM6" s="1087"/>
      <c r="ACN6" s="1087"/>
      <c r="ACO6" s="1087"/>
      <c r="ACP6" s="1087"/>
      <c r="ACQ6" s="1087"/>
      <c r="ACR6" s="1087"/>
      <c r="ACS6" s="1087"/>
      <c r="ACT6" s="1087"/>
      <c r="ACU6" s="1087"/>
      <c r="ACV6" s="1087"/>
      <c r="ACW6" s="1087"/>
      <c r="ACX6" s="1087"/>
      <c r="ACY6" s="1087"/>
      <c r="ACZ6" s="1087"/>
      <c r="ADA6" s="1087"/>
      <c r="ADB6" s="1087"/>
      <c r="ADC6" s="1087"/>
      <c r="ADD6" s="1087"/>
      <c r="ADE6" s="1087"/>
      <c r="ADF6" s="1087"/>
      <c r="ADG6" s="1087"/>
      <c r="ADH6" s="1087"/>
      <c r="ADI6" s="1087"/>
      <c r="ADJ6" s="1087"/>
      <c r="ADK6" s="1087"/>
      <c r="ADL6" s="1087"/>
      <c r="ADM6" s="1087"/>
      <c r="ADN6" s="1087"/>
      <c r="ADO6" s="1087"/>
      <c r="ADP6" s="1087"/>
      <c r="ADQ6" s="1087"/>
      <c r="ADR6" s="1087"/>
      <c r="ADS6" s="1087"/>
      <c r="ADT6" s="1087"/>
      <c r="ADU6" s="1087"/>
      <c r="ADV6" s="1087"/>
      <c r="ADW6" s="1087"/>
      <c r="ADX6" s="1087"/>
      <c r="ADY6" s="1087"/>
      <c r="ADZ6" s="1087"/>
      <c r="AEA6" s="1087"/>
      <c r="AEB6" s="1087"/>
      <c r="AEC6" s="1087"/>
      <c r="AED6" s="1087"/>
      <c r="AEE6" s="1087"/>
      <c r="AEF6" s="1087"/>
      <c r="AEG6" s="1087"/>
      <c r="AEH6" s="1087"/>
      <c r="AEI6" s="1087"/>
      <c r="AEJ6" s="1087"/>
      <c r="AEK6" s="1087"/>
      <c r="AEL6" s="1087"/>
      <c r="AEM6" s="1087"/>
      <c r="AEN6" s="1087"/>
      <c r="AEO6" s="1087"/>
      <c r="AEP6" s="1087"/>
      <c r="AEQ6" s="1087"/>
      <c r="AER6" s="1087"/>
      <c r="AES6" s="1087"/>
      <c r="AET6" s="1087"/>
      <c r="AEU6" s="1087"/>
      <c r="AEV6" s="1087"/>
      <c r="AEW6" s="1087"/>
      <c r="AEX6" s="1087"/>
      <c r="AEY6" s="1087"/>
      <c r="AEZ6" s="1087"/>
      <c r="AFA6" s="1087"/>
      <c r="AFB6" s="1087"/>
      <c r="AFC6" s="1087"/>
      <c r="AFD6" s="1087"/>
      <c r="AFE6" s="1087"/>
      <c r="AFF6" s="1087"/>
      <c r="AFG6" s="1087"/>
      <c r="AFH6" s="1087"/>
      <c r="AFI6" s="1087"/>
      <c r="AFJ6" s="1087"/>
      <c r="AFK6" s="1087"/>
      <c r="AFL6" s="1087"/>
      <c r="AFM6" s="1087"/>
      <c r="AFN6" s="1087"/>
      <c r="AFO6" s="1087"/>
      <c r="AFP6" s="1087"/>
      <c r="AFQ6" s="1087"/>
      <c r="AFR6" s="1087"/>
      <c r="AFS6" s="1087"/>
      <c r="AFT6" s="1087"/>
      <c r="AFU6" s="1087"/>
      <c r="AFV6" s="1087"/>
      <c r="AFW6" s="1087"/>
      <c r="AFX6" s="1087"/>
      <c r="AFY6" s="1087"/>
      <c r="AFZ6" s="1087"/>
      <c r="AGA6" s="1087"/>
      <c r="AGB6" s="1087"/>
      <c r="AGC6" s="1087"/>
      <c r="AGD6" s="1087"/>
      <c r="AGE6" s="1087"/>
      <c r="AGF6" s="1087"/>
      <c r="AGG6" s="1087"/>
      <c r="AGH6" s="1087"/>
      <c r="AGI6" s="1087"/>
      <c r="AGJ6" s="1087"/>
      <c r="AGK6" s="1087"/>
      <c r="AGL6" s="1087"/>
      <c r="AGM6" s="1087"/>
      <c r="AGN6" s="1087"/>
      <c r="AGO6" s="1087"/>
      <c r="AGP6" s="1087"/>
      <c r="AGQ6" s="1087"/>
      <c r="AGR6" s="1087"/>
      <c r="AGS6" s="1087"/>
      <c r="AGT6" s="1087"/>
      <c r="AGU6" s="1087"/>
      <c r="AGV6" s="1087"/>
      <c r="AGW6" s="1087"/>
      <c r="AGX6" s="1087"/>
      <c r="AGY6" s="1087"/>
      <c r="AGZ6" s="1087"/>
      <c r="AHA6" s="1087"/>
      <c r="AHB6" s="1087"/>
      <c r="AHC6" s="1087"/>
      <c r="AHD6" s="1087"/>
      <c r="AHE6" s="1087"/>
      <c r="AHF6" s="1087"/>
      <c r="AHG6" s="1087"/>
      <c r="AHH6" s="1087"/>
      <c r="AHI6" s="1087"/>
      <c r="AHJ6" s="1087"/>
      <c r="AHK6" s="1087"/>
      <c r="AHL6" s="1087"/>
      <c r="AHM6" s="1087"/>
      <c r="AHN6" s="1087"/>
      <c r="AHO6" s="1087"/>
      <c r="AHP6" s="1087"/>
      <c r="AHQ6" s="1087"/>
      <c r="AHR6" s="1087"/>
      <c r="AHS6" s="1087"/>
      <c r="AHT6" s="1087"/>
      <c r="AHU6" s="1087"/>
      <c r="AHV6" s="1087"/>
      <c r="AHW6" s="1087"/>
      <c r="AHX6" s="1087"/>
      <c r="AHY6" s="1087"/>
      <c r="AHZ6" s="1087"/>
      <c r="AIA6" s="1087"/>
      <c r="AIB6" s="1087"/>
      <c r="AIC6" s="1087"/>
      <c r="AID6" s="1087"/>
      <c r="AIE6" s="1087"/>
      <c r="AIF6" s="1087"/>
      <c r="AIG6" s="1087"/>
      <c r="AIH6" s="1087"/>
      <c r="AII6" s="1087"/>
      <c r="AIJ6" s="1087"/>
      <c r="AIK6" s="1087"/>
      <c r="AIL6" s="1087"/>
      <c r="AIM6" s="1087"/>
      <c r="AIN6" s="1087"/>
      <c r="AIO6" s="1087"/>
      <c r="AIP6" s="1087"/>
      <c r="AIQ6" s="1087"/>
      <c r="AIR6" s="1087"/>
      <c r="AIS6" s="1087"/>
      <c r="AIT6" s="1087"/>
      <c r="AIU6" s="1087"/>
      <c r="AIV6" s="1087"/>
      <c r="AIW6" s="1087"/>
      <c r="AIX6" s="1087"/>
      <c r="AIY6" s="1087"/>
      <c r="AIZ6" s="1087"/>
      <c r="AJA6" s="1087"/>
      <c r="AJB6" s="1087"/>
      <c r="AJC6" s="1087"/>
      <c r="AJD6" s="1087"/>
      <c r="AJE6" s="1087"/>
      <c r="AJF6" s="1087"/>
      <c r="AJG6" s="1087"/>
      <c r="AJH6" s="1087"/>
      <c r="AJI6" s="1087"/>
      <c r="AJJ6" s="1087"/>
      <c r="AJK6" s="1087"/>
      <c r="AJL6" s="1087"/>
      <c r="AJM6" s="1087"/>
      <c r="AJN6" s="1087"/>
      <c r="AJO6" s="1087"/>
      <c r="AJP6" s="1087"/>
      <c r="AJQ6" s="1087"/>
      <c r="AJR6" s="1087"/>
      <c r="AJS6" s="1087"/>
      <c r="AJT6" s="1087"/>
      <c r="AJU6" s="1087"/>
      <c r="AJV6" s="1087"/>
      <c r="AJW6" s="1087"/>
      <c r="AJX6" s="1087"/>
      <c r="AJY6" s="1087"/>
      <c r="AJZ6" s="1087"/>
      <c r="AKA6" s="1087"/>
      <c r="AKB6" s="1087"/>
      <c r="AKC6" s="1087"/>
      <c r="AKD6" s="1087"/>
      <c r="AKE6" s="1087"/>
      <c r="AKF6" s="1087"/>
      <c r="AKG6" s="1087"/>
      <c r="AKH6" s="1087"/>
      <c r="AKI6" s="1087"/>
      <c r="AKJ6" s="1087"/>
      <c r="AKK6" s="1087"/>
      <c r="AKL6" s="1087"/>
      <c r="AKM6" s="1087"/>
      <c r="AKN6" s="1087"/>
      <c r="AKO6" s="1087"/>
      <c r="AKP6" s="1087"/>
      <c r="AKQ6" s="1087"/>
      <c r="AKR6" s="1087"/>
      <c r="AKS6" s="1087"/>
      <c r="AKT6" s="1087"/>
      <c r="AKU6" s="1087"/>
      <c r="AKV6" s="1087"/>
      <c r="AKW6" s="1087"/>
      <c r="AKX6" s="1087"/>
      <c r="AKY6" s="1087"/>
      <c r="AKZ6" s="1087"/>
      <c r="ALA6" s="1087"/>
      <c r="ALB6" s="1087"/>
      <c r="ALC6" s="1087"/>
      <c r="ALD6" s="1087"/>
      <c r="ALE6" s="1087"/>
      <c r="ALF6" s="1087"/>
      <c r="ALG6" s="1087"/>
      <c r="ALH6" s="1087"/>
      <c r="ALI6" s="1087"/>
      <c r="ALJ6" s="1087"/>
      <c r="ALK6" s="1087"/>
      <c r="ALL6" s="1087"/>
      <c r="ALM6" s="1087"/>
      <c r="ALN6" s="1087"/>
      <c r="ALO6" s="1087"/>
      <c r="ALP6" s="1087"/>
      <c r="ALQ6" s="1087"/>
      <c r="ALR6" s="1087"/>
      <c r="ALS6" s="1087"/>
      <c r="ALT6" s="1087"/>
      <c r="ALU6" s="1087"/>
      <c r="ALV6" s="1087"/>
      <c r="ALW6" s="1087"/>
      <c r="ALX6" s="1087"/>
      <c r="ALY6" s="1087"/>
      <c r="ALZ6" s="1087"/>
      <c r="AMA6" s="1087"/>
      <c r="AMB6" s="1087"/>
      <c r="AMC6" s="1087"/>
      <c r="AMD6" s="1087"/>
      <c r="AME6" s="1087"/>
      <c r="AMF6" s="1087"/>
      <c r="AMG6" s="1087"/>
      <c r="AMH6" s="1087"/>
    </row>
    <row r="7" spans="1:1025" s="793" customFormat="1" ht="12" x14ac:dyDescent="0.2">
      <c r="A7" s="1113" t="s">
        <v>2510</v>
      </c>
      <c r="B7" s="793" t="s">
        <v>2511</v>
      </c>
      <c r="C7" s="1085">
        <v>48176754469.139999</v>
      </c>
      <c r="D7" s="1085">
        <v>1265245153.75</v>
      </c>
      <c r="E7" s="1085">
        <v>49441999622.889999</v>
      </c>
      <c r="F7" s="1085">
        <v>22590829204.689999</v>
      </c>
      <c r="G7" s="1085">
        <v>26851170418.200001</v>
      </c>
      <c r="H7" s="1357">
        <f t="shared" si="0"/>
        <v>0.45691576750530932</v>
      </c>
      <c r="I7" s="1115"/>
      <c r="J7" s="1087"/>
      <c r="K7" s="1087"/>
      <c r="L7" s="1087"/>
      <c r="M7" s="1087"/>
      <c r="N7" s="1087"/>
      <c r="O7" s="1087"/>
      <c r="P7" s="1087"/>
      <c r="Q7" s="1087"/>
      <c r="R7" s="1087"/>
      <c r="S7" s="1087"/>
      <c r="T7" s="1087"/>
      <c r="U7" s="1087"/>
      <c r="V7" s="1087"/>
      <c r="W7" s="1087"/>
      <c r="X7" s="1087"/>
      <c r="Y7" s="1087"/>
      <c r="Z7" s="1087"/>
      <c r="AA7" s="1087"/>
      <c r="AB7" s="1087"/>
      <c r="AC7" s="1087"/>
      <c r="AD7" s="1087"/>
      <c r="AE7" s="1087"/>
      <c r="AF7" s="1087"/>
      <c r="AG7" s="1087"/>
      <c r="AH7" s="1087"/>
      <c r="AI7" s="1087"/>
      <c r="AJ7" s="1087"/>
      <c r="AK7" s="1087"/>
      <c r="AL7" s="1087"/>
      <c r="AM7" s="1087"/>
      <c r="AN7" s="1087"/>
      <c r="AO7" s="1087"/>
      <c r="AP7" s="1087"/>
      <c r="AQ7" s="1087"/>
      <c r="AR7" s="1087"/>
      <c r="AS7" s="1087"/>
      <c r="AT7" s="1087"/>
      <c r="AU7" s="1087"/>
      <c r="AV7" s="1087"/>
      <c r="AW7" s="1087"/>
      <c r="AX7" s="1087"/>
      <c r="AY7" s="1087"/>
      <c r="AZ7" s="1087"/>
      <c r="BA7" s="1087"/>
      <c r="BB7" s="1087"/>
      <c r="BC7" s="1087"/>
      <c r="BD7" s="1087"/>
      <c r="BE7" s="1087"/>
      <c r="BF7" s="1087"/>
      <c r="BG7" s="1087"/>
      <c r="BH7" s="1087"/>
      <c r="BI7" s="1087"/>
      <c r="BJ7" s="1087"/>
      <c r="BK7" s="1087"/>
      <c r="BL7" s="1087"/>
      <c r="BM7" s="1087"/>
      <c r="BN7" s="1087"/>
      <c r="BO7" s="1087"/>
      <c r="BP7" s="1087"/>
      <c r="BQ7" s="1087"/>
      <c r="BR7" s="1087"/>
      <c r="BS7" s="1087"/>
      <c r="BT7" s="1087"/>
      <c r="BU7" s="1087"/>
      <c r="BV7" s="1087"/>
      <c r="BW7" s="1087"/>
      <c r="BX7" s="1087"/>
      <c r="BY7" s="1087"/>
      <c r="BZ7" s="1087"/>
      <c r="CA7" s="1087"/>
      <c r="CB7" s="1087"/>
      <c r="CC7" s="1087"/>
      <c r="CD7" s="1087"/>
      <c r="CE7" s="1087"/>
      <c r="CF7" s="1087"/>
      <c r="CG7" s="1087"/>
      <c r="CH7" s="1087"/>
      <c r="CI7" s="1087"/>
      <c r="CJ7" s="1087"/>
      <c r="CK7" s="1087"/>
      <c r="CL7" s="1087"/>
      <c r="CM7" s="1087"/>
      <c r="CN7" s="1087"/>
      <c r="CO7" s="1087"/>
      <c r="CP7" s="1087"/>
      <c r="CQ7" s="1087"/>
      <c r="CR7" s="1087"/>
      <c r="CS7" s="1087"/>
      <c r="CT7" s="1087"/>
      <c r="CU7" s="1087"/>
      <c r="CV7" s="1087"/>
      <c r="CW7" s="1087"/>
      <c r="CX7" s="1087"/>
      <c r="CY7" s="1087"/>
      <c r="CZ7" s="1087"/>
      <c r="DA7" s="1087"/>
      <c r="DB7" s="1087"/>
      <c r="DC7" s="1087"/>
      <c r="DD7" s="1087"/>
      <c r="DE7" s="1087"/>
      <c r="DF7" s="1087"/>
      <c r="DG7" s="1087"/>
      <c r="DH7" s="1087"/>
      <c r="DI7" s="1087"/>
      <c r="DJ7" s="1087"/>
      <c r="DK7" s="1087"/>
      <c r="DL7" s="1087"/>
      <c r="DM7" s="1087"/>
      <c r="DN7" s="1087"/>
      <c r="DO7" s="1087"/>
      <c r="DP7" s="1087"/>
      <c r="DQ7" s="1087"/>
      <c r="DR7" s="1087"/>
      <c r="DS7" s="1087"/>
      <c r="DT7" s="1087"/>
      <c r="DU7" s="1087"/>
      <c r="DV7" s="1087"/>
      <c r="DW7" s="1087"/>
      <c r="DX7" s="1087"/>
      <c r="DY7" s="1087"/>
      <c r="DZ7" s="1087"/>
      <c r="EA7" s="1087"/>
      <c r="EB7" s="1087"/>
      <c r="EC7" s="1087"/>
      <c r="ED7" s="1087"/>
      <c r="EE7" s="1087"/>
      <c r="EF7" s="1087"/>
      <c r="EG7" s="1087"/>
      <c r="EH7" s="1087"/>
      <c r="EI7" s="1087"/>
      <c r="EJ7" s="1087"/>
      <c r="EK7" s="1087"/>
      <c r="EL7" s="1087"/>
      <c r="EM7" s="1087"/>
      <c r="EN7" s="1087"/>
      <c r="EO7" s="1087"/>
      <c r="EP7" s="1087"/>
      <c r="EQ7" s="1087"/>
      <c r="ER7" s="1087"/>
      <c r="ES7" s="1087"/>
      <c r="ET7" s="1087"/>
      <c r="EU7" s="1087"/>
      <c r="EV7" s="1087"/>
      <c r="EW7" s="1087"/>
      <c r="EX7" s="1087"/>
      <c r="EY7" s="1087"/>
      <c r="EZ7" s="1087"/>
      <c r="FA7" s="1087"/>
      <c r="FB7" s="1087"/>
      <c r="FC7" s="1087"/>
      <c r="FD7" s="1087"/>
      <c r="FE7" s="1087"/>
      <c r="FF7" s="1087"/>
      <c r="FG7" s="1087"/>
      <c r="FH7" s="1087"/>
      <c r="FI7" s="1087"/>
      <c r="FJ7" s="1087"/>
      <c r="FK7" s="1087"/>
      <c r="FL7" s="1087"/>
      <c r="FM7" s="1087"/>
      <c r="FN7" s="1087"/>
      <c r="FO7" s="1087"/>
      <c r="FP7" s="1087"/>
      <c r="FQ7" s="1087"/>
      <c r="FR7" s="1087"/>
      <c r="FS7" s="1087"/>
      <c r="FT7" s="1087"/>
      <c r="FU7" s="1087"/>
      <c r="FV7" s="1087"/>
      <c r="FW7" s="1087"/>
      <c r="FX7" s="1087"/>
      <c r="FY7" s="1087"/>
      <c r="FZ7" s="1087"/>
      <c r="GA7" s="1087"/>
      <c r="GB7" s="1087"/>
      <c r="GC7" s="1087"/>
      <c r="GD7" s="1087"/>
      <c r="GE7" s="1087"/>
      <c r="GF7" s="1087"/>
      <c r="GG7" s="1087"/>
      <c r="GH7" s="1087"/>
      <c r="GI7" s="1087"/>
      <c r="GJ7" s="1087"/>
      <c r="GK7" s="1087"/>
      <c r="GL7" s="1087"/>
      <c r="GM7" s="1087"/>
      <c r="GN7" s="1087"/>
      <c r="GO7" s="1087"/>
      <c r="GP7" s="1087"/>
      <c r="GQ7" s="1087"/>
      <c r="GR7" s="1087"/>
      <c r="GS7" s="1087"/>
      <c r="GT7" s="1087"/>
      <c r="GU7" s="1087"/>
      <c r="GV7" s="1087"/>
      <c r="GW7" s="1087"/>
      <c r="GX7" s="1087"/>
      <c r="GY7" s="1087"/>
      <c r="GZ7" s="1087"/>
      <c r="HA7" s="1087"/>
      <c r="HB7" s="1087"/>
      <c r="HC7" s="1087"/>
      <c r="HD7" s="1087"/>
      <c r="HE7" s="1087"/>
      <c r="HF7" s="1087"/>
      <c r="HG7" s="1087"/>
      <c r="HH7" s="1087"/>
      <c r="HI7" s="1087"/>
      <c r="HJ7" s="1087"/>
      <c r="HK7" s="1087"/>
      <c r="HL7" s="1087"/>
      <c r="HM7" s="1087"/>
      <c r="HN7" s="1087"/>
      <c r="HO7" s="1087"/>
      <c r="HP7" s="1087"/>
      <c r="HQ7" s="1087"/>
      <c r="HR7" s="1087"/>
      <c r="HS7" s="1087"/>
      <c r="HT7" s="1087"/>
      <c r="HU7" s="1087"/>
      <c r="HV7" s="1087"/>
      <c r="HW7" s="1087"/>
      <c r="HX7" s="1087"/>
      <c r="HY7" s="1087"/>
      <c r="HZ7" s="1087"/>
      <c r="IA7" s="1087"/>
      <c r="IB7" s="1087"/>
      <c r="IC7" s="1087"/>
      <c r="ID7" s="1087"/>
      <c r="IE7" s="1087"/>
      <c r="IF7" s="1087"/>
      <c r="IG7" s="1087"/>
      <c r="IH7" s="1087"/>
      <c r="II7" s="1087"/>
      <c r="IJ7" s="1087"/>
      <c r="IK7" s="1087"/>
      <c r="IL7" s="1087"/>
      <c r="IM7" s="1087"/>
      <c r="IN7" s="1087"/>
      <c r="IO7" s="1087"/>
      <c r="IP7" s="1087"/>
      <c r="IQ7" s="1087"/>
      <c r="IR7" s="1087"/>
      <c r="IS7" s="1087"/>
      <c r="IT7" s="1087"/>
      <c r="IU7" s="1087"/>
      <c r="IV7" s="1087"/>
      <c r="IW7" s="1087"/>
      <c r="IX7" s="1087"/>
      <c r="IY7" s="1087"/>
      <c r="IZ7" s="1087"/>
      <c r="JA7" s="1087"/>
      <c r="JB7" s="1087"/>
      <c r="JC7" s="1087"/>
      <c r="JD7" s="1087"/>
      <c r="JE7" s="1087"/>
      <c r="JF7" s="1087"/>
      <c r="JG7" s="1087"/>
      <c r="JH7" s="1087"/>
      <c r="JI7" s="1087"/>
      <c r="JJ7" s="1087"/>
      <c r="JK7" s="1087"/>
      <c r="JL7" s="1087"/>
      <c r="JM7" s="1087"/>
      <c r="JN7" s="1087"/>
      <c r="JO7" s="1087"/>
      <c r="JP7" s="1087"/>
      <c r="JQ7" s="1087"/>
      <c r="JR7" s="1087"/>
      <c r="JS7" s="1087"/>
      <c r="JT7" s="1087"/>
      <c r="JU7" s="1087"/>
      <c r="JV7" s="1087"/>
      <c r="JW7" s="1087"/>
      <c r="JX7" s="1087"/>
      <c r="JY7" s="1087"/>
      <c r="JZ7" s="1087"/>
      <c r="KA7" s="1087"/>
      <c r="KB7" s="1087"/>
      <c r="KC7" s="1087"/>
      <c r="KD7" s="1087"/>
      <c r="KE7" s="1087"/>
      <c r="KF7" s="1087"/>
      <c r="KG7" s="1087"/>
      <c r="KH7" s="1087"/>
      <c r="KI7" s="1087"/>
      <c r="KJ7" s="1087"/>
      <c r="KK7" s="1087"/>
      <c r="KL7" s="1087"/>
      <c r="KM7" s="1087"/>
      <c r="KN7" s="1087"/>
      <c r="KO7" s="1087"/>
      <c r="KP7" s="1087"/>
      <c r="KQ7" s="1087"/>
      <c r="KR7" s="1087"/>
      <c r="KS7" s="1087"/>
      <c r="KT7" s="1087"/>
      <c r="KU7" s="1087"/>
      <c r="KV7" s="1087"/>
      <c r="KW7" s="1087"/>
      <c r="KX7" s="1087"/>
      <c r="KY7" s="1087"/>
      <c r="KZ7" s="1087"/>
      <c r="LA7" s="1087"/>
      <c r="LB7" s="1087"/>
      <c r="LC7" s="1087"/>
      <c r="LD7" s="1087"/>
      <c r="LE7" s="1087"/>
      <c r="LF7" s="1087"/>
      <c r="LG7" s="1087"/>
      <c r="LH7" s="1087"/>
      <c r="LI7" s="1087"/>
      <c r="LJ7" s="1087"/>
      <c r="LK7" s="1087"/>
      <c r="LL7" s="1087"/>
      <c r="LM7" s="1087"/>
      <c r="LN7" s="1087"/>
      <c r="LO7" s="1087"/>
      <c r="LP7" s="1087"/>
      <c r="LQ7" s="1087"/>
      <c r="LR7" s="1087"/>
      <c r="LS7" s="1087"/>
      <c r="LT7" s="1087"/>
      <c r="LU7" s="1087"/>
      <c r="LV7" s="1087"/>
      <c r="LW7" s="1087"/>
      <c r="LX7" s="1087"/>
      <c r="LY7" s="1087"/>
      <c r="LZ7" s="1087"/>
      <c r="MA7" s="1087"/>
      <c r="MB7" s="1087"/>
      <c r="MC7" s="1087"/>
      <c r="MD7" s="1087"/>
      <c r="ME7" s="1087"/>
      <c r="MF7" s="1087"/>
      <c r="MG7" s="1087"/>
      <c r="MH7" s="1087"/>
      <c r="MI7" s="1087"/>
      <c r="MJ7" s="1087"/>
      <c r="MK7" s="1087"/>
      <c r="ML7" s="1087"/>
      <c r="MM7" s="1087"/>
      <c r="MN7" s="1087"/>
      <c r="MO7" s="1087"/>
      <c r="MP7" s="1087"/>
      <c r="MQ7" s="1087"/>
      <c r="MR7" s="1087"/>
      <c r="MS7" s="1087"/>
      <c r="MT7" s="1087"/>
      <c r="MU7" s="1087"/>
      <c r="MV7" s="1087"/>
      <c r="MW7" s="1087"/>
      <c r="MX7" s="1087"/>
      <c r="MY7" s="1087"/>
      <c r="MZ7" s="1087"/>
      <c r="NA7" s="1087"/>
      <c r="NB7" s="1087"/>
      <c r="NC7" s="1087"/>
      <c r="ND7" s="1087"/>
      <c r="NE7" s="1087"/>
      <c r="NF7" s="1087"/>
      <c r="NG7" s="1087"/>
      <c r="NH7" s="1087"/>
      <c r="NI7" s="1087"/>
      <c r="NJ7" s="1087"/>
      <c r="NK7" s="1087"/>
      <c r="NL7" s="1087"/>
      <c r="NM7" s="1087"/>
      <c r="NN7" s="1087"/>
      <c r="NO7" s="1087"/>
      <c r="NP7" s="1087"/>
      <c r="NQ7" s="1087"/>
      <c r="NR7" s="1087"/>
      <c r="NS7" s="1087"/>
      <c r="NT7" s="1087"/>
      <c r="NU7" s="1087"/>
      <c r="NV7" s="1087"/>
      <c r="NW7" s="1087"/>
      <c r="NX7" s="1087"/>
      <c r="NY7" s="1087"/>
      <c r="NZ7" s="1087"/>
      <c r="OA7" s="1087"/>
      <c r="OB7" s="1087"/>
      <c r="OC7" s="1087"/>
      <c r="OD7" s="1087"/>
      <c r="OE7" s="1087"/>
      <c r="OF7" s="1087"/>
      <c r="OG7" s="1087"/>
      <c r="OH7" s="1087"/>
      <c r="OI7" s="1087"/>
      <c r="OJ7" s="1087"/>
      <c r="OK7" s="1087"/>
      <c r="OL7" s="1087"/>
      <c r="OM7" s="1087"/>
      <c r="ON7" s="1087"/>
      <c r="OO7" s="1087"/>
      <c r="OP7" s="1087"/>
      <c r="OQ7" s="1087"/>
      <c r="OR7" s="1087"/>
      <c r="OS7" s="1087"/>
      <c r="OT7" s="1087"/>
      <c r="OU7" s="1087"/>
      <c r="OV7" s="1087"/>
      <c r="OW7" s="1087"/>
      <c r="OX7" s="1087"/>
      <c r="OY7" s="1087"/>
      <c r="OZ7" s="1087"/>
      <c r="PA7" s="1087"/>
      <c r="PB7" s="1087"/>
      <c r="PC7" s="1087"/>
      <c r="PD7" s="1087"/>
      <c r="PE7" s="1087"/>
      <c r="PF7" s="1087"/>
      <c r="PG7" s="1087"/>
      <c r="PH7" s="1087"/>
      <c r="PI7" s="1087"/>
      <c r="PJ7" s="1087"/>
      <c r="PK7" s="1087"/>
      <c r="PL7" s="1087"/>
      <c r="PM7" s="1087"/>
      <c r="PN7" s="1087"/>
      <c r="PO7" s="1087"/>
      <c r="PP7" s="1087"/>
      <c r="PQ7" s="1087"/>
      <c r="PR7" s="1087"/>
      <c r="PS7" s="1087"/>
      <c r="PT7" s="1087"/>
      <c r="PU7" s="1087"/>
      <c r="PV7" s="1087"/>
      <c r="PW7" s="1087"/>
      <c r="PX7" s="1087"/>
      <c r="PY7" s="1087"/>
      <c r="PZ7" s="1087"/>
      <c r="QA7" s="1087"/>
      <c r="QB7" s="1087"/>
      <c r="QC7" s="1087"/>
      <c r="QD7" s="1087"/>
      <c r="QE7" s="1087"/>
      <c r="QF7" s="1087"/>
      <c r="QG7" s="1087"/>
      <c r="QH7" s="1087"/>
      <c r="QI7" s="1087"/>
      <c r="QJ7" s="1087"/>
      <c r="QK7" s="1087"/>
      <c r="QL7" s="1087"/>
      <c r="QM7" s="1087"/>
      <c r="QN7" s="1087"/>
      <c r="QO7" s="1087"/>
      <c r="QP7" s="1087"/>
      <c r="QQ7" s="1087"/>
      <c r="QR7" s="1087"/>
      <c r="QS7" s="1087"/>
      <c r="QT7" s="1087"/>
      <c r="QU7" s="1087"/>
      <c r="QV7" s="1087"/>
      <c r="QW7" s="1087"/>
      <c r="QX7" s="1087"/>
      <c r="QY7" s="1087"/>
      <c r="QZ7" s="1087"/>
      <c r="RA7" s="1087"/>
      <c r="RB7" s="1087"/>
      <c r="RC7" s="1087"/>
      <c r="RD7" s="1087"/>
      <c r="RE7" s="1087"/>
      <c r="RF7" s="1087"/>
      <c r="RG7" s="1087"/>
      <c r="RH7" s="1087"/>
      <c r="RI7" s="1087"/>
      <c r="RJ7" s="1087"/>
      <c r="RK7" s="1087"/>
      <c r="RL7" s="1087"/>
      <c r="RM7" s="1087"/>
      <c r="RN7" s="1087"/>
      <c r="RO7" s="1087"/>
      <c r="RP7" s="1087"/>
      <c r="RQ7" s="1087"/>
      <c r="RR7" s="1087"/>
      <c r="RS7" s="1087"/>
      <c r="RT7" s="1087"/>
      <c r="RU7" s="1087"/>
      <c r="RV7" s="1087"/>
      <c r="RW7" s="1087"/>
      <c r="RX7" s="1087"/>
      <c r="RY7" s="1087"/>
      <c r="RZ7" s="1087"/>
      <c r="SA7" s="1087"/>
      <c r="SB7" s="1087"/>
      <c r="SC7" s="1087"/>
      <c r="SD7" s="1087"/>
      <c r="SE7" s="1087"/>
      <c r="SF7" s="1087"/>
      <c r="SG7" s="1087"/>
      <c r="SH7" s="1087"/>
      <c r="SI7" s="1087"/>
      <c r="SJ7" s="1087"/>
      <c r="SK7" s="1087"/>
      <c r="SL7" s="1087"/>
      <c r="SM7" s="1087"/>
      <c r="SN7" s="1087"/>
      <c r="SO7" s="1087"/>
      <c r="SP7" s="1087"/>
      <c r="SQ7" s="1087"/>
      <c r="SR7" s="1087"/>
      <c r="SS7" s="1087"/>
      <c r="ST7" s="1087"/>
      <c r="SU7" s="1087"/>
      <c r="SV7" s="1087"/>
      <c r="SW7" s="1087"/>
      <c r="SX7" s="1087"/>
      <c r="SY7" s="1087"/>
      <c r="SZ7" s="1087"/>
      <c r="TA7" s="1087"/>
      <c r="TB7" s="1087"/>
      <c r="TC7" s="1087"/>
      <c r="TD7" s="1087"/>
      <c r="TE7" s="1087"/>
      <c r="TF7" s="1087"/>
      <c r="TG7" s="1087"/>
      <c r="TH7" s="1087"/>
      <c r="TI7" s="1087"/>
      <c r="TJ7" s="1087"/>
      <c r="TK7" s="1087"/>
      <c r="TL7" s="1087"/>
      <c r="TM7" s="1087"/>
      <c r="TN7" s="1087"/>
      <c r="TO7" s="1087"/>
      <c r="TP7" s="1087"/>
      <c r="TQ7" s="1087"/>
      <c r="TR7" s="1087"/>
      <c r="TS7" s="1087"/>
      <c r="TT7" s="1087"/>
      <c r="TU7" s="1087"/>
      <c r="TV7" s="1087"/>
      <c r="TW7" s="1087"/>
      <c r="TX7" s="1087"/>
      <c r="TY7" s="1087"/>
      <c r="TZ7" s="1087"/>
      <c r="UA7" s="1087"/>
      <c r="UB7" s="1087"/>
      <c r="UC7" s="1087"/>
      <c r="UD7" s="1087"/>
      <c r="UE7" s="1087"/>
      <c r="UF7" s="1087"/>
      <c r="UG7" s="1087"/>
      <c r="UH7" s="1087"/>
      <c r="UI7" s="1087"/>
      <c r="UJ7" s="1087"/>
      <c r="UK7" s="1087"/>
      <c r="UL7" s="1087"/>
      <c r="UM7" s="1087"/>
      <c r="UN7" s="1087"/>
      <c r="UO7" s="1087"/>
      <c r="UP7" s="1087"/>
      <c r="UQ7" s="1087"/>
      <c r="UR7" s="1087"/>
      <c r="US7" s="1087"/>
      <c r="UT7" s="1087"/>
      <c r="UU7" s="1087"/>
      <c r="UV7" s="1087"/>
      <c r="UW7" s="1087"/>
      <c r="UX7" s="1087"/>
      <c r="UY7" s="1087"/>
      <c r="UZ7" s="1087"/>
      <c r="VA7" s="1087"/>
      <c r="VB7" s="1087"/>
      <c r="VC7" s="1087"/>
      <c r="VD7" s="1087"/>
      <c r="VE7" s="1087"/>
      <c r="VF7" s="1087"/>
      <c r="VG7" s="1087"/>
      <c r="VH7" s="1087"/>
      <c r="VI7" s="1087"/>
      <c r="VJ7" s="1087"/>
      <c r="VK7" s="1087"/>
      <c r="VL7" s="1087"/>
      <c r="VM7" s="1087"/>
      <c r="VN7" s="1087"/>
      <c r="VO7" s="1087"/>
      <c r="VP7" s="1087"/>
      <c r="VQ7" s="1087"/>
      <c r="VR7" s="1087"/>
      <c r="VS7" s="1087"/>
      <c r="VT7" s="1087"/>
      <c r="VU7" s="1087"/>
      <c r="VV7" s="1087"/>
      <c r="VW7" s="1087"/>
      <c r="VX7" s="1087"/>
      <c r="VY7" s="1087"/>
      <c r="VZ7" s="1087"/>
      <c r="WA7" s="1087"/>
      <c r="WB7" s="1087"/>
      <c r="WC7" s="1087"/>
      <c r="WD7" s="1087"/>
      <c r="WE7" s="1087"/>
      <c r="WF7" s="1087"/>
      <c r="WG7" s="1087"/>
      <c r="WH7" s="1087"/>
      <c r="WI7" s="1087"/>
      <c r="WJ7" s="1087"/>
      <c r="WK7" s="1087"/>
      <c r="WL7" s="1087"/>
      <c r="WM7" s="1087"/>
      <c r="WN7" s="1087"/>
      <c r="WO7" s="1087"/>
      <c r="WP7" s="1087"/>
      <c r="WQ7" s="1087"/>
      <c r="WR7" s="1087"/>
      <c r="WS7" s="1087"/>
      <c r="WT7" s="1087"/>
      <c r="WU7" s="1087"/>
      <c r="WV7" s="1087"/>
      <c r="WW7" s="1087"/>
      <c r="WX7" s="1087"/>
      <c r="WY7" s="1087"/>
      <c r="WZ7" s="1087"/>
      <c r="XA7" s="1087"/>
      <c r="XB7" s="1087"/>
      <c r="XC7" s="1087"/>
      <c r="XD7" s="1087"/>
      <c r="XE7" s="1087"/>
      <c r="XF7" s="1087"/>
      <c r="XG7" s="1087"/>
      <c r="XH7" s="1087"/>
      <c r="XI7" s="1087"/>
      <c r="XJ7" s="1087"/>
      <c r="XK7" s="1087"/>
      <c r="XL7" s="1087"/>
      <c r="XM7" s="1087"/>
      <c r="XN7" s="1087"/>
      <c r="XO7" s="1087"/>
      <c r="XP7" s="1087"/>
      <c r="XQ7" s="1087"/>
      <c r="XR7" s="1087"/>
      <c r="XS7" s="1087"/>
      <c r="XT7" s="1087"/>
      <c r="XU7" s="1087"/>
      <c r="XV7" s="1087"/>
      <c r="XW7" s="1087"/>
      <c r="XX7" s="1087"/>
      <c r="XY7" s="1087"/>
      <c r="XZ7" s="1087"/>
      <c r="YA7" s="1087"/>
      <c r="YB7" s="1087"/>
      <c r="YC7" s="1087"/>
      <c r="YD7" s="1087"/>
      <c r="YE7" s="1087"/>
      <c r="YF7" s="1087"/>
      <c r="YG7" s="1087"/>
      <c r="YH7" s="1087"/>
      <c r="YI7" s="1087"/>
      <c r="YJ7" s="1087"/>
      <c r="YK7" s="1087"/>
      <c r="YL7" s="1087"/>
      <c r="YM7" s="1087"/>
      <c r="YN7" s="1087"/>
      <c r="YO7" s="1087"/>
      <c r="YP7" s="1087"/>
      <c r="YQ7" s="1087"/>
      <c r="YR7" s="1087"/>
      <c r="YS7" s="1087"/>
      <c r="YT7" s="1087"/>
      <c r="YU7" s="1087"/>
      <c r="YV7" s="1087"/>
      <c r="YW7" s="1087"/>
      <c r="YX7" s="1087"/>
      <c r="YY7" s="1087"/>
      <c r="YZ7" s="1087"/>
      <c r="ZA7" s="1087"/>
      <c r="ZB7" s="1087"/>
      <c r="ZC7" s="1087"/>
      <c r="ZD7" s="1087"/>
      <c r="ZE7" s="1087"/>
      <c r="ZF7" s="1087"/>
      <c r="ZG7" s="1087"/>
      <c r="ZH7" s="1087"/>
      <c r="ZI7" s="1087"/>
      <c r="ZJ7" s="1087"/>
      <c r="ZK7" s="1087"/>
      <c r="ZL7" s="1087"/>
      <c r="ZM7" s="1087"/>
      <c r="ZN7" s="1087"/>
      <c r="ZO7" s="1087"/>
      <c r="ZP7" s="1087"/>
      <c r="ZQ7" s="1087"/>
      <c r="ZR7" s="1087"/>
      <c r="ZS7" s="1087"/>
      <c r="ZT7" s="1087"/>
      <c r="ZU7" s="1087"/>
      <c r="ZV7" s="1087"/>
      <c r="ZW7" s="1087"/>
      <c r="ZX7" s="1087"/>
      <c r="ZY7" s="1087"/>
      <c r="ZZ7" s="1087"/>
      <c r="AAA7" s="1087"/>
      <c r="AAB7" s="1087"/>
      <c r="AAC7" s="1087"/>
      <c r="AAD7" s="1087"/>
      <c r="AAE7" s="1087"/>
      <c r="AAF7" s="1087"/>
      <c r="AAG7" s="1087"/>
      <c r="AAH7" s="1087"/>
      <c r="AAI7" s="1087"/>
      <c r="AAJ7" s="1087"/>
      <c r="AAK7" s="1087"/>
      <c r="AAL7" s="1087"/>
      <c r="AAM7" s="1087"/>
      <c r="AAN7" s="1087"/>
      <c r="AAO7" s="1087"/>
      <c r="AAP7" s="1087"/>
      <c r="AAQ7" s="1087"/>
      <c r="AAR7" s="1087"/>
      <c r="AAS7" s="1087"/>
      <c r="AAT7" s="1087"/>
      <c r="AAU7" s="1087"/>
      <c r="AAV7" s="1087"/>
      <c r="AAW7" s="1087"/>
      <c r="AAX7" s="1087"/>
      <c r="AAY7" s="1087"/>
      <c r="AAZ7" s="1087"/>
      <c r="ABA7" s="1087"/>
      <c r="ABB7" s="1087"/>
      <c r="ABC7" s="1087"/>
      <c r="ABD7" s="1087"/>
      <c r="ABE7" s="1087"/>
      <c r="ABF7" s="1087"/>
      <c r="ABG7" s="1087"/>
      <c r="ABH7" s="1087"/>
      <c r="ABI7" s="1087"/>
      <c r="ABJ7" s="1087"/>
      <c r="ABK7" s="1087"/>
      <c r="ABL7" s="1087"/>
      <c r="ABM7" s="1087"/>
      <c r="ABN7" s="1087"/>
      <c r="ABO7" s="1087"/>
      <c r="ABP7" s="1087"/>
      <c r="ABQ7" s="1087"/>
      <c r="ABR7" s="1087"/>
      <c r="ABS7" s="1087"/>
      <c r="ABT7" s="1087"/>
      <c r="ABU7" s="1087"/>
      <c r="ABV7" s="1087"/>
      <c r="ABW7" s="1087"/>
      <c r="ABX7" s="1087"/>
      <c r="ABY7" s="1087"/>
      <c r="ABZ7" s="1087"/>
      <c r="ACA7" s="1087"/>
      <c r="ACB7" s="1087"/>
      <c r="ACC7" s="1087"/>
      <c r="ACD7" s="1087"/>
      <c r="ACE7" s="1087"/>
      <c r="ACF7" s="1087"/>
      <c r="ACG7" s="1087"/>
      <c r="ACH7" s="1087"/>
      <c r="ACI7" s="1087"/>
      <c r="ACJ7" s="1087"/>
      <c r="ACK7" s="1087"/>
      <c r="ACL7" s="1087"/>
      <c r="ACM7" s="1087"/>
      <c r="ACN7" s="1087"/>
      <c r="ACO7" s="1087"/>
      <c r="ACP7" s="1087"/>
      <c r="ACQ7" s="1087"/>
      <c r="ACR7" s="1087"/>
      <c r="ACS7" s="1087"/>
      <c r="ACT7" s="1087"/>
      <c r="ACU7" s="1087"/>
      <c r="ACV7" s="1087"/>
      <c r="ACW7" s="1087"/>
      <c r="ACX7" s="1087"/>
      <c r="ACY7" s="1087"/>
      <c r="ACZ7" s="1087"/>
      <c r="ADA7" s="1087"/>
      <c r="ADB7" s="1087"/>
      <c r="ADC7" s="1087"/>
      <c r="ADD7" s="1087"/>
      <c r="ADE7" s="1087"/>
      <c r="ADF7" s="1087"/>
      <c r="ADG7" s="1087"/>
      <c r="ADH7" s="1087"/>
      <c r="ADI7" s="1087"/>
      <c r="ADJ7" s="1087"/>
      <c r="ADK7" s="1087"/>
      <c r="ADL7" s="1087"/>
      <c r="ADM7" s="1087"/>
      <c r="ADN7" s="1087"/>
      <c r="ADO7" s="1087"/>
      <c r="ADP7" s="1087"/>
      <c r="ADQ7" s="1087"/>
      <c r="ADR7" s="1087"/>
      <c r="ADS7" s="1087"/>
      <c r="ADT7" s="1087"/>
      <c r="ADU7" s="1087"/>
      <c r="ADV7" s="1087"/>
      <c r="ADW7" s="1087"/>
      <c r="ADX7" s="1087"/>
      <c r="ADY7" s="1087"/>
      <c r="ADZ7" s="1087"/>
      <c r="AEA7" s="1087"/>
      <c r="AEB7" s="1087"/>
      <c r="AEC7" s="1087"/>
      <c r="AED7" s="1087"/>
      <c r="AEE7" s="1087"/>
      <c r="AEF7" s="1087"/>
      <c r="AEG7" s="1087"/>
      <c r="AEH7" s="1087"/>
      <c r="AEI7" s="1087"/>
      <c r="AEJ7" s="1087"/>
      <c r="AEK7" s="1087"/>
      <c r="AEL7" s="1087"/>
      <c r="AEM7" s="1087"/>
      <c r="AEN7" s="1087"/>
      <c r="AEO7" s="1087"/>
      <c r="AEP7" s="1087"/>
      <c r="AEQ7" s="1087"/>
      <c r="AER7" s="1087"/>
      <c r="AES7" s="1087"/>
      <c r="AET7" s="1087"/>
      <c r="AEU7" s="1087"/>
      <c r="AEV7" s="1087"/>
      <c r="AEW7" s="1087"/>
      <c r="AEX7" s="1087"/>
      <c r="AEY7" s="1087"/>
      <c r="AEZ7" s="1087"/>
      <c r="AFA7" s="1087"/>
      <c r="AFB7" s="1087"/>
      <c r="AFC7" s="1087"/>
      <c r="AFD7" s="1087"/>
      <c r="AFE7" s="1087"/>
      <c r="AFF7" s="1087"/>
      <c r="AFG7" s="1087"/>
      <c r="AFH7" s="1087"/>
      <c r="AFI7" s="1087"/>
      <c r="AFJ7" s="1087"/>
      <c r="AFK7" s="1087"/>
      <c r="AFL7" s="1087"/>
      <c r="AFM7" s="1087"/>
      <c r="AFN7" s="1087"/>
      <c r="AFO7" s="1087"/>
      <c r="AFP7" s="1087"/>
      <c r="AFQ7" s="1087"/>
      <c r="AFR7" s="1087"/>
      <c r="AFS7" s="1087"/>
      <c r="AFT7" s="1087"/>
      <c r="AFU7" s="1087"/>
      <c r="AFV7" s="1087"/>
      <c r="AFW7" s="1087"/>
      <c r="AFX7" s="1087"/>
      <c r="AFY7" s="1087"/>
      <c r="AFZ7" s="1087"/>
      <c r="AGA7" s="1087"/>
      <c r="AGB7" s="1087"/>
      <c r="AGC7" s="1087"/>
      <c r="AGD7" s="1087"/>
      <c r="AGE7" s="1087"/>
      <c r="AGF7" s="1087"/>
      <c r="AGG7" s="1087"/>
      <c r="AGH7" s="1087"/>
      <c r="AGI7" s="1087"/>
      <c r="AGJ7" s="1087"/>
      <c r="AGK7" s="1087"/>
      <c r="AGL7" s="1087"/>
      <c r="AGM7" s="1087"/>
      <c r="AGN7" s="1087"/>
      <c r="AGO7" s="1087"/>
      <c r="AGP7" s="1087"/>
      <c r="AGQ7" s="1087"/>
      <c r="AGR7" s="1087"/>
      <c r="AGS7" s="1087"/>
      <c r="AGT7" s="1087"/>
      <c r="AGU7" s="1087"/>
      <c r="AGV7" s="1087"/>
      <c r="AGW7" s="1087"/>
      <c r="AGX7" s="1087"/>
      <c r="AGY7" s="1087"/>
      <c r="AGZ7" s="1087"/>
      <c r="AHA7" s="1087"/>
      <c r="AHB7" s="1087"/>
      <c r="AHC7" s="1087"/>
      <c r="AHD7" s="1087"/>
      <c r="AHE7" s="1087"/>
      <c r="AHF7" s="1087"/>
      <c r="AHG7" s="1087"/>
      <c r="AHH7" s="1087"/>
      <c r="AHI7" s="1087"/>
      <c r="AHJ7" s="1087"/>
      <c r="AHK7" s="1087"/>
      <c r="AHL7" s="1087"/>
      <c r="AHM7" s="1087"/>
      <c r="AHN7" s="1087"/>
      <c r="AHO7" s="1087"/>
      <c r="AHP7" s="1087"/>
      <c r="AHQ7" s="1087"/>
      <c r="AHR7" s="1087"/>
      <c r="AHS7" s="1087"/>
      <c r="AHT7" s="1087"/>
      <c r="AHU7" s="1087"/>
      <c r="AHV7" s="1087"/>
      <c r="AHW7" s="1087"/>
      <c r="AHX7" s="1087"/>
      <c r="AHY7" s="1087"/>
      <c r="AHZ7" s="1087"/>
      <c r="AIA7" s="1087"/>
      <c r="AIB7" s="1087"/>
      <c r="AIC7" s="1087"/>
      <c r="AID7" s="1087"/>
      <c r="AIE7" s="1087"/>
      <c r="AIF7" s="1087"/>
      <c r="AIG7" s="1087"/>
      <c r="AIH7" s="1087"/>
      <c r="AII7" s="1087"/>
      <c r="AIJ7" s="1087"/>
      <c r="AIK7" s="1087"/>
      <c r="AIL7" s="1087"/>
      <c r="AIM7" s="1087"/>
      <c r="AIN7" s="1087"/>
      <c r="AIO7" s="1087"/>
      <c r="AIP7" s="1087"/>
      <c r="AIQ7" s="1087"/>
      <c r="AIR7" s="1087"/>
      <c r="AIS7" s="1087"/>
      <c r="AIT7" s="1087"/>
      <c r="AIU7" s="1087"/>
      <c r="AIV7" s="1087"/>
      <c r="AIW7" s="1087"/>
      <c r="AIX7" s="1087"/>
      <c r="AIY7" s="1087"/>
      <c r="AIZ7" s="1087"/>
      <c r="AJA7" s="1087"/>
      <c r="AJB7" s="1087"/>
      <c r="AJC7" s="1087"/>
      <c r="AJD7" s="1087"/>
      <c r="AJE7" s="1087"/>
      <c r="AJF7" s="1087"/>
      <c r="AJG7" s="1087"/>
      <c r="AJH7" s="1087"/>
      <c r="AJI7" s="1087"/>
      <c r="AJJ7" s="1087"/>
      <c r="AJK7" s="1087"/>
      <c r="AJL7" s="1087"/>
      <c r="AJM7" s="1087"/>
      <c r="AJN7" s="1087"/>
      <c r="AJO7" s="1087"/>
      <c r="AJP7" s="1087"/>
      <c r="AJQ7" s="1087"/>
      <c r="AJR7" s="1087"/>
      <c r="AJS7" s="1087"/>
      <c r="AJT7" s="1087"/>
      <c r="AJU7" s="1087"/>
      <c r="AJV7" s="1087"/>
      <c r="AJW7" s="1087"/>
      <c r="AJX7" s="1087"/>
      <c r="AJY7" s="1087"/>
      <c r="AJZ7" s="1087"/>
      <c r="AKA7" s="1087"/>
      <c r="AKB7" s="1087"/>
      <c r="AKC7" s="1087"/>
      <c r="AKD7" s="1087"/>
      <c r="AKE7" s="1087"/>
      <c r="AKF7" s="1087"/>
      <c r="AKG7" s="1087"/>
      <c r="AKH7" s="1087"/>
      <c r="AKI7" s="1087"/>
      <c r="AKJ7" s="1087"/>
      <c r="AKK7" s="1087"/>
      <c r="AKL7" s="1087"/>
      <c r="AKM7" s="1087"/>
      <c r="AKN7" s="1087"/>
      <c r="AKO7" s="1087"/>
      <c r="AKP7" s="1087"/>
      <c r="AKQ7" s="1087"/>
      <c r="AKR7" s="1087"/>
      <c r="AKS7" s="1087"/>
      <c r="AKT7" s="1087"/>
      <c r="AKU7" s="1087"/>
      <c r="AKV7" s="1087"/>
      <c r="AKW7" s="1087"/>
      <c r="AKX7" s="1087"/>
      <c r="AKY7" s="1087"/>
      <c r="AKZ7" s="1087"/>
      <c r="ALA7" s="1087"/>
      <c r="ALB7" s="1087"/>
      <c r="ALC7" s="1087"/>
      <c r="ALD7" s="1087"/>
      <c r="ALE7" s="1087"/>
      <c r="ALF7" s="1087"/>
      <c r="ALG7" s="1087"/>
      <c r="ALH7" s="1087"/>
      <c r="ALI7" s="1087"/>
      <c r="ALJ7" s="1087"/>
      <c r="ALK7" s="1087"/>
      <c r="ALL7" s="1087"/>
      <c r="ALM7" s="1087"/>
      <c r="ALN7" s="1087"/>
      <c r="ALO7" s="1087"/>
      <c r="ALP7" s="1087"/>
      <c r="ALQ7" s="1087"/>
      <c r="ALR7" s="1087"/>
      <c r="ALS7" s="1087"/>
      <c r="ALT7" s="1087"/>
      <c r="ALU7" s="1087"/>
      <c r="ALV7" s="1087"/>
      <c r="ALW7" s="1087"/>
      <c r="ALX7" s="1087"/>
      <c r="ALY7" s="1087"/>
      <c r="ALZ7" s="1087"/>
      <c r="AMA7" s="1087"/>
      <c r="AMB7" s="1087"/>
      <c r="AMC7" s="1087"/>
      <c r="AMD7" s="1087"/>
      <c r="AME7" s="1087"/>
      <c r="AMF7" s="1087"/>
      <c r="AMG7" s="1087"/>
      <c r="AMH7" s="1087"/>
    </row>
    <row r="8" spans="1:1025" s="793" customFormat="1" ht="12" x14ac:dyDescent="0.2">
      <c r="A8" s="1113" t="s">
        <v>2512</v>
      </c>
      <c r="B8" s="793" t="s">
        <v>2513</v>
      </c>
      <c r="C8" s="1085">
        <v>1241082258.6099999</v>
      </c>
      <c r="D8" s="1085">
        <v>52230775.689999998</v>
      </c>
      <c r="E8" s="1085">
        <v>1293313034.3</v>
      </c>
      <c r="F8" s="1085">
        <v>645476326.21000004</v>
      </c>
      <c r="G8" s="1085">
        <v>647836708.09000003</v>
      </c>
      <c r="H8" s="1357">
        <f t="shared" si="0"/>
        <v>0.49908746690963435</v>
      </c>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c r="AM8" s="1087"/>
      <c r="AN8" s="1087"/>
      <c r="AO8" s="1087"/>
      <c r="AP8" s="1087"/>
      <c r="AQ8" s="1087"/>
      <c r="AR8" s="1087"/>
      <c r="AS8" s="1087"/>
      <c r="AT8" s="1087"/>
      <c r="AU8" s="1087"/>
      <c r="AV8" s="1087"/>
      <c r="AW8" s="1087"/>
      <c r="AX8" s="1087"/>
      <c r="AY8" s="1087"/>
      <c r="AZ8" s="1087"/>
      <c r="BA8" s="1087"/>
      <c r="BB8" s="1087"/>
      <c r="BC8" s="1087"/>
      <c r="BD8" s="1087"/>
      <c r="BE8" s="1087"/>
      <c r="BF8" s="1087"/>
      <c r="BG8" s="1087"/>
      <c r="BH8" s="1087"/>
      <c r="BI8" s="1087"/>
      <c r="BJ8" s="1087"/>
      <c r="BK8" s="1087"/>
      <c r="BL8" s="1087"/>
      <c r="BM8" s="1087"/>
      <c r="BN8" s="1087"/>
      <c r="BO8" s="1087"/>
      <c r="BP8" s="1087"/>
      <c r="BQ8" s="1087"/>
      <c r="BR8" s="1087"/>
      <c r="BS8" s="1087"/>
      <c r="BT8" s="1087"/>
      <c r="BU8" s="1087"/>
      <c r="BV8" s="1087"/>
      <c r="BW8" s="1087"/>
      <c r="BX8" s="1087"/>
      <c r="BY8" s="1087"/>
      <c r="BZ8" s="1087"/>
      <c r="CA8" s="1087"/>
      <c r="CB8" s="1087"/>
      <c r="CC8" s="1087"/>
      <c r="CD8" s="1087"/>
      <c r="CE8" s="1087"/>
      <c r="CF8" s="1087"/>
      <c r="CG8" s="1087"/>
      <c r="CH8" s="1087"/>
      <c r="CI8" s="1087"/>
      <c r="CJ8" s="1087"/>
      <c r="CK8" s="1087"/>
      <c r="CL8" s="1087"/>
      <c r="CM8" s="1087"/>
      <c r="CN8" s="1087"/>
      <c r="CO8" s="1087"/>
      <c r="CP8" s="1087"/>
      <c r="CQ8" s="1087"/>
      <c r="CR8" s="1087"/>
      <c r="CS8" s="1087"/>
      <c r="CT8" s="1087"/>
      <c r="CU8" s="1087"/>
      <c r="CV8" s="1087"/>
      <c r="CW8" s="1087"/>
      <c r="CX8" s="1087"/>
      <c r="CY8" s="1087"/>
      <c r="CZ8" s="1087"/>
      <c r="DA8" s="1087"/>
      <c r="DB8" s="1087"/>
      <c r="DC8" s="1087"/>
      <c r="DD8" s="1087"/>
      <c r="DE8" s="1087"/>
      <c r="DF8" s="1087"/>
      <c r="DG8" s="1087"/>
      <c r="DH8" s="1087"/>
      <c r="DI8" s="1087"/>
      <c r="DJ8" s="1087"/>
      <c r="DK8" s="1087"/>
      <c r="DL8" s="1087"/>
      <c r="DM8" s="1087"/>
      <c r="DN8" s="1087"/>
      <c r="DO8" s="1087"/>
      <c r="DP8" s="1087"/>
      <c r="DQ8" s="1087"/>
      <c r="DR8" s="1087"/>
      <c r="DS8" s="1087"/>
      <c r="DT8" s="1087"/>
      <c r="DU8" s="1087"/>
      <c r="DV8" s="1087"/>
      <c r="DW8" s="1087"/>
      <c r="DX8" s="1087"/>
      <c r="DY8" s="1087"/>
      <c r="DZ8" s="1087"/>
      <c r="EA8" s="1087"/>
      <c r="EB8" s="1087"/>
      <c r="EC8" s="1087"/>
      <c r="ED8" s="1087"/>
      <c r="EE8" s="1087"/>
      <c r="EF8" s="1087"/>
      <c r="EG8" s="1087"/>
      <c r="EH8" s="1087"/>
      <c r="EI8" s="1087"/>
      <c r="EJ8" s="1087"/>
      <c r="EK8" s="1087"/>
      <c r="EL8" s="1087"/>
      <c r="EM8" s="1087"/>
      <c r="EN8" s="1087"/>
      <c r="EO8" s="1087"/>
      <c r="EP8" s="1087"/>
      <c r="EQ8" s="1087"/>
      <c r="ER8" s="1087"/>
      <c r="ES8" s="1087"/>
      <c r="ET8" s="1087"/>
      <c r="EU8" s="1087"/>
      <c r="EV8" s="1087"/>
      <c r="EW8" s="1087"/>
      <c r="EX8" s="1087"/>
      <c r="EY8" s="1087"/>
      <c r="EZ8" s="1087"/>
      <c r="FA8" s="1087"/>
      <c r="FB8" s="1087"/>
      <c r="FC8" s="1087"/>
      <c r="FD8" s="1087"/>
      <c r="FE8" s="1087"/>
      <c r="FF8" s="1087"/>
      <c r="FG8" s="1087"/>
      <c r="FH8" s="1087"/>
      <c r="FI8" s="1087"/>
      <c r="FJ8" s="1087"/>
      <c r="FK8" s="1087"/>
      <c r="FL8" s="1087"/>
      <c r="FM8" s="1087"/>
      <c r="FN8" s="1087"/>
      <c r="FO8" s="1087"/>
      <c r="FP8" s="1087"/>
      <c r="FQ8" s="1087"/>
      <c r="FR8" s="1087"/>
      <c r="FS8" s="1087"/>
      <c r="FT8" s="1087"/>
      <c r="FU8" s="1087"/>
      <c r="FV8" s="1087"/>
      <c r="FW8" s="1087"/>
      <c r="FX8" s="1087"/>
      <c r="FY8" s="1087"/>
      <c r="FZ8" s="1087"/>
      <c r="GA8" s="1087"/>
      <c r="GB8" s="1087"/>
      <c r="GC8" s="1087"/>
      <c r="GD8" s="1087"/>
      <c r="GE8" s="1087"/>
      <c r="GF8" s="1087"/>
      <c r="GG8" s="1087"/>
      <c r="GH8" s="1087"/>
      <c r="GI8" s="1087"/>
      <c r="GJ8" s="1087"/>
      <c r="GK8" s="1087"/>
      <c r="GL8" s="1087"/>
      <c r="GM8" s="1087"/>
      <c r="GN8" s="1087"/>
      <c r="GO8" s="1087"/>
      <c r="GP8" s="1087"/>
      <c r="GQ8" s="1087"/>
      <c r="GR8" s="1087"/>
      <c r="GS8" s="1087"/>
      <c r="GT8" s="1087"/>
      <c r="GU8" s="1087"/>
      <c r="GV8" s="1087"/>
      <c r="GW8" s="1087"/>
      <c r="GX8" s="1087"/>
      <c r="GY8" s="1087"/>
      <c r="GZ8" s="1087"/>
      <c r="HA8" s="1087"/>
      <c r="HB8" s="1087"/>
      <c r="HC8" s="1087"/>
      <c r="HD8" s="1087"/>
      <c r="HE8" s="1087"/>
      <c r="HF8" s="1087"/>
      <c r="HG8" s="1087"/>
      <c r="HH8" s="1087"/>
      <c r="HI8" s="1087"/>
      <c r="HJ8" s="1087"/>
      <c r="HK8" s="1087"/>
      <c r="HL8" s="1087"/>
      <c r="HM8" s="1087"/>
      <c r="HN8" s="1087"/>
      <c r="HO8" s="1087"/>
      <c r="HP8" s="1087"/>
      <c r="HQ8" s="1087"/>
      <c r="HR8" s="1087"/>
      <c r="HS8" s="1087"/>
      <c r="HT8" s="1087"/>
      <c r="HU8" s="1087"/>
      <c r="HV8" s="1087"/>
      <c r="HW8" s="1087"/>
      <c r="HX8" s="1087"/>
      <c r="HY8" s="1087"/>
      <c r="HZ8" s="1087"/>
      <c r="IA8" s="1087"/>
      <c r="IB8" s="1087"/>
      <c r="IC8" s="1087"/>
      <c r="ID8" s="1087"/>
      <c r="IE8" s="1087"/>
      <c r="IF8" s="1087"/>
      <c r="IG8" s="1087"/>
      <c r="IH8" s="1087"/>
      <c r="II8" s="1087"/>
      <c r="IJ8" s="1087"/>
      <c r="IK8" s="1087"/>
      <c r="IL8" s="1087"/>
      <c r="IM8" s="1087"/>
      <c r="IN8" s="1087"/>
      <c r="IO8" s="1087"/>
      <c r="IP8" s="1087"/>
      <c r="IQ8" s="1087"/>
      <c r="IR8" s="1087"/>
      <c r="IS8" s="1087"/>
      <c r="IT8" s="1087"/>
      <c r="IU8" s="1087"/>
      <c r="IV8" s="1087"/>
      <c r="IW8" s="1087"/>
      <c r="IX8" s="1087"/>
      <c r="IY8" s="1087"/>
      <c r="IZ8" s="1087"/>
      <c r="JA8" s="1087"/>
      <c r="JB8" s="1087"/>
      <c r="JC8" s="1087"/>
      <c r="JD8" s="1087"/>
      <c r="JE8" s="1087"/>
      <c r="JF8" s="1087"/>
      <c r="JG8" s="1087"/>
      <c r="JH8" s="1087"/>
      <c r="JI8" s="1087"/>
      <c r="JJ8" s="1087"/>
      <c r="JK8" s="1087"/>
      <c r="JL8" s="1087"/>
      <c r="JM8" s="1087"/>
      <c r="JN8" s="1087"/>
      <c r="JO8" s="1087"/>
      <c r="JP8" s="1087"/>
      <c r="JQ8" s="1087"/>
      <c r="JR8" s="1087"/>
      <c r="JS8" s="1087"/>
      <c r="JT8" s="1087"/>
      <c r="JU8" s="1087"/>
      <c r="JV8" s="1087"/>
      <c r="JW8" s="1087"/>
      <c r="JX8" s="1087"/>
      <c r="JY8" s="1087"/>
      <c r="JZ8" s="1087"/>
      <c r="KA8" s="1087"/>
      <c r="KB8" s="1087"/>
      <c r="KC8" s="1087"/>
      <c r="KD8" s="1087"/>
      <c r="KE8" s="1087"/>
      <c r="KF8" s="1087"/>
      <c r="KG8" s="1087"/>
      <c r="KH8" s="1087"/>
      <c r="KI8" s="1087"/>
      <c r="KJ8" s="1087"/>
      <c r="KK8" s="1087"/>
      <c r="KL8" s="1087"/>
      <c r="KM8" s="1087"/>
      <c r="KN8" s="1087"/>
      <c r="KO8" s="1087"/>
      <c r="KP8" s="1087"/>
      <c r="KQ8" s="1087"/>
      <c r="KR8" s="1087"/>
      <c r="KS8" s="1087"/>
      <c r="KT8" s="1087"/>
      <c r="KU8" s="1087"/>
      <c r="KV8" s="1087"/>
      <c r="KW8" s="1087"/>
      <c r="KX8" s="1087"/>
      <c r="KY8" s="1087"/>
      <c r="KZ8" s="1087"/>
      <c r="LA8" s="1087"/>
      <c r="LB8" s="1087"/>
      <c r="LC8" s="1087"/>
      <c r="LD8" s="1087"/>
      <c r="LE8" s="1087"/>
      <c r="LF8" s="1087"/>
      <c r="LG8" s="1087"/>
      <c r="LH8" s="1087"/>
      <c r="LI8" s="1087"/>
      <c r="LJ8" s="1087"/>
      <c r="LK8" s="1087"/>
      <c r="LL8" s="1087"/>
      <c r="LM8" s="1087"/>
      <c r="LN8" s="1087"/>
      <c r="LO8" s="1087"/>
      <c r="LP8" s="1087"/>
      <c r="LQ8" s="1087"/>
      <c r="LR8" s="1087"/>
      <c r="LS8" s="1087"/>
      <c r="LT8" s="1087"/>
      <c r="LU8" s="1087"/>
      <c r="LV8" s="1087"/>
      <c r="LW8" s="1087"/>
      <c r="LX8" s="1087"/>
      <c r="LY8" s="1087"/>
      <c r="LZ8" s="1087"/>
      <c r="MA8" s="1087"/>
      <c r="MB8" s="1087"/>
      <c r="MC8" s="1087"/>
      <c r="MD8" s="1087"/>
      <c r="ME8" s="1087"/>
      <c r="MF8" s="1087"/>
      <c r="MG8" s="1087"/>
      <c r="MH8" s="1087"/>
      <c r="MI8" s="1087"/>
      <c r="MJ8" s="1087"/>
      <c r="MK8" s="1087"/>
      <c r="ML8" s="1087"/>
      <c r="MM8" s="1087"/>
      <c r="MN8" s="1087"/>
      <c r="MO8" s="1087"/>
      <c r="MP8" s="1087"/>
      <c r="MQ8" s="1087"/>
      <c r="MR8" s="1087"/>
      <c r="MS8" s="1087"/>
      <c r="MT8" s="1087"/>
      <c r="MU8" s="1087"/>
      <c r="MV8" s="1087"/>
      <c r="MW8" s="1087"/>
      <c r="MX8" s="1087"/>
      <c r="MY8" s="1087"/>
      <c r="MZ8" s="1087"/>
      <c r="NA8" s="1087"/>
      <c r="NB8" s="1087"/>
      <c r="NC8" s="1087"/>
      <c r="ND8" s="1087"/>
      <c r="NE8" s="1087"/>
      <c r="NF8" s="1087"/>
      <c r="NG8" s="1087"/>
      <c r="NH8" s="1087"/>
      <c r="NI8" s="1087"/>
      <c r="NJ8" s="1087"/>
      <c r="NK8" s="1087"/>
      <c r="NL8" s="1087"/>
      <c r="NM8" s="1087"/>
      <c r="NN8" s="1087"/>
      <c r="NO8" s="1087"/>
      <c r="NP8" s="1087"/>
      <c r="NQ8" s="1087"/>
      <c r="NR8" s="1087"/>
      <c r="NS8" s="1087"/>
      <c r="NT8" s="1087"/>
      <c r="NU8" s="1087"/>
      <c r="NV8" s="1087"/>
      <c r="NW8" s="1087"/>
      <c r="NX8" s="1087"/>
      <c r="NY8" s="1087"/>
      <c r="NZ8" s="1087"/>
      <c r="OA8" s="1087"/>
      <c r="OB8" s="1087"/>
      <c r="OC8" s="1087"/>
      <c r="OD8" s="1087"/>
      <c r="OE8" s="1087"/>
      <c r="OF8" s="1087"/>
      <c r="OG8" s="1087"/>
      <c r="OH8" s="1087"/>
      <c r="OI8" s="1087"/>
      <c r="OJ8" s="1087"/>
      <c r="OK8" s="1087"/>
      <c r="OL8" s="1087"/>
      <c r="OM8" s="1087"/>
      <c r="ON8" s="1087"/>
      <c r="OO8" s="1087"/>
      <c r="OP8" s="1087"/>
      <c r="OQ8" s="1087"/>
      <c r="OR8" s="1087"/>
      <c r="OS8" s="1087"/>
      <c r="OT8" s="1087"/>
      <c r="OU8" s="1087"/>
      <c r="OV8" s="1087"/>
      <c r="OW8" s="1087"/>
      <c r="OX8" s="1087"/>
      <c r="OY8" s="1087"/>
      <c r="OZ8" s="1087"/>
      <c r="PA8" s="1087"/>
      <c r="PB8" s="1087"/>
      <c r="PC8" s="1087"/>
      <c r="PD8" s="1087"/>
      <c r="PE8" s="1087"/>
      <c r="PF8" s="1087"/>
      <c r="PG8" s="1087"/>
      <c r="PH8" s="1087"/>
      <c r="PI8" s="1087"/>
      <c r="PJ8" s="1087"/>
      <c r="PK8" s="1087"/>
      <c r="PL8" s="1087"/>
      <c r="PM8" s="1087"/>
      <c r="PN8" s="1087"/>
      <c r="PO8" s="1087"/>
      <c r="PP8" s="1087"/>
      <c r="PQ8" s="1087"/>
      <c r="PR8" s="1087"/>
      <c r="PS8" s="1087"/>
      <c r="PT8" s="1087"/>
      <c r="PU8" s="1087"/>
      <c r="PV8" s="1087"/>
      <c r="PW8" s="1087"/>
      <c r="PX8" s="1087"/>
      <c r="PY8" s="1087"/>
      <c r="PZ8" s="1087"/>
      <c r="QA8" s="1087"/>
      <c r="QB8" s="1087"/>
      <c r="QC8" s="1087"/>
      <c r="QD8" s="1087"/>
      <c r="QE8" s="1087"/>
      <c r="QF8" s="1087"/>
      <c r="QG8" s="1087"/>
      <c r="QH8" s="1087"/>
      <c r="QI8" s="1087"/>
      <c r="QJ8" s="1087"/>
      <c r="QK8" s="1087"/>
      <c r="QL8" s="1087"/>
      <c r="QM8" s="1087"/>
      <c r="QN8" s="1087"/>
      <c r="QO8" s="1087"/>
      <c r="QP8" s="1087"/>
      <c r="QQ8" s="1087"/>
      <c r="QR8" s="1087"/>
      <c r="QS8" s="1087"/>
      <c r="QT8" s="1087"/>
      <c r="QU8" s="1087"/>
      <c r="QV8" s="1087"/>
      <c r="QW8" s="1087"/>
      <c r="QX8" s="1087"/>
      <c r="QY8" s="1087"/>
      <c r="QZ8" s="1087"/>
      <c r="RA8" s="1087"/>
      <c r="RB8" s="1087"/>
      <c r="RC8" s="1087"/>
      <c r="RD8" s="1087"/>
      <c r="RE8" s="1087"/>
      <c r="RF8" s="1087"/>
      <c r="RG8" s="1087"/>
      <c r="RH8" s="1087"/>
      <c r="RI8" s="1087"/>
      <c r="RJ8" s="1087"/>
      <c r="RK8" s="1087"/>
      <c r="RL8" s="1087"/>
      <c r="RM8" s="1087"/>
      <c r="RN8" s="1087"/>
      <c r="RO8" s="1087"/>
      <c r="RP8" s="1087"/>
      <c r="RQ8" s="1087"/>
      <c r="RR8" s="1087"/>
      <c r="RS8" s="1087"/>
      <c r="RT8" s="1087"/>
      <c r="RU8" s="1087"/>
      <c r="RV8" s="1087"/>
      <c r="RW8" s="1087"/>
      <c r="RX8" s="1087"/>
      <c r="RY8" s="1087"/>
      <c r="RZ8" s="1087"/>
      <c r="SA8" s="1087"/>
      <c r="SB8" s="1087"/>
      <c r="SC8" s="1087"/>
      <c r="SD8" s="1087"/>
      <c r="SE8" s="1087"/>
      <c r="SF8" s="1087"/>
      <c r="SG8" s="1087"/>
      <c r="SH8" s="1087"/>
      <c r="SI8" s="1087"/>
      <c r="SJ8" s="1087"/>
      <c r="SK8" s="1087"/>
      <c r="SL8" s="1087"/>
      <c r="SM8" s="1087"/>
      <c r="SN8" s="1087"/>
      <c r="SO8" s="1087"/>
      <c r="SP8" s="1087"/>
      <c r="SQ8" s="1087"/>
      <c r="SR8" s="1087"/>
      <c r="SS8" s="1087"/>
      <c r="ST8" s="1087"/>
      <c r="SU8" s="1087"/>
      <c r="SV8" s="1087"/>
      <c r="SW8" s="1087"/>
      <c r="SX8" s="1087"/>
      <c r="SY8" s="1087"/>
      <c r="SZ8" s="1087"/>
      <c r="TA8" s="1087"/>
      <c r="TB8" s="1087"/>
      <c r="TC8" s="1087"/>
      <c r="TD8" s="1087"/>
      <c r="TE8" s="1087"/>
      <c r="TF8" s="1087"/>
      <c r="TG8" s="1087"/>
      <c r="TH8" s="1087"/>
      <c r="TI8" s="1087"/>
      <c r="TJ8" s="1087"/>
      <c r="TK8" s="1087"/>
      <c r="TL8" s="1087"/>
      <c r="TM8" s="1087"/>
      <c r="TN8" s="1087"/>
      <c r="TO8" s="1087"/>
      <c r="TP8" s="1087"/>
      <c r="TQ8" s="1087"/>
      <c r="TR8" s="1087"/>
      <c r="TS8" s="1087"/>
      <c r="TT8" s="1087"/>
      <c r="TU8" s="1087"/>
      <c r="TV8" s="1087"/>
      <c r="TW8" s="1087"/>
      <c r="TX8" s="1087"/>
      <c r="TY8" s="1087"/>
      <c r="TZ8" s="1087"/>
      <c r="UA8" s="1087"/>
      <c r="UB8" s="1087"/>
      <c r="UC8" s="1087"/>
      <c r="UD8" s="1087"/>
      <c r="UE8" s="1087"/>
      <c r="UF8" s="1087"/>
      <c r="UG8" s="1087"/>
      <c r="UH8" s="1087"/>
      <c r="UI8" s="1087"/>
      <c r="UJ8" s="1087"/>
      <c r="UK8" s="1087"/>
      <c r="UL8" s="1087"/>
      <c r="UM8" s="1087"/>
      <c r="UN8" s="1087"/>
      <c r="UO8" s="1087"/>
      <c r="UP8" s="1087"/>
      <c r="UQ8" s="1087"/>
      <c r="UR8" s="1087"/>
      <c r="US8" s="1087"/>
      <c r="UT8" s="1087"/>
      <c r="UU8" s="1087"/>
      <c r="UV8" s="1087"/>
      <c r="UW8" s="1087"/>
      <c r="UX8" s="1087"/>
      <c r="UY8" s="1087"/>
      <c r="UZ8" s="1087"/>
      <c r="VA8" s="1087"/>
      <c r="VB8" s="1087"/>
      <c r="VC8" s="1087"/>
      <c r="VD8" s="1087"/>
      <c r="VE8" s="1087"/>
      <c r="VF8" s="1087"/>
      <c r="VG8" s="1087"/>
      <c r="VH8" s="1087"/>
      <c r="VI8" s="1087"/>
      <c r="VJ8" s="1087"/>
      <c r="VK8" s="1087"/>
      <c r="VL8" s="1087"/>
      <c r="VM8" s="1087"/>
      <c r="VN8" s="1087"/>
      <c r="VO8" s="1087"/>
      <c r="VP8" s="1087"/>
      <c r="VQ8" s="1087"/>
      <c r="VR8" s="1087"/>
      <c r="VS8" s="1087"/>
      <c r="VT8" s="1087"/>
      <c r="VU8" s="1087"/>
      <c r="VV8" s="1087"/>
      <c r="VW8" s="1087"/>
      <c r="VX8" s="1087"/>
      <c r="VY8" s="1087"/>
      <c r="VZ8" s="1087"/>
      <c r="WA8" s="1087"/>
      <c r="WB8" s="1087"/>
      <c r="WC8" s="1087"/>
      <c r="WD8" s="1087"/>
      <c r="WE8" s="1087"/>
      <c r="WF8" s="1087"/>
      <c r="WG8" s="1087"/>
      <c r="WH8" s="1087"/>
      <c r="WI8" s="1087"/>
      <c r="WJ8" s="1087"/>
      <c r="WK8" s="1087"/>
      <c r="WL8" s="1087"/>
      <c r="WM8" s="1087"/>
      <c r="WN8" s="1087"/>
      <c r="WO8" s="1087"/>
      <c r="WP8" s="1087"/>
      <c r="WQ8" s="1087"/>
      <c r="WR8" s="1087"/>
      <c r="WS8" s="1087"/>
      <c r="WT8" s="1087"/>
      <c r="WU8" s="1087"/>
      <c r="WV8" s="1087"/>
      <c r="WW8" s="1087"/>
      <c r="WX8" s="1087"/>
      <c r="WY8" s="1087"/>
      <c r="WZ8" s="1087"/>
      <c r="XA8" s="1087"/>
      <c r="XB8" s="1087"/>
      <c r="XC8" s="1087"/>
      <c r="XD8" s="1087"/>
      <c r="XE8" s="1087"/>
      <c r="XF8" s="1087"/>
      <c r="XG8" s="1087"/>
      <c r="XH8" s="1087"/>
      <c r="XI8" s="1087"/>
      <c r="XJ8" s="1087"/>
      <c r="XK8" s="1087"/>
      <c r="XL8" s="1087"/>
      <c r="XM8" s="1087"/>
      <c r="XN8" s="1087"/>
      <c r="XO8" s="1087"/>
      <c r="XP8" s="1087"/>
      <c r="XQ8" s="1087"/>
      <c r="XR8" s="1087"/>
      <c r="XS8" s="1087"/>
      <c r="XT8" s="1087"/>
      <c r="XU8" s="1087"/>
      <c r="XV8" s="1087"/>
      <c r="XW8" s="1087"/>
      <c r="XX8" s="1087"/>
      <c r="XY8" s="1087"/>
      <c r="XZ8" s="1087"/>
      <c r="YA8" s="1087"/>
      <c r="YB8" s="1087"/>
      <c r="YC8" s="1087"/>
      <c r="YD8" s="1087"/>
      <c r="YE8" s="1087"/>
      <c r="YF8" s="1087"/>
      <c r="YG8" s="1087"/>
      <c r="YH8" s="1087"/>
      <c r="YI8" s="1087"/>
      <c r="YJ8" s="1087"/>
      <c r="YK8" s="1087"/>
      <c r="YL8" s="1087"/>
      <c r="YM8" s="1087"/>
      <c r="YN8" s="1087"/>
      <c r="YO8" s="1087"/>
      <c r="YP8" s="1087"/>
      <c r="YQ8" s="1087"/>
      <c r="YR8" s="1087"/>
      <c r="YS8" s="1087"/>
      <c r="YT8" s="1087"/>
      <c r="YU8" s="1087"/>
      <c r="YV8" s="1087"/>
      <c r="YW8" s="1087"/>
      <c r="YX8" s="1087"/>
      <c r="YY8" s="1087"/>
      <c r="YZ8" s="1087"/>
      <c r="ZA8" s="1087"/>
      <c r="ZB8" s="1087"/>
      <c r="ZC8" s="1087"/>
      <c r="ZD8" s="1087"/>
      <c r="ZE8" s="1087"/>
      <c r="ZF8" s="1087"/>
      <c r="ZG8" s="1087"/>
      <c r="ZH8" s="1087"/>
      <c r="ZI8" s="1087"/>
      <c r="ZJ8" s="1087"/>
      <c r="ZK8" s="1087"/>
      <c r="ZL8" s="1087"/>
      <c r="ZM8" s="1087"/>
      <c r="ZN8" s="1087"/>
      <c r="ZO8" s="1087"/>
      <c r="ZP8" s="1087"/>
      <c r="ZQ8" s="1087"/>
      <c r="ZR8" s="1087"/>
      <c r="ZS8" s="1087"/>
      <c r="ZT8" s="1087"/>
      <c r="ZU8" s="1087"/>
      <c r="ZV8" s="1087"/>
      <c r="ZW8" s="1087"/>
      <c r="ZX8" s="1087"/>
      <c r="ZY8" s="1087"/>
      <c r="ZZ8" s="1087"/>
      <c r="AAA8" s="1087"/>
      <c r="AAB8" s="1087"/>
      <c r="AAC8" s="1087"/>
      <c r="AAD8" s="1087"/>
      <c r="AAE8" s="1087"/>
      <c r="AAF8" s="1087"/>
      <c r="AAG8" s="1087"/>
      <c r="AAH8" s="1087"/>
      <c r="AAI8" s="1087"/>
      <c r="AAJ8" s="1087"/>
      <c r="AAK8" s="1087"/>
      <c r="AAL8" s="1087"/>
      <c r="AAM8" s="1087"/>
      <c r="AAN8" s="1087"/>
      <c r="AAO8" s="1087"/>
      <c r="AAP8" s="1087"/>
      <c r="AAQ8" s="1087"/>
      <c r="AAR8" s="1087"/>
      <c r="AAS8" s="1087"/>
      <c r="AAT8" s="1087"/>
      <c r="AAU8" s="1087"/>
      <c r="AAV8" s="1087"/>
      <c r="AAW8" s="1087"/>
      <c r="AAX8" s="1087"/>
      <c r="AAY8" s="1087"/>
      <c r="AAZ8" s="1087"/>
      <c r="ABA8" s="1087"/>
      <c r="ABB8" s="1087"/>
      <c r="ABC8" s="1087"/>
      <c r="ABD8" s="1087"/>
      <c r="ABE8" s="1087"/>
      <c r="ABF8" s="1087"/>
      <c r="ABG8" s="1087"/>
      <c r="ABH8" s="1087"/>
      <c r="ABI8" s="1087"/>
      <c r="ABJ8" s="1087"/>
      <c r="ABK8" s="1087"/>
      <c r="ABL8" s="1087"/>
      <c r="ABM8" s="1087"/>
      <c r="ABN8" s="1087"/>
      <c r="ABO8" s="1087"/>
      <c r="ABP8" s="1087"/>
      <c r="ABQ8" s="1087"/>
      <c r="ABR8" s="1087"/>
      <c r="ABS8" s="1087"/>
      <c r="ABT8" s="1087"/>
      <c r="ABU8" s="1087"/>
      <c r="ABV8" s="1087"/>
      <c r="ABW8" s="1087"/>
      <c r="ABX8" s="1087"/>
      <c r="ABY8" s="1087"/>
      <c r="ABZ8" s="1087"/>
      <c r="ACA8" s="1087"/>
      <c r="ACB8" s="1087"/>
      <c r="ACC8" s="1087"/>
      <c r="ACD8" s="1087"/>
      <c r="ACE8" s="1087"/>
      <c r="ACF8" s="1087"/>
      <c r="ACG8" s="1087"/>
      <c r="ACH8" s="1087"/>
      <c r="ACI8" s="1087"/>
      <c r="ACJ8" s="1087"/>
      <c r="ACK8" s="1087"/>
      <c r="ACL8" s="1087"/>
      <c r="ACM8" s="1087"/>
      <c r="ACN8" s="1087"/>
      <c r="ACO8" s="1087"/>
      <c r="ACP8" s="1087"/>
      <c r="ACQ8" s="1087"/>
      <c r="ACR8" s="1087"/>
      <c r="ACS8" s="1087"/>
      <c r="ACT8" s="1087"/>
      <c r="ACU8" s="1087"/>
      <c r="ACV8" s="1087"/>
      <c r="ACW8" s="1087"/>
      <c r="ACX8" s="1087"/>
      <c r="ACY8" s="1087"/>
      <c r="ACZ8" s="1087"/>
      <c r="ADA8" s="1087"/>
      <c r="ADB8" s="1087"/>
      <c r="ADC8" s="1087"/>
      <c r="ADD8" s="1087"/>
      <c r="ADE8" s="1087"/>
      <c r="ADF8" s="1087"/>
      <c r="ADG8" s="1087"/>
      <c r="ADH8" s="1087"/>
      <c r="ADI8" s="1087"/>
      <c r="ADJ8" s="1087"/>
      <c r="ADK8" s="1087"/>
      <c r="ADL8" s="1087"/>
      <c r="ADM8" s="1087"/>
      <c r="ADN8" s="1087"/>
      <c r="ADO8" s="1087"/>
      <c r="ADP8" s="1087"/>
      <c r="ADQ8" s="1087"/>
      <c r="ADR8" s="1087"/>
      <c r="ADS8" s="1087"/>
      <c r="ADT8" s="1087"/>
      <c r="ADU8" s="1087"/>
      <c r="ADV8" s="1087"/>
      <c r="ADW8" s="1087"/>
      <c r="ADX8" s="1087"/>
      <c r="ADY8" s="1087"/>
      <c r="ADZ8" s="1087"/>
      <c r="AEA8" s="1087"/>
      <c r="AEB8" s="1087"/>
      <c r="AEC8" s="1087"/>
      <c r="AED8" s="1087"/>
      <c r="AEE8" s="1087"/>
      <c r="AEF8" s="1087"/>
      <c r="AEG8" s="1087"/>
      <c r="AEH8" s="1087"/>
      <c r="AEI8" s="1087"/>
      <c r="AEJ8" s="1087"/>
      <c r="AEK8" s="1087"/>
      <c r="AEL8" s="1087"/>
      <c r="AEM8" s="1087"/>
      <c r="AEN8" s="1087"/>
      <c r="AEO8" s="1087"/>
      <c r="AEP8" s="1087"/>
      <c r="AEQ8" s="1087"/>
      <c r="AER8" s="1087"/>
      <c r="AES8" s="1087"/>
      <c r="AET8" s="1087"/>
      <c r="AEU8" s="1087"/>
      <c r="AEV8" s="1087"/>
      <c r="AEW8" s="1087"/>
      <c r="AEX8" s="1087"/>
      <c r="AEY8" s="1087"/>
      <c r="AEZ8" s="1087"/>
      <c r="AFA8" s="1087"/>
      <c r="AFB8" s="1087"/>
      <c r="AFC8" s="1087"/>
      <c r="AFD8" s="1087"/>
      <c r="AFE8" s="1087"/>
      <c r="AFF8" s="1087"/>
      <c r="AFG8" s="1087"/>
      <c r="AFH8" s="1087"/>
      <c r="AFI8" s="1087"/>
      <c r="AFJ8" s="1087"/>
      <c r="AFK8" s="1087"/>
      <c r="AFL8" s="1087"/>
      <c r="AFM8" s="1087"/>
      <c r="AFN8" s="1087"/>
      <c r="AFO8" s="1087"/>
      <c r="AFP8" s="1087"/>
      <c r="AFQ8" s="1087"/>
      <c r="AFR8" s="1087"/>
      <c r="AFS8" s="1087"/>
      <c r="AFT8" s="1087"/>
      <c r="AFU8" s="1087"/>
      <c r="AFV8" s="1087"/>
      <c r="AFW8" s="1087"/>
      <c r="AFX8" s="1087"/>
      <c r="AFY8" s="1087"/>
      <c r="AFZ8" s="1087"/>
      <c r="AGA8" s="1087"/>
      <c r="AGB8" s="1087"/>
      <c r="AGC8" s="1087"/>
      <c r="AGD8" s="1087"/>
      <c r="AGE8" s="1087"/>
      <c r="AGF8" s="1087"/>
      <c r="AGG8" s="1087"/>
      <c r="AGH8" s="1087"/>
      <c r="AGI8" s="1087"/>
      <c r="AGJ8" s="1087"/>
      <c r="AGK8" s="1087"/>
      <c r="AGL8" s="1087"/>
      <c r="AGM8" s="1087"/>
      <c r="AGN8" s="1087"/>
      <c r="AGO8" s="1087"/>
      <c r="AGP8" s="1087"/>
      <c r="AGQ8" s="1087"/>
      <c r="AGR8" s="1087"/>
      <c r="AGS8" s="1087"/>
      <c r="AGT8" s="1087"/>
      <c r="AGU8" s="1087"/>
      <c r="AGV8" s="1087"/>
      <c r="AGW8" s="1087"/>
      <c r="AGX8" s="1087"/>
      <c r="AGY8" s="1087"/>
      <c r="AGZ8" s="1087"/>
      <c r="AHA8" s="1087"/>
      <c r="AHB8" s="1087"/>
      <c r="AHC8" s="1087"/>
      <c r="AHD8" s="1087"/>
      <c r="AHE8" s="1087"/>
      <c r="AHF8" s="1087"/>
      <c r="AHG8" s="1087"/>
      <c r="AHH8" s="1087"/>
      <c r="AHI8" s="1087"/>
      <c r="AHJ8" s="1087"/>
      <c r="AHK8" s="1087"/>
      <c r="AHL8" s="1087"/>
      <c r="AHM8" s="1087"/>
      <c r="AHN8" s="1087"/>
      <c r="AHO8" s="1087"/>
      <c r="AHP8" s="1087"/>
      <c r="AHQ8" s="1087"/>
      <c r="AHR8" s="1087"/>
      <c r="AHS8" s="1087"/>
      <c r="AHT8" s="1087"/>
      <c r="AHU8" s="1087"/>
      <c r="AHV8" s="1087"/>
      <c r="AHW8" s="1087"/>
      <c r="AHX8" s="1087"/>
      <c r="AHY8" s="1087"/>
      <c r="AHZ8" s="1087"/>
      <c r="AIA8" s="1087"/>
      <c r="AIB8" s="1087"/>
      <c r="AIC8" s="1087"/>
      <c r="AID8" s="1087"/>
      <c r="AIE8" s="1087"/>
      <c r="AIF8" s="1087"/>
      <c r="AIG8" s="1087"/>
      <c r="AIH8" s="1087"/>
      <c r="AII8" s="1087"/>
      <c r="AIJ8" s="1087"/>
      <c r="AIK8" s="1087"/>
      <c r="AIL8" s="1087"/>
      <c r="AIM8" s="1087"/>
      <c r="AIN8" s="1087"/>
      <c r="AIO8" s="1087"/>
      <c r="AIP8" s="1087"/>
      <c r="AIQ8" s="1087"/>
      <c r="AIR8" s="1087"/>
      <c r="AIS8" s="1087"/>
      <c r="AIT8" s="1087"/>
      <c r="AIU8" s="1087"/>
      <c r="AIV8" s="1087"/>
      <c r="AIW8" s="1087"/>
      <c r="AIX8" s="1087"/>
      <c r="AIY8" s="1087"/>
      <c r="AIZ8" s="1087"/>
      <c r="AJA8" s="1087"/>
      <c r="AJB8" s="1087"/>
      <c r="AJC8" s="1087"/>
      <c r="AJD8" s="1087"/>
      <c r="AJE8" s="1087"/>
      <c r="AJF8" s="1087"/>
      <c r="AJG8" s="1087"/>
      <c r="AJH8" s="1087"/>
      <c r="AJI8" s="1087"/>
      <c r="AJJ8" s="1087"/>
      <c r="AJK8" s="1087"/>
      <c r="AJL8" s="1087"/>
      <c r="AJM8" s="1087"/>
      <c r="AJN8" s="1087"/>
      <c r="AJO8" s="1087"/>
      <c r="AJP8" s="1087"/>
      <c r="AJQ8" s="1087"/>
      <c r="AJR8" s="1087"/>
      <c r="AJS8" s="1087"/>
      <c r="AJT8" s="1087"/>
      <c r="AJU8" s="1087"/>
      <c r="AJV8" s="1087"/>
      <c r="AJW8" s="1087"/>
      <c r="AJX8" s="1087"/>
      <c r="AJY8" s="1087"/>
      <c r="AJZ8" s="1087"/>
      <c r="AKA8" s="1087"/>
      <c r="AKB8" s="1087"/>
      <c r="AKC8" s="1087"/>
      <c r="AKD8" s="1087"/>
      <c r="AKE8" s="1087"/>
      <c r="AKF8" s="1087"/>
      <c r="AKG8" s="1087"/>
      <c r="AKH8" s="1087"/>
      <c r="AKI8" s="1087"/>
      <c r="AKJ8" s="1087"/>
      <c r="AKK8" s="1087"/>
      <c r="AKL8" s="1087"/>
      <c r="AKM8" s="1087"/>
      <c r="AKN8" s="1087"/>
      <c r="AKO8" s="1087"/>
      <c r="AKP8" s="1087"/>
      <c r="AKQ8" s="1087"/>
      <c r="AKR8" s="1087"/>
      <c r="AKS8" s="1087"/>
      <c r="AKT8" s="1087"/>
      <c r="AKU8" s="1087"/>
      <c r="AKV8" s="1087"/>
      <c r="AKW8" s="1087"/>
      <c r="AKX8" s="1087"/>
      <c r="AKY8" s="1087"/>
      <c r="AKZ8" s="1087"/>
      <c r="ALA8" s="1087"/>
      <c r="ALB8" s="1087"/>
      <c r="ALC8" s="1087"/>
      <c r="ALD8" s="1087"/>
      <c r="ALE8" s="1087"/>
      <c r="ALF8" s="1087"/>
      <c r="ALG8" s="1087"/>
      <c r="ALH8" s="1087"/>
      <c r="ALI8" s="1087"/>
      <c r="ALJ8" s="1087"/>
      <c r="ALK8" s="1087"/>
      <c r="ALL8" s="1087"/>
      <c r="ALM8" s="1087"/>
      <c r="ALN8" s="1087"/>
      <c r="ALO8" s="1087"/>
      <c r="ALP8" s="1087"/>
      <c r="ALQ8" s="1087"/>
      <c r="ALR8" s="1087"/>
      <c r="ALS8" s="1087"/>
      <c r="ALT8" s="1087"/>
      <c r="ALU8" s="1087"/>
      <c r="ALV8" s="1087"/>
      <c r="ALW8" s="1087"/>
      <c r="ALX8" s="1087"/>
      <c r="ALY8" s="1087"/>
      <c r="ALZ8" s="1087"/>
      <c r="AMA8" s="1087"/>
      <c r="AMB8" s="1087"/>
      <c r="AMC8" s="1087"/>
      <c r="AMD8" s="1087"/>
      <c r="AME8" s="1087"/>
      <c r="AMF8" s="1087"/>
      <c r="AMG8" s="1087"/>
      <c r="AMH8" s="1087"/>
    </row>
    <row r="9" spans="1:1025" s="793" customFormat="1" ht="12" x14ac:dyDescent="0.2">
      <c r="A9" s="1113" t="s">
        <v>2514</v>
      </c>
      <c r="B9" s="793" t="s">
        <v>2515</v>
      </c>
      <c r="C9" s="1085">
        <v>600000</v>
      </c>
      <c r="D9" s="1085">
        <v>0</v>
      </c>
      <c r="E9" s="1085">
        <v>600000</v>
      </c>
      <c r="F9" s="1085">
        <v>0</v>
      </c>
      <c r="G9" s="1085">
        <v>600000</v>
      </c>
      <c r="H9" s="1357">
        <f t="shared" si="0"/>
        <v>0</v>
      </c>
      <c r="I9" s="1087"/>
      <c r="J9" s="1087"/>
      <c r="K9" s="1087"/>
      <c r="L9" s="1087"/>
      <c r="M9" s="1087"/>
      <c r="N9" s="1087"/>
      <c r="O9" s="1087"/>
      <c r="P9" s="1087"/>
      <c r="Q9" s="1087"/>
      <c r="R9" s="1087"/>
      <c r="S9" s="1087"/>
      <c r="T9" s="1087"/>
      <c r="U9" s="1087"/>
      <c r="V9" s="1087"/>
      <c r="W9" s="1087"/>
      <c r="X9" s="1087"/>
      <c r="Y9" s="1087"/>
      <c r="Z9" s="1087"/>
      <c r="AA9" s="1087"/>
      <c r="AB9" s="1087"/>
      <c r="AC9" s="1087"/>
      <c r="AD9" s="1087"/>
      <c r="AE9" s="1087"/>
      <c r="AF9" s="1087"/>
      <c r="AG9" s="1087"/>
      <c r="AH9" s="1087"/>
      <c r="AI9" s="1087"/>
      <c r="AJ9" s="1087"/>
      <c r="AK9" s="1087"/>
      <c r="AL9" s="1087"/>
      <c r="AM9" s="1087"/>
      <c r="AN9" s="1087"/>
      <c r="AO9" s="1087"/>
      <c r="AP9" s="1087"/>
      <c r="AQ9" s="1087"/>
      <c r="AR9" s="1087"/>
      <c r="AS9" s="1087"/>
      <c r="AT9" s="1087"/>
      <c r="AU9" s="1087"/>
      <c r="AV9" s="1087"/>
      <c r="AW9" s="1087"/>
      <c r="AX9" s="1087"/>
      <c r="AY9" s="1087"/>
      <c r="AZ9" s="1087"/>
      <c r="BA9" s="1087"/>
      <c r="BB9" s="1087"/>
      <c r="BC9" s="1087"/>
      <c r="BD9" s="1087"/>
      <c r="BE9" s="1087"/>
      <c r="BF9" s="1087"/>
      <c r="BG9" s="1087"/>
      <c r="BH9" s="1087"/>
      <c r="BI9" s="1087"/>
      <c r="BJ9" s="1087"/>
      <c r="BK9" s="1087"/>
      <c r="BL9" s="1087"/>
      <c r="BM9" s="1087"/>
      <c r="BN9" s="1087"/>
      <c r="BO9" s="1087"/>
      <c r="BP9" s="1087"/>
      <c r="BQ9" s="1087"/>
      <c r="BR9" s="1087"/>
      <c r="BS9" s="1087"/>
      <c r="BT9" s="1087"/>
      <c r="BU9" s="1087"/>
      <c r="BV9" s="1087"/>
      <c r="BW9" s="1087"/>
      <c r="BX9" s="1087"/>
      <c r="BY9" s="1087"/>
      <c r="BZ9" s="1087"/>
      <c r="CA9" s="1087"/>
      <c r="CB9" s="1087"/>
      <c r="CC9" s="1087"/>
      <c r="CD9" s="1087"/>
      <c r="CE9" s="1087"/>
      <c r="CF9" s="1087"/>
      <c r="CG9" s="1087"/>
      <c r="CH9" s="1087"/>
      <c r="CI9" s="1087"/>
      <c r="CJ9" s="1087"/>
      <c r="CK9" s="1087"/>
      <c r="CL9" s="1087"/>
      <c r="CM9" s="1087"/>
      <c r="CN9" s="1087"/>
      <c r="CO9" s="1087"/>
      <c r="CP9" s="1087"/>
      <c r="CQ9" s="1087"/>
      <c r="CR9" s="1087"/>
      <c r="CS9" s="1087"/>
      <c r="CT9" s="1087"/>
      <c r="CU9" s="1087"/>
      <c r="CV9" s="1087"/>
      <c r="CW9" s="1087"/>
      <c r="CX9" s="1087"/>
      <c r="CY9" s="1087"/>
      <c r="CZ9" s="1087"/>
      <c r="DA9" s="1087"/>
      <c r="DB9" s="1087"/>
      <c r="DC9" s="1087"/>
      <c r="DD9" s="1087"/>
      <c r="DE9" s="1087"/>
      <c r="DF9" s="1087"/>
      <c r="DG9" s="1087"/>
      <c r="DH9" s="1087"/>
      <c r="DI9" s="1087"/>
      <c r="DJ9" s="1087"/>
      <c r="DK9" s="1087"/>
      <c r="DL9" s="1087"/>
      <c r="DM9" s="1087"/>
      <c r="DN9" s="1087"/>
      <c r="DO9" s="1087"/>
      <c r="DP9" s="1087"/>
      <c r="DQ9" s="1087"/>
      <c r="DR9" s="1087"/>
      <c r="DS9" s="1087"/>
      <c r="DT9" s="1087"/>
      <c r="DU9" s="1087"/>
      <c r="DV9" s="1087"/>
      <c r="DW9" s="1087"/>
      <c r="DX9" s="1087"/>
      <c r="DY9" s="1087"/>
      <c r="DZ9" s="1087"/>
      <c r="EA9" s="1087"/>
      <c r="EB9" s="1087"/>
      <c r="EC9" s="1087"/>
      <c r="ED9" s="1087"/>
      <c r="EE9" s="1087"/>
      <c r="EF9" s="1087"/>
      <c r="EG9" s="1087"/>
      <c r="EH9" s="1087"/>
      <c r="EI9" s="1087"/>
      <c r="EJ9" s="1087"/>
      <c r="EK9" s="1087"/>
      <c r="EL9" s="1087"/>
      <c r="EM9" s="1087"/>
      <c r="EN9" s="1087"/>
      <c r="EO9" s="1087"/>
      <c r="EP9" s="1087"/>
      <c r="EQ9" s="1087"/>
      <c r="ER9" s="1087"/>
      <c r="ES9" s="1087"/>
      <c r="ET9" s="1087"/>
      <c r="EU9" s="1087"/>
      <c r="EV9" s="1087"/>
      <c r="EW9" s="1087"/>
      <c r="EX9" s="1087"/>
      <c r="EY9" s="1087"/>
      <c r="EZ9" s="1087"/>
      <c r="FA9" s="1087"/>
      <c r="FB9" s="1087"/>
      <c r="FC9" s="1087"/>
      <c r="FD9" s="1087"/>
      <c r="FE9" s="1087"/>
      <c r="FF9" s="1087"/>
      <c r="FG9" s="1087"/>
      <c r="FH9" s="1087"/>
      <c r="FI9" s="1087"/>
      <c r="FJ9" s="1087"/>
      <c r="FK9" s="1087"/>
      <c r="FL9" s="1087"/>
      <c r="FM9" s="1087"/>
      <c r="FN9" s="1087"/>
      <c r="FO9" s="1087"/>
      <c r="FP9" s="1087"/>
      <c r="FQ9" s="1087"/>
      <c r="FR9" s="1087"/>
      <c r="FS9" s="1087"/>
      <c r="FT9" s="1087"/>
      <c r="FU9" s="1087"/>
      <c r="FV9" s="1087"/>
      <c r="FW9" s="1087"/>
      <c r="FX9" s="1087"/>
      <c r="FY9" s="1087"/>
      <c r="FZ9" s="1087"/>
      <c r="GA9" s="1087"/>
      <c r="GB9" s="1087"/>
      <c r="GC9" s="1087"/>
      <c r="GD9" s="1087"/>
      <c r="GE9" s="1087"/>
      <c r="GF9" s="1087"/>
      <c r="GG9" s="1087"/>
      <c r="GH9" s="1087"/>
      <c r="GI9" s="1087"/>
      <c r="GJ9" s="1087"/>
      <c r="GK9" s="1087"/>
      <c r="GL9" s="1087"/>
      <c r="GM9" s="1087"/>
      <c r="GN9" s="1087"/>
      <c r="GO9" s="1087"/>
      <c r="GP9" s="1087"/>
      <c r="GQ9" s="1087"/>
      <c r="GR9" s="1087"/>
      <c r="GS9" s="1087"/>
      <c r="GT9" s="1087"/>
      <c r="GU9" s="1087"/>
      <c r="GV9" s="1087"/>
      <c r="GW9" s="1087"/>
      <c r="GX9" s="1087"/>
      <c r="GY9" s="1087"/>
      <c r="GZ9" s="1087"/>
      <c r="HA9" s="1087"/>
      <c r="HB9" s="1087"/>
      <c r="HC9" s="1087"/>
      <c r="HD9" s="1087"/>
      <c r="HE9" s="1087"/>
      <c r="HF9" s="1087"/>
      <c r="HG9" s="1087"/>
      <c r="HH9" s="1087"/>
      <c r="HI9" s="1087"/>
      <c r="HJ9" s="1087"/>
      <c r="HK9" s="1087"/>
      <c r="HL9" s="1087"/>
      <c r="HM9" s="1087"/>
      <c r="HN9" s="1087"/>
      <c r="HO9" s="1087"/>
      <c r="HP9" s="1087"/>
      <c r="HQ9" s="1087"/>
      <c r="HR9" s="1087"/>
      <c r="HS9" s="1087"/>
      <c r="HT9" s="1087"/>
      <c r="HU9" s="1087"/>
      <c r="HV9" s="1087"/>
      <c r="HW9" s="1087"/>
      <c r="HX9" s="1087"/>
      <c r="HY9" s="1087"/>
      <c r="HZ9" s="1087"/>
      <c r="IA9" s="1087"/>
      <c r="IB9" s="1087"/>
      <c r="IC9" s="1087"/>
      <c r="ID9" s="1087"/>
      <c r="IE9" s="1087"/>
      <c r="IF9" s="1087"/>
      <c r="IG9" s="1087"/>
      <c r="IH9" s="1087"/>
      <c r="II9" s="1087"/>
      <c r="IJ9" s="1087"/>
      <c r="IK9" s="1087"/>
      <c r="IL9" s="1087"/>
      <c r="IM9" s="1087"/>
      <c r="IN9" s="1087"/>
      <c r="IO9" s="1087"/>
      <c r="IP9" s="1087"/>
      <c r="IQ9" s="1087"/>
      <c r="IR9" s="1087"/>
      <c r="IS9" s="1087"/>
      <c r="IT9" s="1087"/>
      <c r="IU9" s="1087"/>
      <c r="IV9" s="1087"/>
      <c r="IW9" s="1087"/>
      <c r="IX9" s="1087"/>
      <c r="IY9" s="1087"/>
      <c r="IZ9" s="1087"/>
      <c r="JA9" s="1087"/>
      <c r="JB9" s="1087"/>
      <c r="JC9" s="1087"/>
      <c r="JD9" s="1087"/>
      <c r="JE9" s="1087"/>
      <c r="JF9" s="1087"/>
      <c r="JG9" s="1087"/>
      <c r="JH9" s="1087"/>
      <c r="JI9" s="1087"/>
      <c r="JJ9" s="1087"/>
      <c r="JK9" s="1087"/>
      <c r="JL9" s="1087"/>
      <c r="JM9" s="1087"/>
      <c r="JN9" s="1087"/>
      <c r="JO9" s="1087"/>
      <c r="JP9" s="1087"/>
      <c r="JQ9" s="1087"/>
      <c r="JR9" s="1087"/>
      <c r="JS9" s="1087"/>
      <c r="JT9" s="1087"/>
      <c r="JU9" s="1087"/>
      <c r="JV9" s="1087"/>
      <c r="JW9" s="1087"/>
      <c r="JX9" s="1087"/>
      <c r="JY9" s="1087"/>
      <c r="JZ9" s="1087"/>
      <c r="KA9" s="1087"/>
      <c r="KB9" s="1087"/>
      <c r="KC9" s="1087"/>
      <c r="KD9" s="1087"/>
      <c r="KE9" s="1087"/>
      <c r="KF9" s="1087"/>
      <c r="KG9" s="1087"/>
      <c r="KH9" s="1087"/>
      <c r="KI9" s="1087"/>
      <c r="KJ9" s="1087"/>
      <c r="KK9" s="1087"/>
      <c r="KL9" s="1087"/>
      <c r="KM9" s="1087"/>
      <c r="KN9" s="1087"/>
      <c r="KO9" s="1087"/>
      <c r="KP9" s="1087"/>
      <c r="KQ9" s="1087"/>
      <c r="KR9" s="1087"/>
      <c r="KS9" s="1087"/>
      <c r="KT9" s="1087"/>
      <c r="KU9" s="1087"/>
      <c r="KV9" s="1087"/>
      <c r="KW9" s="1087"/>
      <c r="KX9" s="1087"/>
      <c r="KY9" s="1087"/>
      <c r="KZ9" s="1087"/>
      <c r="LA9" s="1087"/>
      <c r="LB9" s="1087"/>
      <c r="LC9" s="1087"/>
      <c r="LD9" s="1087"/>
      <c r="LE9" s="1087"/>
      <c r="LF9" s="1087"/>
      <c r="LG9" s="1087"/>
      <c r="LH9" s="1087"/>
      <c r="LI9" s="1087"/>
      <c r="LJ9" s="1087"/>
      <c r="LK9" s="1087"/>
      <c r="LL9" s="1087"/>
      <c r="LM9" s="1087"/>
      <c r="LN9" s="1087"/>
      <c r="LO9" s="1087"/>
      <c r="LP9" s="1087"/>
      <c r="LQ9" s="1087"/>
      <c r="LR9" s="1087"/>
      <c r="LS9" s="1087"/>
      <c r="LT9" s="1087"/>
      <c r="LU9" s="1087"/>
      <c r="LV9" s="1087"/>
      <c r="LW9" s="1087"/>
      <c r="LX9" s="1087"/>
      <c r="LY9" s="1087"/>
      <c r="LZ9" s="1087"/>
      <c r="MA9" s="1087"/>
      <c r="MB9" s="1087"/>
      <c r="MC9" s="1087"/>
      <c r="MD9" s="1087"/>
      <c r="ME9" s="1087"/>
      <c r="MF9" s="1087"/>
      <c r="MG9" s="1087"/>
      <c r="MH9" s="1087"/>
      <c r="MI9" s="1087"/>
      <c r="MJ9" s="1087"/>
      <c r="MK9" s="1087"/>
      <c r="ML9" s="1087"/>
      <c r="MM9" s="1087"/>
      <c r="MN9" s="1087"/>
      <c r="MO9" s="1087"/>
      <c r="MP9" s="1087"/>
      <c r="MQ9" s="1087"/>
      <c r="MR9" s="1087"/>
      <c r="MS9" s="1087"/>
      <c r="MT9" s="1087"/>
      <c r="MU9" s="1087"/>
      <c r="MV9" s="1087"/>
      <c r="MW9" s="1087"/>
      <c r="MX9" s="1087"/>
      <c r="MY9" s="1087"/>
      <c r="MZ9" s="1087"/>
      <c r="NA9" s="1087"/>
      <c r="NB9" s="1087"/>
      <c r="NC9" s="1087"/>
      <c r="ND9" s="1087"/>
      <c r="NE9" s="1087"/>
      <c r="NF9" s="1087"/>
      <c r="NG9" s="1087"/>
      <c r="NH9" s="1087"/>
      <c r="NI9" s="1087"/>
      <c r="NJ9" s="1087"/>
      <c r="NK9" s="1087"/>
      <c r="NL9" s="1087"/>
      <c r="NM9" s="1087"/>
      <c r="NN9" s="1087"/>
      <c r="NO9" s="1087"/>
      <c r="NP9" s="1087"/>
      <c r="NQ9" s="1087"/>
      <c r="NR9" s="1087"/>
      <c r="NS9" s="1087"/>
      <c r="NT9" s="1087"/>
      <c r="NU9" s="1087"/>
      <c r="NV9" s="1087"/>
      <c r="NW9" s="1087"/>
      <c r="NX9" s="1087"/>
      <c r="NY9" s="1087"/>
      <c r="NZ9" s="1087"/>
      <c r="OA9" s="1087"/>
      <c r="OB9" s="1087"/>
      <c r="OC9" s="1087"/>
      <c r="OD9" s="1087"/>
      <c r="OE9" s="1087"/>
      <c r="OF9" s="1087"/>
      <c r="OG9" s="1087"/>
      <c r="OH9" s="1087"/>
      <c r="OI9" s="1087"/>
      <c r="OJ9" s="1087"/>
      <c r="OK9" s="1087"/>
      <c r="OL9" s="1087"/>
      <c r="OM9" s="1087"/>
      <c r="ON9" s="1087"/>
      <c r="OO9" s="1087"/>
      <c r="OP9" s="1087"/>
      <c r="OQ9" s="1087"/>
      <c r="OR9" s="1087"/>
      <c r="OS9" s="1087"/>
      <c r="OT9" s="1087"/>
      <c r="OU9" s="1087"/>
      <c r="OV9" s="1087"/>
      <c r="OW9" s="1087"/>
      <c r="OX9" s="1087"/>
      <c r="OY9" s="1087"/>
      <c r="OZ9" s="1087"/>
      <c r="PA9" s="1087"/>
      <c r="PB9" s="1087"/>
      <c r="PC9" s="1087"/>
      <c r="PD9" s="1087"/>
      <c r="PE9" s="1087"/>
      <c r="PF9" s="1087"/>
      <c r="PG9" s="1087"/>
      <c r="PH9" s="1087"/>
      <c r="PI9" s="1087"/>
      <c r="PJ9" s="1087"/>
      <c r="PK9" s="1087"/>
      <c r="PL9" s="1087"/>
      <c r="PM9" s="1087"/>
      <c r="PN9" s="1087"/>
      <c r="PO9" s="1087"/>
      <c r="PP9" s="1087"/>
      <c r="PQ9" s="1087"/>
      <c r="PR9" s="1087"/>
      <c r="PS9" s="1087"/>
      <c r="PT9" s="1087"/>
      <c r="PU9" s="1087"/>
      <c r="PV9" s="1087"/>
      <c r="PW9" s="1087"/>
      <c r="PX9" s="1087"/>
      <c r="PY9" s="1087"/>
      <c r="PZ9" s="1087"/>
      <c r="QA9" s="1087"/>
      <c r="QB9" s="1087"/>
      <c r="QC9" s="1087"/>
      <c r="QD9" s="1087"/>
      <c r="QE9" s="1087"/>
      <c r="QF9" s="1087"/>
      <c r="QG9" s="1087"/>
      <c r="QH9" s="1087"/>
      <c r="QI9" s="1087"/>
      <c r="QJ9" s="1087"/>
      <c r="QK9" s="1087"/>
      <c r="QL9" s="1087"/>
      <c r="QM9" s="1087"/>
      <c r="QN9" s="1087"/>
      <c r="QO9" s="1087"/>
      <c r="QP9" s="1087"/>
      <c r="QQ9" s="1087"/>
      <c r="QR9" s="1087"/>
      <c r="QS9" s="1087"/>
      <c r="QT9" s="1087"/>
      <c r="QU9" s="1087"/>
      <c r="QV9" s="1087"/>
      <c r="QW9" s="1087"/>
      <c r="QX9" s="1087"/>
      <c r="QY9" s="1087"/>
      <c r="QZ9" s="1087"/>
      <c r="RA9" s="1087"/>
      <c r="RB9" s="1087"/>
      <c r="RC9" s="1087"/>
      <c r="RD9" s="1087"/>
      <c r="RE9" s="1087"/>
      <c r="RF9" s="1087"/>
      <c r="RG9" s="1087"/>
      <c r="RH9" s="1087"/>
      <c r="RI9" s="1087"/>
      <c r="RJ9" s="1087"/>
      <c r="RK9" s="1087"/>
      <c r="RL9" s="1087"/>
      <c r="RM9" s="1087"/>
      <c r="RN9" s="1087"/>
      <c r="RO9" s="1087"/>
      <c r="RP9" s="1087"/>
      <c r="RQ9" s="1087"/>
      <c r="RR9" s="1087"/>
      <c r="RS9" s="1087"/>
      <c r="RT9" s="1087"/>
      <c r="RU9" s="1087"/>
      <c r="RV9" s="1087"/>
      <c r="RW9" s="1087"/>
      <c r="RX9" s="1087"/>
      <c r="RY9" s="1087"/>
      <c r="RZ9" s="1087"/>
      <c r="SA9" s="1087"/>
      <c r="SB9" s="1087"/>
      <c r="SC9" s="1087"/>
      <c r="SD9" s="1087"/>
      <c r="SE9" s="1087"/>
      <c r="SF9" s="1087"/>
      <c r="SG9" s="1087"/>
      <c r="SH9" s="1087"/>
      <c r="SI9" s="1087"/>
      <c r="SJ9" s="1087"/>
      <c r="SK9" s="1087"/>
      <c r="SL9" s="1087"/>
      <c r="SM9" s="1087"/>
      <c r="SN9" s="1087"/>
      <c r="SO9" s="1087"/>
      <c r="SP9" s="1087"/>
      <c r="SQ9" s="1087"/>
      <c r="SR9" s="1087"/>
      <c r="SS9" s="1087"/>
      <c r="ST9" s="1087"/>
      <c r="SU9" s="1087"/>
      <c r="SV9" s="1087"/>
      <c r="SW9" s="1087"/>
      <c r="SX9" s="1087"/>
      <c r="SY9" s="1087"/>
      <c r="SZ9" s="1087"/>
      <c r="TA9" s="1087"/>
      <c r="TB9" s="1087"/>
      <c r="TC9" s="1087"/>
      <c r="TD9" s="1087"/>
      <c r="TE9" s="1087"/>
      <c r="TF9" s="1087"/>
      <c r="TG9" s="1087"/>
      <c r="TH9" s="1087"/>
      <c r="TI9" s="1087"/>
      <c r="TJ9" s="1087"/>
      <c r="TK9" s="1087"/>
      <c r="TL9" s="1087"/>
      <c r="TM9" s="1087"/>
      <c r="TN9" s="1087"/>
      <c r="TO9" s="1087"/>
      <c r="TP9" s="1087"/>
      <c r="TQ9" s="1087"/>
      <c r="TR9" s="1087"/>
      <c r="TS9" s="1087"/>
      <c r="TT9" s="1087"/>
      <c r="TU9" s="1087"/>
      <c r="TV9" s="1087"/>
      <c r="TW9" s="1087"/>
      <c r="TX9" s="1087"/>
      <c r="TY9" s="1087"/>
      <c r="TZ9" s="1087"/>
      <c r="UA9" s="1087"/>
      <c r="UB9" s="1087"/>
      <c r="UC9" s="1087"/>
      <c r="UD9" s="1087"/>
      <c r="UE9" s="1087"/>
      <c r="UF9" s="1087"/>
      <c r="UG9" s="1087"/>
      <c r="UH9" s="1087"/>
      <c r="UI9" s="1087"/>
      <c r="UJ9" s="1087"/>
      <c r="UK9" s="1087"/>
      <c r="UL9" s="1087"/>
      <c r="UM9" s="1087"/>
      <c r="UN9" s="1087"/>
      <c r="UO9" s="1087"/>
      <c r="UP9" s="1087"/>
      <c r="UQ9" s="1087"/>
      <c r="UR9" s="1087"/>
      <c r="US9" s="1087"/>
      <c r="UT9" s="1087"/>
      <c r="UU9" s="1087"/>
      <c r="UV9" s="1087"/>
      <c r="UW9" s="1087"/>
      <c r="UX9" s="1087"/>
      <c r="UY9" s="1087"/>
      <c r="UZ9" s="1087"/>
      <c r="VA9" s="1087"/>
      <c r="VB9" s="1087"/>
      <c r="VC9" s="1087"/>
      <c r="VD9" s="1087"/>
      <c r="VE9" s="1087"/>
      <c r="VF9" s="1087"/>
      <c r="VG9" s="1087"/>
      <c r="VH9" s="1087"/>
      <c r="VI9" s="1087"/>
      <c r="VJ9" s="1087"/>
      <c r="VK9" s="1087"/>
      <c r="VL9" s="1087"/>
      <c r="VM9" s="1087"/>
      <c r="VN9" s="1087"/>
      <c r="VO9" s="1087"/>
      <c r="VP9" s="1087"/>
      <c r="VQ9" s="1087"/>
      <c r="VR9" s="1087"/>
      <c r="VS9" s="1087"/>
      <c r="VT9" s="1087"/>
      <c r="VU9" s="1087"/>
      <c r="VV9" s="1087"/>
      <c r="VW9" s="1087"/>
      <c r="VX9" s="1087"/>
      <c r="VY9" s="1087"/>
      <c r="VZ9" s="1087"/>
      <c r="WA9" s="1087"/>
      <c r="WB9" s="1087"/>
      <c r="WC9" s="1087"/>
      <c r="WD9" s="1087"/>
      <c r="WE9" s="1087"/>
      <c r="WF9" s="1087"/>
      <c r="WG9" s="1087"/>
      <c r="WH9" s="1087"/>
      <c r="WI9" s="1087"/>
      <c r="WJ9" s="1087"/>
      <c r="WK9" s="1087"/>
      <c r="WL9" s="1087"/>
      <c r="WM9" s="1087"/>
      <c r="WN9" s="1087"/>
      <c r="WO9" s="1087"/>
      <c r="WP9" s="1087"/>
      <c r="WQ9" s="1087"/>
      <c r="WR9" s="1087"/>
      <c r="WS9" s="1087"/>
      <c r="WT9" s="1087"/>
      <c r="WU9" s="1087"/>
      <c r="WV9" s="1087"/>
      <c r="WW9" s="1087"/>
      <c r="WX9" s="1087"/>
      <c r="WY9" s="1087"/>
      <c r="WZ9" s="1087"/>
      <c r="XA9" s="1087"/>
      <c r="XB9" s="1087"/>
      <c r="XC9" s="1087"/>
      <c r="XD9" s="1087"/>
      <c r="XE9" s="1087"/>
      <c r="XF9" s="1087"/>
      <c r="XG9" s="1087"/>
      <c r="XH9" s="1087"/>
      <c r="XI9" s="1087"/>
      <c r="XJ9" s="1087"/>
      <c r="XK9" s="1087"/>
      <c r="XL9" s="1087"/>
      <c r="XM9" s="1087"/>
      <c r="XN9" s="1087"/>
      <c r="XO9" s="1087"/>
      <c r="XP9" s="1087"/>
      <c r="XQ9" s="1087"/>
      <c r="XR9" s="1087"/>
      <c r="XS9" s="1087"/>
      <c r="XT9" s="1087"/>
      <c r="XU9" s="1087"/>
      <c r="XV9" s="1087"/>
      <c r="XW9" s="1087"/>
      <c r="XX9" s="1087"/>
      <c r="XY9" s="1087"/>
      <c r="XZ9" s="1087"/>
      <c r="YA9" s="1087"/>
      <c r="YB9" s="1087"/>
      <c r="YC9" s="1087"/>
      <c r="YD9" s="1087"/>
      <c r="YE9" s="1087"/>
      <c r="YF9" s="1087"/>
      <c r="YG9" s="1087"/>
      <c r="YH9" s="1087"/>
      <c r="YI9" s="1087"/>
      <c r="YJ9" s="1087"/>
      <c r="YK9" s="1087"/>
      <c r="YL9" s="1087"/>
      <c r="YM9" s="1087"/>
      <c r="YN9" s="1087"/>
      <c r="YO9" s="1087"/>
      <c r="YP9" s="1087"/>
      <c r="YQ9" s="1087"/>
      <c r="YR9" s="1087"/>
      <c r="YS9" s="1087"/>
      <c r="YT9" s="1087"/>
      <c r="YU9" s="1087"/>
      <c r="YV9" s="1087"/>
      <c r="YW9" s="1087"/>
      <c r="YX9" s="1087"/>
      <c r="YY9" s="1087"/>
      <c r="YZ9" s="1087"/>
      <c r="ZA9" s="1087"/>
      <c r="ZB9" s="1087"/>
      <c r="ZC9" s="1087"/>
      <c r="ZD9" s="1087"/>
      <c r="ZE9" s="1087"/>
      <c r="ZF9" s="1087"/>
      <c r="ZG9" s="1087"/>
      <c r="ZH9" s="1087"/>
      <c r="ZI9" s="1087"/>
      <c r="ZJ9" s="1087"/>
      <c r="ZK9" s="1087"/>
      <c r="ZL9" s="1087"/>
      <c r="ZM9" s="1087"/>
      <c r="ZN9" s="1087"/>
      <c r="ZO9" s="1087"/>
      <c r="ZP9" s="1087"/>
      <c r="ZQ9" s="1087"/>
      <c r="ZR9" s="1087"/>
      <c r="ZS9" s="1087"/>
      <c r="ZT9" s="1087"/>
      <c r="ZU9" s="1087"/>
      <c r="ZV9" s="1087"/>
      <c r="ZW9" s="1087"/>
      <c r="ZX9" s="1087"/>
      <c r="ZY9" s="1087"/>
      <c r="ZZ9" s="1087"/>
      <c r="AAA9" s="1087"/>
      <c r="AAB9" s="1087"/>
      <c r="AAC9" s="1087"/>
      <c r="AAD9" s="1087"/>
      <c r="AAE9" s="1087"/>
      <c r="AAF9" s="1087"/>
      <c r="AAG9" s="1087"/>
      <c r="AAH9" s="1087"/>
      <c r="AAI9" s="1087"/>
      <c r="AAJ9" s="1087"/>
      <c r="AAK9" s="1087"/>
      <c r="AAL9" s="1087"/>
      <c r="AAM9" s="1087"/>
      <c r="AAN9" s="1087"/>
      <c r="AAO9" s="1087"/>
      <c r="AAP9" s="1087"/>
      <c r="AAQ9" s="1087"/>
      <c r="AAR9" s="1087"/>
      <c r="AAS9" s="1087"/>
      <c r="AAT9" s="1087"/>
      <c r="AAU9" s="1087"/>
      <c r="AAV9" s="1087"/>
      <c r="AAW9" s="1087"/>
      <c r="AAX9" s="1087"/>
      <c r="AAY9" s="1087"/>
      <c r="AAZ9" s="1087"/>
      <c r="ABA9" s="1087"/>
      <c r="ABB9" s="1087"/>
      <c r="ABC9" s="1087"/>
      <c r="ABD9" s="1087"/>
      <c r="ABE9" s="1087"/>
      <c r="ABF9" s="1087"/>
      <c r="ABG9" s="1087"/>
      <c r="ABH9" s="1087"/>
      <c r="ABI9" s="1087"/>
      <c r="ABJ9" s="1087"/>
      <c r="ABK9" s="1087"/>
      <c r="ABL9" s="1087"/>
      <c r="ABM9" s="1087"/>
      <c r="ABN9" s="1087"/>
      <c r="ABO9" s="1087"/>
      <c r="ABP9" s="1087"/>
      <c r="ABQ9" s="1087"/>
      <c r="ABR9" s="1087"/>
      <c r="ABS9" s="1087"/>
      <c r="ABT9" s="1087"/>
      <c r="ABU9" s="1087"/>
      <c r="ABV9" s="1087"/>
      <c r="ABW9" s="1087"/>
      <c r="ABX9" s="1087"/>
      <c r="ABY9" s="1087"/>
      <c r="ABZ9" s="1087"/>
      <c r="ACA9" s="1087"/>
      <c r="ACB9" s="1087"/>
      <c r="ACC9" s="1087"/>
      <c r="ACD9" s="1087"/>
      <c r="ACE9" s="1087"/>
      <c r="ACF9" s="1087"/>
      <c r="ACG9" s="1087"/>
      <c r="ACH9" s="1087"/>
      <c r="ACI9" s="1087"/>
      <c r="ACJ9" s="1087"/>
      <c r="ACK9" s="1087"/>
      <c r="ACL9" s="1087"/>
      <c r="ACM9" s="1087"/>
      <c r="ACN9" s="1087"/>
      <c r="ACO9" s="1087"/>
      <c r="ACP9" s="1087"/>
      <c r="ACQ9" s="1087"/>
      <c r="ACR9" s="1087"/>
      <c r="ACS9" s="1087"/>
      <c r="ACT9" s="1087"/>
      <c r="ACU9" s="1087"/>
      <c r="ACV9" s="1087"/>
      <c r="ACW9" s="1087"/>
      <c r="ACX9" s="1087"/>
      <c r="ACY9" s="1087"/>
      <c r="ACZ9" s="1087"/>
      <c r="ADA9" s="1087"/>
      <c r="ADB9" s="1087"/>
      <c r="ADC9" s="1087"/>
      <c r="ADD9" s="1087"/>
      <c r="ADE9" s="1087"/>
      <c r="ADF9" s="1087"/>
      <c r="ADG9" s="1087"/>
      <c r="ADH9" s="1087"/>
      <c r="ADI9" s="1087"/>
      <c r="ADJ9" s="1087"/>
      <c r="ADK9" s="1087"/>
      <c r="ADL9" s="1087"/>
      <c r="ADM9" s="1087"/>
      <c r="ADN9" s="1087"/>
      <c r="ADO9" s="1087"/>
      <c r="ADP9" s="1087"/>
      <c r="ADQ9" s="1087"/>
      <c r="ADR9" s="1087"/>
      <c r="ADS9" s="1087"/>
      <c r="ADT9" s="1087"/>
      <c r="ADU9" s="1087"/>
      <c r="ADV9" s="1087"/>
      <c r="ADW9" s="1087"/>
      <c r="ADX9" s="1087"/>
      <c r="ADY9" s="1087"/>
      <c r="ADZ9" s="1087"/>
      <c r="AEA9" s="1087"/>
      <c r="AEB9" s="1087"/>
      <c r="AEC9" s="1087"/>
      <c r="AED9" s="1087"/>
      <c r="AEE9" s="1087"/>
      <c r="AEF9" s="1087"/>
      <c r="AEG9" s="1087"/>
      <c r="AEH9" s="1087"/>
      <c r="AEI9" s="1087"/>
      <c r="AEJ9" s="1087"/>
      <c r="AEK9" s="1087"/>
      <c r="AEL9" s="1087"/>
      <c r="AEM9" s="1087"/>
      <c r="AEN9" s="1087"/>
      <c r="AEO9" s="1087"/>
      <c r="AEP9" s="1087"/>
      <c r="AEQ9" s="1087"/>
      <c r="AER9" s="1087"/>
      <c r="AES9" s="1087"/>
      <c r="AET9" s="1087"/>
      <c r="AEU9" s="1087"/>
      <c r="AEV9" s="1087"/>
      <c r="AEW9" s="1087"/>
      <c r="AEX9" s="1087"/>
      <c r="AEY9" s="1087"/>
      <c r="AEZ9" s="1087"/>
      <c r="AFA9" s="1087"/>
      <c r="AFB9" s="1087"/>
      <c r="AFC9" s="1087"/>
      <c r="AFD9" s="1087"/>
      <c r="AFE9" s="1087"/>
      <c r="AFF9" s="1087"/>
      <c r="AFG9" s="1087"/>
      <c r="AFH9" s="1087"/>
      <c r="AFI9" s="1087"/>
      <c r="AFJ9" s="1087"/>
      <c r="AFK9" s="1087"/>
      <c r="AFL9" s="1087"/>
      <c r="AFM9" s="1087"/>
      <c r="AFN9" s="1087"/>
      <c r="AFO9" s="1087"/>
      <c r="AFP9" s="1087"/>
      <c r="AFQ9" s="1087"/>
      <c r="AFR9" s="1087"/>
      <c r="AFS9" s="1087"/>
      <c r="AFT9" s="1087"/>
      <c r="AFU9" s="1087"/>
      <c r="AFV9" s="1087"/>
      <c r="AFW9" s="1087"/>
      <c r="AFX9" s="1087"/>
      <c r="AFY9" s="1087"/>
      <c r="AFZ9" s="1087"/>
      <c r="AGA9" s="1087"/>
      <c r="AGB9" s="1087"/>
      <c r="AGC9" s="1087"/>
      <c r="AGD9" s="1087"/>
      <c r="AGE9" s="1087"/>
      <c r="AGF9" s="1087"/>
      <c r="AGG9" s="1087"/>
      <c r="AGH9" s="1087"/>
      <c r="AGI9" s="1087"/>
      <c r="AGJ9" s="1087"/>
      <c r="AGK9" s="1087"/>
      <c r="AGL9" s="1087"/>
      <c r="AGM9" s="1087"/>
      <c r="AGN9" s="1087"/>
      <c r="AGO9" s="1087"/>
      <c r="AGP9" s="1087"/>
      <c r="AGQ9" s="1087"/>
      <c r="AGR9" s="1087"/>
      <c r="AGS9" s="1087"/>
      <c r="AGT9" s="1087"/>
      <c r="AGU9" s="1087"/>
      <c r="AGV9" s="1087"/>
      <c r="AGW9" s="1087"/>
      <c r="AGX9" s="1087"/>
      <c r="AGY9" s="1087"/>
      <c r="AGZ9" s="1087"/>
      <c r="AHA9" s="1087"/>
      <c r="AHB9" s="1087"/>
      <c r="AHC9" s="1087"/>
      <c r="AHD9" s="1087"/>
      <c r="AHE9" s="1087"/>
      <c r="AHF9" s="1087"/>
      <c r="AHG9" s="1087"/>
      <c r="AHH9" s="1087"/>
      <c r="AHI9" s="1087"/>
      <c r="AHJ9" s="1087"/>
      <c r="AHK9" s="1087"/>
      <c r="AHL9" s="1087"/>
      <c r="AHM9" s="1087"/>
      <c r="AHN9" s="1087"/>
      <c r="AHO9" s="1087"/>
      <c r="AHP9" s="1087"/>
      <c r="AHQ9" s="1087"/>
      <c r="AHR9" s="1087"/>
      <c r="AHS9" s="1087"/>
      <c r="AHT9" s="1087"/>
      <c r="AHU9" s="1087"/>
      <c r="AHV9" s="1087"/>
      <c r="AHW9" s="1087"/>
      <c r="AHX9" s="1087"/>
      <c r="AHY9" s="1087"/>
      <c r="AHZ9" s="1087"/>
      <c r="AIA9" s="1087"/>
      <c r="AIB9" s="1087"/>
      <c r="AIC9" s="1087"/>
      <c r="AID9" s="1087"/>
      <c r="AIE9" s="1087"/>
      <c r="AIF9" s="1087"/>
      <c r="AIG9" s="1087"/>
      <c r="AIH9" s="1087"/>
      <c r="AII9" s="1087"/>
      <c r="AIJ9" s="1087"/>
      <c r="AIK9" s="1087"/>
      <c r="AIL9" s="1087"/>
      <c r="AIM9" s="1087"/>
      <c r="AIN9" s="1087"/>
      <c r="AIO9" s="1087"/>
      <c r="AIP9" s="1087"/>
      <c r="AIQ9" s="1087"/>
      <c r="AIR9" s="1087"/>
      <c r="AIS9" s="1087"/>
      <c r="AIT9" s="1087"/>
      <c r="AIU9" s="1087"/>
      <c r="AIV9" s="1087"/>
      <c r="AIW9" s="1087"/>
      <c r="AIX9" s="1087"/>
      <c r="AIY9" s="1087"/>
      <c r="AIZ9" s="1087"/>
      <c r="AJA9" s="1087"/>
      <c r="AJB9" s="1087"/>
      <c r="AJC9" s="1087"/>
      <c r="AJD9" s="1087"/>
      <c r="AJE9" s="1087"/>
      <c r="AJF9" s="1087"/>
      <c r="AJG9" s="1087"/>
      <c r="AJH9" s="1087"/>
      <c r="AJI9" s="1087"/>
      <c r="AJJ9" s="1087"/>
      <c r="AJK9" s="1087"/>
      <c r="AJL9" s="1087"/>
      <c r="AJM9" s="1087"/>
      <c r="AJN9" s="1087"/>
      <c r="AJO9" s="1087"/>
      <c r="AJP9" s="1087"/>
      <c r="AJQ9" s="1087"/>
      <c r="AJR9" s="1087"/>
      <c r="AJS9" s="1087"/>
      <c r="AJT9" s="1087"/>
      <c r="AJU9" s="1087"/>
      <c r="AJV9" s="1087"/>
      <c r="AJW9" s="1087"/>
      <c r="AJX9" s="1087"/>
      <c r="AJY9" s="1087"/>
      <c r="AJZ9" s="1087"/>
      <c r="AKA9" s="1087"/>
      <c r="AKB9" s="1087"/>
      <c r="AKC9" s="1087"/>
      <c r="AKD9" s="1087"/>
      <c r="AKE9" s="1087"/>
      <c r="AKF9" s="1087"/>
      <c r="AKG9" s="1087"/>
      <c r="AKH9" s="1087"/>
      <c r="AKI9" s="1087"/>
      <c r="AKJ9" s="1087"/>
      <c r="AKK9" s="1087"/>
      <c r="AKL9" s="1087"/>
      <c r="AKM9" s="1087"/>
      <c r="AKN9" s="1087"/>
      <c r="AKO9" s="1087"/>
      <c r="AKP9" s="1087"/>
      <c r="AKQ9" s="1087"/>
      <c r="AKR9" s="1087"/>
      <c r="AKS9" s="1087"/>
      <c r="AKT9" s="1087"/>
      <c r="AKU9" s="1087"/>
      <c r="AKV9" s="1087"/>
      <c r="AKW9" s="1087"/>
      <c r="AKX9" s="1087"/>
      <c r="AKY9" s="1087"/>
      <c r="AKZ9" s="1087"/>
      <c r="ALA9" s="1087"/>
      <c r="ALB9" s="1087"/>
      <c r="ALC9" s="1087"/>
      <c r="ALD9" s="1087"/>
      <c r="ALE9" s="1087"/>
      <c r="ALF9" s="1087"/>
      <c r="ALG9" s="1087"/>
      <c r="ALH9" s="1087"/>
      <c r="ALI9" s="1087"/>
      <c r="ALJ9" s="1087"/>
      <c r="ALK9" s="1087"/>
      <c r="ALL9" s="1087"/>
      <c r="ALM9" s="1087"/>
      <c r="ALN9" s="1087"/>
      <c r="ALO9" s="1087"/>
      <c r="ALP9" s="1087"/>
      <c r="ALQ9" s="1087"/>
      <c r="ALR9" s="1087"/>
      <c r="ALS9" s="1087"/>
      <c r="ALT9" s="1087"/>
      <c r="ALU9" s="1087"/>
      <c r="ALV9" s="1087"/>
      <c r="ALW9" s="1087"/>
      <c r="ALX9" s="1087"/>
      <c r="ALY9" s="1087"/>
      <c r="ALZ9" s="1087"/>
      <c r="AMA9" s="1087"/>
      <c r="AMB9" s="1087"/>
      <c r="AMC9" s="1087"/>
      <c r="AMD9" s="1087"/>
      <c r="AME9" s="1087"/>
      <c r="AMF9" s="1087"/>
      <c r="AMG9" s="1087"/>
      <c r="AMH9" s="1087"/>
    </row>
    <row r="10" spans="1:1025" s="793" customFormat="1" ht="12" x14ac:dyDescent="0.2">
      <c r="A10" s="1114" t="s">
        <v>2516</v>
      </c>
      <c r="B10" s="793" t="s">
        <v>2517</v>
      </c>
      <c r="C10" s="1085">
        <v>28500000</v>
      </c>
      <c r="D10" s="1085">
        <v>0</v>
      </c>
      <c r="E10" s="1085">
        <v>28500000</v>
      </c>
      <c r="F10" s="1085">
        <v>12949668.75</v>
      </c>
      <c r="G10" s="1085">
        <v>15550331.25</v>
      </c>
      <c r="H10" s="1357">
        <f t="shared" si="0"/>
        <v>0.45437434210526317</v>
      </c>
      <c r="I10" s="1087"/>
      <c r="J10" s="1087"/>
      <c r="K10" s="1087"/>
      <c r="L10" s="1087"/>
      <c r="M10" s="1087"/>
      <c r="N10" s="1087"/>
      <c r="O10" s="1087"/>
      <c r="P10" s="1087"/>
      <c r="Q10" s="1087"/>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087"/>
      <c r="AM10" s="1087"/>
      <c r="AN10" s="1087"/>
      <c r="AO10" s="1087"/>
      <c r="AP10" s="1087"/>
      <c r="AQ10" s="1087"/>
      <c r="AR10" s="1087"/>
      <c r="AS10" s="1087"/>
      <c r="AT10" s="1087"/>
      <c r="AU10" s="1087"/>
      <c r="AV10" s="1087"/>
      <c r="AW10" s="1087"/>
      <c r="AX10" s="1087"/>
      <c r="AY10" s="1087"/>
      <c r="AZ10" s="1087"/>
      <c r="BA10" s="1087"/>
      <c r="BB10" s="1087"/>
      <c r="BC10" s="1087"/>
      <c r="BD10" s="1087"/>
      <c r="BE10" s="1087"/>
      <c r="BF10" s="1087"/>
      <c r="BG10" s="1087"/>
      <c r="BH10" s="1087"/>
      <c r="BI10" s="1087"/>
      <c r="BJ10" s="1087"/>
      <c r="BK10" s="1087"/>
      <c r="BL10" s="1087"/>
      <c r="BM10" s="1087"/>
      <c r="BN10" s="1087"/>
      <c r="BO10" s="1087"/>
      <c r="BP10" s="1087"/>
      <c r="BQ10" s="1087"/>
      <c r="BR10" s="1087"/>
      <c r="BS10" s="1087"/>
      <c r="BT10" s="1087"/>
      <c r="BU10" s="1087"/>
      <c r="BV10" s="1087"/>
      <c r="BW10" s="1087"/>
      <c r="BX10" s="1087"/>
      <c r="BY10" s="1087"/>
      <c r="BZ10" s="1087"/>
      <c r="CA10" s="1087"/>
      <c r="CB10" s="1087"/>
      <c r="CC10" s="1087"/>
      <c r="CD10" s="1087"/>
      <c r="CE10" s="1087"/>
      <c r="CF10" s="1087"/>
      <c r="CG10" s="1087"/>
      <c r="CH10" s="1087"/>
      <c r="CI10" s="1087"/>
      <c r="CJ10" s="1087"/>
      <c r="CK10" s="1087"/>
      <c r="CL10" s="1087"/>
      <c r="CM10" s="1087"/>
      <c r="CN10" s="1087"/>
      <c r="CO10" s="1087"/>
      <c r="CP10" s="1087"/>
      <c r="CQ10" s="1087"/>
      <c r="CR10" s="1087"/>
      <c r="CS10" s="1087"/>
      <c r="CT10" s="1087"/>
      <c r="CU10" s="1087"/>
      <c r="CV10" s="1087"/>
      <c r="CW10" s="1087"/>
      <c r="CX10" s="1087"/>
      <c r="CY10" s="1087"/>
      <c r="CZ10" s="1087"/>
      <c r="DA10" s="1087"/>
      <c r="DB10" s="1087"/>
      <c r="DC10" s="1087"/>
      <c r="DD10" s="1087"/>
      <c r="DE10" s="1087"/>
      <c r="DF10" s="1087"/>
      <c r="DG10" s="1087"/>
      <c r="DH10" s="1087"/>
      <c r="DI10" s="1087"/>
      <c r="DJ10" s="1087"/>
      <c r="DK10" s="1087"/>
      <c r="DL10" s="1087"/>
      <c r="DM10" s="1087"/>
      <c r="DN10" s="1087"/>
      <c r="DO10" s="1087"/>
      <c r="DP10" s="1087"/>
      <c r="DQ10" s="1087"/>
      <c r="DR10" s="1087"/>
      <c r="DS10" s="1087"/>
      <c r="DT10" s="1087"/>
      <c r="DU10" s="1087"/>
      <c r="DV10" s="1087"/>
      <c r="DW10" s="1087"/>
      <c r="DX10" s="1087"/>
      <c r="DY10" s="1087"/>
      <c r="DZ10" s="1087"/>
      <c r="EA10" s="1087"/>
      <c r="EB10" s="1087"/>
      <c r="EC10" s="1087"/>
      <c r="ED10" s="1087"/>
      <c r="EE10" s="1087"/>
      <c r="EF10" s="1087"/>
      <c r="EG10" s="1087"/>
      <c r="EH10" s="1087"/>
      <c r="EI10" s="1087"/>
      <c r="EJ10" s="1087"/>
      <c r="EK10" s="1087"/>
      <c r="EL10" s="1087"/>
      <c r="EM10" s="1087"/>
      <c r="EN10" s="1087"/>
      <c r="EO10" s="1087"/>
      <c r="EP10" s="1087"/>
      <c r="EQ10" s="1087"/>
      <c r="ER10" s="1087"/>
      <c r="ES10" s="1087"/>
      <c r="ET10" s="1087"/>
      <c r="EU10" s="1087"/>
      <c r="EV10" s="1087"/>
      <c r="EW10" s="1087"/>
      <c r="EX10" s="1087"/>
      <c r="EY10" s="1087"/>
      <c r="EZ10" s="1087"/>
      <c r="FA10" s="1087"/>
      <c r="FB10" s="1087"/>
      <c r="FC10" s="1087"/>
      <c r="FD10" s="1087"/>
      <c r="FE10" s="1087"/>
      <c r="FF10" s="1087"/>
      <c r="FG10" s="1087"/>
      <c r="FH10" s="1087"/>
      <c r="FI10" s="1087"/>
      <c r="FJ10" s="1087"/>
      <c r="FK10" s="1087"/>
      <c r="FL10" s="1087"/>
      <c r="FM10" s="1087"/>
      <c r="FN10" s="1087"/>
      <c r="FO10" s="1087"/>
      <c r="FP10" s="1087"/>
      <c r="FQ10" s="1087"/>
      <c r="FR10" s="1087"/>
      <c r="FS10" s="1087"/>
      <c r="FT10" s="1087"/>
      <c r="FU10" s="1087"/>
      <c r="FV10" s="1087"/>
      <c r="FW10" s="1087"/>
      <c r="FX10" s="1087"/>
      <c r="FY10" s="1087"/>
      <c r="FZ10" s="1087"/>
      <c r="GA10" s="1087"/>
      <c r="GB10" s="1087"/>
      <c r="GC10" s="1087"/>
      <c r="GD10" s="1087"/>
      <c r="GE10" s="1087"/>
      <c r="GF10" s="1087"/>
      <c r="GG10" s="1087"/>
      <c r="GH10" s="1087"/>
      <c r="GI10" s="1087"/>
      <c r="GJ10" s="1087"/>
      <c r="GK10" s="1087"/>
      <c r="GL10" s="1087"/>
      <c r="GM10" s="1087"/>
      <c r="GN10" s="1087"/>
      <c r="GO10" s="1087"/>
      <c r="GP10" s="1087"/>
      <c r="GQ10" s="1087"/>
      <c r="GR10" s="1087"/>
      <c r="GS10" s="1087"/>
      <c r="GT10" s="1087"/>
      <c r="GU10" s="1087"/>
      <c r="GV10" s="1087"/>
      <c r="GW10" s="1087"/>
      <c r="GX10" s="1087"/>
      <c r="GY10" s="1087"/>
      <c r="GZ10" s="1087"/>
      <c r="HA10" s="1087"/>
      <c r="HB10" s="1087"/>
      <c r="HC10" s="1087"/>
      <c r="HD10" s="1087"/>
      <c r="HE10" s="1087"/>
      <c r="HF10" s="1087"/>
      <c r="HG10" s="1087"/>
      <c r="HH10" s="1087"/>
      <c r="HI10" s="1087"/>
      <c r="HJ10" s="1087"/>
      <c r="HK10" s="1087"/>
      <c r="HL10" s="1087"/>
      <c r="HM10" s="1087"/>
      <c r="HN10" s="1087"/>
      <c r="HO10" s="1087"/>
      <c r="HP10" s="1087"/>
      <c r="HQ10" s="1087"/>
      <c r="HR10" s="1087"/>
      <c r="HS10" s="1087"/>
      <c r="HT10" s="1087"/>
      <c r="HU10" s="1087"/>
      <c r="HV10" s="1087"/>
      <c r="HW10" s="1087"/>
      <c r="HX10" s="1087"/>
      <c r="HY10" s="1087"/>
      <c r="HZ10" s="1087"/>
      <c r="IA10" s="1087"/>
      <c r="IB10" s="1087"/>
      <c r="IC10" s="1087"/>
      <c r="ID10" s="1087"/>
      <c r="IE10" s="1087"/>
      <c r="IF10" s="1087"/>
      <c r="IG10" s="1087"/>
      <c r="IH10" s="1087"/>
      <c r="II10" s="1087"/>
      <c r="IJ10" s="1087"/>
      <c r="IK10" s="1087"/>
      <c r="IL10" s="1087"/>
      <c r="IM10" s="1087"/>
      <c r="IN10" s="1087"/>
      <c r="IO10" s="1087"/>
      <c r="IP10" s="1087"/>
      <c r="IQ10" s="1087"/>
      <c r="IR10" s="1087"/>
      <c r="IS10" s="1087"/>
      <c r="IT10" s="1087"/>
      <c r="IU10" s="1087"/>
      <c r="IV10" s="1087"/>
      <c r="IW10" s="1087"/>
      <c r="IX10" s="1087"/>
      <c r="IY10" s="1087"/>
      <c r="IZ10" s="1087"/>
      <c r="JA10" s="1087"/>
      <c r="JB10" s="1087"/>
      <c r="JC10" s="1087"/>
      <c r="JD10" s="1087"/>
      <c r="JE10" s="1087"/>
      <c r="JF10" s="1087"/>
      <c r="JG10" s="1087"/>
      <c r="JH10" s="1087"/>
      <c r="JI10" s="1087"/>
      <c r="JJ10" s="1087"/>
      <c r="JK10" s="1087"/>
      <c r="JL10" s="1087"/>
      <c r="JM10" s="1087"/>
      <c r="JN10" s="1087"/>
      <c r="JO10" s="1087"/>
      <c r="JP10" s="1087"/>
      <c r="JQ10" s="1087"/>
      <c r="JR10" s="1087"/>
      <c r="JS10" s="1087"/>
      <c r="JT10" s="1087"/>
      <c r="JU10" s="1087"/>
      <c r="JV10" s="1087"/>
      <c r="JW10" s="1087"/>
      <c r="JX10" s="1087"/>
      <c r="JY10" s="1087"/>
      <c r="JZ10" s="1087"/>
      <c r="KA10" s="1087"/>
      <c r="KB10" s="1087"/>
      <c r="KC10" s="1087"/>
      <c r="KD10" s="1087"/>
      <c r="KE10" s="1087"/>
      <c r="KF10" s="1087"/>
      <c r="KG10" s="1087"/>
      <c r="KH10" s="1087"/>
      <c r="KI10" s="1087"/>
      <c r="KJ10" s="1087"/>
      <c r="KK10" s="1087"/>
      <c r="KL10" s="1087"/>
      <c r="KM10" s="1087"/>
      <c r="KN10" s="1087"/>
      <c r="KO10" s="1087"/>
      <c r="KP10" s="1087"/>
      <c r="KQ10" s="1087"/>
      <c r="KR10" s="1087"/>
      <c r="KS10" s="1087"/>
      <c r="KT10" s="1087"/>
      <c r="KU10" s="1087"/>
      <c r="KV10" s="1087"/>
      <c r="KW10" s="1087"/>
      <c r="KX10" s="1087"/>
      <c r="KY10" s="1087"/>
      <c r="KZ10" s="1087"/>
      <c r="LA10" s="1087"/>
      <c r="LB10" s="1087"/>
      <c r="LC10" s="1087"/>
      <c r="LD10" s="1087"/>
      <c r="LE10" s="1087"/>
      <c r="LF10" s="1087"/>
      <c r="LG10" s="1087"/>
      <c r="LH10" s="1087"/>
      <c r="LI10" s="1087"/>
      <c r="LJ10" s="1087"/>
      <c r="LK10" s="1087"/>
      <c r="LL10" s="1087"/>
      <c r="LM10" s="1087"/>
      <c r="LN10" s="1087"/>
      <c r="LO10" s="1087"/>
      <c r="LP10" s="1087"/>
      <c r="LQ10" s="1087"/>
      <c r="LR10" s="1087"/>
      <c r="LS10" s="1087"/>
      <c r="LT10" s="1087"/>
      <c r="LU10" s="1087"/>
      <c r="LV10" s="1087"/>
      <c r="LW10" s="1087"/>
      <c r="LX10" s="1087"/>
      <c r="LY10" s="1087"/>
      <c r="LZ10" s="1087"/>
      <c r="MA10" s="1087"/>
      <c r="MB10" s="1087"/>
      <c r="MC10" s="1087"/>
      <c r="MD10" s="1087"/>
      <c r="ME10" s="1087"/>
      <c r="MF10" s="1087"/>
      <c r="MG10" s="1087"/>
      <c r="MH10" s="1087"/>
      <c r="MI10" s="1087"/>
      <c r="MJ10" s="1087"/>
      <c r="MK10" s="1087"/>
      <c r="ML10" s="1087"/>
      <c r="MM10" s="1087"/>
      <c r="MN10" s="1087"/>
      <c r="MO10" s="1087"/>
      <c r="MP10" s="1087"/>
      <c r="MQ10" s="1087"/>
      <c r="MR10" s="1087"/>
      <c r="MS10" s="1087"/>
      <c r="MT10" s="1087"/>
      <c r="MU10" s="1087"/>
      <c r="MV10" s="1087"/>
      <c r="MW10" s="1087"/>
      <c r="MX10" s="1087"/>
      <c r="MY10" s="1087"/>
      <c r="MZ10" s="1087"/>
      <c r="NA10" s="1087"/>
      <c r="NB10" s="1087"/>
      <c r="NC10" s="1087"/>
      <c r="ND10" s="1087"/>
      <c r="NE10" s="1087"/>
      <c r="NF10" s="1087"/>
      <c r="NG10" s="1087"/>
      <c r="NH10" s="1087"/>
      <c r="NI10" s="1087"/>
      <c r="NJ10" s="1087"/>
      <c r="NK10" s="1087"/>
      <c r="NL10" s="1087"/>
      <c r="NM10" s="1087"/>
      <c r="NN10" s="1087"/>
      <c r="NO10" s="1087"/>
      <c r="NP10" s="1087"/>
      <c r="NQ10" s="1087"/>
      <c r="NR10" s="1087"/>
      <c r="NS10" s="1087"/>
      <c r="NT10" s="1087"/>
      <c r="NU10" s="1087"/>
      <c r="NV10" s="1087"/>
      <c r="NW10" s="1087"/>
      <c r="NX10" s="1087"/>
      <c r="NY10" s="1087"/>
      <c r="NZ10" s="1087"/>
      <c r="OA10" s="1087"/>
      <c r="OB10" s="1087"/>
      <c r="OC10" s="1087"/>
      <c r="OD10" s="1087"/>
      <c r="OE10" s="1087"/>
      <c r="OF10" s="1087"/>
      <c r="OG10" s="1087"/>
      <c r="OH10" s="1087"/>
      <c r="OI10" s="1087"/>
      <c r="OJ10" s="1087"/>
      <c r="OK10" s="1087"/>
      <c r="OL10" s="1087"/>
      <c r="OM10" s="1087"/>
      <c r="ON10" s="1087"/>
      <c r="OO10" s="1087"/>
      <c r="OP10" s="1087"/>
      <c r="OQ10" s="1087"/>
      <c r="OR10" s="1087"/>
      <c r="OS10" s="1087"/>
      <c r="OT10" s="1087"/>
      <c r="OU10" s="1087"/>
      <c r="OV10" s="1087"/>
      <c r="OW10" s="1087"/>
      <c r="OX10" s="1087"/>
      <c r="OY10" s="1087"/>
      <c r="OZ10" s="1087"/>
      <c r="PA10" s="1087"/>
      <c r="PB10" s="1087"/>
      <c r="PC10" s="1087"/>
      <c r="PD10" s="1087"/>
      <c r="PE10" s="1087"/>
      <c r="PF10" s="1087"/>
      <c r="PG10" s="1087"/>
      <c r="PH10" s="1087"/>
      <c r="PI10" s="1087"/>
      <c r="PJ10" s="1087"/>
      <c r="PK10" s="1087"/>
      <c r="PL10" s="1087"/>
      <c r="PM10" s="1087"/>
      <c r="PN10" s="1087"/>
      <c r="PO10" s="1087"/>
      <c r="PP10" s="1087"/>
      <c r="PQ10" s="1087"/>
      <c r="PR10" s="1087"/>
      <c r="PS10" s="1087"/>
      <c r="PT10" s="1087"/>
      <c r="PU10" s="1087"/>
      <c r="PV10" s="1087"/>
      <c r="PW10" s="1087"/>
      <c r="PX10" s="1087"/>
      <c r="PY10" s="1087"/>
      <c r="PZ10" s="1087"/>
      <c r="QA10" s="1087"/>
      <c r="QB10" s="1087"/>
      <c r="QC10" s="1087"/>
      <c r="QD10" s="1087"/>
      <c r="QE10" s="1087"/>
      <c r="QF10" s="1087"/>
      <c r="QG10" s="1087"/>
      <c r="QH10" s="1087"/>
      <c r="QI10" s="1087"/>
      <c r="QJ10" s="1087"/>
      <c r="QK10" s="1087"/>
      <c r="QL10" s="1087"/>
      <c r="QM10" s="1087"/>
      <c r="QN10" s="1087"/>
      <c r="QO10" s="1087"/>
      <c r="QP10" s="1087"/>
      <c r="QQ10" s="1087"/>
      <c r="QR10" s="1087"/>
      <c r="QS10" s="1087"/>
      <c r="QT10" s="1087"/>
      <c r="QU10" s="1087"/>
      <c r="QV10" s="1087"/>
      <c r="QW10" s="1087"/>
      <c r="QX10" s="1087"/>
      <c r="QY10" s="1087"/>
      <c r="QZ10" s="1087"/>
      <c r="RA10" s="1087"/>
      <c r="RB10" s="1087"/>
      <c r="RC10" s="1087"/>
      <c r="RD10" s="1087"/>
      <c r="RE10" s="1087"/>
      <c r="RF10" s="1087"/>
      <c r="RG10" s="1087"/>
      <c r="RH10" s="1087"/>
      <c r="RI10" s="1087"/>
      <c r="RJ10" s="1087"/>
      <c r="RK10" s="1087"/>
      <c r="RL10" s="1087"/>
      <c r="RM10" s="1087"/>
      <c r="RN10" s="1087"/>
      <c r="RO10" s="1087"/>
      <c r="RP10" s="1087"/>
      <c r="RQ10" s="1087"/>
      <c r="RR10" s="1087"/>
      <c r="RS10" s="1087"/>
      <c r="RT10" s="1087"/>
      <c r="RU10" s="1087"/>
      <c r="RV10" s="1087"/>
      <c r="RW10" s="1087"/>
      <c r="RX10" s="1087"/>
      <c r="RY10" s="1087"/>
      <c r="RZ10" s="1087"/>
      <c r="SA10" s="1087"/>
      <c r="SB10" s="1087"/>
      <c r="SC10" s="1087"/>
      <c r="SD10" s="1087"/>
      <c r="SE10" s="1087"/>
      <c r="SF10" s="1087"/>
      <c r="SG10" s="1087"/>
      <c r="SH10" s="1087"/>
      <c r="SI10" s="1087"/>
      <c r="SJ10" s="1087"/>
      <c r="SK10" s="1087"/>
      <c r="SL10" s="1087"/>
      <c r="SM10" s="1087"/>
      <c r="SN10" s="1087"/>
      <c r="SO10" s="1087"/>
      <c r="SP10" s="1087"/>
      <c r="SQ10" s="1087"/>
      <c r="SR10" s="1087"/>
      <c r="SS10" s="1087"/>
      <c r="ST10" s="1087"/>
      <c r="SU10" s="1087"/>
      <c r="SV10" s="1087"/>
      <c r="SW10" s="1087"/>
      <c r="SX10" s="1087"/>
      <c r="SY10" s="1087"/>
      <c r="SZ10" s="1087"/>
      <c r="TA10" s="1087"/>
      <c r="TB10" s="1087"/>
      <c r="TC10" s="1087"/>
      <c r="TD10" s="1087"/>
      <c r="TE10" s="1087"/>
      <c r="TF10" s="1087"/>
      <c r="TG10" s="1087"/>
      <c r="TH10" s="1087"/>
      <c r="TI10" s="1087"/>
      <c r="TJ10" s="1087"/>
      <c r="TK10" s="1087"/>
      <c r="TL10" s="1087"/>
      <c r="TM10" s="1087"/>
      <c r="TN10" s="1087"/>
      <c r="TO10" s="1087"/>
      <c r="TP10" s="1087"/>
      <c r="TQ10" s="1087"/>
      <c r="TR10" s="1087"/>
      <c r="TS10" s="1087"/>
      <c r="TT10" s="1087"/>
      <c r="TU10" s="1087"/>
      <c r="TV10" s="1087"/>
      <c r="TW10" s="1087"/>
      <c r="TX10" s="1087"/>
      <c r="TY10" s="1087"/>
      <c r="TZ10" s="1087"/>
      <c r="UA10" s="1087"/>
      <c r="UB10" s="1087"/>
      <c r="UC10" s="1087"/>
      <c r="UD10" s="1087"/>
      <c r="UE10" s="1087"/>
      <c r="UF10" s="1087"/>
      <c r="UG10" s="1087"/>
      <c r="UH10" s="1087"/>
      <c r="UI10" s="1087"/>
      <c r="UJ10" s="1087"/>
      <c r="UK10" s="1087"/>
      <c r="UL10" s="1087"/>
      <c r="UM10" s="1087"/>
      <c r="UN10" s="1087"/>
      <c r="UO10" s="1087"/>
      <c r="UP10" s="1087"/>
      <c r="UQ10" s="1087"/>
      <c r="UR10" s="1087"/>
      <c r="US10" s="1087"/>
      <c r="UT10" s="1087"/>
      <c r="UU10" s="1087"/>
      <c r="UV10" s="1087"/>
      <c r="UW10" s="1087"/>
      <c r="UX10" s="1087"/>
      <c r="UY10" s="1087"/>
      <c r="UZ10" s="1087"/>
      <c r="VA10" s="1087"/>
      <c r="VB10" s="1087"/>
      <c r="VC10" s="1087"/>
      <c r="VD10" s="1087"/>
      <c r="VE10" s="1087"/>
      <c r="VF10" s="1087"/>
      <c r="VG10" s="1087"/>
      <c r="VH10" s="1087"/>
      <c r="VI10" s="1087"/>
      <c r="VJ10" s="1087"/>
      <c r="VK10" s="1087"/>
      <c r="VL10" s="1087"/>
      <c r="VM10" s="1087"/>
      <c r="VN10" s="1087"/>
      <c r="VO10" s="1087"/>
      <c r="VP10" s="1087"/>
      <c r="VQ10" s="1087"/>
      <c r="VR10" s="1087"/>
      <c r="VS10" s="1087"/>
      <c r="VT10" s="1087"/>
      <c r="VU10" s="1087"/>
      <c r="VV10" s="1087"/>
      <c r="VW10" s="1087"/>
      <c r="VX10" s="1087"/>
      <c r="VY10" s="1087"/>
      <c r="VZ10" s="1087"/>
      <c r="WA10" s="1087"/>
      <c r="WB10" s="1087"/>
      <c r="WC10" s="1087"/>
      <c r="WD10" s="1087"/>
      <c r="WE10" s="1087"/>
      <c r="WF10" s="1087"/>
      <c r="WG10" s="1087"/>
      <c r="WH10" s="1087"/>
      <c r="WI10" s="1087"/>
      <c r="WJ10" s="1087"/>
      <c r="WK10" s="1087"/>
      <c r="WL10" s="1087"/>
      <c r="WM10" s="1087"/>
      <c r="WN10" s="1087"/>
      <c r="WO10" s="1087"/>
      <c r="WP10" s="1087"/>
      <c r="WQ10" s="1087"/>
      <c r="WR10" s="1087"/>
      <c r="WS10" s="1087"/>
      <c r="WT10" s="1087"/>
      <c r="WU10" s="1087"/>
      <c r="WV10" s="1087"/>
      <c r="WW10" s="1087"/>
      <c r="WX10" s="1087"/>
      <c r="WY10" s="1087"/>
      <c r="WZ10" s="1087"/>
      <c r="XA10" s="1087"/>
      <c r="XB10" s="1087"/>
      <c r="XC10" s="1087"/>
      <c r="XD10" s="1087"/>
      <c r="XE10" s="1087"/>
      <c r="XF10" s="1087"/>
      <c r="XG10" s="1087"/>
      <c r="XH10" s="1087"/>
      <c r="XI10" s="1087"/>
      <c r="XJ10" s="1087"/>
      <c r="XK10" s="1087"/>
      <c r="XL10" s="1087"/>
      <c r="XM10" s="1087"/>
      <c r="XN10" s="1087"/>
      <c r="XO10" s="1087"/>
      <c r="XP10" s="1087"/>
      <c r="XQ10" s="1087"/>
      <c r="XR10" s="1087"/>
      <c r="XS10" s="1087"/>
      <c r="XT10" s="1087"/>
      <c r="XU10" s="1087"/>
      <c r="XV10" s="1087"/>
      <c r="XW10" s="1087"/>
      <c r="XX10" s="1087"/>
      <c r="XY10" s="1087"/>
      <c r="XZ10" s="1087"/>
      <c r="YA10" s="1087"/>
      <c r="YB10" s="1087"/>
      <c r="YC10" s="1087"/>
      <c r="YD10" s="1087"/>
      <c r="YE10" s="1087"/>
      <c r="YF10" s="1087"/>
      <c r="YG10" s="1087"/>
      <c r="YH10" s="1087"/>
      <c r="YI10" s="1087"/>
      <c r="YJ10" s="1087"/>
      <c r="YK10" s="1087"/>
      <c r="YL10" s="1087"/>
      <c r="YM10" s="1087"/>
      <c r="YN10" s="1087"/>
      <c r="YO10" s="1087"/>
      <c r="YP10" s="1087"/>
      <c r="YQ10" s="1087"/>
      <c r="YR10" s="1087"/>
      <c r="YS10" s="1087"/>
      <c r="YT10" s="1087"/>
      <c r="YU10" s="1087"/>
      <c r="YV10" s="1087"/>
      <c r="YW10" s="1087"/>
      <c r="YX10" s="1087"/>
      <c r="YY10" s="1087"/>
      <c r="YZ10" s="1087"/>
      <c r="ZA10" s="1087"/>
      <c r="ZB10" s="1087"/>
      <c r="ZC10" s="1087"/>
      <c r="ZD10" s="1087"/>
      <c r="ZE10" s="1087"/>
      <c r="ZF10" s="1087"/>
      <c r="ZG10" s="1087"/>
      <c r="ZH10" s="1087"/>
      <c r="ZI10" s="1087"/>
      <c r="ZJ10" s="1087"/>
      <c r="ZK10" s="1087"/>
      <c r="ZL10" s="1087"/>
      <c r="ZM10" s="1087"/>
      <c r="ZN10" s="1087"/>
      <c r="ZO10" s="1087"/>
      <c r="ZP10" s="1087"/>
      <c r="ZQ10" s="1087"/>
      <c r="ZR10" s="1087"/>
      <c r="ZS10" s="1087"/>
      <c r="ZT10" s="1087"/>
      <c r="ZU10" s="1087"/>
      <c r="ZV10" s="1087"/>
      <c r="ZW10" s="1087"/>
      <c r="ZX10" s="1087"/>
      <c r="ZY10" s="1087"/>
      <c r="ZZ10" s="1087"/>
      <c r="AAA10" s="1087"/>
      <c r="AAB10" s="1087"/>
      <c r="AAC10" s="1087"/>
      <c r="AAD10" s="1087"/>
      <c r="AAE10" s="1087"/>
      <c r="AAF10" s="1087"/>
      <c r="AAG10" s="1087"/>
      <c r="AAH10" s="1087"/>
      <c r="AAI10" s="1087"/>
      <c r="AAJ10" s="1087"/>
      <c r="AAK10" s="1087"/>
      <c r="AAL10" s="1087"/>
      <c r="AAM10" s="1087"/>
      <c r="AAN10" s="1087"/>
      <c r="AAO10" s="1087"/>
      <c r="AAP10" s="1087"/>
      <c r="AAQ10" s="1087"/>
      <c r="AAR10" s="1087"/>
      <c r="AAS10" s="1087"/>
      <c r="AAT10" s="1087"/>
      <c r="AAU10" s="1087"/>
      <c r="AAV10" s="1087"/>
      <c r="AAW10" s="1087"/>
      <c r="AAX10" s="1087"/>
      <c r="AAY10" s="1087"/>
      <c r="AAZ10" s="1087"/>
      <c r="ABA10" s="1087"/>
      <c r="ABB10" s="1087"/>
      <c r="ABC10" s="1087"/>
      <c r="ABD10" s="1087"/>
      <c r="ABE10" s="1087"/>
      <c r="ABF10" s="1087"/>
      <c r="ABG10" s="1087"/>
      <c r="ABH10" s="1087"/>
      <c r="ABI10" s="1087"/>
      <c r="ABJ10" s="1087"/>
      <c r="ABK10" s="1087"/>
      <c r="ABL10" s="1087"/>
      <c r="ABM10" s="1087"/>
      <c r="ABN10" s="1087"/>
      <c r="ABO10" s="1087"/>
      <c r="ABP10" s="1087"/>
      <c r="ABQ10" s="1087"/>
      <c r="ABR10" s="1087"/>
      <c r="ABS10" s="1087"/>
      <c r="ABT10" s="1087"/>
      <c r="ABU10" s="1087"/>
      <c r="ABV10" s="1087"/>
      <c r="ABW10" s="1087"/>
      <c r="ABX10" s="1087"/>
      <c r="ABY10" s="1087"/>
      <c r="ABZ10" s="1087"/>
      <c r="ACA10" s="1087"/>
      <c r="ACB10" s="1087"/>
      <c r="ACC10" s="1087"/>
      <c r="ACD10" s="1087"/>
      <c r="ACE10" s="1087"/>
      <c r="ACF10" s="1087"/>
      <c r="ACG10" s="1087"/>
      <c r="ACH10" s="1087"/>
      <c r="ACI10" s="1087"/>
      <c r="ACJ10" s="1087"/>
      <c r="ACK10" s="1087"/>
      <c r="ACL10" s="1087"/>
      <c r="ACM10" s="1087"/>
      <c r="ACN10" s="1087"/>
      <c r="ACO10" s="1087"/>
      <c r="ACP10" s="1087"/>
      <c r="ACQ10" s="1087"/>
      <c r="ACR10" s="1087"/>
      <c r="ACS10" s="1087"/>
      <c r="ACT10" s="1087"/>
      <c r="ACU10" s="1087"/>
      <c r="ACV10" s="1087"/>
      <c r="ACW10" s="1087"/>
      <c r="ACX10" s="1087"/>
      <c r="ACY10" s="1087"/>
      <c r="ACZ10" s="1087"/>
      <c r="ADA10" s="1087"/>
      <c r="ADB10" s="1087"/>
      <c r="ADC10" s="1087"/>
      <c r="ADD10" s="1087"/>
      <c r="ADE10" s="1087"/>
      <c r="ADF10" s="1087"/>
      <c r="ADG10" s="1087"/>
      <c r="ADH10" s="1087"/>
      <c r="ADI10" s="1087"/>
      <c r="ADJ10" s="1087"/>
      <c r="ADK10" s="1087"/>
      <c r="ADL10" s="1087"/>
      <c r="ADM10" s="1087"/>
      <c r="ADN10" s="1087"/>
      <c r="ADO10" s="1087"/>
      <c r="ADP10" s="1087"/>
      <c r="ADQ10" s="1087"/>
      <c r="ADR10" s="1087"/>
      <c r="ADS10" s="1087"/>
      <c r="ADT10" s="1087"/>
      <c r="ADU10" s="1087"/>
      <c r="ADV10" s="1087"/>
      <c r="ADW10" s="1087"/>
      <c r="ADX10" s="1087"/>
      <c r="ADY10" s="1087"/>
      <c r="ADZ10" s="1087"/>
      <c r="AEA10" s="1087"/>
      <c r="AEB10" s="1087"/>
      <c r="AEC10" s="1087"/>
      <c r="AED10" s="1087"/>
      <c r="AEE10" s="1087"/>
      <c r="AEF10" s="1087"/>
      <c r="AEG10" s="1087"/>
      <c r="AEH10" s="1087"/>
      <c r="AEI10" s="1087"/>
      <c r="AEJ10" s="1087"/>
      <c r="AEK10" s="1087"/>
      <c r="AEL10" s="1087"/>
      <c r="AEM10" s="1087"/>
      <c r="AEN10" s="1087"/>
      <c r="AEO10" s="1087"/>
      <c r="AEP10" s="1087"/>
      <c r="AEQ10" s="1087"/>
      <c r="AER10" s="1087"/>
      <c r="AES10" s="1087"/>
      <c r="AET10" s="1087"/>
      <c r="AEU10" s="1087"/>
      <c r="AEV10" s="1087"/>
      <c r="AEW10" s="1087"/>
      <c r="AEX10" s="1087"/>
      <c r="AEY10" s="1087"/>
      <c r="AEZ10" s="1087"/>
      <c r="AFA10" s="1087"/>
      <c r="AFB10" s="1087"/>
      <c r="AFC10" s="1087"/>
      <c r="AFD10" s="1087"/>
      <c r="AFE10" s="1087"/>
      <c r="AFF10" s="1087"/>
      <c r="AFG10" s="1087"/>
      <c r="AFH10" s="1087"/>
      <c r="AFI10" s="1087"/>
      <c r="AFJ10" s="1087"/>
      <c r="AFK10" s="1087"/>
      <c r="AFL10" s="1087"/>
      <c r="AFM10" s="1087"/>
      <c r="AFN10" s="1087"/>
      <c r="AFO10" s="1087"/>
      <c r="AFP10" s="1087"/>
      <c r="AFQ10" s="1087"/>
      <c r="AFR10" s="1087"/>
      <c r="AFS10" s="1087"/>
      <c r="AFT10" s="1087"/>
      <c r="AFU10" s="1087"/>
      <c r="AFV10" s="1087"/>
      <c r="AFW10" s="1087"/>
      <c r="AFX10" s="1087"/>
      <c r="AFY10" s="1087"/>
      <c r="AFZ10" s="1087"/>
      <c r="AGA10" s="1087"/>
      <c r="AGB10" s="1087"/>
      <c r="AGC10" s="1087"/>
      <c r="AGD10" s="1087"/>
      <c r="AGE10" s="1087"/>
      <c r="AGF10" s="1087"/>
      <c r="AGG10" s="1087"/>
      <c r="AGH10" s="1087"/>
      <c r="AGI10" s="1087"/>
      <c r="AGJ10" s="1087"/>
      <c r="AGK10" s="1087"/>
      <c r="AGL10" s="1087"/>
      <c r="AGM10" s="1087"/>
      <c r="AGN10" s="1087"/>
      <c r="AGO10" s="1087"/>
      <c r="AGP10" s="1087"/>
      <c r="AGQ10" s="1087"/>
      <c r="AGR10" s="1087"/>
      <c r="AGS10" s="1087"/>
      <c r="AGT10" s="1087"/>
      <c r="AGU10" s="1087"/>
      <c r="AGV10" s="1087"/>
      <c r="AGW10" s="1087"/>
      <c r="AGX10" s="1087"/>
      <c r="AGY10" s="1087"/>
      <c r="AGZ10" s="1087"/>
      <c r="AHA10" s="1087"/>
      <c r="AHB10" s="1087"/>
      <c r="AHC10" s="1087"/>
      <c r="AHD10" s="1087"/>
      <c r="AHE10" s="1087"/>
      <c r="AHF10" s="1087"/>
      <c r="AHG10" s="1087"/>
      <c r="AHH10" s="1087"/>
      <c r="AHI10" s="1087"/>
      <c r="AHJ10" s="1087"/>
      <c r="AHK10" s="1087"/>
      <c r="AHL10" s="1087"/>
      <c r="AHM10" s="1087"/>
      <c r="AHN10" s="1087"/>
      <c r="AHO10" s="1087"/>
      <c r="AHP10" s="1087"/>
      <c r="AHQ10" s="1087"/>
      <c r="AHR10" s="1087"/>
      <c r="AHS10" s="1087"/>
      <c r="AHT10" s="1087"/>
      <c r="AHU10" s="1087"/>
      <c r="AHV10" s="1087"/>
      <c r="AHW10" s="1087"/>
      <c r="AHX10" s="1087"/>
      <c r="AHY10" s="1087"/>
      <c r="AHZ10" s="1087"/>
      <c r="AIA10" s="1087"/>
      <c r="AIB10" s="1087"/>
      <c r="AIC10" s="1087"/>
      <c r="AID10" s="1087"/>
      <c r="AIE10" s="1087"/>
      <c r="AIF10" s="1087"/>
      <c r="AIG10" s="1087"/>
      <c r="AIH10" s="1087"/>
      <c r="AII10" s="1087"/>
      <c r="AIJ10" s="1087"/>
      <c r="AIK10" s="1087"/>
      <c r="AIL10" s="1087"/>
      <c r="AIM10" s="1087"/>
      <c r="AIN10" s="1087"/>
      <c r="AIO10" s="1087"/>
      <c r="AIP10" s="1087"/>
      <c r="AIQ10" s="1087"/>
      <c r="AIR10" s="1087"/>
      <c r="AIS10" s="1087"/>
      <c r="AIT10" s="1087"/>
      <c r="AIU10" s="1087"/>
      <c r="AIV10" s="1087"/>
      <c r="AIW10" s="1087"/>
      <c r="AIX10" s="1087"/>
      <c r="AIY10" s="1087"/>
      <c r="AIZ10" s="1087"/>
      <c r="AJA10" s="1087"/>
      <c r="AJB10" s="1087"/>
      <c r="AJC10" s="1087"/>
      <c r="AJD10" s="1087"/>
      <c r="AJE10" s="1087"/>
      <c r="AJF10" s="1087"/>
      <c r="AJG10" s="1087"/>
      <c r="AJH10" s="1087"/>
      <c r="AJI10" s="1087"/>
      <c r="AJJ10" s="1087"/>
      <c r="AJK10" s="1087"/>
      <c r="AJL10" s="1087"/>
      <c r="AJM10" s="1087"/>
      <c r="AJN10" s="1087"/>
      <c r="AJO10" s="1087"/>
      <c r="AJP10" s="1087"/>
      <c r="AJQ10" s="1087"/>
      <c r="AJR10" s="1087"/>
      <c r="AJS10" s="1087"/>
      <c r="AJT10" s="1087"/>
      <c r="AJU10" s="1087"/>
      <c r="AJV10" s="1087"/>
      <c r="AJW10" s="1087"/>
      <c r="AJX10" s="1087"/>
      <c r="AJY10" s="1087"/>
      <c r="AJZ10" s="1087"/>
      <c r="AKA10" s="1087"/>
      <c r="AKB10" s="1087"/>
      <c r="AKC10" s="1087"/>
      <c r="AKD10" s="1087"/>
      <c r="AKE10" s="1087"/>
      <c r="AKF10" s="1087"/>
      <c r="AKG10" s="1087"/>
      <c r="AKH10" s="1087"/>
      <c r="AKI10" s="1087"/>
      <c r="AKJ10" s="1087"/>
      <c r="AKK10" s="1087"/>
      <c r="AKL10" s="1087"/>
      <c r="AKM10" s="1087"/>
      <c r="AKN10" s="1087"/>
      <c r="AKO10" s="1087"/>
      <c r="AKP10" s="1087"/>
      <c r="AKQ10" s="1087"/>
      <c r="AKR10" s="1087"/>
      <c r="AKS10" s="1087"/>
      <c r="AKT10" s="1087"/>
      <c r="AKU10" s="1087"/>
      <c r="AKV10" s="1087"/>
      <c r="AKW10" s="1087"/>
      <c r="AKX10" s="1087"/>
      <c r="AKY10" s="1087"/>
      <c r="AKZ10" s="1087"/>
      <c r="ALA10" s="1087"/>
      <c r="ALB10" s="1087"/>
      <c r="ALC10" s="1087"/>
      <c r="ALD10" s="1087"/>
      <c r="ALE10" s="1087"/>
      <c r="ALF10" s="1087"/>
      <c r="ALG10" s="1087"/>
      <c r="ALH10" s="1087"/>
      <c r="ALI10" s="1087"/>
      <c r="ALJ10" s="1087"/>
      <c r="ALK10" s="1087"/>
      <c r="ALL10" s="1087"/>
      <c r="ALM10" s="1087"/>
      <c r="ALN10" s="1087"/>
      <c r="ALO10" s="1087"/>
      <c r="ALP10" s="1087"/>
      <c r="ALQ10" s="1087"/>
      <c r="ALR10" s="1087"/>
      <c r="ALS10" s="1087"/>
      <c r="ALT10" s="1087"/>
      <c r="ALU10" s="1087"/>
      <c r="ALV10" s="1087"/>
      <c r="ALW10" s="1087"/>
      <c r="ALX10" s="1087"/>
      <c r="ALY10" s="1087"/>
      <c r="ALZ10" s="1087"/>
      <c r="AMA10" s="1087"/>
      <c r="AMB10" s="1087"/>
      <c r="AMC10" s="1087"/>
      <c r="AMD10" s="1087"/>
      <c r="AME10" s="1087"/>
      <c r="AMF10" s="1087"/>
      <c r="AMG10" s="1087"/>
      <c r="AMH10" s="1087"/>
    </row>
    <row r="11" spans="1:1025" s="793" customFormat="1" ht="12" x14ac:dyDescent="0.2">
      <c r="A11" s="1113" t="s">
        <v>2518</v>
      </c>
      <c r="B11" s="793" t="s">
        <v>2517</v>
      </c>
      <c r="C11" s="1085">
        <v>28500000</v>
      </c>
      <c r="D11" s="1085">
        <v>0</v>
      </c>
      <c r="E11" s="1085">
        <v>28500000</v>
      </c>
      <c r="F11" s="1085">
        <v>12949668.75</v>
      </c>
      <c r="G11" s="1085">
        <v>15550331.25</v>
      </c>
      <c r="H11" s="1357">
        <f t="shared" si="0"/>
        <v>0.45437434210526317</v>
      </c>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7"/>
      <c r="AJ11" s="1087"/>
      <c r="AK11" s="1087"/>
      <c r="AL11" s="1087"/>
      <c r="AM11" s="1087"/>
      <c r="AN11" s="1087"/>
      <c r="AO11" s="1087"/>
      <c r="AP11" s="1087"/>
      <c r="AQ11" s="1087"/>
      <c r="AR11" s="1087"/>
      <c r="AS11" s="1087"/>
      <c r="AT11" s="1087"/>
      <c r="AU11" s="1087"/>
      <c r="AV11" s="1087"/>
      <c r="AW11" s="1087"/>
      <c r="AX11" s="1087"/>
      <c r="AY11" s="1087"/>
      <c r="AZ11" s="1087"/>
      <c r="BA11" s="1087"/>
      <c r="BB11" s="1087"/>
      <c r="BC11" s="1087"/>
      <c r="BD11" s="1087"/>
      <c r="BE11" s="1087"/>
      <c r="BF11" s="1087"/>
      <c r="BG11" s="1087"/>
      <c r="BH11" s="1087"/>
      <c r="BI11" s="1087"/>
      <c r="BJ11" s="1087"/>
      <c r="BK11" s="1087"/>
      <c r="BL11" s="1087"/>
      <c r="BM11" s="1087"/>
      <c r="BN11" s="1087"/>
      <c r="BO11" s="1087"/>
      <c r="BP11" s="1087"/>
      <c r="BQ11" s="1087"/>
      <c r="BR11" s="1087"/>
      <c r="BS11" s="1087"/>
      <c r="BT11" s="1087"/>
      <c r="BU11" s="1087"/>
      <c r="BV11" s="1087"/>
      <c r="BW11" s="1087"/>
      <c r="BX11" s="1087"/>
      <c r="BY11" s="1087"/>
      <c r="BZ11" s="1087"/>
      <c r="CA11" s="1087"/>
      <c r="CB11" s="1087"/>
      <c r="CC11" s="1087"/>
      <c r="CD11" s="1087"/>
      <c r="CE11" s="1087"/>
      <c r="CF11" s="1087"/>
      <c r="CG11" s="1087"/>
      <c r="CH11" s="1087"/>
      <c r="CI11" s="1087"/>
      <c r="CJ11" s="1087"/>
      <c r="CK11" s="1087"/>
      <c r="CL11" s="1087"/>
      <c r="CM11" s="1087"/>
      <c r="CN11" s="1087"/>
      <c r="CO11" s="1087"/>
      <c r="CP11" s="1087"/>
      <c r="CQ11" s="1087"/>
      <c r="CR11" s="1087"/>
      <c r="CS11" s="1087"/>
      <c r="CT11" s="1087"/>
      <c r="CU11" s="1087"/>
      <c r="CV11" s="1087"/>
      <c r="CW11" s="1087"/>
      <c r="CX11" s="1087"/>
      <c r="CY11" s="1087"/>
      <c r="CZ11" s="1087"/>
      <c r="DA11" s="1087"/>
      <c r="DB11" s="1087"/>
      <c r="DC11" s="1087"/>
      <c r="DD11" s="1087"/>
      <c r="DE11" s="1087"/>
      <c r="DF11" s="1087"/>
      <c r="DG11" s="1087"/>
      <c r="DH11" s="1087"/>
      <c r="DI11" s="1087"/>
      <c r="DJ11" s="1087"/>
      <c r="DK11" s="1087"/>
      <c r="DL11" s="1087"/>
      <c r="DM11" s="1087"/>
      <c r="DN11" s="1087"/>
      <c r="DO11" s="1087"/>
      <c r="DP11" s="1087"/>
      <c r="DQ11" s="1087"/>
      <c r="DR11" s="1087"/>
      <c r="DS11" s="1087"/>
      <c r="DT11" s="1087"/>
      <c r="DU11" s="1087"/>
      <c r="DV11" s="1087"/>
      <c r="DW11" s="1087"/>
      <c r="DX11" s="1087"/>
      <c r="DY11" s="1087"/>
      <c r="DZ11" s="1087"/>
      <c r="EA11" s="1087"/>
      <c r="EB11" s="1087"/>
      <c r="EC11" s="1087"/>
      <c r="ED11" s="1087"/>
      <c r="EE11" s="1087"/>
      <c r="EF11" s="1087"/>
      <c r="EG11" s="1087"/>
      <c r="EH11" s="1087"/>
      <c r="EI11" s="1087"/>
      <c r="EJ11" s="1087"/>
      <c r="EK11" s="1087"/>
      <c r="EL11" s="1087"/>
      <c r="EM11" s="1087"/>
      <c r="EN11" s="1087"/>
      <c r="EO11" s="1087"/>
      <c r="EP11" s="1087"/>
      <c r="EQ11" s="1087"/>
      <c r="ER11" s="1087"/>
      <c r="ES11" s="1087"/>
      <c r="ET11" s="1087"/>
      <c r="EU11" s="1087"/>
      <c r="EV11" s="1087"/>
      <c r="EW11" s="1087"/>
      <c r="EX11" s="1087"/>
      <c r="EY11" s="1087"/>
      <c r="EZ11" s="1087"/>
      <c r="FA11" s="1087"/>
      <c r="FB11" s="1087"/>
      <c r="FC11" s="1087"/>
      <c r="FD11" s="1087"/>
      <c r="FE11" s="1087"/>
      <c r="FF11" s="1087"/>
      <c r="FG11" s="1087"/>
      <c r="FH11" s="1087"/>
      <c r="FI11" s="1087"/>
      <c r="FJ11" s="1087"/>
      <c r="FK11" s="1087"/>
      <c r="FL11" s="1087"/>
      <c r="FM11" s="1087"/>
      <c r="FN11" s="1087"/>
      <c r="FO11" s="1087"/>
      <c r="FP11" s="1087"/>
      <c r="FQ11" s="1087"/>
      <c r="FR11" s="1087"/>
      <c r="FS11" s="1087"/>
      <c r="FT11" s="1087"/>
      <c r="FU11" s="1087"/>
      <c r="FV11" s="1087"/>
      <c r="FW11" s="1087"/>
      <c r="FX11" s="1087"/>
      <c r="FY11" s="1087"/>
      <c r="FZ11" s="1087"/>
      <c r="GA11" s="1087"/>
      <c r="GB11" s="1087"/>
      <c r="GC11" s="1087"/>
      <c r="GD11" s="1087"/>
      <c r="GE11" s="1087"/>
      <c r="GF11" s="1087"/>
      <c r="GG11" s="1087"/>
      <c r="GH11" s="1087"/>
      <c r="GI11" s="1087"/>
      <c r="GJ11" s="1087"/>
      <c r="GK11" s="1087"/>
      <c r="GL11" s="1087"/>
      <c r="GM11" s="1087"/>
      <c r="GN11" s="1087"/>
      <c r="GO11" s="1087"/>
      <c r="GP11" s="1087"/>
      <c r="GQ11" s="1087"/>
      <c r="GR11" s="1087"/>
      <c r="GS11" s="1087"/>
      <c r="GT11" s="1087"/>
      <c r="GU11" s="1087"/>
      <c r="GV11" s="1087"/>
      <c r="GW11" s="1087"/>
      <c r="GX11" s="1087"/>
      <c r="GY11" s="1087"/>
      <c r="GZ11" s="1087"/>
      <c r="HA11" s="1087"/>
      <c r="HB11" s="1087"/>
      <c r="HC11" s="1087"/>
      <c r="HD11" s="1087"/>
      <c r="HE11" s="1087"/>
      <c r="HF11" s="1087"/>
      <c r="HG11" s="1087"/>
      <c r="HH11" s="1087"/>
      <c r="HI11" s="1087"/>
      <c r="HJ11" s="1087"/>
      <c r="HK11" s="1087"/>
      <c r="HL11" s="1087"/>
      <c r="HM11" s="1087"/>
      <c r="HN11" s="1087"/>
      <c r="HO11" s="1087"/>
      <c r="HP11" s="1087"/>
      <c r="HQ11" s="1087"/>
      <c r="HR11" s="1087"/>
      <c r="HS11" s="1087"/>
      <c r="HT11" s="1087"/>
      <c r="HU11" s="1087"/>
      <c r="HV11" s="1087"/>
      <c r="HW11" s="1087"/>
      <c r="HX11" s="1087"/>
      <c r="HY11" s="1087"/>
      <c r="HZ11" s="1087"/>
      <c r="IA11" s="1087"/>
      <c r="IB11" s="1087"/>
      <c r="IC11" s="1087"/>
      <c r="ID11" s="1087"/>
      <c r="IE11" s="1087"/>
      <c r="IF11" s="1087"/>
      <c r="IG11" s="1087"/>
      <c r="IH11" s="1087"/>
      <c r="II11" s="1087"/>
      <c r="IJ11" s="1087"/>
      <c r="IK11" s="1087"/>
      <c r="IL11" s="1087"/>
      <c r="IM11" s="1087"/>
      <c r="IN11" s="1087"/>
      <c r="IO11" s="1087"/>
      <c r="IP11" s="1087"/>
      <c r="IQ11" s="1087"/>
      <c r="IR11" s="1087"/>
      <c r="IS11" s="1087"/>
      <c r="IT11" s="1087"/>
      <c r="IU11" s="1087"/>
      <c r="IV11" s="1087"/>
      <c r="IW11" s="1087"/>
      <c r="IX11" s="1087"/>
      <c r="IY11" s="1087"/>
      <c r="IZ11" s="1087"/>
      <c r="JA11" s="1087"/>
      <c r="JB11" s="1087"/>
      <c r="JC11" s="1087"/>
      <c r="JD11" s="1087"/>
      <c r="JE11" s="1087"/>
      <c r="JF11" s="1087"/>
      <c r="JG11" s="1087"/>
      <c r="JH11" s="1087"/>
      <c r="JI11" s="1087"/>
      <c r="JJ11" s="1087"/>
      <c r="JK11" s="1087"/>
      <c r="JL11" s="1087"/>
      <c r="JM11" s="1087"/>
      <c r="JN11" s="1087"/>
      <c r="JO11" s="1087"/>
      <c r="JP11" s="1087"/>
      <c r="JQ11" s="1087"/>
      <c r="JR11" s="1087"/>
      <c r="JS11" s="1087"/>
      <c r="JT11" s="1087"/>
      <c r="JU11" s="1087"/>
      <c r="JV11" s="1087"/>
      <c r="JW11" s="1087"/>
      <c r="JX11" s="1087"/>
      <c r="JY11" s="1087"/>
      <c r="JZ11" s="1087"/>
      <c r="KA11" s="1087"/>
      <c r="KB11" s="1087"/>
      <c r="KC11" s="1087"/>
      <c r="KD11" s="1087"/>
      <c r="KE11" s="1087"/>
      <c r="KF11" s="1087"/>
      <c r="KG11" s="1087"/>
      <c r="KH11" s="1087"/>
      <c r="KI11" s="1087"/>
      <c r="KJ11" s="1087"/>
      <c r="KK11" s="1087"/>
      <c r="KL11" s="1087"/>
      <c r="KM11" s="1087"/>
      <c r="KN11" s="1087"/>
      <c r="KO11" s="1087"/>
      <c r="KP11" s="1087"/>
      <c r="KQ11" s="1087"/>
      <c r="KR11" s="1087"/>
      <c r="KS11" s="1087"/>
      <c r="KT11" s="1087"/>
      <c r="KU11" s="1087"/>
      <c r="KV11" s="1087"/>
      <c r="KW11" s="1087"/>
      <c r="KX11" s="1087"/>
      <c r="KY11" s="1087"/>
      <c r="KZ11" s="1087"/>
      <c r="LA11" s="1087"/>
      <c r="LB11" s="1087"/>
      <c r="LC11" s="1087"/>
      <c r="LD11" s="1087"/>
      <c r="LE11" s="1087"/>
      <c r="LF11" s="1087"/>
      <c r="LG11" s="1087"/>
      <c r="LH11" s="1087"/>
      <c r="LI11" s="1087"/>
      <c r="LJ11" s="1087"/>
      <c r="LK11" s="1087"/>
      <c r="LL11" s="1087"/>
      <c r="LM11" s="1087"/>
      <c r="LN11" s="1087"/>
      <c r="LO11" s="1087"/>
      <c r="LP11" s="1087"/>
      <c r="LQ11" s="1087"/>
      <c r="LR11" s="1087"/>
      <c r="LS11" s="1087"/>
      <c r="LT11" s="1087"/>
      <c r="LU11" s="1087"/>
      <c r="LV11" s="1087"/>
      <c r="LW11" s="1087"/>
      <c r="LX11" s="1087"/>
      <c r="LY11" s="1087"/>
      <c r="LZ11" s="1087"/>
      <c r="MA11" s="1087"/>
      <c r="MB11" s="1087"/>
      <c r="MC11" s="1087"/>
      <c r="MD11" s="1087"/>
      <c r="ME11" s="1087"/>
      <c r="MF11" s="1087"/>
      <c r="MG11" s="1087"/>
      <c r="MH11" s="1087"/>
      <c r="MI11" s="1087"/>
      <c r="MJ11" s="1087"/>
      <c r="MK11" s="1087"/>
      <c r="ML11" s="1087"/>
      <c r="MM11" s="1087"/>
      <c r="MN11" s="1087"/>
      <c r="MO11" s="1087"/>
      <c r="MP11" s="1087"/>
      <c r="MQ11" s="1087"/>
      <c r="MR11" s="1087"/>
      <c r="MS11" s="1087"/>
      <c r="MT11" s="1087"/>
      <c r="MU11" s="1087"/>
      <c r="MV11" s="1087"/>
      <c r="MW11" s="1087"/>
      <c r="MX11" s="1087"/>
      <c r="MY11" s="1087"/>
      <c r="MZ11" s="1087"/>
      <c r="NA11" s="1087"/>
      <c r="NB11" s="1087"/>
      <c r="NC11" s="1087"/>
      <c r="ND11" s="1087"/>
      <c r="NE11" s="1087"/>
      <c r="NF11" s="1087"/>
      <c r="NG11" s="1087"/>
      <c r="NH11" s="1087"/>
      <c r="NI11" s="1087"/>
      <c r="NJ11" s="1087"/>
      <c r="NK11" s="1087"/>
      <c r="NL11" s="1087"/>
      <c r="NM11" s="1087"/>
      <c r="NN11" s="1087"/>
      <c r="NO11" s="1087"/>
      <c r="NP11" s="1087"/>
      <c r="NQ11" s="1087"/>
      <c r="NR11" s="1087"/>
      <c r="NS11" s="1087"/>
      <c r="NT11" s="1087"/>
      <c r="NU11" s="1087"/>
      <c r="NV11" s="1087"/>
      <c r="NW11" s="1087"/>
      <c r="NX11" s="1087"/>
      <c r="NY11" s="1087"/>
      <c r="NZ11" s="1087"/>
      <c r="OA11" s="1087"/>
      <c r="OB11" s="1087"/>
      <c r="OC11" s="1087"/>
      <c r="OD11" s="1087"/>
      <c r="OE11" s="1087"/>
      <c r="OF11" s="1087"/>
      <c r="OG11" s="1087"/>
      <c r="OH11" s="1087"/>
      <c r="OI11" s="1087"/>
      <c r="OJ11" s="1087"/>
      <c r="OK11" s="1087"/>
      <c r="OL11" s="1087"/>
      <c r="OM11" s="1087"/>
      <c r="ON11" s="1087"/>
      <c r="OO11" s="1087"/>
      <c r="OP11" s="1087"/>
      <c r="OQ11" s="1087"/>
      <c r="OR11" s="1087"/>
      <c r="OS11" s="1087"/>
      <c r="OT11" s="1087"/>
      <c r="OU11" s="1087"/>
      <c r="OV11" s="1087"/>
      <c r="OW11" s="1087"/>
      <c r="OX11" s="1087"/>
      <c r="OY11" s="1087"/>
      <c r="OZ11" s="1087"/>
      <c r="PA11" s="1087"/>
      <c r="PB11" s="1087"/>
      <c r="PC11" s="1087"/>
      <c r="PD11" s="1087"/>
      <c r="PE11" s="1087"/>
      <c r="PF11" s="1087"/>
      <c r="PG11" s="1087"/>
      <c r="PH11" s="1087"/>
      <c r="PI11" s="1087"/>
      <c r="PJ11" s="1087"/>
      <c r="PK11" s="1087"/>
      <c r="PL11" s="1087"/>
      <c r="PM11" s="1087"/>
      <c r="PN11" s="1087"/>
      <c r="PO11" s="1087"/>
      <c r="PP11" s="1087"/>
      <c r="PQ11" s="1087"/>
      <c r="PR11" s="1087"/>
      <c r="PS11" s="1087"/>
      <c r="PT11" s="1087"/>
      <c r="PU11" s="1087"/>
      <c r="PV11" s="1087"/>
      <c r="PW11" s="1087"/>
      <c r="PX11" s="1087"/>
      <c r="PY11" s="1087"/>
      <c r="PZ11" s="1087"/>
      <c r="QA11" s="1087"/>
      <c r="QB11" s="1087"/>
      <c r="QC11" s="1087"/>
      <c r="QD11" s="1087"/>
      <c r="QE11" s="1087"/>
      <c r="QF11" s="1087"/>
      <c r="QG11" s="1087"/>
      <c r="QH11" s="1087"/>
      <c r="QI11" s="1087"/>
      <c r="QJ11" s="1087"/>
      <c r="QK11" s="1087"/>
      <c r="QL11" s="1087"/>
      <c r="QM11" s="1087"/>
      <c r="QN11" s="1087"/>
      <c r="QO11" s="1087"/>
      <c r="QP11" s="1087"/>
      <c r="QQ11" s="1087"/>
      <c r="QR11" s="1087"/>
      <c r="QS11" s="1087"/>
      <c r="QT11" s="1087"/>
      <c r="QU11" s="1087"/>
      <c r="QV11" s="1087"/>
      <c r="QW11" s="1087"/>
      <c r="QX11" s="1087"/>
      <c r="QY11" s="1087"/>
      <c r="QZ11" s="1087"/>
      <c r="RA11" s="1087"/>
      <c r="RB11" s="1087"/>
      <c r="RC11" s="1087"/>
      <c r="RD11" s="1087"/>
      <c r="RE11" s="1087"/>
      <c r="RF11" s="1087"/>
      <c r="RG11" s="1087"/>
      <c r="RH11" s="1087"/>
      <c r="RI11" s="1087"/>
      <c r="RJ11" s="1087"/>
      <c r="RK11" s="1087"/>
      <c r="RL11" s="1087"/>
      <c r="RM11" s="1087"/>
      <c r="RN11" s="1087"/>
      <c r="RO11" s="1087"/>
      <c r="RP11" s="1087"/>
      <c r="RQ11" s="1087"/>
      <c r="RR11" s="1087"/>
      <c r="RS11" s="1087"/>
      <c r="RT11" s="1087"/>
      <c r="RU11" s="1087"/>
      <c r="RV11" s="1087"/>
      <c r="RW11" s="1087"/>
      <c r="RX11" s="1087"/>
      <c r="RY11" s="1087"/>
      <c r="RZ11" s="1087"/>
      <c r="SA11" s="1087"/>
      <c r="SB11" s="1087"/>
      <c r="SC11" s="1087"/>
      <c r="SD11" s="1087"/>
      <c r="SE11" s="1087"/>
      <c r="SF11" s="1087"/>
      <c r="SG11" s="1087"/>
      <c r="SH11" s="1087"/>
      <c r="SI11" s="1087"/>
      <c r="SJ11" s="1087"/>
      <c r="SK11" s="1087"/>
      <c r="SL11" s="1087"/>
      <c r="SM11" s="1087"/>
      <c r="SN11" s="1087"/>
      <c r="SO11" s="1087"/>
      <c r="SP11" s="1087"/>
      <c r="SQ11" s="1087"/>
      <c r="SR11" s="1087"/>
      <c r="SS11" s="1087"/>
      <c r="ST11" s="1087"/>
      <c r="SU11" s="1087"/>
      <c r="SV11" s="1087"/>
      <c r="SW11" s="1087"/>
      <c r="SX11" s="1087"/>
      <c r="SY11" s="1087"/>
      <c r="SZ11" s="1087"/>
      <c r="TA11" s="1087"/>
      <c r="TB11" s="1087"/>
      <c r="TC11" s="1087"/>
      <c r="TD11" s="1087"/>
      <c r="TE11" s="1087"/>
      <c r="TF11" s="1087"/>
      <c r="TG11" s="1087"/>
      <c r="TH11" s="1087"/>
      <c r="TI11" s="1087"/>
      <c r="TJ11" s="1087"/>
      <c r="TK11" s="1087"/>
      <c r="TL11" s="1087"/>
      <c r="TM11" s="1087"/>
      <c r="TN11" s="1087"/>
      <c r="TO11" s="1087"/>
      <c r="TP11" s="1087"/>
      <c r="TQ11" s="1087"/>
      <c r="TR11" s="1087"/>
      <c r="TS11" s="1087"/>
      <c r="TT11" s="1087"/>
      <c r="TU11" s="1087"/>
      <c r="TV11" s="1087"/>
      <c r="TW11" s="1087"/>
      <c r="TX11" s="1087"/>
      <c r="TY11" s="1087"/>
      <c r="TZ11" s="1087"/>
      <c r="UA11" s="1087"/>
      <c r="UB11" s="1087"/>
      <c r="UC11" s="1087"/>
      <c r="UD11" s="1087"/>
      <c r="UE11" s="1087"/>
      <c r="UF11" s="1087"/>
      <c r="UG11" s="1087"/>
      <c r="UH11" s="1087"/>
      <c r="UI11" s="1087"/>
      <c r="UJ11" s="1087"/>
      <c r="UK11" s="1087"/>
      <c r="UL11" s="1087"/>
      <c r="UM11" s="1087"/>
      <c r="UN11" s="1087"/>
      <c r="UO11" s="1087"/>
      <c r="UP11" s="1087"/>
      <c r="UQ11" s="1087"/>
      <c r="UR11" s="1087"/>
      <c r="US11" s="1087"/>
      <c r="UT11" s="1087"/>
      <c r="UU11" s="1087"/>
      <c r="UV11" s="1087"/>
      <c r="UW11" s="1087"/>
      <c r="UX11" s="1087"/>
      <c r="UY11" s="1087"/>
      <c r="UZ11" s="1087"/>
      <c r="VA11" s="1087"/>
      <c r="VB11" s="1087"/>
      <c r="VC11" s="1087"/>
      <c r="VD11" s="1087"/>
      <c r="VE11" s="1087"/>
      <c r="VF11" s="1087"/>
      <c r="VG11" s="1087"/>
      <c r="VH11" s="1087"/>
      <c r="VI11" s="1087"/>
      <c r="VJ11" s="1087"/>
      <c r="VK11" s="1087"/>
      <c r="VL11" s="1087"/>
      <c r="VM11" s="1087"/>
      <c r="VN11" s="1087"/>
      <c r="VO11" s="1087"/>
      <c r="VP11" s="1087"/>
      <c r="VQ11" s="1087"/>
      <c r="VR11" s="1087"/>
      <c r="VS11" s="1087"/>
      <c r="VT11" s="1087"/>
      <c r="VU11" s="1087"/>
      <c r="VV11" s="1087"/>
      <c r="VW11" s="1087"/>
      <c r="VX11" s="1087"/>
      <c r="VY11" s="1087"/>
      <c r="VZ11" s="1087"/>
      <c r="WA11" s="1087"/>
      <c r="WB11" s="1087"/>
      <c r="WC11" s="1087"/>
      <c r="WD11" s="1087"/>
      <c r="WE11" s="1087"/>
      <c r="WF11" s="1087"/>
      <c r="WG11" s="1087"/>
      <c r="WH11" s="1087"/>
      <c r="WI11" s="1087"/>
      <c r="WJ11" s="1087"/>
      <c r="WK11" s="1087"/>
      <c r="WL11" s="1087"/>
      <c r="WM11" s="1087"/>
      <c r="WN11" s="1087"/>
      <c r="WO11" s="1087"/>
      <c r="WP11" s="1087"/>
      <c r="WQ11" s="1087"/>
      <c r="WR11" s="1087"/>
      <c r="WS11" s="1087"/>
      <c r="WT11" s="1087"/>
      <c r="WU11" s="1087"/>
      <c r="WV11" s="1087"/>
      <c r="WW11" s="1087"/>
      <c r="WX11" s="1087"/>
      <c r="WY11" s="1087"/>
      <c r="WZ11" s="1087"/>
      <c r="XA11" s="1087"/>
      <c r="XB11" s="1087"/>
      <c r="XC11" s="1087"/>
      <c r="XD11" s="1087"/>
      <c r="XE11" s="1087"/>
      <c r="XF11" s="1087"/>
      <c r="XG11" s="1087"/>
      <c r="XH11" s="1087"/>
      <c r="XI11" s="1087"/>
      <c r="XJ11" s="1087"/>
      <c r="XK11" s="1087"/>
      <c r="XL11" s="1087"/>
      <c r="XM11" s="1087"/>
      <c r="XN11" s="1087"/>
      <c r="XO11" s="1087"/>
      <c r="XP11" s="1087"/>
      <c r="XQ11" s="1087"/>
      <c r="XR11" s="1087"/>
      <c r="XS11" s="1087"/>
      <c r="XT11" s="1087"/>
      <c r="XU11" s="1087"/>
      <c r="XV11" s="1087"/>
      <c r="XW11" s="1087"/>
      <c r="XX11" s="1087"/>
      <c r="XY11" s="1087"/>
      <c r="XZ11" s="1087"/>
      <c r="YA11" s="1087"/>
      <c r="YB11" s="1087"/>
      <c r="YC11" s="1087"/>
      <c r="YD11" s="1087"/>
      <c r="YE11" s="1087"/>
      <c r="YF11" s="1087"/>
      <c r="YG11" s="1087"/>
      <c r="YH11" s="1087"/>
      <c r="YI11" s="1087"/>
      <c r="YJ11" s="1087"/>
      <c r="YK11" s="1087"/>
      <c r="YL11" s="1087"/>
      <c r="YM11" s="1087"/>
      <c r="YN11" s="1087"/>
      <c r="YO11" s="1087"/>
      <c r="YP11" s="1087"/>
      <c r="YQ11" s="1087"/>
      <c r="YR11" s="1087"/>
      <c r="YS11" s="1087"/>
      <c r="YT11" s="1087"/>
      <c r="YU11" s="1087"/>
      <c r="YV11" s="1087"/>
      <c r="YW11" s="1087"/>
      <c r="YX11" s="1087"/>
      <c r="YY11" s="1087"/>
      <c r="YZ11" s="1087"/>
      <c r="ZA11" s="1087"/>
      <c r="ZB11" s="1087"/>
      <c r="ZC11" s="1087"/>
      <c r="ZD11" s="1087"/>
      <c r="ZE11" s="1087"/>
      <c r="ZF11" s="1087"/>
      <c r="ZG11" s="1087"/>
      <c r="ZH11" s="1087"/>
      <c r="ZI11" s="1087"/>
      <c r="ZJ11" s="1087"/>
      <c r="ZK11" s="1087"/>
      <c r="ZL11" s="1087"/>
      <c r="ZM11" s="1087"/>
      <c r="ZN11" s="1087"/>
      <c r="ZO11" s="1087"/>
      <c r="ZP11" s="1087"/>
      <c r="ZQ11" s="1087"/>
      <c r="ZR11" s="1087"/>
      <c r="ZS11" s="1087"/>
      <c r="ZT11" s="1087"/>
      <c r="ZU11" s="1087"/>
      <c r="ZV11" s="1087"/>
      <c r="ZW11" s="1087"/>
      <c r="ZX11" s="1087"/>
      <c r="ZY11" s="1087"/>
      <c r="ZZ11" s="1087"/>
      <c r="AAA11" s="1087"/>
      <c r="AAB11" s="1087"/>
      <c r="AAC11" s="1087"/>
      <c r="AAD11" s="1087"/>
      <c r="AAE11" s="1087"/>
      <c r="AAF11" s="1087"/>
      <c r="AAG11" s="1087"/>
      <c r="AAH11" s="1087"/>
      <c r="AAI11" s="1087"/>
      <c r="AAJ11" s="1087"/>
      <c r="AAK11" s="1087"/>
      <c r="AAL11" s="1087"/>
      <c r="AAM11" s="1087"/>
      <c r="AAN11" s="1087"/>
      <c r="AAO11" s="1087"/>
      <c r="AAP11" s="1087"/>
      <c r="AAQ11" s="1087"/>
      <c r="AAR11" s="1087"/>
      <c r="AAS11" s="1087"/>
      <c r="AAT11" s="1087"/>
      <c r="AAU11" s="1087"/>
      <c r="AAV11" s="1087"/>
      <c r="AAW11" s="1087"/>
      <c r="AAX11" s="1087"/>
      <c r="AAY11" s="1087"/>
      <c r="AAZ11" s="1087"/>
      <c r="ABA11" s="1087"/>
      <c r="ABB11" s="1087"/>
      <c r="ABC11" s="1087"/>
      <c r="ABD11" s="1087"/>
      <c r="ABE11" s="1087"/>
      <c r="ABF11" s="1087"/>
      <c r="ABG11" s="1087"/>
      <c r="ABH11" s="1087"/>
      <c r="ABI11" s="1087"/>
      <c r="ABJ11" s="1087"/>
      <c r="ABK11" s="1087"/>
      <c r="ABL11" s="1087"/>
      <c r="ABM11" s="1087"/>
      <c r="ABN11" s="1087"/>
      <c r="ABO11" s="1087"/>
      <c r="ABP11" s="1087"/>
      <c r="ABQ11" s="1087"/>
      <c r="ABR11" s="1087"/>
      <c r="ABS11" s="1087"/>
      <c r="ABT11" s="1087"/>
      <c r="ABU11" s="1087"/>
      <c r="ABV11" s="1087"/>
      <c r="ABW11" s="1087"/>
      <c r="ABX11" s="1087"/>
      <c r="ABY11" s="1087"/>
      <c r="ABZ11" s="1087"/>
      <c r="ACA11" s="1087"/>
      <c r="ACB11" s="1087"/>
      <c r="ACC11" s="1087"/>
      <c r="ACD11" s="1087"/>
      <c r="ACE11" s="1087"/>
      <c r="ACF11" s="1087"/>
      <c r="ACG11" s="1087"/>
      <c r="ACH11" s="1087"/>
      <c r="ACI11" s="1087"/>
      <c r="ACJ11" s="1087"/>
      <c r="ACK11" s="1087"/>
      <c r="ACL11" s="1087"/>
      <c r="ACM11" s="1087"/>
      <c r="ACN11" s="1087"/>
      <c r="ACO11" s="1087"/>
      <c r="ACP11" s="1087"/>
      <c r="ACQ11" s="1087"/>
      <c r="ACR11" s="1087"/>
      <c r="ACS11" s="1087"/>
      <c r="ACT11" s="1087"/>
      <c r="ACU11" s="1087"/>
      <c r="ACV11" s="1087"/>
      <c r="ACW11" s="1087"/>
      <c r="ACX11" s="1087"/>
      <c r="ACY11" s="1087"/>
      <c r="ACZ11" s="1087"/>
      <c r="ADA11" s="1087"/>
      <c r="ADB11" s="1087"/>
      <c r="ADC11" s="1087"/>
      <c r="ADD11" s="1087"/>
      <c r="ADE11" s="1087"/>
      <c r="ADF11" s="1087"/>
      <c r="ADG11" s="1087"/>
      <c r="ADH11" s="1087"/>
      <c r="ADI11" s="1087"/>
      <c r="ADJ11" s="1087"/>
      <c r="ADK11" s="1087"/>
      <c r="ADL11" s="1087"/>
      <c r="ADM11" s="1087"/>
      <c r="ADN11" s="1087"/>
      <c r="ADO11" s="1087"/>
      <c r="ADP11" s="1087"/>
      <c r="ADQ11" s="1087"/>
      <c r="ADR11" s="1087"/>
      <c r="ADS11" s="1087"/>
      <c r="ADT11" s="1087"/>
      <c r="ADU11" s="1087"/>
      <c r="ADV11" s="1087"/>
      <c r="ADW11" s="1087"/>
      <c r="ADX11" s="1087"/>
      <c r="ADY11" s="1087"/>
      <c r="ADZ11" s="1087"/>
      <c r="AEA11" s="1087"/>
      <c r="AEB11" s="1087"/>
      <c r="AEC11" s="1087"/>
      <c r="AED11" s="1087"/>
      <c r="AEE11" s="1087"/>
      <c r="AEF11" s="1087"/>
      <c r="AEG11" s="1087"/>
      <c r="AEH11" s="1087"/>
      <c r="AEI11" s="1087"/>
      <c r="AEJ11" s="1087"/>
      <c r="AEK11" s="1087"/>
      <c r="AEL11" s="1087"/>
      <c r="AEM11" s="1087"/>
      <c r="AEN11" s="1087"/>
      <c r="AEO11" s="1087"/>
      <c r="AEP11" s="1087"/>
      <c r="AEQ11" s="1087"/>
      <c r="AER11" s="1087"/>
      <c r="AES11" s="1087"/>
      <c r="AET11" s="1087"/>
      <c r="AEU11" s="1087"/>
      <c r="AEV11" s="1087"/>
      <c r="AEW11" s="1087"/>
      <c r="AEX11" s="1087"/>
      <c r="AEY11" s="1087"/>
      <c r="AEZ11" s="1087"/>
      <c r="AFA11" s="1087"/>
      <c r="AFB11" s="1087"/>
      <c r="AFC11" s="1087"/>
      <c r="AFD11" s="1087"/>
      <c r="AFE11" s="1087"/>
      <c r="AFF11" s="1087"/>
      <c r="AFG11" s="1087"/>
      <c r="AFH11" s="1087"/>
      <c r="AFI11" s="1087"/>
      <c r="AFJ11" s="1087"/>
      <c r="AFK11" s="1087"/>
      <c r="AFL11" s="1087"/>
      <c r="AFM11" s="1087"/>
      <c r="AFN11" s="1087"/>
      <c r="AFO11" s="1087"/>
      <c r="AFP11" s="1087"/>
      <c r="AFQ11" s="1087"/>
      <c r="AFR11" s="1087"/>
      <c r="AFS11" s="1087"/>
      <c r="AFT11" s="1087"/>
      <c r="AFU11" s="1087"/>
      <c r="AFV11" s="1087"/>
      <c r="AFW11" s="1087"/>
      <c r="AFX11" s="1087"/>
      <c r="AFY11" s="1087"/>
      <c r="AFZ11" s="1087"/>
      <c r="AGA11" s="1087"/>
      <c r="AGB11" s="1087"/>
      <c r="AGC11" s="1087"/>
      <c r="AGD11" s="1087"/>
      <c r="AGE11" s="1087"/>
      <c r="AGF11" s="1087"/>
      <c r="AGG11" s="1087"/>
      <c r="AGH11" s="1087"/>
      <c r="AGI11" s="1087"/>
      <c r="AGJ11" s="1087"/>
      <c r="AGK11" s="1087"/>
      <c r="AGL11" s="1087"/>
      <c r="AGM11" s="1087"/>
      <c r="AGN11" s="1087"/>
      <c r="AGO11" s="1087"/>
      <c r="AGP11" s="1087"/>
      <c r="AGQ11" s="1087"/>
      <c r="AGR11" s="1087"/>
      <c r="AGS11" s="1087"/>
      <c r="AGT11" s="1087"/>
      <c r="AGU11" s="1087"/>
      <c r="AGV11" s="1087"/>
      <c r="AGW11" s="1087"/>
      <c r="AGX11" s="1087"/>
      <c r="AGY11" s="1087"/>
      <c r="AGZ11" s="1087"/>
      <c r="AHA11" s="1087"/>
      <c r="AHB11" s="1087"/>
      <c r="AHC11" s="1087"/>
      <c r="AHD11" s="1087"/>
      <c r="AHE11" s="1087"/>
      <c r="AHF11" s="1087"/>
      <c r="AHG11" s="1087"/>
      <c r="AHH11" s="1087"/>
      <c r="AHI11" s="1087"/>
      <c r="AHJ11" s="1087"/>
      <c r="AHK11" s="1087"/>
      <c r="AHL11" s="1087"/>
      <c r="AHM11" s="1087"/>
      <c r="AHN11" s="1087"/>
      <c r="AHO11" s="1087"/>
      <c r="AHP11" s="1087"/>
      <c r="AHQ11" s="1087"/>
      <c r="AHR11" s="1087"/>
      <c r="AHS11" s="1087"/>
      <c r="AHT11" s="1087"/>
      <c r="AHU11" s="1087"/>
      <c r="AHV11" s="1087"/>
      <c r="AHW11" s="1087"/>
      <c r="AHX11" s="1087"/>
      <c r="AHY11" s="1087"/>
      <c r="AHZ11" s="1087"/>
      <c r="AIA11" s="1087"/>
      <c r="AIB11" s="1087"/>
      <c r="AIC11" s="1087"/>
      <c r="AID11" s="1087"/>
      <c r="AIE11" s="1087"/>
      <c r="AIF11" s="1087"/>
      <c r="AIG11" s="1087"/>
      <c r="AIH11" s="1087"/>
      <c r="AII11" s="1087"/>
      <c r="AIJ11" s="1087"/>
      <c r="AIK11" s="1087"/>
      <c r="AIL11" s="1087"/>
      <c r="AIM11" s="1087"/>
      <c r="AIN11" s="1087"/>
      <c r="AIO11" s="1087"/>
      <c r="AIP11" s="1087"/>
      <c r="AIQ11" s="1087"/>
      <c r="AIR11" s="1087"/>
      <c r="AIS11" s="1087"/>
      <c r="AIT11" s="1087"/>
      <c r="AIU11" s="1087"/>
      <c r="AIV11" s="1087"/>
      <c r="AIW11" s="1087"/>
      <c r="AIX11" s="1087"/>
      <c r="AIY11" s="1087"/>
      <c r="AIZ11" s="1087"/>
      <c r="AJA11" s="1087"/>
      <c r="AJB11" s="1087"/>
      <c r="AJC11" s="1087"/>
      <c r="AJD11" s="1087"/>
      <c r="AJE11" s="1087"/>
      <c r="AJF11" s="1087"/>
      <c r="AJG11" s="1087"/>
      <c r="AJH11" s="1087"/>
      <c r="AJI11" s="1087"/>
      <c r="AJJ11" s="1087"/>
      <c r="AJK11" s="1087"/>
      <c r="AJL11" s="1087"/>
      <c r="AJM11" s="1087"/>
      <c r="AJN11" s="1087"/>
      <c r="AJO11" s="1087"/>
      <c r="AJP11" s="1087"/>
      <c r="AJQ11" s="1087"/>
      <c r="AJR11" s="1087"/>
      <c r="AJS11" s="1087"/>
      <c r="AJT11" s="1087"/>
      <c r="AJU11" s="1087"/>
      <c r="AJV11" s="1087"/>
      <c r="AJW11" s="1087"/>
      <c r="AJX11" s="1087"/>
      <c r="AJY11" s="1087"/>
      <c r="AJZ11" s="1087"/>
      <c r="AKA11" s="1087"/>
      <c r="AKB11" s="1087"/>
      <c r="AKC11" s="1087"/>
      <c r="AKD11" s="1087"/>
      <c r="AKE11" s="1087"/>
      <c r="AKF11" s="1087"/>
      <c r="AKG11" s="1087"/>
      <c r="AKH11" s="1087"/>
      <c r="AKI11" s="1087"/>
      <c r="AKJ11" s="1087"/>
      <c r="AKK11" s="1087"/>
      <c r="AKL11" s="1087"/>
      <c r="AKM11" s="1087"/>
      <c r="AKN11" s="1087"/>
      <c r="AKO11" s="1087"/>
      <c r="AKP11" s="1087"/>
      <c r="AKQ11" s="1087"/>
      <c r="AKR11" s="1087"/>
      <c r="AKS11" s="1087"/>
      <c r="AKT11" s="1087"/>
      <c r="AKU11" s="1087"/>
      <c r="AKV11" s="1087"/>
      <c r="AKW11" s="1087"/>
      <c r="AKX11" s="1087"/>
      <c r="AKY11" s="1087"/>
      <c r="AKZ11" s="1087"/>
      <c r="ALA11" s="1087"/>
      <c r="ALB11" s="1087"/>
      <c r="ALC11" s="1087"/>
      <c r="ALD11" s="1087"/>
      <c r="ALE11" s="1087"/>
      <c r="ALF11" s="1087"/>
      <c r="ALG11" s="1087"/>
      <c r="ALH11" s="1087"/>
      <c r="ALI11" s="1087"/>
      <c r="ALJ11" s="1087"/>
      <c r="ALK11" s="1087"/>
      <c r="ALL11" s="1087"/>
      <c r="ALM11" s="1087"/>
      <c r="ALN11" s="1087"/>
      <c r="ALO11" s="1087"/>
      <c r="ALP11" s="1087"/>
      <c r="ALQ11" s="1087"/>
      <c r="ALR11" s="1087"/>
      <c r="ALS11" s="1087"/>
      <c r="ALT11" s="1087"/>
      <c r="ALU11" s="1087"/>
      <c r="ALV11" s="1087"/>
      <c r="ALW11" s="1087"/>
      <c r="ALX11" s="1087"/>
      <c r="ALY11" s="1087"/>
      <c r="ALZ11" s="1087"/>
      <c r="AMA11" s="1087"/>
      <c r="AMB11" s="1087"/>
      <c r="AMC11" s="1087"/>
      <c r="AMD11" s="1087"/>
      <c r="AME11" s="1087"/>
      <c r="AMF11" s="1087"/>
      <c r="AMG11" s="1087"/>
      <c r="AMH11" s="1087"/>
    </row>
    <row r="12" spans="1:1025" s="793" customFormat="1" ht="12" x14ac:dyDescent="0.2">
      <c r="A12" s="1114" t="s">
        <v>2519</v>
      </c>
      <c r="B12" s="793" t="s">
        <v>2520</v>
      </c>
      <c r="C12" s="1085">
        <v>10559656286.809999</v>
      </c>
      <c r="D12" s="1085">
        <v>289506378.69</v>
      </c>
      <c r="E12" s="1085">
        <v>10849162665.5</v>
      </c>
      <c r="F12" s="1085">
        <v>5053946026.75</v>
      </c>
      <c r="G12" s="1085">
        <v>5795216638.75</v>
      </c>
      <c r="H12" s="1357">
        <f t="shared" si="0"/>
        <v>0.46583742751146973</v>
      </c>
      <c r="I12" s="1087"/>
      <c r="J12" s="1087"/>
      <c r="K12" s="1087"/>
      <c r="L12" s="1087"/>
      <c r="M12" s="1087"/>
      <c r="N12" s="1087"/>
      <c r="O12" s="1087"/>
      <c r="P12" s="1087"/>
      <c r="Q12" s="1087"/>
      <c r="R12" s="1087"/>
      <c r="S12" s="1087"/>
      <c r="T12" s="1087"/>
      <c r="U12" s="1087"/>
      <c r="V12" s="1087"/>
      <c r="W12" s="1087"/>
      <c r="X12" s="1087"/>
      <c r="Y12" s="1087"/>
      <c r="Z12" s="1087"/>
      <c r="AA12" s="1087"/>
      <c r="AB12" s="1087"/>
      <c r="AC12" s="1087"/>
      <c r="AD12" s="1087"/>
      <c r="AE12" s="1087"/>
      <c r="AF12" s="1087"/>
      <c r="AG12" s="1087"/>
      <c r="AH12" s="1087"/>
      <c r="AI12" s="1087"/>
      <c r="AJ12" s="1087"/>
      <c r="AK12" s="1087"/>
      <c r="AL12" s="1087"/>
      <c r="AM12" s="1087"/>
      <c r="AN12" s="1087"/>
      <c r="AO12" s="1087"/>
      <c r="AP12" s="1087"/>
      <c r="AQ12" s="1087"/>
      <c r="AR12" s="1087"/>
      <c r="AS12" s="1087"/>
      <c r="AT12" s="1087"/>
      <c r="AU12" s="1087"/>
      <c r="AV12" s="1087"/>
      <c r="AW12" s="1087"/>
      <c r="AX12" s="1087"/>
      <c r="AY12" s="1087"/>
      <c r="AZ12" s="1087"/>
      <c r="BA12" s="1087"/>
      <c r="BB12" s="1087"/>
      <c r="BC12" s="1087"/>
      <c r="BD12" s="1087"/>
      <c r="BE12" s="1087"/>
      <c r="BF12" s="1087"/>
      <c r="BG12" s="1087"/>
      <c r="BH12" s="1087"/>
      <c r="BI12" s="1087"/>
      <c r="BJ12" s="1087"/>
      <c r="BK12" s="1087"/>
      <c r="BL12" s="1087"/>
      <c r="BM12" s="1087"/>
      <c r="BN12" s="1087"/>
      <c r="BO12" s="1087"/>
      <c r="BP12" s="1087"/>
      <c r="BQ12" s="1087"/>
      <c r="BR12" s="1087"/>
      <c r="BS12" s="1087"/>
      <c r="BT12" s="1087"/>
      <c r="BU12" s="1087"/>
      <c r="BV12" s="1087"/>
      <c r="BW12" s="1087"/>
      <c r="BX12" s="1087"/>
      <c r="BY12" s="1087"/>
      <c r="BZ12" s="1087"/>
      <c r="CA12" s="1087"/>
      <c r="CB12" s="1087"/>
      <c r="CC12" s="1087"/>
      <c r="CD12" s="1087"/>
      <c r="CE12" s="1087"/>
      <c r="CF12" s="1087"/>
      <c r="CG12" s="1087"/>
      <c r="CH12" s="1087"/>
      <c r="CI12" s="1087"/>
      <c r="CJ12" s="1087"/>
      <c r="CK12" s="1087"/>
      <c r="CL12" s="1087"/>
      <c r="CM12" s="1087"/>
      <c r="CN12" s="1087"/>
      <c r="CO12" s="1087"/>
      <c r="CP12" s="1087"/>
      <c r="CQ12" s="1087"/>
      <c r="CR12" s="1087"/>
      <c r="CS12" s="1087"/>
      <c r="CT12" s="1087"/>
      <c r="CU12" s="1087"/>
      <c r="CV12" s="1087"/>
      <c r="CW12" s="1087"/>
      <c r="CX12" s="1087"/>
      <c r="CY12" s="1087"/>
      <c r="CZ12" s="1087"/>
      <c r="DA12" s="1087"/>
      <c r="DB12" s="1087"/>
      <c r="DC12" s="1087"/>
      <c r="DD12" s="1087"/>
      <c r="DE12" s="1087"/>
      <c r="DF12" s="1087"/>
      <c r="DG12" s="1087"/>
      <c r="DH12" s="1087"/>
      <c r="DI12" s="1087"/>
      <c r="DJ12" s="1087"/>
      <c r="DK12" s="1087"/>
      <c r="DL12" s="1087"/>
      <c r="DM12" s="1087"/>
      <c r="DN12" s="1087"/>
      <c r="DO12" s="1087"/>
      <c r="DP12" s="1087"/>
      <c r="DQ12" s="1087"/>
      <c r="DR12" s="1087"/>
      <c r="DS12" s="1087"/>
      <c r="DT12" s="1087"/>
      <c r="DU12" s="1087"/>
      <c r="DV12" s="1087"/>
      <c r="DW12" s="1087"/>
      <c r="DX12" s="1087"/>
      <c r="DY12" s="1087"/>
      <c r="DZ12" s="1087"/>
      <c r="EA12" s="1087"/>
      <c r="EB12" s="1087"/>
      <c r="EC12" s="1087"/>
      <c r="ED12" s="1087"/>
      <c r="EE12" s="1087"/>
      <c r="EF12" s="1087"/>
      <c r="EG12" s="1087"/>
      <c r="EH12" s="1087"/>
      <c r="EI12" s="1087"/>
      <c r="EJ12" s="1087"/>
      <c r="EK12" s="1087"/>
      <c r="EL12" s="1087"/>
      <c r="EM12" s="1087"/>
      <c r="EN12" s="1087"/>
      <c r="EO12" s="1087"/>
      <c r="EP12" s="1087"/>
      <c r="EQ12" s="1087"/>
      <c r="ER12" s="1087"/>
      <c r="ES12" s="1087"/>
      <c r="ET12" s="1087"/>
      <c r="EU12" s="1087"/>
      <c r="EV12" s="1087"/>
      <c r="EW12" s="1087"/>
      <c r="EX12" s="1087"/>
      <c r="EY12" s="1087"/>
      <c r="EZ12" s="1087"/>
      <c r="FA12" s="1087"/>
      <c r="FB12" s="1087"/>
      <c r="FC12" s="1087"/>
      <c r="FD12" s="1087"/>
      <c r="FE12" s="1087"/>
      <c r="FF12" s="1087"/>
      <c r="FG12" s="1087"/>
      <c r="FH12" s="1087"/>
      <c r="FI12" s="1087"/>
      <c r="FJ12" s="1087"/>
      <c r="FK12" s="1087"/>
      <c r="FL12" s="1087"/>
      <c r="FM12" s="1087"/>
      <c r="FN12" s="1087"/>
      <c r="FO12" s="1087"/>
      <c r="FP12" s="1087"/>
      <c r="FQ12" s="1087"/>
      <c r="FR12" s="1087"/>
      <c r="FS12" s="1087"/>
      <c r="FT12" s="1087"/>
      <c r="FU12" s="1087"/>
      <c r="FV12" s="1087"/>
      <c r="FW12" s="1087"/>
      <c r="FX12" s="1087"/>
      <c r="FY12" s="1087"/>
      <c r="FZ12" s="1087"/>
      <c r="GA12" s="1087"/>
      <c r="GB12" s="1087"/>
      <c r="GC12" s="1087"/>
      <c r="GD12" s="1087"/>
      <c r="GE12" s="1087"/>
      <c r="GF12" s="1087"/>
      <c r="GG12" s="1087"/>
      <c r="GH12" s="1087"/>
      <c r="GI12" s="1087"/>
      <c r="GJ12" s="1087"/>
      <c r="GK12" s="1087"/>
      <c r="GL12" s="1087"/>
      <c r="GM12" s="1087"/>
      <c r="GN12" s="1087"/>
      <c r="GO12" s="1087"/>
      <c r="GP12" s="1087"/>
      <c r="GQ12" s="1087"/>
      <c r="GR12" s="1087"/>
      <c r="GS12" s="1087"/>
      <c r="GT12" s="1087"/>
      <c r="GU12" s="1087"/>
      <c r="GV12" s="1087"/>
      <c r="GW12" s="1087"/>
      <c r="GX12" s="1087"/>
      <c r="GY12" s="1087"/>
      <c r="GZ12" s="1087"/>
      <c r="HA12" s="1087"/>
      <c r="HB12" s="1087"/>
      <c r="HC12" s="1087"/>
      <c r="HD12" s="1087"/>
      <c r="HE12" s="1087"/>
      <c r="HF12" s="1087"/>
      <c r="HG12" s="1087"/>
      <c r="HH12" s="1087"/>
      <c r="HI12" s="1087"/>
      <c r="HJ12" s="1087"/>
      <c r="HK12" s="1087"/>
      <c r="HL12" s="1087"/>
      <c r="HM12" s="1087"/>
      <c r="HN12" s="1087"/>
      <c r="HO12" s="1087"/>
      <c r="HP12" s="1087"/>
      <c r="HQ12" s="1087"/>
      <c r="HR12" s="1087"/>
      <c r="HS12" s="1087"/>
      <c r="HT12" s="1087"/>
      <c r="HU12" s="1087"/>
      <c r="HV12" s="1087"/>
      <c r="HW12" s="1087"/>
      <c r="HX12" s="1087"/>
      <c r="HY12" s="1087"/>
      <c r="HZ12" s="1087"/>
      <c r="IA12" s="1087"/>
      <c r="IB12" s="1087"/>
      <c r="IC12" s="1087"/>
      <c r="ID12" s="1087"/>
      <c r="IE12" s="1087"/>
      <c r="IF12" s="1087"/>
      <c r="IG12" s="1087"/>
      <c r="IH12" s="1087"/>
      <c r="II12" s="1087"/>
      <c r="IJ12" s="1087"/>
      <c r="IK12" s="1087"/>
      <c r="IL12" s="1087"/>
      <c r="IM12" s="1087"/>
      <c r="IN12" s="1087"/>
      <c r="IO12" s="1087"/>
      <c r="IP12" s="1087"/>
      <c r="IQ12" s="1087"/>
      <c r="IR12" s="1087"/>
      <c r="IS12" s="1087"/>
      <c r="IT12" s="1087"/>
      <c r="IU12" s="1087"/>
      <c r="IV12" s="1087"/>
      <c r="IW12" s="1087"/>
      <c r="IX12" s="1087"/>
      <c r="IY12" s="1087"/>
      <c r="IZ12" s="1087"/>
      <c r="JA12" s="1087"/>
      <c r="JB12" s="1087"/>
      <c r="JC12" s="1087"/>
      <c r="JD12" s="1087"/>
      <c r="JE12" s="1087"/>
      <c r="JF12" s="1087"/>
      <c r="JG12" s="1087"/>
      <c r="JH12" s="1087"/>
      <c r="JI12" s="1087"/>
      <c r="JJ12" s="1087"/>
      <c r="JK12" s="1087"/>
      <c r="JL12" s="1087"/>
      <c r="JM12" s="1087"/>
      <c r="JN12" s="1087"/>
      <c r="JO12" s="1087"/>
      <c r="JP12" s="1087"/>
      <c r="JQ12" s="1087"/>
      <c r="JR12" s="1087"/>
      <c r="JS12" s="1087"/>
      <c r="JT12" s="1087"/>
      <c r="JU12" s="1087"/>
      <c r="JV12" s="1087"/>
      <c r="JW12" s="1087"/>
      <c r="JX12" s="1087"/>
      <c r="JY12" s="1087"/>
      <c r="JZ12" s="1087"/>
      <c r="KA12" s="1087"/>
      <c r="KB12" s="1087"/>
      <c r="KC12" s="1087"/>
      <c r="KD12" s="1087"/>
      <c r="KE12" s="1087"/>
      <c r="KF12" s="1087"/>
      <c r="KG12" s="1087"/>
      <c r="KH12" s="1087"/>
      <c r="KI12" s="1087"/>
      <c r="KJ12" s="1087"/>
      <c r="KK12" s="1087"/>
      <c r="KL12" s="1087"/>
      <c r="KM12" s="1087"/>
      <c r="KN12" s="1087"/>
      <c r="KO12" s="1087"/>
      <c r="KP12" s="1087"/>
      <c r="KQ12" s="1087"/>
      <c r="KR12" s="1087"/>
      <c r="KS12" s="1087"/>
      <c r="KT12" s="1087"/>
      <c r="KU12" s="1087"/>
      <c r="KV12" s="1087"/>
      <c r="KW12" s="1087"/>
      <c r="KX12" s="1087"/>
      <c r="KY12" s="1087"/>
      <c r="KZ12" s="1087"/>
      <c r="LA12" s="1087"/>
      <c r="LB12" s="1087"/>
      <c r="LC12" s="1087"/>
      <c r="LD12" s="1087"/>
      <c r="LE12" s="1087"/>
      <c r="LF12" s="1087"/>
      <c r="LG12" s="1087"/>
      <c r="LH12" s="1087"/>
      <c r="LI12" s="1087"/>
      <c r="LJ12" s="1087"/>
      <c r="LK12" s="1087"/>
      <c r="LL12" s="1087"/>
      <c r="LM12" s="1087"/>
      <c r="LN12" s="1087"/>
      <c r="LO12" s="1087"/>
      <c r="LP12" s="1087"/>
      <c r="LQ12" s="1087"/>
      <c r="LR12" s="1087"/>
      <c r="LS12" s="1087"/>
      <c r="LT12" s="1087"/>
      <c r="LU12" s="1087"/>
      <c r="LV12" s="1087"/>
      <c r="LW12" s="1087"/>
      <c r="LX12" s="1087"/>
      <c r="LY12" s="1087"/>
      <c r="LZ12" s="1087"/>
      <c r="MA12" s="1087"/>
      <c r="MB12" s="1087"/>
      <c r="MC12" s="1087"/>
      <c r="MD12" s="1087"/>
      <c r="ME12" s="1087"/>
      <c r="MF12" s="1087"/>
      <c r="MG12" s="1087"/>
      <c r="MH12" s="1087"/>
      <c r="MI12" s="1087"/>
      <c r="MJ12" s="1087"/>
      <c r="MK12" s="1087"/>
      <c r="ML12" s="1087"/>
      <c r="MM12" s="1087"/>
      <c r="MN12" s="1087"/>
      <c r="MO12" s="1087"/>
      <c r="MP12" s="1087"/>
      <c r="MQ12" s="1087"/>
      <c r="MR12" s="1087"/>
      <c r="MS12" s="1087"/>
      <c r="MT12" s="1087"/>
      <c r="MU12" s="1087"/>
      <c r="MV12" s="1087"/>
      <c r="MW12" s="1087"/>
      <c r="MX12" s="1087"/>
      <c r="MY12" s="1087"/>
      <c r="MZ12" s="1087"/>
      <c r="NA12" s="1087"/>
      <c r="NB12" s="1087"/>
      <c r="NC12" s="1087"/>
      <c r="ND12" s="1087"/>
      <c r="NE12" s="1087"/>
      <c r="NF12" s="1087"/>
      <c r="NG12" s="1087"/>
      <c r="NH12" s="1087"/>
      <c r="NI12" s="1087"/>
      <c r="NJ12" s="1087"/>
      <c r="NK12" s="1087"/>
      <c r="NL12" s="1087"/>
      <c r="NM12" s="1087"/>
      <c r="NN12" s="1087"/>
      <c r="NO12" s="1087"/>
      <c r="NP12" s="1087"/>
      <c r="NQ12" s="1087"/>
      <c r="NR12" s="1087"/>
      <c r="NS12" s="1087"/>
      <c r="NT12" s="1087"/>
      <c r="NU12" s="1087"/>
      <c r="NV12" s="1087"/>
      <c r="NW12" s="1087"/>
      <c r="NX12" s="1087"/>
      <c r="NY12" s="1087"/>
      <c r="NZ12" s="1087"/>
      <c r="OA12" s="1087"/>
      <c r="OB12" s="1087"/>
      <c r="OC12" s="1087"/>
      <c r="OD12" s="1087"/>
      <c r="OE12" s="1087"/>
      <c r="OF12" s="1087"/>
      <c r="OG12" s="1087"/>
      <c r="OH12" s="1087"/>
      <c r="OI12" s="1087"/>
      <c r="OJ12" s="1087"/>
      <c r="OK12" s="1087"/>
      <c r="OL12" s="1087"/>
      <c r="OM12" s="1087"/>
      <c r="ON12" s="1087"/>
      <c r="OO12" s="1087"/>
      <c r="OP12" s="1087"/>
      <c r="OQ12" s="1087"/>
      <c r="OR12" s="1087"/>
      <c r="OS12" s="1087"/>
      <c r="OT12" s="1087"/>
      <c r="OU12" s="1087"/>
      <c r="OV12" s="1087"/>
      <c r="OW12" s="1087"/>
      <c r="OX12" s="1087"/>
      <c r="OY12" s="1087"/>
      <c r="OZ12" s="1087"/>
      <c r="PA12" s="1087"/>
      <c r="PB12" s="1087"/>
      <c r="PC12" s="1087"/>
      <c r="PD12" s="1087"/>
      <c r="PE12" s="1087"/>
      <c r="PF12" s="1087"/>
      <c r="PG12" s="1087"/>
      <c r="PH12" s="1087"/>
      <c r="PI12" s="1087"/>
      <c r="PJ12" s="1087"/>
      <c r="PK12" s="1087"/>
      <c r="PL12" s="1087"/>
      <c r="PM12" s="1087"/>
      <c r="PN12" s="1087"/>
      <c r="PO12" s="1087"/>
      <c r="PP12" s="1087"/>
      <c r="PQ12" s="1087"/>
      <c r="PR12" s="1087"/>
      <c r="PS12" s="1087"/>
      <c r="PT12" s="1087"/>
      <c r="PU12" s="1087"/>
      <c r="PV12" s="1087"/>
      <c r="PW12" s="1087"/>
      <c r="PX12" s="1087"/>
      <c r="PY12" s="1087"/>
      <c r="PZ12" s="1087"/>
      <c r="QA12" s="1087"/>
      <c r="QB12" s="1087"/>
      <c r="QC12" s="1087"/>
      <c r="QD12" s="1087"/>
      <c r="QE12" s="1087"/>
      <c r="QF12" s="1087"/>
      <c r="QG12" s="1087"/>
      <c r="QH12" s="1087"/>
      <c r="QI12" s="1087"/>
      <c r="QJ12" s="1087"/>
      <c r="QK12" s="1087"/>
      <c r="QL12" s="1087"/>
      <c r="QM12" s="1087"/>
      <c r="QN12" s="1087"/>
      <c r="QO12" s="1087"/>
      <c r="QP12" s="1087"/>
      <c r="QQ12" s="1087"/>
      <c r="QR12" s="1087"/>
      <c r="QS12" s="1087"/>
      <c r="QT12" s="1087"/>
      <c r="QU12" s="1087"/>
      <c r="QV12" s="1087"/>
      <c r="QW12" s="1087"/>
      <c r="QX12" s="1087"/>
      <c r="QY12" s="1087"/>
      <c r="QZ12" s="1087"/>
      <c r="RA12" s="1087"/>
      <c r="RB12" s="1087"/>
      <c r="RC12" s="1087"/>
      <c r="RD12" s="1087"/>
      <c r="RE12" s="1087"/>
      <c r="RF12" s="1087"/>
      <c r="RG12" s="1087"/>
      <c r="RH12" s="1087"/>
      <c r="RI12" s="1087"/>
      <c r="RJ12" s="1087"/>
      <c r="RK12" s="1087"/>
      <c r="RL12" s="1087"/>
      <c r="RM12" s="1087"/>
      <c r="RN12" s="1087"/>
      <c r="RO12" s="1087"/>
      <c r="RP12" s="1087"/>
      <c r="RQ12" s="1087"/>
      <c r="RR12" s="1087"/>
      <c r="RS12" s="1087"/>
      <c r="RT12" s="1087"/>
      <c r="RU12" s="1087"/>
      <c r="RV12" s="1087"/>
      <c r="RW12" s="1087"/>
      <c r="RX12" s="1087"/>
      <c r="RY12" s="1087"/>
      <c r="RZ12" s="1087"/>
      <c r="SA12" s="1087"/>
      <c r="SB12" s="1087"/>
      <c r="SC12" s="1087"/>
      <c r="SD12" s="1087"/>
      <c r="SE12" s="1087"/>
      <c r="SF12" s="1087"/>
      <c r="SG12" s="1087"/>
      <c r="SH12" s="1087"/>
      <c r="SI12" s="1087"/>
      <c r="SJ12" s="1087"/>
      <c r="SK12" s="1087"/>
      <c r="SL12" s="1087"/>
      <c r="SM12" s="1087"/>
      <c r="SN12" s="1087"/>
      <c r="SO12" s="1087"/>
      <c r="SP12" s="1087"/>
      <c r="SQ12" s="1087"/>
      <c r="SR12" s="1087"/>
      <c r="SS12" s="1087"/>
      <c r="ST12" s="1087"/>
      <c r="SU12" s="1087"/>
      <c r="SV12" s="1087"/>
      <c r="SW12" s="1087"/>
      <c r="SX12" s="1087"/>
      <c r="SY12" s="1087"/>
      <c r="SZ12" s="1087"/>
      <c r="TA12" s="1087"/>
      <c r="TB12" s="1087"/>
      <c r="TC12" s="1087"/>
      <c r="TD12" s="1087"/>
      <c r="TE12" s="1087"/>
      <c r="TF12" s="1087"/>
      <c r="TG12" s="1087"/>
      <c r="TH12" s="1087"/>
      <c r="TI12" s="1087"/>
      <c r="TJ12" s="1087"/>
      <c r="TK12" s="1087"/>
      <c r="TL12" s="1087"/>
      <c r="TM12" s="1087"/>
      <c r="TN12" s="1087"/>
      <c r="TO12" s="1087"/>
      <c r="TP12" s="1087"/>
      <c r="TQ12" s="1087"/>
      <c r="TR12" s="1087"/>
      <c r="TS12" s="1087"/>
      <c r="TT12" s="1087"/>
      <c r="TU12" s="1087"/>
      <c r="TV12" s="1087"/>
      <c r="TW12" s="1087"/>
      <c r="TX12" s="1087"/>
      <c r="TY12" s="1087"/>
      <c r="TZ12" s="1087"/>
      <c r="UA12" s="1087"/>
      <c r="UB12" s="1087"/>
      <c r="UC12" s="1087"/>
      <c r="UD12" s="1087"/>
      <c r="UE12" s="1087"/>
      <c r="UF12" s="1087"/>
      <c r="UG12" s="1087"/>
      <c r="UH12" s="1087"/>
      <c r="UI12" s="1087"/>
      <c r="UJ12" s="1087"/>
      <c r="UK12" s="1087"/>
      <c r="UL12" s="1087"/>
      <c r="UM12" s="1087"/>
      <c r="UN12" s="1087"/>
      <c r="UO12" s="1087"/>
      <c r="UP12" s="1087"/>
      <c r="UQ12" s="1087"/>
      <c r="UR12" s="1087"/>
      <c r="US12" s="1087"/>
      <c r="UT12" s="1087"/>
      <c r="UU12" s="1087"/>
      <c r="UV12" s="1087"/>
      <c r="UW12" s="1087"/>
      <c r="UX12" s="1087"/>
      <c r="UY12" s="1087"/>
      <c r="UZ12" s="1087"/>
      <c r="VA12" s="1087"/>
      <c r="VB12" s="1087"/>
      <c r="VC12" s="1087"/>
      <c r="VD12" s="1087"/>
      <c r="VE12" s="1087"/>
      <c r="VF12" s="1087"/>
      <c r="VG12" s="1087"/>
      <c r="VH12" s="1087"/>
      <c r="VI12" s="1087"/>
      <c r="VJ12" s="1087"/>
      <c r="VK12" s="1087"/>
      <c r="VL12" s="1087"/>
      <c r="VM12" s="1087"/>
      <c r="VN12" s="1087"/>
      <c r="VO12" s="1087"/>
      <c r="VP12" s="1087"/>
      <c r="VQ12" s="1087"/>
      <c r="VR12" s="1087"/>
      <c r="VS12" s="1087"/>
      <c r="VT12" s="1087"/>
      <c r="VU12" s="1087"/>
      <c r="VV12" s="1087"/>
      <c r="VW12" s="1087"/>
      <c r="VX12" s="1087"/>
      <c r="VY12" s="1087"/>
      <c r="VZ12" s="1087"/>
      <c r="WA12" s="1087"/>
      <c r="WB12" s="1087"/>
      <c r="WC12" s="1087"/>
      <c r="WD12" s="1087"/>
      <c r="WE12" s="1087"/>
      <c r="WF12" s="1087"/>
      <c r="WG12" s="1087"/>
      <c r="WH12" s="1087"/>
      <c r="WI12" s="1087"/>
      <c r="WJ12" s="1087"/>
      <c r="WK12" s="1087"/>
      <c r="WL12" s="1087"/>
      <c r="WM12" s="1087"/>
      <c r="WN12" s="1087"/>
      <c r="WO12" s="1087"/>
      <c r="WP12" s="1087"/>
      <c r="WQ12" s="1087"/>
      <c r="WR12" s="1087"/>
      <c r="WS12" s="1087"/>
      <c r="WT12" s="1087"/>
      <c r="WU12" s="1087"/>
      <c r="WV12" s="1087"/>
      <c r="WW12" s="1087"/>
      <c r="WX12" s="1087"/>
      <c r="WY12" s="1087"/>
      <c r="WZ12" s="1087"/>
      <c r="XA12" s="1087"/>
      <c r="XB12" s="1087"/>
      <c r="XC12" s="1087"/>
      <c r="XD12" s="1087"/>
      <c r="XE12" s="1087"/>
      <c r="XF12" s="1087"/>
      <c r="XG12" s="1087"/>
      <c r="XH12" s="1087"/>
      <c r="XI12" s="1087"/>
      <c r="XJ12" s="1087"/>
      <c r="XK12" s="1087"/>
      <c r="XL12" s="1087"/>
      <c r="XM12" s="1087"/>
      <c r="XN12" s="1087"/>
      <c r="XO12" s="1087"/>
      <c r="XP12" s="1087"/>
      <c r="XQ12" s="1087"/>
      <c r="XR12" s="1087"/>
      <c r="XS12" s="1087"/>
      <c r="XT12" s="1087"/>
      <c r="XU12" s="1087"/>
      <c r="XV12" s="1087"/>
      <c r="XW12" s="1087"/>
      <c r="XX12" s="1087"/>
      <c r="XY12" s="1087"/>
      <c r="XZ12" s="1087"/>
      <c r="YA12" s="1087"/>
      <c r="YB12" s="1087"/>
      <c r="YC12" s="1087"/>
      <c r="YD12" s="1087"/>
      <c r="YE12" s="1087"/>
      <c r="YF12" s="1087"/>
      <c r="YG12" s="1087"/>
      <c r="YH12" s="1087"/>
      <c r="YI12" s="1087"/>
      <c r="YJ12" s="1087"/>
      <c r="YK12" s="1087"/>
      <c r="YL12" s="1087"/>
      <c r="YM12" s="1087"/>
      <c r="YN12" s="1087"/>
      <c r="YO12" s="1087"/>
      <c r="YP12" s="1087"/>
      <c r="YQ12" s="1087"/>
      <c r="YR12" s="1087"/>
      <c r="YS12" s="1087"/>
      <c r="YT12" s="1087"/>
      <c r="YU12" s="1087"/>
      <c r="YV12" s="1087"/>
      <c r="YW12" s="1087"/>
      <c r="YX12" s="1087"/>
      <c r="YY12" s="1087"/>
      <c r="YZ12" s="1087"/>
      <c r="ZA12" s="1087"/>
      <c r="ZB12" s="1087"/>
      <c r="ZC12" s="1087"/>
      <c r="ZD12" s="1087"/>
      <c r="ZE12" s="1087"/>
      <c r="ZF12" s="1087"/>
      <c r="ZG12" s="1087"/>
      <c r="ZH12" s="1087"/>
      <c r="ZI12" s="1087"/>
      <c r="ZJ12" s="1087"/>
      <c r="ZK12" s="1087"/>
      <c r="ZL12" s="1087"/>
      <c r="ZM12" s="1087"/>
      <c r="ZN12" s="1087"/>
      <c r="ZO12" s="1087"/>
      <c r="ZP12" s="1087"/>
      <c r="ZQ12" s="1087"/>
      <c r="ZR12" s="1087"/>
      <c r="ZS12" s="1087"/>
      <c r="ZT12" s="1087"/>
      <c r="ZU12" s="1087"/>
      <c r="ZV12" s="1087"/>
      <c r="ZW12" s="1087"/>
      <c r="ZX12" s="1087"/>
      <c r="ZY12" s="1087"/>
      <c r="ZZ12" s="1087"/>
      <c r="AAA12" s="1087"/>
      <c r="AAB12" s="1087"/>
      <c r="AAC12" s="1087"/>
      <c r="AAD12" s="1087"/>
      <c r="AAE12" s="1087"/>
      <c r="AAF12" s="1087"/>
      <c r="AAG12" s="1087"/>
      <c r="AAH12" s="1087"/>
      <c r="AAI12" s="1087"/>
      <c r="AAJ12" s="1087"/>
      <c r="AAK12" s="1087"/>
      <c r="AAL12" s="1087"/>
      <c r="AAM12" s="1087"/>
      <c r="AAN12" s="1087"/>
      <c r="AAO12" s="1087"/>
      <c r="AAP12" s="1087"/>
      <c r="AAQ12" s="1087"/>
      <c r="AAR12" s="1087"/>
      <c r="AAS12" s="1087"/>
      <c r="AAT12" s="1087"/>
      <c r="AAU12" s="1087"/>
      <c r="AAV12" s="1087"/>
      <c r="AAW12" s="1087"/>
      <c r="AAX12" s="1087"/>
      <c r="AAY12" s="1087"/>
      <c r="AAZ12" s="1087"/>
      <c r="ABA12" s="1087"/>
      <c r="ABB12" s="1087"/>
      <c r="ABC12" s="1087"/>
      <c r="ABD12" s="1087"/>
      <c r="ABE12" s="1087"/>
      <c r="ABF12" s="1087"/>
      <c r="ABG12" s="1087"/>
      <c r="ABH12" s="1087"/>
      <c r="ABI12" s="1087"/>
      <c r="ABJ12" s="1087"/>
      <c r="ABK12" s="1087"/>
      <c r="ABL12" s="1087"/>
      <c r="ABM12" s="1087"/>
      <c r="ABN12" s="1087"/>
      <c r="ABO12" s="1087"/>
      <c r="ABP12" s="1087"/>
      <c r="ABQ12" s="1087"/>
      <c r="ABR12" s="1087"/>
      <c r="ABS12" s="1087"/>
      <c r="ABT12" s="1087"/>
      <c r="ABU12" s="1087"/>
      <c r="ABV12" s="1087"/>
      <c r="ABW12" s="1087"/>
      <c r="ABX12" s="1087"/>
      <c r="ABY12" s="1087"/>
      <c r="ABZ12" s="1087"/>
      <c r="ACA12" s="1087"/>
      <c r="ACB12" s="1087"/>
      <c r="ACC12" s="1087"/>
      <c r="ACD12" s="1087"/>
      <c r="ACE12" s="1087"/>
      <c r="ACF12" s="1087"/>
      <c r="ACG12" s="1087"/>
      <c r="ACH12" s="1087"/>
      <c r="ACI12" s="1087"/>
      <c r="ACJ12" s="1087"/>
      <c r="ACK12" s="1087"/>
      <c r="ACL12" s="1087"/>
      <c r="ACM12" s="1087"/>
      <c r="ACN12" s="1087"/>
      <c r="ACO12" s="1087"/>
      <c r="ACP12" s="1087"/>
      <c r="ACQ12" s="1087"/>
      <c r="ACR12" s="1087"/>
      <c r="ACS12" s="1087"/>
      <c r="ACT12" s="1087"/>
      <c r="ACU12" s="1087"/>
      <c r="ACV12" s="1087"/>
      <c r="ACW12" s="1087"/>
      <c r="ACX12" s="1087"/>
      <c r="ACY12" s="1087"/>
      <c r="ACZ12" s="1087"/>
      <c r="ADA12" s="1087"/>
      <c r="ADB12" s="1087"/>
      <c r="ADC12" s="1087"/>
      <c r="ADD12" s="1087"/>
      <c r="ADE12" s="1087"/>
      <c r="ADF12" s="1087"/>
      <c r="ADG12" s="1087"/>
      <c r="ADH12" s="1087"/>
      <c r="ADI12" s="1087"/>
      <c r="ADJ12" s="1087"/>
      <c r="ADK12" s="1087"/>
      <c r="ADL12" s="1087"/>
      <c r="ADM12" s="1087"/>
      <c r="ADN12" s="1087"/>
      <c r="ADO12" s="1087"/>
      <c r="ADP12" s="1087"/>
      <c r="ADQ12" s="1087"/>
      <c r="ADR12" s="1087"/>
      <c r="ADS12" s="1087"/>
      <c r="ADT12" s="1087"/>
      <c r="ADU12" s="1087"/>
      <c r="ADV12" s="1087"/>
      <c r="ADW12" s="1087"/>
      <c r="ADX12" s="1087"/>
      <c r="ADY12" s="1087"/>
      <c r="ADZ12" s="1087"/>
      <c r="AEA12" s="1087"/>
      <c r="AEB12" s="1087"/>
      <c r="AEC12" s="1087"/>
      <c r="AED12" s="1087"/>
      <c r="AEE12" s="1087"/>
      <c r="AEF12" s="1087"/>
      <c r="AEG12" s="1087"/>
      <c r="AEH12" s="1087"/>
      <c r="AEI12" s="1087"/>
      <c r="AEJ12" s="1087"/>
      <c r="AEK12" s="1087"/>
      <c r="AEL12" s="1087"/>
      <c r="AEM12" s="1087"/>
      <c r="AEN12" s="1087"/>
      <c r="AEO12" s="1087"/>
      <c r="AEP12" s="1087"/>
      <c r="AEQ12" s="1087"/>
      <c r="AER12" s="1087"/>
      <c r="AES12" s="1087"/>
      <c r="AET12" s="1087"/>
      <c r="AEU12" s="1087"/>
      <c r="AEV12" s="1087"/>
      <c r="AEW12" s="1087"/>
      <c r="AEX12" s="1087"/>
      <c r="AEY12" s="1087"/>
      <c r="AEZ12" s="1087"/>
      <c r="AFA12" s="1087"/>
      <c r="AFB12" s="1087"/>
      <c r="AFC12" s="1087"/>
      <c r="AFD12" s="1087"/>
      <c r="AFE12" s="1087"/>
      <c r="AFF12" s="1087"/>
      <c r="AFG12" s="1087"/>
      <c r="AFH12" s="1087"/>
      <c r="AFI12" s="1087"/>
      <c r="AFJ12" s="1087"/>
      <c r="AFK12" s="1087"/>
      <c r="AFL12" s="1087"/>
      <c r="AFM12" s="1087"/>
      <c r="AFN12" s="1087"/>
      <c r="AFO12" s="1087"/>
      <c r="AFP12" s="1087"/>
      <c r="AFQ12" s="1087"/>
      <c r="AFR12" s="1087"/>
      <c r="AFS12" s="1087"/>
      <c r="AFT12" s="1087"/>
      <c r="AFU12" s="1087"/>
      <c r="AFV12" s="1087"/>
      <c r="AFW12" s="1087"/>
      <c r="AFX12" s="1087"/>
      <c r="AFY12" s="1087"/>
      <c r="AFZ12" s="1087"/>
      <c r="AGA12" s="1087"/>
      <c r="AGB12" s="1087"/>
      <c r="AGC12" s="1087"/>
      <c r="AGD12" s="1087"/>
      <c r="AGE12" s="1087"/>
      <c r="AGF12" s="1087"/>
      <c r="AGG12" s="1087"/>
      <c r="AGH12" s="1087"/>
      <c r="AGI12" s="1087"/>
      <c r="AGJ12" s="1087"/>
      <c r="AGK12" s="1087"/>
      <c r="AGL12" s="1087"/>
      <c r="AGM12" s="1087"/>
      <c r="AGN12" s="1087"/>
      <c r="AGO12" s="1087"/>
      <c r="AGP12" s="1087"/>
      <c r="AGQ12" s="1087"/>
      <c r="AGR12" s="1087"/>
      <c r="AGS12" s="1087"/>
      <c r="AGT12" s="1087"/>
      <c r="AGU12" s="1087"/>
      <c r="AGV12" s="1087"/>
      <c r="AGW12" s="1087"/>
      <c r="AGX12" s="1087"/>
      <c r="AGY12" s="1087"/>
      <c r="AGZ12" s="1087"/>
      <c r="AHA12" s="1087"/>
      <c r="AHB12" s="1087"/>
      <c r="AHC12" s="1087"/>
      <c r="AHD12" s="1087"/>
      <c r="AHE12" s="1087"/>
      <c r="AHF12" s="1087"/>
      <c r="AHG12" s="1087"/>
      <c r="AHH12" s="1087"/>
      <c r="AHI12" s="1087"/>
      <c r="AHJ12" s="1087"/>
      <c r="AHK12" s="1087"/>
      <c r="AHL12" s="1087"/>
      <c r="AHM12" s="1087"/>
      <c r="AHN12" s="1087"/>
      <c r="AHO12" s="1087"/>
      <c r="AHP12" s="1087"/>
      <c r="AHQ12" s="1087"/>
      <c r="AHR12" s="1087"/>
      <c r="AHS12" s="1087"/>
      <c r="AHT12" s="1087"/>
      <c r="AHU12" s="1087"/>
      <c r="AHV12" s="1087"/>
      <c r="AHW12" s="1087"/>
      <c r="AHX12" s="1087"/>
      <c r="AHY12" s="1087"/>
      <c r="AHZ12" s="1087"/>
      <c r="AIA12" s="1087"/>
      <c r="AIB12" s="1087"/>
      <c r="AIC12" s="1087"/>
      <c r="AID12" s="1087"/>
      <c r="AIE12" s="1087"/>
      <c r="AIF12" s="1087"/>
      <c r="AIG12" s="1087"/>
      <c r="AIH12" s="1087"/>
      <c r="AII12" s="1087"/>
      <c r="AIJ12" s="1087"/>
      <c r="AIK12" s="1087"/>
      <c r="AIL12" s="1087"/>
      <c r="AIM12" s="1087"/>
      <c r="AIN12" s="1087"/>
      <c r="AIO12" s="1087"/>
      <c r="AIP12" s="1087"/>
      <c r="AIQ12" s="1087"/>
      <c r="AIR12" s="1087"/>
      <c r="AIS12" s="1087"/>
      <c r="AIT12" s="1087"/>
      <c r="AIU12" s="1087"/>
      <c r="AIV12" s="1087"/>
      <c r="AIW12" s="1087"/>
      <c r="AIX12" s="1087"/>
      <c r="AIY12" s="1087"/>
      <c r="AIZ12" s="1087"/>
      <c r="AJA12" s="1087"/>
      <c r="AJB12" s="1087"/>
      <c r="AJC12" s="1087"/>
      <c r="AJD12" s="1087"/>
      <c r="AJE12" s="1087"/>
      <c r="AJF12" s="1087"/>
      <c r="AJG12" s="1087"/>
      <c r="AJH12" s="1087"/>
      <c r="AJI12" s="1087"/>
      <c r="AJJ12" s="1087"/>
      <c r="AJK12" s="1087"/>
      <c r="AJL12" s="1087"/>
      <c r="AJM12" s="1087"/>
      <c r="AJN12" s="1087"/>
      <c r="AJO12" s="1087"/>
      <c r="AJP12" s="1087"/>
      <c r="AJQ12" s="1087"/>
      <c r="AJR12" s="1087"/>
      <c r="AJS12" s="1087"/>
      <c r="AJT12" s="1087"/>
      <c r="AJU12" s="1087"/>
      <c r="AJV12" s="1087"/>
      <c r="AJW12" s="1087"/>
      <c r="AJX12" s="1087"/>
      <c r="AJY12" s="1087"/>
      <c r="AJZ12" s="1087"/>
      <c r="AKA12" s="1087"/>
      <c r="AKB12" s="1087"/>
      <c r="AKC12" s="1087"/>
      <c r="AKD12" s="1087"/>
      <c r="AKE12" s="1087"/>
      <c r="AKF12" s="1087"/>
      <c r="AKG12" s="1087"/>
      <c r="AKH12" s="1087"/>
      <c r="AKI12" s="1087"/>
      <c r="AKJ12" s="1087"/>
      <c r="AKK12" s="1087"/>
      <c r="AKL12" s="1087"/>
      <c r="AKM12" s="1087"/>
      <c r="AKN12" s="1087"/>
      <c r="AKO12" s="1087"/>
      <c r="AKP12" s="1087"/>
      <c r="AKQ12" s="1087"/>
      <c r="AKR12" s="1087"/>
      <c r="AKS12" s="1087"/>
      <c r="AKT12" s="1087"/>
      <c r="AKU12" s="1087"/>
      <c r="AKV12" s="1087"/>
      <c r="AKW12" s="1087"/>
      <c r="AKX12" s="1087"/>
      <c r="AKY12" s="1087"/>
      <c r="AKZ12" s="1087"/>
      <c r="ALA12" s="1087"/>
      <c r="ALB12" s="1087"/>
      <c r="ALC12" s="1087"/>
      <c r="ALD12" s="1087"/>
      <c r="ALE12" s="1087"/>
      <c r="ALF12" s="1087"/>
      <c r="ALG12" s="1087"/>
      <c r="ALH12" s="1087"/>
      <c r="ALI12" s="1087"/>
      <c r="ALJ12" s="1087"/>
      <c r="ALK12" s="1087"/>
      <c r="ALL12" s="1087"/>
      <c r="ALM12" s="1087"/>
      <c r="ALN12" s="1087"/>
      <c r="ALO12" s="1087"/>
      <c r="ALP12" s="1087"/>
      <c r="ALQ12" s="1087"/>
      <c r="ALR12" s="1087"/>
      <c r="ALS12" s="1087"/>
      <c r="ALT12" s="1087"/>
      <c r="ALU12" s="1087"/>
      <c r="ALV12" s="1087"/>
      <c r="ALW12" s="1087"/>
      <c r="ALX12" s="1087"/>
      <c r="ALY12" s="1087"/>
      <c r="ALZ12" s="1087"/>
      <c r="AMA12" s="1087"/>
      <c r="AMB12" s="1087"/>
      <c r="AMC12" s="1087"/>
      <c r="AMD12" s="1087"/>
      <c r="AME12" s="1087"/>
      <c r="AMF12" s="1087"/>
      <c r="AMG12" s="1087"/>
      <c r="AMH12" s="1087"/>
    </row>
    <row r="13" spans="1:1025" s="793" customFormat="1" ht="12" x14ac:dyDescent="0.2">
      <c r="A13" s="1113" t="s">
        <v>2521</v>
      </c>
      <c r="B13" s="793" t="s">
        <v>2520</v>
      </c>
      <c r="C13" s="1085">
        <v>10040356286.809999</v>
      </c>
      <c r="D13" s="1085">
        <v>283835406.88999999</v>
      </c>
      <c r="E13" s="1085">
        <v>10324191693.700001</v>
      </c>
      <c r="F13" s="1085">
        <v>4841842603.5</v>
      </c>
      <c r="G13" s="1085">
        <v>5482349090.1999998</v>
      </c>
      <c r="H13" s="1357">
        <f t="shared" si="0"/>
        <v>0.46898030830390097</v>
      </c>
      <c r="I13" s="1087"/>
      <c r="J13" s="1087"/>
      <c r="K13" s="1087"/>
      <c r="L13" s="1087"/>
      <c r="M13" s="1087"/>
      <c r="N13" s="1087"/>
      <c r="O13" s="1087"/>
      <c r="P13" s="1087"/>
      <c r="Q13" s="1087"/>
      <c r="R13" s="1087"/>
      <c r="S13" s="1087"/>
      <c r="T13" s="1087"/>
      <c r="U13" s="1087"/>
      <c r="V13" s="1087"/>
      <c r="W13" s="1087"/>
      <c r="X13" s="1087"/>
      <c r="Y13" s="1087"/>
      <c r="Z13" s="1087"/>
      <c r="AA13" s="1087"/>
      <c r="AB13" s="1087"/>
      <c r="AC13" s="1087"/>
      <c r="AD13" s="1087"/>
      <c r="AE13" s="1087"/>
      <c r="AF13" s="1087"/>
      <c r="AG13" s="1087"/>
      <c r="AH13" s="1087"/>
      <c r="AI13" s="1087"/>
      <c r="AJ13" s="1087"/>
      <c r="AK13" s="1087"/>
      <c r="AL13" s="1087"/>
      <c r="AM13" s="1087"/>
      <c r="AN13" s="1087"/>
      <c r="AO13" s="1087"/>
      <c r="AP13" s="1087"/>
      <c r="AQ13" s="1087"/>
      <c r="AR13" s="1087"/>
      <c r="AS13" s="1087"/>
      <c r="AT13" s="1087"/>
      <c r="AU13" s="1087"/>
      <c r="AV13" s="1087"/>
      <c r="AW13" s="1087"/>
      <c r="AX13" s="1087"/>
      <c r="AY13" s="1087"/>
      <c r="AZ13" s="1087"/>
      <c r="BA13" s="1087"/>
      <c r="BB13" s="1087"/>
      <c r="BC13" s="1087"/>
      <c r="BD13" s="1087"/>
      <c r="BE13" s="1087"/>
      <c r="BF13" s="1087"/>
      <c r="BG13" s="1087"/>
      <c r="BH13" s="1087"/>
      <c r="BI13" s="1087"/>
      <c r="BJ13" s="1087"/>
      <c r="BK13" s="1087"/>
      <c r="BL13" s="1087"/>
      <c r="BM13" s="1087"/>
      <c r="BN13" s="1087"/>
      <c r="BO13" s="1087"/>
      <c r="BP13" s="1087"/>
      <c r="BQ13" s="1087"/>
      <c r="BR13" s="1087"/>
      <c r="BS13" s="1087"/>
      <c r="BT13" s="1087"/>
      <c r="BU13" s="1087"/>
      <c r="BV13" s="1087"/>
      <c r="BW13" s="1087"/>
      <c r="BX13" s="1087"/>
      <c r="BY13" s="1087"/>
      <c r="BZ13" s="1087"/>
      <c r="CA13" s="1087"/>
      <c r="CB13" s="1087"/>
      <c r="CC13" s="1087"/>
      <c r="CD13" s="1087"/>
      <c r="CE13" s="1087"/>
      <c r="CF13" s="1087"/>
      <c r="CG13" s="1087"/>
      <c r="CH13" s="1087"/>
      <c r="CI13" s="1087"/>
      <c r="CJ13" s="1087"/>
      <c r="CK13" s="1087"/>
      <c r="CL13" s="1087"/>
      <c r="CM13" s="1087"/>
      <c r="CN13" s="1087"/>
      <c r="CO13" s="1087"/>
      <c r="CP13" s="1087"/>
      <c r="CQ13" s="1087"/>
      <c r="CR13" s="1087"/>
      <c r="CS13" s="1087"/>
      <c r="CT13" s="1087"/>
      <c r="CU13" s="1087"/>
      <c r="CV13" s="1087"/>
      <c r="CW13" s="1087"/>
      <c r="CX13" s="1087"/>
      <c r="CY13" s="1087"/>
      <c r="CZ13" s="1087"/>
      <c r="DA13" s="1087"/>
      <c r="DB13" s="1087"/>
      <c r="DC13" s="1087"/>
      <c r="DD13" s="1087"/>
      <c r="DE13" s="1087"/>
      <c r="DF13" s="1087"/>
      <c r="DG13" s="1087"/>
      <c r="DH13" s="1087"/>
      <c r="DI13" s="1087"/>
      <c r="DJ13" s="1087"/>
      <c r="DK13" s="1087"/>
      <c r="DL13" s="1087"/>
      <c r="DM13" s="1087"/>
      <c r="DN13" s="1087"/>
      <c r="DO13" s="1087"/>
      <c r="DP13" s="1087"/>
      <c r="DQ13" s="1087"/>
      <c r="DR13" s="1087"/>
      <c r="DS13" s="1087"/>
      <c r="DT13" s="1087"/>
      <c r="DU13" s="1087"/>
      <c r="DV13" s="1087"/>
      <c r="DW13" s="1087"/>
      <c r="DX13" s="1087"/>
      <c r="DY13" s="1087"/>
      <c r="DZ13" s="1087"/>
      <c r="EA13" s="1087"/>
      <c r="EB13" s="1087"/>
      <c r="EC13" s="1087"/>
      <c r="ED13" s="1087"/>
      <c r="EE13" s="1087"/>
      <c r="EF13" s="1087"/>
      <c r="EG13" s="1087"/>
      <c r="EH13" s="1087"/>
      <c r="EI13" s="1087"/>
      <c r="EJ13" s="1087"/>
      <c r="EK13" s="1087"/>
      <c r="EL13" s="1087"/>
      <c r="EM13" s="1087"/>
      <c r="EN13" s="1087"/>
      <c r="EO13" s="1087"/>
      <c r="EP13" s="1087"/>
      <c r="EQ13" s="1087"/>
      <c r="ER13" s="1087"/>
      <c r="ES13" s="1087"/>
      <c r="ET13" s="1087"/>
      <c r="EU13" s="1087"/>
      <c r="EV13" s="1087"/>
      <c r="EW13" s="1087"/>
      <c r="EX13" s="1087"/>
      <c r="EY13" s="1087"/>
      <c r="EZ13" s="1087"/>
      <c r="FA13" s="1087"/>
      <c r="FB13" s="1087"/>
      <c r="FC13" s="1087"/>
      <c r="FD13" s="1087"/>
      <c r="FE13" s="1087"/>
      <c r="FF13" s="1087"/>
      <c r="FG13" s="1087"/>
      <c r="FH13" s="1087"/>
      <c r="FI13" s="1087"/>
      <c r="FJ13" s="1087"/>
      <c r="FK13" s="1087"/>
      <c r="FL13" s="1087"/>
      <c r="FM13" s="1087"/>
      <c r="FN13" s="1087"/>
      <c r="FO13" s="1087"/>
      <c r="FP13" s="1087"/>
      <c r="FQ13" s="1087"/>
      <c r="FR13" s="1087"/>
      <c r="FS13" s="1087"/>
      <c r="FT13" s="1087"/>
      <c r="FU13" s="1087"/>
      <c r="FV13" s="1087"/>
      <c r="FW13" s="1087"/>
      <c r="FX13" s="1087"/>
      <c r="FY13" s="1087"/>
      <c r="FZ13" s="1087"/>
      <c r="GA13" s="1087"/>
      <c r="GB13" s="1087"/>
      <c r="GC13" s="1087"/>
      <c r="GD13" s="1087"/>
      <c r="GE13" s="1087"/>
      <c r="GF13" s="1087"/>
      <c r="GG13" s="1087"/>
      <c r="GH13" s="1087"/>
      <c r="GI13" s="1087"/>
      <c r="GJ13" s="1087"/>
      <c r="GK13" s="1087"/>
      <c r="GL13" s="1087"/>
      <c r="GM13" s="1087"/>
      <c r="GN13" s="1087"/>
      <c r="GO13" s="1087"/>
      <c r="GP13" s="1087"/>
      <c r="GQ13" s="1087"/>
      <c r="GR13" s="1087"/>
      <c r="GS13" s="1087"/>
      <c r="GT13" s="1087"/>
      <c r="GU13" s="1087"/>
      <c r="GV13" s="1087"/>
      <c r="GW13" s="1087"/>
      <c r="GX13" s="1087"/>
      <c r="GY13" s="1087"/>
      <c r="GZ13" s="1087"/>
      <c r="HA13" s="1087"/>
      <c r="HB13" s="1087"/>
      <c r="HC13" s="1087"/>
      <c r="HD13" s="1087"/>
      <c r="HE13" s="1087"/>
      <c r="HF13" s="1087"/>
      <c r="HG13" s="1087"/>
      <c r="HH13" s="1087"/>
      <c r="HI13" s="1087"/>
      <c r="HJ13" s="1087"/>
      <c r="HK13" s="1087"/>
      <c r="HL13" s="1087"/>
      <c r="HM13" s="1087"/>
      <c r="HN13" s="1087"/>
      <c r="HO13" s="1087"/>
      <c r="HP13" s="1087"/>
      <c r="HQ13" s="1087"/>
      <c r="HR13" s="1087"/>
      <c r="HS13" s="1087"/>
      <c r="HT13" s="1087"/>
      <c r="HU13" s="1087"/>
      <c r="HV13" s="1087"/>
      <c r="HW13" s="1087"/>
      <c r="HX13" s="1087"/>
      <c r="HY13" s="1087"/>
      <c r="HZ13" s="1087"/>
      <c r="IA13" s="1087"/>
      <c r="IB13" s="1087"/>
      <c r="IC13" s="1087"/>
      <c r="ID13" s="1087"/>
      <c r="IE13" s="1087"/>
      <c r="IF13" s="1087"/>
      <c r="IG13" s="1087"/>
      <c r="IH13" s="1087"/>
      <c r="II13" s="1087"/>
      <c r="IJ13" s="1087"/>
      <c r="IK13" s="1087"/>
      <c r="IL13" s="1087"/>
      <c r="IM13" s="1087"/>
      <c r="IN13" s="1087"/>
      <c r="IO13" s="1087"/>
      <c r="IP13" s="1087"/>
      <c r="IQ13" s="1087"/>
      <c r="IR13" s="1087"/>
      <c r="IS13" s="1087"/>
      <c r="IT13" s="1087"/>
      <c r="IU13" s="1087"/>
      <c r="IV13" s="1087"/>
      <c r="IW13" s="1087"/>
      <c r="IX13" s="1087"/>
      <c r="IY13" s="1087"/>
      <c r="IZ13" s="1087"/>
      <c r="JA13" s="1087"/>
      <c r="JB13" s="1087"/>
      <c r="JC13" s="1087"/>
      <c r="JD13" s="1087"/>
      <c r="JE13" s="1087"/>
      <c r="JF13" s="1087"/>
      <c r="JG13" s="1087"/>
      <c r="JH13" s="1087"/>
      <c r="JI13" s="1087"/>
      <c r="JJ13" s="1087"/>
      <c r="JK13" s="1087"/>
      <c r="JL13" s="1087"/>
      <c r="JM13" s="1087"/>
      <c r="JN13" s="1087"/>
      <c r="JO13" s="1087"/>
      <c r="JP13" s="1087"/>
      <c r="JQ13" s="1087"/>
      <c r="JR13" s="1087"/>
      <c r="JS13" s="1087"/>
      <c r="JT13" s="1087"/>
      <c r="JU13" s="1087"/>
      <c r="JV13" s="1087"/>
      <c r="JW13" s="1087"/>
      <c r="JX13" s="1087"/>
      <c r="JY13" s="1087"/>
      <c r="JZ13" s="1087"/>
      <c r="KA13" s="1087"/>
      <c r="KB13" s="1087"/>
      <c r="KC13" s="1087"/>
      <c r="KD13" s="1087"/>
      <c r="KE13" s="1087"/>
      <c r="KF13" s="1087"/>
      <c r="KG13" s="1087"/>
      <c r="KH13" s="1087"/>
      <c r="KI13" s="1087"/>
      <c r="KJ13" s="1087"/>
      <c r="KK13" s="1087"/>
      <c r="KL13" s="1087"/>
      <c r="KM13" s="1087"/>
      <c r="KN13" s="1087"/>
      <c r="KO13" s="1087"/>
      <c r="KP13" s="1087"/>
      <c r="KQ13" s="1087"/>
      <c r="KR13" s="1087"/>
      <c r="KS13" s="1087"/>
      <c r="KT13" s="1087"/>
      <c r="KU13" s="1087"/>
      <c r="KV13" s="1087"/>
      <c r="KW13" s="1087"/>
      <c r="KX13" s="1087"/>
      <c r="KY13" s="1087"/>
      <c r="KZ13" s="1087"/>
      <c r="LA13" s="1087"/>
      <c r="LB13" s="1087"/>
      <c r="LC13" s="1087"/>
      <c r="LD13" s="1087"/>
      <c r="LE13" s="1087"/>
      <c r="LF13" s="1087"/>
      <c r="LG13" s="1087"/>
      <c r="LH13" s="1087"/>
      <c r="LI13" s="1087"/>
      <c r="LJ13" s="1087"/>
      <c r="LK13" s="1087"/>
      <c r="LL13" s="1087"/>
      <c r="LM13" s="1087"/>
      <c r="LN13" s="1087"/>
      <c r="LO13" s="1087"/>
      <c r="LP13" s="1087"/>
      <c r="LQ13" s="1087"/>
      <c r="LR13" s="1087"/>
      <c r="LS13" s="1087"/>
      <c r="LT13" s="1087"/>
      <c r="LU13" s="1087"/>
      <c r="LV13" s="1087"/>
      <c r="LW13" s="1087"/>
      <c r="LX13" s="1087"/>
      <c r="LY13" s="1087"/>
      <c r="LZ13" s="1087"/>
      <c r="MA13" s="1087"/>
      <c r="MB13" s="1087"/>
      <c r="MC13" s="1087"/>
      <c r="MD13" s="1087"/>
      <c r="ME13" s="1087"/>
      <c r="MF13" s="1087"/>
      <c r="MG13" s="1087"/>
      <c r="MH13" s="1087"/>
      <c r="MI13" s="1087"/>
      <c r="MJ13" s="1087"/>
      <c r="MK13" s="1087"/>
      <c r="ML13" s="1087"/>
      <c r="MM13" s="1087"/>
      <c r="MN13" s="1087"/>
      <c r="MO13" s="1087"/>
      <c r="MP13" s="1087"/>
      <c r="MQ13" s="1087"/>
      <c r="MR13" s="1087"/>
      <c r="MS13" s="1087"/>
      <c r="MT13" s="1087"/>
      <c r="MU13" s="1087"/>
      <c r="MV13" s="1087"/>
      <c r="MW13" s="1087"/>
      <c r="MX13" s="1087"/>
      <c r="MY13" s="1087"/>
      <c r="MZ13" s="1087"/>
      <c r="NA13" s="1087"/>
      <c r="NB13" s="1087"/>
      <c r="NC13" s="1087"/>
      <c r="ND13" s="1087"/>
      <c r="NE13" s="1087"/>
      <c r="NF13" s="1087"/>
      <c r="NG13" s="1087"/>
      <c r="NH13" s="1087"/>
      <c r="NI13" s="1087"/>
      <c r="NJ13" s="1087"/>
      <c r="NK13" s="1087"/>
      <c r="NL13" s="1087"/>
      <c r="NM13" s="1087"/>
      <c r="NN13" s="1087"/>
      <c r="NO13" s="1087"/>
      <c r="NP13" s="1087"/>
      <c r="NQ13" s="1087"/>
      <c r="NR13" s="1087"/>
      <c r="NS13" s="1087"/>
      <c r="NT13" s="1087"/>
      <c r="NU13" s="1087"/>
      <c r="NV13" s="1087"/>
      <c r="NW13" s="1087"/>
      <c r="NX13" s="1087"/>
      <c r="NY13" s="1087"/>
      <c r="NZ13" s="1087"/>
      <c r="OA13" s="1087"/>
      <c r="OB13" s="1087"/>
      <c r="OC13" s="1087"/>
      <c r="OD13" s="1087"/>
      <c r="OE13" s="1087"/>
      <c r="OF13" s="1087"/>
      <c r="OG13" s="1087"/>
      <c r="OH13" s="1087"/>
      <c r="OI13" s="1087"/>
      <c r="OJ13" s="1087"/>
      <c r="OK13" s="1087"/>
      <c r="OL13" s="1087"/>
      <c r="OM13" s="1087"/>
      <c r="ON13" s="1087"/>
      <c r="OO13" s="1087"/>
      <c r="OP13" s="1087"/>
      <c r="OQ13" s="1087"/>
      <c r="OR13" s="1087"/>
      <c r="OS13" s="1087"/>
      <c r="OT13" s="1087"/>
      <c r="OU13" s="1087"/>
      <c r="OV13" s="1087"/>
      <c r="OW13" s="1087"/>
      <c r="OX13" s="1087"/>
      <c r="OY13" s="1087"/>
      <c r="OZ13" s="1087"/>
      <c r="PA13" s="1087"/>
      <c r="PB13" s="1087"/>
      <c r="PC13" s="1087"/>
      <c r="PD13" s="1087"/>
      <c r="PE13" s="1087"/>
      <c r="PF13" s="1087"/>
      <c r="PG13" s="1087"/>
      <c r="PH13" s="1087"/>
      <c r="PI13" s="1087"/>
      <c r="PJ13" s="1087"/>
      <c r="PK13" s="1087"/>
      <c r="PL13" s="1087"/>
      <c r="PM13" s="1087"/>
      <c r="PN13" s="1087"/>
      <c r="PO13" s="1087"/>
      <c r="PP13" s="1087"/>
      <c r="PQ13" s="1087"/>
      <c r="PR13" s="1087"/>
      <c r="PS13" s="1087"/>
      <c r="PT13" s="1087"/>
      <c r="PU13" s="1087"/>
      <c r="PV13" s="1087"/>
      <c r="PW13" s="1087"/>
      <c r="PX13" s="1087"/>
      <c r="PY13" s="1087"/>
      <c r="PZ13" s="1087"/>
      <c r="QA13" s="1087"/>
      <c r="QB13" s="1087"/>
      <c r="QC13" s="1087"/>
      <c r="QD13" s="1087"/>
      <c r="QE13" s="1087"/>
      <c r="QF13" s="1087"/>
      <c r="QG13" s="1087"/>
      <c r="QH13" s="1087"/>
      <c r="QI13" s="1087"/>
      <c r="QJ13" s="1087"/>
      <c r="QK13" s="1087"/>
      <c r="QL13" s="1087"/>
      <c r="QM13" s="1087"/>
      <c r="QN13" s="1087"/>
      <c r="QO13" s="1087"/>
      <c r="QP13" s="1087"/>
      <c r="QQ13" s="1087"/>
      <c r="QR13" s="1087"/>
      <c r="QS13" s="1087"/>
      <c r="QT13" s="1087"/>
      <c r="QU13" s="1087"/>
      <c r="QV13" s="1087"/>
      <c r="QW13" s="1087"/>
      <c r="QX13" s="1087"/>
      <c r="QY13" s="1087"/>
      <c r="QZ13" s="1087"/>
      <c r="RA13" s="1087"/>
      <c r="RB13" s="1087"/>
      <c r="RC13" s="1087"/>
      <c r="RD13" s="1087"/>
      <c r="RE13" s="1087"/>
      <c r="RF13" s="1087"/>
      <c r="RG13" s="1087"/>
      <c r="RH13" s="1087"/>
      <c r="RI13" s="1087"/>
      <c r="RJ13" s="1087"/>
      <c r="RK13" s="1087"/>
      <c r="RL13" s="1087"/>
      <c r="RM13" s="1087"/>
      <c r="RN13" s="1087"/>
      <c r="RO13" s="1087"/>
      <c r="RP13" s="1087"/>
      <c r="RQ13" s="1087"/>
      <c r="RR13" s="1087"/>
      <c r="RS13" s="1087"/>
      <c r="RT13" s="1087"/>
      <c r="RU13" s="1087"/>
      <c r="RV13" s="1087"/>
      <c r="RW13" s="1087"/>
      <c r="RX13" s="1087"/>
      <c r="RY13" s="1087"/>
      <c r="RZ13" s="1087"/>
      <c r="SA13" s="1087"/>
      <c r="SB13" s="1087"/>
      <c r="SC13" s="1087"/>
      <c r="SD13" s="1087"/>
      <c r="SE13" s="1087"/>
      <c r="SF13" s="1087"/>
      <c r="SG13" s="1087"/>
      <c r="SH13" s="1087"/>
      <c r="SI13" s="1087"/>
      <c r="SJ13" s="1087"/>
      <c r="SK13" s="1087"/>
      <c r="SL13" s="1087"/>
      <c r="SM13" s="1087"/>
      <c r="SN13" s="1087"/>
      <c r="SO13" s="1087"/>
      <c r="SP13" s="1087"/>
      <c r="SQ13" s="1087"/>
      <c r="SR13" s="1087"/>
      <c r="SS13" s="1087"/>
      <c r="ST13" s="1087"/>
      <c r="SU13" s="1087"/>
      <c r="SV13" s="1087"/>
      <c r="SW13" s="1087"/>
      <c r="SX13" s="1087"/>
      <c r="SY13" s="1087"/>
      <c r="SZ13" s="1087"/>
      <c r="TA13" s="1087"/>
      <c r="TB13" s="1087"/>
      <c r="TC13" s="1087"/>
      <c r="TD13" s="1087"/>
      <c r="TE13" s="1087"/>
      <c r="TF13" s="1087"/>
      <c r="TG13" s="1087"/>
      <c r="TH13" s="1087"/>
      <c r="TI13" s="1087"/>
      <c r="TJ13" s="1087"/>
      <c r="TK13" s="1087"/>
      <c r="TL13" s="1087"/>
      <c r="TM13" s="1087"/>
      <c r="TN13" s="1087"/>
      <c r="TO13" s="1087"/>
      <c r="TP13" s="1087"/>
      <c r="TQ13" s="1087"/>
      <c r="TR13" s="1087"/>
      <c r="TS13" s="1087"/>
      <c r="TT13" s="1087"/>
      <c r="TU13" s="1087"/>
      <c r="TV13" s="1087"/>
      <c r="TW13" s="1087"/>
      <c r="TX13" s="1087"/>
      <c r="TY13" s="1087"/>
      <c r="TZ13" s="1087"/>
      <c r="UA13" s="1087"/>
      <c r="UB13" s="1087"/>
      <c r="UC13" s="1087"/>
      <c r="UD13" s="1087"/>
      <c r="UE13" s="1087"/>
      <c r="UF13" s="1087"/>
      <c r="UG13" s="1087"/>
      <c r="UH13" s="1087"/>
      <c r="UI13" s="1087"/>
      <c r="UJ13" s="1087"/>
      <c r="UK13" s="1087"/>
      <c r="UL13" s="1087"/>
      <c r="UM13" s="1087"/>
      <c r="UN13" s="1087"/>
      <c r="UO13" s="1087"/>
      <c r="UP13" s="1087"/>
      <c r="UQ13" s="1087"/>
      <c r="UR13" s="1087"/>
      <c r="US13" s="1087"/>
      <c r="UT13" s="1087"/>
      <c r="UU13" s="1087"/>
      <c r="UV13" s="1087"/>
      <c r="UW13" s="1087"/>
      <c r="UX13" s="1087"/>
      <c r="UY13" s="1087"/>
      <c r="UZ13" s="1087"/>
      <c r="VA13" s="1087"/>
      <c r="VB13" s="1087"/>
      <c r="VC13" s="1087"/>
      <c r="VD13" s="1087"/>
      <c r="VE13" s="1087"/>
      <c r="VF13" s="1087"/>
      <c r="VG13" s="1087"/>
      <c r="VH13" s="1087"/>
      <c r="VI13" s="1087"/>
      <c r="VJ13" s="1087"/>
      <c r="VK13" s="1087"/>
      <c r="VL13" s="1087"/>
      <c r="VM13" s="1087"/>
      <c r="VN13" s="1087"/>
      <c r="VO13" s="1087"/>
      <c r="VP13" s="1087"/>
      <c r="VQ13" s="1087"/>
      <c r="VR13" s="1087"/>
      <c r="VS13" s="1087"/>
      <c r="VT13" s="1087"/>
      <c r="VU13" s="1087"/>
      <c r="VV13" s="1087"/>
      <c r="VW13" s="1087"/>
      <c r="VX13" s="1087"/>
      <c r="VY13" s="1087"/>
      <c r="VZ13" s="1087"/>
      <c r="WA13" s="1087"/>
      <c r="WB13" s="1087"/>
      <c r="WC13" s="1087"/>
      <c r="WD13" s="1087"/>
      <c r="WE13" s="1087"/>
      <c r="WF13" s="1087"/>
      <c r="WG13" s="1087"/>
      <c r="WH13" s="1087"/>
      <c r="WI13" s="1087"/>
      <c r="WJ13" s="1087"/>
      <c r="WK13" s="1087"/>
      <c r="WL13" s="1087"/>
      <c r="WM13" s="1087"/>
      <c r="WN13" s="1087"/>
      <c r="WO13" s="1087"/>
      <c r="WP13" s="1087"/>
      <c r="WQ13" s="1087"/>
      <c r="WR13" s="1087"/>
      <c r="WS13" s="1087"/>
      <c r="WT13" s="1087"/>
      <c r="WU13" s="1087"/>
      <c r="WV13" s="1087"/>
      <c r="WW13" s="1087"/>
      <c r="WX13" s="1087"/>
      <c r="WY13" s="1087"/>
      <c r="WZ13" s="1087"/>
      <c r="XA13" s="1087"/>
      <c r="XB13" s="1087"/>
      <c r="XC13" s="1087"/>
      <c r="XD13" s="1087"/>
      <c r="XE13" s="1087"/>
      <c r="XF13" s="1087"/>
      <c r="XG13" s="1087"/>
      <c r="XH13" s="1087"/>
      <c r="XI13" s="1087"/>
      <c r="XJ13" s="1087"/>
      <c r="XK13" s="1087"/>
      <c r="XL13" s="1087"/>
      <c r="XM13" s="1087"/>
      <c r="XN13" s="1087"/>
      <c r="XO13" s="1087"/>
      <c r="XP13" s="1087"/>
      <c r="XQ13" s="1087"/>
      <c r="XR13" s="1087"/>
      <c r="XS13" s="1087"/>
      <c r="XT13" s="1087"/>
      <c r="XU13" s="1087"/>
      <c r="XV13" s="1087"/>
      <c r="XW13" s="1087"/>
      <c r="XX13" s="1087"/>
      <c r="XY13" s="1087"/>
      <c r="XZ13" s="1087"/>
      <c r="YA13" s="1087"/>
      <c r="YB13" s="1087"/>
      <c r="YC13" s="1087"/>
      <c r="YD13" s="1087"/>
      <c r="YE13" s="1087"/>
      <c r="YF13" s="1087"/>
      <c r="YG13" s="1087"/>
      <c r="YH13" s="1087"/>
      <c r="YI13" s="1087"/>
      <c r="YJ13" s="1087"/>
      <c r="YK13" s="1087"/>
      <c r="YL13" s="1087"/>
      <c r="YM13" s="1087"/>
      <c r="YN13" s="1087"/>
      <c r="YO13" s="1087"/>
      <c r="YP13" s="1087"/>
      <c r="YQ13" s="1087"/>
      <c r="YR13" s="1087"/>
      <c r="YS13" s="1087"/>
      <c r="YT13" s="1087"/>
      <c r="YU13" s="1087"/>
      <c r="YV13" s="1087"/>
      <c r="YW13" s="1087"/>
      <c r="YX13" s="1087"/>
      <c r="YY13" s="1087"/>
      <c r="YZ13" s="1087"/>
      <c r="ZA13" s="1087"/>
      <c r="ZB13" s="1087"/>
      <c r="ZC13" s="1087"/>
      <c r="ZD13" s="1087"/>
      <c r="ZE13" s="1087"/>
      <c r="ZF13" s="1087"/>
      <c r="ZG13" s="1087"/>
      <c r="ZH13" s="1087"/>
      <c r="ZI13" s="1087"/>
      <c r="ZJ13" s="1087"/>
      <c r="ZK13" s="1087"/>
      <c r="ZL13" s="1087"/>
      <c r="ZM13" s="1087"/>
      <c r="ZN13" s="1087"/>
      <c r="ZO13" s="1087"/>
      <c r="ZP13" s="1087"/>
      <c r="ZQ13" s="1087"/>
      <c r="ZR13" s="1087"/>
      <c r="ZS13" s="1087"/>
      <c r="ZT13" s="1087"/>
      <c r="ZU13" s="1087"/>
      <c r="ZV13" s="1087"/>
      <c r="ZW13" s="1087"/>
      <c r="ZX13" s="1087"/>
      <c r="ZY13" s="1087"/>
      <c r="ZZ13" s="1087"/>
      <c r="AAA13" s="1087"/>
      <c r="AAB13" s="1087"/>
      <c r="AAC13" s="1087"/>
      <c r="AAD13" s="1087"/>
      <c r="AAE13" s="1087"/>
      <c r="AAF13" s="1087"/>
      <c r="AAG13" s="1087"/>
      <c r="AAH13" s="1087"/>
      <c r="AAI13" s="1087"/>
      <c r="AAJ13" s="1087"/>
      <c r="AAK13" s="1087"/>
      <c r="AAL13" s="1087"/>
      <c r="AAM13" s="1087"/>
      <c r="AAN13" s="1087"/>
      <c r="AAO13" s="1087"/>
      <c r="AAP13" s="1087"/>
      <c r="AAQ13" s="1087"/>
      <c r="AAR13" s="1087"/>
      <c r="AAS13" s="1087"/>
      <c r="AAT13" s="1087"/>
      <c r="AAU13" s="1087"/>
      <c r="AAV13" s="1087"/>
      <c r="AAW13" s="1087"/>
      <c r="AAX13" s="1087"/>
      <c r="AAY13" s="1087"/>
      <c r="AAZ13" s="1087"/>
      <c r="ABA13" s="1087"/>
      <c r="ABB13" s="1087"/>
      <c r="ABC13" s="1087"/>
      <c r="ABD13" s="1087"/>
      <c r="ABE13" s="1087"/>
      <c r="ABF13" s="1087"/>
      <c r="ABG13" s="1087"/>
      <c r="ABH13" s="1087"/>
      <c r="ABI13" s="1087"/>
      <c r="ABJ13" s="1087"/>
      <c r="ABK13" s="1087"/>
      <c r="ABL13" s="1087"/>
      <c r="ABM13" s="1087"/>
      <c r="ABN13" s="1087"/>
      <c r="ABO13" s="1087"/>
      <c r="ABP13" s="1087"/>
      <c r="ABQ13" s="1087"/>
      <c r="ABR13" s="1087"/>
      <c r="ABS13" s="1087"/>
      <c r="ABT13" s="1087"/>
      <c r="ABU13" s="1087"/>
      <c r="ABV13" s="1087"/>
      <c r="ABW13" s="1087"/>
      <c r="ABX13" s="1087"/>
      <c r="ABY13" s="1087"/>
      <c r="ABZ13" s="1087"/>
      <c r="ACA13" s="1087"/>
      <c r="ACB13" s="1087"/>
      <c r="ACC13" s="1087"/>
      <c r="ACD13" s="1087"/>
      <c r="ACE13" s="1087"/>
      <c r="ACF13" s="1087"/>
      <c r="ACG13" s="1087"/>
      <c r="ACH13" s="1087"/>
      <c r="ACI13" s="1087"/>
      <c r="ACJ13" s="1087"/>
      <c r="ACK13" s="1087"/>
      <c r="ACL13" s="1087"/>
      <c r="ACM13" s="1087"/>
      <c r="ACN13" s="1087"/>
      <c r="ACO13" s="1087"/>
      <c r="ACP13" s="1087"/>
      <c r="ACQ13" s="1087"/>
      <c r="ACR13" s="1087"/>
      <c r="ACS13" s="1087"/>
      <c r="ACT13" s="1087"/>
      <c r="ACU13" s="1087"/>
      <c r="ACV13" s="1087"/>
      <c r="ACW13" s="1087"/>
      <c r="ACX13" s="1087"/>
      <c r="ACY13" s="1087"/>
      <c r="ACZ13" s="1087"/>
      <c r="ADA13" s="1087"/>
      <c r="ADB13" s="1087"/>
      <c r="ADC13" s="1087"/>
      <c r="ADD13" s="1087"/>
      <c r="ADE13" s="1087"/>
      <c r="ADF13" s="1087"/>
      <c r="ADG13" s="1087"/>
      <c r="ADH13" s="1087"/>
      <c r="ADI13" s="1087"/>
      <c r="ADJ13" s="1087"/>
      <c r="ADK13" s="1087"/>
      <c r="ADL13" s="1087"/>
      <c r="ADM13" s="1087"/>
      <c r="ADN13" s="1087"/>
      <c r="ADO13" s="1087"/>
      <c r="ADP13" s="1087"/>
      <c r="ADQ13" s="1087"/>
      <c r="ADR13" s="1087"/>
      <c r="ADS13" s="1087"/>
      <c r="ADT13" s="1087"/>
      <c r="ADU13" s="1087"/>
      <c r="ADV13" s="1087"/>
      <c r="ADW13" s="1087"/>
      <c r="ADX13" s="1087"/>
      <c r="ADY13" s="1087"/>
      <c r="ADZ13" s="1087"/>
      <c r="AEA13" s="1087"/>
      <c r="AEB13" s="1087"/>
      <c r="AEC13" s="1087"/>
      <c r="AED13" s="1087"/>
      <c r="AEE13" s="1087"/>
      <c r="AEF13" s="1087"/>
      <c r="AEG13" s="1087"/>
      <c r="AEH13" s="1087"/>
      <c r="AEI13" s="1087"/>
      <c r="AEJ13" s="1087"/>
      <c r="AEK13" s="1087"/>
      <c r="AEL13" s="1087"/>
      <c r="AEM13" s="1087"/>
      <c r="AEN13" s="1087"/>
      <c r="AEO13" s="1087"/>
      <c r="AEP13" s="1087"/>
      <c r="AEQ13" s="1087"/>
      <c r="AER13" s="1087"/>
      <c r="AES13" s="1087"/>
      <c r="AET13" s="1087"/>
      <c r="AEU13" s="1087"/>
      <c r="AEV13" s="1087"/>
      <c r="AEW13" s="1087"/>
      <c r="AEX13" s="1087"/>
      <c r="AEY13" s="1087"/>
      <c r="AEZ13" s="1087"/>
      <c r="AFA13" s="1087"/>
      <c r="AFB13" s="1087"/>
      <c r="AFC13" s="1087"/>
      <c r="AFD13" s="1087"/>
      <c r="AFE13" s="1087"/>
      <c r="AFF13" s="1087"/>
      <c r="AFG13" s="1087"/>
      <c r="AFH13" s="1087"/>
      <c r="AFI13" s="1087"/>
      <c r="AFJ13" s="1087"/>
      <c r="AFK13" s="1087"/>
      <c r="AFL13" s="1087"/>
      <c r="AFM13" s="1087"/>
      <c r="AFN13" s="1087"/>
      <c r="AFO13" s="1087"/>
      <c r="AFP13" s="1087"/>
      <c r="AFQ13" s="1087"/>
      <c r="AFR13" s="1087"/>
      <c r="AFS13" s="1087"/>
      <c r="AFT13" s="1087"/>
      <c r="AFU13" s="1087"/>
      <c r="AFV13" s="1087"/>
      <c r="AFW13" s="1087"/>
      <c r="AFX13" s="1087"/>
      <c r="AFY13" s="1087"/>
      <c r="AFZ13" s="1087"/>
      <c r="AGA13" s="1087"/>
      <c r="AGB13" s="1087"/>
      <c r="AGC13" s="1087"/>
      <c r="AGD13" s="1087"/>
      <c r="AGE13" s="1087"/>
      <c r="AGF13" s="1087"/>
      <c r="AGG13" s="1087"/>
      <c r="AGH13" s="1087"/>
      <c r="AGI13" s="1087"/>
      <c r="AGJ13" s="1087"/>
      <c r="AGK13" s="1087"/>
      <c r="AGL13" s="1087"/>
      <c r="AGM13" s="1087"/>
      <c r="AGN13" s="1087"/>
      <c r="AGO13" s="1087"/>
      <c r="AGP13" s="1087"/>
      <c r="AGQ13" s="1087"/>
      <c r="AGR13" s="1087"/>
      <c r="AGS13" s="1087"/>
      <c r="AGT13" s="1087"/>
      <c r="AGU13" s="1087"/>
      <c r="AGV13" s="1087"/>
      <c r="AGW13" s="1087"/>
      <c r="AGX13" s="1087"/>
      <c r="AGY13" s="1087"/>
      <c r="AGZ13" s="1087"/>
      <c r="AHA13" s="1087"/>
      <c r="AHB13" s="1087"/>
      <c r="AHC13" s="1087"/>
      <c r="AHD13" s="1087"/>
      <c r="AHE13" s="1087"/>
      <c r="AHF13" s="1087"/>
      <c r="AHG13" s="1087"/>
      <c r="AHH13" s="1087"/>
      <c r="AHI13" s="1087"/>
      <c r="AHJ13" s="1087"/>
      <c r="AHK13" s="1087"/>
      <c r="AHL13" s="1087"/>
      <c r="AHM13" s="1087"/>
      <c r="AHN13" s="1087"/>
      <c r="AHO13" s="1087"/>
      <c r="AHP13" s="1087"/>
      <c r="AHQ13" s="1087"/>
      <c r="AHR13" s="1087"/>
      <c r="AHS13" s="1087"/>
      <c r="AHT13" s="1087"/>
      <c r="AHU13" s="1087"/>
      <c r="AHV13" s="1087"/>
      <c r="AHW13" s="1087"/>
      <c r="AHX13" s="1087"/>
      <c r="AHY13" s="1087"/>
      <c r="AHZ13" s="1087"/>
      <c r="AIA13" s="1087"/>
      <c r="AIB13" s="1087"/>
      <c r="AIC13" s="1087"/>
      <c r="AID13" s="1087"/>
      <c r="AIE13" s="1087"/>
      <c r="AIF13" s="1087"/>
      <c r="AIG13" s="1087"/>
      <c r="AIH13" s="1087"/>
      <c r="AII13" s="1087"/>
      <c r="AIJ13" s="1087"/>
      <c r="AIK13" s="1087"/>
      <c r="AIL13" s="1087"/>
      <c r="AIM13" s="1087"/>
      <c r="AIN13" s="1087"/>
      <c r="AIO13" s="1087"/>
      <c r="AIP13" s="1087"/>
      <c r="AIQ13" s="1087"/>
      <c r="AIR13" s="1087"/>
      <c r="AIS13" s="1087"/>
      <c r="AIT13" s="1087"/>
      <c r="AIU13" s="1087"/>
      <c r="AIV13" s="1087"/>
      <c r="AIW13" s="1087"/>
      <c r="AIX13" s="1087"/>
      <c r="AIY13" s="1087"/>
      <c r="AIZ13" s="1087"/>
      <c r="AJA13" s="1087"/>
      <c r="AJB13" s="1087"/>
      <c r="AJC13" s="1087"/>
      <c r="AJD13" s="1087"/>
      <c r="AJE13" s="1087"/>
      <c r="AJF13" s="1087"/>
      <c r="AJG13" s="1087"/>
      <c r="AJH13" s="1087"/>
      <c r="AJI13" s="1087"/>
      <c r="AJJ13" s="1087"/>
      <c r="AJK13" s="1087"/>
      <c r="AJL13" s="1087"/>
      <c r="AJM13" s="1087"/>
      <c r="AJN13" s="1087"/>
      <c r="AJO13" s="1087"/>
      <c r="AJP13" s="1087"/>
      <c r="AJQ13" s="1087"/>
      <c r="AJR13" s="1087"/>
      <c r="AJS13" s="1087"/>
      <c r="AJT13" s="1087"/>
      <c r="AJU13" s="1087"/>
      <c r="AJV13" s="1087"/>
      <c r="AJW13" s="1087"/>
      <c r="AJX13" s="1087"/>
      <c r="AJY13" s="1087"/>
      <c r="AJZ13" s="1087"/>
      <c r="AKA13" s="1087"/>
      <c r="AKB13" s="1087"/>
      <c r="AKC13" s="1087"/>
      <c r="AKD13" s="1087"/>
      <c r="AKE13" s="1087"/>
      <c r="AKF13" s="1087"/>
      <c r="AKG13" s="1087"/>
      <c r="AKH13" s="1087"/>
      <c r="AKI13" s="1087"/>
      <c r="AKJ13" s="1087"/>
      <c r="AKK13" s="1087"/>
      <c r="AKL13" s="1087"/>
      <c r="AKM13" s="1087"/>
      <c r="AKN13" s="1087"/>
      <c r="AKO13" s="1087"/>
      <c r="AKP13" s="1087"/>
      <c r="AKQ13" s="1087"/>
      <c r="AKR13" s="1087"/>
      <c r="AKS13" s="1087"/>
      <c r="AKT13" s="1087"/>
      <c r="AKU13" s="1087"/>
      <c r="AKV13" s="1087"/>
      <c r="AKW13" s="1087"/>
      <c r="AKX13" s="1087"/>
      <c r="AKY13" s="1087"/>
      <c r="AKZ13" s="1087"/>
      <c r="ALA13" s="1087"/>
      <c r="ALB13" s="1087"/>
      <c r="ALC13" s="1087"/>
      <c r="ALD13" s="1087"/>
      <c r="ALE13" s="1087"/>
      <c r="ALF13" s="1087"/>
      <c r="ALG13" s="1087"/>
      <c r="ALH13" s="1087"/>
      <c r="ALI13" s="1087"/>
      <c r="ALJ13" s="1087"/>
      <c r="ALK13" s="1087"/>
      <c r="ALL13" s="1087"/>
      <c r="ALM13" s="1087"/>
      <c r="ALN13" s="1087"/>
      <c r="ALO13" s="1087"/>
      <c r="ALP13" s="1087"/>
      <c r="ALQ13" s="1087"/>
      <c r="ALR13" s="1087"/>
      <c r="ALS13" s="1087"/>
      <c r="ALT13" s="1087"/>
      <c r="ALU13" s="1087"/>
      <c r="ALV13" s="1087"/>
      <c r="ALW13" s="1087"/>
      <c r="ALX13" s="1087"/>
      <c r="ALY13" s="1087"/>
      <c r="ALZ13" s="1087"/>
      <c r="AMA13" s="1087"/>
      <c r="AMB13" s="1087"/>
      <c r="AMC13" s="1087"/>
      <c r="AMD13" s="1087"/>
      <c r="AME13" s="1087"/>
      <c r="AMF13" s="1087"/>
      <c r="AMG13" s="1087"/>
      <c r="AMH13" s="1087"/>
    </row>
    <row r="14" spans="1:1025" s="793" customFormat="1" ht="12" x14ac:dyDescent="0.2">
      <c r="A14" s="1113" t="s">
        <v>2522</v>
      </c>
      <c r="B14" s="793" t="s">
        <v>2523</v>
      </c>
      <c r="C14" s="1085">
        <v>459300000</v>
      </c>
      <c r="D14" s="1085">
        <v>5670971.7999999998</v>
      </c>
      <c r="E14" s="1085">
        <v>464970971.80000001</v>
      </c>
      <c r="F14" s="1085">
        <v>185491037.59999999</v>
      </c>
      <c r="G14" s="1085">
        <v>279479934.19999999</v>
      </c>
      <c r="H14" s="1357">
        <f t="shared" si="0"/>
        <v>0.39893036092538281</v>
      </c>
      <c r="I14" s="1087"/>
      <c r="J14" s="1087"/>
      <c r="K14" s="1087"/>
      <c r="L14" s="1087"/>
      <c r="M14" s="1087"/>
      <c r="N14" s="1087"/>
      <c r="O14" s="1087"/>
      <c r="P14" s="1087"/>
      <c r="Q14" s="1087"/>
      <c r="R14" s="1087"/>
      <c r="S14" s="1087"/>
      <c r="T14" s="1087"/>
      <c r="U14" s="1087"/>
      <c r="V14" s="1087"/>
      <c r="W14" s="1087"/>
      <c r="X14" s="1087"/>
      <c r="Y14" s="1087"/>
      <c r="Z14" s="1087"/>
      <c r="AA14" s="1087"/>
      <c r="AB14" s="1087"/>
      <c r="AC14" s="1087"/>
      <c r="AD14" s="1087"/>
      <c r="AE14" s="1087"/>
      <c r="AF14" s="1087"/>
      <c r="AG14" s="1087"/>
      <c r="AH14" s="1087"/>
      <c r="AI14" s="1087"/>
      <c r="AJ14" s="1087"/>
      <c r="AK14" s="1087"/>
      <c r="AL14" s="1087"/>
      <c r="AM14" s="1087"/>
      <c r="AN14" s="1087"/>
      <c r="AO14" s="1087"/>
      <c r="AP14" s="1087"/>
      <c r="AQ14" s="1087"/>
      <c r="AR14" s="1087"/>
      <c r="AS14" s="1087"/>
      <c r="AT14" s="1087"/>
      <c r="AU14" s="1087"/>
      <c r="AV14" s="1087"/>
      <c r="AW14" s="1087"/>
      <c r="AX14" s="1087"/>
      <c r="AY14" s="1087"/>
      <c r="AZ14" s="1087"/>
      <c r="BA14" s="1087"/>
      <c r="BB14" s="1087"/>
      <c r="BC14" s="1087"/>
      <c r="BD14" s="1087"/>
      <c r="BE14" s="1087"/>
      <c r="BF14" s="1087"/>
      <c r="BG14" s="1087"/>
      <c r="BH14" s="1087"/>
      <c r="BI14" s="1087"/>
      <c r="BJ14" s="1087"/>
      <c r="BK14" s="1087"/>
      <c r="BL14" s="1087"/>
      <c r="BM14" s="1087"/>
      <c r="BN14" s="1087"/>
      <c r="BO14" s="1087"/>
      <c r="BP14" s="1087"/>
      <c r="BQ14" s="1087"/>
      <c r="BR14" s="1087"/>
      <c r="BS14" s="1087"/>
      <c r="BT14" s="1087"/>
      <c r="BU14" s="1087"/>
      <c r="BV14" s="1087"/>
      <c r="BW14" s="1087"/>
      <c r="BX14" s="1087"/>
      <c r="BY14" s="1087"/>
      <c r="BZ14" s="1087"/>
      <c r="CA14" s="1087"/>
      <c r="CB14" s="1087"/>
      <c r="CC14" s="1087"/>
      <c r="CD14" s="1087"/>
      <c r="CE14" s="1087"/>
      <c r="CF14" s="1087"/>
      <c r="CG14" s="1087"/>
      <c r="CH14" s="1087"/>
      <c r="CI14" s="1087"/>
      <c r="CJ14" s="1087"/>
      <c r="CK14" s="1087"/>
      <c r="CL14" s="1087"/>
      <c r="CM14" s="1087"/>
      <c r="CN14" s="1087"/>
      <c r="CO14" s="1087"/>
      <c r="CP14" s="1087"/>
      <c r="CQ14" s="1087"/>
      <c r="CR14" s="1087"/>
      <c r="CS14" s="1087"/>
      <c r="CT14" s="1087"/>
      <c r="CU14" s="1087"/>
      <c r="CV14" s="1087"/>
      <c r="CW14" s="1087"/>
      <c r="CX14" s="1087"/>
      <c r="CY14" s="1087"/>
      <c r="CZ14" s="1087"/>
      <c r="DA14" s="1087"/>
      <c r="DB14" s="1087"/>
      <c r="DC14" s="1087"/>
      <c r="DD14" s="1087"/>
      <c r="DE14" s="1087"/>
      <c r="DF14" s="1087"/>
      <c r="DG14" s="1087"/>
      <c r="DH14" s="1087"/>
      <c r="DI14" s="1087"/>
      <c r="DJ14" s="1087"/>
      <c r="DK14" s="1087"/>
      <c r="DL14" s="1087"/>
      <c r="DM14" s="1087"/>
      <c r="DN14" s="1087"/>
      <c r="DO14" s="1087"/>
      <c r="DP14" s="1087"/>
      <c r="DQ14" s="1087"/>
      <c r="DR14" s="1087"/>
      <c r="DS14" s="1087"/>
      <c r="DT14" s="1087"/>
      <c r="DU14" s="1087"/>
      <c r="DV14" s="1087"/>
      <c r="DW14" s="1087"/>
      <c r="DX14" s="1087"/>
      <c r="DY14" s="1087"/>
      <c r="DZ14" s="1087"/>
      <c r="EA14" s="1087"/>
      <c r="EB14" s="1087"/>
      <c r="EC14" s="1087"/>
      <c r="ED14" s="1087"/>
      <c r="EE14" s="1087"/>
      <c r="EF14" s="1087"/>
      <c r="EG14" s="1087"/>
      <c r="EH14" s="1087"/>
      <c r="EI14" s="1087"/>
      <c r="EJ14" s="1087"/>
      <c r="EK14" s="1087"/>
      <c r="EL14" s="1087"/>
      <c r="EM14" s="1087"/>
      <c r="EN14" s="1087"/>
      <c r="EO14" s="1087"/>
      <c r="EP14" s="1087"/>
      <c r="EQ14" s="1087"/>
      <c r="ER14" s="1087"/>
      <c r="ES14" s="1087"/>
      <c r="ET14" s="1087"/>
      <c r="EU14" s="1087"/>
      <c r="EV14" s="1087"/>
      <c r="EW14" s="1087"/>
      <c r="EX14" s="1087"/>
      <c r="EY14" s="1087"/>
      <c r="EZ14" s="1087"/>
      <c r="FA14" s="1087"/>
      <c r="FB14" s="1087"/>
      <c r="FC14" s="1087"/>
      <c r="FD14" s="1087"/>
      <c r="FE14" s="1087"/>
      <c r="FF14" s="1087"/>
      <c r="FG14" s="1087"/>
      <c r="FH14" s="1087"/>
      <c r="FI14" s="1087"/>
      <c r="FJ14" s="1087"/>
      <c r="FK14" s="1087"/>
      <c r="FL14" s="1087"/>
      <c r="FM14" s="1087"/>
      <c r="FN14" s="1087"/>
      <c r="FO14" s="1087"/>
      <c r="FP14" s="1087"/>
      <c r="FQ14" s="1087"/>
      <c r="FR14" s="1087"/>
      <c r="FS14" s="1087"/>
      <c r="FT14" s="1087"/>
      <c r="FU14" s="1087"/>
      <c r="FV14" s="1087"/>
      <c r="FW14" s="1087"/>
      <c r="FX14" s="1087"/>
      <c r="FY14" s="1087"/>
      <c r="FZ14" s="1087"/>
      <c r="GA14" s="1087"/>
      <c r="GB14" s="1087"/>
      <c r="GC14" s="1087"/>
      <c r="GD14" s="1087"/>
      <c r="GE14" s="1087"/>
      <c r="GF14" s="1087"/>
      <c r="GG14" s="1087"/>
      <c r="GH14" s="1087"/>
      <c r="GI14" s="1087"/>
      <c r="GJ14" s="1087"/>
      <c r="GK14" s="1087"/>
      <c r="GL14" s="1087"/>
      <c r="GM14" s="1087"/>
      <c r="GN14" s="1087"/>
      <c r="GO14" s="1087"/>
      <c r="GP14" s="1087"/>
      <c r="GQ14" s="1087"/>
      <c r="GR14" s="1087"/>
      <c r="GS14" s="1087"/>
      <c r="GT14" s="1087"/>
      <c r="GU14" s="1087"/>
      <c r="GV14" s="1087"/>
      <c r="GW14" s="1087"/>
      <c r="GX14" s="1087"/>
      <c r="GY14" s="1087"/>
      <c r="GZ14" s="1087"/>
      <c r="HA14" s="1087"/>
      <c r="HB14" s="1087"/>
      <c r="HC14" s="1087"/>
      <c r="HD14" s="1087"/>
      <c r="HE14" s="1087"/>
      <c r="HF14" s="1087"/>
      <c r="HG14" s="1087"/>
      <c r="HH14" s="1087"/>
      <c r="HI14" s="1087"/>
      <c r="HJ14" s="1087"/>
      <c r="HK14" s="1087"/>
      <c r="HL14" s="1087"/>
      <c r="HM14" s="1087"/>
      <c r="HN14" s="1087"/>
      <c r="HO14" s="1087"/>
      <c r="HP14" s="1087"/>
      <c r="HQ14" s="1087"/>
      <c r="HR14" s="1087"/>
      <c r="HS14" s="1087"/>
      <c r="HT14" s="1087"/>
      <c r="HU14" s="1087"/>
      <c r="HV14" s="1087"/>
      <c r="HW14" s="1087"/>
      <c r="HX14" s="1087"/>
      <c r="HY14" s="1087"/>
      <c r="HZ14" s="1087"/>
      <c r="IA14" s="1087"/>
      <c r="IB14" s="1087"/>
      <c r="IC14" s="1087"/>
      <c r="ID14" s="1087"/>
      <c r="IE14" s="1087"/>
      <c r="IF14" s="1087"/>
      <c r="IG14" s="1087"/>
      <c r="IH14" s="1087"/>
      <c r="II14" s="1087"/>
      <c r="IJ14" s="1087"/>
      <c r="IK14" s="1087"/>
      <c r="IL14" s="1087"/>
      <c r="IM14" s="1087"/>
      <c r="IN14" s="1087"/>
      <c r="IO14" s="1087"/>
      <c r="IP14" s="1087"/>
      <c r="IQ14" s="1087"/>
      <c r="IR14" s="1087"/>
      <c r="IS14" s="1087"/>
      <c r="IT14" s="1087"/>
      <c r="IU14" s="1087"/>
      <c r="IV14" s="1087"/>
      <c r="IW14" s="1087"/>
      <c r="IX14" s="1087"/>
      <c r="IY14" s="1087"/>
      <c r="IZ14" s="1087"/>
      <c r="JA14" s="1087"/>
      <c r="JB14" s="1087"/>
      <c r="JC14" s="1087"/>
      <c r="JD14" s="1087"/>
      <c r="JE14" s="1087"/>
      <c r="JF14" s="1087"/>
      <c r="JG14" s="1087"/>
      <c r="JH14" s="1087"/>
      <c r="JI14" s="1087"/>
      <c r="JJ14" s="1087"/>
      <c r="JK14" s="1087"/>
      <c r="JL14" s="1087"/>
      <c r="JM14" s="1087"/>
      <c r="JN14" s="1087"/>
      <c r="JO14" s="1087"/>
      <c r="JP14" s="1087"/>
      <c r="JQ14" s="1087"/>
      <c r="JR14" s="1087"/>
      <c r="JS14" s="1087"/>
      <c r="JT14" s="1087"/>
      <c r="JU14" s="1087"/>
      <c r="JV14" s="1087"/>
      <c r="JW14" s="1087"/>
      <c r="JX14" s="1087"/>
      <c r="JY14" s="1087"/>
      <c r="JZ14" s="1087"/>
      <c r="KA14" s="1087"/>
      <c r="KB14" s="1087"/>
      <c r="KC14" s="1087"/>
      <c r="KD14" s="1087"/>
      <c r="KE14" s="1087"/>
      <c r="KF14" s="1087"/>
      <c r="KG14" s="1087"/>
      <c r="KH14" s="1087"/>
      <c r="KI14" s="1087"/>
      <c r="KJ14" s="1087"/>
      <c r="KK14" s="1087"/>
      <c r="KL14" s="1087"/>
      <c r="KM14" s="1087"/>
      <c r="KN14" s="1087"/>
      <c r="KO14" s="1087"/>
      <c r="KP14" s="1087"/>
      <c r="KQ14" s="1087"/>
      <c r="KR14" s="1087"/>
      <c r="KS14" s="1087"/>
      <c r="KT14" s="1087"/>
      <c r="KU14" s="1087"/>
      <c r="KV14" s="1087"/>
      <c r="KW14" s="1087"/>
      <c r="KX14" s="1087"/>
      <c r="KY14" s="1087"/>
      <c r="KZ14" s="1087"/>
      <c r="LA14" s="1087"/>
      <c r="LB14" s="1087"/>
      <c r="LC14" s="1087"/>
      <c r="LD14" s="1087"/>
      <c r="LE14" s="1087"/>
      <c r="LF14" s="1087"/>
      <c r="LG14" s="1087"/>
      <c r="LH14" s="1087"/>
      <c r="LI14" s="1087"/>
      <c r="LJ14" s="1087"/>
      <c r="LK14" s="1087"/>
      <c r="LL14" s="1087"/>
      <c r="LM14" s="1087"/>
      <c r="LN14" s="1087"/>
      <c r="LO14" s="1087"/>
      <c r="LP14" s="1087"/>
      <c r="LQ14" s="1087"/>
      <c r="LR14" s="1087"/>
      <c r="LS14" s="1087"/>
      <c r="LT14" s="1087"/>
      <c r="LU14" s="1087"/>
      <c r="LV14" s="1087"/>
      <c r="LW14" s="1087"/>
      <c r="LX14" s="1087"/>
      <c r="LY14" s="1087"/>
      <c r="LZ14" s="1087"/>
      <c r="MA14" s="1087"/>
      <c r="MB14" s="1087"/>
      <c r="MC14" s="1087"/>
      <c r="MD14" s="1087"/>
      <c r="ME14" s="1087"/>
      <c r="MF14" s="1087"/>
      <c r="MG14" s="1087"/>
      <c r="MH14" s="1087"/>
      <c r="MI14" s="1087"/>
      <c r="MJ14" s="1087"/>
      <c r="MK14" s="1087"/>
      <c r="ML14" s="1087"/>
      <c r="MM14" s="1087"/>
      <c r="MN14" s="1087"/>
      <c r="MO14" s="1087"/>
      <c r="MP14" s="1087"/>
      <c r="MQ14" s="1087"/>
      <c r="MR14" s="1087"/>
      <c r="MS14" s="1087"/>
      <c r="MT14" s="1087"/>
      <c r="MU14" s="1087"/>
      <c r="MV14" s="1087"/>
      <c r="MW14" s="1087"/>
      <c r="MX14" s="1087"/>
      <c r="MY14" s="1087"/>
      <c r="MZ14" s="1087"/>
      <c r="NA14" s="1087"/>
      <c r="NB14" s="1087"/>
      <c r="NC14" s="1087"/>
      <c r="ND14" s="1087"/>
      <c r="NE14" s="1087"/>
      <c r="NF14" s="1087"/>
      <c r="NG14" s="1087"/>
      <c r="NH14" s="1087"/>
      <c r="NI14" s="1087"/>
      <c r="NJ14" s="1087"/>
      <c r="NK14" s="1087"/>
      <c r="NL14" s="1087"/>
      <c r="NM14" s="1087"/>
      <c r="NN14" s="1087"/>
      <c r="NO14" s="1087"/>
      <c r="NP14" s="1087"/>
      <c r="NQ14" s="1087"/>
      <c r="NR14" s="1087"/>
      <c r="NS14" s="1087"/>
      <c r="NT14" s="1087"/>
      <c r="NU14" s="1087"/>
      <c r="NV14" s="1087"/>
      <c r="NW14" s="1087"/>
      <c r="NX14" s="1087"/>
      <c r="NY14" s="1087"/>
      <c r="NZ14" s="1087"/>
      <c r="OA14" s="1087"/>
      <c r="OB14" s="1087"/>
      <c r="OC14" s="1087"/>
      <c r="OD14" s="1087"/>
      <c r="OE14" s="1087"/>
      <c r="OF14" s="1087"/>
      <c r="OG14" s="1087"/>
      <c r="OH14" s="1087"/>
      <c r="OI14" s="1087"/>
      <c r="OJ14" s="1087"/>
      <c r="OK14" s="1087"/>
      <c r="OL14" s="1087"/>
      <c r="OM14" s="1087"/>
      <c r="ON14" s="1087"/>
      <c r="OO14" s="1087"/>
      <c r="OP14" s="1087"/>
      <c r="OQ14" s="1087"/>
      <c r="OR14" s="1087"/>
      <c r="OS14" s="1087"/>
      <c r="OT14" s="1087"/>
      <c r="OU14" s="1087"/>
      <c r="OV14" s="1087"/>
      <c r="OW14" s="1087"/>
      <c r="OX14" s="1087"/>
      <c r="OY14" s="1087"/>
      <c r="OZ14" s="1087"/>
      <c r="PA14" s="1087"/>
      <c r="PB14" s="1087"/>
      <c r="PC14" s="1087"/>
      <c r="PD14" s="1087"/>
      <c r="PE14" s="1087"/>
      <c r="PF14" s="1087"/>
      <c r="PG14" s="1087"/>
      <c r="PH14" s="1087"/>
      <c r="PI14" s="1087"/>
      <c r="PJ14" s="1087"/>
      <c r="PK14" s="1087"/>
      <c r="PL14" s="1087"/>
      <c r="PM14" s="1087"/>
      <c r="PN14" s="1087"/>
      <c r="PO14" s="1087"/>
      <c r="PP14" s="1087"/>
      <c r="PQ14" s="1087"/>
      <c r="PR14" s="1087"/>
      <c r="PS14" s="1087"/>
      <c r="PT14" s="1087"/>
      <c r="PU14" s="1087"/>
      <c r="PV14" s="1087"/>
      <c r="PW14" s="1087"/>
      <c r="PX14" s="1087"/>
      <c r="PY14" s="1087"/>
      <c r="PZ14" s="1087"/>
      <c r="QA14" s="1087"/>
      <c r="QB14" s="1087"/>
      <c r="QC14" s="1087"/>
      <c r="QD14" s="1087"/>
      <c r="QE14" s="1087"/>
      <c r="QF14" s="1087"/>
      <c r="QG14" s="1087"/>
      <c r="QH14" s="1087"/>
      <c r="QI14" s="1087"/>
      <c r="QJ14" s="1087"/>
      <c r="QK14" s="1087"/>
      <c r="QL14" s="1087"/>
      <c r="QM14" s="1087"/>
      <c r="QN14" s="1087"/>
      <c r="QO14" s="1087"/>
      <c r="QP14" s="1087"/>
      <c r="QQ14" s="1087"/>
      <c r="QR14" s="1087"/>
      <c r="QS14" s="1087"/>
      <c r="QT14" s="1087"/>
      <c r="QU14" s="1087"/>
      <c r="QV14" s="1087"/>
      <c r="QW14" s="1087"/>
      <c r="QX14" s="1087"/>
      <c r="QY14" s="1087"/>
      <c r="QZ14" s="1087"/>
      <c r="RA14" s="1087"/>
      <c r="RB14" s="1087"/>
      <c r="RC14" s="1087"/>
      <c r="RD14" s="1087"/>
      <c r="RE14" s="1087"/>
      <c r="RF14" s="1087"/>
      <c r="RG14" s="1087"/>
      <c r="RH14" s="1087"/>
      <c r="RI14" s="1087"/>
      <c r="RJ14" s="1087"/>
      <c r="RK14" s="1087"/>
      <c r="RL14" s="1087"/>
      <c r="RM14" s="1087"/>
      <c r="RN14" s="1087"/>
      <c r="RO14" s="1087"/>
      <c r="RP14" s="1087"/>
      <c r="RQ14" s="1087"/>
      <c r="RR14" s="1087"/>
      <c r="RS14" s="1087"/>
      <c r="RT14" s="1087"/>
      <c r="RU14" s="1087"/>
      <c r="RV14" s="1087"/>
      <c r="RW14" s="1087"/>
      <c r="RX14" s="1087"/>
      <c r="RY14" s="1087"/>
      <c r="RZ14" s="1087"/>
      <c r="SA14" s="1087"/>
      <c r="SB14" s="1087"/>
      <c r="SC14" s="1087"/>
      <c r="SD14" s="1087"/>
      <c r="SE14" s="1087"/>
      <c r="SF14" s="1087"/>
      <c r="SG14" s="1087"/>
      <c r="SH14" s="1087"/>
      <c r="SI14" s="1087"/>
      <c r="SJ14" s="1087"/>
      <c r="SK14" s="1087"/>
      <c r="SL14" s="1087"/>
      <c r="SM14" s="1087"/>
      <c r="SN14" s="1087"/>
      <c r="SO14" s="1087"/>
      <c r="SP14" s="1087"/>
      <c r="SQ14" s="1087"/>
      <c r="SR14" s="1087"/>
      <c r="SS14" s="1087"/>
      <c r="ST14" s="1087"/>
      <c r="SU14" s="1087"/>
      <c r="SV14" s="1087"/>
      <c r="SW14" s="1087"/>
      <c r="SX14" s="1087"/>
      <c r="SY14" s="1087"/>
      <c r="SZ14" s="1087"/>
      <c r="TA14" s="1087"/>
      <c r="TB14" s="1087"/>
      <c r="TC14" s="1087"/>
      <c r="TD14" s="1087"/>
      <c r="TE14" s="1087"/>
      <c r="TF14" s="1087"/>
      <c r="TG14" s="1087"/>
      <c r="TH14" s="1087"/>
      <c r="TI14" s="1087"/>
      <c r="TJ14" s="1087"/>
      <c r="TK14" s="1087"/>
      <c r="TL14" s="1087"/>
      <c r="TM14" s="1087"/>
      <c r="TN14" s="1087"/>
      <c r="TO14" s="1087"/>
      <c r="TP14" s="1087"/>
      <c r="TQ14" s="1087"/>
      <c r="TR14" s="1087"/>
      <c r="TS14" s="1087"/>
      <c r="TT14" s="1087"/>
      <c r="TU14" s="1087"/>
      <c r="TV14" s="1087"/>
      <c r="TW14" s="1087"/>
      <c r="TX14" s="1087"/>
      <c r="TY14" s="1087"/>
      <c r="TZ14" s="1087"/>
      <c r="UA14" s="1087"/>
      <c r="UB14" s="1087"/>
      <c r="UC14" s="1087"/>
      <c r="UD14" s="1087"/>
      <c r="UE14" s="1087"/>
      <c r="UF14" s="1087"/>
      <c r="UG14" s="1087"/>
      <c r="UH14" s="1087"/>
      <c r="UI14" s="1087"/>
      <c r="UJ14" s="1087"/>
      <c r="UK14" s="1087"/>
      <c r="UL14" s="1087"/>
      <c r="UM14" s="1087"/>
      <c r="UN14" s="1087"/>
      <c r="UO14" s="1087"/>
      <c r="UP14" s="1087"/>
      <c r="UQ14" s="1087"/>
      <c r="UR14" s="1087"/>
      <c r="US14" s="1087"/>
      <c r="UT14" s="1087"/>
      <c r="UU14" s="1087"/>
      <c r="UV14" s="1087"/>
      <c r="UW14" s="1087"/>
      <c r="UX14" s="1087"/>
      <c r="UY14" s="1087"/>
      <c r="UZ14" s="1087"/>
      <c r="VA14" s="1087"/>
      <c r="VB14" s="1087"/>
      <c r="VC14" s="1087"/>
      <c r="VD14" s="1087"/>
      <c r="VE14" s="1087"/>
      <c r="VF14" s="1087"/>
      <c r="VG14" s="1087"/>
      <c r="VH14" s="1087"/>
      <c r="VI14" s="1087"/>
      <c r="VJ14" s="1087"/>
      <c r="VK14" s="1087"/>
      <c r="VL14" s="1087"/>
      <c r="VM14" s="1087"/>
      <c r="VN14" s="1087"/>
      <c r="VO14" s="1087"/>
      <c r="VP14" s="1087"/>
      <c r="VQ14" s="1087"/>
      <c r="VR14" s="1087"/>
      <c r="VS14" s="1087"/>
      <c r="VT14" s="1087"/>
      <c r="VU14" s="1087"/>
      <c r="VV14" s="1087"/>
      <c r="VW14" s="1087"/>
      <c r="VX14" s="1087"/>
      <c r="VY14" s="1087"/>
      <c r="VZ14" s="1087"/>
      <c r="WA14" s="1087"/>
      <c r="WB14" s="1087"/>
      <c r="WC14" s="1087"/>
      <c r="WD14" s="1087"/>
      <c r="WE14" s="1087"/>
      <c r="WF14" s="1087"/>
      <c r="WG14" s="1087"/>
      <c r="WH14" s="1087"/>
      <c r="WI14" s="1087"/>
      <c r="WJ14" s="1087"/>
      <c r="WK14" s="1087"/>
      <c r="WL14" s="1087"/>
      <c r="WM14" s="1087"/>
      <c r="WN14" s="1087"/>
      <c r="WO14" s="1087"/>
      <c r="WP14" s="1087"/>
      <c r="WQ14" s="1087"/>
      <c r="WR14" s="1087"/>
      <c r="WS14" s="1087"/>
      <c r="WT14" s="1087"/>
      <c r="WU14" s="1087"/>
      <c r="WV14" s="1087"/>
      <c r="WW14" s="1087"/>
      <c r="WX14" s="1087"/>
      <c r="WY14" s="1087"/>
      <c r="WZ14" s="1087"/>
      <c r="XA14" s="1087"/>
      <c r="XB14" s="1087"/>
      <c r="XC14" s="1087"/>
      <c r="XD14" s="1087"/>
      <c r="XE14" s="1087"/>
      <c r="XF14" s="1087"/>
      <c r="XG14" s="1087"/>
      <c r="XH14" s="1087"/>
      <c r="XI14" s="1087"/>
      <c r="XJ14" s="1087"/>
      <c r="XK14" s="1087"/>
      <c r="XL14" s="1087"/>
      <c r="XM14" s="1087"/>
      <c r="XN14" s="1087"/>
      <c r="XO14" s="1087"/>
      <c r="XP14" s="1087"/>
      <c r="XQ14" s="1087"/>
      <c r="XR14" s="1087"/>
      <c r="XS14" s="1087"/>
      <c r="XT14" s="1087"/>
      <c r="XU14" s="1087"/>
      <c r="XV14" s="1087"/>
      <c r="XW14" s="1087"/>
      <c r="XX14" s="1087"/>
      <c r="XY14" s="1087"/>
      <c r="XZ14" s="1087"/>
      <c r="YA14" s="1087"/>
      <c r="YB14" s="1087"/>
      <c r="YC14" s="1087"/>
      <c r="YD14" s="1087"/>
      <c r="YE14" s="1087"/>
      <c r="YF14" s="1087"/>
      <c r="YG14" s="1087"/>
      <c r="YH14" s="1087"/>
      <c r="YI14" s="1087"/>
      <c r="YJ14" s="1087"/>
      <c r="YK14" s="1087"/>
      <c r="YL14" s="1087"/>
      <c r="YM14" s="1087"/>
      <c r="YN14" s="1087"/>
      <c r="YO14" s="1087"/>
      <c r="YP14" s="1087"/>
      <c r="YQ14" s="1087"/>
      <c r="YR14" s="1087"/>
      <c r="YS14" s="1087"/>
      <c r="YT14" s="1087"/>
      <c r="YU14" s="1087"/>
      <c r="YV14" s="1087"/>
      <c r="YW14" s="1087"/>
      <c r="YX14" s="1087"/>
      <c r="YY14" s="1087"/>
      <c r="YZ14" s="1087"/>
      <c r="ZA14" s="1087"/>
      <c r="ZB14" s="1087"/>
      <c r="ZC14" s="1087"/>
      <c r="ZD14" s="1087"/>
      <c r="ZE14" s="1087"/>
      <c r="ZF14" s="1087"/>
      <c r="ZG14" s="1087"/>
      <c r="ZH14" s="1087"/>
      <c r="ZI14" s="1087"/>
      <c r="ZJ14" s="1087"/>
      <c r="ZK14" s="1087"/>
      <c r="ZL14" s="1087"/>
      <c r="ZM14" s="1087"/>
      <c r="ZN14" s="1087"/>
      <c r="ZO14" s="1087"/>
      <c r="ZP14" s="1087"/>
      <c r="ZQ14" s="1087"/>
      <c r="ZR14" s="1087"/>
      <c r="ZS14" s="1087"/>
      <c r="ZT14" s="1087"/>
      <c r="ZU14" s="1087"/>
      <c r="ZV14" s="1087"/>
      <c r="ZW14" s="1087"/>
      <c r="ZX14" s="1087"/>
      <c r="ZY14" s="1087"/>
      <c r="ZZ14" s="1087"/>
      <c r="AAA14" s="1087"/>
      <c r="AAB14" s="1087"/>
      <c r="AAC14" s="1087"/>
      <c r="AAD14" s="1087"/>
      <c r="AAE14" s="1087"/>
      <c r="AAF14" s="1087"/>
      <c r="AAG14" s="1087"/>
      <c r="AAH14" s="1087"/>
      <c r="AAI14" s="1087"/>
      <c r="AAJ14" s="1087"/>
      <c r="AAK14" s="1087"/>
      <c r="AAL14" s="1087"/>
      <c r="AAM14" s="1087"/>
      <c r="AAN14" s="1087"/>
      <c r="AAO14" s="1087"/>
      <c r="AAP14" s="1087"/>
      <c r="AAQ14" s="1087"/>
      <c r="AAR14" s="1087"/>
      <c r="AAS14" s="1087"/>
      <c r="AAT14" s="1087"/>
      <c r="AAU14" s="1087"/>
      <c r="AAV14" s="1087"/>
      <c r="AAW14" s="1087"/>
      <c r="AAX14" s="1087"/>
      <c r="AAY14" s="1087"/>
      <c r="AAZ14" s="1087"/>
      <c r="ABA14" s="1087"/>
      <c r="ABB14" s="1087"/>
      <c r="ABC14" s="1087"/>
      <c r="ABD14" s="1087"/>
      <c r="ABE14" s="1087"/>
      <c r="ABF14" s="1087"/>
      <c r="ABG14" s="1087"/>
      <c r="ABH14" s="1087"/>
      <c r="ABI14" s="1087"/>
      <c r="ABJ14" s="1087"/>
      <c r="ABK14" s="1087"/>
      <c r="ABL14" s="1087"/>
      <c r="ABM14" s="1087"/>
      <c r="ABN14" s="1087"/>
      <c r="ABO14" s="1087"/>
      <c r="ABP14" s="1087"/>
      <c r="ABQ14" s="1087"/>
      <c r="ABR14" s="1087"/>
      <c r="ABS14" s="1087"/>
      <c r="ABT14" s="1087"/>
      <c r="ABU14" s="1087"/>
      <c r="ABV14" s="1087"/>
      <c r="ABW14" s="1087"/>
      <c r="ABX14" s="1087"/>
      <c r="ABY14" s="1087"/>
      <c r="ABZ14" s="1087"/>
      <c r="ACA14" s="1087"/>
      <c r="ACB14" s="1087"/>
      <c r="ACC14" s="1087"/>
      <c r="ACD14" s="1087"/>
      <c r="ACE14" s="1087"/>
      <c r="ACF14" s="1087"/>
      <c r="ACG14" s="1087"/>
      <c r="ACH14" s="1087"/>
      <c r="ACI14" s="1087"/>
      <c r="ACJ14" s="1087"/>
      <c r="ACK14" s="1087"/>
      <c r="ACL14" s="1087"/>
      <c r="ACM14" s="1087"/>
      <c r="ACN14" s="1087"/>
      <c r="ACO14" s="1087"/>
      <c r="ACP14" s="1087"/>
      <c r="ACQ14" s="1087"/>
      <c r="ACR14" s="1087"/>
      <c r="ACS14" s="1087"/>
      <c r="ACT14" s="1087"/>
      <c r="ACU14" s="1087"/>
      <c r="ACV14" s="1087"/>
      <c r="ACW14" s="1087"/>
      <c r="ACX14" s="1087"/>
      <c r="ACY14" s="1087"/>
      <c r="ACZ14" s="1087"/>
      <c r="ADA14" s="1087"/>
      <c r="ADB14" s="1087"/>
      <c r="ADC14" s="1087"/>
      <c r="ADD14" s="1087"/>
      <c r="ADE14" s="1087"/>
      <c r="ADF14" s="1087"/>
      <c r="ADG14" s="1087"/>
      <c r="ADH14" s="1087"/>
      <c r="ADI14" s="1087"/>
      <c r="ADJ14" s="1087"/>
      <c r="ADK14" s="1087"/>
      <c r="ADL14" s="1087"/>
      <c r="ADM14" s="1087"/>
      <c r="ADN14" s="1087"/>
      <c r="ADO14" s="1087"/>
      <c r="ADP14" s="1087"/>
      <c r="ADQ14" s="1087"/>
      <c r="ADR14" s="1087"/>
      <c r="ADS14" s="1087"/>
      <c r="ADT14" s="1087"/>
      <c r="ADU14" s="1087"/>
      <c r="ADV14" s="1087"/>
      <c r="ADW14" s="1087"/>
      <c r="ADX14" s="1087"/>
      <c r="ADY14" s="1087"/>
      <c r="ADZ14" s="1087"/>
      <c r="AEA14" s="1087"/>
      <c r="AEB14" s="1087"/>
      <c r="AEC14" s="1087"/>
      <c r="AED14" s="1087"/>
      <c r="AEE14" s="1087"/>
      <c r="AEF14" s="1087"/>
      <c r="AEG14" s="1087"/>
      <c r="AEH14" s="1087"/>
      <c r="AEI14" s="1087"/>
      <c r="AEJ14" s="1087"/>
      <c r="AEK14" s="1087"/>
      <c r="AEL14" s="1087"/>
      <c r="AEM14" s="1087"/>
      <c r="AEN14" s="1087"/>
      <c r="AEO14" s="1087"/>
      <c r="AEP14" s="1087"/>
      <c r="AEQ14" s="1087"/>
      <c r="AER14" s="1087"/>
      <c r="AES14" s="1087"/>
      <c r="AET14" s="1087"/>
      <c r="AEU14" s="1087"/>
      <c r="AEV14" s="1087"/>
      <c r="AEW14" s="1087"/>
      <c r="AEX14" s="1087"/>
      <c r="AEY14" s="1087"/>
      <c r="AEZ14" s="1087"/>
      <c r="AFA14" s="1087"/>
      <c r="AFB14" s="1087"/>
      <c r="AFC14" s="1087"/>
      <c r="AFD14" s="1087"/>
      <c r="AFE14" s="1087"/>
      <c r="AFF14" s="1087"/>
      <c r="AFG14" s="1087"/>
      <c r="AFH14" s="1087"/>
      <c r="AFI14" s="1087"/>
      <c r="AFJ14" s="1087"/>
      <c r="AFK14" s="1087"/>
      <c r="AFL14" s="1087"/>
      <c r="AFM14" s="1087"/>
      <c r="AFN14" s="1087"/>
      <c r="AFO14" s="1087"/>
      <c r="AFP14" s="1087"/>
      <c r="AFQ14" s="1087"/>
      <c r="AFR14" s="1087"/>
      <c r="AFS14" s="1087"/>
      <c r="AFT14" s="1087"/>
      <c r="AFU14" s="1087"/>
      <c r="AFV14" s="1087"/>
      <c r="AFW14" s="1087"/>
      <c r="AFX14" s="1087"/>
      <c r="AFY14" s="1087"/>
      <c r="AFZ14" s="1087"/>
      <c r="AGA14" s="1087"/>
      <c r="AGB14" s="1087"/>
      <c r="AGC14" s="1087"/>
      <c r="AGD14" s="1087"/>
      <c r="AGE14" s="1087"/>
      <c r="AGF14" s="1087"/>
      <c r="AGG14" s="1087"/>
      <c r="AGH14" s="1087"/>
      <c r="AGI14" s="1087"/>
      <c r="AGJ14" s="1087"/>
      <c r="AGK14" s="1087"/>
      <c r="AGL14" s="1087"/>
      <c r="AGM14" s="1087"/>
      <c r="AGN14" s="1087"/>
      <c r="AGO14" s="1087"/>
      <c r="AGP14" s="1087"/>
      <c r="AGQ14" s="1087"/>
      <c r="AGR14" s="1087"/>
      <c r="AGS14" s="1087"/>
      <c r="AGT14" s="1087"/>
      <c r="AGU14" s="1087"/>
      <c r="AGV14" s="1087"/>
      <c r="AGW14" s="1087"/>
      <c r="AGX14" s="1087"/>
      <c r="AGY14" s="1087"/>
      <c r="AGZ14" s="1087"/>
      <c r="AHA14" s="1087"/>
      <c r="AHB14" s="1087"/>
      <c r="AHC14" s="1087"/>
      <c r="AHD14" s="1087"/>
      <c r="AHE14" s="1087"/>
      <c r="AHF14" s="1087"/>
      <c r="AHG14" s="1087"/>
      <c r="AHH14" s="1087"/>
      <c r="AHI14" s="1087"/>
      <c r="AHJ14" s="1087"/>
      <c r="AHK14" s="1087"/>
      <c r="AHL14" s="1087"/>
      <c r="AHM14" s="1087"/>
      <c r="AHN14" s="1087"/>
      <c r="AHO14" s="1087"/>
      <c r="AHP14" s="1087"/>
      <c r="AHQ14" s="1087"/>
      <c r="AHR14" s="1087"/>
      <c r="AHS14" s="1087"/>
      <c r="AHT14" s="1087"/>
      <c r="AHU14" s="1087"/>
      <c r="AHV14" s="1087"/>
      <c r="AHW14" s="1087"/>
      <c r="AHX14" s="1087"/>
      <c r="AHY14" s="1087"/>
      <c r="AHZ14" s="1087"/>
      <c r="AIA14" s="1087"/>
      <c r="AIB14" s="1087"/>
      <c r="AIC14" s="1087"/>
      <c r="AID14" s="1087"/>
      <c r="AIE14" s="1087"/>
      <c r="AIF14" s="1087"/>
      <c r="AIG14" s="1087"/>
      <c r="AIH14" s="1087"/>
      <c r="AII14" s="1087"/>
      <c r="AIJ14" s="1087"/>
      <c r="AIK14" s="1087"/>
      <c r="AIL14" s="1087"/>
      <c r="AIM14" s="1087"/>
      <c r="AIN14" s="1087"/>
      <c r="AIO14" s="1087"/>
      <c r="AIP14" s="1087"/>
      <c r="AIQ14" s="1087"/>
      <c r="AIR14" s="1087"/>
      <c r="AIS14" s="1087"/>
      <c r="AIT14" s="1087"/>
      <c r="AIU14" s="1087"/>
      <c r="AIV14" s="1087"/>
      <c r="AIW14" s="1087"/>
      <c r="AIX14" s="1087"/>
      <c r="AIY14" s="1087"/>
      <c r="AIZ14" s="1087"/>
      <c r="AJA14" s="1087"/>
      <c r="AJB14" s="1087"/>
      <c r="AJC14" s="1087"/>
      <c r="AJD14" s="1087"/>
      <c r="AJE14" s="1087"/>
      <c r="AJF14" s="1087"/>
      <c r="AJG14" s="1087"/>
      <c r="AJH14" s="1087"/>
      <c r="AJI14" s="1087"/>
      <c r="AJJ14" s="1087"/>
      <c r="AJK14" s="1087"/>
      <c r="AJL14" s="1087"/>
      <c r="AJM14" s="1087"/>
      <c r="AJN14" s="1087"/>
      <c r="AJO14" s="1087"/>
      <c r="AJP14" s="1087"/>
      <c r="AJQ14" s="1087"/>
      <c r="AJR14" s="1087"/>
      <c r="AJS14" s="1087"/>
      <c r="AJT14" s="1087"/>
      <c r="AJU14" s="1087"/>
      <c r="AJV14" s="1087"/>
      <c r="AJW14" s="1087"/>
      <c r="AJX14" s="1087"/>
      <c r="AJY14" s="1087"/>
      <c r="AJZ14" s="1087"/>
      <c r="AKA14" s="1087"/>
      <c r="AKB14" s="1087"/>
      <c r="AKC14" s="1087"/>
      <c r="AKD14" s="1087"/>
      <c r="AKE14" s="1087"/>
      <c r="AKF14" s="1087"/>
      <c r="AKG14" s="1087"/>
      <c r="AKH14" s="1087"/>
      <c r="AKI14" s="1087"/>
      <c r="AKJ14" s="1087"/>
      <c r="AKK14" s="1087"/>
      <c r="AKL14" s="1087"/>
      <c r="AKM14" s="1087"/>
      <c r="AKN14" s="1087"/>
      <c r="AKO14" s="1087"/>
      <c r="AKP14" s="1087"/>
      <c r="AKQ14" s="1087"/>
      <c r="AKR14" s="1087"/>
      <c r="AKS14" s="1087"/>
      <c r="AKT14" s="1087"/>
      <c r="AKU14" s="1087"/>
      <c r="AKV14" s="1087"/>
      <c r="AKW14" s="1087"/>
      <c r="AKX14" s="1087"/>
      <c r="AKY14" s="1087"/>
      <c r="AKZ14" s="1087"/>
      <c r="ALA14" s="1087"/>
      <c r="ALB14" s="1087"/>
      <c r="ALC14" s="1087"/>
      <c r="ALD14" s="1087"/>
      <c r="ALE14" s="1087"/>
      <c r="ALF14" s="1087"/>
      <c r="ALG14" s="1087"/>
      <c r="ALH14" s="1087"/>
      <c r="ALI14" s="1087"/>
      <c r="ALJ14" s="1087"/>
      <c r="ALK14" s="1087"/>
      <c r="ALL14" s="1087"/>
      <c r="ALM14" s="1087"/>
      <c r="ALN14" s="1087"/>
      <c r="ALO14" s="1087"/>
      <c r="ALP14" s="1087"/>
      <c r="ALQ14" s="1087"/>
      <c r="ALR14" s="1087"/>
      <c r="ALS14" s="1087"/>
      <c r="ALT14" s="1087"/>
      <c r="ALU14" s="1087"/>
      <c r="ALV14" s="1087"/>
      <c r="ALW14" s="1087"/>
      <c r="ALX14" s="1087"/>
      <c r="ALY14" s="1087"/>
      <c r="ALZ14" s="1087"/>
      <c r="AMA14" s="1087"/>
      <c r="AMB14" s="1087"/>
      <c r="AMC14" s="1087"/>
      <c r="AMD14" s="1087"/>
      <c r="AME14" s="1087"/>
      <c r="AMF14" s="1087"/>
      <c r="AMG14" s="1087"/>
      <c r="AMH14" s="1087"/>
    </row>
    <row r="15" spans="1:1025" s="793" customFormat="1" ht="12" x14ac:dyDescent="0.2">
      <c r="A15" s="1113" t="s">
        <v>2524</v>
      </c>
      <c r="B15" s="793" t="s">
        <v>2525</v>
      </c>
      <c r="C15" s="1085">
        <v>60000000</v>
      </c>
      <c r="D15" s="1085">
        <v>0</v>
      </c>
      <c r="E15" s="1085">
        <v>60000000</v>
      </c>
      <c r="F15" s="1085">
        <v>26612385.649999999</v>
      </c>
      <c r="G15" s="1085">
        <v>33387614.350000001</v>
      </c>
      <c r="H15" s="1357">
        <f t="shared" si="0"/>
        <v>0.4435397608333333</v>
      </c>
      <c r="I15" s="1087"/>
      <c r="J15" s="1087"/>
      <c r="K15" s="1087"/>
      <c r="L15" s="1087"/>
      <c r="M15" s="1087"/>
      <c r="N15" s="1087"/>
      <c r="O15" s="1087"/>
      <c r="P15" s="1087"/>
      <c r="Q15" s="1087"/>
      <c r="R15" s="1087"/>
      <c r="S15" s="1087"/>
      <c r="T15" s="1087"/>
      <c r="U15" s="1087"/>
      <c r="V15" s="1087"/>
      <c r="W15" s="1087"/>
      <c r="X15" s="1087"/>
      <c r="Y15" s="1087"/>
      <c r="Z15" s="1087"/>
      <c r="AA15" s="1087"/>
      <c r="AB15" s="1087"/>
      <c r="AC15" s="1087"/>
      <c r="AD15" s="1087"/>
      <c r="AE15" s="1087"/>
      <c r="AF15" s="1087"/>
      <c r="AG15" s="1087"/>
      <c r="AH15" s="1087"/>
      <c r="AI15" s="1087"/>
      <c r="AJ15" s="1087"/>
      <c r="AK15" s="1087"/>
      <c r="AL15" s="1087"/>
      <c r="AM15" s="1087"/>
      <c r="AN15" s="1087"/>
      <c r="AO15" s="1087"/>
      <c r="AP15" s="1087"/>
      <c r="AQ15" s="1087"/>
      <c r="AR15" s="1087"/>
      <c r="AS15" s="1087"/>
      <c r="AT15" s="1087"/>
      <c r="AU15" s="1087"/>
      <c r="AV15" s="1087"/>
      <c r="AW15" s="1087"/>
      <c r="AX15" s="1087"/>
      <c r="AY15" s="1087"/>
      <c r="AZ15" s="1087"/>
      <c r="BA15" s="1087"/>
      <c r="BB15" s="1087"/>
      <c r="BC15" s="1087"/>
      <c r="BD15" s="1087"/>
      <c r="BE15" s="1087"/>
      <c r="BF15" s="1087"/>
      <c r="BG15" s="1087"/>
      <c r="BH15" s="1087"/>
      <c r="BI15" s="1087"/>
      <c r="BJ15" s="1087"/>
      <c r="BK15" s="1087"/>
      <c r="BL15" s="1087"/>
      <c r="BM15" s="1087"/>
      <c r="BN15" s="1087"/>
      <c r="BO15" s="1087"/>
      <c r="BP15" s="1087"/>
      <c r="BQ15" s="1087"/>
      <c r="BR15" s="1087"/>
      <c r="BS15" s="1087"/>
      <c r="BT15" s="1087"/>
      <c r="BU15" s="1087"/>
      <c r="BV15" s="1087"/>
      <c r="BW15" s="1087"/>
      <c r="BX15" s="1087"/>
      <c r="BY15" s="1087"/>
      <c r="BZ15" s="1087"/>
      <c r="CA15" s="1087"/>
      <c r="CB15" s="1087"/>
      <c r="CC15" s="1087"/>
      <c r="CD15" s="1087"/>
      <c r="CE15" s="1087"/>
      <c r="CF15" s="1087"/>
      <c r="CG15" s="1087"/>
      <c r="CH15" s="1087"/>
      <c r="CI15" s="1087"/>
      <c r="CJ15" s="1087"/>
      <c r="CK15" s="1087"/>
      <c r="CL15" s="1087"/>
      <c r="CM15" s="1087"/>
      <c r="CN15" s="1087"/>
      <c r="CO15" s="1087"/>
      <c r="CP15" s="1087"/>
      <c r="CQ15" s="1087"/>
      <c r="CR15" s="1087"/>
      <c r="CS15" s="1087"/>
      <c r="CT15" s="1087"/>
      <c r="CU15" s="1087"/>
      <c r="CV15" s="1087"/>
      <c r="CW15" s="1087"/>
      <c r="CX15" s="1087"/>
      <c r="CY15" s="1087"/>
      <c r="CZ15" s="1087"/>
      <c r="DA15" s="1087"/>
      <c r="DB15" s="1087"/>
      <c r="DC15" s="1087"/>
      <c r="DD15" s="1087"/>
      <c r="DE15" s="1087"/>
      <c r="DF15" s="1087"/>
      <c r="DG15" s="1087"/>
      <c r="DH15" s="1087"/>
      <c r="DI15" s="1087"/>
      <c r="DJ15" s="1087"/>
      <c r="DK15" s="1087"/>
      <c r="DL15" s="1087"/>
      <c r="DM15" s="1087"/>
      <c r="DN15" s="1087"/>
      <c r="DO15" s="1087"/>
      <c r="DP15" s="1087"/>
      <c r="DQ15" s="1087"/>
      <c r="DR15" s="1087"/>
      <c r="DS15" s="1087"/>
      <c r="DT15" s="1087"/>
      <c r="DU15" s="1087"/>
      <c r="DV15" s="1087"/>
      <c r="DW15" s="1087"/>
      <c r="DX15" s="1087"/>
      <c r="DY15" s="1087"/>
      <c r="DZ15" s="1087"/>
      <c r="EA15" s="1087"/>
      <c r="EB15" s="1087"/>
      <c r="EC15" s="1087"/>
      <c r="ED15" s="1087"/>
      <c r="EE15" s="1087"/>
      <c r="EF15" s="1087"/>
      <c r="EG15" s="1087"/>
      <c r="EH15" s="1087"/>
      <c r="EI15" s="1087"/>
      <c r="EJ15" s="1087"/>
      <c r="EK15" s="1087"/>
      <c r="EL15" s="1087"/>
      <c r="EM15" s="1087"/>
      <c r="EN15" s="1087"/>
      <c r="EO15" s="1087"/>
      <c r="EP15" s="1087"/>
      <c r="EQ15" s="1087"/>
      <c r="ER15" s="1087"/>
      <c r="ES15" s="1087"/>
      <c r="ET15" s="1087"/>
      <c r="EU15" s="1087"/>
      <c r="EV15" s="1087"/>
      <c r="EW15" s="1087"/>
      <c r="EX15" s="1087"/>
      <c r="EY15" s="1087"/>
      <c r="EZ15" s="1087"/>
      <c r="FA15" s="1087"/>
      <c r="FB15" s="1087"/>
      <c r="FC15" s="1087"/>
      <c r="FD15" s="1087"/>
      <c r="FE15" s="1087"/>
      <c r="FF15" s="1087"/>
      <c r="FG15" s="1087"/>
      <c r="FH15" s="1087"/>
      <c r="FI15" s="1087"/>
      <c r="FJ15" s="1087"/>
      <c r="FK15" s="1087"/>
      <c r="FL15" s="1087"/>
      <c r="FM15" s="1087"/>
      <c r="FN15" s="1087"/>
      <c r="FO15" s="1087"/>
      <c r="FP15" s="1087"/>
      <c r="FQ15" s="1087"/>
      <c r="FR15" s="1087"/>
      <c r="FS15" s="1087"/>
      <c r="FT15" s="1087"/>
      <c r="FU15" s="1087"/>
      <c r="FV15" s="1087"/>
      <c r="FW15" s="1087"/>
      <c r="FX15" s="1087"/>
      <c r="FY15" s="1087"/>
      <c r="FZ15" s="1087"/>
      <c r="GA15" s="1087"/>
      <c r="GB15" s="1087"/>
      <c r="GC15" s="1087"/>
      <c r="GD15" s="1087"/>
      <c r="GE15" s="1087"/>
      <c r="GF15" s="1087"/>
      <c r="GG15" s="1087"/>
      <c r="GH15" s="1087"/>
      <c r="GI15" s="1087"/>
      <c r="GJ15" s="1087"/>
      <c r="GK15" s="1087"/>
      <c r="GL15" s="1087"/>
      <c r="GM15" s="1087"/>
      <c r="GN15" s="1087"/>
      <c r="GO15" s="1087"/>
      <c r="GP15" s="1087"/>
      <c r="GQ15" s="1087"/>
      <c r="GR15" s="1087"/>
      <c r="GS15" s="1087"/>
      <c r="GT15" s="1087"/>
      <c r="GU15" s="1087"/>
      <c r="GV15" s="1087"/>
      <c r="GW15" s="1087"/>
      <c r="GX15" s="1087"/>
      <c r="GY15" s="1087"/>
      <c r="GZ15" s="1087"/>
      <c r="HA15" s="1087"/>
      <c r="HB15" s="1087"/>
      <c r="HC15" s="1087"/>
      <c r="HD15" s="1087"/>
      <c r="HE15" s="1087"/>
      <c r="HF15" s="1087"/>
      <c r="HG15" s="1087"/>
      <c r="HH15" s="1087"/>
      <c r="HI15" s="1087"/>
      <c r="HJ15" s="1087"/>
      <c r="HK15" s="1087"/>
      <c r="HL15" s="1087"/>
      <c r="HM15" s="1087"/>
      <c r="HN15" s="1087"/>
      <c r="HO15" s="1087"/>
      <c r="HP15" s="1087"/>
      <c r="HQ15" s="1087"/>
      <c r="HR15" s="1087"/>
      <c r="HS15" s="1087"/>
      <c r="HT15" s="1087"/>
      <c r="HU15" s="1087"/>
      <c r="HV15" s="1087"/>
      <c r="HW15" s="1087"/>
      <c r="HX15" s="1087"/>
      <c r="HY15" s="1087"/>
      <c r="HZ15" s="1087"/>
      <c r="IA15" s="1087"/>
      <c r="IB15" s="1087"/>
      <c r="IC15" s="1087"/>
      <c r="ID15" s="1087"/>
      <c r="IE15" s="1087"/>
      <c r="IF15" s="1087"/>
      <c r="IG15" s="1087"/>
      <c r="IH15" s="1087"/>
      <c r="II15" s="1087"/>
      <c r="IJ15" s="1087"/>
      <c r="IK15" s="1087"/>
      <c r="IL15" s="1087"/>
      <c r="IM15" s="1087"/>
      <c r="IN15" s="1087"/>
      <c r="IO15" s="1087"/>
      <c r="IP15" s="1087"/>
      <c r="IQ15" s="1087"/>
      <c r="IR15" s="1087"/>
      <c r="IS15" s="1087"/>
      <c r="IT15" s="1087"/>
      <c r="IU15" s="1087"/>
      <c r="IV15" s="1087"/>
      <c r="IW15" s="1087"/>
      <c r="IX15" s="1087"/>
      <c r="IY15" s="1087"/>
      <c r="IZ15" s="1087"/>
      <c r="JA15" s="1087"/>
      <c r="JB15" s="1087"/>
      <c r="JC15" s="1087"/>
      <c r="JD15" s="1087"/>
      <c r="JE15" s="1087"/>
      <c r="JF15" s="1087"/>
      <c r="JG15" s="1087"/>
      <c r="JH15" s="1087"/>
      <c r="JI15" s="1087"/>
      <c r="JJ15" s="1087"/>
      <c r="JK15" s="1087"/>
      <c r="JL15" s="1087"/>
      <c r="JM15" s="1087"/>
      <c r="JN15" s="1087"/>
      <c r="JO15" s="1087"/>
      <c r="JP15" s="1087"/>
      <c r="JQ15" s="1087"/>
      <c r="JR15" s="1087"/>
      <c r="JS15" s="1087"/>
      <c r="JT15" s="1087"/>
      <c r="JU15" s="1087"/>
      <c r="JV15" s="1087"/>
      <c r="JW15" s="1087"/>
      <c r="JX15" s="1087"/>
      <c r="JY15" s="1087"/>
      <c r="JZ15" s="1087"/>
      <c r="KA15" s="1087"/>
      <c r="KB15" s="1087"/>
      <c r="KC15" s="1087"/>
      <c r="KD15" s="1087"/>
      <c r="KE15" s="1087"/>
      <c r="KF15" s="1087"/>
      <c r="KG15" s="1087"/>
      <c r="KH15" s="1087"/>
      <c r="KI15" s="1087"/>
      <c r="KJ15" s="1087"/>
      <c r="KK15" s="1087"/>
      <c r="KL15" s="1087"/>
      <c r="KM15" s="1087"/>
      <c r="KN15" s="1087"/>
      <c r="KO15" s="1087"/>
      <c r="KP15" s="1087"/>
      <c r="KQ15" s="1087"/>
      <c r="KR15" s="1087"/>
      <c r="KS15" s="1087"/>
      <c r="KT15" s="1087"/>
      <c r="KU15" s="1087"/>
      <c r="KV15" s="1087"/>
      <c r="KW15" s="1087"/>
      <c r="KX15" s="1087"/>
      <c r="KY15" s="1087"/>
      <c r="KZ15" s="1087"/>
      <c r="LA15" s="1087"/>
      <c r="LB15" s="1087"/>
      <c r="LC15" s="1087"/>
      <c r="LD15" s="1087"/>
      <c r="LE15" s="1087"/>
      <c r="LF15" s="1087"/>
      <c r="LG15" s="1087"/>
      <c r="LH15" s="1087"/>
      <c r="LI15" s="1087"/>
      <c r="LJ15" s="1087"/>
      <c r="LK15" s="1087"/>
      <c r="LL15" s="1087"/>
      <c r="LM15" s="1087"/>
      <c r="LN15" s="1087"/>
      <c r="LO15" s="1087"/>
      <c r="LP15" s="1087"/>
      <c r="LQ15" s="1087"/>
      <c r="LR15" s="1087"/>
      <c r="LS15" s="1087"/>
      <c r="LT15" s="1087"/>
      <c r="LU15" s="1087"/>
      <c r="LV15" s="1087"/>
      <c r="LW15" s="1087"/>
      <c r="LX15" s="1087"/>
      <c r="LY15" s="1087"/>
      <c r="LZ15" s="1087"/>
      <c r="MA15" s="1087"/>
      <c r="MB15" s="1087"/>
      <c r="MC15" s="1087"/>
      <c r="MD15" s="1087"/>
      <c r="ME15" s="1087"/>
      <c r="MF15" s="1087"/>
      <c r="MG15" s="1087"/>
      <c r="MH15" s="1087"/>
      <c r="MI15" s="1087"/>
      <c r="MJ15" s="1087"/>
      <c r="MK15" s="1087"/>
      <c r="ML15" s="1087"/>
      <c r="MM15" s="1087"/>
      <c r="MN15" s="1087"/>
      <c r="MO15" s="1087"/>
      <c r="MP15" s="1087"/>
      <c r="MQ15" s="1087"/>
      <c r="MR15" s="1087"/>
      <c r="MS15" s="1087"/>
      <c r="MT15" s="1087"/>
      <c r="MU15" s="1087"/>
      <c r="MV15" s="1087"/>
      <c r="MW15" s="1087"/>
      <c r="MX15" s="1087"/>
      <c r="MY15" s="1087"/>
      <c r="MZ15" s="1087"/>
      <c r="NA15" s="1087"/>
      <c r="NB15" s="1087"/>
      <c r="NC15" s="1087"/>
      <c r="ND15" s="1087"/>
      <c r="NE15" s="1087"/>
      <c r="NF15" s="1087"/>
      <c r="NG15" s="1087"/>
      <c r="NH15" s="1087"/>
      <c r="NI15" s="1087"/>
      <c r="NJ15" s="1087"/>
      <c r="NK15" s="1087"/>
      <c r="NL15" s="1087"/>
      <c r="NM15" s="1087"/>
      <c r="NN15" s="1087"/>
      <c r="NO15" s="1087"/>
      <c r="NP15" s="1087"/>
      <c r="NQ15" s="1087"/>
      <c r="NR15" s="1087"/>
      <c r="NS15" s="1087"/>
      <c r="NT15" s="1087"/>
      <c r="NU15" s="1087"/>
      <c r="NV15" s="1087"/>
      <c r="NW15" s="1087"/>
      <c r="NX15" s="1087"/>
      <c r="NY15" s="1087"/>
      <c r="NZ15" s="1087"/>
      <c r="OA15" s="1087"/>
      <c r="OB15" s="1087"/>
      <c r="OC15" s="1087"/>
      <c r="OD15" s="1087"/>
      <c r="OE15" s="1087"/>
      <c r="OF15" s="1087"/>
      <c r="OG15" s="1087"/>
      <c r="OH15" s="1087"/>
      <c r="OI15" s="1087"/>
      <c r="OJ15" s="1087"/>
      <c r="OK15" s="1087"/>
      <c r="OL15" s="1087"/>
      <c r="OM15" s="1087"/>
      <c r="ON15" s="1087"/>
      <c r="OO15" s="1087"/>
      <c r="OP15" s="1087"/>
      <c r="OQ15" s="1087"/>
      <c r="OR15" s="1087"/>
      <c r="OS15" s="1087"/>
      <c r="OT15" s="1087"/>
      <c r="OU15" s="1087"/>
      <c r="OV15" s="1087"/>
      <c r="OW15" s="1087"/>
      <c r="OX15" s="1087"/>
      <c r="OY15" s="1087"/>
      <c r="OZ15" s="1087"/>
      <c r="PA15" s="1087"/>
      <c r="PB15" s="1087"/>
      <c r="PC15" s="1087"/>
      <c r="PD15" s="1087"/>
      <c r="PE15" s="1087"/>
      <c r="PF15" s="1087"/>
      <c r="PG15" s="1087"/>
      <c r="PH15" s="1087"/>
      <c r="PI15" s="1087"/>
      <c r="PJ15" s="1087"/>
      <c r="PK15" s="1087"/>
      <c r="PL15" s="1087"/>
      <c r="PM15" s="1087"/>
      <c r="PN15" s="1087"/>
      <c r="PO15" s="1087"/>
      <c r="PP15" s="1087"/>
      <c r="PQ15" s="1087"/>
      <c r="PR15" s="1087"/>
      <c r="PS15" s="1087"/>
      <c r="PT15" s="1087"/>
      <c r="PU15" s="1087"/>
      <c r="PV15" s="1087"/>
      <c r="PW15" s="1087"/>
      <c r="PX15" s="1087"/>
      <c r="PY15" s="1087"/>
      <c r="PZ15" s="1087"/>
      <c r="QA15" s="1087"/>
      <c r="QB15" s="1087"/>
      <c r="QC15" s="1087"/>
      <c r="QD15" s="1087"/>
      <c r="QE15" s="1087"/>
      <c r="QF15" s="1087"/>
      <c r="QG15" s="1087"/>
      <c r="QH15" s="1087"/>
      <c r="QI15" s="1087"/>
      <c r="QJ15" s="1087"/>
      <c r="QK15" s="1087"/>
      <c r="QL15" s="1087"/>
      <c r="QM15" s="1087"/>
      <c r="QN15" s="1087"/>
      <c r="QO15" s="1087"/>
      <c r="QP15" s="1087"/>
      <c r="QQ15" s="1087"/>
      <c r="QR15" s="1087"/>
      <c r="QS15" s="1087"/>
      <c r="QT15" s="1087"/>
      <c r="QU15" s="1087"/>
      <c r="QV15" s="1087"/>
      <c r="QW15" s="1087"/>
      <c r="QX15" s="1087"/>
      <c r="QY15" s="1087"/>
      <c r="QZ15" s="1087"/>
      <c r="RA15" s="1087"/>
      <c r="RB15" s="1087"/>
      <c r="RC15" s="1087"/>
      <c r="RD15" s="1087"/>
      <c r="RE15" s="1087"/>
      <c r="RF15" s="1087"/>
      <c r="RG15" s="1087"/>
      <c r="RH15" s="1087"/>
      <c r="RI15" s="1087"/>
      <c r="RJ15" s="1087"/>
      <c r="RK15" s="1087"/>
      <c r="RL15" s="1087"/>
      <c r="RM15" s="1087"/>
      <c r="RN15" s="1087"/>
      <c r="RO15" s="1087"/>
      <c r="RP15" s="1087"/>
      <c r="RQ15" s="1087"/>
      <c r="RR15" s="1087"/>
      <c r="RS15" s="1087"/>
      <c r="RT15" s="1087"/>
      <c r="RU15" s="1087"/>
      <c r="RV15" s="1087"/>
      <c r="RW15" s="1087"/>
      <c r="RX15" s="1087"/>
      <c r="RY15" s="1087"/>
      <c r="RZ15" s="1087"/>
      <c r="SA15" s="1087"/>
      <c r="SB15" s="1087"/>
      <c r="SC15" s="1087"/>
      <c r="SD15" s="1087"/>
      <c r="SE15" s="1087"/>
      <c r="SF15" s="1087"/>
      <c r="SG15" s="1087"/>
      <c r="SH15" s="1087"/>
      <c r="SI15" s="1087"/>
      <c r="SJ15" s="1087"/>
      <c r="SK15" s="1087"/>
      <c r="SL15" s="1087"/>
      <c r="SM15" s="1087"/>
      <c r="SN15" s="1087"/>
      <c r="SO15" s="1087"/>
      <c r="SP15" s="1087"/>
      <c r="SQ15" s="1087"/>
      <c r="SR15" s="1087"/>
      <c r="SS15" s="1087"/>
      <c r="ST15" s="1087"/>
      <c r="SU15" s="1087"/>
      <c r="SV15" s="1087"/>
      <c r="SW15" s="1087"/>
      <c r="SX15" s="1087"/>
      <c r="SY15" s="1087"/>
      <c r="SZ15" s="1087"/>
      <c r="TA15" s="1087"/>
      <c r="TB15" s="1087"/>
      <c r="TC15" s="1087"/>
      <c r="TD15" s="1087"/>
      <c r="TE15" s="1087"/>
      <c r="TF15" s="1087"/>
      <c r="TG15" s="1087"/>
      <c r="TH15" s="1087"/>
      <c r="TI15" s="1087"/>
      <c r="TJ15" s="1087"/>
      <c r="TK15" s="1087"/>
      <c r="TL15" s="1087"/>
      <c r="TM15" s="1087"/>
      <c r="TN15" s="1087"/>
      <c r="TO15" s="1087"/>
      <c r="TP15" s="1087"/>
      <c r="TQ15" s="1087"/>
      <c r="TR15" s="1087"/>
      <c r="TS15" s="1087"/>
      <c r="TT15" s="1087"/>
      <c r="TU15" s="1087"/>
      <c r="TV15" s="1087"/>
      <c r="TW15" s="1087"/>
      <c r="TX15" s="1087"/>
      <c r="TY15" s="1087"/>
      <c r="TZ15" s="1087"/>
      <c r="UA15" s="1087"/>
      <c r="UB15" s="1087"/>
      <c r="UC15" s="1087"/>
      <c r="UD15" s="1087"/>
      <c r="UE15" s="1087"/>
      <c r="UF15" s="1087"/>
      <c r="UG15" s="1087"/>
      <c r="UH15" s="1087"/>
      <c r="UI15" s="1087"/>
      <c r="UJ15" s="1087"/>
      <c r="UK15" s="1087"/>
      <c r="UL15" s="1087"/>
      <c r="UM15" s="1087"/>
      <c r="UN15" s="1087"/>
      <c r="UO15" s="1087"/>
      <c r="UP15" s="1087"/>
      <c r="UQ15" s="1087"/>
      <c r="UR15" s="1087"/>
      <c r="US15" s="1087"/>
      <c r="UT15" s="1087"/>
      <c r="UU15" s="1087"/>
      <c r="UV15" s="1087"/>
      <c r="UW15" s="1087"/>
      <c r="UX15" s="1087"/>
      <c r="UY15" s="1087"/>
      <c r="UZ15" s="1087"/>
      <c r="VA15" s="1087"/>
      <c r="VB15" s="1087"/>
      <c r="VC15" s="1087"/>
      <c r="VD15" s="1087"/>
      <c r="VE15" s="1087"/>
      <c r="VF15" s="1087"/>
      <c r="VG15" s="1087"/>
      <c r="VH15" s="1087"/>
      <c r="VI15" s="1087"/>
      <c r="VJ15" s="1087"/>
      <c r="VK15" s="1087"/>
      <c r="VL15" s="1087"/>
      <c r="VM15" s="1087"/>
      <c r="VN15" s="1087"/>
      <c r="VO15" s="1087"/>
      <c r="VP15" s="1087"/>
      <c r="VQ15" s="1087"/>
      <c r="VR15" s="1087"/>
      <c r="VS15" s="1087"/>
      <c r="VT15" s="1087"/>
      <c r="VU15" s="1087"/>
      <c r="VV15" s="1087"/>
      <c r="VW15" s="1087"/>
      <c r="VX15" s="1087"/>
      <c r="VY15" s="1087"/>
      <c r="VZ15" s="1087"/>
      <c r="WA15" s="1087"/>
      <c r="WB15" s="1087"/>
      <c r="WC15" s="1087"/>
      <c r="WD15" s="1087"/>
      <c r="WE15" s="1087"/>
      <c r="WF15" s="1087"/>
      <c r="WG15" s="1087"/>
      <c r="WH15" s="1087"/>
      <c r="WI15" s="1087"/>
      <c r="WJ15" s="1087"/>
      <c r="WK15" s="1087"/>
      <c r="WL15" s="1087"/>
      <c r="WM15" s="1087"/>
      <c r="WN15" s="1087"/>
      <c r="WO15" s="1087"/>
      <c r="WP15" s="1087"/>
      <c r="WQ15" s="1087"/>
      <c r="WR15" s="1087"/>
      <c r="WS15" s="1087"/>
      <c r="WT15" s="1087"/>
      <c r="WU15" s="1087"/>
      <c r="WV15" s="1087"/>
      <c r="WW15" s="1087"/>
      <c r="WX15" s="1087"/>
      <c r="WY15" s="1087"/>
      <c r="WZ15" s="1087"/>
      <c r="XA15" s="1087"/>
      <c r="XB15" s="1087"/>
      <c r="XC15" s="1087"/>
      <c r="XD15" s="1087"/>
      <c r="XE15" s="1087"/>
      <c r="XF15" s="1087"/>
      <c r="XG15" s="1087"/>
      <c r="XH15" s="1087"/>
      <c r="XI15" s="1087"/>
      <c r="XJ15" s="1087"/>
      <c r="XK15" s="1087"/>
      <c r="XL15" s="1087"/>
      <c r="XM15" s="1087"/>
      <c r="XN15" s="1087"/>
      <c r="XO15" s="1087"/>
      <c r="XP15" s="1087"/>
      <c r="XQ15" s="1087"/>
      <c r="XR15" s="1087"/>
      <c r="XS15" s="1087"/>
      <c r="XT15" s="1087"/>
      <c r="XU15" s="1087"/>
      <c r="XV15" s="1087"/>
      <c r="XW15" s="1087"/>
      <c r="XX15" s="1087"/>
      <c r="XY15" s="1087"/>
      <c r="XZ15" s="1087"/>
      <c r="YA15" s="1087"/>
      <c r="YB15" s="1087"/>
      <c r="YC15" s="1087"/>
      <c r="YD15" s="1087"/>
      <c r="YE15" s="1087"/>
      <c r="YF15" s="1087"/>
      <c r="YG15" s="1087"/>
      <c r="YH15" s="1087"/>
      <c r="YI15" s="1087"/>
      <c r="YJ15" s="1087"/>
      <c r="YK15" s="1087"/>
      <c r="YL15" s="1087"/>
      <c r="YM15" s="1087"/>
      <c r="YN15" s="1087"/>
      <c r="YO15" s="1087"/>
      <c r="YP15" s="1087"/>
      <c r="YQ15" s="1087"/>
      <c r="YR15" s="1087"/>
      <c r="YS15" s="1087"/>
      <c r="YT15" s="1087"/>
      <c r="YU15" s="1087"/>
      <c r="YV15" s="1087"/>
      <c r="YW15" s="1087"/>
      <c r="YX15" s="1087"/>
      <c r="YY15" s="1087"/>
      <c r="YZ15" s="1087"/>
      <c r="ZA15" s="1087"/>
      <c r="ZB15" s="1087"/>
      <c r="ZC15" s="1087"/>
      <c r="ZD15" s="1087"/>
      <c r="ZE15" s="1087"/>
      <c r="ZF15" s="1087"/>
      <c r="ZG15" s="1087"/>
      <c r="ZH15" s="1087"/>
      <c r="ZI15" s="1087"/>
      <c r="ZJ15" s="1087"/>
      <c r="ZK15" s="1087"/>
      <c r="ZL15" s="1087"/>
      <c r="ZM15" s="1087"/>
      <c r="ZN15" s="1087"/>
      <c r="ZO15" s="1087"/>
      <c r="ZP15" s="1087"/>
      <c r="ZQ15" s="1087"/>
      <c r="ZR15" s="1087"/>
      <c r="ZS15" s="1087"/>
      <c r="ZT15" s="1087"/>
      <c r="ZU15" s="1087"/>
      <c r="ZV15" s="1087"/>
      <c r="ZW15" s="1087"/>
      <c r="ZX15" s="1087"/>
      <c r="ZY15" s="1087"/>
      <c r="ZZ15" s="1087"/>
      <c r="AAA15" s="1087"/>
      <c r="AAB15" s="1087"/>
      <c r="AAC15" s="1087"/>
      <c r="AAD15" s="1087"/>
      <c r="AAE15" s="1087"/>
      <c r="AAF15" s="1087"/>
      <c r="AAG15" s="1087"/>
      <c r="AAH15" s="1087"/>
      <c r="AAI15" s="1087"/>
      <c r="AAJ15" s="1087"/>
      <c r="AAK15" s="1087"/>
      <c r="AAL15" s="1087"/>
      <c r="AAM15" s="1087"/>
      <c r="AAN15" s="1087"/>
      <c r="AAO15" s="1087"/>
      <c r="AAP15" s="1087"/>
      <c r="AAQ15" s="1087"/>
      <c r="AAR15" s="1087"/>
      <c r="AAS15" s="1087"/>
      <c r="AAT15" s="1087"/>
      <c r="AAU15" s="1087"/>
      <c r="AAV15" s="1087"/>
      <c r="AAW15" s="1087"/>
      <c r="AAX15" s="1087"/>
      <c r="AAY15" s="1087"/>
      <c r="AAZ15" s="1087"/>
      <c r="ABA15" s="1087"/>
      <c r="ABB15" s="1087"/>
      <c r="ABC15" s="1087"/>
      <c r="ABD15" s="1087"/>
      <c r="ABE15" s="1087"/>
      <c r="ABF15" s="1087"/>
      <c r="ABG15" s="1087"/>
      <c r="ABH15" s="1087"/>
      <c r="ABI15" s="1087"/>
      <c r="ABJ15" s="1087"/>
      <c r="ABK15" s="1087"/>
      <c r="ABL15" s="1087"/>
      <c r="ABM15" s="1087"/>
      <c r="ABN15" s="1087"/>
      <c r="ABO15" s="1087"/>
      <c r="ABP15" s="1087"/>
      <c r="ABQ15" s="1087"/>
      <c r="ABR15" s="1087"/>
      <c r="ABS15" s="1087"/>
      <c r="ABT15" s="1087"/>
      <c r="ABU15" s="1087"/>
      <c r="ABV15" s="1087"/>
      <c r="ABW15" s="1087"/>
      <c r="ABX15" s="1087"/>
      <c r="ABY15" s="1087"/>
      <c r="ABZ15" s="1087"/>
      <c r="ACA15" s="1087"/>
      <c r="ACB15" s="1087"/>
      <c r="ACC15" s="1087"/>
      <c r="ACD15" s="1087"/>
      <c r="ACE15" s="1087"/>
      <c r="ACF15" s="1087"/>
      <c r="ACG15" s="1087"/>
      <c r="ACH15" s="1087"/>
      <c r="ACI15" s="1087"/>
      <c r="ACJ15" s="1087"/>
      <c r="ACK15" s="1087"/>
      <c r="ACL15" s="1087"/>
      <c r="ACM15" s="1087"/>
      <c r="ACN15" s="1087"/>
      <c r="ACO15" s="1087"/>
      <c r="ACP15" s="1087"/>
      <c r="ACQ15" s="1087"/>
      <c r="ACR15" s="1087"/>
      <c r="ACS15" s="1087"/>
      <c r="ACT15" s="1087"/>
      <c r="ACU15" s="1087"/>
      <c r="ACV15" s="1087"/>
      <c r="ACW15" s="1087"/>
      <c r="ACX15" s="1087"/>
      <c r="ACY15" s="1087"/>
      <c r="ACZ15" s="1087"/>
      <c r="ADA15" s="1087"/>
      <c r="ADB15" s="1087"/>
      <c r="ADC15" s="1087"/>
      <c r="ADD15" s="1087"/>
      <c r="ADE15" s="1087"/>
      <c r="ADF15" s="1087"/>
      <c r="ADG15" s="1087"/>
      <c r="ADH15" s="1087"/>
      <c r="ADI15" s="1087"/>
      <c r="ADJ15" s="1087"/>
      <c r="ADK15" s="1087"/>
      <c r="ADL15" s="1087"/>
      <c r="ADM15" s="1087"/>
      <c r="ADN15" s="1087"/>
      <c r="ADO15" s="1087"/>
      <c r="ADP15" s="1087"/>
      <c r="ADQ15" s="1087"/>
      <c r="ADR15" s="1087"/>
      <c r="ADS15" s="1087"/>
      <c r="ADT15" s="1087"/>
      <c r="ADU15" s="1087"/>
      <c r="ADV15" s="1087"/>
      <c r="ADW15" s="1087"/>
      <c r="ADX15" s="1087"/>
      <c r="ADY15" s="1087"/>
      <c r="ADZ15" s="1087"/>
      <c r="AEA15" s="1087"/>
      <c r="AEB15" s="1087"/>
      <c r="AEC15" s="1087"/>
      <c r="AED15" s="1087"/>
      <c r="AEE15" s="1087"/>
      <c r="AEF15" s="1087"/>
      <c r="AEG15" s="1087"/>
      <c r="AEH15" s="1087"/>
      <c r="AEI15" s="1087"/>
      <c r="AEJ15" s="1087"/>
      <c r="AEK15" s="1087"/>
      <c r="AEL15" s="1087"/>
      <c r="AEM15" s="1087"/>
      <c r="AEN15" s="1087"/>
      <c r="AEO15" s="1087"/>
      <c r="AEP15" s="1087"/>
      <c r="AEQ15" s="1087"/>
      <c r="AER15" s="1087"/>
      <c r="AES15" s="1087"/>
      <c r="AET15" s="1087"/>
      <c r="AEU15" s="1087"/>
      <c r="AEV15" s="1087"/>
      <c r="AEW15" s="1087"/>
      <c r="AEX15" s="1087"/>
      <c r="AEY15" s="1087"/>
      <c r="AEZ15" s="1087"/>
      <c r="AFA15" s="1087"/>
      <c r="AFB15" s="1087"/>
      <c r="AFC15" s="1087"/>
      <c r="AFD15" s="1087"/>
      <c r="AFE15" s="1087"/>
      <c r="AFF15" s="1087"/>
      <c r="AFG15" s="1087"/>
      <c r="AFH15" s="1087"/>
      <c r="AFI15" s="1087"/>
      <c r="AFJ15" s="1087"/>
      <c r="AFK15" s="1087"/>
      <c r="AFL15" s="1087"/>
      <c r="AFM15" s="1087"/>
      <c r="AFN15" s="1087"/>
      <c r="AFO15" s="1087"/>
      <c r="AFP15" s="1087"/>
      <c r="AFQ15" s="1087"/>
      <c r="AFR15" s="1087"/>
      <c r="AFS15" s="1087"/>
      <c r="AFT15" s="1087"/>
      <c r="AFU15" s="1087"/>
      <c r="AFV15" s="1087"/>
      <c r="AFW15" s="1087"/>
      <c r="AFX15" s="1087"/>
      <c r="AFY15" s="1087"/>
      <c r="AFZ15" s="1087"/>
      <c r="AGA15" s="1087"/>
      <c r="AGB15" s="1087"/>
      <c r="AGC15" s="1087"/>
      <c r="AGD15" s="1087"/>
      <c r="AGE15" s="1087"/>
      <c r="AGF15" s="1087"/>
      <c r="AGG15" s="1087"/>
      <c r="AGH15" s="1087"/>
      <c r="AGI15" s="1087"/>
      <c r="AGJ15" s="1087"/>
      <c r="AGK15" s="1087"/>
      <c r="AGL15" s="1087"/>
      <c r="AGM15" s="1087"/>
      <c r="AGN15" s="1087"/>
      <c r="AGO15" s="1087"/>
      <c r="AGP15" s="1087"/>
      <c r="AGQ15" s="1087"/>
      <c r="AGR15" s="1087"/>
      <c r="AGS15" s="1087"/>
      <c r="AGT15" s="1087"/>
      <c r="AGU15" s="1087"/>
      <c r="AGV15" s="1087"/>
      <c r="AGW15" s="1087"/>
      <c r="AGX15" s="1087"/>
      <c r="AGY15" s="1087"/>
      <c r="AGZ15" s="1087"/>
      <c r="AHA15" s="1087"/>
      <c r="AHB15" s="1087"/>
      <c r="AHC15" s="1087"/>
      <c r="AHD15" s="1087"/>
      <c r="AHE15" s="1087"/>
      <c r="AHF15" s="1087"/>
      <c r="AHG15" s="1087"/>
      <c r="AHH15" s="1087"/>
      <c r="AHI15" s="1087"/>
      <c r="AHJ15" s="1087"/>
      <c r="AHK15" s="1087"/>
      <c r="AHL15" s="1087"/>
      <c r="AHM15" s="1087"/>
      <c r="AHN15" s="1087"/>
      <c r="AHO15" s="1087"/>
      <c r="AHP15" s="1087"/>
      <c r="AHQ15" s="1087"/>
      <c r="AHR15" s="1087"/>
      <c r="AHS15" s="1087"/>
      <c r="AHT15" s="1087"/>
      <c r="AHU15" s="1087"/>
      <c r="AHV15" s="1087"/>
      <c r="AHW15" s="1087"/>
      <c r="AHX15" s="1087"/>
      <c r="AHY15" s="1087"/>
      <c r="AHZ15" s="1087"/>
      <c r="AIA15" s="1087"/>
      <c r="AIB15" s="1087"/>
      <c r="AIC15" s="1087"/>
      <c r="AID15" s="1087"/>
      <c r="AIE15" s="1087"/>
      <c r="AIF15" s="1087"/>
      <c r="AIG15" s="1087"/>
      <c r="AIH15" s="1087"/>
      <c r="AII15" s="1087"/>
      <c r="AIJ15" s="1087"/>
      <c r="AIK15" s="1087"/>
      <c r="AIL15" s="1087"/>
      <c r="AIM15" s="1087"/>
      <c r="AIN15" s="1087"/>
      <c r="AIO15" s="1087"/>
      <c r="AIP15" s="1087"/>
      <c r="AIQ15" s="1087"/>
      <c r="AIR15" s="1087"/>
      <c r="AIS15" s="1087"/>
      <c r="AIT15" s="1087"/>
      <c r="AIU15" s="1087"/>
      <c r="AIV15" s="1087"/>
      <c r="AIW15" s="1087"/>
      <c r="AIX15" s="1087"/>
      <c r="AIY15" s="1087"/>
      <c r="AIZ15" s="1087"/>
      <c r="AJA15" s="1087"/>
      <c r="AJB15" s="1087"/>
      <c r="AJC15" s="1087"/>
      <c r="AJD15" s="1087"/>
      <c r="AJE15" s="1087"/>
      <c r="AJF15" s="1087"/>
      <c r="AJG15" s="1087"/>
      <c r="AJH15" s="1087"/>
      <c r="AJI15" s="1087"/>
      <c r="AJJ15" s="1087"/>
      <c r="AJK15" s="1087"/>
      <c r="AJL15" s="1087"/>
      <c r="AJM15" s="1087"/>
      <c r="AJN15" s="1087"/>
      <c r="AJO15" s="1087"/>
      <c r="AJP15" s="1087"/>
      <c r="AJQ15" s="1087"/>
      <c r="AJR15" s="1087"/>
      <c r="AJS15" s="1087"/>
      <c r="AJT15" s="1087"/>
      <c r="AJU15" s="1087"/>
      <c r="AJV15" s="1087"/>
      <c r="AJW15" s="1087"/>
      <c r="AJX15" s="1087"/>
      <c r="AJY15" s="1087"/>
      <c r="AJZ15" s="1087"/>
      <c r="AKA15" s="1087"/>
      <c r="AKB15" s="1087"/>
      <c r="AKC15" s="1087"/>
      <c r="AKD15" s="1087"/>
      <c r="AKE15" s="1087"/>
      <c r="AKF15" s="1087"/>
      <c r="AKG15" s="1087"/>
      <c r="AKH15" s="1087"/>
      <c r="AKI15" s="1087"/>
      <c r="AKJ15" s="1087"/>
      <c r="AKK15" s="1087"/>
      <c r="AKL15" s="1087"/>
      <c r="AKM15" s="1087"/>
      <c r="AKN15" s="1087"/>
      <c r="AKO15" s="1087"/>
      <c r="AKP15" s="1087"/>
      <c r="AKQ15" s="1087"/>
      <c r="AKR15" s="1087"/>
      <c r="AKS15" s="1087"/>
      <c r="AKT15" s="1087"/>
      <c r="AKU15" s="1087"/>
      <c r="AKV15" s="1087"/>
      <c r="AKW15" s="1087"/>
      <c r="AKX15" s="1087"/>
      <c r="AKY15" s="1087"/>
      <c r="AKZ15" s="1087"/>
      <c r="ALA15" s="1087"/>
      <c r="ALB15" s="1087"/>
      <c r="ALC15" s="1087"/>
      <c r="ALD15" s="1087"/>
      <c r="ALE15" s="1087"/>
      <c r="ALF15" s="1087"/>
      <c r="ALG15" s="1087"/>
      <c r="ALH15" s="1087"/>
      <c r="ALI15" s="1087"/>
      <c r="ALJ15" s="1087"/>
      <c r="ALK15" s="1087"/>
      <c r="ALL15" s="1087"/>
      <c r="ALM15" s="1087"/>
      <c r="ALN15" s="1087"/>
      <c r="ALO15" s="1087"/>
      <c r="ALP15" s="1087"/>
      <c r="ALQ15" s="1087"/>
      <c r="ALR15" s="1087"/>
      <c r="ALS15" s="1087"/>
      <c r="ALT15" s="1087"/>
      <c r="ALU15" s="1087"/>
      <c r="ALV15" s="1087"/>
      <c r="ALW15" s="1087"/>
      <c r="ALX15" s="1087"/>
      <c r="ALY15" s="1087"/>
      <c r="ALZ15" s="1087"/>
      <c r="AMA15" s="1087"/>
      <c r="AMB15" s="1087"/>
      <c r="AMC15" s="1087"/>
      <c r="AMD15" s="1087"/>
      <c r="AME15" s="1087"/>
      <c r="AMF15" s="1087"/>
      <c r="AMG15" s="1087"/>
      <c r="AMH15" s="1087"/>
    </row>
    <row r="16" spans="1:1025" s="1087" customFormat="1" ht="12" x14ac:dyDescent="0.2">
      <c r="A16" s="1114" t="s">
        <v>2526</v>
      </c>
      <c r="B16" s="793" t="s">
        <v>2527</v>
      </c>
      <c r="C16" s="1085">
        <v>13500000</v>
      </c>
      <c r="D16" s="1085">
        <v>0</v>
      </c>
      <c r="E16" s="1085">
        <v>13500000</v>
      </c>
      <c r="F16" s="1085">
        <v>3522425</v>
      </c>
      <c r="G16" s="1085">
        <v>9977575</v>
      </c>
      <c r="H16" s="1357">
        <f t="shared" si="0"/>
        <v>0.26092037037037036</v>
      </c>
      <c r="AMI16" s="793"/>
      <c r="AMJ16" s="793"/>
      <c r="AMK16" s="793"/>
    </row>
    <row r="17" spans="1:1025" s="1087" customFormat="1" ht="12" x14ac:dyDescent="0.2">
      <c r="A17" s="1113" t="s">
        <v>2528</v>
      </c>
      <c r="B17" s="793" t="s">
        <v>2527</v>
      </c>
      <c r="C17" s="1085">
        <v>13500000</v>
      </c>
      <c r="D17" s="1085">
        <v>0</v>
      </c>
      <c r="E17" s="1085">
        <v>13500000</v>
      </c>
      <c r="F17" s="1085">
        <v>3522425</v>
      </c>
      <c r="G17" s="1085">
        <v>9977575</v>
      </c>
      <c r="H17" s="1357">
        <f t="shared" si="0"/>
        <v>0.26092037037037036</v>
      </c>
      <c r="AMI17" s="793"/>
      <c r="AMJ17" s="793"/>
      <c r="AMK17" s="793"/>
    </row>
    <row r="18" spans="1:1025" s="1087" customFormat="1" ht="12" x14ac:dyDescent="0.2">
      <c r="A18" s="1114" t="s">
        <v>2529</v>
      </c>
      <c r="B18" s="793" t="s">
        <v>2530</v>
      </c>
      <c r="C18" s="1085">
        <v>342000000</v>
      </c>
      <c r="D18" s="1085">
        <v>0</v>
      </c>
      <c r="E18" s="1085">
        <v>342000000</v>
      </c>
      <c r="F18" s="1085">
        <v>210034205.15000001</v>
      </c>
      <c r="G18" s="1085">
        <v>131965794.84999999</v>
      </c>
      <c r="H18" s="1357">
        <f t="shared" si="0"/>
        <v>0.61413510277777783</v>
      </c>
      <c r="AMI18" s="793"/>
      <c r="AMJ18" s="793"/>
      <c r="AMK18" s="793"/>
    </row>
    <row r="19" spans="1:1025" s="1087" customFormat="1" ht="12" x14ac:dyDescent="0.2">
      <c r="A19" s="1113" t="s">
        <v>2531</v>
      </c>
      <c r="B19" s="793" t="s">
        <v>2530</v>
      </c>
      <c r="C19" s="1085">
        <v>342000000</v>
      </c>
      <c r="D19" s="1085">
        <v>0</v>
      </c>
      <c r="E19" s="1085">
        <v>342000000</v>
      </c>
      <c r="F19" s="1085">
        <v>210034205.15000001</v>
      </c>
      <c r="G19" s="1085">
        <v>131965794.84999999</v>
      </c>
      <c r="H19" s="1357">
        <f t="shared" si="0"/>
        <v>0.61413510277777783</v>
      </c>
      <c r="AMI19" s="793"/>
      <c r="AMJ19" s="793"/>
      <c r="AMK19" s="793"/>
    </row>
    <row r="20" spans="1:1025" s="1087" customFormat="1" ht="12" x14ac:dyDescent="0.2">
      <c r="A20" s="1113" t="s">
        <v>2532</v>
      </c>
      <c r="B20" s="793" t="s">
        <v>2533</v>
      </c>
      <c r="C20" s="1085">
        <v>2594383070.3299999</v>
      </c>
      <c r="D20" s="1085">
        <v>767057797.80999994</v>
      </c>
      <c r="E20" s="1085">
        <v>3361440868.1399999</v>
      </c>
      <c r="F20" s="1085">
        <v>1591147969.1900001</v>
      </c>
      <c r="G20" s="1085">
        <v>1770292898.95</v>
      </c>
      <c r="H20" s="1357">
        <f t="shared" si="0"/>
        <v>0.47335295535644412</v>
      </c>
      <c r="AMI20" s="793"/>
      <c r="AMJ20" s="793"/>
      <c r="AMK20" s="793"/>
    </row>
    <row r="21" spans="1:1025" s="1087" customFormat="1" ht="12" x14ac:dyDescent="0.2">
      <c r="A21" s="1114" t="s">
        <v>2534</v>
      </c>
      <c r="B21" s="793" t="s">
        <v>2535</v>
      </c>
      <c r="C21" s="1085">
        <v>793234874.42999995</v>
      </c>
      <c r="D21" s="1085">
        <v>8487280.8000000007</v>
      </c>
      <c r="E21" s="1085">
        <v>801722155.23000002</v>
      </c>
      <c r="F21" s="1085">
        <v>395921412.5</v>
      </c>
      <c r="G21" s="1085">
        <v>405800742.73000002</v>
      </c>
      <c r="H21" s="1357">
        <f t="shared" si="0"/>
        <v>0.49383868203868847</v>
      </c>
      <c r="AMI21" s="793"/>
      <c r="AMJ21" s="793"/>
      <c r="AMK21" s="793"/>
    </row>
    <row r="22" spans="1:1025" s="1087" customFormat="1" ht="12" x14ac:dyDescent="0.2">
      <c r="A22" s="1113" t="s">
        <v>2536</v>
      </c>
      <c r="B22" s="793" t="s">
        <v>2535</v>
      </c>
      <c r="C22" s="1085">
        <v>793234874.42999995</v>
      </c>
      <c r="D22" s="1085">
        <v>8487280.8000000007</v>
      </c>
      <c r="E22" s="1085">
        <v>801722155.23000002</v>
      </c>
      <c r="F22" s="1085">
        <v>395921412.5</v>
      </c>
      <c r="G22" s="1085">
        <v>405800742.73000002</v>
      </c>
      <c r="H22" s="1357">
        <f t="shared" si="0"/>
        <v>0.49383868203868847</v>
      </c>
      <c r="AMI22" s="793"/>
      <c r="AMJ22" s="793"/>
      <c r="AMK22" s="793"/>
    </row>
    <row r="23" spans="1:1025" s="1087" customFormat="1" ht="12" x14ac:dyDescent="0.2">
      <c r="A23" s="1114" t="s">
        <v>2537</v>
      </c>
      <c r="B23" s="793" t="s">
        <v>2538</v>
      </c>
      <c r="C23" s="1085">
        <v>1787648195.9000001</v>
      </c>
      <c r="D23" s="1085">
        <v>64550302.600000001</v>
      </c>
      <c r="E23" s="1085">
        <v>1852198498.5</v>
      </c>
      <c r="F23" s="1085">
        <v>917263927.54999995</v>
      </c>
      <c r="G23" s="1085">
        <v>934934570.95000005</v>
      </c>
      <c r="H23" s="1357">
        <f t="shared" si="0"/>
        <v>0.49522981920827852</v>
      </c>
      <c r="AMI23" s="793"/>
      <c r="AMJ23" s="793"/>
      <c r="AMK23" s="793"/>
    </row>
    <row r="24" spans="1:1025" s="1087" customFormat="1" ht="12" x14ac:dyDescent="0.2">
      <c r="A24" s="1113" t="s">
        <v>2539</v>
      </c>
      <c r="B24" s="793" t="s">
        <v>2538</v>
      </c>
      <c r="C24" s="1085">
        <v>1787648195.9000001</v>
      </c>
      <c r="D24" s="1085">
        <v>64550302.600000001</v>
      </c>
      <c r="E24" s="1085">
        <v>1852198498.5</v>
      </c>
      <c r="F24" s="1085">
        <v>917263927.54999995</v>
      </c>
      <c r="G24" s="1085">
        <v>934934570.95000005</v>
      </c>
      <c r="H24" s="1357">
        <f t="shared" si="0"/>
        <v>0.49522981920827852</v>
      </c>
      <c r="AMI24" s="793"/>
      <c r="AMJ24" s="793"/>
      <c r="AMK24" s="793"/>
    </row>
    <row r="25" spans="1:1025" s="1087" customFormat="1" ht="12" x14ac:dyDescent="0.2">
      <c r="A25" s="1114" t="s">
        <v>4827</v>
      </c>
      <c r="B25" s="793" t="s">
        <v>4828</v>
      </c>
      <c r="C25" s="1085">
        <v>0</v>
      </c>
      <c r="D25" s="1085">
        <v>694020214.40999997</v>
      </c>
      <c r="E25" s="1085">
        <v>694020214.40999997</v>
      </c>
      <c r="F25" s="1085">
        <v>274994390.29000002</v>
      </c>
      <c r="G25" s="1085">
        <v>419025824.12</v>
      </c>
      <c r="H25" s="1357">
        <f t="shared" si="0"/>
        <v>0.39623397788748571</v>
      </c>
      <c r="AMI25" s="793"/>
      <c r="AMJ25" s="793"/>
      <c r="AMK25" s="793"/>
    </row>
    <row r="26" spans="1:1025" s="1087" customFormat="1" ht="12" x14ac:dyDescent="0.2">
      <c r="A26" s="1113" t="s">
        <v>4829</v>
      </c>
      <c r="B26" s="793" t="s">
        <v>4830</v>
      </c>
      <c r="C26" s="1085">
        <v>0</v>
      </c>
      <c r="D26" s="1085">
        <v>694020214.40999997</v>
      </c>
      <c r="E26" s="1085">
        <v>694020214.40999997</v>
      </c>
      <c r="F26" s="1085">
        <v>274994390.29000002</v>
      </c>
      <c r="G26" s="1085">
        <v>419025824.12</v>
      </c>
      <c r="H26" s="1357">
        <f t="shared" si="0"/>
        <v>0.39623397788748571</v>
      </c>
      <c r="AMI26" s="793"/>
      <c r="AMJ26" s="793"/>
      <c r="AMK26" s="793"/>
    </row>
    <row r="27" spans="1:1025" s="1087" customFormat="1" ht="12" x14ac:dyDescent="0.2">
      <c r="A27" s="1114" t="s">
        <v>2540</v>
      </c>
      <c r="B27" s="793" t="s">
        <v>2541</v>
      </c>
      <c r="C27" s="1085">
        <v>13500000</v>
      </c>
      <c r="D27" s="1085">
        <v>0</v>
      </c>
      <c r="E27" s="1085">
        <v>13500000</v>
      </c>
      <c r="F27" s="1085">
        <v>2968238.85</v>
      </c>
      <c r="G27" s="1085">
        <v>10531761.15</v>
      </c>
      <c r="H27" s="1357">
        <f t="shared" si="0"/>
        <v>0.21986954444444445</v>
      </c>
      <c r="AMI27" s="793"/>
      <c r="AMJ27" s="793"/>
      <c r="AMK27" s="793"/>
    </row>
    <row r="28" spans="1:1025" s="1087" customFormat="1" ht="12" x14ac:dyDescent="0.2">
      <c r="A28" s="1113" t="s">
        <v>2542</v>
      </c>
      <c r="B28" s="793" t="s">
        <v>2541</v>
      </c>
      <c r="C28" s="1085">
        <v>13500000</v>
      </c>
      <c r="D28" s="1085">
        <v>0</v>
      </c>
      <c r="E28" s="1085">
        <v>13500000</v>
      </c>
      <c r="F28" s="1085">
        <v>2968238.85</v>
      </c>
      <c r="G28" s="1085">
        <v>10531761.15</v>
      </c>
      <c r="H28" s="1357">
        <f t="shared" si="0"/>
        <v>0.21986954444444445</v>
      </c>
      <c r="AMI28" s="793"/>
      <c r="AMJ28" s="793"/>
      <c r="AMK28" s="793"/>
    </row>
    <row r="29" spans="1:1025" s="1087" customFormat="1" ht="12" x14ac:dyDescent="0.2">
      <c r="A29" s="1113" t="s">
        <v>2543</v>
      </c>
      <c r="B29" s="793" t="s">
        <v>2544</v>
      </c>
      <c r="C29" s="1085">
        <f>C30+C33+C35+C37+C39</f>
        <v>103276618341.63</v>
      </c>
      <c r="D29" s="1085">
        <v>2628887777.4299998</v>
      </c>
      <c r="E29" s="1085">
        <f>E30+E33+E35+E37+E39</f>
        <v>105905506119.06</v>
      </c>
      <c r="F29" s="1085">
        <v>58697833595.580002</v>
      </c>
      <c r="G29" s="1085">
        <v>47207672523.480003</v>
      </c>
      <c r="H29" s="1357">
        <f t="shared" si="0"/>
        <v>0.55424723176896329</v>
      </c>
      <c r="AMI29" s="793"/>
      <c r="AMJ29" s="793"/>
      <c r="AMK29" s="793"/>
    </row>
    <row r="30" spans="1:1025" s="1087" customFormat="1" ht="12" x14ac:dyDescent="0.2">
      <c r="A30" s="1114" t="s">
        <v>2545</v>
      </c>
      <c r="B30" s="793" t="s">
        <v>2546</v>
      </c>
      <c r="C30" s="1085">
        <v>60767538786.209999</v>
      </c>
      <c r="D30" s="1085">
        <v>1636851154.0699999</v>
      </c>
      <c r="E30" s="1085">
        <v>62404389940.279999</v>
      </c>
      <c r="F30" s="1085">
        <v>31314392178.599998</v>
      </c>
      <c r="G30" s="1085">
        <v>31089997761.68</v>
      </c>
      <c r="H30" s="1357">
        <f t="shared" si="0"/>
        <v>0.50179790570130356</v>
      </c>
      <c r="AMI30" s="793"/>
      <c r="AMJ30" s="793"/>
      <c r="AMK30" s="793"/>
    </row>
    <row r="31" spans="1:1025" s="1087" customFormat="1" ht="12" x14ac:dyDescent="0.2">
      <c r="A31" s="1113" t="s">
        <v>2547</v>
      </c>
      <c r="B31" s="793" t="s">
        <v>2548</v>
      </c>
      <c r="C31" s="1085">
        <v>13017697549.07</v>
      </c>
      <c r="D31" s="1085">
        <v>334922605.23000002</v>
      </c>
      <c r="E31" s="1085">
        <v>13352620154.299999</v>
      </c>
      <c r="F31" s="1085">
        <v>6815346378.3999996</v>
      </c>
      <c r="G31" s="1085">
        <v>6537273775.8999996</v>
      </c>
      <c r="H31" s="1357">
        <f t="shared" si="0"/>
        <v>0.51041266055974976</v>
      </c>
      <c r="AMI31" s="793"/>
      <c r="AMJ31" s="793"/>
      <c r="AMK31" s="793"/>
    </row>
    <row r="32" spans="1:1025" s="1087" customFormat="1" ht="12" x14ac:dyDescent="0.2">
      <c r="A32" s="1113" t="s">
        <v>2549</v>
      </c>
      <c r="B32" s="793" t="s">
        <v>2550</v>
      </c>
      <c r="C32" s="1085">
        <v>47749841237.139999</v>
      </c>
      <c r="D32" s="1085">
        <v>1301928548.8399999</v>
      </c>
      <c r="E32" s="1085">
        <v>49051769785.980003</v>
      </c>
      <c r="F32" s="1085">
        <v>24499045800.200001</v>
      </c>
      <c r="G32" s="1085">
        <v>24552723985.779999</v>
      </c>
      <c r="H32" s="1357">
        <f t="shared" si="0"/>
        <v>0.49945284149976438</v>
      </c>
      <c r="AMI32" s="793"/>
      <c r="AMJ32" s="793"/>
      <c r="AMK32" s="793"/>
    </row>
    <row r="33" spans="1:1025" s="1087" customFormat="1" ht="12" x14ac:dyDescent="0.2">
      <c r="A33" s="1114" t="s">
        <v>2551</v>
      </c>
      <c r="B33" s="793" t="s">
        <v>2552</v>
      </c>
      <c r="C33" s="1085">
        <v>249683160</v>
      </c>
      <c r="D33" s="1085">
        <v>277462.34000000003</v>
      </c>
      <c r="E33" s="1085">
        <v>249960622.34</v>
      </c>
      <c r="F33" s="1085">
        <v>120711745.55</v>
      </c>
      <c r="G33" s="1085">
        <v>129248876.79000001</v>
      </c>
      <c r="H33" s="1357">
        <f t="shared" si="0"/>
        <v>0.48292304771831684</v>
      </c>
      <c r="AMI33" s="793"/>
      <c r="AMJ33" s="793"/>
      <c r="AMK33" s="793"/>
    </row>
    <row r="34" spans="1:1025" s="1087" customFormat="1" ht="12" x14ac:dyDescent="0.2">
      <c r="A34" s="1113" t="s">
        <v>2553</v>
      </c>
      <c r="B34" s="793" t="s">
        <v>2552</v>
      </c>
      <c r="C34" s="1085">
        <v>249683160</v>
      </c>
      <c r="D34" s="1085">
        <v>277462.34000000003</v>
      </c>
      <c r="E34" s="1085">
        <v>249960622.34</v>
      </c>
      <c r="F34" s="1085">
        <v>120711745.55</v>
      </c>
      <c r="G34" s="1085">
        <v>129248876.79000001</v>
      </c>
      <c r="H34" s="1357">
        <f t="shared" si="0"/>
        <v>0.48292304771831684</v>
      </c>
      <c r="AMI34" s="793"/>
      <c r="AMJ34" s="793"/>
      <c r="AMK34" s="793"/>
    </row>
    <row r="35" spans="1:1025" s="1087" customFormat="1" ht="12" x14ac:dyDescent="0.2">
      <c r="A35" s="1114" t="s">
        <v>2554</v>
      </c>
      <c r="B35" s="793" t="s">
        <v>2555</v>
      </c>
      <c r="C35" s="1085">
        <v>12795665494.35</v>
      </c>
      <c r="D35" s="1085">
        <v>385306548.18000001</v>
      </c>
      <c r="E35" s="1085">
        <v>13180972042.530001</v>
      </c>
      <c r="F35" s="1085">
        <v>6807741883.96</v>
      </c>
      <c r="G35" s="1085">
        <v>6373230158.5699997</v>
      </c>
      <c r="H35" s="1357">
        <f t="shared" si="0"/>
        <v>0.51648253725097037</v>
      </c>
      <c r="AMI35" s="793"/>
      <c r="AMJ35" s="793"/>
      <c r="AMK35" s="793"/>
    </row>
    <row r="36" spans="1:1025" s="1087" customFormat="1" ht="12" x14ac:dyDescent="0.2">
      <c r="A36" s="1113" t="s">
        <v>2556</v>
      </c>
      <c r="B36" s="793" t="s">
        <v>2555</v>
      </c>
      <c r="C36" s="1085">
        <v>12795665494.35</v>
      </c>
      <c r="D36" s="1085">
        <v>385306548.18000001</v>
      </c>
      <c r="E36" s="1085">
        <v>13180972042.530001</v>
      </c>
      <c r="F36" s="1085">
        <v>6807741883.96</v>
      </c>
      <c r="G36" s="1085">
        <v>6373230158.5699997</v>
      </c>
      <c r="H36" s="1357">
        <f t="shared" si="0"/>
        <v>0.51648253725097037</v>
      </c>
      <c r="AMI36" s="793"/>
      <c r="AMJ36" s="793"/>
      <c r="AMK36" s="793"/>
    </row>
    <row r="37" spans="1:1025" s="1087" customFormat="1" ht="12" x14ac:dyDescent="0.2">
      <c r="A37" s="1114" t="s">
        <v>2557</v>
      </c>
      <c r="B37" s="793" t="s">
        <v>2558</v>
      </c>
      <c r="C37" s="1085">
        <v>11532771398.379999</v>
      </c>
      <c r="D37" s="1085">
        <v>24592378.68</v>
      </c>
      <c r="E37" s="1085">
        <v>11557363777.059999</v>
      </c>
      <c r="F37" s="1085">
        <v>11183977209.530001</v>
      </c>
      <c r="G37" s="1085">
        <v>373386567.52999997</v>
      </c>
      <c r="H37" s="1357">
        <f t="shared" si="0"/>
        <v>0.96769275634715879</v>
      </c>
      <c r="AMI37" s="793"/>
      <c r="AMJ37" s="793"/>
      <c r="AMK37" s="793"/>
    </row>
    <row r="38" spans="1:1025" s="1087" customFormat="1" ht="12" x14ac:dyDescent="0.2">
      <c r="A38" s="1113" t="s">
        <v>2559</v>
      </c>
      <c r="B38" s="793" t="s">
        <v>2558</v>
      </c>
      <c r="C38" s="1085">
        <v>11532771398.379999</v>
      </c>
      <c r="D38" s="1085">
        <v>24592378.68</v>
      </c>
      <c r="E38" s="1085">
        <v>11557363777.059999</v>
      </c>
      <c r="F38" s="1085">
        <v>11183977209.530001</v>
      </c>
      <c r="G38" s="1085">
        <v>373386567.52999997</v>
      </c>
      <c r="H38" s="1357">
        <f t="shared" si="0"/>
        <v>0.96769275634715879</v>
      </c>
      <c r="AMI38" s="793"/>
      <c r="AMJ38" s="793"/>
      <c r="AMK38" s="793"/>
    </row>
    <row r="39" spans="1:1025" s="1087" customFormat="1" ht="12" x14ac:dyDescent="0.2">
      <c r="A39" s="1113" t="s">
        <v>2560</v>
      </c>
      <c r="B39" s="793" t="s">
        <v>2561</v>
      </c>
      <c r="C39" s="1085">
        <v>17930959502.689999</v>
      </c>
      <c r="D39" s="1085">
        <v>581860234.15999997</v>
      </c>
      <c r="E39" s="1085">
        <v>18512819736.849998</v>
      </c>
      <c r="F39" s="1085">
        <v>9271010577.9400005</v>
      </c>
      <c r="G39" s="1085">
        <v>9241809158.9099998</v>
      </c>
      <c r="H39" s="1357">
        <f t="shared" si="0"/>
        <v>0.50078868101794016</v>
      </c>
      <c r="AMI39" s="793"/>
      <c r="AMJ39" s="793"/>
      <c r="AMK39" s="793"/>
    </row>
    <row r="40" spans="1:1025" s="1087" customFormat="1" ht="12" x14ac:dyDescent="0.2">
      <c r="A40" s="1113" t="s">
        <v>2562</v>
      </c>
      <c r="B40" s="793" t="s">
        <v>2563</v>
      </c>
      <c r="C40" s="1085">
        <v>9928634669.6499996</v>
      </c>
      <c r="D40" s="1085">
        <v>301288272.75999999</v>
      </c>
      <c r="E40" s="1085">
        <v>10229922942.41</v>
      </c>
      <c r="F40" s="1085">
        <v>5143582421.7700005</v>
      </c>
      <c r="G40" s="1085">
        <v>5086340520.6400003</v>
      </c>
      <c r="H40" s="1357">
        <f t="shared" si="0"/>
        <v>0.50279776795251774</v>
      </c>
      <c r="AMI40" s="793"/>
      <c r="AMJ40" s="793"/>
      <c r="AMK40" s="793"/>
    </row>
    <row r="41" spans="1:1025" s="1087" customFormat="1" ht="12" x14ac:dyDescent="0.2">
      <c r="A41" s="1113" t="s">
        <v>2564</v>
      </c>
      <c r="B41" s="793" t="s">
        <v>2565</v>
      </c>
      <c r="C41" s="1085">
        <v>7023436933.04</v>
      </c>
      <c r="D41" s="1085">
        <v>256165437.24000001</v>
      </c>
      <c r="E41" s="1085">
        <v>7279602370.2799997</v>
      </c>
      <c r="F41" s="1085">
        <v>3662254801.52</v>
      </c>
      <c r="G41" s="1085">
        <v>3617347568.7600002</v>
      </c>
      <c r="H41" s="1357">
        <f t="shared" si="0"/>
        <v>0.50308445643565236</v>
      </c>
      <c r="AMI41" s="793"/>
      <c r="AMJ41" s="793"/>
      <c r="AMK41" s="793"/>
    </row>
    <row r="42" spans="1:1025" s="1087" customFormat="1" ht="12" x14ac:dyDescent="0.2">
      <c r="A42" s="1113" t="s">
        <v>2566</v>
      </c>
      <c r="B42" s="793" t="s">
        <v>2567</v>
      </c>
      <c r="C42" s="1085">
        <v>32887900</v>
      </c>
      <c r="D42" s="1085">
        <v>0</v>
      </c>
      <c r="E42" s="1085">
        <v>32887900</v>
      </c>
      <c r="F42" s="1085">
        <v>0</v>
      </c>
      <c r="G42" s="1085">
        <v>32887900</v>
      </c>
      <c r="H42" s="1357">
        <f t="shared" si="0"/>
        <v>0</v>
      </c>
      <c r="AMI42" s="793"/>
      <c r="AMJ42" s="793"/>
      <c r="AMK42" s="793"/>
    </row>
    <row r="43" spans="1:1025" s="1087" customFormat="1" ht="12" x14ac:dyDescent="0.2">
      <c r="A43" s="1113" t="s">
        <v>2568</v>
      </c>
      <c r="B43" s="793" t="s">
        <v>2569</v>
      </c>
      <c r="C43" s="1085">
        <v>730000000</v>
      </c>
      <c r="D43" s="1085">
        <v>23695219.800000001</v>
      </c>
      <c r="E43" s="1085">
        <v>753695219.79999995</v>
      </c>
      <c r="F43" s="1085">
        <v>359620153.80000001</v>
      </c>
      <c r="G43" s="1085">
        <v>394075066</v>
      </c>
      <c r="H43" s="1357">
        <f t="shared" si="0"/>
        <v>0.4771426756500175</v>
      </c>
      <c r="AMI43" s="793"/>
      <c r="AMJ43" s="793"/>
      <c r="AMK43" s="793"/>
    </row>
    <row r="44" spans="1:1025" s="1087" customFormat="1" ht="12" x14ac:dyDescent="0.2">
      <c r="A44" s="1113" t="s">
        <v>2570</v>
      </c>
      <c r="B44" s="793" t="s">
        <v>2571</v>
      </c>
      <c r="C44" s="1085">
        <v>216000000</v>
      </c>
      <c r="D44" s="1085">
        <v>711304.36</v>
      </c>
      <c r="E44" s="1085">
        <v>216711304.36000001</v>
      </c>
      <c r="F44" s="1085">
        <v>105553200.84999999</v>
      </c>
      <c r="G44" s="1085">
        <v>111158103.51000001</v>
      </c>
      <c r="H44" s="1357">
        <f t="shared" si="0"/>
        <v>0.48706827344205084</v>
      </c>
      <c r="AMI44" s="793"/>
      <c r="AMJ44" s="793"/>
      <c r="AMK44" s="793"/>
    </row>
    <row r="45" spans="1:1025" s="1087" customFormat="1" ht="12" x14ac:dyDescent="0.2">
      <c r="A45" s="1113" t="s">
        <v>2572</v>
      </c>
      <c r="B45" s="793" t="s">
        <v>4831</v>
      </c>
      <c r="C45" s="1085">
        <v>14971527489.59</v>
      </c>
      <c r="D45" s="1085">
        <v>450826694.19</v>
      </c>
      <c r="E45" s="1085">
        <v>15422354183.780001</v>
      </c>
      <c r="F45" s="1085">
        <v>8010959958.8299999</v>
      </c>
      <c r="G45" s="1085">
        <v>7411394224.9499998</v>
      </c>
      <c r="H45" s="1357">
        <f t="shared" si="0"/>
        <v>0.51943820401007823</v>
      </c>
      <c r="AMI45" s="793"/>
      <c r="AMJ45" s="793"/>
      <c r="AMK45" s="793"/>
    </row>
    <row r="46" spans="1:1025" s="1087" customFormat="1" ht="12" x14ac:dyDescent="0.2">
      <c r="A46" s="1114" t="s">
        <v>2573</v>
      </c>
      <c r="B46" s="793" t="s">
        <v>2574</v>
      </c>
      <c r="C46" s="1085">
        <v>14203756849.1</v>
      </c>
      <c r="D46" s="1085">
        <v>427707376.44999999</v>
      </c>
      <c r="E46" s="1085">
        <v>14631464225.549999</v>
      </c>
      <c r="F46" s="1085">
        <v>7600727340.0699997</v>
      </c>
      <c r="G46" s="1085">
        <v>7030736885.4799995</v>
      </c>
      <c r="H46" s="1357">
        <f t="shared" si="0"/>
        <v>0.51947824379718133</v>
      </c>
      <c r="AMI46" s="793"/>
      <c r="AMJ46" s="793"/>
      <c r="AMK46" s="793"/>
    </row>
    <row r="47" spans="1:1025" s="1087" customFormat="1" ht="12" x14ac:dyDescent="0.2">
      <c r="A47" s="1113" t="s">
        <v>2575</v>
      </c>
      <c r="B47" s="793" t="s">
        <v>2574</v>
      </c>
      <c r="C47" s="1085">
        <v>14203756849.1</v>
      </c>
      <c r="D47" s="1085">
        <v>427707376.44999999</v>
      </c>
      <c r="E47" s="1085">
        <v>14631464225.549999</v>
      </c>
      <c r="F47" s="1085">
        <v>7600727340.0699997</v>
      </c>
      <c r="G47" s="1085">
        <v>7030736885.4799995</v>
      </c>
      <c r="H47" s="1357">
        <f t="shared" si="0"/>
        <v>0.51947824379718133</v>
      </c>
      <c r="AMI47" s="793"/>
      <c r="AMJ47" s="793"/>
      <c r="AMK47" s="793"/>
    </row>
    <row r="48" spans="1:1025" s="1087" customFormat="1" ht="12" x14ac:dyDescent="0.2">
      <c r="A48" s="1114" t="s">
        <v>2576</v>
      </c>
      <c r="B48" s="793" t="s">
        <v>2577</v>
      </c>
      <c r="C48" s="1085">
        <v>767770640.49000001</v>
      </c>
      <c r="D48" s="1085">
        <v>23119317.739999998</v>
      </c>
      <c r="E48" s="1085">
        <v>790889958.23000002</v>
      </c>
      <c r="F48" s="1085">
        <v>410232618.75999999</v>
      </c>
      <c r="G48" s="1085">
        <v>380657339.47000003</v>
      </c>
      <c r="H48" s="1357">
        <f t="shared" si="0"/>
        <v>0.51869746794875804</v>
      </c>
      <c r="AMI48" s="793"/>
      <c r="AMJ48" s="793"/>
      <c r="AMK48" s="793"/>
    </row>
    <row r="49" spans="1:1025" s="1087" customFormat="1" ht="12" x14ac:dyDescent="0.2">
      <c r="A49" s="1113" t="s">
        <v>2578</v>
      </c>
      <c r="B49" s="793" t="s">
        <v>2577</v>
      </c>
      <c r="C49" s="1085">
        <v>767770640.49000001</v>
      </c>
      <c r="D49" s="1085">
        <v>23119317.739999998</v>
      </c>
      <c r="E49" s="1085">
        <v>790889958.23000002</v>
      </c>
      <c r="F49" s="1085">
        <v>410232618.75999999</v>
      </c>
      <c r="G49" s="1085">
        <v>380657339.47000003</v>
      </c>
      <c r="H49" s="1357">
        <f t="shared" si="0"/>
        <v>0.51869746794875804</v>
      </c>
      <c r="AMI49" s="793"/>
      <c r="AMJ49" s="793"/>
      <c r="AMK49" s="793"/>
    </row>
    <row r="50" spans="1:1025" s="1087" customFormat="1" ht="12" x14ac:dyDescent="0.2">
      <c r="A50" s="1113" t="s">
        <v>2579</v>
      </c>
      <c r="B50" s="793" t="s">
        <v>4832</v>
      </c>
      <c r="C50" s="1085">
        <v>19306316980.68</v>
      </c>
      <c r="D50" s="1085">
        <v>581430339.90999997</v>
      </c>
      <c r="E50" s="1085">
        <v>19887747320.59</v>
      </c>
      <c r="F50" s="1085">
        <v>10337935997.559999</v>
      </c>
      <c r="G50" s="1085">
        <v>9549811323.0300007</v>
      </c>
      <c r="H50" s="1357">
        <f t="shared" si="0"/>
        <v>0.51981432743048894</v>
      </c>
      <c r="AMI50" s="793"/>
      <c r="AMJ50" s="793"/>
      <c r="AMK50" s="793"/>
    </row>
    <row r="51" spans="1:1025" s="1087" customFormat="1" ht="12" x14ac:dyDescent="0.2">
      <c r="A51" s="1114" t="s">
        <v>2580</v>
      </c>
      <c r="B51" s="793" t="s">
        <v>4833</v>
      </c>
      <c r="C51" s="1085">
        <v>4606623842.9499998</v>
      </c>
      <c r="D51" s="1085">
        <v>138715905.86000001</v>
      </c>
      <c r="E51" s="1085">
        <v>4745339748.8100004</v>
      </c>
      <c r="F51" s="1085">
        <v>2245221347.9499998</v>
      </c>
      <c r="G51" s="1085">
        <v>2500118400.8600001</v>
      </c>
      <c r="H51" s="1357">
        <f t="shared" si="0"/>
        <v>0.47314238111465867</v>
      </c>
      <c r="AMI51" s="793"/>
      <c r="AMJ51" s="793"/>
      <c r="AMK51" s="793"/>
    </row>
    <row r="52" spans="1:1025" s="1087" customFormat="1" ht="12" x14ac:dyDescent="0.2">
      <c r="A52" s="1113" t="s">
        <v>2581</v>
      </c>
      <c r="B52" s="793" t="s">
        <v>4833</v>
      </c>
      <c r="C52" s="1085">
        <v>4606623842.9499998</v>
      </c>
      <c r="D52" s="1085">
        <v>138715905.86000001</v>
      </c>
      <c r="E52" s="1085">
        <v>4745339748.8100004</v>
      </c>
      <c r="F52" s="1085">
        <v>2245221347.9499998</v>
      </c>
      <c r="G52" s="1085">
        <v>2500118400.8600001</v>
      </c>
      <c r="H52" s="1357">
        <f t="shared" si="0"/>
        <v>0.47314238111465867</v>
      </c>
      <c r="AMI52" s="793"/>
      <c r="AMJ52" s="793"/>
      <c r="AMK52" s="793"/>
    </row>
    <row r="53" spans="1:1025" s="1087" customFormat="1" ht="12" x14ac:dyDescent="0.2">
      <c r="A53" s="1114" t="s">
        <v>2582</v>
      </c>
      <c r="B53" s="793" t="s">
        <v>2583</v>
      </c>
      <c r="C53" s="1085">
        <v>2303311921.5</v>
      </c>
      <c r="D53" s="1085">
        <v>69357952.930000007</v>
      </c>
      <c r="E53" s="1085">
        <v>2372669874.4299998</v>
      </c>
      <c r="F53" s="1085">
        <v>1228694734</v>
      </c>
      <c r="G53" s="1085">
        <v>1143975140.4300001</v>
      </c>
      <c r="H53" s="1357">
        <f t="shared" si="0"/>
        <v>0.51785321980167021</v>
      </c>
      <c r="AMI53" s="793"/>
      <c r="AMJ53" s="793"/>
      <c r="AMK53" s="793"/>
    </row>
    <row r="54" spans="1:1025" s="1087" customFormat="1" ht="12" x14ac:dyDescent="0.2">
      <c r="A54" s="1113" t="s">
        <v>2584</v>
      </c>
      <c r="B54" s="793" t="s">
        <v>4834</v>
      </c>
      <c r="C54" s="1085">
        <v>2303311921.5</v>
      </c>
      <c r="D54" s="1085">
        <v>69357952.930000007</v>
      </c>
      <c r="E54" s="1085">
        <v>2372669874.4299998</v>
      </c>
      <c r="F54" s="1085">
        <v>1228694734</v>
      </c>
      <c r="G54" s="1085">
        <v>1143975140.4300001</v>
      </c>
      <c r="H54" s="1357">
        <f t="shared" si="0"/>
        <v>0.51785321980167021</v>
      </c>
      <c r="AMI54" s="793"/>
      <c r="AMJ54" s="793"/>
      <c r="AMK54" s="793"/>
    </row>
    <row r="55" spans="1:1025" s="1087" customFormat="1" ht="12" x14ac:dyDescent="0.2">
      <c r="A55" s="1114" t="s">
        <v>2585</v>
      </c>
      <c r="B55" s="793" t="s">
        <v>4835</v>
      </c>
      <c r="C55" s="1085">
        <v>4606623842.9499998</v>
      </c>
      <c r="D55" s="1085">
        <v>138715905.86000001</v>
      </c>
      <c r="E55" s="1085">
        <v>4745339748.8100004</v>
      </c>
      <c r="F55" s="1085">
        <v>2457424581.2600002</v>
      </c>
      <c r="G55" s="1085">
        <v>2287915167.5500002</v>
      </c>
      <c r="H55" s="1357">
        <f t="shared" si="0"/>
        <v>0.51786061933210459</v>
      </c>
      <c r="AMI55" s="793"/>
      <c r="AMJ55" s="793"/>
      <c r="AMK55" s="793"/>
    </row>
    <row r="56" spans="1:1025" s="1087" customFormat="1" ht="12" x14ac:dyDescent="0.2">
      <c r="A56" s="1113" t="s">
        <v>2586</v>
      </c>
      <c r="B56" s="793" t="s">
        <v>4836</v>
      </c>
      <c r="C56" s="1085">
        <v>4606623842.9499998</v>
      </c>
      <c r="D56" s="1085">
        <v>138715905.86000001</v>
      </c>
      <c r="E56" s="1085">
        <v>4745339748.8100004</v>
      </c>
      <c r="F56" s="1085">
        <v>2457424581.2600002</v>
      </c>
      <c r="G56" s="1085">
        <v>2287915167.5500002</v>
      </c>
      <c r="H56" s="1357">
        <f t="shared" si="0"/>
        <v>0.51786061933210459</v>
      </c>
      <c r="AMI56" s="793"/>
      <c r="AMJ56" s="793"/>
      <c r="AMK56" s="793"/>
    </row>
    <row r="57" spans="1:1025" s="1087" customFormat="1" ht="12" x14ac:dyDescent="0.2">
      <c r="A57" s="1114" t="s">
        <v>2587</v>
      </c>
      <c r="B57" s="793" t="s">
        <v>2588</v>
      </c>
      <c r="C57" s="1085">
        <v>7789757373.2799997</v>
      </c>
      <c r="D57" s="1085">
        <v>234640575.25999999</v>
      </c>
      <c r="E57" s="1085">
        <v>8024397948.54</v>
      </c>
      <c r="F57" s="1085">
        <v>4406595334.3500004</v>
      </c>
      <c r="G57" s="1085">
        <v>3617802614.1900001</v>
      </c>
      <c r="H57" s="1357">
        <f t="shared" si="0"/>
        <v>0.54914965117747672</v>
      </c>
      <c r="AMI57" s="793"/>
      <c r="AMJ57" s="793"/>
      <c r="AMK57" s="793"/>
    </row>
    <row r="58" spans="1:1025" s="1087" customFormat="1" ht="12" x14ac:dyDescent="0.2">
      <c r="A58" s="1113" t="s">
        <v>2589</v>
      </c>
      <c r="B58" s="793" t="s">
        <v>2590</v>
      </c>
      <c r="C58" s="1085">
        <v>3950904170.8600001</v>
      </c>
      <c r="D58" s="1085">
        <v>119043986.94</v>
      </c>
      <c r="E58" s="1085">
        <v>4069948157.8000002</v>
      </c>
      <c r="F58" s="1085">
        <v>2335619111.73</v>
      </c>
      <c r="G58" s="1085">
        <v>1734329046.0699999</v>
      </c>
      <c r="H58" s="1357">
        <f t="shared" si="0"/>
        <v>0.57386949935807363</v>
      </c>
      <c r="AMI58" s="793"/>
      <c r="AMJ58" s="793"/>
      <c r="AMK58" s="793"/>
    </row>
    <row r="59" spans="1:1025" s="1087" customFormat="1" ht="12" x14ac:dyDescent="0.2">
      <c r="A59" s="1113" t="s">
        <v>2591</v>
      </c>
      <c r="B59" s="793" t="s">
        <v>2592</v>
      </c>
      <c r="C59" s="1085">
        <v>3838853202.4200001</v>
      </c>
      <c r="D59" s="1085">
        <v>115596588.31999999</v>
      </c>
      <c r="E59" s="1085">
        <v>3954449790.7399998</v>
      </c>
      <c r="F59" s="1085">
        <v>2070976222.6199999</v>
      </c>
      <c r="G59" s="1085">
        <v>1883473568.1199999</v>
      </c>
      <c r="H59" s="1357">
        <f t="shared" si="0"/>
        <v>0.52370780569006947</v>
      </c>
      <c r="AMI59" s="793"/>
      <c r="AMJ59" s="793"/>
      <c r="AMK59" s="793"/>
    </row>
    <row r="60" spans="1:1025" s="1087" customFormat="1" ht="12" x14ac:dyDescent="0.2">
      <c r="A60" s="1113" t="s">
        <v>2593</v>
      </c>
      <c r="B60" s="793" t="s">
        <v>2594</v>
      </c>
      <c r="C60" s="1085">
        <v>2677106427.3800001</v>
      </c>
      <c r="D60" s="1085">
        <v>-2453989218.3099999</v>
      </c>
      <c r="E60" s="1085">
        <v>223117209.06999999</v>
      </c>
      <c r="F60" s="1085">
        <v>109751200.8</v>
      </c>
      <c r="G60" s="1085">
        <v>113366008.27</v>
      </c>
      <c r="H60" s="1357">
        <f t="shared" si="0"/>
        <v>0.49189930824908734</v>
      </c>
      <c r="AMI60" s="793"/>
      <c r="AMJ60" s="793"/>
      <c r="AMK60" s="793"/>
    </row>
    <row r="61" spans="1:1025" s="1087" customFormat="1" ht="12" x14ac:dyDescent="0.2">
      <c r="A61" s="1113" t="s">
        <v>2595</v>
      </c>
      <c r="B61" s="793" t="s">
        <v>2596</v>
      </c>
      <c r="C61" s="1085">
        <v>2677106427.3800001</v>
      </c>
      <c r="D61" s="1085">
        <v>-2453989218.3099999</v>
      </c>
      <c r="E61" s="1085">
        <v>223117209.06999999</v>
      </c>
      <c r="F61" s="1085">
        <v>109751200.8</v>
      </c>
      <c r="G61" s="1085">
        <v>113366008.27</v>
      </c>
      <c r="H61" s="1357">
        <f t="shared" si="0"/>
        <v>0.49189930824908734</v>
      </c>
      <c r="AMI61" s="793"/>
      <c r="AMJ61" s="793"/>
      <c r="AMK61" s="793"/>
    </row>
    <row r="62" spans="1:1025" s="1087" customFormat="1" ht="12" x14ac:dyDescent="0.2">
      <c r="A62" s="1113" t="s">
        <v>2597</v>
      </c>
      <c r="B62" s="793" t="s">
        <v>2596</v>
      </c>
      <c r="C62" s="1085">
        <v>216190013.22</v>
      </c>
      <c r="D62" s="1085">
        <v>6242195.8499999996</v>
      </c>
      <c r="E62" s="1085">
        <v>222432209.06999999</v>
      </c>
      <c r="F62" s="1085">
        <v>107194589.15000001</v>
      </c>
      <c r="G62" s="1085">
        <v>115237619.92</v>
      </c>
      <c r="H62" s="1357">
        <f t="shared" si="0"/>
        <v>0.48192026504698154</v>
      </c>
      <c r="AMI62" s="793"/>
      <c r="AMJ62" s="793"/>
      <c r="AMK62" s="793"/>
    </row>
    <row r="63" spans="1:1025" s="1087" customFormat="1" ht="12" x14ac:dyDescent="0.2">
      <c r="A63" s="1113" t="s">
        <v>2598</v>
      </c>
      <c r="B63" s="793" t="s">
        <v>2599</v>
      </c>
      <c r="C63" s="1085">
        <v>545000</v>
      </c>
      <c r="D63" s="1085">
        <v>140000</v>
      </c>
      <c r="E63" s="1085">
        <v>685000</v>
      </c>
      <c r="F63" s="1085">
        <v>407000</v>
      </c>
      <c r="G63" s="1085">
        <v>278000</v>
      </c>
      <c r="H63" s="1357">
        <f t="shared" si="0"/>
        <v>0.59416058394160587</v>
      </c>
      <c r="AMI63" s="793"/>
      <c r="AMJ63" s="793"/>
      <c r="AMK63" s="793"/>
    </row>
    <row r="64" spans="1:1025" s="793" customFormat="1" ht="12" x14ac:dyDescent="0.2">
      <c r="A64" s="1113" t="s">
        <v>2600</v>
      </c>
      <c r="B64" s="793" t="s">
        <v>2601</v>
      </c>
      <c r="C64" s="1085">
        <v>2460371414.1599998</v>
      </c>
      <c r="D64" s="1085">
        <v>-2460371414.1599998</v>
      </c>
      <c r="E64" s="1085">
        <v>0</v>
      </c>
      <c r="F64" s="1085">
        <v>2149611.65</v>
      </c>
      <c r="G64" s="1085">
        <v>-2149611.65</v>
      </c>
      <c r="H64" s="1357" t="s">
        <v>2941</v>
      </c>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BD64" s="1087"/>
      <c r="BE64" s="1087"/>
      <c r="BF64" s="1087"/>
      <c r="BG64" s="1087"/>
      <c r="BH64" s="1087"/>
      <c r="BI64" s="1087"/>
      <c r="BJ64" s="1087"/>
      <c r="BK64" s="1087"/>
      <c r="BL64" s="1087"/>
      <c r="BM64" s="1087"/>
      <c r="BN64" s="1087"/>
      <c r="BO64" s="1087"/>
      <c r="BP64" s="1087"/>
      <c r="BQ64" s="1087"/>
      <c r="BR64" s="1087"/>
      <c r="BS64" s="1087"/>
      <c r="BT64" s="1087"/>
      <c r="BU64" s="1087"/>
      <c r="BV64" s="1087"/>
      <c r="BW64" s="1087"/>
      <c r="BX64" s="1087"/>
      <c r="BY64" s="1087"/>
      <c r="BZ64" s="1087"/>
      <c r="CA64" s="1087"/>
      <c r="CB64" s="1087"/>
      <c r="CC64" s="1087"/>
      <c r="CD64" s="1087"/>
      <c r="CE64" s="1087"/>
      <c r="CF64" s="1087"/>
      <c r="CG64" s="1087"/>
      <c r="CH64" s="1087"/>
      <c r="CI64" s="1087"/>
      <c r="CJ64" s="1087"/>
      <c r="CK64" s="1087"/>
      <c r="CL64" s="1087"/>
      <c r="CM64" s="1087"/>
      <c r="CN64" s="1087"/>
      <c r="CO64" s="1087"/>
      <c r="CP64" s="1087"/>
      <c r="CQ64" s="1087"/>
      <c r="CR64" s="1087"/>
      <c r="CS64" s="1087"/>
      <c r="CT64" s="1087"/>
      <c r="CU64" s="1087"/>
      <c r="CV64" s="1087"/>
      <c r="CW64" s="1087"/>
      <c r="CX64" s="1087"/>
      <c r="CY64" s="1087"/>
      <c r="CZ64" s="1087"/>
      <c r="DA64" s="1087"/>
      <c r="DB64" s="1087"/>
      <c r="DC64" s="1087"/>
      <c r="DD64" s="1087"/>
      <c r="DE64" s="1087"/>
      <c r="DF64" s="1087"/>
      <c r="DG64" s="1087"/>
      <c r="DH64" s="1087"/>
      <c r="DI64" s="1087"/>
      <c r="DJ64" s="1087"/>
      <c r="DK64" s="1087"/>
      <c r="DL64" s="1087"/>
      <c r="DM64" s="1087"/>
      <c r="DN64" s="1087"/>
      <c r="DO64" s="1087"/>
      <c r="DP64" s="1087"/>
      <c r="DQ64" s="1087"/>
      <c r="DR64" s="1087"/>
      <c r="DS64" s="1087"/>
      <c r="DT64" s="1087"/>
      <c r="DU64" s="1087"/>
      <c r="DV64" s="1087"/>
      <c r="DW64" s="1087"/>
      <c r="DX64" s="1087"/>
      <c r="DY64" s="1087"/>
      <c r="DZ64" s="1087"/>
      <c r="EA64" s="1087"/>
      <c r="EB64" s="1087"/>
      <c r="EC64" s="1087"/>
      <c r="ED64" s="1087"/>
      <c r="EE64" s="1087"/>
      <c r="EF64" s="1087"/>
      <c r="EG64" s="1087"/>
      <c r="EH64" s="1087"/>
      <c r="EI64" s="1087"/>
      <c r="EJ64" s="1087"/>
      <c r="EK64" s="1087"/>
      <c r="EL64" s="1087"/>
      <c r="EM64" s="1087"/>
      <c r="EN64" s="1087"/>
      <c r="EO64" s="1087"/>
      <c r="EP64" s="1087"/>
      <c r="EQ64" s="1087"/>
      <c r="ER64" s="1087"/>
      <c r="ES64" s="1087"/>
      <c r="ET64" s="1087"/>
      <c r="EU64" s="1087"/>
      <c r="EV64" s="1087"/>
      <c r="EW64" s="1087"/>
      <c r="EX64" s="1087"/>
      <c r="EY64" s="1087"/>
      <c r="EZ64" s="1087"/>
      <c r="FA64" s="1087"/>
      <c r="FB64" s="1087"/>
      <c r="FC64" s="1087"/>
      <c r="FD64" s="1087"/>
      <c r="FE64" s="1087"/>
      <c r="FF64" s="1087"/>
      <c r="FG64" s="1087"/>
      <c r="FH64" s="1087"/>
      <c r="FI64" s="1087"/>
      <c r="FJ64" s="1087"/>
      <c r="FK64" s="1087"/>
      <c r="FL64" s="1087"/>
      <c r="FM64" s="1087"/>
      <c r="FN64" s="1087"/>
      <c r="FO64" s="1087"/>
      <c r="FP64" s="1087"/>
      <c r="FQ64" s="1087"/>
      <c r="FR64" s="1087"/>
      <c r="FS64" s="1087"/>
      <c r="FT64" s="1087"/>
      <c r="FU64" s="1087"/>
      <c r="FV64" s="1087"/>
      <c r="FW64" s="1087"/>
      <c r="FX64" s="1087"/>
      <c r="FY64" s="1087"/>
      <c r="FZ64" s="1087"/>
      <c r="GA64" s="1087"/>
      <c r="GB64" s="1087"/>
      <c r="GC64" s="1087"/>
      <c r="GD64" s="1087"/>
      <c r="GE64" s="1087"/>
      <c r="GF64" s="1087"/>
      <c r="GG64" s="1087"/>
      <c r="GH64" s="1087"/>
      <c r="GI64" s="1087"/>
      <c r="GJ64" s="1087"/>
      <c r="GK64" s="1087"/>
      <c r="GL64" s="1087"/>
      <c r="GM64" s="1087"/>
      <c r="GN64" s="1087"/>
      <c r="GO64" s="1087"/>
      <c r="GP64" s="1087"/>
      <c r="GQ64" s="1087"/>
      <c r="GR64" s="1087"/>
      <c r="GS64" s="1087"/>
      <c r="GT64" s="1087"/>
      <c r="GU64" s="1087"/>
      <c r="GV64" s="1087"/>
      <c r="GW64" s="1087"/>
      <c r="GX64" s="1087"/>
      <c r="GY64" s="1087"/>
      <c r="GZ64" s="1087"/>
      <c r="HA64" s="1087"/>
      <c r="HB64" s="1087"/>
      <c r="HC64" s="1087"/>
      <c r="HD64" s="1087"/>
      <c r="HE64" s="1087"/>
      <c r="HF64" s="1087"/>
      <c r="HG64" s="1087"/>
      <c r="HH64" s="1087"/>
      <c r="HI64" s="1087"/>
      <c r="HJ64" s="1087"/>
      <c r="HK64" s="1087"/>
      <c r="HL64" s="1087"/>
      <c r="HM64" s="1087"/>
      <c r="HN64" s="1087"/>
      <c r="HO64" s="1087"/>
      <c r="HP64" s="1087"/>
      <c r="HQ64" s="1087"/>
      <c r="HR64" s="1087"/>
      <c r="HS64" s="1087"/>
      <c r="HT64" s="1087"/>
      <c r="HU64" s="1087"/>
      <c r="HV64" s="1087"/>
      <c r="HW64" s="1087"/>
      <c r="HX64" s="1087"/>
      <c r="HY64" s="1087"/>
      <c r="HZ64" s="1087"/>
      <c r="IA64" s="1087"/>
      <c r="IB64" s="1087"/>
      <c r="IC64" s="1087"/>
      <c r="ID64" s="1087"/>
      <c r="IE64" s="1087"/>
      <c r="IF64" s="1087"/>
      <c r="IG64" s="1087"/>
      <c r="IH64" s="1087"/>
      <c r="II64" s="1087"/>
      <c r="IJ64" s="1087"/>
      <c r="IK64" s="1087"/>
      <c r="IL64" s="1087"/>
      <c r="IM64" s="1087"/>
      <c r="IN64" s="1087"/>
      <c r="IO64" s="1087"/>
      <c r="IP64" s="1087"/>
      <c r="IQ64" s="1087"/>
      <c r="IR64" s="1087"/>
      <c r="IS64" s="1087"/>
      <c r="IT64" s="1087"/>
      <c r="IU64" s="1087"/>
      <c r="IV64" s="1087"/>
      <c r="IW64" s="1087"/>
      <c r="IX64" s="1087"/>
      <c r="IY64" s="1087"/>
      <c r="IZ64" s="1087"/>
      <c r="JA64" s="1087"/>
      <c r="JB64" s="1087"/>
      <c r="JC64" s="1087"/>
      <c r="JD64" s="1087"/>
      <c r="JE64" s="1087"/>
      <c r="JF64" s="1087"/>
      <c r="JG64" s="1087"/>
      <c r="JH64" s="1087"/>
      <c r="JI64" s="1087"/>
      <c r="JJ64" s="1087"/>
      <c r="JK64" s="1087"/>
      <c r="JL64" s="1087"/>
      <c r="JM64" s="1087"/>
      <c r="JN64" s="1087"/>
      <c r="JO64" s="1087"/>
      <c r="JP64" s="1087"/>
      <c r="JQ64" s="1087"/>
      <c r="JR64" s="1087"/>
      <c r="JS64" s="1087"/>
      <c r="JT64" s="1087"/>
      <c r="JU64" s="1087"/>
      <c r="JV64" s="1087"/>
      <c r="JW64" s="1087"/>
      <c r="JX64" s="1087"/>
      <c r="JY64" s="1087"/>
      <c r="JZ64" s="1087"/>
      <c r="KA64" s="1087"/>
      <c r="KB64" s="1087"/>
      <c r="KC64" s="1087"/>
      <c r="KD64" s="1087"/>
      <c r="KE64" s="1087"/>
      <c r="KF64" s="1087"/>
      <c r="KG64" s="1087"/>
      <c r="KH64" s="1087"/>
      <c r="KI64" s="1087"/>
      <c r="KJ64" s="1087"/>
      <c r="KK64" s="1087"/>
      <c r="KL64" s="1087"/>
      <c r="KM64" s="1087"/>
      <c r="KN64" s="1087"/>
      <c r="KO64" s="1087"/>
      <c r="KP64" s="1087"/>
      <c r="KQ64" s="1087"/>
      <c r="KR64" s="1087"/>
      <c r="KS64" s="1087"/>
      <c r="KT64" s="1087"/>
      <c r="KU64" s="1087"/>
      <c r="KV64" s="1087"/>
      <c r="KW64" s="1087"/>
      <c r="KX64" s="1087"/>
      <c r="KY64" s="1087"/>
      <c r="KZ64" s="1087"/>
      <c r="LA64" s="1087"/>
      <c r="LB64" s="1087"/>
      <c r="LC64" s="1087"/>
      <c r="LD64" s="1087"/>
      <c r="LE64" s="1087"/>
      <c r="LF64" s="1087"/>
      <c r="LG64" s="1087"/>
      <c r="LH64" s="1087"/>
      <c r="LI64" s="1087"/>
      <c r="LJ64" s="1087"/>
      <c r="LK64" s="1087"/>
      <c r="LL64" s="1087"/>
      <c r="LM64" s="1087"/>
      <c r="LN64" s="1087"/>
      <c r="LO64" s="1087"/>
      <c r="LP64" s="1087"/>
      <c r="LQ64" s="1087"/>
      <c r="LR64" s="1087"/>
      <c r="LS64" s="1087"/>
      <c r="LT64" s="1087"/>
      <c r="LU64" s="1087"/>
      <c r="LV64" s="1087"/>
      <c r="LW64" s="1087"/>
      <c r="LX64" s="1087"/>
      <c r="LY64" s="1087"/>
      <c r="LZ64" s="1087"/>
      <c r="MA64" s="1087"/>
      <c r="MB64" s="1087"/>
      <c r="MC64" s="1087"/>
      <c r="MD64" s="1087"/>
      <c r="ME64" s="1087"/>
      <c r="MF64" s="1087"/>
      <c r="MG64" s="1087"/>
      <c r="MH64" s="1087"/>
      <c r="MI64" s="1087"/>
      <c r="MJ64" s="1087"/>
      <c r="MK64" s="1087"/>
      <c r="ML64" s="1087"/>
      <c r="MM64" s="1087"/>
      <c r="MN64" s="1087"/>
      <c r="MO64" s="1087"/>
      <c r="MP64" s="1087"/>
      <c r="MQ64" s="1087"/>
      <c r="MR64" s="1087"/>
      <c r="MS64" s="1087"/>
      <c r="MT64" s="1087"/>
      <c r="MU64" s="1087"/>
      <c r="MV64" s="1087"/>
      <c r="MW64" s="1087"/>
      <c r="MX64" s="1087"/>
      <c r="MY64" s="1087"/>
      <c r="MZ64" s="1087"/>
      <c r="NA64" s="1087"/>
      <c r="NB64" s="1087"/>
      <c r="NC64" s="1087"/>
      <c r="ND64" s="1087"/>
      <c r="NE64" s="1087"/>
      <c r="NF64" s="1087"/>
      <c r="NG64" s="1087"/>
      <c r="NH64" s="1087"/>
      <c r="NI64" s="1087"/>
      <c r="NJ64" s="1087"/>
      <c r="NK64" s="1087"/>
      <c r="NL64" s="1087"/>
      <c r="NM64" s="1087"/>
      <c r="NN64" s="1087"/>
      <c r="NO64" s="1087"/>
      <c r="NP64" s="1087"/>
      <c r="NQ64" s="1087"/>
      <c r="NR64" s="1087"/>
      <c r="NS64" s="1087"/>
      <c r="NT64" s="1087"/>
      <c r="NU64" s="1087"/>
      <c r="NV64" s="1087"/>
      <c r="NW64" s="1087"/>
      <c r="NX64" s="1087"/>
      <c r="NY64" s="1087"/>
      <c r="NZ64" s="1087"/>
      <c r="OA64" s="1087"/>
      <c r="OB64" s="1087"/>
      <c r="OC64" s="1087"/>
      <c r="OD64" s="1087"/>
      <c r="OE64" s="1087"/>
      <c r="OF64" s="1087"/>
      <c r="OG64" s="1087"/>
      <c r="OH64" s="1087"/>
      <c r="OI64" s="1087"/>
      <c r="OJ64" s="1087"/>
      <c r="OK64" s="1087"/>
      <c r="OL64" s="1087"/>
      <c r="OM64" s="1087"/>
      <c r="ON64" s="1087"/>
      <c r="OO64" s="1087"/>
      <c r="OP64" s="1087"/>
      <c r="OQ64" s="1087"/>
      <c r="OR64" s="1087"/>
      <c r="OS64" s="1087"/>
      <c r="OT64" s="1087"/>
      <c r="OU64" s="1087"/>
      <c r="OV64" s="1087"/>
      <c r="OW64" s="1087"/>
      <c r="OX64" s="1087"/>
      <c r="OY64" s="1087"/>
      <c r="OZ64" s="1087"/>
      <c r="PA64" s="1087"/>
      <c r="PB64" s="1087"/>
      <c r="PC64" s="1087"/>
      <c r="PD64" s="1087"/>
      <c r="PE64" s="1087"/>
      <c r="PF64" s="1087"/>
      <c r="PG64" s="1087"/>
      <c r="PH64" s="1087"/>
      <c r="PI64" s="1087"/>
      <c r="PJ64" s="1087"/>
      <c r="PK64" s="1087"/>
      <c r="PL64" s="1087"/>
      <c r="PM64" s="1087"/>
      <c r="PN64" s="1087"/>
      <c r="PO64" s="1087"/>
      <c r="PP64" s="1087"/>
      <c r="PQ64" s="1087"/>
      <c r="PR64" s="1087"/>
      <c r="PS64" s="1087"/>
      <c r="PT64" s="1087"/>
      <c r="PU64" s="1087"/>
      <c r="PV64" s="1087"/>
      <c r="PW64" s="1087"/>
      <c r="PX64" s="1087"/>
      <c r="PY64" s="1087"/>
      <c r="PZ64" s="1087"/>
      <c r="QA64" s="1087"/>
      <c r="QB64" s="1087"/>
      <c r="QC64" s="1087"/>
      <c r="QD64" s="1087"/>
      <c r="QE64" s="1087"/>
      <c r="QF64" s="1087"/>
      <c r="QG64" s="1087"/>
      <c r="QH64" s="1087"/>
      <c r="QI64" s="1087"/>
      <c r="QJ64" s="1087"/>
      <c r="QK64" s="1087"/>
      <c r="QL64" s="1087"/>
      <c r="QM64" s="1087"/>
      <c r="QN64" s="1087"/>
      <c r="QO64" s="1087"/>
      <c r="QP64" s="1087"/>
      <c r="QQ64" s="1087"/>
      <c r="QR64" s="1087"/>
      <c r="QS64" s="1087"/>
      <c r="QT64" s="1087"/>
      <c r="QU64" s="1087"/>
      <c r="QV64" s="1087"/>
      <c r="QW64" s="1087"/>
      <c r="QX64" s="1087"/>
      <c r="QY64" s="1087"/>
      <c r="QZ64" s="1087"/>
      <c r="RA64" s="1087"/>
      <c r="RB64" s="1087"/>
      <c r="RC64" s="1087"/>
      <c r="RD64" s="1087"/>
      <c r="RE64" s="1087"/>
      <c r="RF64" s="1087"/>
      <c r="RG64" s="1087"/>
      <c r="RH64" s="1087"/>
      <c r="RI64" s="1087"/>
      <c r="RJ64" s="1087"/>
      <c r="RK64" s="1087"/>
      <c r="RL64" s="1087"/>
      <c r="RM64" s="1087"/>
      <c r="RN64" s="1087"/>
      <c r="RO64" s="1087"/>
      <c r="RP64" s="1087"/>
      <c r="RQ64" s="1087"/>
      <c r="RR64" s="1087"/>
      <c r="RS64" s="1087"/>
      <c r="RT64" s="1087"/>
      <c r="RU64" s="1087"/>
      <c r="RV64" s="1087"/>
      <c r="RW64" s="1087"/>
      <c r="RX64" s="1087"/>
      <c r="RY64" s="1087"/>
      <c r="RZ64" s="1087"/>
      <c r="SA64" s="1087"/>
      <c r="SB64" s="1087"/>
      <c r="SC64" s="1087"/>
      <c r="SD64" s="1087"/>
      <c r="SE64" s="1087"/>
      <c r="SF64" s="1087"/>
      <c r="SG64" s="1087"/>
      <c r="SH64" s="1087"/>
      <c r="SI64" s="1087"/>
      <c r="SJ64" s="1087"/>
      <c r="SK64" s="1087"/>
      <c r="SL64" s="1087"/>
      <c r="SM64" s="1087"/>
      <c r="SN64" s="1087"/>
      <c r="SO64" s="1087"/>
      <c r="SP64" s="1087"/>
      <c r="SQ64" s="1087"/>
      <c r="SR64" s="1087"/>
      <c r="SS64" s="1087"/>
      <c r="ST64" s="1087"/>
      <c r="SU64" s="1087"/>
      <c r="SV64" s="1087"/>
      <c r="SW64" s="1087"/>
      <c r="SX64" s="1087"/>
      <c r="SY64" s="1087"/>
      <c r="SZ64" s="1087"/>
      <c r="TA64" s="1087"/>
      <c r="TB64" s="1087"/>
      <c r="TC64" s="1087"/>
      <c r="TD64" s="1087"/>
      <c r="TE64" s="1087"/>
      <c r="TF64" s="1087"/>
      <c r="TG64" s="1087"/>
      <c r="TH64" s="1087"/>
      <c r="TI64" s="1087"/>
      <c r="TJ64" s="1087"/>
      <c r="TK64" s="1087"/>
      <c r="TL64" s="1087"/>
      <c r="TM64" s="1087"/>
      <c r="TN64" s="1087"/>
      <c r="TO64" s="1087"/>
      <c r="TP64" s="1087"/>
      <c r="TQ64" s="1087"/>
      <c r="TR64" s="1087"/>
      <c r="TS64" s="1087"/>
      <c r="TT64" s="1087"/>
      <c r="TU64" s="1087"/>
      <c r="TV64" s="1087"/>
      <c r="TW64" s="1087"/>
      <c r="TX64" s="1087"/>
      <c r="TY64" s="1087"/>
      <c r="TZ64" s="1087"/>
      <c r="UA64" s="1087"/>
      <c r="UB64" s="1087"/>
      <c r="UC64" s="1087"/>
      <c r="UD64" s="1087"/>
      <c r="UE64" s="1087"/>
      <c r="UF64" s="1087"/>
      <c r="UG64" s="1087"/>
      <c r="UH64" s="1087"/>
      <c r="UI64" s="1087"/>
      <c r="UJ64" s="1087"/>
      <c r="UK64" s="1087"/>
      <c r="UL64" s="1087"/>
      <c r="UM64" s="1087"/>
      <c r="UN64" s="1087"/>
      <c r="UO64" s="1087"/>
      <c r="UP64" s="1087"/>
      <c r="UQ64" s="1087"/>
      <c r="UR64" s="1087"/>
      <c r="US64" s="1087"/>
      <c r="UT64" s="1087"/>
      <c r="UU64" s="1087"/>
      <c r="UV64" s="1087"/>
      <c r="UW64" s="1087"/>
      <c r="UX64" s="1087"/>
      <c r="UY64" s="1087"/>
      <c r="UZ64" s="1087"/>
      <c r="VA64" s="1087"/>
      <c r="VB64" s="1087"/>
      <c r="VC64" s="1087"/>
      <c r="VD64" s="1087"/>
      <c r="VE64" s="1087"/>
      <c r="VF64" s="1087"/>
      <c r="VG64" s="1087"/>
      <c r="VH64" s="1087"/>
      <c r="VI64" s="1087"/>
      <c r="VJ64" s="1087"/>
      <c r="VK64" s="1087"/>
      <c r="VL64" s="1087"/>
      <c r="VM64" s="1087"/>
      <c r="VN64" s="1087"/>
      <c r="VO64" s="1087"/>
      <c r="VP64" s="1087"/>
      <c r="VQ64" s="1087"/>
      <c r="VR64" s="1087"/>
      <c r="VS64" s="1087"/>
      <c r="VT64" s="1087"/>
      <c r="VU64" s="1087"/>
      <c r="VV64" s="1087"/>
      <c r="VW64" s="1087"/>
      <c r="VX64" s="1087"/>
      <c r="VY64" s="1087"/>
      <c r="VZ64" s="1087"/>
      <c r="WA64" s="1087"/>
      <c r="WB64" s="1087"/>
      <c r="WC64" s="1087"/>
      <c r="WD64" s="1087"/>
      <c r="WE64" s="1087"/>
      <c r="WF64" s="1087"/>
      <c r="WG64" s="1087"/>
      <c r="WH64" s="1087"/>
      <c r="WI64" s="1087"/>
      <c r="WJ64" s="1087"/>
      <c r="WK64" s="1087"/>
      <c r="WL64" s="1087"/>
      <c r="WM64" s="1087"/>
      <c r="WN64" s="1087"/>
      <c r="WO64" s="1087"/>
      <c r="WP64" s="1087"/>
      <c r="WQ64" s="1087"/>
      <c r="WR64" s="1087"/>
      <c r="WS64" s="1087"/>
      <c r="WT64" s="1087"/>
      <c r="WU64" s="1087"/>
      <c r="WV64" s="1087"/>
      <c r="WW64" s="1087"/>
      <c r="WX64" s="1087"/>
      <c r="WY64" s="1087"/>
      <c r="WZ64" s="1087"/>
      <c r="XA64" s="1087"/>
      <c r="XB64" s="1087"/>
      <c r="XC64" s="1087"/>
      <c r="XD64" s="1087"/>
      <c r="XE64" s="1087"/>
      <c r="XF64" s="1087"/>
      <c r="XG64" s="1087"/>
      <c r="XH64" s="1087"/>
      <c r="XI64" s="1087"/>
      <c r="XJ64" s="1087"/>
      <c r="XK64" s="1087"/>
      <c r="XL64" s="1087"/>
      <c r="XM64" s="1087"/>
      <c r="XN64" s="1087"/>
      <c r="XO64" s="1087"/>
      <c r="XP64" s="1087"/>
      <c r="XQ64" s="1087"/>
      <c r="XR64" s="1087"/>
      <c r="XS64" s="1087"/>
      <c r="XT64" s="1087"/>
      <c r="XU64" s="1087"/>
      <c r="XV64" s="1087"/>
      <c r="XW64" s="1087"/>
      <c r="XX64" s="1087"/>
      <c r="XY64" s="1087"/>
      <c r="XZ64" s="1087"/>
      <c r="YA64" s="1087"/>
      <c r="YB64" s="1087"/>
      <c r="YC64" s="1087"/>
      <c r="YD64" s="1087"/>
      <c r="YE64" s="1087"/>
      <c r="YF64" s="1087"/>
      <c r="YG64" s="1087"/>
      <c r="YH64" s="1087"/>
      <c r="YI64" s="1087"/>
      <c r="YJ64" s="1087"/>
      <c r="YK64" s="1087"/>
      <c r="YL64" s="1087"/>
      <c r="YM64" s="1087"/>
      <c r="YN64" s="1087"/>
      <c r="YO64" s="1087"/>
      <c r="YP64" s="1087"/>
      <c r="YQ64" s="1087"/>
      <c r="YR64" s="1087"/>
      <c r="YS64" s="1087"/>
      <c r="YT64" s="1087"/>
      <c r="YU64" s="1087"/>
      <c r="YV64" s="1087"/>
      <c r="YW64" s="1087"/>
      <c r="YX64" s="1087"/>
      <c r="YY64" s="1087"/>
      <c r="YZ64" s="1087"/>
      <c r="ZA64" s="1087"/>
      <c r="ZB64" s="1087"/>
      <c r="ZC64" s="1087"/>
      <c r="ZD64" s="1087"/>
      <c r="ZE64" s="1087"/>
      <c r="ZF64" s="1087"/>
      <c r="ZG64" s="1087"/>
      <c r="ZH64" s="1087"/>
      <c r="ZI64" s="1087"/>
      <c r="ZJ64" s="1087"/>
      <c r="ZK64" s="1087"/>
      <c r="ZL64" s="1087"/>
      <c r="ZM64" s="1087"/>
      <c r="ZN64" s="1087"/>
      <c r="ZO64" s="1087"/>
      <c r="ZP64" s="1087"/>
      <c r="ZQ64" s="1087"/>
      <c r="ZR64" s="1087"/>
      <c r="ZS64" s="1087"/>
      <c r="ZT64" s="1087"/>
      <c r="ZU64" s="1087"/>
      <c r="ZV64" s="1087"/>
      <c r="ZW64" s="1087"/>
      <c r="ZX64" s="1087"/>
      <c r="ZY64" s="1087"/>
      <c r="ZZ64" s="1087"/>
      <c r="AAA64" s="1087"/>
      <c r="AAB64" s="1087"/>
      <c r="AAC64" s="1087"/>
      <c r="AAD64" s="1087"/>
      <c r="AAE64" s="1087"/>
      <c r="AAF64" s="1087"/>
      <c r="AAG64" s="1087"/>
      <c r="AAH64" s="1087"/>
      <c r="AAI64" s="1087"/>
      <c r="AAJ64" s="1087"/>
      <c r="AAK64" s="1087"/>
      <c r="AAL64" s="1087"/>
      <c r="AAM64" s="1087"/>
      <c r="AAN64" s="1087"/>
      <c r="AAO64" s="1087"/>
      <c r="AAP64" s="1087"/>
      <c r="AAQ64" s="1087"/>
      <c r="AAR64" s="1087"/>
      <c r="AAS64" s="1087"/>
      <c r="AAT64" s="1087"/>
      <c r="AAU64" s="1087"/>
      <c r="AAV64" s="1087"/>
      <c r="AAW64" s="1087"/>
      <c r="AAX64" s="1087"/>
      <c r="AAY64" s="1087"/>
      <c r="AAZ64" s="1087"/>
      <c r="ABA64" s="1087"/>
      <c r="ABB64" s="1087"/>
      <c r="ABC64" s="1087"/>
      <c r="ABD64" s="1087"/>
      <c r="ABE64" s="1087"/>
      <c r="ABF64" s="1087"/>
      <c r="ABG64" s="1087"/>
      <c r="ABH64" s="1087"/>
      <c r="ABI64" s="1087"/>
      <c r="ABJ64" s="1087"/>
      <c r="ABK64" s="1087"/>
      <c r="ABL64" s="1087"/>
      <c r="ABM64" s="1087"/>
      <c r="ABN64" s="1087"/>
      <c r="ABO64" s="1087"/>
      <c r="ABP64" s="1087"/>
      <c r="ABQ64" s="1087"/>
      <c r="ABR64" s="1087"/>
      <c r="ABS64" s="1087"/>
      <c r="ABT64" s="1087"/>
      <c r="ABU64" s="1087"/>
      <c r="ABV64" s="1087"/>
      <c r="ABW64" s="1087"/>
      <c r="ABX64" s="1087"/>
      <c r="ABY64" s="1087"/>
      <c r="ABZ64" s="1087"/>
      <c r="ACA64" s="1087"/>
      <c r="ACB64" s="1087"/>
      <c r="ACC64" s="1087"/>
      <c r="ACD64" s="1087"/>
      <c r="ACE64" s="1087"/>
      <c r="ACF64" s="1087"/>
      <c r="ACG64" s="1087"/>
      <c r="ACH64" s="1087"/>
      <c r="ACI64" s="1087"/>
      <c r="ACJ64" s="1087"/>
      <c r="ACK64" s="1087"/>
      <c r="ACL64" s="1087"/>
      <c r="ACM64" s="1087"/>
      <c r="ACN64" s="1087"/>
      <c r="ACO64" s="1087"/>
      <c r="ACP64" s="1087"/>
      <c r="ACQ64" s="1087"/>
      <c r="ACR64" s="1087"/>
      <c r="ACS64" s="1087"/>
      <c r="ACT64" s="1087"/>
      <c r="ACU64" s="1087"/>
      <c r="ACV64" s="1087"/>
      <c r="ACW64" s="1087"/>
      <c r="ACX64" s="1087"/>
      <c r="ACY64" s="1087"/>
      <c r="ACZ64" s="1087"/>
      <c r="ADA64" s="1087"/>
      <c r="ADB64" s="1087"/>
      <c r="ADC64" s="1087"/>
      <c r="ADD64" s="1087"/>
      <c r="ADE64" s="1087"/>
      <c r="ADF64" s="1087"/>
      <c r="ADG64" s="1087"/>
      <c r="ADH64" s="1087"/>
      <c r="ADI64" s="1087"/>
      <c r="ADJ64" s="1087"/>
      <c r="ADK64" s="1087"/>
      <c r="ADL64" s="1087"/>
      <c r="ADM64" s="1087"/>
      <c r="ADN64" s="1087"/>
      <c r="ADO64" s="1087"/>
      <c r="ADP64" s="1087"/>
      <c r="ADQ64" s="1087"/>
      <c r="ADR64" s="1087"/>
      <c r="ADS64" s="1087"/>
      <c r="ADT64" s="1087"/>
      <c r="ADU64" s="1087"/>
      <c r="ADV64" s="1087"/>
      <c r="ADW64" s="1087"/>
      <c r="ADX64" s="1087"/>
      <c r="ADY64" s="1087"/>
      <c r="ADZ64" s="1087"/>
      <c r="AEA64" s="1087"/>
      <c r="AEB64" s="1087"/>
      <c r="AEC64" s="1087"/>
      <c r="AED64" s="1087"/>
      <c r="AEE64" s="1087"/>
      <c r="AEF64" s="1087"/>
      <c r="AEG64" s="1087"/>
      <c r="AEH64" s="1087"/>
      <c r="AEI64" s="1087"/>
      <c r="AEJ64" s="1087"/>
      <c r="AEK64" s="1087"/>
      <c r="AEL64" s="1087"/>
      <c r="AEM64" s="1087"/>
      <c r="AEN64" s="1087"/>
      <c r="AEO64" s="1087"/>
      <c r="AEP64" s="1087"/>
      <c r="AEQ64" s="1087"/>
      <c r="AER64" s="1087"/>
      <c r="AES64" s="1087"/>
      <c r="AET64" s="1087"/>
      <c r="AEU64" s="1087"/>
      <c r="AEV64" s="1087"/>
      <c r="AEW64" s="1087"/>
      <c r="AEX64" s="1087"/>
      <c r="AEY64" s="1087"/>
      <c r="AEZ64" s="1087"/>
      <c r="AFA64" s="1087"/>
      <c r="AFB64" s="1087"/>
      <c r="AFC64" s="1087"/>
      <c r="AFD64" s="1087"/>
      <c r="AFE64" s="1087"/>
      <c r="AFF64" s="1087"/>
      <c r="AFG64" s="1087"/>
      <c r="AFH64" s="1087"/>
      <c r="AFI64" s="1087"/>
      <c r="AFJ64" s="1087"/>
      <c r="AFK64" s="1087"/>
      <c r="AFL64" s="1087"/>
      <c r="AFM64" s="1087"/>
      <c r="AFN64" s="1087"/>
      <c r="AFO64" s="1087"/>
      <c r="AFP64" s="1087"/>
      <c r="AFQ64" s="1087"/>
      <c r="AFR64" s="1087"/>
      <c r="AFS64" s="1087"/>
      <c r="AFT64" s="1087"/>
      <c r="AFU64" s="1087"/>
      <c r="AFV64" s="1087"/>
      <c r="AFW64" s="1087"/>
      <c r="AFX64" s="1087"/>
      <c r="AFY64" s="1087"/>
      <c r="AFZ64" s="1087"/>
      <c r="AGA64" s="1087"/>
      <c r="AGB64" s="1087"/>
      <c r="AGC64" s="1087"/>
      <c r="AGD64" s="1087"/>
      <c r="AGE64" s="1087"/>
      <c r="AGF64" s="1087"/>
      <c r="AGG64" s="1087"/>
      <c r="AGH64" s="1087"/>
      <c r="AGI64" s="1087"/>
      <c r="AGJ64" s="1087"/>
      <c r="AGK64" s="1087"/>
      <c r="AGL64" s="1087"/>
      <c r="AGM64" s="1087"/>
      <c r="AGN64" s="1087"/>
      <c r="AGO64" s="1087"/>
      <c r="AGP64" s="1087"/>
      <c r="AGQ64" s="1087"/>
      <c r="AGR64" s="1087"/>
      <c r="AGS64" s="1087"/>
      <c r="AGT64" s="1087"/>
      <c r="AGU64" s="1087"/>
      <c r="AGV64" s="1087"/>
      <c r="AGW64" s="1087"/>
      <c r="AGX64" s="1087"/>
      <c r="AGY64" s="1087"/>
      <c r="AGZ64" s="1087"/>
      <c r="AHA64" s="1087"/>
      <c r="AHB64" s="1087"/>
      <c r="AHC64" s="1087"/>
      <c r="AHD64" s="1087"/>
      <c r="AHE64" s="1087"/>
      <c r="AHF64" s="1087"/>
      <c r="AHG64" s="1087"/>
      <c r="AHH64" s="1087"/>
      <c r="AHI64" s="1087"/>
      <c r="AHJ64" s="1087"/>
      <c r="AHK64" s="1087"/>
      <c r="AHL64" s="1087"/>
      <c r="AHM64" s="1087"/>
      <c r="AHN64" s="1087"/>
      <c r="AHO64" s="1087"/>
      <c r="AHP64" s="1087"/>
      <c r="AHQ64" s="1087"/>
      <c r="AHR64" s="1087"/>
      <c r="AHS64" s="1087"/>
      <c r="AHT64" s="1087"/>
      <c r="AHU64" s="1087"/>
      <c r="AHV64" s="1087"/>
      <c r="AHW64" s="1087"/>
      <c r="AHX64" s="1087"/>
      <c r="AHY64" s="1087"/>
      <c r="AHZ64" s="1087"/>
      <c r="AIA64" s="1087"/>
      <c r="AIB64" s="1087"/>
      <c r="AIC64" s="1087"/>
      <c r="AID64" s="1087"/>
      <c r="AIE64" s="1087"/>
      <c r="AIF64" s="1087"/>
      <c r="AIG64" s="1087"/>
      <c r="AIH64" s="1087"/>
      <c r="AII64" s="1087"/>
      <c r="AIJ64" s="1087"/>
      <c r="AIK64" s="1087"/>
      <c r="AIL64" s="1087"/>
      <c r="AIM64" s="1087"/>
      <c r="AIN64" s="1087"/>
      <c r="AIO64" s="1087"/>
      <c r="AIP64" s="1087"/>
      <c r="AIQ64" s="1087"/>
      <c r="AIR64" s="1087"/>
      <c r="AIS64" s="1087"/>
      <c r="AIT64" s="1087"/>
      <c r="AIU64" s="1087"/>
      <c r="AIV64" s="1087"/>
      <c r="AIW64" s="1087"/>
      <c r="AIX64" s="1087"/>
      <c r="AIY64" s="1087"/>
      <c r="AIZ64" s="1087"/>
      <c r="AJA64" s="1087"/>
      <c r="AJB64" s="1087"/>
      <c r="AJC64" s="1087"/>
      <c r="AJD64" s="1087"/>
      <c r="AJE64" s="1087"/>
      <c r="AJF64" s="1087"/>
      <c r="AJG64" s="1087"/>
      <c r="AJH64" s="1087"/>
      <c r="AJI64" s="1087"/>
      <c r="AJJ64" s="1087"/>
      <c r="AJK64" s="1087"/>
      <c r="AJL64" s="1087"/>
      <c r="AJM64" s="1087"/>
      <c r="AJN64" s="1087"/>
      <c r="AJO64" s="1087"/>
      <c r="AJP64" s="1087"/>
      <c r="AJQ64" s="1087"/>
      <c r="AJR64" s="1087"/>
      <c r="AJS64" s="1087"/>
      <c r="AJT64" s="1087"/>
      <c r="AJU64" s="1087"/>
      <c r="AJV64" s="1087"/>
      <c r="AJW64" s="1087"/>
      <c r="AJX64" s="1087"/>
      <c r="AJY64" s="1087"/>
      <c r="AJZ64" s="1087"/>
      <c r="AKA64" s="1087"/>
      <c r="AKB64" s="1087"/>
      <c r="AKC64" s="1087"/>
      <c r="AKD64" s="1087"/>
      <c r="AKE64" s="1087"/>
      <c r="AKF64" s="1087"/>
      <c r="AKG64" s="1087"/>
      <c r="AKH64" s="1087"/>
      <c r="AKI64" s="1087"/>
      <c r="AKJ64" s="1087"/>
      <c r="AKK64" s="1087"/>
      <c r="AKL64" s="1087"/>
      <c r="AKM64" s="1087"/>
      <c r="AKN64" s="1087"/>
      <c r="AKO64" s="1087"/>
      <c r="AKP64" s="1087"/>
      <c r="AKQ64" s="1087"/>
      <c r="AKR64" s="1087"/>
      <c r="AKS64" s="1087"/>
      <c r="AKT64" s="1087"/>
      <c r="AKU64" s="1087"/>
      <c r="AKV64" s="1087"/>
      <c r="AKW64" s="1087"/>
      <c r="AKX64" s="1087"/>
      <c r="AKY64" s="1087"/>
      <c r="AKZ64" s="1087"/>
      <c r="ALA64" s="1087"/>
      <c r="ALB64" s="1087"/>
      <c r="ALC64" s="1087"/>
      <c r="ALD64" s="1087"/>
      <c r="ALE64" s="1087"/>
      <c r="ALF64" s="1087"/>
      <c r="ALG64" s="1087"/>
      <c r="ALH64" s="1087"/>
      <c r="ALI64" s="1087"/>
      <c r="ALJ64" s="1087"/>
      <c r="ALK64" s="1087"/>
      <c r="ALL64" s="1087"/>
      <c r="ALM64" s="1087"/>
      <c r="ALN64" s="1087"/>
      <c r="ALO64" s="1087"/>
      <c r="ALP64" s="1087"/>
      <c r="ALQ64" s="1087"/>
      <c r="ALR64" s="1087"/>
      <c r="ALS64" s="1087"/>
      <c r="ALT64" s="1087"/>
      <c r="ALU64" s="1087"/>
      <c r="ALV64" s="1087"/>
      <c r="ALW64" s="1087"/>
      <c r="ALX64" s="1087"/>
      <c r="ALY64" s="1087"/>
      <c r="ALZ64" s="1087"/>
      <c r="AMA64" s="1087"/>
      <c r="AMB64" s="1087"/>
      <c r="AMC64" s="1087"/>
      <c r="AMD64" s="1087"/>
      <c r="AME64" s="1087"/>
      <c r="AMF64" s="1087"/>
      <c r="AMG64" s="1087"/>
      <c r="AMH64" s="1087"/>
    </row>
    <row r="65" spans="1:1025" s="793" customFormat="1" ht="12" x14ac:dyDescent="0.2">
      <c r="A65" s="1113"/>
      <c r="C65" s="1085"/>
      <c r="D65" s="1085"/>
      <c r="E65" s="1085"/>
      <c r="F65" s="1085"/>
      <c r="G65" s="1085"/>
      <c r="H65" s="1357"/>
      <c r="I65" s="1087"/>
      <c r="J65" s="1087"/>
      <c r="K65" s="1087"/>
      <c r="L65" s="1087"/>
      <c r="M65" s="1087"/>
      <c r="N65" s="1087"/>
      <c r="O65" s="1087"/>
      <c r="P65" s="1087"/>
      <c r="Q65" s="1087"/>
      <c r="R65" s="1087"/>
      <c r="S65" s="1087"/>
      <c r="T65" s="1087"/>
      <c r="U65" s="1087"/>
      <c r="V65" s="1087"/>
      <c r="W65" s="1087"/>
      <c r="X65" s="1087"/>
      <c r="Y65" s="1087"/>
      <c r="Z65" s="1087"/>
      <c r="AA65" s="1087"/>
      <c r="AB65" s="1087"/>
      <c r="AC65" s="1087"/>
      <c r="AD65" s="1087"/>
      <c r="AE65" s="1087"/>
      <c r="AF65" s="1087"/>
      <c r="AG65" s="1087"/>
      <c r="AH65" s="1087"/>
      <c r="AI65" s="1087"/>
      <c r="AJ65" s="1087"/>
      <c r="AK65" s="1087"/>
      <c r="AL65" s="1087"/>
      <c r="AM65" s="1087"/>
      <c r="AN65" s="1087"/>
      <c r="AO65" s="1087"/>
      <c r="AP65" s="1087"/>
      <c r="AQ65" s="1087"/>
      <c r="AR65" s="1087"/>
      <c r="AS65" s="1087"/>
      <c r="AT65" s="1087"/>
      <c r="AU65" s="1087"/>
      <c r="AV65" s="1087"/>
      <c r="AW65" s="1087"/>
      <c r="AX65" s="1087"/>
      <c r="AY65" s="1087"/>
      <c r="AZ65" s="1087"/>
      <c r="BA65" s="1087"/>
      <c r="BB65" s="1087"/>
      <c r="BC65" s="1087"/>
      <c r="BD65" s="1087"/>
      <c r="BE65" s="1087"/>
      <c r="BF65" s="1087"/>
      <c r="BG65" s="1087"/>
      <c r="BH65" s="1087"/>
      <c r="BI65" s="1087"/>
      <c r="BJ65" s="1087"/>
      <c r="BK65" s="1087"/>
      <c r="BL65" s="1087"/>
      <c r="BM65" s="1087"/>
      <c r="BN65" s="1087"/>
      <c r="BO65" s="1087"/>
      <c r="BP65" s="1087"/>
      <c r="BQ65" s="1087"/>
      <c r="BR65" s="1087"/>
      <c r="BS65" s="1087"/>
      <c r="BT65" s="1087"/>
      <c r="BU65" s="1087"/>
      <c r="BV65" s="1087"/>
      <c r="BW65" s="1087"/>
      <c r="BX65" s="1087"/>
      <c r="BY65" s="1087"/>
      <c r="BZ65" s="1087"/>
      <c r="CA65" s="1087"/>
      <c r="CB65" s="1087"/>
      <c r="CC65" s="1087"/>
      <c r="CD65" s="1087"/>
      <c r="CE65" s="1087"/>
      <c r="CF65" s="1087"/>
      <c r="CG65" s="1087"/>
      <c r="CH65" s="1087"/>
      <c r="CI65" s="1087"/>
      <c r="CJ65" s="1087"/>
      <c r="CK65" s="1087"/>
      <c r="CL65" s="1087"/>
      <c r="CM65" s="1087"/>
      <c r="CN65" s="1087"/>
      <c r="CO65" s="1087"/>
      <c r="CP65" s="1087"/>
      <c r="CQ65" s="1087"/>
      <c r="CR65" s="1087"/>
      <c r="CS65" s="1087"/>
      <c r="CT65" s="1087"/>
      <c r="CU65" s="1087"/>
      <c r="CV65" s="1087"/>
      <c r="CW65" s="1087"/>
      <c r="CX65" s="1087"/>
      <c r="CY65" s="1087"/>
      <c r="CZ65" s="1087"/>
      <c r="DA65" s="1087"/>
      <c r="DB65" s="1087"/>
      <c r="DC65" s="1087"/>
      <c r="DD65" s="1087"/>
      <c r="DE65" s="1087"/>
      <c r="DF65" s="1087"/>
      <c r="DG65" s="1087"/>
      <c r="DH65" s="1087"/>
      <c r="DI65" s="1087"/>
      <c r="DJ65" s="1087"/>
      <c r="DK65" s="1087"/>
      <c r="DL65" s="1087"/>
      <c r="DM65" s="1087"/>
      <c r="DN65" s="1087"/>
      <c r="DO65" s="1087"/>
      <c r="DP65" s="1087"/>
      <c r="DQ65" s="1087"/>
      <c r="DR65" s="1087"/>
      <c r="DS65" s="1087"/>
      <c r="DT65" s="1087"/>
      <c r="DU65" s="1087"/>
      <c r="DV65" s="1087"/>
      <c r="DW65" s="1087"/>
      <c r="DX65" s="1087"/>
      <c r="DY65" s="1087"/>
      <c r="DZ65" s="1087"/>
      <c r="EA65" s="1087"/>
      <c r="EB65" s="1087"/>
      <c r="EC65" s="1087"/>
      <c r="ED65" s="1087"/>
      <c r="EE65" s="1087"/>
      <c r="EF65" s="1087"/>
      <c r="EG65" s="1087"/>
      <c r="EH65" s="1087"/>
      <c r="EI65" s="1087"/>
      <c r="EJ65" s="1087"/>
      <c r="EK65" s="1087"/>
      <c r="EL65" s="1087"/>
      <c r="EM65" s="1087"/>
      <c r="EN65" s="1087"/>
      <c r="EO65" s="1087"/>
      <c r="EP65" s="1087"/>
      <c r="EQ65" s="1087"/>
      <c r="ER65" s="1087"/>
      <c r="ES65" s="1087"/>
      <c r="ET65" s="1087"/>
      <c r="EU65" s="1087"/>
      <c r="EV65" s="1087"/>
      <c r="EW65" s="1087"/>
      <c r="EX65" s="1087"/>
      <c r="EY65" s="1087"/>
      <c r="EZ65" s="1087"/>
      <c r="FA65" s="1087"/>
      <c r="FB65" s="1087"/>
      <c r="FC65" s="1087"/>
      <c r="FD65" s="1087"/>
      <c r="FE65" s="1087"/>
      <c r="FF65" s="1087"/>
      <c r="FG65" s="1087"/>
      <c r="FH65" s="1087"/>
      <c r="FI65" s="1087"/>
      <c r="FJ65" s="1087"/>
      <c r="FK65" s="1087"/>
      <c r="FL65" s="1087"/>
      <c r="FM65" s="1087"/>
      <c r="FN65" s="1087"/>
      <c r="FO65" s="1087"/>
      <c r="FP65" s="1087"/>
      <c r="FQ65" s="1087"/>
      <c r="FR65" s="1087"/>
      <c r="FS65" s="1087"/>
      <c r="FT65" s="1087"/>
      <c r="FU65" s="1087"/>
      <c r="FV65" s="1087"/>
      <c r="FW65" s="1087"/>
      <c r="FX65" s="1087"/>
      <c r="FY65" s="1087"/>
      <c r="FZ65" s="1087"/>
      <c r="GA65" s="1087"/>
      <c r="GB65" s="1087"/>
      <c r="GC65" s="1087"/>
      <c r="GD65" s="1087"/>
      <c r="GE65" s="1087"/>
      <c r="GF65" s="1087"/>
      <c r="GG65" s="1087"/>
      <c r="GH65" s="1087"/>
      <c r="GI65" s="1087"/>
      <c r="GJ65" s="1087"/>
      <c r="GK65" s="1087"/>
      <c r="GL65" s="1087"/>
      <c r="GM65" s="1087"/>
      <c r="GN65" s="1087"/>
      <c r="GO65" s="1087"/>
      <c r="GP65" s="1087"/>
      <c r="GQ65" s="1087"/>
      <c r="GR65" s="1087"/>
      <c r="GS65" s="1087"/>
      <c r="GT65" s="1087"/>
      <c r="GU65" s="1087"/>
      <c r="GV65" s="1087"/>
      <c r="GW65" s="1087"/>
      <c r="GX65" s="1087"/>
      <c r="GY65" s="1087"/>
      <c r="GZ65" s="1087"/>
      <c r="HA65" s="1087"/>
      <c r="HB65" s="1087"/>
      <c r="HC65" s="1087"/>
      <c r="HD65" s="1087"/>
      <c r="HE65" s="1087"/>
      <c r="HF65" s="1087"/>
      <c r="HG65" s="1087"/>
      <c r="HH65" s="1087"/>
      <c r="HI65" s="1087"/>
      <c r="HJ65" s="1087"/>
      <c r="HK65" s="1087"/>
      <c r="HL65" s="1087"/>
      <c r="HM65" s="1087"/>
      <c r="HN65" s="1087"/>
      <c r="HO65" s="1087"/>
      <c r="HP65" s="1087"/>
      <c r="HQ65" s="1087"/>
      <c r="HR65" s="1087"/>
      <c r="HS65" s="1087"/>
      <c r="HT65" s="1087"/>
      <c r="HU65" s="1087"/>
      <c r="HV65" s="1087"/>
      <c r="HW65" s="1087"/>
      <c r="HX65" s="1087"/>
      <c r="HY65" s="1087"/>
      <c r="HZ65" s="1087"/>
      <c r="IA65" s="1087"/>
      <c r="IB65" s="1087"/>
      <c r="IC65" s="1087"/>
      <c r="ID65" s="1087"/>
      <c r="IE65" s="1087"/>
      <c r="IF65" s="1087"/>
      <c r="IG65" s="1087"/>
      <c r="IH65" s="1087"/>
      <c r="II65" s="1087"/>
      <c r="IJ65" s="1087"/>
      <c r="IK65" s="1087"/>
      <c r="IL65" s="1087"/>
      <c r="IM65" s="1087"/>
      <c r="IN65" s="1087"/>
      <c r="IO65" s="1087"/>
      <c r="IP65" s="1087"/>
      <c r="IQ65" s="1087"/>
      <c r="IR65" s="1087"/>
      <c r="IS65" s="1087"/>
      <c r="IT65" s="1087"/>
      <c r="IU65" s="1087"/>
      <c r="IV65" s="1087"/>
      <c r="IW65" s="1087"/>
      <c r="IX65" s="1087"/>
      <c r="IY65" s="1087"/>
      <c r="IZ65" s="1087"/>
      <c r="JA65" s="1087"/>
      <c r="JB65" s="1087"/>
      <c r="JC65" s="1087"/>
      <c r="JD65" s="1087"/>
      <c r="JE65" s="1087"/>
      <c r="JF65" s="1087"/>
      <c r="JG65" s="1087"/>
      <c r="JH65" s="1087"/>
      <c r="JI65" s="1087"/>
      <c r="JJ65" s="1087"/>
      <c r="JK65" s="1087"/>
      <c r="JL65" s="1087"/>
      <c r="JM65" s="1087"/>
      <c r="JN65" s="1087"/>
      <c r="JO65" s="1087"/>
      <c r="JP65" s="1087"/>
      <c r="JQ65" s="1087"/>
      <c r="JR65" s="1087"/>
      <c r="JS65" s="1087"/>
      <c r="JT65" s="1087"/>
      <c r="JU65" s="1087"/>
      <c r="JV65" s="1087"/>
      <c r="JW65" s="1087"/>
      <c r="JX65" s="1087"/>
      <c r="JY65" s="1087"/>
      <c r="JZ65" s="1087"/>
      <c r="KA65" s="1087"/>
      <c r="KB65" s="1087"/>
      <c r="KC65" s="1087"/>
      <c r="KD65" s="1087"/>
      <c r="KE65" s="1087"/>
      <c r="KF65" s="1087"/>
      <c r="KG65" s="1087"/>
      <c r="KH65" s="1087"/>
      <c r="KI65" s="1087"/>
      <c r="KJ65" s="1087"/>
      <c r="KK65" s="1087"/>
      <c r="KL65" s="1087"/>
      <c r="KM65" s="1087"/>
      <c r="KN65" s="1087"/>
      <c r="KO65" s="1087"/>
      <c r="KP65" s="1087"/>
      <c r="KQ65" s="1087"/>
      <c r="KR65" s="1087"/>
      <c r="KS65" s="1087"/>
      <c r="KT65" s="1087"/>
      <c r="KU65" s="1087"/>
      <c r="KV65" s="1087"/>
      <c r="KW65" s="1087"/>
      <c r="KX65" s="1087"/>
      <c r="KY65" s="1087"/>
      <c r="KZ65" s="1087"/>
      <c r="LA65" s="1087"/>
      <c r="LB65" s="1087"/>
      <c r="LC65" s="1087"/>
      <c r="LD65" s="1087"/>
      <c r="LE65" s="1087"/>
      <c r="LF65" s="1087"/>
      <c r="LG65" s="1087"/>
      <c r="LH65" s="1087"/>
      <c r="LI65" s="1087"/>
      <c r="LJ65" s="1087"/>
      <c r="LK65" s="1087"/>
      <c r="LL65" s="1087"/>
      <c r="LM65" s="1087"/>
      <c r="LN65" s="1087"/>
      <c r="LO65" s="1087"/>
      <c r="LP65" s="1087"/>
      <c r="LQ65" s="1087"/>
      <c r="LR65" s="1087"/>
      <c r="LS65" s="1087"/>
      <c r="LT65" s="1087"/>
      <c r="LU65" s="1087"/>
      <c r="LV65" s="1087"/>
      <c r="LW65" s="1087"/>
      <c r="LX65" s="1087"/>
      <c r="LY65" s="1087"/>
      <c r="LZ65" s="1087"/>
      <c r="MA65" s="1087"/>
      <c r="MB65" s="1087"/>
      <c r="MC65" s="1087"/>
      <c r="MD65" s="1087"/>
      <c r="ME65" s="1087"/>
      <c r="MF65" s="1087"/>
      <c r="MG65" s="1087"/>
      <c r="MH65" s="1087"/>
      <c r="MI65" s="1087"/>
      <c r="MJ65" s="1087"/>
      <c r="MK65" s="1087"/>
      <c r="ML65" s="1087"/>
      <c r="MM65" s="1087"/>
      <c r="MN65" s="1087"/>
      <c r="MO65" s="1087"/>
      <c r="MP65" s="1087"/>
      <c r="MQ65" s="1087"/>
      <c r="MR65" s="1087"/>
      <c r="MS65" s="1087"/>
      <c r="MT65" s="1087"/>
      <c r="MU65" s="1087"/>
      <c r="MV65" s="1087"/>
      <c r="MW65" s="1087"/>
      <c r="MX65" s="1087"/>
      <c r="MY65" s="1087"/>
      <c r="MZ65" s="1087"/>
      <c r="NA65" s="1087"/>
      <c r="NB65" s="1087"/>
      <c r="NC65" s="1087"/>
      <c r="ND65" s="1087"/>
      <c r="NE65" s="1087"/>
      <c r="NF65" s="1087"/>
      <c r="NG65" s="1087"/>
      <c r="NH65" s="1087"/>
      <c r="NI65" s="1087"/>
      <c r="NJ65" s="1087"/>
      <c r="NK65" s="1087"/>
      <c r="NL65" s="1087"/>
      <c r="NM65" s="1087"/>
      <c r="NN65" s="1087"/>
      <c r="NO65" s="1087"/>
      <c r="NP65" s="1087"/>
      <c r="NQ65" s="1087"/>
      <c r="NR65" s="1087"/>
      <c r="NS65" s="1087"/>
      <c r="NT65" s="1087"/>
      <c r="NU65" s="1087"/>
      <c r="NV65" s="1087"/>
      <c r="NW65" s="1087"/>
      <c r="NX65" s="1087"/>
      <c r="NY65" s="1087"/>
      <c r="NZ65" s="1087"/>
      <c r="OA65" s="1087"/>
      <c r="OB65" s="1087"/>
      <c r="OC65" s="1087"/>
      <c r="OD65" s="1087"/>
      <c r="OE65" s="1087"/>
      <c r="OF65" s="1087"/>
      <c r="OG65" s="1087"/>
      <c r="OH65" s="1087"/>
      <c r="OI65" s="1087"/>
      <c r="OJ65" s="1087"/>
      <c r="OK65" s="1087"/>
      <c r="OL65" s="1087"/>
      <c r="OM65" s="1087"/>
      <c r="ON65" s="1087"/>
      <c r="OO65" s="1087"/>
      <c r="OP65" s="1087"/>
      <c r="OQ65" s="1087"/>
      <c r="OR65" s="1087"/>
      <c r="OS65" s="1087"/>
      <c r="OT65" s="1087"/>
      <c r="OU65" s="1087"/>
      <c r="OV65" s="1087"/>
      <c r="OW65" s="1087"/>
      <c r="OX65" s="1087"/>
      <c r="OY65" s="1087"/>
      <c r="OZ65" s="1087"/>
      <c r="PA65" s="1087"/>
      <c r="PB65" s="1087"/>
      <c r="PC65" s="1087"/>
      <c r="PD65" s="1087"/>
      <c r="PE65" s="1087"/>
      <c r="PF65" s="1087"/>
      <c r="PG65" s="1087"/>
      <c r="PH65" s="1087"/>
      <c r="PI65" s="1087"/>
      <c r="PJ65" s="1087"/>
      <c r="PK65" s="1087"/>
      <c r="PL65" s="1087"/>
      <c r="PM65" s="1087"/>
      <c r="PN65" s="1087"/>
      <c r="PO65" s="1087"/>
      <c r="PP65" s="1087"/>
      <c r="PQ65" s="1087"/>
      <c r="PR65" s="1087"/>
      <c r="PS65" s="1087"/>
      <c r="PT65" s="1087"/>
      <c r="PU65" s="1087"/>
      <c r="PV65" s="1087"/>
      <c r="PW65" s="1087"/>
      <c r="PX65" s="1087"/>
      <c r="PY65" s="1087"/>
      <c r="PZ65" s="1087"/>
      <c r="QA65" s="1087"/>
      <c r="QB65" s="1087"/>
      <c r="QC65" s="1087"/>
      <c r="QD65" s="1087"/>
      <c r="QE65" s="1087"/>
      <c r="QF65" s="1087"/>
      <c r="QG65" s="1087"/>
      <c r="QH65" s="1087"/>
      <c r="QI65" s="1087"/>
      <c r="QJ65" s="1087"/>
      <c r="QK65" s="1087"/>
      <c r="QL65" s="1087"/>
      <c r="QM65" s="1087"/>
      <c r="QN65" s="1087"/>
      <c r="QO65" s="1087"/>
      <c r="QP65" s="1087"/>
      <c r="QQ65" s="1087"/>
      <c r="QR65" s="1087"/>
      <c r="QS65" s="1087"/>
      <c r="QT65" s="1087"/>
      <c r="QU65" s="1087"/>
      <c r="QV65" s="1087"/>
      <c r="QW65" s="1087"/>
      <c r="QX65" s="1087"/>
      <c r="QY65" s="1087"/>
      <c r="QZ65" s="1087"/>
      <c r="RA65" s="1087"/>
      <c r="RB65" s="1087"/>
      <c r="RC65" s="1087"/>
      <c r="RD65" s="1087"/>
      <c r="RE65" s="1087"/>
      <c r="RF65" s="1087"/>
      <c r="RG65" s="1087"/>
      <c r="RH65" s="1087"/>
      <c r="RI65" s="1087"/>
      <c r="RJ65" s="1087"/>
      <c r="RK65" s="1087"/>
      <c r="RL65" s="1087"/>
      <c r="RM65" s="1087"/>
      <c r="RN65" s="1087"/>
      <c r="RO65" s="1087"/>
      <c r="RP65" s="1087"/>
      <c r="RQ65" s="1087"/>
      <c r="RR65" s="1087"/>
      <c r="RS65" s="1087"/>
      <c r="RT65" s="1087"/>
      <c r="RU65" s="1087"/>
      <c r="RV65" s="1087"/>
      <c r="RW65" s="1087"/>
      <c r="RX65" s="1087"/>
      <c r="RY65" s="1087"/>
      <c r="RZ65" s="1087"/>
      <c r="SA65" s="1087"/>
      <c r="SB65" s="1087"/>
      <c r="SC65" s="1087"/>
      <c r="SD65" s="1087"/>
      <c r="SE65" s="1087"/>
      <c r="SF65" s="1087"/>
      <c r="SG65" s="1087"/>
      <c r="SH65" s="1087"/>
      <c r="SI65" s="1087"/>
      <c r="SJ65" s="1087"/>
      <c r="SK65" s="1087"/>
      <c r="SL65" s="1087"/>
      <c r="SM65" s="1087"/>
      <c r="SN65" s="1087"/>
      <c r="SO65" s="1087"/>
      <c r="SP65" s="1087"/>
      <c r="SQ65" s="1087"/>
      <c r="SR65" s="1087"/>
      <c r="SS65" s="1087"/>
      <c r="ST65" s="1087"/>
      <c r="SU65" s="1087"/>
      <c r="SV65" s="1087"/>
      <c r="SW65" s="1087"/>
      <c r="SX65" s="1087"/>
      <c r="SY65" s="1087"/>
      <c r="SZ65" s="1087"/>
      <c r="TA65" s="1087"/>
      <c r="TB65" s="1087"/>
      <c r="TC65" s="1087"/>
      <c r="TD65" s="1087"/>
      <c r="TE65" s="1087"/>
      <c r="TF65" s="1087"/>
      <c r="TG65" s="1087"/>
      <c r="TH65" s="1087"/>
      <c r="TI65" s="1087"/>
      <c r="TJ65" s="1087"/>
      <c r="TK65" s="1087"/>
      <c r="TL65" s="1087"/>
      <c r="TM65" s="1087"/>
      <c r="TN65" s="1087"/>
      <c r="TO65" s="1087"/>
      <c r="TP65" s="1087"/>
      <c r="TQ65" s="1087"/>
      <c r="TR65" s="1087"/>
      <c r="TS65" s="1087"/>
      <c r="TT65" s="1087"/>
      <c r="TU65" s="1087"/>
      <c r="TV65" s="1087"/>
      <c r="TW65" s="1087"/>
      <c r="TX65" s="1087"/>
      <c r="TY65" s="1087"/>
      <c r="TZ65" s="1087"/>
      <c r="UA65" s="1087"/>
      <c r="UB65" s="1087"/>
      <c r="UC65" s="1087"/>
      <c r="UD65" s="1087"/>
      <c r="UE65" s="1087"/>
      <c r="UF65" s="1087"/>
      <c r="UG65" s="1087"/>
      <c r="UH65" s="1087"/>
      <c r="UI65" s="1087"/>
      <c r="UJ65" s="1087"/>
      <c r="UK65" s="1087"/>
      <c r="UL65" s="1087"/>
      <c r="UM65" s="1087"/>
      <c r="UN65" s="1087"/>
      <c r="UO65" s="1087"/>
      <c r="UP65" s="1087"/>
      <c r="UQ65" s="1087"/>
      <c r="UR65" s="1087"/>
      <c r="US65" s="1087"/>
      <c r="UT65" s="1087"/>
      <c r="UU65" s="1087"/>
      <c r="UV65" s="1087"/>
      <c r="UW65" s="1087"/>
      <c r="UX65" s="1087"/>
      <c r="UY65" s="1087"/>
      <c r="UZ65" s="1087"/>
      <c r="VA65" s="1087"/>
      <c r="VB65" s="1087"/>
      <c r="VC65" s="1087"/>
      <c r="VD65" s="1087"/>
      <c r="VE65" s="1087"/>
      <c r="VF65" s="1087"/>
      <c r="VG65" s="1087"/>
      <c r="VH65" s="1087"/>
      <c r="VI65" s="1087"/>
      <c r="VJ65" s="1087"/>
      <c r="VK65" s="1087"/>
      <c r="VL65" s="1087"/>
      <c r="VM65" s="1087"/>
      <c r="VN65" s="1087"/>
      <c r="VO65" s="1087"/>
      <c r="VP65" s="1087"/>
      <c r="VQ65" s="1087"/>
      <c r="VR65" s="1087"/>
      <c r="VS65" s="1087"/>
      <c r="VT65" s="1087"/>
      <c r="VU65" s="1087"/>
      <c r="VV65" s="1087"/>
      <c r="VW65" s="1087"/>
      <c r="VX65" s="1087"/>
      <c r="VY65" s="1087"/>
      <c r="VZ65" s="1087"/>
      <c r="WA65" s="1087"/>
      <c r="WB65" s="1087"/>
      <c r="WC65" s="1087"/>
      <c r="WD65" s="1087"/>
      <c r="WE65" s="1087"/>
      <c r="WF65" s="1087"/>
      <c r="WG65" s="1087"/>
      <c r="WH65" s="1087"/>
      <c r="WI65" s="1087"/>
      <c r="WJ65" s="1087"/>
      <c r="WK65" s="1087"/>
      <c r="WL65" s="1087"/>
      <c r="WM65" s="1087"/>
      <c r="WN65" s="1087"/>
      <c r="WO65" s="1087"/>
      <c r="WP65" s="1087"/>
      <c r="WQ65" s="1087"/>
      <c r="WR65" s="1087"/>
      <c r="WS65" s="1087"/>
      <c r="WT65" s="1087"/>
      <c r="WU65" s="1087"/>
      <c r="WV65" s="1087"/>
      <c r="WW65" s="1087"/>
      <c r="WX65" s="1087"/>
      <c r="WY65" s="1087"/>
      <c r="WZ65" s="1087"/>
      <c r="XA65" s="1087"/>
      <c r="XB65" s="1087"/>
      <c r="XC65" s="1087"/>
      <c r="XD65" s="1087"/>
      <c r="XE65" s="1087"/>
      <c r="XF65" s="1087"/>
      <c r="XG65" s="1087"/>
      <c r="XH65" s="1087"/>
      <c r="XI65" s="1087"/>
      <c r="XJ65" s="1087"/>
      <c r="XK65" s="1087"/>
      <c r="XL65" s="1087"/>
      <c r="XM65" s="1087"/>
      <c r="XN65" s="1087"/>
      <c r="XO65" s="1087"/>
      <c r="XP65" s="1087"/>
      <c r="XQ65" s="1087"/>
      <c r="XR65" s="1087"/>
      <c r="XS65" s="1087"/>
      <c r="XT65" s="1087"/>
      <c r="XU65" s="1087"/>
      <c r="XV65" s="1087"/>
      <c r="XW65" s="1087"/>
      <c r="XX65" s="1087"/>
      <c r="XY65" s="1087"/>
      <c r="XZ65" s="1087"/>
      <c r="YA65" s="1087"/>
      <c r="YB65" s="1087"/>
      <c r="YC65" s="1087"/>
      <c r="YD65" s="1087"/>
      <c r="YE65" s="1087"/>
      <c r="YF65" s="1087"/>
      <c r="YG65" s="1087"/>
      <c r="YH65" s="1087"/>
      <c r="YI65" s="1087"/>
      <c r="YJ65" s="1087"/>
      <c r="YK65" s="1087"/>
      <c r="YL65" s="1087"/>
      <c r="YM65" s="1087"/>
      <c r="YN65" s="1087"/>
      <c r="YO65" s="1087"/>
      <c r="YP65" s="1087"/>
      <c r="YQ65" s="1087"/>
      <c r="YR65" s="1087"/>
      <c r="YS65" s="1087"/>
      <c r="YT65" s="1087"/>
      <c r="YU65" s="1087"/>
      <c r="YV65" s="1087"/>
      <c r="YW65" s="1087"/>
      <c r="YX65" s="1087"/>
      <c r="YY65" s="1087"/>
      <c r="YZ65" s="1087"/>
      <c r="ZA65" s="1087"/>
      <c r="ZB65" s="1087"/>
      <c r="ZC65" s="1087"/>
      <c r="ZD65" s="1087"/>
      <c r="ZE65" s="1087"/>
      <c r="ZF65" s="1087"/>
      <c r="ZG65" s="1087"/>
      <c r="ZH65" s="1087"/>
      <c r="ZI65" s="1087"/>
      <c r="ZJ65" s="1087"/>
      <c r="ZK65" s="1087"/>
      <c r="ZL65" s="1087"/>
      <c r="ZM65" s="1087"/>
      <c r="ZN65" s="1087"/>
      <c r="ZO65" s="1087"/>
      <c r="ZP65" s="1087"/>
      <c r="ZQ65" s="1087"/>
      <c r="ZR65" s="1087"/>
      <c r="ZS65" s="1087"/>
      <c r="ZT65" s="1087"/>
      <c r="ZU65" s="1087"/>
      <c r="ZV65" s="1087"/>
      <c r="ZW65" s="1087"/>
      <c r="ZX65" s="1087"/>
      <c r="ZY65" s="1087"/>
      <c r="ZZ65" s="1087"/>
      <c r="AAA65" s="1087"/>
      <c r="AAB65" s="1087"/>
      <c r="AAC65" s="1087"/>
      <c r="AAD65" s="1087"/>
      <c r="AAE65" s="1087"/>
      <c r="AAF65" s="1087"/>
      <c r="AAG65" s="1087"/>
      <c r="AAH65" s="1087"/>
      <c r="AAI65" s="1087"/>
      <c r="AAJ65" s="1087"/>
      <c r="AAK65" s="1087"/>
      <c r="AAL65" s="1087"/>
      <c r="AAM65" s="1087"/>
      <c r="AAN65" s="1087"/>
      <c r="AAO65" s="1087"/>
      <c r="AAP65" s="1087"/>
      <c r="AAQ65" s="1087"/>
      <c r="AAR65" s="1087"/>
      <c r="AAS65" s="1087"/>
      <c r="AAT65" s="1087"/>
      <c r="AAU65" s="1087"/>
      <c r="AAV65" s="1087"/>
      <c r="AAW65" s="1087"/>
      <c r="AAX65" s="1087"/>
      <c r="AAY65" s="1087"/>
      <c r="AAZ65" s="1087"/>
      <c r="ABA65" s="1087"/>
      <c r="ABB65" s="1087"/>
      <c r="ABC65" s="1087"/>
      <c r="ABD65" s="1087"/>
      <c r="ABE65" s="1087"/>
      <c r="ABF65" s="1087"/>
      <c r="ABG65" s="1087"/>
      <c r="ABH65" s="1087"/>
      <c r="ABI65" s="1087"/>
      <c r="ABJ65" s="1087"/>
      <c r="ABK65" s="1087"/>
      <c r="ABL65" s="1087"/>
      <c r="ABM65" s="1087"/>
      <c r="ABN65" s="1087"/>
      <c r="ABO65" s="1087"/>
      <c r="ABP65" s="1087"/>
      <c r="ABQ65" s="1087"/>
      <c r="ABR65" s="1087"/>
      <c r="ABS65" s="1087"/>
      <c r="ABT65" s="1087"/>
      <c r="ABU65" s="1087"/>
      <c r="ABV65" s="1087"/>
      <c r="ABW65" s="1087"/>
      <c r="ABX65" s="1087"/>
      <c r="ABY65" s="1087"/>
      <c r="ABZ65" s="1087"/>
      <c r="ACA65" s="1087"/>
      <c r="ACB65" s="1087"/>
      <c r="ACC65" s="1087"/>
      <c r="ACD65" s="1087"/>
      <c r="ACE65" s="1087"/>
      <c r="ACF65" s="1087"/>
      <c r="ACG65" s="1087"/>
      <c r="ACH65" s="1087"/>
      <c r="ACI65" s="1087"/>
      <c r="ACJ65" s="1087"/>
      <c r="ACK65" s="1087"/>
      <c r="ACL65" s="1087"/>
      <c r="ACM65" s="1087"/>
      <c r="ACN65" s="1087"/>
      <c r="ACO65" s="1087"/>
      <c r="ACP65" s="1087"/>
      <c r="ACQ65" s="1087"/>
      <c r="ACR65" s="1087"/>
      <c r="ACS65" s="1087"/>
      <c r="ACT65" s="1087"/>
      <c r="ACU65" s="1087"/>
      <c r="ACV65" s="1087"/>
      <c r="ACW65" s="1087"/>
      <c r="ACX65" s="1087"/>
      <c r="ACY65" s="1087"/>
      <c r="ACZ65" s="1087"/>
      <c r="ADA65" s="1087"/>
      <c r="ADB65" s="1087"/>
      <c r="ADC65" s="1087"/>
      <c r="ADD65" s="1087"/>
      <c r="ADE65" s="1087"/>
      <c r="ADF65" s="1087"/>
      <c r="ADG65" s="1087"/>
      <c r="ADH65" s="1087"/>
      <c r="ADI65" s="1087"/>
      <c r="ADJ65" s="1087"/>
      <c r="ADK65" s="1087"/>
      <c r="ADL65" s="1087"/>
      <c r="ADM65" s="1087"/>
      <c r="ADN65" s="1087"/>
      <c r="ADO65" s="1087"/>
      <c r="ADP65" s="1087"/>
      <c r="ADQ65" s="1087"/>
      <c r="ADR65" s="1087"/>
      <c r="ADS65" s="1087"/>
      <c r="ADT65" s="1087"/>
      <c r="ADU65" s="1087"/>
      <c r="ADV65" s="1087"/>
      <c r="ADW65" s="1087"/>
      <c r="ADX65" s="1087"/>
      <c r="ADY65" s="1087"/>
      <c r="ADZ65" s="1087"/>
      <c r="AEA65" s="1087"/>
      <c r="AEB65" s="1087"/>
      <c r="AEC65" s="1087"/>
      <c r="AED65" s="1087"/>
      <c r="AEE65" s="1087"/>
      <c r="AEF65" s="1087"/>
      <c r="AEG65" s="1087"/>
      <c r="AEH65" s="1087"/>
      <c r="AEI65" s="1087"/>
      <c r="AEJ65" s="1087"/>
      <c r="AEK65" s="1087"/>
      <c r="AEL65" s="1087"/>
      <c r="AEM65" s="1087"/>
      <c r="AEN65" s="1087"/>
      <c r="AEO65" s="1087"/>
      <c r="AEP65" s="1087"/>
      <c r="AEQ65" s="1087"/>
      <c r="AER65" s="1087"/>
      <c r="AES65" s="1087"/>
      <c r="AET65" s="1087"/>
      <c r="AEU65" s="1087"/>
      <c r="AEV65" s="1087"/>
      <c r="AEW65" s="1087"/>
      <c r="AEX65" s="1087"/>
      <c r="AEY65" s="1087"/>
      <c r="AEZ65" s="1087"/>
      <c r="AFA65" s="1087"/>
      <c r="AFB65" s="1087"/>
      <c r="AFC65" s="1087"/>
      <c r="AFD65" s="1087"/>
      <c r="AFE65" s="1087"/>
      <c r="AFF65" s="1087"/>
      <c r="AFG65" s="1087"/>
      <c r="AFH65" s="1087"/>
      <c r="AFI65" s="1087"/>
      <c r="AFJ65" s="1087"/>
      <c r="AFK65" s="1087"/>
      <c r="AFL65" s="1087"/>
      <c r="AFM65" s="1087"/>
      <c r="AFN65" s="1087"/>
      <c r="AFO65" s="1087"/>
      <c r="AFP65" s="1087"/>
      <c r="AFQ65" s="1087"/>
      <c r="AFR65" s="1087"/>
      <c r="AFS65" s="1087"/>
      <c r="AFT65" s="1087"/>
      <c r="AFU65" s="1087"/>
      <c r="AFV65" s="1087"/>
      <c r="AFW65" s="1087"/>
      <c r="AFX65" s="1087"/>
      <c r="AFY65" s="1087"/>
      <c r="AFZ65" s="1087"/>
      <c r="AGA65" s="1087"/>
      <c r="AGB65" s="1087"/>
      <c r="AGC65" s="1087"/>
      <c r="AGD65" s="1087"/>
      <c r="AGE65" s="1087"/>
      <c r="AGF65" s="1087"/>
      <c r="AGG65" s="1087"/>
      <c r="AGH65" s="1087"/>
      <c r="AGI65" s="1087"/>
      <c r="AGJ65" s="1087"/>
      <c r="AGK65" s="1087"/>
      <c r="AGL65" s="1087"/>
      <c r="AGM65" s="1087"/>
      <c r="AGN65" s="1087"/>
      <c r="AGO65" s="1087"/>
      <c r="AGP65" s="1087"/>
      <c r="AGQ65" s="1087"/>
      <c r="AGR65" s="1087"/>
      <c r="AGS65" s="1087"/>
      <c r="AGT65" s="1087"/>
      <c r="AGU65" s="1087"/>
      <c r="AGV65" s="1087"/>
      <c r="AGW65" s="1087"/>
      <c r="AGX65" s="1087"/>
      <c r="AGY65" s="1087"/>
      <c r="AGZ65" s="1087"/>
      <c r="AHA65" s="1087"/>
      <c r="AHB65" s="1087"/>
      <c r="AHC65" s="1087"/>
      <c r="AHD65" s="1087"/>
      <c r="AHE65" s="1087"/>
      <c r="AHF65" s="1087"/>
      <c r="AHG65" s="1087"/>
      <c r="AHH65" s="1087"/>
      <c r="AHI65" s="1087"/>
      <c r="AHJ65" s="1087"/>
      <c r="AHK65" s="1087"/>
      <c r="AHL65" s="1087"/>
      <c r="AHM65" s="1087"/>
      <c r="AHN65" s="1087"/>
      <c r="AHO65" s="1087"/>
      <c r="AHP65" s="1087"/>
      <c r="AHQ65" s="1087"/>
      <c r="AHR65" s="1087"/>
      <c r="AHS65" s="1087"/>
      <c r="AHT65" s="1087"/>
      <c r="AHU65" s="1087"/>
      <c r="AHV65" s="1087"/>
      <c r="AHW65" s="1087"/>
      <c r="AHX65" s="1087"/>
      <c r="AHY65" s="1087"/>
      <c r="AHZ65" s="1087"/>
      <c r="AIA65" s="1087"/>
      <c r="AIB65" s="1087"/>
      <c r="AIC65" s="1087"/>
      <c r="AID65" s="1087"/>
      <c r="AIE65" s="1087"/>
      <c r="AIF65" s="1087"/>
      <c r="AIG65" s="1087"/>
      <c r="AIH65" s="1087"/>
      <c r="AII65" s="1087"/>
      <c r="AIJ65" s="1087"/>
      <c r="AIK65" s="1087"/>
      <c r="AIL65" s="1087"/>
      <c r="AIM65" s="1087"/>
      <c r="AIN65" s="1087"/>
      <c r="AIO65" s="1087"/>
      <c r="AIP65" s="1087"/>
      <c r="AIQ65" s="1087"/>
      <c r="AIR65" s="1087"/>
      <c r="AIS65" s="1087"/>
      <c r="AIT65" s="1087"/>
      <c r="AIU65" s="1087"/>
      <c r="AIV65" s="1087"/>
      <c r="AIW65" s="1087"/>
      <c r="AIX65" s="1087"/>
      <c r="AIY65" s="1087"/>
      <c r="AIZ65" s="1087"/>
      <c r="AJA65" s="1087"/>
      <c r="AJB65" s="1087"/>
      <c r="AJC65" s="1087"/>
      <c r="AJD65" s="1087"/>
      <c r="AJE65" s="1087"/>
      <c r="AJF65" s="1087"/>
      <c r="AJG65" s="1087"/>
      <c r="AJH65" s="1087"/>
      <c r="AJI65" s="1087"/>
      <c r="AJJ65" s="1087"/>
      <c r="AJK65" s="1087"/>
      <c r="AJL65" s="1087"/>
      <c r="AJM65" s="1087"/>
      <c r="AJN65" s="1087"/>
      <c r="AJO65" s="1087"/>
      <c r="AJP65" s="1087"/>
      <c r="AJQ65" s="1087"/>
      <c r="AJR65" s="1087"/>
      <c r="AJS65" s="1087"/>
      <c r="AJT65" s="1087"/>
      <c r="AJU65" s="1087"/>
      <c r="AJV65" s="1087"/>
      <c r="AJW65" s="1087"/>
      <c r="AJX65" s="1087"/>
      <c r="AJY65" s="1087"/>
      <c r="AJZ65" s="1087"/>
      <c r="AKA65" s="1087"/>
      <c r="AKB65" s="1087"/>
      <c r="AKC65" s="1087"/>
      <c r="AKD65" s="1087"/>
      <c r="AKE65" s="1087"/>
      <c r="AKF65" s="1087"/>
      <c r="AKG65" s="1087"/>
      <c r="AKH65" s="1087"/>
      <c r="AKI65" s="1087"/>
      <c r="AKJ65" s="1087"/>
      <c r="AKK65" s="1087"/>
      <c r="AKL65" s="1087"/>
      <c r="AKM65" s="1087"/>
      <c r="AKN65" s="1087"/>
      <c r="AKO65" s="1087"/>
      <c r="AKP65" s="1087"/>
      <c r="AKQ65" s="1087"/>
      <c r="AKR65" s="1087"/>
      <c r="AKS65" s="1087"/>
      <c r="AKT65" s="1087"/>
      <c r="AKU65" s="1087"/>
      <c r="AKV65" s="1087"/>
      <c r="AKW65" s="1087"/>
      <c r="AKX65" s="1087"/>
      <c r="AKY65" s="1087"/>
      <c r="AKZ65" s="1087"/>
      <c r="ALA65" s="1087"/>
      <c r="ALB65" s="1087"/>
      <c r="ALC65" s="1087"/>
      <c r="ALD65" s="1087"/>
      <c r="ALE65" s="1087"/>
      <c r="ALF65" s="1087"/>
      <c r="ALG65" s="1087"/>
      <c r="ALH65" s="1087"/>
      <c r="ALI65" s="1087"/>
      <c r="ALJ65" s="1087"/>
      <c r="ALK65" s="1087"/>
      <c r="ALL65" s="1087"/>
      <c r="ALM65" s="1087"/>
      <c r="ALN65" s="1087"/>
      <c r="ALO65" s="1087"/>
      <c r="ALP65" s="1087"/>
      <c r="ALQ65" s="1087"/>
      <c r="ALR65" s="1087"/>
      <c r="ALS65" s="1087"/>
      <c r="ALT65" s="1087"/>
      <c r="ALU65" s="1087"/>
      <c r="ALV65" s="1087"/>
      <c r="ALW65" s="1087"/>
      <c r="ALX65" s="1087"/>
      <c r="ALY65" s="1087"/>
      <c r="ALZ65" s="1087"/>
      <c r="AMA65" s="1087"/>
      <c r="AMB65" s="1087"/>
      <c r="AMC65" s="1087"/>
      <c r="AMD65" s="1087"/>
      <c r="AME65" s="1087"/>
      <c r="AMF65" s="1087"/>
      <c r="AMG65" s="1087"/>
      <c r="AMH65" s="1087"/>
    </row>
    <row r="66" spans="1:1025" s="1116" customFormat="1" ht="12" x14ac:dyDescent="0.2">
      <c r="A66" s="1111">
        <v>1</v>
      </c>
      <c r="B66" s="1083" t="s">
        <v>83</v>
      </c>
      <c r="C66" s="1084">
        <v>24624851077.080002</v>
      </c>
      <c r="D66" s="1084">
        <v>4087901072.9000001</v>
      </c>
      <c r="E66" s="1084">
        <v>28712752149.98</v>
      </c>
      <c r="F66" s="1084">
        <v>9168111754.9899998</v>
      </c>
      <c r="G66" s="1084">
        <v>19544640394.990002</v>
      </c>
      <c r="H66" s="1356">
        <f>F66/E66</f>
        <v>0.31930452737866111</v>
      </c>
      <c r="AMI66" s="1083"/>
      <c r="AMJ66" s="1083"/>
    </row>
    <row r="67" spans="1:1025" s="1106" customFormat="1" ht="12" x14ac:dyDescent="0.2">
      <c r="A67" s="1113" t="s">
        <v>2602</v>
      </c>
      <c r="B67" s="793" t="s">
        <v>1136</v>
      </c>
      <c r="C67" s="1085">
        <v>589798102.58000004</v>
      </c>
      <c r="D67" s="1085">
        <v>175559820.30000001</v>
      </c>
      <c r="E67" s="1085">
        <v>765357922.88</v>
      </c>
      <c r="F67" s="1085">
        <v>322682083.36000001</v>
      </c>
      <c r="G67" s="1085">
        <v>442675839.51999998</v>
      </c>
      <c r="H67" s="1357">
        <f t="shared" ref="H67:H130" si="1">F67/E67</f>
        <v>0.42160938524783931</v>
      </c>
      <c r="AMI67" s="793"/>
      <c r="AMJ67" s="793"/>
    </row>
    <row r="68" spans="1:1025" s="1112" customFormat="1" ht="12" x14ac:dyDescent="0.2">
      <c r="A68" s="1113" t="s">
        <v>2603</v>
      </c>
      <c r="B68" s="793" t="s">
        <v>4837</v>
      </c>
      <c r="C68" s="1085">
        <v>404200000</v>
      </c>
      <c r="D68" s="1085">
        <v>100605660.15000001</v>
      </c>
      <c r="E68" s="1085">
        <v>504805660.14999998</v>
      </c>
      <c r="F68" s="1085">
        <v>240854455.09999999</v>
      </c>
      <c r="G68" s="1085">
        <v>263951205.05000001</v>
      </c>
      <c r="H68" s="1357">
        <f t="shared" si="1"/>
        <v>0.47712312700382864</v>
      </c>
      <c r="AMI68" s="793"/>
      <c r="AMJ68" s="793"/>
    </row>
    <row r="69" spans="1:1025" s="793" customFormat="1" ht="12" x14ac:dyDescent="0.2">
      <c r="A69" s="1113" t="s">
        <v>2604</v>
      </c>
      <c r="B69" s="793" t="s">
        <v>4837</v>
      </c>
      <c r="C69" s="1085">
        <v>404200000</v>
      </c>
      <c r="D69" s="1085">
        <v>100605660.15000001</v>
      </c>
      <c r="E69" s="1085">
        <v>504805660.14999998</v>
      </c>
      <c r="F69" s="1085">
        <v>240854455.09999999</v>
      </c>
      <c r="G69" s="1085">
        <v>263951205.05000001</v>
      </c>
      <c r="H69" s="1357">
        <f t="shared" si="1"/>
        <v>0.47712312700382864</v>
      </c>
      <c r="I69" s="1087"/>
      <c r="J69" s="1087"/>
      <c r="K69" s="1087"/>
      <c r="L69" s="1087"/>
      <c r="M69" s="1087"/>
      <c r="N69" s="1087"/>
      <c r="O69" s="1087"/>
      <c r="P69" s="1087"/>
      <c r="Q69" s="1087"/>
      <c r="R69" s="1087"/>
      <c r="S69" s="1087"/>
      <c r="T69" s="1087"/>
      <c r="U69" s="1087"/>
      <c r="V69" s="1087"/>
      <c r="W69" s="1087"/>
      <c r="X69" s="1087"/>
      <c r="Y69" s="1087"/>
      <c r="Z69" s="1087"/>
      <c r="AA69" s="1087"/>
      <c r="AB69" s="1087"/>
      <c r="AC69" s="1087"/>
      <c r="AD69" s="1087"/>
      <c r="AE69" s="1087"/>
      <c r="AF69" s="1087"/>
      <c r="AG69" s="1087"/>
      <c r="AH69" s="1087"/>
      <c r="AI69" s="1087"/>
      <c r="AJ69" s="1087"/>
      <c r="AK69" s="1087"/>
      <c r="AL69" s="1087"/>
      <c r="AM69" s="1087"/>
      <c r="AN69" s="1087"/>
      <c r="AO69" s="1087"/>
      <c r="AP69" s="1087"/>
      <c r="AQ69" s="1087"/>
      <c r="AR69" s="1087"/>
      <c r="AS69" s="1087"/>
      <c r="AT69" s="1087"/>
      <c r="AU69" s="1087"/>
      <c r="AV69" s="1087"/>
      <c r="AW69" s="1087"/>
      <c r="AX69" s="1087"/>
      <c r="AY69" s="1087"/>
      <c r="AZ69" s="1087"/>
      <c r="BA69" s="1087"/>
      <c r="BB69" s="1087"/>
      <c r="BC69" s="1087"/>
      <c r="BD69" s="1087"/>
      <c r="BE69" s="1087"/>
      <c r="BF69" s="1087"/>
      <c r="BG69" s="1087"/>
      <c r="BH69" s="1087"/>
      <c r="BI69" s="1087"/>
      <c r="BJ69" s="1087"/>
      <c r="BK69" s="1087"/>
      <c r="BL69" s="1087"/>
      <c r="BM69" s="1087"/>
      <c r="BN69" s="1087"/>
      <c r="BO69" s="1087"/>
      <c r="BP69" s="1087"/>
      <c r="BQ69" s="1087"/>
      <c r="BR69" s="1087"/>
      <c r="BS69" s="1087"/>
      <c r="BT69" s="1087"/>
      <c r="BU69" s="1087"/>
      <c r="BV69" s="1087"/>
      <c r="BW69" s="1087"/>
      <c r="BX69" s="1087"/>
      <c r="BY69" s="1087"/>
      <c r="BZ69" s="1087"/>
      <c r="CA69" s="1087"/>
      <c r="CB69" s="1087"/>
      <c r="CC69" s="1087"/>
      <c r="CD69" s="1087"/>
      <c r="CE69" s="1087"/>
      <c r="CF69" s="1087"/>
      <c r="CG69" s="1087"/>
      <c r="CH69" s="1087"/>
      <c r="CI69" s="1087"/>
      <c r="CJ69" s="1087"/>
      <c r="CK69" s="1087"/>
      <c r="CL69" s="1087"/>
      <c r="CM69" s="1087"/>
      <c r="CN69" s="1087"/>
      <c r="CO69" s="1087"/>
      <c r="CP69" s="1087"/>
      <c r="CQ69" s="1087"/>
      <c r="CR69" s="1087"/>
      <c r="CS69" s="1087"/>
      <c r="CT69" s="1087"/>
      <c r="CU69" s="1087"/>
      <c r="CV69" s="1087"/>
      <c r="CW69" s="1087"/>
      <c r="CX69" s="1087"/>
      <c r="CY69" s="1087"/>
      <c r="CZ69" s="1087"/>
      <c r="DA69" s="1087"/>
      <c r="DB69" s="1087"/>
      <c r="DC69" s="1087"/>
      <c r="DD69" s="1087"/>
      <c r="DE69" s="1087"/>
      <c r="DF69" s="1087"/>
      <c r="DG69" s="1087"/>
      <c r="DH69" s="1087"/>
      <c r="DI69" s="1087"/>
      <c r="DJ69" s="1087"/>
      <c r="DK69" s="1087"/>
      <c r="DL69" s="1087"/>
      <c r="DM69" s="1087"/>
      <c r="DN69" s="1087"/>
      <c r="DO69" s="1087"/>
      <c r="DP69" s="1087"/>
      <c r="DQ69" s="1087"/>
      <c r="DR69" s="1087"/>
      <c r="DS69" s="1087"/>
      <c r="DT69" s="1087"/>
      <c r="DU69" s="1087"/>
      <c r="DV69" s="1087"/>
      <c r="DW69" s="1087"/>
      <c r="DX69" s="1087"/>
      <c r="DY69" s="1087"/>
      <c r="DZ69" s="1087"/>
      <c r="EA69" s="1087"/>
      <c r="EB69" s="1087"/>
      <c r="EC69" s="1087"/>
      <c r="ED69" s="1087"/>
      <c r="EE69" s="1087"/>
      <c r="EF69" s="1087"/>
      <c r="EG69" s="1087"/>
      <c r="EH69" s="1087"/>
      <c r="EI69" s="1087"/>
      <c r="EJ69" s="1087"/>
      <c r="EK69" s="1087"/>
      <c r="EL69" s="1087"/>
      <c r="EM69" s="1087"/>
      <c r="EN69" s="1087"/>
      <c r="EO69" s="1087"/>
      <c r="EP69" s="1087"/>
      <c r="EQ69" s="1087"/>
      <c r="ER69" s="1087"/>
      <c r="ES69" s="1087"/>
      <c r="ET69" s="1087"/>
      <c r="EU69" s="1087"/>
      <c r="EV69" s="1087"/>
      <c r="EW69" s="1087"/>
      <c r="EX69" s="1087"/>
      <c r="EY69" s="1087"/>
      <c r="EZ69" s="1087"/>
      <c r="FA69" s="1087"/>
      <c r="FB69" s="1087"/>
      <c r="FC69" s="1087"/>
      <c r="FD69" s="1087"/>
      <c r="FE69" s="1087"/>
      <c r="FF69" s="1087"/>
      <c r="FG69" s="1087"/>
      <c r="FH69" s="1087"/>
      <c r="FI69" s="1087"/>
      <c r="FJ69" s="1087"/>
      <c r="FK69" s="1087"/>
      <c r="FL69" s="1087"/>
      <c r="FM69" s="1087"/>
      <c r="FN69" s="1087"/>
      <c r="FO69" s="1087"/>
      <c r="FP69" s="1087"/>
      <c r="FQ69" s="1087"/>
      <c r="FR69" s="1087"/>
      <c r="FS69" s="1087"/>
      <c r="FT69" s="1087"/>
      <c r="FU69" s="1087"/>
      <c r="FV69" s="1087"/>
      <c r="FW69" s="1087"/>
      <c r="FX69" s="1087"/>
      <c r="FY69" s="1087"/>
      <c r="FZ69" s="1087"/>
      <c r="GA69" s="1087"/>
      <c r="GB69" s="1087"/>
      <c r="GC69" s="1087"/>
      <c r="GD69" s="1087"/>
      <c r="GE69" s="1087"/>
      <c r="GF69" s="1087"/>
      <c r="GG69" s="1087"/>
      <c r="GH69" s="1087"/>
      <c r="GI69" s="1087"/>
      <c r="GJ69" s="1087"/>
      <c r="GK69" s="1087"/>
      <c r="GL69" s="1087"/>
      <c r="GM69" s="1087"/>
      <c r="GN69" s="1087"/>
      <c r="GO69" s="1087"/>
      <c r="GP69" s="1087"/>
      <c r="GQ69" s="1087"/>
      <c r="GR69" s="1087"/>
      <c r="GS69" s="1087"/>
      <c r="GT69" s="1087"/>
      <c r="GU69" s="1087"/>
      <c r="GV69" s="1087"/>
      <c r="GW69" s="1087"/>
      <c r="GX69" s="1087"/>
      <c r="GY69" s="1087"/>
      <c r="GZ69" s="1087"/>
      <c r="HA69" s="1087"/>
      <c r="HB69" s="1087"/>
      <c r="HC69" s="1087"/>
      <c r="HD69" s="1087"/>
      <c r="HE69" s="1087"/>
      <c r="HF69" s="1087"/>
      <c r="HG69" s="1087"/>
      <c r="HH69" s="1087"/>
      <c r="HI69" s="1087"/>
      <c r="HJ69" s="1087"/>
      <c r="HK69" s="1087"/>
      <c r="HL69" s="1087"/>
      <c r="HM69" s="1087"/>
      <c r="HN69" s="1087"/>
      <c r="HO69" s="1087"/>
      <c r="HP69" s="1087"/>
      <c r="HQ69" s="1087"/>
      <c r="HR69" s="1087"/>
      <c r="HS69" s="1087"/>
      <c r="HT69" s="1087"/>
      <c r="HU69" s="1087"/>
      <c r="HV69" s="1087"/>
      <c r="HW69" s="1087"/>
      <c r="HX69" s="1087"/>
      <c r="HY69" s="1087"/>
      <c r="HZ69" s="1087"/>
      <c r="IA69" s="1087"/>
      <c r="IB69" s="1087"/>
      <c r="IC69" s="1087"/>
      <c r="ID69" s="1087"/>
      <c r="IE69" s="1087"/>
      <c r="IF69" s="1087"/>
      <c r="IG69" s="1087"/>
      <c r="IH69" s="1087"/>
      <c r="II69" s="1087"/>
      <c r="IJ69" s="1087"/>
      <c r="IK69" s="1087"/>
      <c r="IL69" s="1087"/>
      <c r="IM69" s="1087"/>
      <c r="IN69" s="1087"/>
      <c r="IO69" s="1087"/>
      <c r="IP69" s="1087"/>
      <c r="IQ69" s="1087"/>
      <c r="IR69" s="1087"/>
      <c r="IS69" s="1087"/>
      <c r="IT69" s="1087"/>
      <c r="IU69" s="1087"/>
      <c r="IV69" s="1087"/>
      <c r="IW69" s="1087"/>
      <c r="IX69" s="1087"/>
      <c r="IY69" s="1087"/>
      <c r="IZ69" s="1087"/>
      <c r="JA69" s="1087"/>
      <c r="JB69" s="1087"/>
      <c r="JC69" s="1087"/>
      <c r="JD69" s="1087"/>
      <c r="JE69" s="1087"/>
      <c r="JF69" s="1087"/>
      <c r="JG69" s="1087"/>
      <c r="JH69" s="1087"/>
      <c r="JI69" s="1087"/>
      <c r="JJ69" s="1087"/>
      <c r="JK69" s="1087"/>
      <c r="JL69" s="1087"/>
      <c r="JM69" s="1087"/>
      <c r="JN69" s="1087"/>
      <c r="JO69" s="1087"/>
      <c r="JP69" s="1087"/>
      <c r="JQ69" s="1087"/>
      <c r="JR69" s="1087"/>
      <c r="JS69" s="1087"/>
      <c r="JT69" s="1087"/>
      <c r="JU69" s="1087"/>
      <c r="JV69" s="1087"/>
      <c r="JW69" s="1087"/>
      <c r="JX69" s="1087"/>
      <c r="JY69" s="1087"/>
      <c r="JZ69" s="1087"/>
      <c r="KA69" s="1087"/>
      <c r="KB69" s="1087"/>
      <c r="KC69" s="1087"/>
      <c r="KD69" s="1087"/>
      <c r="KE69" s="1087"/>
      <c r="KF69" s="1087"/>
      <c r="KG69" s="1087"/>
      <c r="KH69" s="1087"/>
      <c r="KI69" s="1087"/>
      <c r="KJ69" s="1087"/>
      <c r="KK69" s="1087"/>
      <c r="KL69" s="1087"/>
      <c r="KM69" s="1087"/>
      <c r="KN69" s="1087"/>
      <c r="KO69" s="1087"/>
      <c r="KP69" s="1087"/>
      <c r="KQ69" s="1087"/>
      <c r="KR69" s="1087"/>
      <c r="KS69" s="1087"/>
      <c r="KT69" s="1087"/>
      <c r="KU69" s="1087"/>
      <c r="KV69" s="1087"/>
      <c r="KW69" s="1087"/>
      <c r="KX69" s="1087"/>
      <c r="KY69" s="1087"/>
      <c r="KZ69" s="1087"/>
      <c r="LA69" s="1087"/>
      <c r="LB69" s="1087"/>
      <c r="LC69" s="1087"/>
      <c r="LD69" s="1087"/>
      <c r="LE69" s="1087"/>
      <c r="LF69" s="1087"/>
      <c r="LG69" s="1087"/>
      <c r="LH69" s="1087"/>
      <c r="LI69" s="1087"/>
      <c r="LJ69" s="1087"/>
      <c r="LK69" s="1087"/>
      <c r="LL69" s="1087"/>
      <c r="LM69" s="1087"/>
      <c r="LN69" s="1087"/>
      <c r="LO69" s="1087"/>
      <c r="LP69" s="1087"/>
      <c r="LQ69" s="1087"/>
      <c r="LR69" s="1087"/>
      <c r="LS69" s="1087"/>
      <c r="LT69" s="1087"/>
      <c r="LU69" s="1087"/>
      <c r="LV69" s="1087"/>
      <c r="LW69" s="1087"/>
      <c r="LX69" s="1087"/>
      <c r="LY69" s="1087"/>
      <c r="LZ69" s="1087"/>
      <c r="MA69" s="1087"/>
      <c r="MB69" s="1087"/>
      <c r="MC69" s="1087"/>
      <c r="MD69" s="1087"/>
      <c r="ME69" s="1087"/>
      <c r="MF69" s="1087"/>
      <c r="MG69" s="1087"/>
      <c r="MH69" s="1087"/>
      <c r="MI69" s="1087"/>
      <c r="MJ69" s="1087"/>
      <c r="MK69" s="1087"/>
      <c r="ML69" s="1087"/>
      <c r="MM69" s="1087"/>
      <c r="MN69" s="1087"/>
      <c r="MO69" s="1087"/>
      <c r="MP69" s="1087"/>
      <c r="MQ69" s="1087"/>
      <c r="MR69" s="1087"/>
      <c r="MS69" s="1087"/>
      <c r="MT69" s="1087"/>
      <c r="MU69" s="1087"/>
      <c r="MV69" s="1087"/>
      <c r="MW69" s="1087"/>
      <c r="MX69" s="1087"/>
      <c r="MY69" s="1087"/>
      <c r="MZ69" s="1087"/>
      <c r="NA69" s="1087"/>
      <c r="NB69" s="1087"/>
      <c r="NC69" s="1087"/>
      <c r="ND69" s="1087"/>
      <c r="NE69" s="1087"/>
      <c r="NF69" s="1087"/>
      <c r="NG69" s="1087"/>
      <c r="NH69" s="1087"/>
      <c r="NI69" s="1087"/>
      <c r="NJ69" s="1087"/>
      <c r="NK69" s="1087"/>
      <c r="NL69" s="1087"/>
      <c r="NM69" s="1087"/>
      <c r="NN69" s="1087"/>
      <c r="NO69" s="1087"/>
      <c r="NP69" s="1087"/>
      <c r="NQ69" s="1087"/>
      <c r="NR69" s="1087"/>
      <c r="NS69" s="1087"/>
      <c r="NT69" s="1087"/>
      <c r="NU69" s="1087"/>
      <c r="NV69" s="1087"/>
      <c r="NW69" s="1087"/>
      <c r="NX69" s="1087"/>
      <c r="NY69" s="1087"/>
      <c r="NZ69" s="1087"/>
      <c r="OA69" s="1087"/>
      <c r="OB69" s="1087"/>
      <c r="OC69" s="1087"/>
      <c r="OD69" s="1087"/>
      <c r="OE69" s="1087"/>
      <c r="OF69" s="1087"/>
      <c r="OG69" s="1087"/>
      <c r="OH69" s="1087"/>
      <c r="OI69" s="1087"/>
      <c r="OJ69" s="1087"/>
      <c r="OK69" s="1087"/>
      <c r="OL69" s="1087"/>
      <c r="OM69" s="1087"/>
      <c r="ON69" s="1087"/>
      <c r="OO69" s="1087"/>
      <c r="OP69" s="1087"/>
      <c r="OQ69" s="1087"/>
      <c r="OR69" s="1087"/>
      <c r="OS69" s="1087"/>
      <c r="OT69" s="1087"/>
      <c r="OU69" s="1087"/>
      <c r="OV69" s="1087"/>
      <c r="OW69" s="1087"/>
      <c r="OX69" s="1087"/>
      <c r="OY69" s="1087"/>
      <c r="OZ69" s="1087"/>
      <c r="PA69" s="1087"/>
      <c r="PB69" s="1087"/>
      <c r="PC69" s="1087"/>
      <c r="PD69" s="1087"/>
      <c r="PE69" s="1087"/>
      <c r="PF69" s="1087"/>
      <c r="PG69" s="1087"/>
      <c r="PH69" s="1087"/>
      <c r="PI69" s="1087"/>
      <c r="PJ69" s="1087"/>
      <c r="PK69" s="1087"/>
      <c r="PL69" s="1087"/>
      <c r="PM69" s="1087"/>
      <c r="PN69" s="1087"/>
      <c r="PO69" s="1087"/>
      <c r="PP69" s="1087"/>
      <c r="PQ69" s="1087"/>
      <c r="PR69" s="1087"/>
      <c r="PS69" s="1087"/>
      <c r="PT69" s="1087"/>
      <c r="PU69" s="1087"/>
      <c r="PV69" s="1087"/>
      <c r="PW69" s="1087"/>
      <c r="PX69" s="1087"/>
      <c r="PY69" s="1087"/>
      <c r="PZ69" s="1087"/>
      <c r="QA69" s="1087"/>
      <c r="QB69" s="1087"/>
      <c r="QC69" s="1087"/>
      <c r="QD69" s="1087"/>
      <c r="QE69" s="1087"/>
      <c r="QF69" s="1087"/>
      <c r="QG69" s="1087"/>
      <c r="QH69" s="1087"/>
      <c r="QI69" s="1087"/>
      <c r="QJ69" s="1087"/>
      <c r="QK69" s="1087"/>
      <c r="QL69" s="1087"/>
      <c r="QM69" s="1087"/>
      <c r="QN69" s="1087"/>
      <c r="QO69" s="1087"/>
      <c r="QP69" s="1087"/>
      <c r="QQ69" s="1087"/>
      <c r="QR69" s="1087"/>
      <c r="QS69" s="1087"/>
      <c r="QT69" s="1087"/>
      <c r="QU69" s="1087"/>
      <c r="QV69" s="1087"/>
      <c r="QW69" s="1087"/>
      <c r="QX69" s="1087"/>
      <c r="QY69" s="1087"/>
      <c r="QZ69" s="1087"/>
      <c r="RA69" s="1087"/>
      <c r="RB69" s="1087"/>
      <c r="RC69" s="1087"/>
      <c r="RD69" s="1087"/>
      <c r="RE69" s="1087"/>
      <c r="RF69" s="1087"/>
      <c r="RG69" s="1087"/>
      <c r="RH69" s="1087"/>
      <c r="RI69" s="1087"/>
      <c r="RJ69" s="1087"/>
      <c r="RK69" s="1087"/>
      <c r="RL69" s="1087"/>
      <c r="RM69" s="1087"/>
      <c r="RN69" s="1087"/>
      <c r="RO69" s="1087"/>
      <c r="RP69" s="1087"/>
      <c r="RQ69" s="1087"/>
      <c r="RR69" s="1087"/>
      <c r="RS69" s="1087"/>
      <c r="RT69" s="1087"/>
      <c r="RU69" s="1087"/>
      <c r="RV69" s="1087"/>
      <c r="RW69" s="1087"/>
      <c r="RX69" s="1087"/>
      <c r="RY69" s="1087"/>
      <c r="RZ69" s="1087"/>
      <c r="SA69" s="1087"/>
      <c r="SB69" s="1087"/>
      <c r="SC69" s="1087"/>
      <c r="SD69" s="1087"/>
      <c r="SE69" s="1087"/>
      <c r="SF69" s="1087"/>
      <c r="SG69" s="1087"/>
      <c r="SH69" s="1087"/>
      <c r="SI69" s="1087"/>
      <c r="SJ69" s="1087"/>
      <c r="SK69" s="1087"/>
      <c r="SL69" s="1087"/>
      <c r="SM69" s="1087"/>
      <c r="SN69" s="1087"/>
      <c r="SO69" s="1087"/>
      <c r="SP69" s="1087"/>
      <c r="SQ69" s="1087"/>
      <c r="SR69" s="1087"/>
      <c r="SS69" s="1087"/>
      <c r="ST69" s="1087"/>
      <c r="SU69" s="1087"/>
      <c r="SV69" s="1087"/>
      <c r="SW69" s="1087"/>
      <c r="SX69" s="1087"/>
      <c r="SY69" s="1087"/>
      <c r="SZ69" s="1087"/>
      <c r="TA69" s="1087"/>
      <c r="TB69" s="1087"/>
      <c r="TC69" s="1087"/>
      <c r="TD69" s="1087"/>
      <c r="TE69" s="1087"/>
      <c r="TF69" s="1087"/>
      <c r="TG69" s="1087"/>
      <c r="TH69" s="1087"/>
      <c r="TI69" s="1087"/>
      <c r="TJ69" s="1087"/>
      <c r="TK69" s="1087"/>
      <c r="TL69" s="1087"/>
      <c r="TM69" s="1087"/>
      <c r="TN69" s="1087"/>
      <c r="TO69" s="1087"/>
      <c r="TP69" s="1087"/>
      <c r="TQ69" s="1087"/>
      <c r="TR69" s="1087"/>
      <c r="TS69" s="1087"/>
      <c r="TT69" s="1087"/>
      <c r="TU69" s="1087"/>
      <c r="TV69" s="1087"/>
      <c r="TW69" s="1087"/>
      <c r="TX69" s="1087"/>
      <c r="TY69" s="1087"/>
      <c r="TZ69" s="1087"/>
      <c r="UA69" s="1087"/>
      <c r="UB69" s="1087"/>
      <c r="UC69" s="1087"/>
      <c r="UD69" s="1087"/>
      <c r="UE69" s="1087"/>
      <c r="UF69" s="1087"/>
      <c r="UG69" s="1087"/>
      <c r="UH69" s="1087"/>
      <c r="UI69" s="1087"/>
      <c r="UJ69" s="1087"/>
      <c r="UK69" s="1087"/>
      <c r="UL69" s="1087"/>
      <c r="UM69" s="1087"/>
      <c r="UN69" s="1087"/>
      <c r="UO69" s="1087"/>
      <c r="UP69" s="1087"/>
      <c r="UQ69" s="1087"/>
      <c r="UR69" s="1087"/>
      <c r="US69" s="1087"/>
      <c r="UT69" s="1087"/>
      <c r="UU69" s="1087"/>
      <c r="UV69" s="1087"/>
      <c r="UW69" s="1087"/>
      <c r="UX69" s="1087"/>
      <c r="UY69" s="1087"/>
      <c r="UZ69" s="1087"/>
      <c r="VA69" s="1087"/>
      <c r="VB69" s="1087"/>
      <c r="VC69" s="1087"/>
      <c r="VD69" s="1087"/>
      <c r="VE69" s="1087"/>
      <c r="VF69" s="1087"/>
      <c r="VG69" s="1087"/>
      <c r="VH69" s="1087"/>
      <c r="VI69" s="1087"/>
      <c r="VJ69" s="1087"/>
      <c r="VK69" s="1087"/>
      <c r="VL69" s="1087"/>
      <c r="VM69" s="1087"/>
      <c r="VN69" s="1087"/>
      <c r="VO69" s="1087"/>
      <c r="VP69" s="1087"/>
      <c r="VQ69" s="1087"/>
      <c r="VR69" s="1087"/>
      <c r="VS69" s="1087"/>
      <c r="VT69" s="1087"/>
      <c r="VU69" s="1087"/>
      <c r="VV69" s="1087"/>
      <c r="VW69" s="1087"/>
      <c r="VX69" s="1087"/>
      <c r="VY69" s="1087"/>
      <c r="VZ69" s="1087"/>
      <c r="WA69" s="1087"/>
      <c r="WB69" s="1087"/>
      <c r="WC69" s="1087"/>
      <c r="WD69" s="1087"/>
      <c r="WE69" s="1087"/>
      <c r="WF69" s="1087"/>
      <c r="WG69" s="1087"/>
      <c r="WH69" s="1087"/>
      <c r="WI69" s="1087"/>
      <c r="WJ69" s="1087"/>
      <c r="WK69" s="1087"/>
      <c r="WL69" s="1087"/>
      <c r="WM69" s="1087"/>
      <c r="WN69" s="1087"/>
      <c r="WO69" s="1087"/>
      <c r="WP69" s="1087"/>
      <c r="WQ69" s="1087"/>
      <c r="WR69" s="1087"/>
      <c r="WS69" s="1087"/>
      <c r="WT69" s="1087"/>
      <c r="WU69" s="1087"/>
      <c r="WV69" s="1087"/>
      <c r="WW69" s="1087"/>
      <c r="WX69" s="1087"/>
      <c r="WY69" s="1087"/>
      <c r="WZ69" s="1087"/>
      <c r="XA69" s="1087"/>
      <c r="XB69" s="1087"/>
      <c r="XC69" s="1087"/>
      <c r="XD69" s="1087"/>
      <c r="XE69" s="1087"/>
      <c r="XF69" s="1087"/>
      <c r="XG69" s="1087"/>
      <c r="XH69" s="1087"/>
      <c r="XI69" s="1087"/>
      <c r="XJ69" s="1087"/>
      <c r="XK69" s="1087"/>
      <c r="XL69" s="1087"/>
      <c r="XM69" s="1087"/>
      <c r="XN69" s="1087"/>
      <c r="XO69" s="1087"/>
      <c r="XP69" s="1087"/>
      <c r="XQ69" s="1087"/>
      <c r="XR69" s="1087"/>
      <c r="XS69" s="1087"/>
      <c r="XT69" s="1087"/>
      <c r="XU69" s="1087"/>
      <c r="XV69" s="1087"/>
      <c r="XW69" s="1087"/>
      <c r="XX69" s="1087"/>
      <c r="XY69" s="1087"/>
      <c r="XZ69" s="1087"/>
      <c r="YA69" s="1087"/>
      <c r="YB69" s="1087"/>
      <c r="YC69" s="1087"/>
      <c r="YD69" s="1087"/>
      <c r="YE69" s="1087"/>
      <c r="YF69" s="1087"/>
      <c r="YG69" s="1087"/>
      <c r="YH69" s="1087"/>
      <c r="YI69" s="1087"/>
      <c r="YJ69" s="1087"/>
      <c r="YK69" s="1087"/>
      <c r="YL69" s="1087"/>
      <c r="YM69" s="1087"/>
      <c r="YN69" s="1087"/>
      <c r="YO69" s="1087"/>
      <c r="YP69" s="1087"/>
      <c r="YQ69" s="1087"/>
      <c r="YR69" s="1087"/>
      <c r="YS69" s="1087"/>
      <c r="YT69" s="1087"/>
      <c r="YU69" s="1087"/>
      <c r="YV69" s="1087"/>
      <c r="YW69" s="1087"/>
      <c r="YX69" s="1087"/>
      <c r="YY69" s="1087"/>
      <c r="YZ69" s="1087"/>
      <c r="ZA69" s="1087"/>
      <c r="ZB69" s="1087"/>
      <c r="ZC69" s="1087"/>
      <c r="ZD69" s="1087"/>
      <c r="ZE69" s="1087"/>
      <c r="ZF69" s="1087"/>
      <c r="ZG69" s="1087"/>
      <c r="ZH69" s="1087"/>
      <c r="ZI69" s="1087"/>
      <c r="ZJ69" s="1087"/>
      <c r="ZK69" s="1087"/>
      <c r="ZL69" s="1087"/>
      <c r="ZM69" s="1087"/>
      <c r="ZN69" s="1087"/>
      <c r="ZO69" s="1087"/>
      <c r="ZP69" s="1087"/>
      <c r="ZQ69" s="1087"/>
      <c r="ZR69" s="1087"/>
      <c r="ZS69" s="1087"/>
      <c r="ZT69" s="1087"/>
      <c r="ZU69" s="1087"/>
      <c r="ZV69" s="1087"/>
      <c r="ZW69" s="1087"/>
      <c r="ZX69" s="1087"/>
      <c r="ZY69" s="1087"/>
      <c r="ZZ69" s="1087"/>
      <c r="AAA69" s="1087"/>
      <c r="AAB69" s="1087"/>
      <c r="AAC69" s="1087"/>
      <c r="AAD69" s="1087"/>
      <c r="AAE69" s="1087"/>
      <c r="AAF69" s="1087"/>
      <c r="AAG69" s="1087"/>
      <c r="AAH69" s="1087"/>
      <c r="AAI69" s="1087"/>
      <c r="AAJ69" s="1087"/>
      <c r="AAK69" s="1087"/>
      <c r="AAL69" s="1087"/>
      <c r="AAM69" s="1087"/>
      <c r="AAN69" s="1087"/>
      <c r="AAO69" s="1087"/>
      <c r="AAP69" s="1087"/>
      <c r="AAQ69" s="1087"/>
      <c r="AAR69" s="1087"/>
      <c r="AAS69" s="1087"/>
      <c r="AAT69" s="1087"/>
      <c r="AAU69" s="1087"/>
      <c r="AAV69" s="1087"/>
      <c r="AAW69" s="1087"/>
      <c r="AAX69" s="1087"/>
      <c r="AAY69" s="1087"/>
      <c r="AAZ69" s="1087"/>
      <c r="ABA69" s="1087"/>
      <c r="ABB69" s="1087"/>
      <c r="ABC69" s="1087"/>
      <c r="ABD69" s="1087"/>
      <c r="ABE69" s="1087"/>
      <c r="ABF69" s="1087"/>
      <c r="ABG69" s="1087"/>
      <c r="ABH69" s="1087"/>
      <c r="ABI69" s="1087"/>
      <c r="ABJ69" s="1087"/>
      <c r="ABK69" s="1087"/>
      <c r="ABL69" s="1087"/>
      <c r="ABM69" s="1087"/>
      <c r="ABN69" s="1087"/>
      <c r="ABO69" s="1087"/>
      <c r="ABP69" s="1087"/>
      <c r="ABQ69" s="1087"/>
      <c r="ABR69" s="1087"/>
      <c r="ABS69" s="1087"/>
      <c r="ABT69" s="1087"/>
      <c r="ABU69" s="1087"/>
      <c r="ABV69" s="1087"/>
      <c r="ABW69" s="1087"/>
      <c r="ABX69" s="1087"/>
      <c r="ABY69" s="1087"/>
      <c r="ABZ69" s="1087"/>
      <c r="ACA69" s="1087"/>
      <c r="ACB69" s="1087"/>
      <c r="ACC69" s="1087"/>
      <c r="ACD69" s="1087"/>
      <c r="ACE69" s="1087"/>
      <c r="ACF69" s="1087"/>
      <c r="ACG69" s="1087"/>
      <c r="ACH69" s="1087"/>
      <c r="ACI69" s="1087"/>
      <c r="ACJ69" s="1087"/>
      <c r="ACK69" s="1087"/>
      <c r="ACL69" s="1087"/>
      <c r="ACM69" s="1087"/>
      <c r="ACN69" s="1087"/>
      <c r="ACO69" s="1087"/>
      <c r="ACP69" s="1087"/>
      <c r="ACQ69" s="1087"/>
      <c r="ACR69" s="1087"/>
      <c r="ACS69" s="1087"/>
      <c r="ACT69" s="1087"/>
      <c r="ACU69" s="1087"/>
      <c r="ACV69" s="1087"/>
      <c r="ACW69" s="1087"/>
      <c r="ACX69" s="1087"/>
      <c r="ACY69" s="1087"/>
      <c r="ACZ69" s="1087"/>
      <c r="ADA69" s="1087"/>
      <c r="ADB69" s="1087"/>
      <c r="ADC69" s="1087"/>
      <c r="ADD69" s="1087"/>
      <c r="ADE69" s="1087"/>
      <c r="ADF69" s="1087"/>
      <c r="ADG69" s="1087"/>
      <c r="ADH69" s="1087"/>
      <c r="ADI69" s="1087"/>
      <c r="ADJ69" s="1087"/>
      <c r="ADK69" s="1087"/>
      <c r="ADL69" s="1087"/>
      <c r="ADM69" s="1087"/>
      <c r="ADN69" s="1087"/>
      <c r="ADO69" s="1087"/>
      <c r="ADP69" s="1087"/>
      <c r="ADQ69" s="1087"/>
      <c r="ADR69" s="1087"/>
      <c r="ADS69" s="1087"/>
      <c r="ADT69" s="1087"/>
      <c r="ADU69" s="1087"/>
      <c r="ADV69" s="1087"/>
      <c r="ADW69" s="1087"/>
      <c r="ADX69" s="1087"/>
      <c r="ADY69" s="1087"/>
      <c r="ADZ69" s="1087"/>
      <c r="AEA69" s="1087"/>
      <c r="AEB69" s="1087"/>
      <c r="AEC69" s="1087"/>
      <c r="AED69" s="1087"/>
      <c r="AEE69" s="1087"/>
      <c r="AEF69" s="1087"/>
      <c r="AEG69" s="1087"/>
      <c r="AEH69" s="1087"/>
      <c r="AEI69" s="1087"/>
      <c r="AEJ69" s="1087"/>
      <c r="AEK69" s="1087"/>
      <c r="AEL69" s="1087"/>
      <c r="AEM69" s="1087"/>
      <c r="AEN69" s="1087"/>
      <c r="AEO69" s="1087"/>
      <c r="AEP69" s="1087"/>
      <c r="AEQ69" s="1087"/>
      <c r="AER69" s="1087"/>
      <c r="AES69" s="1087"/>
      <c r="AET69" s="1087"/>
      <c r="AEU69" s="1087"/>
      <c r="AEV69" s="1087"/>
      <c r="AEW69" s="1087"/>
      <c r="AEX69" s="1087"/>
      <c r="AEY69" s="1087"/>
      <c r="AEZ69" s="1087"/>
      <c r="AFA69" s="1087"/>
      <c r="AFB69" s="1087"/>
      <c r="AFC69" s="1087"/>
      <c r="AFD69" s="1087"/>
      <c r="AFE69" s="1087"/>
      <c r="AFF69" s="1087"/>
      <c r="AFG69" s="1087"/>
      <c r="AFH69" s="1087"/>
      <c r="AFI69" s="1087"/>
      <c r="AFJ69" s="1087"/>
      <c r="AFK69" s="1087"/>
      <c r="AFL69" s="1087"/>
      <c r="AFM69" s="1087"/>
      <c r="AFN69" s="1087"/>
      <c r="AFO69" s="1087"/>
      <c r="AFP69" s="1087"/>
      <c r="AFQ69" s="1087"/>
      <c r="AFR69" s="1087"/>
      <c r="AFS69" s="1087"/>
      <c r="AFT69" s="1087"/>
      <c r="AFU69" s="1087"/>
      <c r="AFV69" s="1087"/>
      <c r="AFW69" s="1087"/>
      <c r="AFX69" s="1087"/>
      <c r="AFY69" s="1087"/>
      <c r="AFZ69" s="1087"/>
      <c r="AGA69" s="1087"/>
      <c r="AGB69" s="1087"/>
      <c r="AGC69" s="1087"/>
      <c r="AGD69" s="1087"/>
      <c r="AGE69" s="1087"/>
      <c r="AGF69" s="1087"/>
      <c r="AGG69" s="1087"/>
      <c r="AGH69" s="1087"/>
      <c r="AGI69" s="1087"/>
      <c r="AGJ69" s="1087"/>
      <c r="AGK69" s="1087"/>
      <c r="AGL69" s="1087"/>
      <c r="AGM69" s="1087"/>
      <c r="AGN69" s="1087"/>
      <c r="AGO69" s="1087"/>
      <c r="AGP69" s="1087"/>
      <c r="AGQ69" s="1087"/>
      <c r="AGR69" s="1087"/>
      <c r="AGS69" s="1087"/>
      <c r="AGT69" s="1087"/>
      <c r="AGU69" s="1087"/>
      <c r="AGV69" s="1087"/>
      <c r="AGW69" s="1087"/>
      <c r="AGX69" s="1087"/>
      <c r="AGY69" s="1087"/>
      <c r="AGZ69" s="1087"/>
      <c r="AHA69" s="1087"/>
      <c r="AHB69" s="1087"/>
      <c r="AHC69" s="1087"/>
      <c r="AHD69" s="1087"/>
      <c r="AHE69" s="1087"/>
      <c r="AHF69" s="1087"/>
      <c r="AHG69" s="1087"/>
      <c r="AHH69" s="1087"/>
      <c r="AHI69" s="1087"/>
      <c r="AHJ69" s="1087"/>
      <c r="AHK69" s="1087"/>
      <c r="AHL69" s="1087"/>
      <c r="AHM69" s="1087"/>
      <c r="AHN69" s="1087"/>
      <c r="AHO69" s="1087"/>
      <c r="AHP69" s="1087"/>
      <c r="AHQ69" s="1087"/>
      <c r="AHR69" s="1087"/>
      <c r="AHS69" s="1087"/>
      <c r="AHT69" s="1087"/>
      <c r="AHU69" s="1087"/>
      <c r="AHV69" s="1087"/>
      <c r="AHW69" s="1087"/>
      <c r="AHX69" s="1087"/>
      <c r="AHY69" s="1087"/>
      <c r="AHZ69" s="1087"/>
      <c r="AIA69" s="1087"/>
      <c r="AIB69" s="1087"/>
      <c r="AIC69" s="1087"/>
      <c r="AID69" s="1087"/>
      <c r="AIE69" s="1087"/>
      <c r="AIF69" s="1087"/>
      <c r="AIG69" s="1087"/>
      <c r="AIH69" s="1087"/>
      <c r="AII69" s="1087"/>
      <c r="AIJ69" s="1087"/>
      <c r="AIK69" s="1087"/>
      <c r="AIL69" s="1087"/>
      <c r="AIM69" s="1087"/>
      <c r="AIN69" s="1087"/>
      <c r="AIO69" s="1087"/>
      <c r="AIP69" s="1087"/>
      <c r="AIQ69" s="1087"/>
      <c r="AIR69" s="1087"/>
      <c r="AIS69" s="1087"/>
      <c r="AIT69" s="1087"/>
      <c r="AIU69" s="1087"/>
      <c r="AIV69" s="1087"/>
      <c r="AIW69" s="1087"/>
      <c r="AIX69" s="1087"/>
      <c r="AIY69" s="1087"/>
      <c r="AIZ69" s="1087"/>
      <c r="AJA69" s="1087"/>
      <c r="AJB69" s="1087"/>
      <c r="AJC69" s="1087"/>
      <c r="AJD69" s="1087"/>
      <c r="AJE69" s="1087"/>
      <c r="AJF69" s="1087"/>
      <c r="AJG69" s="1087"/>
      <c r="AJH69" s="1087"/>
      <c r="AJI69" s="1087"/>
      <c r="AJJ69" s="1087"/>
      <c r="AJK69" s="1087"/>
      <c r="AJL69" s="1087"/>
      <c r="AJM69" s="1087"/>
      <c r="AJN69" s="1087"/>
      <c r="AJO69" s="1087"/>
      <c r="AJP69" s="1087"/>
      <c r="AJQ69" s="1087"/>
      <c r="AJR69" s="1087"/>
      <c r="AJS69" s="1087"/>
      <c r="AJT69" s="1087"/>
      <c r="AJU69" s="1087"/>
      <c r="AJV69" s="1087"/>
      <c r="AJW69" s="1087"/>
      <c r="AJX69" s="1087"/>
      <c r="AJY69" s="1087"/>
      <c r="AJZ69" s="1087"/>
      <c r="AKA69" s="1087"/>
      <c r="AKB69" s="1087"/>
      <c r="AKC69" s="1087"/>
      <c r="AKD69" s="1087"/>
      <c r="AKE69" s="1087"/>
      <c r="AKF69" s="1087"/>
      <c r="AKG69" s="1087"/>
      <c r="AKH69" s="1087"/>
      <c r="AKI69" s="1087"/>
      <c r="AKJ69" s="1087"/>
      <c r="AKK69" s="1087"/>
      <c r="AKL69" s="1087"/>
      <c r="AKM69" s="1087"/>
      <c r="AKN69" s="1087"/>
      <c r="AKO69" s="1087"/>
      <c r="AKP69" s="1087"/>
      <c r="AKQ69" s="1087"/>
      <c r="AKR69" s="1087"/>
      <c r="AKS69" s="1087"/>
      <c r="AKT69" s="1087"/>
      <c r="AKU69" s="1087"/>
      <c r="AKV69" s="1087"/>
      <c r="AKW69" s="1087"/>
      <c r="AKX69" s="1087"/>
      <c r="AKY69" s="1087"/>
      <c r="AKZ69" s="1087"/>
      <c r="ALA69" s="1087"/>
      <c r="ALB69" s="1087"/>
      <c r="ALC69" s="1087"/>
      <c r="ALD69" s="1087"/>
      <c r="ALE69" s="1087"/>
      <c r="ALF69" s="1087"/>
      <c r="ALG69" s="1087"/>
      <c r="ALH69" s="1087"/>
      <c r="ALI69" s="1087"/>
      <c r="ALJ69" s="1087"/>
      <c r="ALK69" s="1087"/>
      <c r="ALL69" s="1087"/>
      <c r="ALM69" s="1087"/>
      <c r="ALN69" s="1087"/>
      <c r="ALO69" s="1087"/>
      <c r="ALP69" s="1087"/>
      <c r="ALQ69" s="1087"/>
      <c r="ALR69" s="1087"/>
      <c r="ALS69" s="1087"/>
      <c r="ALT69" s="1087"/>
      <c r="ALU69" s="1087"/>
      <c r="ALV69" s="1087"/>
      <c r="ALW69" s="1087"/>
      <c r="ALX69" s="1087"/>
      <c r="ALY69" s="1087"/>
      <c r="ALZ69" s="1087"/>
      <c r="AMA69" s="1087"/>
      <c r="AMB69" s="1087"/>
      <c r="AMC69" s="1087"/>
      <c r="AMD69" s="1087"/>
      <c r="AME69" s="1087"/>
      <c r="AMF69" s="1087"/>
      <c r="AMG69" s="1087"/>
      <c r="AMH69" s="1087"/>
    </row>
    <row r="70" spans="1:1025" s="793" customFormat="1" ht="12" x14ac:dyDescent="0.2">
      <c r="A70" s="1113" t="s">
        <v>2605</v>
      </c>
      <c r="B70" s="793" t="s">
        <v>4838</v>
      </c>
      <c r="C70" s="1085">
        <v>37433945</v>
      </c>
      <c r="D70" s="1085">
        <v>40169111.850000001</v>
      </c>
      <c r="E70" s="1085">
        <v>77603056.849999994</v>
      </c>
      <c r="F70" s="1085">
        <v>1554451.76</v>
      </c>
      <c r="G70" s="1085">
        <v>76048605.090000004</v>
      </c>
      <c r="H70" s="1357">
        <f t="shared" si="1"/>
        <v>2.0030805783909016E-2</v>
      </c>
      <c r="I70" s="1087"/>
      <c r="J70" s="1087"/>
      <c r="K70" s="1087"/>
      <c r="L70" s="1087"/>
      <c r="M70" s="1087"/>
      <c r="N70" s="1087"/>
      <c r="O70" s="1087"/>
      <c r="P70" s="1087"/>
      <c r="Q70" s="1087"/>
      <c r="R70" s="1087"/>
      <c r="S70" s="1087"/>
      <c r="T70" s="1087"/>
      <c r="U70" s="1087"/>
      <c r="V70" s="1087"/>
      <c r="W70" s="1087"/>
      <c r="X70" s="1087"/>
      <c r="Y70" s="1087"/>
      <c r="Z70" s="1087"/>
      <c r="AA70" s="1087"/>
      <c r="AB70" s="1087"/>
      <c r="AC70" s="1087"/>
      <c r="AD70" s="1087"/>
      <c r="AE70" s="1087"/>
      <c r="AF70" s="1087"/>
      <c r="AG70" s="1087"/>
      <c r="AH70" s="1087"/>
      <c r="AI70" s="1087"/>
      <c r="AJ70" s="1087"/>
      <c r="AK70" s="1087"/>
      <c r="AL70" s="1087"/>
      <c r="AM70" s="1087"/>
      <c r="AN70" s="1087"/>
      <c r="AO70" s="1087"/>
      <c r="AP70" s="1087"/>
      <c r="AQ70" s="1087"/>
      <c r="AR70" s="1087"/>
      <c r="AS70" s="1087"/>
      <c r="AT70" s="1087"/>
      <c r="AU70" s="1087"/>
      <c r="AV70" s="1087"/>
      <c r="AW70" s="1087"/>
      <c r="AX70" s="1087"/>
      <c r="AY70" s="1087"/>
      <c r="AZ70" s="1087"/>
      <c r="BA70" s="1087"/>
      <c r="BB70" s="1087"/>
      <c r="BC70" s="1087"/>
      <c r="BD70" s="1087"/>
      <c r="BE70" s="1087"/>
      <c r="BF70" s="1087"/>
      <c r="BG70" s="1087"/>
      <c r="BH70" s="1087"/>
      <c r="BI70" s="1087"/>
      <c r="BJ70" s="1087"/>
      <c r="BK70" s="1087"/>
      <c r="BL70" s="1087"/>
      <c r="BM70" s="1087"/>
      <c r="BN70" s="1087"/>
      <c r="BO70" s="1087"/>
      <c r="BP70" s="1087"/>
      <c r="BQ70" s="1087"/>
      <c r="BR70" s="1087"/>
      <c r="BS70" s="1087"/>
      <c r="BT70" s="1087"/>
      <c r="BU70" s="1087"/>
      <c r="BV70" s="1087"/>
      <c r="BW70" s="1087"/>
      <c r="BX70" s="1087"/>
      <c r="BY70" s="1087"/>
      <c r="BZ70" s="1087"/>
      <c r="CA70" s="1087"/>
      <c r="CB70" s="1087"/>
      <c r="CC70" s="1087"/>
      <c r="CD70" s="1087"/>
      <c r="CE70" s="1087"/>
      <c r="CF70" s="1087"/>
      <c r="CG70" s="1087"/>
      <c r="CH70" s="1087"/>
      <c r="CI70" s="1087"/>
      <c r="CJ70" s="1087"/>
      <c r="CK70" s="1087"/>
      <c r="CL70" s="1087"/>
      <c r="CM70" s="1087"/>
      <c r="CN70" s="1087"/>
      <c r="CO70" s="1087"/>
      <c r="CP70" s="1087"/>
      <c r="CQ70" s="1087"/>
      <c r="CR70" s="1087"/>
      <c r="CS70" s="1087"/>
      <c r="CT70" s="1087"/>
      <c r="CU70" s="1087"/>
      <c r="CV70" s="1087"/>
      <c r="CW70" s="1087"/>
      <c r="CX70" s="1087"/>
      <c r="CY70" s="1087"/>
      <c r="CZ70" s="1087"/>
      <c r="DA70" s="1087"/>
      <c r="DB70" s="1087"/>
      <c r="DC70" s="1087"/>
      <c r="DD70" s="1087"/>
      <c r="DE70" s="1087"/>
      <c r="DF70" s="1087"/>
      <c r="DG70" s="1087"/>
      <c r="DH70" s="1087"/>
      <c r="DI70" s="1087"/>
      <c r="DJ70" s="1087"/>
      <c r="DK70" s="1087"/>
      <c r="DL70" s="1087"/>
      <c r="DM70" s="1087"/>
      <c r="DN70" s="1087"/>
      <c r="DO70" s="1087"/>
      <c r="DP70" s="1087"/>
      <c r="DQ70" s="1087"/>
      <c r="DR70" s="1087"/>
      <c r="DS70" s="1087"/>
      <c r="DT70" s="1087"/>
      <c r="DU70" s="1087"/>
      <c r="DV70" s="1087"/>
      <c r="DW70" s="1087"/>
      <c r="DX70" s="1087"/>
      <c r="DY70" s="1087"/>
      <c r="DZ70" s="1087"/>
      <c r="EA70" s="1087"/>
      <c r="EB70" s="1087"/>
      <c r="EC70" s="1087"/>
      <c r="ED70" s="1087"/>
      <c r="EE70" s="1087"/>
      <c r="EF70" s="1087"/>
      <c r="EG70" s="1087"/>
      <c r="EH70" s="1087"/>
      <c r="EI70" s="1087"/>
      <c r="EJ70" s="1087"/>
      <c r="EK70" s="1087"/>
      <c r="EL70" s="1087"/>
      <c r="EM70" s="1087"/>
      <c r="EN70" s="1087"/>
      <c r="EO70" s="1087"/>
      <c r="EP70" s="1087"/>
      <c r="EQ70" s="1087"/>
      <c r="ER70" s="1087"/>
      <c r="ES70" s="1087"/>
      <c r="ET70" s="1087"/>
      <c r="EU70" s="1087"/>
      <c r="EV70" s="1087"/>
      <c r="EW70" s="1087"/>
      <c r="EX70" s="1087"/>
      <c r="EY70" s="1087"/>
      <c r="EZ70" s="1087"/>
      <c r="FA70" s="1087"/>
      <c r="FB70" s="1087"/>
      <c r="FC70" s="1087"/>
      <c r="FD70" s="1087"/>
      <c r="FE70" s="1087"/>
      <c r="FF70" s="1087"/>
      <c r="FG70" s="1087"/>
      <c r="FH70" s="1087"/>
      <c r="FI70" s="1087"/>
      <c r="FJ70" s="1087"/>
      <c r="FK70" s="1087"/>
      <c r="FL70" s="1087"/>
      <c r="FM70" s="1087"/>
      <c r="FN70" s="1087"/>
      <c r="FO70" s="1087"/>
      <c r="FP70" s="1087"/>
      <c r="FQ70" s="1087"/>
      <c r="FR70" s="1087"/>
      <c r="FS70" s="1087"/>
      <c r="FT70" s="1087"/>
      <c r="FU70" s="1087"/>
      <c r="FV70" s="1087"/>
      <c r="FW70" s="1087"/>
      <c r="FX70" s="1087"/>
      <c r="FY70" s="1087"/>
      <c r="FZ70" s="1087"/>
      <c r="GA70" s="1087"/>
      <c r="GB70" s="1087"/>
      <c r="GC70" s="1087"/>
      <c r="GD70" s="1087"/>
      <c r="GE70" s="1087"/>
      <c r="GF70" s="1087"/>
      <c r="GG70" s="1087"/>
      <c r="GH70" s="1087"/>
      <c r="GI70" s="1087"/>
      <c r="GJ70" s="1087"/>
      <c r="GK70" s="1087"/>
      <c r="GL70" s="1087"/>
      <c r="GM70" s="1087"/>
      <c r="GN70" s="1087"/>
      <c r="GO70" s="1087"/>
      <c r="GP70" s="1087"/>
      <c r="GQ70" s="1087"/>
      <c r="GR70" s="1087"/>
      <c r="GS70" s="1087"/>
      <c r="GT70" s="1087"/>
      <c r="GU70" s="1087"/>
      <c r="GV70" s="1087"/>
      <c r="GW70" s="1087"/>
      <c r="GX70" s="1087"/>
      <c r="GY70" s="1087"/>
      <c r="GZ70" s="1087"/>
      <c r="HA70" s="1087"/>
      <c r="HB70" s="1087"/>
      <c r="HC70" s="1087"/>
      <c r="HD70" s="1087"/>
      <c r="HE70" s="1087"/>
      <c r="HF70" s="1087"/>
      <c r="HG70" s="1087"/>
      <c r="HH70" s="1087"/>
      <c r="HI70" s="1087"/>
      <c r="HJ70" s="1087"/>
      <c r="HK70" s="1087"/>
      <c r="HL70" s="1087"/>
      <c r="HM70" s="1087"/>
      <c r="HN70" s="1087"/>
      <c r="HO70" s="1087"/>
      <c r="HP70" s="1087"/>
      <c r="HQ70" s="1087"/>
      <c r="HR70" s="1087"/>
      <c r="HS70" s="1087"/>
      <c r="HT70" s="1087"/>
      <c r="HU70" s="1087"/>
      <c r="HV70" s="1087"/>
      <c r="HW70" s="1087"/>
      <c r="HX70" s="1087"/>
      <c r="HY70" s="1087"/>
      <c r="HZ70" s="1087"/>
      <c r="IA70" s="1087"/>
      <c r="IB70" s="1087"/>
      <c r="IC70" s="1087"/>
      <c r="ID70" s="1087"/>
      <c r="IE70" s="1087"/>
      <c r="IF70" s="1087"/>
      <c r="IG70" s="1087"/>
      <c r="IH70" s="1087"/>
      <c r="II70" s="1087"/>
      <c r="IJ70" s="1087"/>
      <c r="IK70" s="1087"/>
      <c r="IL70" s="1087"/>
      <c r="IM70" s="1087"/>
      <c r="IN70" s="1087"/>
      <c r="IO70" s="1087"/>
      <c r="IP70" s="1087"/>
      <c r="IQ70" s="1087"/>
      <c r="IR70" s="1087"/>
      <c r="IS70" s="1087"/>
      <c r="IT70" s="1087"/>
      <c r="IU70" s="1087"/>
      <c r="IV70" s="1087"/>
      <c r="IW70" s="1087"/>
      <c r="IX70" s="1087"/>
      <c r="IY70" s="1087"/>
      <c r="IZ70" s="1087"/>
      <c r="JA70" s="1087"/>
      <c r="JB70" s="1087"/>
      <c r="JC70" s="1087"/>
      <c r="JD70" s="1087"/>
      <c r="JE70" s="1087"/>
      <c r="JF70" s="1087"/>
      <c r="JG70" s="1087"/>
      <c r="JH70" s="1087"/>
      <c r="JI70" s="1087"/>
      <c r="JJ70" s="1087"/>
      <c r="JK70" s="1087"/>
      <c r="JL70" s="1087"/>
      <c r="JM70" s="1087"/>
      <c r="JN70" s="1087"/>
      <c r="JO70" s="1087"/>
      <c r="JP70" s="1087"/>
      <c r="JQ70" s="1087"/>
      <c r="JR70" s="1087"/>
      <c r="JS70" s="1087"/>
      <c r="JT70" s="1087"/>
      <c r="JU70" s="1087"/>
      <c r="JV70" s="1087"/>
      <c r="JW70" s="1087"/>
      <c r="JX70" s="1087"/>
      <c r="JY70" s="1087"/>
      <c r="JZ70" s="1087"/>
      <c r="KA70" s="1087"/>
      <c r="KB70" s="1087"/>
      <c r="KC70" s="1087"/>
      <c r="KD70" s="1087"/>
      <c r="KE70" s="1087"/>
      <c r="KF70" s="1087"/>
      <c r="KG70" s="1087"/>
      <c r="KH70" s="1087"/>
      <c r="KI70" s="1087"/>
      <c r="KJ70" s="1087"/>
      <c r="KK70" s="1087"/>
      <c r="KL70" s="1087"/>
      <c r="KM70" s="1087"/>
      <c r="KN70" s="1087"/>
      <c r="KO70" s="1087"/>
      <c r="KP70" s="1087"/>
      <c r="KQ70" s="1087"/>
      <c r="KR70" s="1087"/>
      <c r="KS70" s="1087"/>
      <c r="KT70" s="1087"/>
      <c r="KU70" s="1087"/>
      <c r="KV70" s="1087"/>
      <c r="KW70" s="1087"/>
      <c r="KX70" s="1087"/>
      <c r="KY70" s="1087"/>
      <c r="KZ70" s="1087"/>
      <c r="LA70" s="1087"/>
      <c r="LB70" s="1087"/>
      <c r="LC70" s="1087"/>
      <c r="LD70" s="1087"/>
      <c r="LE70" s="1087"/>
      <c r="LF70" s="1087"/>
      <c r="LG70" s="1087"/>
      <c r="LH70" s="1087"/>
      <c r="LI70" s="1087"/>
      <c r="LJ70" s="1087"/>
      <c r="LK70" s="1087"/>
      <c r="LL70" s="1087"/>
      <c r="LM70" s="1087"/>
      <c r="LN70" s="1087"/>
      <c r="LO70" s="1087"/>
      <c r="LP70" s="1087"/>
      <c r="LQ70" s="1087"/>
      <c r="LR70" s="1087"/>
      <c r="LS70" s="1087"/>
      <c r="LT70" s="1087"/>
      <c r="LU70" s="1087"/>
      <c r="LV70" s="1087"/>
      <c r="LW70" s="1087"/>
      <c r="LX70" s="1087"/>
      <c r="LY70" s="1087"/>
      <c r="LZ70" s="1087"/>
      <c r="MA70" s="1087"/>
      <c r="MB70" s="1087"/>
      <c r="MC70" s="1087"/>
      <c r="MD70" s="1087"/>
      <c r="ME70" s="1087"/>
      <c r="MF70" s="1087"/>
      <c r="MG70" s="1087"/>
      <c r="MH70" s="1087"/>
      <c r="MI70" s="1087"/>
      <c r="MJ70" s="1087"/>
      <c r="MK70" s="1087"/>
      <c r="ML70" s="1087"/>
      <c r="MM70" s="1087"/>
      <c r="MN70" s="1087"/>
      <c r="MO70" s="1087"/>
      <c r="MP70" s="1087"/>
      <c r="MQ70" s="1087"/>
      <c r="MR70" s="1087"/>
      <c r="MS70" s="1087"/>
      <c r="MT70" s="1087"/>
      <c r="MU70" s="1087"/>
      <c r="MV70" s="1087"/>
      <c r="MW70" s="1087"/>
      <c r="MX70" s="1087"/>
      <c r="MY70" s="1087"/>
      <c r="MZ70" s="1087"/>
      <c r="NA70" s="1087"/>
      <c r="NB70" s="1087"/>
      <c r="NC70" s="1087"/>
      <c r="ND70" s="1087"/>
      <c r="NE70" s="1087"/>
      <c r="NF70" s="1087"/>
      <c r="NG70" s="1087"/>
      <c r="NH70" s="1087"/>
      <c r="NI70" s="1087"/>
      <c r="NJ70" s="1087"/>
      <c r="NK70" s="1087"/>
      <c r="NL70" s="1087"/>
      <c r="NM70" s="1087"/>
      <c r="NN70" s="1087"/>
      <c r="NO70" s="1087"/>
      <c r="NP70" s="1087"/>
      <c r="NQ70" s="1087"/>
      <c r="NR70" s="1087"/>
      <c r="NS70" s="1087"/>
      <c r="NT70" s="1087"/>
      <c r="NU70" s="1087"/>
      <c r="NV70" s="1087"/>
      <c r="NW70" s="1087"/>
      <c r="NX70" s="1087"/>
      <c r="NY70" s="1087"/>
      <c r="NZ70" s="1087"/>
      <c r="OA70" s="1087"/>
      <c r="OB70" s="1087"/>
      <c r="OC70" s="1087"/>
      <c r="OD70" s="1087"/>
      <c r="OE70" s="1087"/>
      <c r="OF70" s="1087"/>
      <c r="OG70" s="1087"/>
      <c r="OH70" s="1087"/>
      <c r="OI70" s="1087"/>
      <c r="OJ70" s="1087"/>
      <c r="OK70" s="1087"/>
      <c r="OL70" s="1087"/>
      <c r="OM70" s="1087"/>
      <c r="ON70" s="1087"/>
      <c r="OO70" s="1087"/>
      <c r="OP70" s="1087"/>
      <c r="OQ70" s="1087"/>
      <c r="OR70" s="1087"/>
      <c r="OS70" s="1087"/>
      <c r="OT70" s="1087"/>
      <c r="OU70" s="1087"/>
      <c r="OV70" s="1087"/>
      <c r="OW70" s="1087"/>
      <c r="OX70" s="1087"/>
      <c r="OY70" s="1087"/>
      <c r="OZ70" s="1087"/>
      <c r="PA70" s="1087"/>
      <c r="PB70" s="1087"/>
      <c r="PC70" s="1087"/>
      <c r="PD70" s="1087"/>
      <c r="PE70" s="1087"/>
      <c r="PF70" s="1087"/>
      <c r="PG70" s="1087"/>
      <c r="PH70" s="1087"/>
      <c r="PI70" s="1087"/>
      <c r="PJ70" s="1087"/>
      <c r="PK70" s="1087"/>
      <c r="PL70" s="1087"/>
      <c r="PM70" s="1087"/>
      <c r="PN70" s="1087"/>
      <c r="PO70" s="1087"/>
      <c r="PP70" s="1087"/>
      <c r="PQ70" s="1087"/>
      <c r="PR70" s="1087"/>
      <c r="PS70" s="1087"/>
      <c r="PT70" s="1087"/>
      <c r="PU70" s="1087"/>
      <c r="PV70" s="1087"/>
      <c r="PW70" s="1087"/>
      <c r="PX70" s="1087"/>
      <c r="PY70" s="1087"/>
      <c r="PZ70" s="1087"/>
      <c r="QA70" s="1087"/>
      <c r="QB70" s="1087"/>
      <c r="QC70" s="1087"/>
      <c r="QD70" s="1087"/>
      <c r="QE70" s="1087"/>
      <c r="QF70" s="1087"/>
      <c r="QG70" s="1087"/>
      <c r="QH70" s="1087"/>
      <c r="QI70" s="1087"/>
      <c r="QJ70" s="1087"/>
      <c r="QK70" s="1087"/>
      <c r="QL70" s="1087"/>
      <c r="QM70" s="1087"/>
      <c r="QN70" s="1087"/>
      <c r="QO70" s="1087"/>
      <c r="QP70" s="1087"/>
      <c r="QQ70" s="1087"/>
      <c r="QR70" s="1087"/>
      <c r="QS70" s="1087"/>
      <c r="QT70" s="1087"/>
      <c r="QU70" s="1087"/>
      <c r="QV70" s="1087"/>
      <c r="QW70" s="1087"/>
      <c r="QX70" s="1087"/>
      <c r="QY70" s="1087"/>
      <c r="QZ70" s="1087"/>
      <c r="RA70" s="1087"/>
      <c r="RB70" s="1087"/>
      <c r="RC70" s="1087"/>
      <c r="RD70" s="1087"/>
      <c r="RE70" s="1087"/>
      <c r="RF70" s="1087"/>
      <c r="RG70" s="1087"/>
      <c r="RH70" s="1087"/>
      <c r="RI70" s="1087"/>
      <c r="RJ70" s="1087"/>
      <c r="RK70" s="1087"/>
      <c r="RL70" s="1087"/>
      <c r="RM70" s="1087"/>
      <c r="RN70" s="1087"/>
      <c r="RO70" s="1087"/>
      <c r="RP70" s="1087"/>
      <c r="RQ70" s="1087"/>
      <c r="RR70" s="1087"/>
      <c r="RS70" s="1087"/>
      <c r="RT70" s="1087"/>
      <c r="RU70" s="1087"/>
      <c r="RV70" s="1087"/>
      <c r="RW70" s="1087"/>
      <c r="RX70" s="1087"/>
      <c r="RY70" s="1087"/>
      <c r="RZ70" s="1087"/>
      <c r="SA70" s="1087"/>
      <c r="SB70" s="1087"/>
      <c r="SC70" s="1087"/>
      <c r="SD70" s="1087"/>
      <c r="SE70" s="1087"/>
      <c r="SF70" s="1087"/>
      <c r="SG70" s="1087"/>
      <c r="SH70" s="1087"/>
      <c r="SI70" s="1087"/>
      <c r="SJ70" s="1087"/>
      <c r="SK70" s="1087"/>
      <c r="SL70" s="1087"/>
      <c r="SM70" s="1087"/>
      <c r="SN70" s="1087"/>
      <c r="SO70" s="1087"/>
      <c r="SP70" s="1087"/>
      <c r="SQ70" s="1087"/>
      <c r="SR70" s="1087"/>
      <c r="SS70" s="1087"/>
      <c r="ST70" s="1087"/>
      <c r="SU70" s="1087"/>
      <c r="SV70" s="1087"/>
      <c r="SW70" s="1087"/>
      <c r="SX70" s="1087"/>
      <c r="SY70" s="1087"/>
      <c r="SZ70" s="1087"/>
      <c r="TA70" s="1087"/>
      <c r="TB70" s="1087"/>
      <c r="TC70" s="1087"/>
      <c r="TD70" s="1087"/>
      <c r="TE70" s="1087"/>
      <c r="TF70" s="1087"/>
      <c r="TG70" s="1087"/>
      <c r="TH70" s="1087"/>
      <c r="TI70" s="1087"/>
      <c r="TJ70" s="1087"/>
      <c r="TK70" s="1087"/>
      <c r="TL70" s="1087"/>
      <c r="TM70" s="1087"/>
      <c r="TN70" s="1087"/>
      <c r="TO70" s="1087"/>
      <c r="TP70" s="1087"/>
      <c r="TQ70" s="1087"/>
      <c r="TR70" s="1087"/>
      <c r="TS70" s="1087"/>
      <c r="TT70" s="1087"/>
      <c r="TU70" s="1087"/>
      <c r="TV70" s="1087"/>
      <c r="TW70" s="1087"/>
      <c r="TX70" s="1087"/>
      <c r="TY70" s="1087"/>
      <c r="TZ70" s="1087"/>
      <c r="UA70" s="1087"/>
      <c r="UB70" s="1087"/>
      <c r="UC70" s="1087"/>
      <c r="UD70" s="1087"/>
      <c r="UE70" s="1087"/>
      <c r="UF70" s="1087"/>
      <c r="UG70" s="1087"/>
      <c r="UH70" s="1087"/>
      <c r="UI70" s="1087"/>
      <c r="UJ70" s="1087"/>
      <c r="UK70" s="1087"/>
      <c r="UL70" s="1087"/>
      <c r="UM70" s="1087"/>
      <c r="UN70" s="1087"/>
      <c r="UO70" s="1087"/>
      <c r="UP70" s="1087"/>
      <c r="UQ70" s="1087"/>
      <c r="UR70" s="1087"/>
      <c r="US70" s="1087"/>
      <c r="UT70" s="1087"/>
      <c r="UU70" s="1087"/>
      <c r="UV70" s="1087"/>
      <c r="UW70" s="1087"/>
      <c r="UX70" s="1087"/>
      <c r="UY70" s="1087"/>
      <c r="UZ70" s="1087"/>
      <c r="VA70" s="1087"/>
      <c r="VB70" s="1087"/>
      <c r="VC70" s="1087"/>
      <c r="VD70" s="1087"/>
      <c r="VE70" s="1087"/>
      <c r="VF70" s="1087"/>
      <c r="VG70" s="1087"/>
      <c r="VH70" s="1087"/>
      <c r="VI70" s="1087"/>
      <c r="VJ70" s="1087"/>
      <c r="VK70" s="1087"/>
      <c r="VL70" s="1087"/>
      <c r="VM70" s="1087"/>
      <c r="VN70" s="1087"/>
      <c r="VO70" s="1087"/>
      <c r="VP70" s="1087"/>
      <c r="VQ70" s="1087"/>
      <c r="VR70" s="1087"/>
      <c r="VS70" s="1087"/>
      <c r="VT70" s="1087"/>
      <c r="VU70" s="1087"/>
      <c r="VV70" s="1087"/>
      <c r="VW70" s="1087"/>
      <c r="VX70" s="1087"/>
      <c r="VY70" s="1087"/>
      <c r="VZ70" s="1087"/>
      <c r="WA70" s="1087"/>
      <c r="WB70" s="1087"/>
      <c r="WC70" s="1087"/>
      <c r="WD70" s="1087"/>
      <c r="WE70" s="1087"/>
      <c r="WF70" s="1087"/>
      <c r="WG70" s="1087"/>
      <c r="WH70" s="1087"/>
      <c r="WI70" s="1087"/>
      <c r="WJ70" s="1087"/>
      <c r="WK70" s="1087"/>
      <c r="WL70" s="1087"/>
      <c r="WM70" s="1087"/>
      <c r="WN70" s="1087"/>
      <c r="WO70" s="1087"/>
      <c r="WP70" s="1087"/>
      <c r="WQ70" s="1087"/>
      <c r="WR70" s="1087"/>
      <c r="WS70" s="1087"/>
      <c r="WT70" s="1087"/>
      <c r="WU70" s="1087"/>
      <c r="WV70" s="1087"/>
      <c r="WW70" s="1087"/>
      <c r="WX70" s="1087"/>
      <c r="WY70" s="1087"/>
      <c r="WZ70" s="1087"/>
      <c r="XA70" s="1087"/>
      <c r="XB70" s="1087"/>
      <c r="XC70" s="1087"/>
      <c r="XD70" s="1087"/>
      <c r="XE70" s="1087"/>
      <c r="XF70" s="1087"/>
      <c r="XG70" s="1087"/>
      <c r="XH70" s="1087"/>
      <c r="XI70" s="1087"/>
      <c r="XJ70" s="1087"/>
      <c r="XK70" s="1087"/>
      <c r="XL70" s="1087"/>
      <c r="XM70" s="1087"/>
      <c r="XN70" s="1087"/>
      <c r="XO70" s="1087"/>
      <c r="XP70" s="1087"/>
      <c r="XQ70" s="1087"/>
      <c r="XR70" s="1087"/>
      <c r="XS70" s="1087"/>
      <c r="XT70" s="1087"/>
      <c r="XU70" s="1087"/>
      <c r="XV70" s="1087"/>
      <c r="XW70" s="1087"/>
      <c r="XX70" s="1087"/>
      <c r="XY70" s="1087"/>
      <c r="XZ70" s="1087"/>
      <c r="YA70" s="1087"/>
      <c r="YB70" s="1087"/>
      <c r="YC70" s="1087"/>
      <c r="YD70" s="1087"/>
      <c r="YE70" s="1087"/>
      <c r="YF70" s="1087"/>
      <c r="YG70" s="1087"/>
      <c r="YH70" s="1087"/>
      <c r="YI70" s="1087"/>
      <c r="YJ70" s="1087"/>
      <c r="YK70" s="1087"/>
      <c r="YL70" s="1087"/>
      <c r="YM70" s="1087"/>
      <c r="YN70" s="1087"/>
      <c r="YO70" s="1087"/>
      <c r="YP70" s="1087"/>
      <c r="YQ70" s="1087"/>
      <c r="YR70" s="1087"/>
      <c r="YS70" s="1087"/>
      <c r="YT70" s="1087"/>
      <c r="YU70" s="1087"/>
      <c r="YV70" s="1087"/>
      <c r="YW70" s="1087"/>
      <c r="YX70" s="1087"/>
      <c r="YY70" s="1087"/>
      <c r="YZ70" s="1087"/>
      <c r="ZA70" s="1087"/>
      <c r="ZB70" s="1087"/>
      <c r="ZC70" s="1087"/>
      <c r="ZD70" s="1087"/>
      <c r="ZE70" s="1087"/>
      <c r="ZF70" s="1087"/>
      <c r="ZG70" s="1087"/>
      <c r="ZH70" s="1087"/>
      <c r="ZI70" s="1087"/>
      <c r="ZJ70" s="1087"/>
      <c r="ZK70" s="1087"/>
      <c r="ZL70" s="1087"/>
      <c r="ZM70" s="1087"/>
      <c r="ZN70" s="1087"/>
      <c r="ZO70" s="1087"/>
      <c r="ZP70" s="1087"/>
      <c r="ZQ70" s="1087"/>
      <c r="ZR70" s="1087"/>
      <c r="ZS70" s="1087"/>
      <c r="ZT70" s="1087"/>
      <c r="ZU70" s="1087"/>
      <c r="ZV70" s="1087"/>
      <c r="ZW70" s="1087"/>
      <c r="ZX70" s="1087"/>
      <c r="ZY70" s="1087"/>
      <c r="ZZ70" s="1087"/>
      <c r="AAA70" s="1087"/>
      <c r="AAB70" s="1087"/>
      <c r="AAC70" s="1087"/>
      <c r="AAD70" s="1087"/>
      <c r="AAE70" s="1087"/>
      <c r="AAF70" s="1087"/>
      <c r="AAG70" s="1087"/>
      <c r="AAH70" s="1087"/>
      <c r="AAI70" s="1087"/>
      <c r="AAJ70" s="1087"/>
      <c r="AAK70" s="1087"/>
      <c r="AAL70" s="1087"/>
      <c r="AAM70" s="1087"/>
      <c r="AAN70" s="1087"/>
      <c r="AAO70" s="1087"/>
      <c r="AAP70" s="1087"/>
      <c r="AAQ70" s="1087"/>
      <c r="AAR70" s="1087"/>
      <c r="AAS70" s="1087"/>
      <c r="AAT70" s="1087"/>
      <c r="AAU70" s="1087"/>
      <c r="AAV70" s="1087"/>
      <c r="AAW70" s="1087"/>
      <c r="AAX70" s="1087"/>
      <c r="AAY70" s="1087"/>
      <c r="AAZ70" s="1087"/>
      <c r="ABA70" s="1087"/>
      <c r="ABB70" s="1087"/>
      <c r="ABC70" s="1087"/>
      <c r="ABD70" s="1087"/>
      <c r="ABE70" s="1087"/>
      <c r="ABF70" s="1087"/>
      <c r="ABG70" s="1087"/>
      <c r="ABH70" s="1087"/>
      <c r="ABI70" s="1087"/>
      <c r="ABJ70" s="1087"/>
      <c r="ABK70" s="1087"/>
      <c r="ABL70" s="1087"/>
      <c r="ABM70" s="1087"/>
      <c r="ABN70" s="1087"/>
      <c r="ABO70" s="1087"/>
      <c r="ABP70" s="1087"/>
      <c r="ABQ70" s="1087"/>
      <c r="ABR70" s="1087"/>
      <c r="ABS70" s="1087"/>
      <c r="ABT70" s="1087"/>
      <c r="ABU70" s="1087"/>
      <c r="ABV70" s="1087"/>
      <c r="ABW70" s="1087"/>
      <c r="ABX70" s="1087"/>
      <c r="ABY70" s="1087"/>
      <c r="ABZ70" s="1087"/>
      <c r="ACA70" s="1087"/>
      <c r="ACB70" s="1087"/>
      <c r="ACC70" s="1087"/>
      <c r="ACD70" s="1087"/>
      <c r="ACE70" s="1087"/>
      <c r="ACF70" s="1087"/>
      <c r="ACG70" s="1087"/>
      <c r="ACH70" s="1087"/>
      <c r="ACI70" s="1087"/>
      <c r="ACJ70" s="1087"/>
      <c r="ACK70" s="1087"/>
      <c r="ACL70" s="1087"/>
      <c r="ACM70" s="1087"/>
      <c r="ACN70" s="1087"/>
      <c r="ACO70" s="1087"/>
      <c r="ACP70" s="1087"/>
      <c r="ACQ70" s="1087"/>
      <c r="ACR70" s="1087"/>
      <c r="ACS70" s="1087"/>
      <c r="ACT70" s="1087"/>
      <c r="ACU70" s="1087"/>
      <c r="ACV70" s="1087"/>
      <c r="ACW70" s="1087"/>
      <c r="ACX70" s="1087"/>
      <c r="ACY70" s="1087"/>
      <c r="ACZ70" s="1087"/>
      <c r="ADA70" s="1087"/>
      <c r="ADB70" s="1087"/>
      <c r="ADC70" s="1087"/>
      <c r="ADD70" s="1087"/>
      <c r="ADE70" s="1087"/>
      <c r="ADF70" s="1087"/>
      <c r="ADG70" s="1087"/>
      <c r="ADH70" s="1087"/>
      <c r="ADI70" s="1087"/>
      <c r="ADJ70" s="1087"/>
      <c r="ADK70" s="1087"/>
      <c r="ADL70" s="1087"/>
      <c r="ADM70" s="1087"/>
      <c r="ADN70" s="1087"/>
      <c r="ADO70" s="1087"/>
      <c r="ADP70" s="1087"/>
      <c r="ADQ70" s="1087"/>
      <c r="ADR70" s="1087"/>
      <c r="ADS70" s="1087"/>
      <c r="ADT70" s="1087"/>
      <c r="ADU70" s="1087"/>
      <c r="ADV70" s="1087"/>
      <c r="ADW70" s="1087"/>
      <c r="ADX70" s="1087"/>
      <c r="ADY70" s="1087"/>
      <c r="ADZ70" s="1087"/>
      <c r="AEA70" s="1087"/>
      <c r="AEB70" s="1087"/>
      <c r="AEC70" s="1087"/>
      <c r="AED70" s="1087"/>
      <c r="AEE70" s="1087"/>
      <c r="AEF70" s="1087"/>
      <c r="AEG70" s="1087"/>
      <c r="AEH70" s="1087"/>
      <c r="AEI70" s="1087"/>
      <c r="AEJ70" s="1087"/>
      <c r="AEK70" s="1087"/>
      <c r="AEL70" s="1087"/>
      <c r="AEM70" s="1087"/>
      <c r="AEN70" s="1087"/>
      <c r="AEO70" s="1087"/>
      <c r="AEP70" s="1087"/>
      <c r="AEQ70" s="1087"/>
      <c r="AER70" s="1087"/>
      <c r="AES70" s="1087"/>
      <c r="AET70" s="1087"/>
      <c r="AEU70" s="1087"/>
      <c r="AEV70" s="1087"/>
      <c r="AEW70" s="1087"/>
      <c r="AEX70" s="1087"/>
      <c r="AEY70" s="1087"/>
      <c r="AEZ70" s="1087"/>
      <c r="AFA70" s="1087"/>
      <c r="AFB70" s="1087"/>
      <c r="AFC70" s="1087"/>
      <c r="AFD70" s="1087"/>
      <c r="AFE70" s="1087"/>
      <c r="AFF70" s="1087"/>
      <c r="AFG70" s="1087"/>
      <c r="AFH70" s="1087"/>
      <c r="AFI70" s="1087"/>
      <c r="AFJ70" s="1087"/>
      <c r="AFK70" s="1087"/>
      <c r="AFL70" s="1087"/>
      <c r="AFM70" s="1087"/>
      <c r="AFN70" s="1087"/>
      <c r="AFO70" s="1087"/>
      <c r="AFP70" s="1087"/>
      <c r="AFQ70" s="1087"/>
      <c r="AFR70" s="1087"/>
      <c r="AFS70" s="1087"/>
      <c r="AFT70" s="1087"/>
      <c r="AFU70" s="1087"/>
      <c r="AFV70" s="1087"/>
      <c r="AFW70" s="1087"/>
      <c r="AFX70" s="1087"/>
      <c r="AFY70" s="1087"/>
      <c r="AFZ70" s="1087"/>
      <c r="AGA70" s="1087"/>
      <c r="AGB70" s="1087"/>
      <c r="AGC70" s="1087"/>
      <c r="AGD70" s="1087"/>
      <c r="AGE70" s="1087"/>
      <c r="AGF70" s="1087"/>
      <c r="AGG70" s="1087"/>
      <c r="AGH70" s="1087"/>
      <c r="AGI70" s="1087"/>
      <c r="AGJ70" s="1087"/>
      <c r="AGK70" s="1087"/>
      <c r="AGL70" s="1087"/>
      <c r="AGM70" s="1087"/>
      <c r="AGN70" s="1087"/>
      <c r="AGO70" s="1087"/>
      <c r="AGP70" s="1087"/>
      <c r="AGQ70" s="1087"/>
      <c r="AGR70" s="1087"/>
      <c r="AGS70" s="1087"/>
      <c r="AGT70" s="1087"/>
      <c r="AGU70" s="1087"/>
      <c r="AGV70" s="1087"/>
      <c r="AGW70" s="1087"/>
      <c r="AGX70" s="1087"/>
      <c r="AGY70" s="1087"/>
      <c r="AGZ70" s="1087"/>
      <c r="AHA70" s="1087"/>
      <c r="AHB70" s="1087"/>
      <c r="AHC70" s="1087"/>
      <c r="AHD70" s="1087"/>
      <c r="AHE70" s="1087"/>
      <c r="AHF70" s="1087"/>
      <c r="AHG70" s="1087"/>
      <c r="AHH70" s="1087"/>
      <c r="AHI70" s="1087"/>
      <c r="AHJ70" s="1087"/>
      <c r="AHK70" s="1087"/>
      <c r="AHL70" s="1087"/>
      <c r="AHM70" s="1087"/>
      <c r="AHN70" s="1087"/>
      <c r="AHO70" s="1087"/>
      <c r="AHP70" s="1087"/>
      <c r="AHQ70" s="1087"/>
      <c r="AHR70" s="1087"/>
      <c r="AHS70" s="1087"/>
      <c r="AHT70" s="1087"/>
      <c r="AHU70" s="1087"/>
      <c r="AHV70" s="1087"/>
      <c r="AHW70" s="1087"/>
      <c r="AHX70" s="1087"/>
      <c r="AHY70" s="1087"/>
      <c r="AHZ70" s="1087"/>
      <c r="AIA70" s="1087"/>
      <c r="AIB70" s="1087"/>
      <c r="AIC70" s="1087"/>
      <c r="AID70" s="1087"/>
      <c r="AIE70" s="1087"/>
      <c r="AIF70" s="1087"/>
      <c r="AIG70" s="1087"/>
      <c r="AIH70" s="1087"/>
      <c r="AII70" s="1087"/>
      <c r="AIJ70" s="1087"/>
      <c r="AIK70" s="1087"/>
      <c r="AIL70" s="1087"/>
      <c r="AIM70" s="1087"/>
      <c r="AIN70" s="1087"/>
      <c r="AIO70" s="1087"/>
      <c r="AIP70" s="1087"/>
      <c r="AIQ70" s="1087"/>
      <c r="AIR70" s="1087"/>
      <c r="AIS70" s="1087"/>
      <c r="AIT70" s="1087"/>
      <c r="AIU70" s="1087"/>
      <c r="AIV70" s="1087"/>
      <c r="AIW70" s="1087"/>
      <c r="AIX70" s="1087"/>
      <c r="AIY70" s="1087"/>
      <c r="AIZ70" s="1087"/>
      <c r="AJA70" s="1087"/>
      <c r="AJB70" s="1087"/>
      <c r="AJC70" s="1087"/>
      <c r="AJD70" s="1087"/>
      <c r="AJE70" s="1087"/>
      <c r="AJF70" s="1087"/>
      <c r="AJG70" s="1087"/>
      <c r="AJH70" s="1087"/>
      <c r="AJI70" s="1087"/>
      <c r="AJJ70" s="1087"/>
      <c r="AJK70" s="1087"/>
      <c r="AJL70" s="1087"/>
      <c r="AJM70" s="1087"/>
      <c r="AJN70" s="1087"/>
      <c r="AJO70" s="1087"/>
      <c r="AJP70" s="1087"/>
      <c r="AJQ70" s="1087"/>
      <c r="AJR70" s="1087"/>
      <c r="AJS70" s="1087"/>
      <c r="AJT70" s="1087"/>
      <c r="AJU70" s="1087"/>
      <c r="AJV70" s="1087"/>
      <c r="AJW70" s="1087"/>
      <c r="AJX70" s="1087"/>
      <c r="AJY70" s="1087"/>
      <c r="AJZ70" s="1087"/>
      <c r="AKA70" s="1087"/>
      <c r="AKB70" s="1087"/>
      <c r="AKC70" s="1087"/>
      <c r="AKD70" s="1087"/>
      <c r="AKE70" s="1087"/>
      <c r="AKF70" s="1087"/>
      <c r="AKG70" s="1087"/>
      <c r="AKH70" s="1087"/>
      <c r="AKI70" s="1087"/>
      <c r="AKJ70" s="1087"/>
      <c r="AKK70" s="1087"/>
      <c r="AKL70" s="1087"/>
      <c r="AKM70" s="1087"/>
      <c r="AKN70" s="1087"/>
      <c r="AKO70" s="1087"/>
      <c r="AKP70" s="1087"/>
      <c r="AKQ70" s="1087"/>
      <c r="AKR70" s="1087"/>
      <c r="AKS70" s="1087"/>
      <c r="AKT70" s="1087"/>
      <c r="AKU70" s="1087"/>
      <c r="AKV70" s="1087"/>
      <c r="AKW70" s="1087"/>
      <c r="AKX70" s="1087"/>
      <c r="AKY70" s="1087"/>
      <c r="AKZ70" s="1087"/>
      <c r="ALA70" s="1087"/>
      <c r="ALB70" s="1087"/>
      <c r="ALC70" s="1087"/>
      <c r="ALD70" s="1087"/>
      <c r="ALE70" s="1087"/>
      <c r="ALF70" s="1087"/>
      <c r="ALG70" s="1087"/>
      <c r="ALH70" s="1087"/>
      <c r="ALI70" s="1087"/>
      <c r="ALJ70" s="1087"/>
      <c r="ALK70" s="1087"/>
      <c r="ALL70" s="1087"/>
      <c r="ALM70" s="1087"/>
      <c r="ALN70" s="1087"/>
      <c r="ALO70" s="1087"/>
      <c r="ALP70" s="1087"/>
      <c r="ALQ70" s="1087"/>
      <c r="ALR70" s="1087"/>
      <c r="ALS70" s="1087"/>
      <c r="ALT70" s="1087"/>
      <c r="ALU70" s="1087"/>
      <c r="ALV70" s="1087"/>
      <c r="ALW70" s="1087"/>
      <c r="ALX70" s="1087"/>
      <c r="ALY70" s="1087"/>
      <c r="ALZ70" s="1087"/>
      <c r="AMA70" s="1087"/>
      <c r="AMB70" s="1087"/>
      <c r="AMC70" s="1087"/>
      <c r="AMD70" s="1087"/>
      <c r="AME70" s="1087"/>
      <c r="AMF70" s="1087"/>
      <c r="AMG70" s="1087"/>
      <c r="AMH70" s="1087"/>
    </row>
    <row r="71" spans="1:1025" s="793" customFormat="1" ht="12" x14ac:dyDescent="0.2">
      <c r="A71" s="1113" t="s">
        <v>2606</v>
      </c>
      <c r="B71" s="793" t="s">
        <v>4839</v>
      </c>
      <c r="C71" s="1085">
        <v>36283945</v>
      </c>
      <c r="D71" s="1085">
        <v>39969111.850000001</v>
      </c>
      <c r="E71" s="1085">
        <v>76253056.849999994</v>
      </c>
      <c r="F71" s="1085">
        <v>1520921.76</v>
      </c>
      <c r="G71" s="1085">
        <v>74732135.090000004</v>
      </c>
      <c r="H71" s="1357">
        <f t="shared" si="1"/>
        <v>1.9945715264790727E-2</v>
      </c>
      <c r="I71" s="1087"/>
      <c r="J71" s="1087"/>
      <c r="K71" s="1087"/>
      <c r="L71" s="1087"/>
      <c r="M71" s="1087"/>
      <c r="N71" s="1087"/>
      <c r="O71" s="1087"/>
      <c r="P71" s="1087"/>
      <c r="Q71" s="1087"/>
      <c r="R71" s="1087"/>
      <c r="S71" s="1087"/>
      <c r="T71" s="1087"/>
      <c r="U71" s="1087"/>
      <c r="V71" s="1087"/>
      <c r="W71" s="1087"/>
      <c r="X71" s="1087"/>
      <c r="Y71" s="1087"/>
      <c r="Z71" s="1087"/>
      <c r="AA71" s="1087"/>
      <c r="AB71" s="1087"/>
      <c r="AC71" s="1087"/>
      <c r="AD71" s="1087"/>
      <c r="AE71" s="1087"/>
      <c r="AF71" s="1087"/>
      <c r="AG71" s="1087"/>
      <c r="AH71" s="1087"/>
      <c r="AI71" s="1087"/>
      <c r="AJ71" s="1087"/>
      <c r="AK71" s="1087"/>
      <c r="AL71" s="1087"/>
      <c r="AM71" s="1087"/>
      <c r="AN71" s="1087"/>
      <c r="AO71" s="1087"/>
      <c r="AP71" s="1087"/>
      <c r="AQ71" s="1087"/>
      <c r="AR71" s="1087"/>
      <c r="AS71" s="1087"/>
      <c r="AT71" s="1087"/>
      <c r="AU71" s="1087"/>
      <c r="AV71" s="1087"/>
      <c r="AW71" s="1087"/>
      <c r="AX71" s="1087"/>
      <c r="AY71" s="1087"/>
      <c r="AZ71" s="1087"/>
      <c r="BA71" s="1087"/>
      <c r="BB71" s="1087"/>
      <c r="BC71" s="1087"/>
      <c r="BD71" s="1087"/>
      <c r="BE71" s="1087"/>
      <c r="BF71" s="1087"/>
      <c r="BG71" s="1087"/>
      <c r="BH71" s="1087"/>
      <c r="BI71" s="1087"/>
      <c r="BJ71" s="1087"/>
      <c r="BK71" s="1087"/>
      <c r="BL71" s="1087"/>
      <c r="BM71" s="1087"/>
      <c r="BN71" s="1087"/>
      <c r="BO71" s="1087"/>
      <c r="BP71" s="1087"/>
      <c r="BQ71" s="1087"/>
      <c r="BR71" s="1087"/>
      <c r="BS71" s="1087"/>
      <c r="BT71" s="1087"/>
      <c r="BU71" s="1087"/>
      <c r="BV71" s="1087"/>
      <c r="BW71" s="1087"/>
      <c r="BX71" s="1087"/>
      <c r="BY71" s="1087"/>
      <c r="BZ71" s="1087"/>
      <c r="CA71" s="1087"/>
      <c r="CB71" s="1087"/>
      <c r="CC71" s="1087"/>
      <c r="CD71" s="1087"/>
      <c r="CE71" s="1087"/>
      <c r="CF71" s="1087"/>
      <c r="CG71" s="1087"/>
      <c r="CH71" s="1087"/>
      <c r="CI71" s="1087"/>
      <c r="CJ71" s="1087"/>
      <c r="CK71" s="1087"/>
      <c r="CL71" s="1087"/>
      <c r="CM71" s="1087"/>
      <c r="CN71" s="1087"/>
      <c r="CO71" s="1087"/>
      <c r="CP71" s="1087"/>
      <c r="CQ71" s="1087"/>
      <c r="CR71" s="1087"/>
      <c r="CS71" s="1087"/>
      <c r="CT71" s="1087"/>
      <c r="CU71" s="1087"/>
      <c r="CV71" s="1087"/>
      <c r="CW71" s="1087"/>
      <c r="CX71" s="1087"/>
      <c r="CY71" s="1087"/>
      <c r="CZ71" s="1087"/>
      <c r="DA71" s="1087"/>
      <c r="DB71" s="1087"/>
      <c r="DC71" s="1087"/>
      <c r="DD71" s="1087"/>
      <c r="DE71" s="1087"/>
      <c r="DF71" s="1087"/>
      <c r="DG71" s="1087"/>
      <c r="DH71" s="1087"/>
      <c r="DI71" s="1087"/>
      <c r="DJ71" s="1087"/>
      <c r="DK71" s="1087"/>
      <c r="DL71" s="1087"/>
      <c r="DM71" s="1087"/>
      <c r="DN71" s="1087"/>
      <c r="DO71" s="1087"/>
      <c r="DP71" s="1087"/>
      <c r="DQ71" s="1087"/>
      <c r="DR71" s="1087"/>
      <c r="DS71" s="1087"/>
      <c r="DT71" s="1087"/>
      <c r="DU71" s="1087"/>
      <c r="DV71" s="1087"/>
      <c r="DW71" s="1087"/>
      <c r="DX71" s="1087"/>
      <c r="DY71" s="1087"/>
      <c r="DZ71" s="1087"/>
      <c r="EA71" s="1087"/>
      <c r="EB71" s="1087"/>
      <c r="EC71" s="1087"/>
      <c r="ED71" s="1087"/>
      <c r="EE71" s="1087"/>
      <c r="EF71" s="1087"/>
      <c r="EG71" s="1087"/>
      <c r="EH71" s="1087"/>
      <c r="EI71" s="1087"/>
      <c r="EJ71" s="1087"/>
      <c r="EK71" s="1087"/>
      <c r="EL71" s="1087"/>
      <c r="EM71" s="1087"/>
      <c r="EN71" s="1087"/>
      <c r="EO71" s="1087"/>
      <c r="EP71" s="1087"/>
      <c r="EQ71" s="1087"/>
      <c r="ER71" s="1087"/>
      <c r="ES71" s="1087"/>
      <c r="ET71" s="1087"/>
      <c r="EU71" s="1087"/>
      <c r="EV71" s="1087"/>
      <c r="EW71" s="1087"/>
      <c r="EX71" s="1087"/>
      <c r="EY71" s="1087"/>
      <c r="EZ71" s="1087"/>
      <c r="FA71" s="1087"/>
      <c r="FB71" s="1087"/>
      <c r="FC71" s="1087"/>
      <c r="FD71" s="1087"/>
      <c r="FE71" s="1087"/>
      <c r="FF71" s="1087"/>
      <c r="FG71" s="1087"/>
      <c r="FH71" s="1087"/>
      <c r="FI71" s="1087"/>
      <c r="FJ71" s="1087"/>
      <c r="FK71" s="1087"/>
      <c r="FL71" s="1087"/>
      <c r="FM71" s="1087"/>
      <c r="FN71" s="1087"/>
      <c r="FO71" s="1087"/>
      <c r="FP71" s="1087"/>
      <c r="FQ71" s="1087"/>
      <c r="FR71" s="1087"/>
      <c r="FS71" s="1087"/>
      <c r="FT71" s="1087"/>
      <c r="FU71" s="1087"/>
      <c r="FV71" s="1087"/>
      <c r="FW71" s="1087"/>
      <c r="FX71" s="1087"/>
      <c r="FY71" s="1087"/>
      <c r="FZ71" s="1087"/>
      <c r="GA71" s="1087"/>
      <c r="GB71" s="1087"/>
      <c r="GC71" s="1087"/>
      <c r="GD71" s="1087"/>
      <c r="GE71" s="1087"/>
      <c r="GF71" s="1087"/>
      <c r="GG71" s="1087"/>
      <c r="GH71" s="1087"/>
      <c r="GI71" s="1087"/>
      <c r="GJ71" s="1087"/>
      <c r="GK71" s="1087"/>
      <c r="GL71" s="1087"/>
      <c r="GM71" s="1087"/>
      <c r="GN71" s="1087"/>
      <c r="GO71" s="1087"/>
      <c r="GP71" s="1087"/>
      <c r="GQ71" s="1087"/>
      <c r="GR71" s="1087"/>
      <c r="GS71" s="1087"/>
      <c r="GT71" s="1087"/>
      <c r="GU71" s="1087"/>
      <c r="GV71" s="1087"/>
      <c r="GW71" s="1087"/>
      <c r="GX71" s="1087"/>
      <c r="GY71" s="1087"/>
      <c r="GZ71" s="1087"/>
      <c r="HA71" s="1087"/>
      <c r="HB71" s="1087"/>
      <c r="HC71" s="1087"/>
      <c r="HD71" s="1087"/>
      <c r="HE71" s="1087"/>
      <c r="HF71" s="1087"/>
      <c r="HG71" s="1087"/>
      <c r="HH71" s="1087"/>
      <c r="HI71" s="1087"/>
      <c r="HJ71" s="1087"/>
      <c r="HK71" s="1087"/>
      <c r="HL71" s="1087"/>
      <c r="HM71" s="1087"/>
      <c r="HN71" s="1087"/>
      <c r="HO71" s="1087"/>
      <c r="HP71" s="1087"/>
      <c r="HQ71" s="1087"/>
      <c r="HR71" s="1087"/>
      <c r="HS71" s="1087"/>
      <c r="HT71" s="1087"/>
      <c r="HU71" s="1087"/>
      <c r="HV71" s="1087"/>
      <c r="HW71" s="1087"/>
      <c r="HX71" s="1087"/>
      <c r="HY71" s="1087"/>
      <c r="HZ71" s="1087"/>
      <c r="IA71" s="1087"/>
      <c r="IB71" s="1087"/>
      <c r="IC71" s="1087"/>
      <c r="ID71" s="1087"/>
      <c r="IE71" s="1087"/>
      <c r="IF71" s="1087"/>
      <c r="IG71" s="1087"/>
      <c r="IH71" s="1087"/>
      <c r="II71" s="1087"/>
      <c r="IJ71" s="1087"/>
      <c r="IK71" s="1087"/>
      <c r="IL71" s="1087"/>
      <c r="IM71" s="1087"/>
      <c r="IN71" s="1087"/>
      <c r="IO71" s="1087"/>
      <c r="IP71" s="1087"/>
      <c r="IQ71" s="1087"/>
      <c r="IR71" s="1087"/>
      <c r="IS71" s="1087"/>
      <c r="IT71" s="1087"/>
      <c r="IU71" s="1087"/>
      <c r="IV71" s="1087"/>
      <c r="IW71" s="1087"/>
      <c r="IX71" s="1087"/>
      <c r="IY71" s="1087"/>
      <c r="IZ71" s="1087"/>
      <c r="JA71" s="1087"/>
      <c r="JB71" s="1087"/>
      <c r="JC71" s="1087"/>
      <c r="JD71" s="1087"/>
      <c r="JE71" s="1087"/>
      <c r="JF71" s="1087"/>
      <c r="JG71" s="1087"/>
      <c r="JH71" s="1087"/>
      <c r="JI71" s="1087"/>
      <c r="JJ71" s="1087"/>
      <c r="JK71" s="1087"/>
      <c r="JL71" s="1087"/>
      <c r="JM71" s="1087"/>
      <c r="JN71" s="1087"/>
      <c r="JO71" s="1087"/>
      <c r="JP71" s="1087"/>
      <c r="JQ71" s="1087"/>
      <c r="JR71" s="1087"/>
      <c r="JS71" s="1087"/>
      <c r="JT71" s="1087"/>
      <c r="JU71" s="1087"/>
      <c r="JV71" s="1087"/>
      <c r="JW71" s="1087"/>
      <c r="JX71" s="1087"/>
      <c r="JY71" s="1087"/>
      <c r="JZ71" s="1087"/>
      <c r="KA71" s="1087"/>
      <c r="KB71" s="1087"/>
      <c r="KC71" s="1087"/>
      <c r="KD71" s="1087"/>
      <c r="KE71" s="1087"/>
      <c r="KF71" s="1087"/>
      <c r="KG71" s="1087"/>
      <c r="KH71" s="1087"/>
      <c r="KI71" s="1087"/>
      <c r="KJ71" s="1087"/>
      <c r="KK71" s="1087"/>
      <c r="KL71" s="1087"/>
      <c r="KM71" s="1087"/>
      <c r="KN71" s="1087"/>
      <c r="KO71" s="1087"/>
      <c r="KP71" s="1087"/>
      <c r="KQ71" s="1087"/>
      <c r="KR71" s="1087"/>
      <c r="KS71" s="1087"/>
      <c r="KT71" s="1087"/>
      <c r="KU71" s="1087"/>
      <c r="KV71" s="1087"/>
      <c r="KW71" s="1087"/>
      <c r="KX71" s="1087"/>
      <c r="KY71" s="1087"/>
      <c r="KZ71" s="1087"/>
      <c r="LA71" s="1087"/>
      <c r="LB71" s="1087"/>
      <c r="LC71" s="1087"/>
      <c r="LD71" s="1087"/>
      <c r="LE71" s="1087"/>
      <c r="LF71" s="1087"/>
      <c r="LG71" s="1087"/>
      <c r="LH71" s="1087"/>
      <c r="LI71" s="1087"/>
      <c r="LJ71" s="1087"/>
      <c r="LK71" s="1087"/>
      <c r="LL71" s="1087"/>
      <c r="LM71" s="1087"/>
      <c r="LN71" s="1087"/>
      <c r="LO71" s="1087"/>
      <c r="LP71" s="1087"/>
      <c r="LQ71" s="1087"/>
      <c r="LR71" s="1087"/>
      <c r="LS71" s="1087"/>
      <c r="LT71" s="1087"/>
      <c r="LU71" s="1087"/>
      <c r="LV71" s="1087"/>
      <c r="LW71" s="1087"/>
      <c r="LX71" s="1087"/>
      <c r="LY71" s="1087"/>
      <c r="LZ71" s="1087"/>
      <c r="MA71" s="1087"/>
      <c r="MB71" s="1087"/>
      <c r="MC71" s="1087"/>
      <c r="MD71" s="1087"/>
      <c r="ME71" s="1087"/>
      <c r="MF71" s="1087"/>
      <c r="MG71" s="1087"/>
      <c r="MH71" s="1087"/>
      <c r="MI71" s="1087"/>
      <c r="MJ71" s="1087"/>
      <c r="MK71" s="1087"/>
      <c r="ML71" s="1087"/>
      <c r="MM71" s="1087"/>
      <c r="MN71" s="1087"/>
      <c r="MO71" s="1087"/>
      <c r="MP71" s="1087"/>
      <c r="MQ71" s="1087"/>
      <c r="MR71" s="1087"/>
      <c r="MS71" s="1087"/>
      <c r="MT71" s="1087"/>
      <c r="MU71" s="1087"/>
      <c r="MV71" s="1087"/>
      <c r="MW71" s="1087"/>
      <c r="MX71" s="1087"/>
      <c r="MY71" s="1087"/>
      <c r="MZ71" s="1087"/>
      <c r="NA71" s="1087"/>
      <c r="NB71" s="1087"/>
      <c r="NC71" s="1087"/>
      <c r="ND71" s="1087"/>
      <c r="NE71" s="1087"/>
      <c r="NF71" s="1087"/>
      <c r="NG71" s="1087"/>
      <c r="NH71" s="1087"/>
      <c r="NI71" s="1087"/>
      <c r="NJ71" s="1087"/>
      <c r="NK71" s="1087"/>
      <c r="NL71" s="1087"/>
      <c r="NM71" s="1087"/>
      <c r="NN71" s="1087"/>
      <c r="NO71" s="1087"/>
      <c r="NP71" s="1087"/>
      <c r="NQ71" s="1087"/>
      <c r="NR71" s="1087"/>
      <c r="NS71" s="1087"/>
      <c r="NT71" s="1087"/>
      <c r="NU71" s="1087"/>
      <c r="NV71" s="1087"/>
      <c r="NW71" s="1087"/>
      <c r="NX71" s="1087"/>
      <c r="NY71" s="1087"/>
      <c r="NZ71" s="1087"/>
      <c r="OA71" s="1087"/>
      <c r="OB71" s="1087"/>
      <c r="OC71" s="1087"/>
      <c r="OD71" s="1087"/>
      <c r="OE71" s="1087"/>
      <c r="OF71" s="1087"/>
      <c r="OG71" s="1087"/>
      <c r="OH71" s="1087"/>
      <c r="OI71" s="1087"/>
      <c r="OJ71" s="1087"/>
      <c r="OK71" s="1087"/>
      <c r="OL71" s="1087"/>
      <c r="OM71" s="1087"/>
      <c r="ON71" s="1087"/>
      <c r="OO71" s="1087"/>
      <c r="OP71" s="1087"/>
      <c r="OQ71" s="1087"/>
      <c r="OR71" s="1087"/>
      <c r="OS71" s="1087"/>
      <c r="OT71" s="1087"/>
      <c r="OU71" s="1087"/>
      <c r="OV71" s="1087"/>
      <c r="OW71" s="1087"/>
      <c r="OX71" s="1087"/>
      <c r="OY71" s="1087"/>
      <c r="OZ71" s="1087"/>
      <c r="PA71" s="1087"/>
      <c r="PB71" s="1087"/>
      <c r="PC71" s="1087"/>
      <c r="PD71" s="1087"/>
      <c r="PE71" s="1087"/>
      <c r="PF71" s="1087"/>
      <c r="PG71" s="1087"/>
      <c r="PH71" s="1087"/>
      <c r="PI71" s="1087"/>
      <c r="PJ71" s="1087"/>
      <c r="PK71" s="1087"/>
      <c r="PL71" s="1087"/>
      <c r="PM71" s="1087"/>
      <c r="PN71" s="1087"/>
      <c r="PO71" s="1087"/>
      <c r="PP71" s="1087"/>
      <c r="PQ71" s="1087"/>
      <c r="PR71" s="1087"/>
      <c r="PS71" s="1087"/>
      <c r="PT71" s="1087"/>
      <c r="PU71" s="1087"/>
      <c r="PV71" s="1087"/>
      <c r="PW71" s="1087"/>
      <c r="PX71" s="1087"/>
      <c r="PY71" s="1087"/>
      <c r="PZ71" s="1087"/>
      <c r="QA71" s="1087"/>
      <c r="QB71" s="1087"/>
      <c r="QC71" s="1087"/>
      <c r="QD71" s="1087"/>
      <c r="QE71" s="1087"/>
      <c r="QF71" s="1087"/>
      <c r="QG71" s="1087"/>
      <c r="QH71" s="1087"/>
      <c r="QI71" s="1087"/>
      <c r="QJ71" s="1087"/>
      <c r="QK71" s="1087"/>
      <c r="QL71" s="1087"/>
      <c r="QM71" s="1087"/>
      <c r="QN71" s="1087"/>
      <c r="QO71" s="1087"/>
      <c r="QP71" s="1087"/>
      <c r="QQ71" s="1087"/>
      <c r="QR71" s="1087"/>
      <c r="QS71" s="1087"/>
      <c r="QT71" s="1087"/>
      <c r="QU71" s="1087"/>
      <c r="QV71" s="1087"/>
      <c r="QW71" s="1087"/>
      <c r="QX71" s="1087"/>
      <c r="QY71" s="1087"/>
      <c r="QZ71" s="1087"/>
      <c r="RA71" s="1087"/>
      <c r="RB71" s="1087"/>
      <c r="RC71" s="1087"/>
      <c r="RD71" s="1087"/>
      <c r="RE71" s="1087"/>
      <c r="RF71" s="1087"/>
      <c r="RG71" s="1087"/>
      <c r="RH71" s="1087"/>
      <c r="RI71" s="1087"/>
      <c r="RJ71" s="1087"/>
      <c r="RK71" s="1087"/>
      <c r="RL71" s="1087"/>
      <c r="RM71" s="1087"/>
      <c r="RN71" s="1087"/>
      <c r="RO71" s="1087"/>
      <c r="RP71" s="1087"/>
      <c r="RQ71" s="1087"/>
      <c r="RR71" s="1087"/>
      <c r="RS71" s="1087"/>
      <c r="RT71" s="1087"/>
      <c r="RU71" s="1087"/>
      <c r="RV71" s="1087"/>
      <c r="RW71" s="1087"/>
      <c r="RX71" s="1087"/>
      <c r="RY71" s="1087"/>
      <c r="RZ71" s="1087"/>
      <c r="SA71" s="1087"/>
      <c r="SB71" s="1087"/>
      <c r="SC71" s="1087"/>
      <c r="SD71" s="1087"/>
      <c r="SE71" s="1087"/>
      <c r="SF71" s="1087"/>
      <c r="SG71" s="1087"/>
      <c r="SH71" s="1087"/>
      <c r="SI71" s="1087"/>
      <c r="SJ71" s="1087"/>
      <c r="SK71" s="1087"/>
      <c r="SL71" s="1087"/>
      <c r="SM71" s="1087"/>
      <c r="SN71" s="1087"/>
      <c r="SO71" s="1087"/>
      <c r="SP71" s="1087"/>
      <c r="SQ71" s="1087"/>
      <c r="SR71" s="1087"/>
      <c r="SS71" s="1087"/>
      <c r="ST71" s="1087"/>
      <c r="SU71" s="1087"/>
      <c r="SV71" s="1087"/>
      <c r="SW71" s="1087"/>
      <c r="SX71" s="1087"/>
      <c r="SY71" s="1087"/>
      <c r="SZ71" s="1087"/>
      <c r="TA71" s="1087"/>
      <c r="TB71" s="1087"/>
      <c r="TC71" s="1087"/>
      <c r="TD71" s="1087"/>
      <c r="TE71" s="1087"/>
      <c r="TF71" s="1087"/>
      <c r="TG71" s="1087"/>
      <c r="TH71" s="1087"/>
      <c r="TI71" s="1087"/>
      <c r="TJ71" s="1087"/>
      <c r="TK71" s="1087"/>
      <c r="TL71" s="1087"/>
      <c r="TM71" s="1087"/>
      <c r="TN71" s="1087"/>
      <c r="TO71" s="1087"/>
      <c r="TP71" s="1087"/>
      <c r="TQ71" s="1087"/>
      <c r="TR71" s="1087"/>
      <c r="TS71" s="1087"/>
      <c r="TT71" s="1087"/>
      <c r="TU71" s="1087"/>
      <c r="TV71" s="1087"/>
      <c r="TW71" s="1087"/>
      <c r="TX71" s="1087"/>
      <c r="TY71" s="1087"/>
      <c r="TZ71" s="1087"/>
      <c r="UA71" s="1087"/>
      <c r="UB71" s="1087"/>
      <c r="UC71" s="1087"/>
      <c r="UD71" s="1087"/>
      <c r="UE71" s="1087"/>
      <c r="UF71" s="1087"/>
      <c r="UG71" s="1087"/>
      <c r="UH71" s="1087"/>
      <c r="UI71" s="1087"/>
      <c r="UJ71" s="1087"/>
      <c r="UK71" s="1087"/>
      <c r="UL71" s="1087"/>
      <c r="UM71" s="1087"/>
      <c r="UN71" s="1087"/>
      <c r="UO71" s="1087"/>
      <c r="UP71" s="1087"/>
      <c r="UQ71" s="1087"/>
      <c r="UR71" s="1087"/>
      <c r="US71" s="1087"/>
      <c r="UT71" s="1087"/>
      <c r="UU71" s="1087"/>
      <c r="UV71" s="1087"/>
      <c r="UW71" s="1087"/>
      <c r="UX71" s="1087"/>
      <c r="UY71" s="1087"/>
      <c r="UZ71" s="1087"/>
      <c r="VA71" s="1087"/>
      <c r="VB71" s="1087"/>
      <c r="VC71" s="1087"/>
      <c r="VD71" s="1087"/>
      <c r="VE71" s="1087"/>
      <c r="VF71" s="1087"/>
      <c r="VG71" s="1087"/>
      <c r="VH71" s="1087"/>
      <c r="VI71" s="1087"/>
      <c r="VJ71" s="1087"/>
      <c r="VK71" s="1087"/>
      <c r="VL71" s="1087"/>
      <c r="VM71" s="1087"/>
      <c r="VN71" s="1087"/>
      <c r="VO71" s="1087"/>
      <c r="VP71" s="1087"/>
      <c r="VQ71" s="1087"/>
      <c r="VR71" s="1087"/>
      <c r="VS71" s="1087"/>
      <c r="VT71" s="1087"/>
      <c r="VU71" s="1087"/>
      <c r="VV71" s="1087"/>
      <c r="VW71" s="1087"/>
      <c r="VX71" s="1087"/>
      <c r="VY71" s="1087"/>
      <c r="VZ71" s="1087"/>
      <c r="WA71" s="1087"/>
      <c r="WB71" s="1087"/>
      <c r="WC71" s="1087"/>
      <c r="WD71" s="1087"/>
      <c r="WE71" s="1087"/>
      <c r="WF71" s="1087"/>
      <c r="WG71" s="1087"/>
      <c r="WH71" s="1087"/>
      <c r="WI71" s="1087"/>
      <c r="WJ71" s="1087"/>
      <c r="WK71" s="1087"/>
      <c r="WL71" s="1087"/>
      <c r="WM71" s="1087"/>
      <c r="WN71" s="1087"/>
      <c r="WO71" s="1087"/>
      <c r="WP71" s="1087"/>
      <c r="WQ71" s="1087"/>
      <c r="WR71" s="1087"/>
      <c r="WS71" s="1087"/>
      <c r="WT71" s="1087"/>
      <c r="WU71" s="1087"/>
      <c r="WV71" s="1087"/>
      <c r="WW71" s="1087"/>
      <c r="WX71" s="1087"/>
      <c r="WY71" s="1087"/>
      <c r="WZ71" s="1087"/>
      <c r="XA71" s="1087"/>
      <c r="XB71" s="1087"/>
      <c r="XC71" s="1087"/>
      <c r="XD71" s="1087"/>
      <c r="XE71" s="1087"/>
      <c r="XF71" s="1087"/>
      <c r="XG71" s="1087"/>
      <c r="XH71" s="1087"/>
      <c r="XI71" s="1087"/>
      <c r="XJ71" s="1087"/>
      <c r="XK71" s="1087"/>
      <c r="XL71" s="1087"/>
      <c r="XM71" s="1087"/>
      <c r="XN71" s="1087"/>
      <c r="XO71" s="1087"/>
      <c r="XP71" s="1087"/>
      <c r="XQ71" s="1087"/>
      <c r="XR71" s="1087"/>
      <c r="XS71" s="1087"/>
      <c r="XT71" s="1087"/>
      <c r="XU71" s="1087"/>
      <c r="XV71" s="1087"/>
      <c r="XW71" s="1087"/>
      <c r="XX71" s="1087"/>
      <c r="XY71" s="1087"/>
      <c r="XZ71" s="1087"/>
      <c r="YA71" s="1087"/>
      <c r="YB71" s="1087"/>
      <c r="YC71" s="1087"/>
      <c r="YD71" s="1087"/>
      <c r="YE71" s="1087"/>
      <c r="YF71" s="1087"/>
      <c r="YG71" s="1087"/>
      <c r="YH71" s="1087"/>
      <c r="YI71" s="1087"/>
      <c r="YJ71" s="1087"/>
      <c r="YK71" s="1087"/>
      <c r="YL71" s="1087"/>
      <c r="YM71" s="1087"/>
      <c r="YN71" s="1087"/>
      <c r="YO71" s="1087"/>
      <c r="YP71" s="1087"/>
      <c r="YQ71" s="1087"/>
      <c r="YR71" s="1087"/>
      <c r="YS71" s="1087"/>
      <c r="YT71" s="1087"/>
      <c r="YU71" s="1087"/>
      <c r="YV71" s="1087"/>
      <c r="YW71" s="1087"/>
      <c r="YX71" s="1087"/>
      <c r="YY71" s="1087"/>
      <c r="YZ71" s="1087"/>
      <c r="ZA71" s="1087"/>
      <c r="ZB71" s="1087"/>
      <c r="ZC71" s="1087"/>
      <c r="ZD71" s="1087"/>
      <c r="ZE71" s="1087"/>
      <c r="ZF71" s="1087"/>
      <c r="ZG71" s="1087"/>
      <c r="ZH71" s="1087"/>
      <c r="ZI71" s="1087"/>
      <c r="ZJ71" s="1087"/>
      <c r="ZK71" s="1087"/>
      <c r="ZL71" s="1087"/>
      <c r="ZM71" s="1087"/>
      <c r="ZN71" s="1087"/>
      <c r="ZO71" s="1087"/>
      <c r="ZP71" s="1087"/>
      <c r="ZQ71" s="1087"/>
      <c r="ZR71" s="1087"/>
      <c r="ZS71" s="1087"/>
      <c r="ZT71" s="1087"/>
      <c r="ZU71" s="1087"/>
      <c r="ZV71" s="1087"/>
      <c r="ZW71" s="1087"/>
      <c r="ZX71" s="1087"/>
      <c r="ZY71" s="1087"/>
      <c r="ZZ71" s="1087"/>
      <c r="AAA71" s="1087"/>
      <c r="AAB71" s="1087"/>
      <c r="AAC71" s="1087"/>
      <c r="AAD71" s="1087"/>
      <c r="AAE71" s="1087"/>
      <c r="AAF71" s="1087"/>
      <c r="AAG71" s="1087"/>
      <c r="AAH71" s="1087"/>
      <c r="AAI71" s="1087"/>
      <c r="AAJ71" s="1087"/>
      <c r="AAK71" s="1087"/>
      <c r="AAL71" s="1087"/>
      <c r="AAM71" s="1087"/>
      <c r="AAN71" s="1087"/>
      <c r="AAO71" s="1087"/>
      <c r="AAP71" s="1087"/>
      <c r="AAQ71" s="1087"/>
      <c r="AAR71" s="1087"/>
      <c r="AAS71" s="1087"/>
      <c r="AAT71" s="1087"/>
      <c r="AAU71" s="1087"/>
      <c r="AAV71" s="1087"/>
      <c r="AAW71" s="1087"/>
      <c r="AAX71" s="1087"/>
      <c r="AAY71" s="1087"/>
      <c r="AAZ71" s="1087"/>
      <c r="ABA71" s="1087"/>
      <c r="ABB71" s="1087"/>
      <c r="ABC71" s="1087"/>
      <c r="ABD71" s="1087"/>
      <c r="ABE71" s="1087"/>
      <c r="ABF71" s="1087"/>
      <c r="ABG71" s="1087"/>
      <c r="ABH71" s="1087"/>
      <c r="ABI71" s="1087"/>
      <c r="ABJ71" s="1087"/>
      <c r="ABK71" s="1087"/>
      <c r="ABL71" s="1087"/>
      <c r="ABM71" s="1087"/>
      <c r="ABN71" s="1087"/>
      <c r="ABO71" s="1087"/>
      <c r="ABP71" s="1087"/>
      <c r="ABQ71" s="1087"/>
      <c r="ABR71" s="1087"/>
      <c r="ABS71" s="1087"/>
      <c r="ABT71" s="1087"/>
      <c r="ABU71" s="1087"/>
      <c r="ABV71" s="1087"/>
      <c r="ABW71" s="1087"/>
      <c r="ABX71" s="1087"/>
      <c r="ABY71" s="1087"/>
      <c r="ABZ71" s="1087"/>
      <c r="ACA71" s="1087"/>
      <c r="ACB71" s="1087"/>
      <c r="ACC71" s="1087"/>
      <c r="ACD71" s="1087"/>
      <c r="ACE71" s="1087"/>
      <c r="ACF71" s="1087"/>
      <c r="ACG71" s="1087"/>
      <c r="ACH71" s="1087"/>
      <c r="ACI71" s="1087"/>
      <c r="ACJ71" s="1087"/>
      <c r="ACK71" s="1087"/>
      <c r="ACL71" s="1087"/>
      <c r="ACM71" s="1087"/>
      <c r="ACN71" s="1087"/>
      <c r="ACO71" s="1087"/>
      <c r="ACP71" s="1087"/>
      <c r="ACQ71" s="1087"/>
      <c r="ACR71" s="1087"/>
      <c r="ACS71" s="1087"/>
      <c r="ACT71" s="1087"/>
      <c r="ACU71" s="1087"/>
      <c r="ACV71" s="1087"/>
      <c r="ACW71" s="1087"/>
      <c r="ACX71" s="1087"/>
      <c r="ACY71" s="1087"/>
      <c r="ACZ71" s="1087"/>
      <c r="ADA71" s="1087"/>
      <c r="ADB71" s="1087"/>
      <c r="ADC71" s="1087"/>
      <c r="ADD71" s="1087"/>
      <c r="ADE71" s="1087"/>
      <c r="ADF71" s="1087"/>
      <c r="ADG71" s="1087"/>
      <c r="ADH71" s="1087"/>
      <c r="ADI71" s="1087"/>
      <c r="ADJ71" s="1087"/>
      <c r="ADK71" s="1087"/>
      <c r="ADL71" s="1087"/>
      <c r="ADM71" s="1087"/>
      <c r="ADN71" s="1087"/>
      <c r="ADO71" s="1087"/>
      <c r="ADP71" s="1087"/>
      <c r="ADQ71" s="1087"/>
      <c r="ADR71" s="1087"/>
      <c r="ADS71" s="1087"/>
      <c r="ADT71" s="1087"/>
      <c r="ADU71" s="1087"/>
      <c r="ADV71" s="1087"/>
      <c r="ADW71" s="1087"/>
      <c r="ADX71" s="1087"/>
      <c r="ADY71" s="1087"/>
      <c r="ADZ71" s="1087"/>
      <c r="AEA71" s="1087"/>
      <c r="AEB71" s="1087"/>
      <c r="AEC71" s="1087"/>
      <c r="AED71" s="1087"/>
      <c r="AEE71" s="1087"/>
      <c r="AEF71" s="1087"/>
      <c r="AEG71" s="1087"/>
      <c r="AEH71" s="1087"/>
      <c r="AEI71" s="1087"/>
      <c r="AEJ71" s="1087"/>
      <c r="AEK71" s="1087"/>
      <c r="AEL71" s="1087"/>
      <c r="AEM71" s="1087"/>
      <c r="AEN71" s="1087"/>
      <c r="AEO71" s="1087"/>
      <c r="AEP71" s="1087"/>
      <c r="AEQ71" s="1087"/>
      <c r="AER71" s="1087"/>
      <c r="AES71" s="1087"/>
      <c r="AET71" s="1087"/>
      <c r="AEU71" s="1087"/>
      <c r="AEV71" s="1087"/>
      <c r="AEW71" s="1087"/>
      <c r="AEX71" s="1087"/>
      <c r="AEY71" s="1087"/>
      <c r="AEZ71" s="1087"/>
      <c r="AFA71" s="1087"/>
      <c r="AFB71" s="1087"/>
      <c r="AFC71" s="1087"/>
      <c r="AFD71" s="1087"/>
      <c r="AFE71" s="1087"/>
      <c r="AFF71" s="1087"/>
      <c r="AFG71" s="1087"/>
      <c r="AFH71" s="1087"/>
      <c r="AFI71" s="1087"/>
      <c r="AFJ71" s="1087"/>
      <c r="AFK71" s="1087"/>
      <c r="AFL71" s="1087"/>
      <c r="AFM71" s="1087"/>
      <c r="AFN71" s="1087"/>
      <c r="AFO71" s="1087"/>
      <c r="AFP71" s="1087"/>
      <c r="AFQ71" s="1087"/>
      <c r="AFR71" s="1087"/>
      <c r="AFS71" s="1087"/>
      <c r="AFT71" s="1087"/>
      <c r="AFU71" s="1087"/>
      <c r="AFV71" s="1087"/>
      <c r="AFW71" s="1087"/>
      <c r="AFX71" s="1087"/>
      <c r="AFY71" s="1087"/>
      <c r="AFZ71" s="1087"/>
      <c r="AGA71" s="1087"/>
      <c r="AGB71" s="1087"/>
      <c r="AGC71" s="1087"/>
      <c r="AGD71" s="1087"/>
      <c r="AGE71" s="1087"/>
      <c r="AGF71" s="1087"/>
      <c r="AGG71" s="1087"/>
      <c r="AGH71" s="1087"/>
      <c r="AGI71" s="1087"/>
      <c r="AGJ71" s="1087"/>
      <c r="AGK71" s="1087"/>
      <c r="AGL71" s="1087"/>
      <c r="AGM71" s="1087"/>
      <c r="AGN71" s="1087"/>
      <c r="AGO71" s="1087"/>
      <c r="AGP71" s="1087"/>
      <c r="AGQ71" s="1087"/>
      <c r="AGR71" s="1087"/>
      <c r="AGS71" s="1087"/>
      <c r="AGT71" s="1087"/>
      <c r="AGU71" s="1087"/>
      <c r="AGV71" s="1087"/>
      <c r="AGW71" s="1087"/>
      <c r="AGX71" s="1087"/>
      <c r="AGY71" s="1087"/>
      <c r="AGZ71" s="1087"/>
      <c r="AHA71" s="1087"/>
      <c r="AHB71" s="1087"/>
      <c r="AHC71" s="1087"/>
      <c r="AHD71" s="1087"/>
      <c r="AHE71" s="1087"/>
      <c r="AHF71" s="1087"/>
      <c r="AHG71" s="1087"/>
      <c r="AHH71" s="1087"/>
      <c r="AHI71" s="1087"/>
      <c r="AHJ71" s="1087"/>
      <c r="AHK71" s="1087"/>
      <c r="AHL71" s="1087"/>
      <c r="AHM71" s="1087"/>
      <c r="AHN71" s="1087"/>
      <c r="AHO71" s="1087"/>
      <c r="AHP71" s="1087"/>
      <c r="AHQ71" s="1087"/>
      <c r="AHR71" s="1087"/>
      <c r="AHS71" s="1087"/>
      <c r="AHT71" s="1087"/>
      <c r="AHU71" s="1087"/>
      <c r="AHV71" s="1087"/>
      <c r="AHW71" s="1087"/>
      <c r="AHX71" s="1087"/>
      <c r="AHY71" s="1087"/>
      <c r="AHZ71" s="1087"/>
      <c r="AIA71" s="1087"/>
      <c r="AIB71" s="1087"/>
      <c r="AIC71" s="1087"/>
      <c r="AID71" s="1087"/>
      <c r="AIE71" s="1087"/>
      <c r="AIF71" s="1087"/>
      <c r="AIG71" s="1087"/>
      <c r="AIH71" s="1087"/>
      <c r="AII71" s="1087"/>
      <c r="AIJ71" s="1087"/>
      <c r="AIK71" s="1087"/>
      <c r="AIL71" s="1087"/>
      <c r="AIM71" s="1087"/>
      <c r="AIN71" s="1087"/>
      <c r="AIO71" s="1087"/>
      <c r="AIP71" s="1087"/>
      <c r="AIQ71" s="1087"/>
      <c r="AIR71" s="1087"/>
      <c r="AIS71" s="1087"/>
      <c r="AIT71" s="1087"/>
      <c r="AIU71" s="1087"/>
      <c r="AIV71" s="1087"/>
      <c r="AIW71" s="1087"/>
      <c r="AIX71" s="1087"/>
      <c r="AIY71" s="1087"/>
      <c r="AIZ71" s="1087"/>
      <c r="AJA71" s="1087"/>
      <c r="AJB71" s="1087"/>
      <c r="AJC71" s="1087"/>
      <c r="AJD71" s="1087"/>
      <c r="AJE71" s="1087"/>
      <c r="AJF71" s="1087"/>
      <c r="AJG71" s="1087"/>
      <c r="AJH71" s="1087"/>
      <c r="AJI71" s="1087"/>
      <c r="AJJ71" s="1087"/>
      <c r="AJK71" s="1087"/>
      <c r="AJL71" s="1087"/>
      <c r="AJM71" s="1087"/>
      <c r="AJN71" s="1087"/>
      <c r="AJO71" s="1087"/>
      <c r="AJP71" s="1087"/>
      <c r="AJQ71" s="1087"/>
      <c r="AJR71" s="1087"/>
      <c r="AJS71" s="1087"/>
      <c r="AJT71" s="1087"/>
      <c r="AJU71" s="1087"/>
      <c r="AJV71" s="1087"/>
      <c r="AJW71" s="1087"/>
      <c r="AJX71" s="1087"/>
      <c r="AJY71" s="1087"/>
      <c r="AJZ71" s="1087"/>
      <c r="AKA71" s="1087"/>
      <c r="AKB71" s="1087"/>
      <c r="AKC71" s="1087"/>
      <c r="AKD71" s="1087"/>
      <c r="AKE71" s="1087"/>
      <c r="AKF71" s="1087"/>
      <c r="AKG71" s="1087"/>
      <c r="AKH71" s="1087"/>
      <c r="AKI71" s="1087"/>
      <c r="AKJ71" s="1087"/>
      <c r="AKK71" s="1087"/>
      <c r="AKL71" s="1087"/>
      <c r="AKM71" s="1087"/>
      <c r="AKN71" s="1087"/>
      <c r="AKO71" s="1087"/>
      <c r="AKP71" s="1087"/>
      <c r="AKQ71" s="1087"/>
      <c r="AKR71" s="1087"/>
      <c r="AKS71" s="1087"/>
      <c r="AKT71" s="1087"/>
      <c r="AKU71" s="1087"/>
      <c r="AKV71" s="1087"/>
      <c r="AKW71" s="1087"/>
      <c r="AKX71" s="1087"/>
      <c r="AKY71" s="1087"/>
      <c r="AKZ71" s="1087"/>
      <c r="ALA71" s="1087"/>
      <c r="ALB71" s="1087"/>
      <c r="ALC71" s="1087"/>
      <c r="ALD71" s="1087"/>
      <c r="ALE71" s="1087"/>
      <c r="ALF71" s="1087"/>
      <c r="ALG71" s="1087"/>
      <c r="ALH71" s="1087"/>
      <c r="ALI71" s="1087"/>
      <c r="ALJ71" s="1087"/>
      <c r="ALK71" s="1087"/>
      <c r="ALL71" s="1087"/>
      <c r="ALM71" s="1087"/>
      <c r="ALN71" s="1087"/>
      <c r="ALO71" s="1087"/>
      <c r="ALP71" s="1087"/>
      <c r="ALQ71" s="1087"/>
      <c r="ALR71" s="1087"/>
      <c r="ALS71" s="1087"/>
      <c r="ALT71" s="1087"/>
      <c r="ALU71" s="1087"/>
      <c r="ALV71" s="1087"/>
      <c r="ALW71" s="1087"/>
      <c r="ALX71" s="1087"/>
      <c r="ALY71" s="1087"/>
      <c r="ALZ71" s="1087"/>
      <c r="AMA71" s="1087"/>
      <c r="AMB71" s="1087"/>
      <c r="AMC71" s="1087"/>
      <c r="AMD71" s="1087"/>
      <c r="AME71" s="1087"/>
      <c r="AMF71" s="1087"/>
      <c r="AMG71" s="1087"/>
      <c r="AMH71" s="1087"/>
    </row>
    <row r="72" spans="1:1025" s="793" customFormat="1" ht="12" x14ac:dyDescent="0.2">
      <c r="A72" s="1113" t="s">
        <v>2607</v>
      </c>
      <c r="B72" s="793" t="s">
        <v>5087</v>
      </c>
      <c r="C72" s="1085">
        <v>1150000</v>
      </c>
      <c r="D72" s="1085">
        <v>200000</v>
      </c>
      <c r="E72" s="1085">
        <v>1350000</v>
      </c>
      <c r="F72" s="1085">
        <v>33530</v>
      </c>
      <c r="G72" s="1085">
        <v>1316470</v>
      </c>
      <c r="H72" s="1357">
        <f t="shared" si="1"/>
        <v>2.4837037037037036E-2</v>
      </c>
      <c r="I72" s="1087"/>
      <c r="J72" s="1087"/>
      <c r="K72" s="1087"/>
      <c r="L72" s="1087"/>
      <c r="M72" s="1087"/>
      <c r="N72" s="1087"/>
      <c r="O72" s="1087"/>
      <c r="P72" s="1087"/>
      <c r="Q72" s="1087"/>
      <c r="R72" s="1087"/>
      <c r="S72" s="1087"/>
      <c r="T72" s="1087"/>
      <c r="U72" s="1087"/>
      <c r="V72" s="1087"/>
      <c r="W72" s="1087"/>
      <c r="X72" s="1087"/>
      <c r="Y72" s="1087"/>
      <c r="Z72" s="1087"/>
      <c r="AA72" s="1087"/>
      <c r="AB72" s="1087"/>
      <c r="AC72" s="1087"/>
      <c r="AD72" s="1087"/>
      <c r="AE72" s="1087"/>
      <c r="AF72" s="1087"/>
      <c r="AG72" s="1087"/>
      <c r="AH72" s="1087"/>
      <c r="AI72" s="1087"/>
      <c r="AJ72" s="1087"/>
      <c r="AK72" s="1087"/>
      <c r="AL72" s="1087"/>
      <c r="AM72" s="1087"/>
      <c r="AN72" s="1087"/>
      <c r="AO72" s="1087"/>
      <c r="AP72" s="1087"/>
      <c r="AQ72" s="1087"/>
      <c r="AR72" s="1087"/>
      <c r="AS72" s="1087"/>
      <c r="AT72" s="1087"/>
      <c r="AU72" s="1087"/>
      <c r="AV72" s="1087"/>
      <c r="AW72" s="1087"/>
      <c r="AX72" s="1087"/>
      <c r="AY72" s="1087"/>
      <c r="AZ72" s="1087"/>
      <c r="BA72" s="1087"/>
      <c r="BB72" s="1087"/>
      <c r="BC72" s="1087"/>
      <c r="BD72" s="1087"/>
      <c r="BE72" s="1087"/>
      <c r="BF72" s="1087"/>
      <c r="BG72" s="1087"/>
      <c r="BH72" s="1087"/>
      <c r="BI72" s="1087"/>
      <c r="BJ72" s="1087"/>
      <c r="BK72" s="1087"/>
      <c r="BL72" s="1087"/>
      <c r="BM72" s="1087"/>
      <c r="BN72" s="1087"/>
      <c r="BO72" s="1087"/>
      <c r="BP72" s="1087"/>
      <c r="BQ72" s="1087"/>
      <c r="BR72" s="1087"/>
      <c r="BS72" s="1087"/>
      <c r="BT72" s="1087"/>
      <c r="BU72" s="1087"/>
      <c r="BV72" s="1087"/>
      <c r="BW72" s="1087"/>
      <c r="BX72" s="1087"/>
      <c r="BY72" s="1087"/>
      <c r="BZ72" s="1087"/>
      <c r="CA72" s="1087"/>
      <c r="CB72" s="1087"/>
      <c r="CC72" s="1087"/>
      <c r="CD72" s="1087"/>
      <c r="CE72" s="1087"/>
      <c r="CF72" s="1087"/>
      <c r="CG72" s="1087"/>
      <c r="CH72" s="1087"/>
      <c r="CI72" s="1087"/>
      <c r="CJ72" s="1087"/>
      <c r="CK72" s="1087"/>
      <c r="CL72" s="1087"/>
      <c r="CM72" s="1087"/>
      <c r="CN72" s="1087"/>
      <c r="CO72" s="1087"/>
      <c r="CP72" s="1087"/>
      <c r="CQ72" s="1087"/>
      <c r="CR72" s="1087"/>
      <c r="CS72" s="1087"/>
      <c r="CT72" s="1087"/>
      <c r="CU72" s="1087"/>
      <c r="CV72" s="1087"/>
      <c r="CW72" s="1087"/>
      <c r="CX72" s="1087"/>
      <c r="CY72" s="1087"/>
      <c r="CZ72" s="1087"/>
      <c r="DA72" s="1087"/>
      <c r="DB72" s="1087"/>
      <c r="DC72" s="1087"/>
      <c r="DD72" s="1087"/>
      <c r="DE72" s="1087"/>
      <c r="DF72" s="1087"/>
      <c r="DG72" s="1087"/>
      <c r="DH72" s="1087"/>
      <c r="DI72" s="1087"/>
      <c r="DJ72" s="1087"/>
      <c r="DK72" s="1087"/>
      <c r="DL72" s="1087"/>
      <c r="DM72" s="1087"/>
      <c r="DN72" s="1087"/>
      <c r="DO72" s="1087"/>
      <c r="DP72" s="1087"/>
      <c r="DQ72" s="1087"/>
      <c r="DR72" s="1087"/>
      <c r="DS72" s="1087"/>
      <c r="DT72" s="1087"/>
      <c r="DU72" s="1087"/>
      <c r="DV72" s="1087"/>
      <c r="DW72" s="1087"/>
      <c r="DX72" s="1087"/>
      <c r="DY72" s="1087"/>
      <c r="DZ72" s="1087"/>
      <c r="EA72" s="1087"/>
      <c r="EB72" s="1087"/>
      <c r="EC72" s="1087"/>
      <c r="ED72" s="1087"/>
      <c r="EE72" s="1087"/>
      <c r="EF72" s="1087"/>
      <c r="EG72" s="1087"/>
      <c r="EH72" s="1087"/>
      <c r="EI72" s="1087"/>
      <c r="EJ72" s="1087"/>
      <c r="EK72" s="1087"/>
      <c r="EL72" s="1087"/>
      <c r="EM72" s="1087"/>
      <c r="EN72" s="1087"/>
      <c r="EO72" s="1087"/>
      <c r="EP72" s="1087"/>
      <c r="EQ72" s="1087"/>
      <c r="ER72" s="1087"/>
      <c r="ES72" s="1087"/>
      <c r="ET72" s="1087"/>
      <c r="EU72" s="1087"/>
      <c r="EV72" s="1087"/>
      <c r="EW72" s="1087"/>
      <c r="EX72" s="1087"/>
      <c r="EY72" s="1087"/>
      <c r="EZ72" s="1087"/>
      <c r="FA72" s="1087"/>
      <c r="FB72" s="1087"/>
      <c r="FC72" s="1087"/>
      <c r="FD72" s="1087"/>
      <c r="FE72" s="1087"/>
      <c r="FF72" s="1087"/>
      <c r="FG72" s="1087"/>
      <c r="FH72" s="1087"/>
      <c r="FI72" s="1087"/>
      <c r="FJ72" s="1087"/>
      <c r="FK72" s="1087"/>
      <c r="FL72" s="1087"/>
      <c r="FM72" s="1087"/>
      <c r="FN72" s="1087"/>
      <c r="FO72" s="1087"/>
      <c r="FP72" s="1087"/>
      <c r="FQ72" s="1087"/>
      <c r="FR72" s="1087"/>
      <c r="FS72" s="1087"/>
      <c r="FT72" s="1087"/>
      <c r="FU72" s="1087"/>
      <c r="FV72" s="1087"/>
      <c r="FW72" s="1087"/>
      <c r="FX72" s="1087"/>
      <c r="FY72" s="1087"/>
      <c r="FZ72" s="1087"/>
      <c r="GA72" s="1087"/>
      <c r="GB72" s="1087"/>
      <c r="GC72" s="1087"/>
      <c r="GD72" s="1087"/>
      <c r="GE72" s="1087"/>
      <c r="GF72" s="1087"/>
      <c r="GG72" s="1087"/>
      <c r="GH72" s="1087"/>
      <c r="GI72" s="1087"/>
      <c r="GJ72" s="1087"/>
      <c r="GK72" s="1087"/>
      <c r="GL72" s="1087"/>
      <c r="GM72" s="1087"/>
      <c r="GN72" s="1087"/>
      <c r="GO72" s="1087"/>
      <c r="GP72" s="1087"/>
      <c r="GQ72" s="1087"/>
      <c r="GR72" s="1087"/>
      <c r="GS72" s="1087"/>
      <c r="GT72" s="1087"/>
      <c r="GU72" s="1087"/>
      <c r="GV72" s="1087"/>
      <c r="GW72" s="1087"/>
      <c r="GX72" s="1087"/>
      <c r="GY72" s="1087"/>
      <c r="GZ72" s="1087"/>
      <c r="HA72" s="1087"/>
      <c r="HB72" s="1087"/>
      <c r="HC72" s="1087"/>
      <c r="HD72" s="1087"/>
      <c r="HE72" s="1087"/>
      <c r="HF72" s="1087"/>
      <c r="HG72" s="1087"/>
      <c r="HH72" s="1087"/>
      <c r="HI72" s="1087"/>
      <c r="HJ72" s="1087"/>
      <c r="HK72" s="1087"/>
      <c r="HL72" s="1087"/>
      <c r="HM72" s="1087"/>
      <c r="HN72" s="1087"/>
      <c r="HO72" s="1087"/>
      <c r="HP72" s="1087"/>
      <c r="HQ72" s="1087"/>
      <c r="HR72" s="1087"/>
      <c r="HS72" s="1087"/>
      <c r="HT72" s="1087"/>
      <c r="HU72" s="1087"/>
      <c r="HV72" s="1087"/>
      <c r="HW72" s="1087"/>
      <c r="HX72" s="1087"/>
      <c r="HY72" s="1087"/>
      <c r="HZ72" s="1087"/>
      <c r="IA72" s="1087"/>
      <c r="IB72" s="1087"/>
      <c r="IC72" s="1087"/>
      <c r="ID72" s="1087"/>
      <c r="IE72" s="1087"/>
      <c r="IF72" s="1087"/>
      <c r="IG72" s="1087"/>
      <c r="IH72" s="1087"/>
      <c r="II72" s="1087"/>
      <c r="IJ72" s="1087"/>
      <c r="IK72" s="1087"/>
      <c r="IL72" s="1087"/>
      <c r="IM72" s="1087"/>
      <c r="IN72" s="1087"/>
      <c r="IO72" s="1087"/>
      <c r="IP72" s="1087"/>
      <c r="IQ72" s="1087"/>
      <c r="IR72" s="1087"/>
      <c r="IS72" s="1087"/>
      <c r="IT72" s="1087"/>
      <c r="IU72" s="1087"/>
      <c r="IV72" s="1087"/>
      <c r="IW72" s="1087"/>
      <c r="IX72" s="1087"/>
      <c r="IY72" s="1087"/>
      <c r="IZ72" s="1087"/>
      <c r="JA72" s="1087"/>
      <c r="JB72" s="1087"/>
      <c r="JC72" s="1087"/>
      <c r="JD72" s="1087"/>
      <c r="JE72" s="1087"/>
      <c r="JF72" s="1087"/>
      <c r="JG72" s="1087"/>
      <c r="JH72" s="1087"/>
      <c r="JI72" s="1087"/>
      <c r="JJ72" s="1087"/>
      <c r="JK72" s="1087"/>
      <c r="JL72" s="1087"/>
      <c r="JM72" s="1087"/>
      <c r="JN72" s="1087"/>
      <c r="JO72" s="1087"/>
      <c r="JP72" s="1087"/>
      <c r="JQ72" s="1087"/>
      <c r="JR72" s="1087"/>
      <c r="JS72" s="1087"/>
      <c r="JT72" s="1087"/>
      <c r="JU72" s="1087"/>
      <c r="JV72" s="1087"/>
      <c r="JW72" s="1087"/>
      <c r="JX72" s="1087"/>
      <c r="JY72" s="1087"/>
      <c r="JZ72" s="1087"/>
      <c r="KA72" s="1087"/>
      <c r="KB72" s="1087"/>
      <c r="KC72" s="1087"/>
      <c r="KD72" s="1087"/>
      <c r="KE72" s="1087"/>
      <c r="KF72" s="1087"/>
      <c r="KG72" s="1087"/>
      <c r="KH72" s="1087"/>
      <c r="KI72" s="1087"/>
      <c r="KJ72" s="1087"/>
      <c r="KK72" s="1087"/>
      <c r="KL72" s="1087"/>
      <c r="KM72" s="1087"/>
      <c r="KN72" s="1087"/>
      <c r="KO72" s="1087"/>
      <c r="KP72" s="1087"/>
      <c r="KQ72" s="1087"/>
      <c r="KR72" s="1087"/>
      <c r="KS72" s="1087"/>
      <c r="KT72" s="1087"/>
      <c r="KU72" s="1087"/>
      <c r="KV72" s="1087"/>
      <c r="KW72" s="1087"/>
      <c r="KX72" s="1087"/>
      <c r="KY72" s="1087"/>
      <c r="KZ72" s="1087"/>
      <c r="LA72" s="1087"/>
      <c r="LB72" s="1087"/>
      <c r="LC72" s="1087"/>
      <c r="LD72" s="1087"/>
      <c r="LE72" s="1087"/>
      <c r="LF72" s="1087"/>
      <c r="LG72" s="1087"/>
      <c r="LH72" s="1087"/>
      <c r="LI72" s="1087"/>
      <c r="LJ72" s="1087"/>
      <c r="LK72" s="1087"/>
      <c r="LL72" s="1087"/>
      <c r="LM72" s="1087"/>
      <c r="LN72" s="1087"/>
      <c r="LO72" s="1087"/>
      <c r="LP72" s="1087"/>
      <c r="LQ72" s="1087"/>
      <c r="LR72" s="1087"/>
      <c r="LS72" s="1087"/>
      <c r="LT72" s="1087"/>
      <c r="LU72" s="1087"/>
      <c r="LV72" s="1087"/>
      <c r="LW72" s="1087"/>
      <c r="LX72" s="1087"/>
      <c r="LY72" s="1087"/>
      <c r="LZ72" s="1087"/>
      <c r="MA72" s="1087"/>
      <c r="MB72" s="1087"/>
      <c r="MC72" s="1087"/>
      <c r="MD72" s="1087"/>
      <c r="ME72" s="1087"/>
      <c r="MF72" s="1087"/>
      <c r="MG72" s="1087"/>
      <c r="MH72" s="1087"/>
      <c r="MI72" s="1087"/>
      <c r="MJ72" s="1087"/>
      <c r="MK72" s="1087"/>
      <c r="ML72" s="1087"/>
      <c r="MM72" s="1087"/>
      <c r="MN72" s="1087"/>
      <c r="MO72" s="1087"/>
      <c r="MP72" s="1087"/>
      <c r="MQ72" s="1087"/>
      <c r="MR72" s="1087"/>
      <c r="MS72" s="1087"/>
      <c r="MT72" s="1087"/>
      <c r="MU72" s="1087"/>
      <c r="MV72" s="1087"/>
      <c r="MW72" s="1087"/>
      <c r="MX72" s="1087"/>
      <c r="MY72" s="1087"/>
      <c r="MZ72" s="1087"/>
      <c r="NA72" s="1087"/>
      <c r="NB72" s="1087"/>
      <c r="NC72" s="1087"/>
      <c r="ND72" s="1087"/>
      <c r="NE72" s="1087"/>
      <c r="NF72" s="1087"/>
      <c r="NG72" s="1087"/>
      <c r="NH72" s="1087"/>
      <c r="NI72" s="1087"/>
      <c r="NJ72" s="1087"/>
      <c r="NK72" s="1087"/>
      <c r="NL72" s="1087"/>
      <c r="NM72" s="1087"/>
      <c r="NN72" s="1087"/>
      <c r="NO72" s="1087"/>
      <c r="NP72" s="1087"/>
      <c r="NQ72" s="1087"/>
      <c r="NR72" s="1087"/>
      <c r="NS72" s="1087"/>
      <c r="NT72" s="1087"/>
      <c r="NU72" s="1087"/>
      <c r="NV72" s="1087"/>
      <c r="NW72" s="1087"/>
      <c r="NX72" s="1087"/>
      <c r="NY72" s="1087"/>
      <c r="NZ72" s="1087"/>
      <c r="OA72" s="1087"/>
      <c r="OB72" s="1087"/>
      <c r="OC72" s="1087"/>
      <c r="OD72" s="1087"/>
      <c r="OE72" s="1087"/>
      <c r="OF72" s="1087"/>
      <c r="OG72" s="1087"/>
      <c r="OH72" s="1087"/>
      <c r="OI72" s="1087"/>
      <c r="OJ72" s="1087"/>
      <c r="OK72" s="1087"/>
      <c r="OL72" s="1087"/>
      <c r="OM72" s="1087"/>
      <c r="ON72" s="1087"/>
      <c r="OO72" s="1087"/>
      <c r="OP72" s="1087"/>
      <c r="OQ72" s="1087"/>
      <c r="OR72" s="1087"/>
      <c r="OS72" s="1087"/>
      <c r="OT72" s="1087"/>
      <c r="OU72" s="1087"/>
      <c r="OV72" s="1087"/>
      <c r="OW72" s="1087"/>
      <c r="OX72" s="1087"/>
      <c r="OY72" s="1087"/>
      <c r="OZ72" s="1087"/>
      <c r="PA72" s="1087"/>
      <c r="PB72" s="1087"/>
      <c r="PC72" s="1087"/>
      <c r="PD72" s="1087"/>
      <c r="PE72" s="1087"/>
      <c r="PF72" s="1087"/>
      <c r="PG72" s="1087"/>
      <c r="PH72" s="1087"/>
      <c r="PI72" s="1087"/>
      <c r="PJ72" s="1087"/>
      <c r="PK72" s="1087"/>
      <c r="PL72" s="1087"/>
      <c r="PM72" s="1087"/>
      <c r="PN72" s="1087"/>
      <c r="PO72" s="1087"/>
      <c r="PP72" s="1087"/>
      <c r="PQ72" s="1087"/>
      <c r="PR72" s="1087"/>
      <c r="PS72" s="1087"/>
      <c r="PT72" s="1087"/>
      <c r="PU72" s="1087"/>
      <c r="PV72" s="1087"/>
      <c r="PW72" s="1087"/>
      <c r="PX72" s="1087"/>
      <c r="PY72" s="1087"/>
      <c r="PZ72" s="1087"/>
      <c r="QA72" s="1087"/>
      <c r="QB72" s="1087"/>
      <c r="QC72" s="1087"/>
      <c r="QD72" s="1087"/>
      <c r="QE72" s="1087"/>
      <c r="QF72" s="1087"/>
      <c r="QG72" s="1087"/>
      <c r="QH72" s="1087"/>
      <c r="QI72" s="1087"/>
      <c r="QJ72" s="1087"/>
      <c r="QK72" s="1087"/>
      <c r="QL72" s="1087"/>
      <c r="QM72" s="1087"/>
      <c r="QN72" s="1087"/>
      <c r="QO72" s="1087"/>
      <c r="QP72" s="1087"/>
      <c r="QQ72" s="1087"/>
      <c r="QR72" s="1087"/>
      <c r="QS72" s="1087"/>
      <c r="QT72" s="1087"/>
      <c r="QU72" s="1087"/>
      <c r="QV72" s="1087"/>
      <c r="QW72" s="1087"/>
      <c r="QX72" s="1087"/>
      <c r="QY72" s="1087"/>
      <c r="QZ72" s="1087"/>
      <c r="RA72" s="1087"/>
      <c r="RB72" s="1087"/>
      <c r="RC72" s="1087"/>
      <c r="RD72" s="1087"/>
      <c r="RE72" s="1087"/>
      <c r="RF72" s="1087"/>
      <c r="RG72" s="1087"/>
      <c r="RH72" s="1087"/>
      <c r="RI72" s="1087"/>
      <c r="RJ72" s="1087"/>
      <c r="RK72" s="1087"/>
      <c r="RL72" s="1087"/>
      <c r="RM72" s="1087"/>
      <c r="RN72" s="1087"/>
      <c r="RO72" s="1087"/>
      <c r="RP72" s="1087"/>
      <c r="RQ72" s="1087"/>
      <c r="RR72" s="1087"/>
      <c r="RS72" s="1087"/>
      <c r="RT72" s="1087"/>
      <c r="RU72" s="1087"/>
      <c r="RV72" s="1087"/>
      <c r="RW72" s="1087"/>
      <c r="RX72" s="1087"/>
      <c r="RY72" s="1087"/>
      <c r="RZ72" s="1087"/>
      <c r="SA72" s="1087"/>
      <c r="SB72" s="1087"/>
      <c r="SC72" s="1087"/>
      <c r="SD72" s="1087"/>
      <c r="SE72" s="1087"/>
      <c r="SF72" s="1087"/>
      <c r="SG72" s="1087"/>
      <c r="SH72" s="1087"/>
      <c r="SI72" s="1087"/>
      <c r="SJ72" s="1087"/>
      <c r="SK72" s="1087"/>
      <c r="SL72" s="1087"/>
      <c r="SM72" s="1087"/>
      <c r="SN72" s="1087"/>
      <c r="SO72" s="1087"/>
      <c r="SP72" s="1087"/>
      <c r="SQ72" s="1087"/>
      <c r="SR72" s="1087"/>
      <c r="SS72" s="1087"/>
      <c r="ST72" s="1087"/>
      <c r="SU72" s="1087"/>
      <c r="SV72" s="1087"/>
      <c r="SW72" s="1087"/>
      <c r="SX72" s="1087"/>
      <c r="SY72" s="1087"/>
      <c r="SZ72" s="1087"/>
      <c r="TA72" s="1087"/>
      <c r="TB72" s="1087"/>
      <c r="TC72" s="1087"/>
      <c r="TD72" s="1087"/>
      <c r="TE72" s="1087"/>
      <c r="TF72" s="1087"/>
      <c r="TG72" s="1087"/>
      <c r="TH72" s="1087"/>
      <c r="TI72" s="1087"/>
      <c r="TJ72" s="1087"/>
      <c r="TK72" s="1087"/>
      <c r="TL72" s="1087"/>
      <c r="TM72" s="1087"/>
      <c r="TN72" s="1087"/>
      <c r="TO72" s="1087"/>
      <c r="TP72" s="1087"/>
      <c r="TQ72" s="1087"/>
      <c r="TR72" s="1087"/>
      <c r="TS72" s="1087"/>
      <c r="TT72" s="1087"/>
      <c r="TU72" s="1087"/>
      <c r="TV72" s="1087"/>
      <c r="TW72" s="1087"/>
      <c r="TX72" s="1087"/>
      <c r="TY72" s="1087"/>
      <c r="TZ72" s="1087"/>
      <c r="UA72" s="1087"/>
      <c r="UB72" s="1087"/>
      <c r="UC72" s="1087"/>
      <c r="UD72" s="1087"/>
      <c r="UE72" s="1087"/>
      <c r="UF72" s="1087"/>
      <c r="UG72" s="1087"/>
      <c r="UH72" s="1087"/>
      <c r="UI72" s="1087"/>
      <c r="UJ72" s="1087"/>
      <c r="UK72" s="1087"/>
      <c r="UL72" s="1087"/>
      <c r="UM72" s="1087"/>
      <c r="UN72" s="1087"/>
      <c r="UO72" s="1087"/>
      <c r="UP72" s="1087"/>
      <c r="UQ72" s="1087"/>
      <c r="UR72" s="1087"/>
      <c r="US72" s="1087"/>
      <c r="UT72" s="1087"/>
      <c r="UU72" s="1087"/>
      <c r="UV72" s="1087"/>
      <c r="UW72" s="1087"/>
      <c r="UX72" s="1087"/>
      <c r="UY72" s="1087"/>
      <c r="UZ72" s="1087"/>
      <c r="VA72" s="1087"/>
      <c r="VB72" s="1087"/>
      <c r="VC72" s="1087"/>
      <c r="VD72" s="1087"/>
      <c r="VE72" s="1087"/>
      <c r="VF72" s="1087"/>
      <c r="VG72" s="1087"/>
      <c r="VH72" s="1087"/>
      <c r="VI72" s="1087"/>
      <c r="VJ72" s="1087"/>
      <c r="VK72" s="1087"/>
      <c r="VL72" s="1087"/>
      <c r="VM72" s="1087"/>
      <c r="VN72" s="1087"/>
      <c r="VO72" s="1087"/>
      <c r="VP72" s="1087"/>
      <c r="VQ72" s="1087"/>
      <c r="VR72" s="1087"/>
      <c r="VS72" s="1087"/>
      <c r="VT72" s="1087"/>
      <c r="VU72" s="1087"/>
      <c r="VV72" s="1087"/>
      <c r="VW72" s="1087"/>
      <c r="VX72" s="1087"/>
      <c r="VY72" s="1087"/>
      <c r="VZ72" s="1087"/>
      <c r="WA72" s="1087"/>
      <c r="WB72" s="1087"/>
      <c r="WC72" s="1087"/>
      <c r="WD72" s="1087"/>
      <c r="WE72" s="1087"/>
      <c r="WF72" s="1087"/>
      <c r="WG72" s="1087"/>
      <c r="WH72" s="1087"/>
      <c r="WI72" s="1087"/>
      <c r="WJ72" s="1087"/>
      <c r="WK72" s="1087"/>
      <c r="WL72" s="1087"/>
      <c r="WM72" s="1087"/>
      <c r="WN72" s="1087"/>
      <c r="WO72" s="1087"/>
      <c r="WP72" s="1087"/>
      <c r="WQ72" s="1087"/>
      <c r="WR72" s="1087"/>
      <c r="WS72" s="1087"/>
      <c r="WT72" s="1087"/>
      <c r="WU72" s="1087"/>
      <c r="WV72" s="1087"/>
      <c r="WW72" s="1087"/>
      <c r="WX72" s="1087"/>
      <c r="WY72" s="1087"/>
      <c r="WZ72" s="1087"/>
      <c r="XA72" s="1087"/>
      <c r="XB72" s="1087"/>
      <c r="XC72" s="1087"/>
      <c r="XD72" s="1087"/>
      <c r="XE72" s="1087"/>
      <c r="XF72" s="1087"/>
      <c r="XG72" s="1087"/>
      <c r="XH72" s="1087"/>
      <c r="XI72" s="1087"/>
      <c r="XJ72" s="1087"/>
      <c r="XK72" s="1087"/>
      <c r="XL72" s="1087"/>
      <c r="XM72" s="1087"/>
      <c r="XN72" s="1087"/>
      <c r="XO72" s="1087"/>
      <c r="XP72" s="1087"/>
      <c r="XQ72" s="1087"/>
      <c r="XR72" s="1087"/>
      <c r="XS72" s="1087"/>
      <c r="XT72" s="1087"/>
      <c r="XU72" s="1087"/>
      <c r="XV72" s="1087"/>
      <c r="XW72" s="1087"/>
      <c r="XX72" s="1087"/>
      <c r="XY72" s="1087"/>
      <c r="XZ72" s="1087"/>
      <c r="YA72" s="1087"/>
      <c r="YB72" s="1087"/>
      <c r="YC72" s="1087"/>
      <c r="YD72" s="1087"/>
      <c r="YE72" s="1087"/>
      <c r="YF72" s="1087"/>
      <c r="YG72" s="1087"/>
      <c r="YH72" s="1087"/>
      <c r="YI72" s="1087"/>
      <c r="YJ72" s="1087"/>
      <c r="YK72" s="1087"/>
      <c r="YL72" s="1087"/>
      <c r="YM72" s="1087"/>
      <c r="YN72" s="1087"/>
      <c r="YO72" s="1087"/>
      <c r="YP72" s="1087"/>
      <c r="YQ72" s="1087"/>
      <c r="YR72" s="1087"/>
      <c r="YS72" s="1087"/>
      <c r="YT72" s="1087"/>
      <c r="YU72" s="1087"/>
      <c r="YV72" s="1087"/>
      <c r="YW72" s="1087"/>
      <c r="YX72" s="1087"/>
      <c r="YY72" s="1087"/>
      <c r="YZ72" s="1087"/>
      <c r="ZA72" s="1087"/>
      <c r="ZB72" s="1087"/>
      <c r="ZC72" s="1087"/>
      <c r="ZD72" s="1087"/>
      <c r="ZE72" s="1087"/>
      <c r="ZF72" s="1087"/>
      <c r="ZG72" s="1087"/>
      <c r="ZH72" s="1087"/>
      <c r="ZI72" s="1087"/>
      <c r="ZJ72" s="1087"/>
      <c r="ZK72" s="1087"/>
      <c r="ZL72" s="1087"/>
      <c r="ZM72" s="1087"/>
      <c r="ZN72" s="1087"/>
      <c r="ZO72" s="1087"/>
      <c r="ZP72" s="1087"/>
      <c r="ZQ72" s="1087"/>
      <c r="ZR72" s="1087"/>
      <c r="ZS72" s="1087"/>
      <c r="ZT72" s="1087"/>
      <c r="ZU72" s="1087"/>
      <c r="ZV72" s="1087"/>
      <c r="ZW72" s="1087"/>
      <c r="ZX72" s="1087"/>
      <c r="ZY72" s="1087"/>
      <c r="ZZ72" s="1087"/>
      <c r="AAA72" s="1087"/>
      <c r="AAB72" s="1087"/>
      <c r="AAC72" s="1087"/>
      <c r="AAD72" s="1087"/>
      <c r="AAE72" s="1087"/>
      <c r="AAF72" s="1087"/>
      <c r="AAG72" s="1087"/>
      <c r="AAH72" s="1087"/>
      <c r="AAI72" s="1087"/>
      <c r="AAJ72" s="1087"/>
      <c r="AAK72" s="1087"/>
      <c r="AAL72" s="1087"/>
      <c r="AAM72" s="1087"/>
      <c r="AAN72" s="1087"/>
      <c r="AAO72" s="1087"/>
      <c r="AAP72" s="1087"/>
      <c r="AAQ72" s="1087"/>
      <c r="AAR72" s="1087"/>
      <c r="AAS72" s="1087"/>
      <c r="AAT72" s="1087"/>
      <c r="AAU72" s="1087"/>
      <c r="AAV72" s="1087"/>
      <c r="AAW72" s="1087"/>
      <c r="AAX72" s="1087"/>
      <c r="AAY72" s="1087"/>
      <c r="AAZ72" s="1087"/>
      <c r="ABA72" s="1087"/>
      <c r="ABB72" s="1087"/>
      <c r="ABC72" s="1087"/>
      <c r="ABD72" s="1087"/>
      <c r="ABE72" s="1087"/>
      <c r="ABF72" s="1087"/>
      <c r="ABG72" s="1087"/>
      <c r="ABH72" s="1087"/>
      <c r="ABI72" s="1087"/>
      <c r="ABJ72" s="1087"/>
      <c r="ABK72" s="1087"/>
      <c r="ABL72" s="1087"/>
      <c r="ABM72" s="1087"/>
      <c r="ABN72" s="1087"/>
      <c r="ABO72" s="1087"/>
      <c r="ABP72" s="1087"/>
      <c r="ABQ72" s="1087"/>
      <c r="ABR72" s="1087"/>
      <c r="ABS72" s="1087"/>
      <c r="ABT72" s="1087"/>
      <c r="ABU72" s="1087"/>
      <c r="ABV72" s="1087"/>
      <c r="ABW72" s="1087"/>
      <c r="ABX72" s="1087"/>
      <c r="ABY72" s="1087"/>
      <c r="ABZ72" s="1087"/>
      <c r="ACA72" s="1087"/>
      <c r="ACB72" s="1087"/>
      <c r="ACC72" s="1087"/>
      <c r="ACD72" s="1087"/>
      <c r="ACE72" s="1087"/>
      <c r="ACF72" s="1087"/>
      <c r="ACG72" s="1087"/>
      <c r="ACH72" s="1087"/>
      <c r="ACI72" s="1087"/>
      <c r="ACJ72" s="1087"/>
      <c r="ACK72" s="1087"/>
      <c r="ACL72" s="1087"/>
      <c r="ACM72" s="1087"/>
      <c r="ACN72" s="1087"/>
      <c r="ACO72" s="1087"/>
      <c r="ACP72" s="1087"/>
      <c r="ACQ72" s="1087"/>
      <c r="ACR72" s="1087"/>
      <c r="ACS72" s="1087"/>
      <c r="ACT72" s="1087"/>
      <c r="ACU72" s="1087"/>
      <c r="ACV72" s="1087"/>
      <c r="ACW72" s="1087"/>
      <c r="ACX72" s="1087"/>
      <c r="ACY72" s="1087"/>
      <c r="ACZ72" s="1087"/>
      <c r="ADA72" s="1087"/>
      <c r="ADB72" s="1087"/>
      <c r="ADC72" s="1087"/>
      <c r="ADD72" s="1087"/>
      <c r="ADE72" s="1087"/>
      <c r="ADF72" s="1087"/>
      <c r="ADG72" s="1087"/>
      <c r="ADH72" s="1087"/>
      <c r="ADI72" s="1087"/>
      <c r="ADJ72" s="1087"/>
      <c r="ADK72" s="1087"/>
      <c r="ADL72" s="1087"/>
      <c r="ADM72" s="1087"/>
      <c r="ADN72" s="1087"/>
      <c r="ADO72" s="1087"/>
      <c r="ADP72" s="1087"/>
      <c r="ADQ72" s="1087"/>
      <c r="ADR72" s="1087"/>
      <c r="ADS72" s="1087"/>
      <c r="ADT72" s="1087"/>
      <c r="ADU72" s="1087"/>
      <c r="ADV72" s="1087"/>
      <c r="ADW72" s="1087"/>
      <c r="ADX72" s="1087"/>
      <c r="ADY72" s="1087"/>
      <c r="ADZ72" s="1087"/>
      <c r="AEA72" s="1087"/>
      <c r="AEB72" s="1087"/>
      <c r="AEC72" s="1087"/>
      <c r="AED72" s="1087"/>
      <c r="AEE72" s="1087"/>
      <c r="AEF72" s="1087"/>
      <c r="AEG72" s="1087"/>
      <c r="AEH72" s="1087"/>
      <c r="AEI72" s="1087"/>
      <c r="AEJ72" s="1087"/>
      <c r="AEK72" s="1087"/>
      <c r="AEL72" s="1087"/>
      <c r="AEM72" s="1087"/>
      <c r="AEN72" s="1087"/>
      <c r="AEO72" s="1087"/>
      <c r="AEP72" s="1087"/>
      <c r="AEQ72" s="1087"/>
      <c r="AER72" s="1087"/>
      <c r="AES72" s="1087"/>
      <c r="AET72" s="1087"/>
      <c r="AEU72" s="1087"/>
      <c r="AEV72" s="1087"/>
      <c r="AEW72" s="1087"/>
      <c r="AEX72" s="1087"/>
      <c r="AEY72" s="1087"/>
      <c r="AEZ72" s="1087"/>
      <c r="AFA72" s="1087"/>
      <c r="AFB72" s="1087"/>
      <c r="AFC72" s="1087"/>
      <c r="AFD72" s="1087"/>
      <c r="AFE72" s="1087"/>
      <c r="AFF72" s="1087"/>
      <c r="AFG72" s="1087"/>
      <c r="AFH72" s="1087"/>
      <c r="AFI72" s="1087"/>
      <c r="AFJ72" s="1087"/>
      <c r="AFK72" s="1087"/>
      <c r="AFL72" s="1087"/>
      <c r="AFM72" s="1087"/>
      <c r="AFN72" s="1087"/>
      <c r="AFO72" s="1087"/>
      <c r="AFP72" s="1087"/>
      <c r="AFQ72" s="1087"/>
      <c r="AFR72" s="1087"/>
      <c r="AFS72" s="1087"/>
      <c r="AFT72" s="1087"/>
      <c r="AFU72" s="1087"/>
      <c r="AFV72" s="1087"/>
      <c r="AFW72" s="1087"/>
      <c r="AFX72" s="1087"/>
      <c r="AFY72" s="1087"/>
      <c r="AFZ72" s="1087"/>
      <c r="AGA72" s="1087"/>
      <c r="AGB72" s="1087"/>
      <c r="AGC72" s="1087"/>
      <c r="AGD72" s="1087"/>
      <c r="AGE72" s="1087"/>
      <c r="AGF72" s="1087"/>
      <c r="AGG72" s="1087"/>
      <c r="AGH72" s="1087"/>
      <c r="AGI72" s="1087"/>
      <c r="AGJ72" s="1087"/>
      <c r="AGK72" s="1087"/>
      <c r="AGL72" s="1087"/>
      <c r="AGM72" s="1087"/>
      <c r="AGN72" s="1087"/>
      <c r="AGO72" s="1087"/>
      <c r="AGP72" s="1087"/>
      <c r="AGQ72" s="1087"/>
      <c r="AGR72" s="1087"/>
      <c r="AGS72" s="1087"/>
      <c r="AGT72" s="1087"/>
      <c r="AGU72" s="1087"/>
      <c r="AGV72" s="1087"/>
      <c r="AGW72" s="1087"/>
      <c r="AGX72" s="1087"/>
      <c r="AGY72" s="1087"/>
      <c r="AGZ72" s="1087"/>
      <c r="AHA72" s="1087"/>
      <c r="AHB72" s="1087"/>
      <c r="AHC72" s="1087"/>
      <c r="AHD72" s="1087"/>
      <c r="AHE72" s="1087"/>
      <c r="AHF72" s="1087"/>
      <c r="AHG72" s="1087"/>
      <c r="AHH72" s="1087"/>
      <c r="AHI72" s="1087"/>
      <c r="AHJ72" s="1087"/>
      <c r="AHK72" s="1087"/>
      <c r="AHL72" s="1087"/>
      <c r="AHM72" s="1087"/>
      <c r="AHN72" s="1087"/>
      <c r="AHO72" s="1087"/>
      <c r="AHP72" s="1087"/>
      <c r="AHQ72" s="1087"/>
      <c r="AHR72" s="1087"/>
      <c r="AHS72" s="1087"/>
      <c r="AHT72" s="1087"/>
      <c r="AHU72" s="1087"/>
      <c r="AHV72" s="1087"/>
      <c r="AHW72" s="1087"/>
      <c r="AHX72" s="1087"/>
      <c r="AHY72" s="1087"/>
      <c r="AHZ72" s="1087"/>
      <c r="AIA72" s="1087"/>
      <c r="AIB72" s="1087"/>
      <c r="AIC72" s="1087"/>
      <c r="AID72" s="1087"/>
      <c r="AIE72" s="1087"/>
      <c r="AIF72" s="1087"/>
      <c r="AIG72" s="1087"/>
      <c r="AIH72" s="1087"/>
      <c r="AII72" s="1087"/>
      <c r="AIJ72" s="1087"/>
      <c r="AIK72" s="1087"/>
      <c r="AIL72" s="1087"/>
      <c r="AIM72" s="1087"/>
      <c r="AIN72" s="1087"/>
      <c r="AIO72" s="1087"/>
      <c r="AIP72" s="1087"/>
      <c r="AIQ72" s="1087"/>
      <c r="AIR72" s="1087"/>
      <c r="AIS72" s="1087"/>
      <c r="AIT72" s="1087"/>
      <c r="AIU72" s="1087"/>
      <c r="AIV72" s="1087"/>
      <c r="AIW72" s="1087"/>
      <c r="AIX72" s="1087"/>
      <c r="AIY72" s="1087"/>
      <c r="AIZ72" s="1087"/>
      <c r="AJA72" s="1087"/>
      <c r="AJB72" s="1087"/>
      <c r="AJC72" s="1087"/>
      <c r="AJD72" s="1087"/>
      <c r="AJE72" s="1087"/>
      <c r="AJF72" s="1087"/>
      <c r="AJG72" s="1087"/>
      <c r="AJH72" s="1087"/>
      <c r="AJI72" s="1087"/>
      <c r="AJJ72" s="1087"/>
      <c r="AJK72" s="1087"/>
      <c r="AJL72" s="1087"/>
      <c r="AJM72" s="1087"/>
      <c r="AJN72" s="1087"/>
      <c r="AJO72" s="1087"/>
      <c r="AJP72" s="1087"/>
      <c r="AJQ72" s="1087"/>
      <c r="AJR72" s="1087"/>
      <c r="AJS72" s="1087"/>
      <c r="AJT72" s="1087"/>
      <c r="AJU72" s="1087"/>
      <c r="AJV72" s="1087"/>
      <c r="AJW72" s="1087"/>
      <c r="AJX72" s="1087"/>
      <c r="AJY72" s="1087"/>
      <c r="AJZ72" s="1087"/>
      <c r="AKA72" s="1087"/>
      <c r="AKB72" s="1087"/>
      <c r="AKC72" s="1087"/>
      <c r="AKD72" s="1087"/>
      <c r="AKE72" s="1087"/>
      <c r="AKF72" s="1087"/>
      <c r="AKG72" s="1087"/>
      <c r="AKH72" s="1087"/>
      <c r="AKI72" s="1087"/>
      <c r="AKJ72" s="1087"/>
      <c r="AKK72" s="1087"/>
      <c r="AKL72" s="1087"/>
      <c r="AKM72" s="1087"/>
      <c r="AKN72" s="1087"/>
      <c r="AKO72" s="1087"/>
      <c r="AKP72" s="1087"/>
      <c r="AKQ72" s="1087"/>
      <c r="AKR72" s="1087"/>
      <c r="AKS72" s="1087"/>
      <c r="AKT72" s="1087"/>
      <c r="AKU72" s="1087"/>
      <c r="AKV72" s="1087"/>
      <c r="AKW72" s="1087"/>
      <c r="AKX72" s="1087"/>
      <c r="AKY72" s="1087"/>
      <c r="AKZ72" s="1087"/>
      <c r="ALA72" s="1087"/>
      <c r="ALB72" s="1087"/>
      <c r="ALC72" s="1087"/>
      <c r="ALD72" s="1087"/>
      <c r="ALE72" s="1087"/>
      <c r="ALF72" s="1087"/>
      <c r="ALG72" s="1087"/>
      <c r="ALH72" s="1087"/>
      <c r="ALI72" s="1087"/>
      <c r="ALJ72" s="1087"/>
      <c r="ALK72" s="1087"/>
      <c r="ALL72" s="1087"/>
      <c r="ALM72" s="1087"/>
      <c r="ALN72" s="1087"/>
      <c r="ALO72" s="1087"/>
      <c r="ALP72" s="1087"/>
      <c r="ALQ72" s="1087"/>
      <c r="ALR72" s="1087"/>
      <c r="ALS72" s="1087"/>
      <c r="ALT72" s="1087"/>
      <c r="ALU72" s="1087"/>
      <c r="ALV72" s="1087"/>
      <c r="ALW72" s="1087"/>
      <c r="ALX72" s="1087"/>
      <c r="ALY72" s="1087"/>
      <c r="ALZ72" s="1087"/>
      <c r="AMA72" s="1087"/>
      <c r="AMB72" s="1087"/>
      <c r="AMC72" s="1087"/>
      <c r="AMD72" s="1087"/>
      <c r="AME72" s="1087"/>
      <c r="AMF72" s="1087"/>
      <c r="AMG72" s="1087"/>
      <c r="AMH72" s="1087"/>
    </row>
    <row r="73" spans="1:1025" s="793" customFormat="1" ht="12" x14ac:dyDescent="0.2">
      <c r="A73" s="1113" t="s">
        <v>2608</v>
      </c>
      <c r="B73" s="793" t="s">
        <v>2609</v>
      </c>
      <c r="C73" s="1085">
        <v>168700</v>
      </c>
      <c r="D73" s="1085">
        <v>131000</v>
      </c>
      <c r="E73" s="1085">
        <v>299700</v>
      </c>
      <c r="F73" s="1085">
        <v>0</v>
      </c>
      <c r="G73" s="1085">
        <v>299700</v>
      </c>
      <c r="H73" s="1357">
        <f t="shared" si="1"/>
        <v>0</v>
      </c>
      <c r="I73" s="1087"/>
      <c r="J73" s="1087"/>
      <c r="K73" s="1087"/>
      <c r="L73" s="1087"/>
      <c r="M73" s="1087"/>
      <c r="N73" s="1087"/>
      <c r="O73" s="1087"/>
      <c r="P73" s="1087"/>
      <c r="Q73" s="1087"/>
      <c r="R73" s="1087"/>
      <c r="S73" s="1087"/>
      <c r="T73" s="1087"/>
      <c r="U73" s="1087"/>
      <c r="V73" s="1087"/>
      <c r="W73" s="1087"/>
      <c r="X73" s="1087"/>
      <c r="Y73" s="1087"/>
      <c r="Z73" s="1087"/>
      <c r="AA73" s="1087"/>
      <c r="AB73" s="1087"/>
      <c r="AC73" s="1087"/>
      <c r="AD73" s="1087"/>
      <c r="AE73" s="1087"/>
      <c r="AF73" s="1087"/>
      <c r="AG73" s="1087"/>
      <c r="AH73" s="1087"/>
      <c r="AI73" s="1087"/>
      <c r="AJ73" s="1087"/>
      <c r="AK73" s="1087"/>
      <c r="AL73" s="1087"/>
      <c r="AM73" s="1087"/>
      <c r="AN73" s="1087"/>
      <c r="AO73" s="1087"/>
      <c r="AP73" s="1087"/>
      <c r="AQ73" s="1087"/>
      <c r="AR73" s="1087"/>
      <c r="AS73" s="1087"/>
      <c r="AT73" s="1087"/>
      <c r="AU73" s="1087"/>
      <c r="AV73" s="1087"/>
      <c r="AW73" s="1087"/>
      <c r="AX73" s="1087"/>
      <c r="AY73" s="1087"/>
      <c r="AZ73" s="1087"/>
      <c r="BA73" s="1087"/>
      <c r="BB73" s="1087"/>
      <c r="BC73" s="1087"/>
      <c r="BD73" s="1087"/>
      <c r="BE73" s="1087"/>
      <c r="BF73" s="1087"/>
      <c r="BG73" s="1087"/>
      <c r="BH73" s="1087"/>
      <c r="BI73" s="1087"/>
      <c r="BJ73" s="1087"/>
      <c r="BK73" s="1087"/>
      <c r="BL73" s="1087"/>
      <c r="BM73" s="1087"/>
      <c r="BN73" s="1087"/>
      <c r="BO73" s="1087"/>
      <c r="BP73" s="1087"/>
      <c r="BQ73" s="1087"/>
      <c r="BR73" s="1087"/>
      <c r="BS73" s="1087"/>
      <c r="BT73" s="1087"/>
      <c r="BU73" s="1087"/>
      <c r="BV73" s="1087"/>
      <c r="BW73" s="1087"/>
      <c r="BX73" s="1087"/>
      <c r="BY73" s="1087"/>
      <c r="BZ73" s="1087"/>
      <c r="CA73" s="1087"/>
      <c r="CB73" s="1087"/>
      <c r="CC73" s="1087"/>
      <c r="CD73" s="1087"/>
      <c r="CE73" s="1087"/>
      <c r="CF73" s="1087"/>
      <c r="CG73" s="1087"/>
      <c r="CH73" s="1087"/>
      <c r="CI73" s="1087"/>
      <c r="CJ73" s="1087"/>
      <c r="CK73" s="1087"/>
      <c r="CL73" s="1087"/>
      <c r="CM73" s="1087"/>
      <c r="CN73" s="1087"/>
      <c r="CO73" s="1087"/>
      <c r="CP73" s="1087"/>
      <c r="CQ73" s="1087"/>
      <c r="CR73" s="1087"/>
      <c r="CS73" s="1087"/>
      <c r="CT73" s="1087"/>
      <c r="CU73" s="1087"/>
      <c r="CV73" s="1087"/>
      <c r="CW73" s="1087"/>
      <c r="CX73" s="1087"/>
      <c r="CY73" s="1087"/>
      <c r="CZ73" s="1087"/>
      <c r="DA73" s="1087"/>
      <c r="DB73" s="1087"/>
      <c r="DC73" s="1087"/>
      <c r="DD73" s="1087"/>
      <c r="DE73" s="1087"/>
      <c r="DF73" s="1087"/>
      <c r="DG73" s="1087"/>
      <c r="DH73" s="1087"/>
      <c r="DI73" s="1087"/>
      <c r="DJ73" s="1087"/>
      <c r="DK73" s="1087"/>
      <c r="DL73" s="1087"/>
      <c r="DM73" s="1087"/>
      <c r="DN73" s="1087"/>
      <c r="DO73" s="1087"/>
      <c r="DP73" s="1087"/>
      <c r="DQ73" s="1087"/>
      <c r="DR73" s="1087"/>
      <c r="DS73" s="1087"/>
      <c r="DT73" s="1087"/>
      <c r="DU73" s="1087"/>
      <c r="DV73" s="1087"/>
      <c r="DW73" s="1087"/>
      <c r="DX73" s="1087"/>
      <c r="DY73" s="1087"/>
      <c r="DZ73" s="1087"/>
      <c r="EA73" s="1087"/>
      <c r="EB73" s="1087"/>
      <c r="EC73" s="1087"/>
      <c r="ED73" s="1087"/>
      <c r="EE73" s="1087"/>
      <c r="EF73" s="1087"/>
      <c r="EG73" s="1087"/>
      <c r="EH73" s="1087"/>
      <c r="EI73" s="1087"/>
      <c r="EJ73" s="1087"/>
      <c r="EK73" s="1087"/>
      <c r="EL73" s="1087"/>
      <c r="EM73" s="1087"/>
      <c r="EN73" s="1087"/>
      <c r="EO73" s="1087"/>
      <c r="EP73" s="1087"/>
      <c r="EQ73" s="1087"/>
      <c r="ER73" s="1087"/>
      <c r="ES73" s="1087"/>
      <c r="ET73" s="1087"/>
      <c r="EU73" s="1087"/>
      <c r="EV73" s="1087"/>
      <c r="EW73" s="1087"/>
      <c r="EX73" s="1087"/>
      <c r="EY73" s="1087"/>
      <c r="EZ73" s="1087"/>
      <c r="FA73" s="1087"/>
      <c r="FB73" s="1087"/>
      <c r="FC73" s="1087"/>
      <c r="FD73" s="1087"/>
      <c r="FE73" s="1087"/>
      <c r="FF73" s="1087"/>
      <c r="FG73" s="1087"/>
      <c r="FH73" s="1087"/>
      <c r="FI73" s="1087"/>
      <c r="FJ73" s="1087"/>
      <c r="FK73" s="1087"/>
      <c r="FL73" s="1087"/>
      <c r="FM73" s="1087"/>
      <c r="FN73" s="1087"/>
      <c r="FO73" s="1087"/>
      <c r="FP73" s="1087"/>
      <c r="FQ73" s="1087"/>
      <c r="FR73" s="1087"/>
      <c r="FS73" s="1087"/>
      <c r="FT73" s="1087"/>
      <c r="FU73" s="1087"/>
      <c r="FV73" s="1087"/>
      <c r="FW73" s="1087"/>
      <c r="FX73" s="1087"/>
      <c r="FY73" s="1087"/>
      <c r="FZ73" s="1087"/>
      <c r="GA73" s="1087"/>
      <c r="GB73" s="1087"/>
      <c r="GC73" s="1087"/>
      <c r="GD73" s="1087"/>
      <c r="GE73" s="1087"/>
      <c r="GF73" s="1087"/>
      <c r="GG73" s="1087"/>
      <c r="GH73" s="1087"/>
      <c r="GI73" s="1087"/>
      <c r="GJ73" s="1087"/>
      <c r="GK73" s="1087"/>
      <c r="GL73" s="1087"/>
      <c r="GM73" s="1087"/>
      <c r="GN73" s="1087"/>
      <c r="GO73" s="1087"/>
      <c r="GP73" s="1087"/>
      <c r="GQ73" s="1087"/>
      <c r="GR73" s="1087"/>
      <c r="GS73" s="1087"/>
      <c r="GT73" s="1087"/>
      <c r="GU73" s="1087"/>
      <c r="GV73" s="1087"/>
      <c r="GW73" s="1087"/>
      <c r="GX73" s="1087"/>
      <c r="GY73" s="1087"/>
      <c r="GZ73" s="1087"/>
      <c r="HA73" s="1087"/>
      <c r="HB73" s="1087"/>
      <c r="HC73" s="1087"/>
      <c r="HD73" s="1087"/>
      <c r="HE73" s="1087"/>
      <c r="HF73" s="1087"/>
      <c r="HG73" s="1087"/>
      <c r="HH73" s="1087"/>
      <c r="HI73" s="1087"/>
      <c r="HJ73" s="1087"/>
      <c r="HK73" s="1087"/>
      <c r="HL73" s="1087"/>
      <c r="HM73" s="1087"/>
      <c r="HN73" s="1087"/>
      <c r="HO73" s="1087"/>
      <c r="HP73" s="1087"/>
      <c r="HQ73" s="1087"/>
      <c r="HR73" s="1087"/>
      <c r="HS73" s="1087"/>
      <c r="HT73" s="1087"/>
      <c r="HU73" s="1087"/>
      <c r="HV73" s="1087"/>
      <c r="HW73" s="1087"/>
      <c r="HX73" s="1087"/>
      <c r="HY73" s="1087"/>
      <c r="HZ73" s="1087"/>
      <c r="IA73" s="1087"/>
      <c r="IB73" s="1087"/>
      <c r="IC73" s="1087"/>
      <c r="ID73" s="1087"/>
      <c r="IE73" s="1087"/>
      <c r="IF73" s="1087"/>
      <c r="IG73" s="1087"/>
      <c r="IH73" s="1087"/>
      <c r="II73" s="1087"/>
      <c r="IJ73" s="1087"/>
      <c r="IK73" s="1087"/>
      <c r="IL73" s="1087"/>
      <c r="IM73" s="1087"/>
      <c r="IN73" s="1087"/>
      <c r="IO73" s="1087"/>
      <c r="IP73" s="1087"/>
      <c r="IQ73" s="1087"/>
      <c r="IR73" s="1087"/>
      <c r="IS73" s="1087"/>
      <c r="IT73" s="1087"/>
      <c r="IU73" s="1087"/>
      <c r="IV73" s="1087"/>
      <c r="IW73" s="1087"/>
      <c r="IX73" s="1087"/>
      <c r="IY73" s="1087"/>
      <c r="IZ73" s="1087"/>
      <c r="JA73" s="1087"/>
      <c r="JB73" s="1087"/>
      <c r="JC73" s="1087"/>
      <c r="JD73" s="1087"/>
      <c r="JE73" s="1087"/>
      <c r="JF73" s="1087"/>
      <c r="JG73" s="1087"/>
      <c r="JH73" s="1087"/>
      <c r="JI73" s="1087"/>
      <c r="JJ73" s="1087"/>
      <c r="JK73" s="1087"/>
      <c r="JL73" s="1087"/>
      <c r="JM73" s="1087"/>
      <c r="JN73" s="1087"/>
      <c r="JO73" s="1087"/>
      <c r="JP73" s="1087"/>
      <c r="JQ73" s="1087"/>
      <c r="JR73" s="1087"/>
      <c r="JS73" s="1087"/>
      <c r="JT73" s="1087"/>
      <c r="JU73" s="1087"/>
      <c r="JV73" s="1087"/>
      <c r="JW73" s="1087"/>
      <c r="JX73" s="1087"/>
      <c r="JY73" s="1087"/>
      <c r="JZ73" s="1087"/>
      <c r="KA73" s="1087"/>
      <c r="KB73" s="1087"/>
      <c r="KC73" s="1087"/>
      <c r="KD73" s="1087"/>
      <c r="KE73" s="1087"/>
      <c r="KF73" s="1087"/>
      <c r="KG73" s="1087"/>
      <c r="KH73" s="1087"/>
      <c r="KI73" s="1087"/>
      <c r="KJ73" s="1087"/>
      <c r="KK73" s="1087"/>
      <c r="KL73" s="1087"/>
      <c r="KM73" s="1087"/>
      <c r="KN73" s="1087"/>
      <c r="KO73" s="1087"/>
      <c r="KP73" s="1087"/>
      <c r="KQ73" s="1087"/>
      <c r="KR73" s="1087"/>
      <c r="KS73" s="1087"/>
      <c r="KT73" s="1087"/>
      <c r="KU73" s="1087"/>
      <c r="KV73" s="1087"/>
      <c r="KW73" s="1087"/>
      <c r="KX73" s="1087"/>
      <c r="KY73" s="1087"/>
      <c r="KZ73" s="1087"/>
      <c r="LA73" s="1087"/>
      <c r="LB73" s="1087"/>
      <c r="LC73" s="1087"/>
      <c r="LD73" s="1087"/>
      <c r="LE73" s="1087"/>
      <c r="LF73" s="1087"/>
      <c r="LG73" s="1087"/>
      <c r="LH73" s="1087"/>
      <c r="LI73" s="1087"/>
      <c r="LJ73" s="1087"/>
      <c r="LK73" s="1087"/>
      <c r="LL73" s="1087"/>
      <c r="LM73" s="1087"/>
      <c r="LN73" s="1087"/>
      <c r="LO73" s="1087"/>
      <c r="LP73" s="1087"/>
      <c r="LQ73" s="1087"/>
      <c r="LR73" s="1087"/>
      <c r="LS73" s="1087"/>
      <c r="LT73" s="1087"/>
      <c r="LU73" s="1087"/>
      <c r="LV73" s="1087"/>
      <c r="LW73" s="1087"/>
      <c r="LX73" s="1087"/>
      <c r="LY73" s="1087"/>
      <c r="LZ73" s="1087"/>
      <c r="MA73" s="1087"/>
      <c r="MB73" s="1087"/>
      <c r="MC73" s="1087"/>
      <c r="MD73" s="1087"/>
      <c r="ME73" s="1087"/>
      <c r="MF73" s="1087"/>
      <c r="MG73" s="1087"/>
      <c r="MH73" s="1087"/>
      <c r="MI73" s="1087"/>
      <c r="MJ73" s="1087"/>
      <c r="MK73" s="1087"/>
      <c r="ML73" s="1087"/>
      <c r="MM73" s="1087"/>
      <c r="MN73" s="1087"/>
      <c r="MO73" s="1087"/>
      <c r="MP73" s="1087"/>
      <c r="MQ73" s="1087"/>
      <c r="MR73" s="1087"/>
      <c r="MS73" s="1087"/>
      <c r="MT73" s="1087"/>
      <c r="MU73" s="1087"/>
      <c r="MV73" s="1087"/>
      <c r="MW73" s="1087"/>
      <c r="MX73" s="1087"/>
      <c r="MY73" s="1087"/>
      <c r="MZ73" s="1087"/>
      <c r="NA73" s="1087"/>
      <c r="NB73" s="1087"/>
      <c r="NC73" s="1087"/>
      <c r="ND73" s="1087"/>
      <c r="NE73" s="1087"/>
      <c r="NF73" s="1087"/>
      <c r="NG73" s="1087"/>
      <c r="NH73" s="1087"/>
      <c r="NI73" s="1087"/>
      <c r="NJ73" s="1087"/>
      <c r="NK73" s="1087"/>
      <c r="NL73" s="1087"/>
      <c r="NM73" s="1087"/>
      <c r="NN73" s="1087"/>
      <c r="NO73" s="1087"/>
      <c r="NP73" s="1087"/>
      <c r="NQ73" s="1087"/>
      <c r="NR73" s="1087"/>
      <c r="NS73" s="1087"/>
      <c r="NT73" s="1087"/>
      <c r="NU73" s="1087"/>
      <c r="NV73" s="1087"/>
      <c r="NW73" s="1087"/>
      <c r="NX73" s="1087"/>
      <c r="NY73" s="1087"/>
      <c r="NZ73" s="1087"/>
      <c r="OA73" s="1087"/>
      <c r="OB73" s="1087"/>
      <c r="OC73" s="1087"/>
      <c r="OD73" s="1087"/>
      <c r="OE73" s="1087"/>
      <c r="OF73" s="1087"/>
      <c r="OG73" s="1087"/>
      <c r="OH73" s="1087"/>
      <c r="OI73" s="1087"/>
      <c r="OJ73" s="1087"/>
      <c r="OK73" s="1087"/>
      <c r="OL73" s="1087"/>
      <c r="OM73" s="1087"/>
      <c r="ON73" s="1087"/>
      <c r="OO73" s="1087"/>
      <c r="OP73" s="1087"/>
      <c r="OQ73" s="1087"/>
      <c r="OR73" s="1087"/>
      <c r="OS73" s="1087"/>
      <c r="OT73" s="1087"/>
      <c r="OU73" s="1087"/>
      <c r="OV73" s="1087"/>
      <c r="OW73" s="1087"/>
      <c r="OX73" s="1087"/>
      <c r="OY73" s="1087"/>
      <c r="OZ73" s="1087"/>
      <c r="PA73" s="1087"/>
      <c r="PB73" s="1087"/>
      <c r="PC73" s="1087"/>
      <c r="PD73" s="1087"/>
      <c r="PE73" s="1087"/>
      <c r="PF73" s="1087"/>
      <c r="PG73" s="1087"/>
      <c r="PH73" s="1087"/>
      <c r="PI73" s="1087"/>
      <c r="PJ73" s="1087"/>
      <c r="PK73" s="1087"/>
      <c r="PL73" s="1087"/>
      <c r="PM73" s="1087"/>
      <c r="PN73" s="1087"/>
      <c r="PO73" s="1087"/>
      <c r="PP73" s="1087"/>
      <c r="PQ73" s="1087"/>
      <c r="PR73" s="1087"/>
      <c r="PS73" s="1087"/>
      <c r="PT73" s="1087"/>
      <c r="PU73" s="1087"/>
      <c r="PV73" s="1087"/>
      <c r="PW73" s="1087"/>
      <c r="PX73" s="1087"/>
      <c r="PY73" s="1087"/>
      <c r="PZ73" s="1087"/>
      <c r="QA73" s="1087"/>
      <c r="QB73" s="1087"/>
      <c r="QC73" s="1087"/>
      <c r="QD73" s="1087"/>
      <c r="QE73" s="1087"/>
      <c r="QF73" s="1087"/>
      <c r="QG73" s="1087"/>
      <c r="QH73" s="1087"/>
      <c r="QI73" s="1087"/>
      <c r="QJ73" s="1087"/>
      <c r="QK73" s="1087"/>
      <c r="QL73" s="1087"/>
      <c r="QM73" s="1087"/>
      <c r="QN73" s="1087"/>
      <c r="QO73" s="1087"/>
      <c r="QP73" s="1087"/>
      <c r="QQ73" s="1087"/>
      <c r="QR73" s="1087"/>
      <c r="QS73" s="1087"/>
      <c r="QT73" s="1087"/>
      <c r="QU73" s="1087"/>
      <c r="QV73" s="1087"/>
      <c r="QW73" s="1087"/>
      <c r="QX73" s="1087"/>
      <c r="QY73" s="1087"/>
      <c r="QZ73" s="1087"/>
      <c r="RA73" s="1087"/>
      <c r="RB73" s="1087"/>
      <c r="RC73" s="1087"/>
      <c r="RD73" s="1087"/>
      <c r="RE73" s="1087"/>
      <c r="RF73" s="1087"/>
      <c r="RG73" s="1087"/>
      <c r="RH73" s="1087"/>
      <c r="RI73" s="1087"/>
      <c r="RJ73" s="1087"/>
      <c r="RK73" s="1087"/>
      <c r="RL73" s="1087"/>
      <c r="RM73" s="1087"/>
      <c r="RN73" s="1087"/>
      <c r="RO73" s="1087"/>
      <c r="RP73" s="1087"/>
      <c r="RQ73" s="1087"/>
      <c r="RR73" s="1087"/>
      <c r="RS73" s="1087"/>
      <c r="RT73" s="1087"/>
      <c r="RU73" s="1087"/>
      <c r="RV73" s="1087"/>
      <c r="RW73" s="1087"/>
      <c r="RX73" s="1087"/>
      <c r="RY73" s="1087"/>
      <c r="RZ73" s="1087"/>
      <c r="SA73" s="1087"/>
      <c r="SB73" s="1087"/>
      <c r="SC73" s="1087"/>
      <c r="SD73" s="1087"/>
      <c r="SE73" s="1087"/>
      <c r="SF73" s="1087"/>
      <c r="SG73" s="1087"/>
      <c r="SH73" s="1087"/>
      <c r="SI73" s="1087"/>
      <c r="SJ73" s="1087"/>
      <c r="SK73" s="1087"/>
      <c r="SL73" s="1087"/>
      <c r="SM73" s="1087"/>
      <c r="SN73" s="1087"/>
      <c r="SO73" s="1087"/>
      <c r="SP73" s="1087"/>
      <c r="SQ73" s="1087"/>
      <c r="SR73" s="1087"/>
      <c r="SS73" s="1087"/>
      <c r="ST73" s="1087"/>
      <c r="SU73" s="1087"/>
      <c r="SV73" s="1087"/>
      <c r="SW73" s="1087"/>
      <c r="SX73" s="1087"/>
      <c r="SY73" s="1087"/>
      <c r="SZ73" s="1087"/>
      <c r="TA73" s="1087"/>
      <c r="TB73" s="1087"/>
      <c r="TC73" s="1087"/>
      <c r="TD73" s="1087"/>
      <c r="TE73" s="1087"/>
      <c r="TF73" s="1087"/>
      <c r="TG73" s="1087"/>
      <c r="TH73" s="1087"/>
      <c r="TI73" s="1087"/>
      <c r="TJ73" s="1087"/>
      <c r="TK73" s="1087"/>
      <c r="TL73" s="1087"/>
      <c r="TM73" s="1087"/>
      <c r="TN73" s="1087"/>
      <c r="TO73" s="1087"/>
      <c r="TP73" s="1087"/>
      <c r="TQ73" s="1087"/>
      <c r="TR73" s="1087"/>
      <c r="TS73" s="1087"/>
      <c r="TT73" s="1087"/>
      <c r="TU73" s="1087"/>
      <c r="TV73" s="1087"/>
      <c r="TW73" s="1087"/>
      <c r="TX73" s="1087"/>
      <c r="TY73" s="1087"/>
      <c r="TZ73" s="1087"/>
      <c r="UA73" s="1087"/>
      <c r="UB73" s="1087"/>
      <c r="UC73" s="1087"/>
      <c r="UD73" s="1087"/>
      <c r="UE73" s="1087"/>
      <c r="UF73" s="1087"/>
      <c r="UG73" s="1087"/>
      <c r="UH73" s="1087"/>
      <c r="UI73" s="1087"/>
      <c r="UJ73" s="1087"/>
      <c r="UK73" s="1087"/>
      <c r="UL73" s="1087"/>
      <c r="UM73" s="1087"/>
      <c r="UN73" s="1087"/>
      <c r="UO73" s="1087"/>
      <c r="UP73" s="1087"/>
      <c r="UQ73" s="1087"/>
      <c r="UR73" s="1087"/>
      <c r="US73" s="1087"/>
      <c r="UT73" s="1087"/>
      <c r="UU73" s="1087"/>
      <c r="UV73" s="1087"/>
      <c r="UW73" s="1087"/>
      <c r="UX73" s="1087"/>
      <c r="UY73" s="1087"/>
      <c r="UZ73" s="1087"/>
      <c r="VA73" s="1087"/>
      <c r="VB73" s="1087"/>
      <c r="VC73" s="1087"/>
      <c r="VD73" s="1087"/>
      <c r="VE73" s="1087"/>
      <c r="VF73" s="1087"/>
      <c r="VG73" s="1087"/>
      <c r="VH73" s="1087"/>
      <c r="VI73" s="1087"/>
      <c r="VJ73" s="1087"/>
      <c r="VK73" s="1087"/>
      <c r="VL73" s="1087"/>
      <c r="VM73" s="1087"/>
      <c r="VN73" s="1087"/>
      <c r="VO73" s="1087"/>
      <c r="VP73" s="1087"/>
      <c r="VQ73" s="1087"/>
      <c r="VR73" s="1087"/>
      <c r="VS73" s="1087"/>
      <c r="VT73" s="1087"/>
      <c r="VU73" s="1087"/>
      <c r="VV73" s="1087"/>
      <c r="VW73" s="1087"/>
      <c r="VX73" s="1087"/>
      <c r="VY73" s="1087"/>
      <c r="VZ73" s="1087"/>
      <c r="WA73" s="1087"/>
      <c r="WB73" s="1087"/>
      <c r="WC73" s="1087"/>
      <c r="WD73" s="1087"/>
      <c r="WE73" s="1087"/>
      <c r="WF73" s="1087"/>
      <c r="WG73" s="1087"/>
      <c r="WH73" s="1087"/>
      <c r="WI73" s="1087"/>
      <c r="WJ73" s="1087"/>
      <c r="WK73" s="1087"/>
      <c r="WL73" s="1087"/>
      <c r="WM73" s="1087"/>
      <c r="WN73" s="1087"/>
      <c r="WO73" s="1087"/>
      <c r="WP73" s="1087"/>
      <c r="WQ73" s="1087"/>
      <c r="WR73" s="1087"/>
      <c r="WS73" s="1087"/>
      <c r="WT73" s="1087"/>
      <c r="WU73" s="1087"/>
      <c r="WV73" s="1087"/>
      <c r="WW73" s="1087"/>
      <c r="WX73" s="1087"/>
      <c r="WY73" s="1087"/>
      <c r="WZ73" s="1087"/>
      <c r="XA73" s="1087"/>
      <c r="XB73" s="1087"/>
      <c r="XC73" s="1087"/>
      <c r="XD73" s="1087"/>
      <c r="XE73" s="1087"/>
      <c r="XF73" s="1087"/>
      <c r="XG73" s="1087"/>
      <c r="XH73" s="1087"/>
      <c r="XI73" s="1087"/>
      <c r="XJ73" s="1087"/>
      <c r="XK73" s="1087"/>
      <c r="XL73" s="1087"/>
      <c r="XM73" s="1087"/>
      <c r="XN73" s="1087"/>
      <c r="XO73" s="1087"/>
      <c r="XP73" s="1087"/>
      <c r="XQ73" s="1087"/>
      <c r="XR73" s="1087"/>
      <c r="XS73" s="1087"/>
      <c r="XT73" s="1087"/>
      <c r="XU73" s="1087"/>
      <c r="XV73" s="1087"/>
      <c r="XW73" s="1087"/>
      <c r="XX73" s="1087"/>
      <c r="XY73" s="1087"/>
      <c r="XZ73" s="1087"/>
      <c r="YA73" s="1087"/>
      <c r="YB73" s="1087"/>
      <c r="YC73" s="1087"/>
      <c r="YD73" s="1087"/>
      <c r="YE73" s="1087"/>
      <c r="YF73" s="1087"/>
      <c r="YG73" s="1087"/>
      <c r="YH73" s="1087"/>
      <c r="YI73" s="1087"/>
      <c r="YJ73" s="1087"/>
      <c r="YK73" s="1087"/>
      <c r="YL73" s="1087"/>
      <c r="YM73" s="1087"/>
      <c r="YN73" s="1087"/>
      <c r="YO73" s="1087"/>
      <c r="YP73" s="1087"/>
      <c r="YQ73" s="1087"/>
      <c r="YR73" s="1087"/>
      <c r="YS73" s="1087"/>
      <c r="YT73" s="1087"/>
      <c r="YU73" s="1087"/>
      <c r="YV73" s="1087"/>
      <c r="YW73" s="1087"/>
      <c r="YX73" s="1087"/>
      <c r="YY73" s="1087"/>
      <c r="YZ73" s="1087"/>
      <c r="ZA73" s="1087"/>
      <c r="ZB73" s="1087"/>
      <c r="ZC73" s="1087"/>
      <c r="ZD73" s="1087"/>
      <c r="ZE73" s="1087"/>
      <c r="ZF73" s="1087"/>
      <c r="ZG73" s="1087"/>
      <c r="ZH73" s="1087"/>
      <c r="ZI73" s="1087"/>
      <c r="ZJ73" s="1087"/>
      <c r="ZK73" s="1087"/>
      <c r="ZL73" s="1087"/>
      <c r="ZM73" s="1087"/>
      <c r="ZN73" s="1087"/>
      <c r="ZO73" s="1087"/>
      <c r="ZP73" s="1087"/>
      <c r="ZQ73" s="1087"/>
      <c r="ZR73" s="1087"/>
      <c r="ZS73" s="1087"/>
      <c r="ZT73" s="1087"/>
      <c r="ZU73" s="1087"/>
      <c r="ZV73" s="1087"/>
      <c r="ZW73" s="1087"/>
      <c r="ZX73" s="1087"/>
      <c r="ZY73" s="1087"/>
      <c r="ZZ73" s="1087"/>
      <c r="AAA73" s="1087"/>
      <c r="AAB73" s="1087"/>
      <c r="AAC73" s="1087"/>
      <c r="AAD73" s="1087"/>
      <c r="AAE73" s="1087"/>
      <c r="AAF73" s="1087"/>
      <c r="AAG73" s="1087"/>
      <c r="AAH73" s="1087"/>
      <c r="AAI73" s="1087"/>
      <c r="AAJ73" s="1087"/>
      <c r="AAK73" s="1087"/>
      <c r="AAL73" s="1087"/>
      <c r="AAM73" s="1087"/>
      <c r="AAN73" s="1087"/>
      <c r="AAO73" s="1087"/>
      <c r="AAP73" s="1087"/>
      <c r="AAQ73" s="1087"/>
      <c r="AAR73" s="1087"/>
      <c r="AAS73" s="1087"/>
      <c r="AAT73" s="1087"/>
      <c r="AAU73" s="1087"/>
      <c r="AAV73" s="1087"/>
      <c r="AAW73" s="1087"/>
      <c r="AAX73" s="1087"/>
      <c r="AAY73" s="1087"/>
      <c r="AAZ73" s="1087"/>
      <c r="ABA73" s="1087"/>
      <c r="ABB73" s="1087"/>
      <c r="ABC73" s="1087"/>
      <c r="ABD73" s="1087"/>
      <c r="ABE73" s="1087"/>
      <c r="ABF73" s="1087"/>
      <c r="ABG73" s="1087"/>
      <c r="ABH73" s="1087"/>
      <c r="ABI73" s="1087"/>
      <c r="ABJ73" s="1087"/>
      <c r="ABK73" s="1087"/>
      <c r="ABL73" s="1087"/>
      <c r="ABM73" s="1087"/>
      <c r="ABN73" s="1087"/>
      <c r="ABO73" s="1087"/>
      <c r="ABP73" s="1087"/>
      <c r="ABQ73" s="1087"/>
      <c r="ABR73" s="1087"/>
      <c r="ABS73" s="1087"/>
      <c r="ABT73" s="1087"/>
      <c r="ABU73" s="1087"/>
      <c r="ABV73" s="1087"/>
      <c r="ABW73" s="1087"/>
      <c r="ABX73" s="1087"/>
      <c r="ABY73" s="1087"/>
      <c r="ABZ73" s="1087"/>
      <c r="ACA73" s="1087"/>
      <c r="ACB73" s="1087"/>
      <c r="ACC73" s="1087"/>
      <c r="ACD73" s="1087"/>
      <c r="ACE73" s="1087"/>
      <c r="ACF73" s="1087"/>
      <c r="ACG73" s="1087"/>
      <c r="ACH73" s="1087"/>
      <c r="ACI73" s="1087"/>
      <c r="ACJ73" s="1087"/>
      <c r="ACK73" s="1087"/>
      <c r="ACL73" s="1087"/>
      <c r="ACM73" s="1087"/>
      <c r="ACN73" s="1087"/>
      <c r="ACO73" s="1087"/>
      <c r="ACP73" s="1087"/>
      <c r="ACQ73" s="1087"/>
      <c r="ACR73" s="1087"/>
      <c r="ACS73" s="1087"/>
      <c r="ACT73" s="1087"/>
      <c r="ACU73" s="1087"/>
      <c r="ACV73" s="1087"/>
      <c r="ACW73" s="1087"/>
      <c r="ACX73" s="1087"/>
      <c r="ACY73" s="1087"/>
      <c r="ACZ73" s="1087"/>
      <c r="ADA73" s="1087"/>
      <c r="ADB73" s="1087"/>
      <c r="ADC73" s="1087"/>
      <c r="ADD73" s="1087"/>
      <c r="ADE73" s="1087"/>
      <c r="ADF73" s="1087"/>
      <c r="ADG73" s="1087"/>
      <c r="ADH73" s="1087"/>
      <c r="ADI73" s="1087"/>
      <c r="ADJ73" s="1087"/>
      <c r="ADK73" s="1087"/>
      <c r="ADL73" s="1087"/>
      <c r="ADM73" s="1087"/>
      <c r="ADN73" s="1087"/>
      <c r="ADO73" s="1087"/>
      <c r="ADP73" s="1087"/>
      <c r="ADQ73" s="1087"/>
      <c r="ADR73" s="1087"/>
      <c r="ADS73" s="1087"/>
      <c r="ADT73" s="1087"/>
      <c r="ADU73" s="1087"/>
      <c r="ADV73" s="1087"/>
      <c r="ADW73" s="1087"/>
      <c r="ADX73" s="1087"/>
      <c r="ADY73" s="1087"/>
      <c r="ADZ73" s="1087"/>
      <c r="AEA73" s="1087"/>
      <c r="AEB73" s="1087"/>
      <c r="AEC73" s="1087"/>
      <c r="AED73" s="1087"/>
      <c r="AEE73" s="1087"/>
      <c r="AEF73" s="1087"/>
      <c r="AEG73" s="1087"/>
      <c r="AEH73" s="1087"/>
      <c r="AEI73" s="1087"/>
      <c r="AEJ73" s="1087"/>
      <c r="AEK73" s="1087"/>
      <c r="AEL73" s="1087"/>
      <c r="AEM73" s="1087"/>
      <c r="AEN73" s="1087"/>
      <c r="AEO73" s="1087"/>
      <c r="AEP73" s="1087"/>
      <c r="AEQ73" s="1087"/>
      <c r="AER73" s="1087"/>
      <c r="AES73" s="1087"/>
      <c r="AET73" s="1087"/>
      <c r="AEU73" s="1087"/>
      <c r="AEV73" s="1087"/>
      <c r="AEW73" s="1087"/>
      <c r="AEX73" s="1087"/>
      <c r="AEY73" s="1087"/>
      <c r="AEZ73" s="1087"/>
      <c r="AFA73" s="1087"/>
      <c r="AFB73" s="1087"/>
      <c r="AFC73" s="1087"/>
      <c r="AFD73" s="1087"/>
      <c r="AFE73" s="1087"/>
      <c r="AFF73" s="1087"/>
      <c r="AFG73" s="1087"/>
      <c r="AFH73" s="1087"/>
      <c r="AFI73" s="1087"/>
      <c r="AFJ73" s="1087"/>
      <c r="AFK73" s="1087"/>
      <c r="AFL73" s="1087"/>
      <c r="AFM73" s="1087"/>
      <c r="AFN73" s="1087"/>
      <c r="AFO73" s="1087"/>
      <c r="AFP73" s="1087"/>
      <c r="AFQ73" s="1087"/>
      <c r="AFR73" s="1087"/>
      <c r="AFS73" s="1087"/>
      <c r="AFT73" s="1087"/>
      <c r="AFU73" s="1087"/>
      <c r="AFV73" s="1087"/>
      <c r="AFW73" s="1087"/>
      <c r="AFX73" s="1087"/>
      <c r="AFY73" s="1087"/>
      <c r="AFZ73" s="1087"/>
      <c r="AGA73" s="1087"/>
      <c r="AGB73" s="1087"/>
      <c r="AGC73" s="1087"/>
      <c r="AGD73" s="1087"/>
      <c r="AGE73" s="1087"/>
      <c r="AGF73" s="1087"/>
      <c r="AGG73" s="1087"/>
      <c r="AGH73" s="1087"/>
      <c r="AGI73" s="1087"/>
      <c r="AGJ73" s="1087"/>
      <c r="AGK73" s="1087"/>
      <c r="AGL73" s="1087"/>
      <c r="AGM73" s="1087"/>
      <c r="AGN73" s="1087"/>
      <c r="AGO73" s="1087"/>
      <c r="AGP73" s="1087"/>
      <c r="AGQ73" s="1087"/>
      <c r="AGR73" s="1087"/>
      <c r="AGS73" s="1087"/>
      <c r="AGT73" s="1087"/>
      <c r="AGU73" s="1087"/>
      <c r="AGV73" s="1087"/>
      <c r="AGW73" s="1087"/>
      <c r="AGX73" s="1087"/>
      <c r="AGY73" s="1087"/>
      <c r="AGZ73" s="1087"/>
      <c r="AHA73" s="1087"/>
      <c r="AHB73" s="1087"/>
      <c r="AHC73" s="1087"/>
      <c r="AHD73" s="1087"/>
      <c r="AHE73" s="1087"/>
      <c r="AHF73" s="1087"/>
      <c r="AHG73" s="1087"/>
      <c r="AHH73" s="1087"/>
      <c r="AHI73" s="1087"/>
      <c r="AHJ73" s="1087"/>
      <c r="AHK73" s="1087"/>
      <c r="AHL73" s="1087"/>
      <c r="AHM73" s="1087"/>
      <c r="AHN73" s="1087"/>
      <c r="AHO73" s="1087"/>
      <c r="AHP73" s="1087"/>
      <c r="AHQ73" s="1087"/>
      <c r="AHR73" s="1087"/>
      <c r="AHS73" s="1087"/>
      <c r="AHT73" s="1087"/>
      <c r="AHU73" s="1087"/>
      <c r="AHV73" s="1087"/>
      <c r="AHW73" s="1087"/>
      <c r="AHX73" s="1087"/>
      <c r="AHY73" s="1087"/>
      <c r="AHZ73" s="1087"/>
      <c r="AIA73" s="1087"/>
      <c r="AIB73" s="1087"/>
      <c r="AIC73" s="1087"/>
      <c r="AID73" s="1087"/>
      <c r="AIE73" s="1087"/>
      <c r="AIF73" s="1087"/>
      <c r="AIG73" s="1087"/>
      <c r="AIH73" s="1087"/>
      <c r="AII73" s="1087"/>
      <c r="AIJ73" s="1087"/>
      <c r="AIK73" s="1087"/>
      <c r="AIL73" s="1087"/>
      <c r="AIM73" s="1087"/>
      <c r="AIN73" s="1087"/>
      <c r="AIO73" s="1087"/>
      <c r="AIP73" s="1087"/>
      <c r="AIQ73" s="1087"/>
      <c r="AIR73" s="1087"/>
      <c r="AIS73" s="1087"/>
      <c r="AIT73" s="1087"/>
      <c r="AIU73" s="1087"/>
      <c r="AIV73" s="1087"/>
      <c r="AIW73" s="1087"/>
      <c r="AIX73" s="1087"/>
      <c r="AIY73" s="1087"/>
      <c r="AIZ73" s="1087"/>
      <c r="AJA73" s="1087"/>
      <c r="AJB73" s="1087"/>
      <c r="AJC73" s="1087"/>
      <c r="AJD73" s="1087"/>
      <c r="AJE73" s="1087"/>
      <c r="AJF73" s="1087"/>
      <c r="AJG73" s="1087"/>
      <c r="AJH73" s="1087"/>
      <c r="AJI73" s="1087"/>
      <c r="AJJ73" s="1087"/>
      <c r="AJK73" s="1087"/>
      <c r="AJL73" s="1087"/>
      <c r="AJM73" s="1087"/>
      <c r="AJN73" s="1087"/>
      <c r="AJO73" s="1087"/>
      <c r="AJP73" s="1087"/>
      <c r="AJQ73" s="1087"/>
      <c r="AJR73" s="1087"/>
      <c r="AJS73" s="1087"/>
      <c r="AJT73" s="1087"/>
      <c r="AJU73" s="1087"/>
      <c r="AJV73" s="1087"/>
      <c r="AJW73" s="1087"/>
      <c r="AJX73" s="1087"/>
      <c r="AJY73" s="1087"/>
      <c r="AJZ73" s="1087"/>
      <c r="AKA73" s="1087"/>
      <c r="AKB73" s="1087"/>
      <c r="AKC73" s="1087"/>
      <c r="AKD73" s="1087"/>
      <c r="AKE73" s="1087"/>
      <c r="AKF73" s="1087"/>
      <c r="AKG73" s="1087"/>
      <c r="AKH73" s="1087"/>
      <c r="AKI73" s="1087"/>
      <c r="AKJ73" s="1087"/>
      <c r="AKK73" s="1087"/>
      <c r="AKL73" s="1087"/>
      <c r="AKM73" s="1087"/>
      <c r="AKN73" s="1087"/>
      <c r="AKO73" s="1087"/>
      <c r="AKP73" s="1087"/>
      <c r="AKQ73" s="1087"/>
      <c r="AKR73" s="1087"/>
      <c r="AKS73" s="1087"/>
      <c r="AKT73" s="1087"/>
      <c r="AKU73" s="1087"/>
      <c r="AKV73" s="1087"/>
      <c r="AKW73" s="1087"/>
      <c r="AKX73" s="1087"/>
      <c r="AKY73" s="1087"/>
      <c r="AKZ73" s="1087"/>
      <c r="ALA73" s="1087"/>
      <c r="ALB73" s="1087"/>
      <c r="ALC73" s="1087"/>
      <c r="ALD73" s="1087"/>
      <c r="ALE73" s="1087"/>
      <c r="ALF73" s="1087"/>
      <c r="ALG73" s="1087"/>
      <c r="ALH73" s="1087"/>
      <c r="ALI73" s="1087"/>
      <c r="ALJ73" s="1087"/>
      <c r="ALK73" s="1087"/>
      <c r="ALL73" s="1087"/>
      <c r="ALM73" s="1087"/>
      <c r="ALN73" s="1087"/>
      <c r="ALO73" s="1087"/>
      <c r="ALP73" s="1087"/>
      <c r="ALQ73" s="1087"/>
      <c r="ALR73" s="1087"/>
      <c r="ALS73" s="1087"/>
      <c r="ALT73" s="1087"/>
      <c r="ALU73" s="1087"/>
      <c r="ALV73" s="1087"/>
      <c r="ALW73" s="1087"/>
      <c r="ALX73" s="1087"/>
      <c r="ALY73" s="1087"/>
      <c r="ALZ73" s="1087"/>
      <c r="AMA73" s="1087"/>
      <c r="AMB73" s="1087"/>
      <c r="AMC73" s="1087"/>
      <c r="AMD73" s="1087"/>
      <c r="AME73" s="1087"/>
      <c r="AMF73" s="1087"/>
      <c r="AMG73" s="1087"/>
      <c r="AMH73" s="1087"/>
    </row>
    <row r="74" spans="1:1025" s="793" customFormat="1" ht="12" x14ac:dyDescent="0.2">
      <c r="A74" s="1113" t="s">
        <v>2610</v>
      </c>
      <c r="B74" s="793" t="s">
        <v>2609</v>
      </c>
      <c r="C74" s="1085">
        <v>100000</v>
      </c>
      <c r="D74" s="1085">
        <v>0</v>
      </c>
      <c r="E74" s="1085">
        <v>100000</v>
      </c>
      <c r="F74" s="1085">
        <v>0</v>
      </c>
      <c r="G74" s="1085">
        <v>100000</v>
      </c>
      <c r="H74" s="1357">
        <f t="shared" si="1"/>
        <v>0</v>
      </c>
      <c r="I74" s="1087"/>
      <c r="J74" s="1087"/>
      <c r="K74" s="1087"/>
      <c r="L74" s="1087"/>
      <c r="M74" s="1087"/>
      <c r="N74" s="1087"/>
      <c r="O74" s="1087"/>
      <c r="P74" s="1087"/>
      <c r="Q74" s="1087"/>
      <c r="R74" s="1087"/>
      <c r="S74" s="1087"/>
      <c r="T74" s="1087"/>
      <c r="U74" s="1087"/>
      <c r="V74" s="1087"/>
      <c r="W74" s="1087"/>
      <c r="X74" s="1087"/>
      <c r="Y74" s="1087"/>
      <c r="Z74" s="1087"/>
      <c r="AA74" s="1087"/>
      <c r="AB74" s="1087"/>
      <c r="AC74" s="1087"/>
      <c r="AD74" s="1087"/>
      <c r="AE74" s="1087"/>
      <c r="AF74" s="1087"/>
      <c r="AG74" s="1087"/>
      <c r="AH74" s="1087"/>
      <c r="AI74" s="1087"/>
      <c r="AJ74" s="1087"/>
      <c r="AK74" s="1087"/>
      <c r="AL74" s="1087"/>
      <c r="AM74" s="1087"/>
      <c r="AN74" s="1087"/>
      <c r="AO74" s="1087"/>
      <c r="AP74" s="1087"/>
      <c r="AQ74" s="1087"/>
      <c r="AR74" s="1087"/>
      <c r="AS74" s="1087"/>
      <c r="AT74" s="1087"/>
      <c r="AU74" s="1087"/>
      <c r="AV74" s="1087"/>
      <c r="AW74" s="1087"/>
      <c r="AX74" s="1087"/>
      <c r="AY74" s="1087"/>
      <c r="AZ74" s="1087"/>
      <c r="BA74" s="1087"/>
      <c r="BB74" s="1087"/>
      <c r="BC74" s="1087"/>
      <c r="BD74" s="1087"/>
      <c r="BE74" s="1087"/>
      <c r="BF74" s="1087"/>
      <c r="BG74" s="1087"/>
      <c r="BH74" s="1087"/>
      <c r="BI74" s="1087"/>
      <c r="BJ74" s="1087"/>
      <c r="BK74" s="1087"/>
      <c r="BL74" s="1087"/>
      <c r="BM74" s="1087"/>
      <c r="BN74" s="1087"/>
      <c r="BO74" s="1087"/>
      <c r="BP74" s="1087"/>
      <c r="BQ74" s="1087"/>
      <c r="BR74" s="1087"/>
      <c r="BS74" s="1087"/>
      <c r="BT74" s="1087"/>
      <c r="BU74" s="1087"/>
      <c r="BV74" s="1087"/>
      <c r="BW74" s="1087"/>
      <c r="BX74" s="1087"/>
      <c r="BY74" s="1087"/>
      <c r="BZ74" s="1087"/>
      <c r="CA74" s="1087"/>
      <c r="CB74" s="1087"/>
      <c r="CC74" s="1087"/>
      <c r="CD74" s="1087"/>
      <c r="CE74" s="1087"/>
      <c r="CF74" s="1087"/>
      <c r="CG74" s="1087"/>
      <c r="CH74" s="1087"/>
      <c r="CI74" s="1087"/>
      <c r="CJ74" s="1087"/>
      <c r="CK74" s="1087"/>
      <c r="CL74" s="1087"/>
      <c r="CM74" s="1087"/>
      <c r="CN74" s="1087"/>
      <c r="CO74" s="1087"/>
      <c r="CP74" s="1087"/>
      <c r="CQ74" s="1087"/>
      <c r="CR74" s="1087"/>
      <c r="CS74" s="1087"/>
      <c r="CT74" s="1087"/>
      <c r="CU74" s="1087"/>
      <c r="CV74" s="1087"/>
      <c r="CW74" s="1087"/>
      <c r="CX74" s="1087"/>
      <c r="CY74" s="1087"/>
      <c r="CZ74" s="1087"/>
      <c r="DA74" s="1087"/>
      <c r="DB74" s="1087"/>
      <c r="DC74" s="1087"/>
      <c r="DD74" s="1087"/>
      <c r="DE74" s="1087"/>
      <c r="DF74" s="1087"/>
      <c r="DG74" s="1087"/>
      <c r="DH74" s="1087"/>
      <c r="DI74" s="1087"/>
      <c r="DJ74" s="1087"/>
      <c r="DK74" s="1087"/>
      <c r="DL74" s="1087"/>
      <c r="DM74" s="1087"/>
      <c r="DN74" s="1087"/>
      <c r="DO74" s="1087"/>
      <c r="DP74" s="1087"/>
      <c r="DQ74" s="1087"/>
      <c r="DR74" s="1087"/>
      <c r="DS74" s="1087"/>
      <c r="DT74" s="1087"/>
      <c r="DU74" s="1087"/>
      <c r="DV74" s="1087"/>
      <c r="DW74" s="1087"/>
      <c r="DX74" s="1087"/>
      <c r="DY74" s="1087"/>
      <c r="DZ74" s="1087"/>
      <c r="EA74" s="1087"/>
      <c r="EB74" s="1087"/>
      <c r="EC74" s="1087"/>
      <c r="ED74" s="1087"/>
      <c r="EE74" s="1087"/>
      <c r="EF74" s="1087"/>
      <c r="EG74" s="1087"/>
      <c r="EH74" s="1087"/>
      <c r="EI74" s="1087"/>
      <c r="EJ74" s="1087"/>
      <c r="EK74" s="1087"/>
      <c r="EL74" s="1087"/>
      <c r="EM74" s="1087"/>
      <c r="EN74" s="1087"/>
      <c r="EO74" s="1087"/>
      <c r="EP74" s="1087"/>
      <c r="EQ74" s="1087"/>
      <c r="ER74" s="1087"/>
      <c r="ES74" s="1087"/>
      <c r="ET74" s="1087"/>
      <c r="EU74" s="1087"/>
      <c r="EV74" s="1087"/>
      <c r="EW74" s="1087"/>
      <c r="EX74" s="1087"/>
      <c r="EY74" s="1087"/>
      <c r="EZ74" s="1087"/>
      <c r="FA74" s="1087"/>
      <c r="FB74" s="1087"/>
      <c r="FC74" s="1087"/>
      <c r="FD74" s="1087"/>
      <c r="FE74" s="1087"/>
      <c r="FF74" s="1087"/>
      <c r="FG74" s="1087"/>
      <c r="FH74" s="1087"/>
      <c r="FI74" s="1087"/>
      <c r="FJ74" s="1087"/>
      <c r="FK74" s="1087"/>
      <c r="FL74" s="1087"/>
      <c r="FM74" s="1087"/>
      <c r="FN74" s="1087"/>
      <c r="FO74" s="1087"/>
      <c r="FP74" s="1087"/>
      <c r="FQ74" s="1087"/>
      <c r="FR74" s="1087"/>
      <c r="FS74" s="1087"/>
      <c r="FT74" s="1087"/>
      <c r="FU74" s="1087"/>
      <c r="FV74" s="1087"/>
      <c r="FW74" s="1087"/>
      <c r="FX74" s="1087"/>
      <c r="FY74" s="1087"/>
      <c r="FZ74" s="1087"/>
      <c r="GA74" s="1087"/>
      <c r="GB74" s="1087"/>
      <c r="GC74" s="1087"/>
      <c r="GD74" s="1087"/>
      <c r="GE74" s="1087"/>
      <c r="GF74" s="1087"/>
      <c r="GG74" s="1087"/>
      <c r="GH74" s="1087"/>
      <c r="GI74" s="1087"/>
      <c r="GJ74" s="1087"/>
      <c r="GK74" s="1087"/>
      <c r="GL74" s="1087"/>
      <c r="GM74" s="1087"/>
      <c r="GN74" s="1087"/>
      <c r="GO74" s="1087"/>
      <c r="GP74" s="1087"/>
      <c r="GQ74" s="1087"/>
      <c r="GR74" s="1087"/>
      <c r="GS74" s="1087"/>
      <c r="GT74" s="1087"/>
      <c r="GU74" s="1087"/>
      <c r="GV74" s="1087"/>
      <c r="GW74" s="1087"/>
      <c r="GX74" s="1087"/>
      <c r="GY74" s="1087"/>
      <c r="GZ74" s="1087"/>
      <c r="HA74" s="1087"/>
      <c r="HB74" s="1087"/>
      <c r="HC74" s="1087"/>
      <c r="HD74" s="1087"/>
      <c r="HE74" s="1087"/>
      <c r="HF74" s="1087"/>
      <c r="HG74" s="1087"/>
      <c r="HH74" s="1087"/>
      <c r="HI74" s="1087"/>
      <c r="HJ74" s="1087"/>
      <c r="HK74" s="1087"/>
      <c r="HL74" s="1087"/>
      <c r="HM74" s="1087"/>
      <c r="HN74" s="1087"/>
      <c r="HO74" s="1087"/>
      <c r="HP74" s="1087"/>
      <c r="HQ74" s="1087"/>
      <c r="HR74" s="1087"/>
      <c r="HS74" s="1087"/>
      <c r="HT74" s="1087"/>
      <c r="HU74" s="1087"/>
      <c r="HV74" s="1087"/>
      <c r="HW74" s="1087"/>
      <c r="HX74" s="1087"/>
      <c r="HY74" s="1087"/>
      <c r="HZ74" s="1087"/>
      <c r="IA74" s="1087"/>
      <c r="IB74" s="1087"/>
      <c r="IC74" s="1087"/>
      <c r="ID74" s="1087"/>
      <c r="IE74" s="1087"/>
      <c r="IF74" s="1087"/>
      <c r="IG74" s="1087"/>
      <c r="IH74" s="1087"/>
      <c r="II74" s="1087"/>
      <c r="IJ74" s="1087"/>
      <c r="IK74" s="1087"/>
      <c r="IL74" s="1087"/>
      <c r="IM74" s="1087"/>
      <c r="IN74" s="1087"/>
      <c r="IO74" s="1087"/>
      <c r="IP74" s="1087"/>
      <c r="IQ74" s="1087"/>
      <c r="IR74" s="1087"/>
      <c r="IS74" s="1087"/>
      <c r="IT74" s="1087"/>
      <c r="IU74" s="1087"/>
      <c r="IV74" s="1087"/>
      <c r="IW74" s="1087"/>
      <c r="IX74" s="1087"/>
      <c r="IY74" s="1087"/>
      <c r="IZ74" s="1087"/>
      <c r="JA74" s="1087"/>
      <c r="JB74" s="1087"/>
      <c r="JC74" s="1087"/>
      <c r="JD74" s="1087"/>
      <c r="JE74" s="1087"/>
      <c r="JF74" s="1087"/>
      <c r="JG74" s="1087"/>
      <c r="JH74" s="1087"/>
      <c r="JI74" s="1087"/>
      <c r="JJ74" s="1087"/>
      <c r="JK74" s="1087"/>
      <c r="JL74" s="1087"/>
      <c r="JM74" s="1087"/>
      <c r="JN74" s="1087"/>
      <c r="JO74" s="1087"/>
      <c r="JP74" s="1087"/>
      <c r="JQ74" s="1087"/>
      <c r="JR74" s="1087"/>
      <c r="JS74" s="1087"/>
      <c r="JT74" s="1087"/>
      <c r="JU74" s="1087"/>
      <c r="JV74" s="1087"/>
      <c r="JW74" s="1087"/>
      <c r="JX74" s="1087"/>
      <c r="JY74" s="1087"/>
      <c r="JZ74" s="1087"/>
      <c r="KA74" s="1087"/>
      <c r="KB74" s="1087"/>
      <c r="KC74" s="1087"/>
      <c r="KD74" s="1087"/>
      <c r="KE74" s="1087"/>
      <c r="KF74" s="1087"/>
      <c r="KG74" s="1087"/>
      <c r="KH74" s="1087"/>
      <c r="KI74" s="1087"/>
      <c r="KJ74" s="1087"/>
      <c r="KK74" s="1087"/>
      <c r="KL74" s="1087"/>
      <c r="KM74" s="1087"/>
      <c r="KN74" s="1087"/>
      <c r="KO74" s="1087"/>
      <c r="KP74" s="1087"/>
      <c r="KQ74" s="1087"/>
      <c r="KR74" s="1087"/>
      <c r="KS74" s="1087"/>
      <c r="KT74" s="1087"/>
      <c r="KU74" s="1087"/>
      <c r="KV74" s="1087"/>
      <c r="KW74" s="1087"/>
      <c r="KX74" s="1087"/>
      <c r="KY74" s="1087"/>
      <c r="KZ74" s="1087"/>
      <c r="LA74" s="1087"/>
      <c r="LB74" s="1087"/>
      <c r="LC74" s="1087"/>
      <c r="LD74" s="1087"/>
      <c r="LE74" s="1087"/>
      <c r="LF74" s="1087"/>
      <c r="LG74" s="1087"/>
      <c r="LH74" s="1087"/>
      <c r="LI74" s="1087"/>
      <c r="LJ74" s="1087"/>
      <c r="LK74" s="1087"/>
      <c r="LL74" s="1087"/>
      <c r="LM74" s="1087"/>
      <c r="LN74" s="1087"/>
      <c r="LO74" s="1087"/>
      <c r="LP74" s="1087"/>
      <c r="LQ74" s="1087"/>
      <c r="LR74" s="1087"/>
      <c r="LS74" s="1087"/>
      <c r="LT74" s="1087"/>
      <c r="LU74" s="1087"/>
      <c r="LV74" s="1087"/>
      <c r="LW74" s="1087"/>
      <c r="LX74" s="1087"/>
      <c r="LY74" s="1087"/>
      <c r="LZ74" s="1087"/>
      <c r="MA74" s="1087"/>
      <c r="MB74" s="1087"/>
      <c r="MC74" s="1087"/>
      <c r="MD74" s="1087"/>
      <c r="ME74" s="1087"/>
      <c r="MF74" s="1087"/>
      <c r="MG74" s="1087"/>
      <c r="MH74" s="1087"/>
      <c r="MI74" s="1087"/>
      <c r="MJ74" s="1087"/>
      <c r="MK74" s="1087"/>
      <c r="ML74" s="1087"/>
      <c r="MM74" s="1087"/>
      <c r="MN74" s="1087"/>
      <c r="MO74" s="1087"/>
      <c r="MP74" s="1087"/>
      <c r="MQ74" s="1087"/>
      <c r="MR74" s="1087"/>
      <c r="MS74" s="1087"/>
      <c r="MT74" s="1087"/>
      <c r="MU74" s="1087"/>
      <c r="MV74" s="1087"/>
      <c r="MW74" s="1087"/>
      <c r="MX74" s="1087"/>
      <c r="MY74" s="1087"/>
      <c r="MZ74" s="1087"/>
      <c r="NA74" s="1087"/>
      <c r="NB74" s="1087"/>
      <c r="NC74" s="1087"/>
      <c r="ND74" s="1087"/>
      <c r="NE74" s="1087"/>
      <c r="NF74" s="1087"/>
      <c r="NG74" s="1087"/>
      <c r="NH74" s="1087"/>
      <c r="NI74" s="1087"/>
      <c r="NJ74" s="1087"/>
      <c r="NK74" s="1087"/>
      <c r="NL74" s="1087"/>
      <c r="NM74" s="1087"/>
      <c r="NN74" s="1087"/>
      <c r="NO74" s="1087"/>
      <c r="NP74" s="1087"/>
      <c r="NQ74" s="1087"/>
      <c r="NR74" s="1087"/>
      <c r="NS74" s="1087"/>
      <c r="NT74" s="1087"/>
      <c r="NU74" s="1087"/>
      <c r="NV74" s="1087"/>
      <c r="NW74" s="1087"/>
      <c r="NX74" s="1087"/>
      <c r="NY74" s="1087"/>
      <c r="NZ74" s="1087"/>
      <c r="OA74" s="1087"/>
      <c r="OB74" s="1087"/>
      <c r="OC74" s="1087"/>
      <c r="OD74" s="1087"/>
      <c r="OE74" s="1087"/>
      <c r="OF74" s="1087"/>
      <c r="OG74" s="1087"/>
      <c r="OH74" s="1087"/>
      <c r="OI74" s="1087"/>
      <c r="OJ74" s="1087"/>
      <c r="OK74" s="1087"/>
      <c r="OL74" s="1087"/>
      <c r="OM74" s="1087"/>
      <c r="ON74" s="1087"/>
      <c r="OO74" s="1087"/>
      <c r="OP74" s="1087"/>
      <c r="OQ74" s="1087"/>
      <c r="OR74" s="1087"/>
      <c r="OS74" s="1087"/>
      <c r="OT74" s="1087"/>
      <c r="OU74" s="1087"/>
      <c r="OV74" s="1087"/>
      <c r="OW74" s="1087"/>
      <c r="OX74" s="1087"/>
      <c r="OY74" s="1087"/>
      <c r="OZ74" s="1087"/>
      <c r="PA74" s="1087"/>
      <c r="PB74" s="1087"/>
      <c r="PC74" s="1087"/>
      <c r="PD74" s="1087"/>
      <c r="PE74" s="1087"/>
      <c r="PF74" s="1087"/>
      <c r="PG74" s="1087"/>
      <c r="PH74" s="1087"/>
      <c r="PI74" s="1087"/>
      <c r="PJ74" s="1087"/>
      <c r="PK74" s="1087"/>
      <c r="PL74" s="1087"/>
      <c r="PM74" s="1087"/>
      <c r="PN74" s="1087"/>
      <c r="PO74" s="1087"/>
      <c r="PP74" s="1087"/>
      <c r="PQ74" s="1087"/>
      <c r="PR74" s="1087"/>
      <c r="PS74" s="1087"/>
      <c r="PT74" s="1087"/>
      <c r="PU74" s="1087"/>
      <c r="PV74" s="1087"/>
      <c r="PW74" s="1087"/>
      <c r="PX74" s="1087"/>
      <c r="PY74" s="1087"/>
      <c r="PZ74" s="1087"/>
      <c r="QA74" s="1087"/>
      <c r="QB74" s="1087"/>
      <c r="QC74" s="1087"/>
      <c r="QD74" s="1087"/>
      <c r="QE74" s="1087"/>
      <c r="QF74" s="1087"/>
      <c r="QG74" s="1087"/>
      <c r="QH74" s="1087"/>
      <c r="QI74" s="1087"/>
      <c r="QJ74" s="1087"/>
      <c r="QK74" s="1087"/>
      <c r="QL74" s="1087"/>
      <c r="QM74" s="1087"/>
      <c r="QN74" s="1087"/>
      <c r="QO74" s="1087"/>
      <c r="QP74" s="1087"/>
      <c r="QQ74" s="1087"/>
      <c r="QR74" s="1087"/>
      <c r="QS74" s="1087"/>
      <c r="QT74" s="1087"/>
      <c r="QU74" s="1087"/>
      <c r="QV74" s="1087"/>
      <c r="QW74" s="1087"/>
      <c r="QX74" s="1087"/>
      <c r="QY74" s="1087"/>
      <c r="QZ74" s="1087"/>
      <c r="RA74" s="1087"/>
      <c r="RB74" s="1087"/>
      <c r="RC74" s="1087"/>
      <c r="RD74" s="1087"/>
      <c r="RE74" s="1087"/>
      <c r="RF74" s="1087"/>
      <c r="RG74" s="1087"/>
      <c r="RH74" s="1087"/>
      <c r="RI74" s="1087"/>
      <c r="RJ74" s="1087"/>
      <c r="RK74" s="1087"/>
      <c r="RL74" s="1087"/>
      <c r="RM74" s="1087"/>
      <c r="RN74" s="1087"/>
      <c r="RO74" s="1087"/>
      <c r="RP74" s="1087"/>
      <c r="RQ74" s="1087"/>
      <c r="RR74" s="1087"/>
      <c r="RS74" s="1087"/>
      <c r="RT74" s="1087"/>
      <c r="RU74" s="1087"/>
      <c r="RV74" s="1087"/>
      <c r="RW74" s="1087"/>
      <c r="RX74" s="1087"/>
      <c r="RY74" s="1087"/>
      <c r="RZ74" s="1087"/>
      <c r="SA74" s="1087"/>
      <c r="SB74" s="1087"/>
      <c r="SC74" s="1087"/>
      <c r="SD74" s="1087"/>
      <c r="SE74" s="1087"/>
      <c r="SF74" s="1087"/>
      <c r="SG74" s="1087"/>
      <c r="SH74" s="1087"/>
      <c r="SI74" s="1087"/>
      <c r="SJ74" s="1087"/>
      <c r="SK74" s="1087"/>
      <c r="SL74" s="1087"/>
      <c r="SM74" s="1087"/>
      <c r="SN74" s="1087"/>
      <c r="SO74" s="1087"/>
      <c r="SP74" s="1087"/>
      <c r="SQ74" s="1087"/>
      <c r="SR74" s="1087"/>
      <c r="SS74" s="1087"/>
      <c r="ST74" s="1087"/>
      <c r="SU74" s="1087"/>
      <c r="SV74" s="1087"/>
      <c r="SW74" s="1087"/>
      <c r="SX74" s="1087"/>
      <c r="SY74" s="1087"/>
      <c r="SZ74" s="1087"/>
      <c r="TA74" s="1087"/>
      <c r="TB74" s="1087"/>
      <c r="TC74" s="1087"/>
      <c r="TD74" s="1087"/>
      <c r="TE74" s="1087"/>
      <c r="TF74" s="1087"/>
      <c r="TG74" s="1087"/>
      <c r="TH74" s="1087"/>
      <c r="TI74" s="1087"/>
      <c r="TJ74" s="1087"/>
      <c r="TK74" s="1087"/>
      <c r="TL74" s="1087"/>
      <c r="TM74" s="1087"/>
      <c r="TN74" s="1087"/>
      <c r="TO74" s="1087"/>
      <c r="TP74" s="1087"/>
      <c r="TQ74" s="1087"/>
      <c r="TR74" s="1087"/>
      <c r="TS74" s="1087"/>
      <c r="TT74" s="1087"/>
      <c r="TU74" s="1087"/>
      <c r="TV74" s="1087"/>
      <c r="TW74" s="1087"/>
      <c r="TX74" s="1087"/>
      <c r="TY74" s="1087"/>
      <c r="TZ74" s="1087"/>
      <c r="UA74" s="1087"/>
      <c r="UB74" s="1087"/>
      <c r="UC74" s="1087"/>
      <c r="UD74" s="1087"/>
      <c r="UE74" s="1087"/>
      <c r="UF74" s="1087"/>
      <c r="UG74" s="1087"/>
      <c r="UH74" s="1087"/>
      <c r="UI74" s="1087"/>
      <c r="UJ74" s="1087"/>
      <c r="UK74" s="1087"/>
      <c r="UL74" s="1087"/>
      <c r="UM74" s="1087"/>
      <c r="UN74" s="1087"/>
      <c r="UO74" s="1087"/>
      <c r="UP74" s="1087"/>
      <c r="UQ74" s="1087"/>
      <c r="UR74" s="1087"/>
      <c r="US74" s="1087"/>
      <c r="UT74" s="1087"/>
      <c r="UU74" s="1087"/>
      <c r="UV74" s="1087"/>
      <c r="UW74" s="1087"/>
      <c r="UX74" s="1087"/>
      <c r="UY74" s="1087"/>
      <c r="UZ74" s="1087"/>
      <c r="VA74" s="1087"/>
      <c r="VB74" s="1087"/>
      <c r="VC74" s="1087"/>
      <c r="VD74" s="1087"/>
      <c r="VE74" s="1087"/>
      <c r="VF74" s="1087"/>
      <c r="VG74" s="1087"/>
      <c r="VH74" s="1087"/>
      <c r="VI74" s="1087"/>
      <c r="VJ74" s="1087"/>
      <c r="VK74" s="1087"/>
      <c r="VL74" s="1087"/>
      <c r="VM74" s="1087"/>
      <c r="VN74" s="1087"/>
      <c r="VO74" s="1087"/>
      <c r="VP74" s="1087"/>
      <c r="VQ74" s="1087"/>
      <c r="VR74" s="1087"/>
      <c r="VS74" s="1087"/>
      <c r="VT74" s="1087"/>
      <c r="VU74" s="1087"/>
      <c r="VV74" s="1087"/>
      <c r="VW74" s="1087"/>
      <c r="VX74" s="1087"/>
      <c r="VY74" s="1087"/>
      <c r="VZ74" s="1087"/>
      <c r="WA74" s="1087"/>
      <c r="WB74" s="1087"/>
      <c r="WC74" s="1087"/>
      <c r="WD74" s="1087"/>
      <c r="WE74" s="1087"/>
      <c r="WF74" s="1087"/>
      <c r="WG74" s="1087"/>
      <c r="WH74" s="1087"/>
      <c r="WI74" s="1087"/>
      <c r="WJ74" s="1087"/>
      <c r="WK74" s="1087"/>
      <c r="WL74" s="1087"/>
      <c r="WM74" s="1087"/>
      <c r="WN74" s="1087"/>
      <c r="WO74" s="1087"/>
      <c r="WP74" s="1087"/>
      <c r="WQ74" s="1087"/>
      <c r="WR74" s="1087"/>
      <c r="WS74" s="1087"/>
      <c r="WT74" s="1087"/>
      <c r="WU74" s="1087"/>
      <c r="WV74" s="1087"/>
      <c r="WW74" s="1087"/>
      <c r="WX74" s="1087"/>
      <c r="WY74" s="1087"/>
      <c r="WZ74" s="1087"/>
      <c r="XA74" s="1087"/>
      <c r="XB74" s="1087"/>
      <c r="XC74" s="1087"/>
      <c r="XD74" s="1087"/>
      <c r="XE74" s="1087"/>
      <c r="XF74" s="1087"/>
      <c r="XG74" s="1087"/>
      <c r="XH74" s="1087"/>
      <c r="XI74" s="1087"/>
      <c r="XJ74" s="1087"/>
      <c r="XK74" s="1087"/>
      <c r="XL74" s="1087"/>
      <c r="XM74" s="1087"/>
      <c r="XN74" s="1087"/>
      <c r="XO74" s="1087"/>
      <c r="XP74" s="1087"/>
      <c r="XQ74" s="1087"/>
      <c r="XR74" s="1087"/>
      <c r="XS74" s="1087"/>
      <c r="XT74" s="1087"/>
      <c r="XU74" s="1087"/>
      <c r="XV74" s="1087"/>
      <c r="XW74" s="1087"/>
      <c r="XX74" s="1087"/>
      <c r="XY74" s="1087"/>
      <c r="XZ74" s="1087"/>
      <c r="YA74" s="1087"/>
      <c r="YB74" s="1087"/>
      <c r="YC74" s="1087"/>
      <c r="YD74" s="1087"/>
      <c r="YE74" s="1087"/>
      <c r="YF74" s="1087"/>
      <c r="YG74" s="1087"/>
      <c r="YH74" s="1087"/>
      <c r="YI74" s="1087"/>
      <c r="YJ74" s="1087"/>
      <c r="YK74" s="1087"/>
      <c r="YL74" s="1087"/>
      <c r="YM74" s="1087"/>
      <c r="YN74" s="1087"/>
      <c r="YO74" s="1087"/>
      <c r="YP74" s="1087"/>
      <c r="YQ74" s="1087"/>
      <c r="YR74" s="1087"/>
      <c r="YS74" s="1087"/>
      <c r="YT74" s="1087"/>
      <c r="YU74" s="1087"/>
      <c r="YV74" s="1087"/>
      <c r="YW74" s="1087"/>
      <c r="YX74" s="1087"/>
      <c r="YY74" s="1087"/>
      <c r="YZ74" s="1087"/>
      <c r="ZA74" s="1087"/>
      <c r="ZB74" s="1087"/>
      <c r="ZC74" s="1087"/>
      <c r="ZD74" s="1087"/>
      <c r="ZE74" s="1087"/>
      <c r="ZF74" s="1087"/>
      <c r="ZG74" s="1087"/>
      <c r="ZH74" s="1087"/>
      <c r="ZI74" s="1087"/>
      <c r="ZJ74" s="1087"/>
      <c r="ZK74" s="1087"/>
      <c r="ZL74" s="1087"/>
      <c r="ZM74" s="1087"/>
      <c r="ZN74" s="1087"/>
      <c r="ZO74" s="1087"/>
      <c r="ZP74" s="1087"/>
      <c r="ZQ74" s="1087"/>
      <c r="ZR74" s="1087"/>
      <c r="ZS74" s="1087"/>
      <c r="ZT74" s="1087"/>
      <c r="ZU74" s="1087"/>
      <c r="ZV74" s="1087"/>
      <c r="ZW74" s="1087"/>
      <c r="ZX74" s="1087"/>
      <c r="ZY74" s="1087"/>
      <c r="ZZ74" s="1087"/>
      <c r="AAA74" s="1087"/>
      <c r="AAB74" s="1087"/>
      <c r="AAC74" s="1087"/>
      <c r="AAD74" s="1087"/>
      <c r="AAE74" s="1087"/>
      <c r="AAF74" s="1087"/>
      <c r="AAG74" s="1087"/>
      <c r="AAH74" s="1087"/>
      <c r="AAI74" s="1087"/>
      <c r="AAJ74" s="1087"/>
      <c r="AAK74" s="1087"/>
      <c r="AAL74" s="1087"/>
      <c r="AAM74" s="1087"/>
      <c r="AAN74" s="1087"/>
      <c r="AAO74" s="1087"/>
      <c r="AAP74" s="1087"/>
      <c r="AAQ74" s="1087"/>
      <c r="AAR74" s="1087"/>
      <c r="AAS74" s="1087"/>
      <c r="AAT74" s="1087"/>
      <c r="AAU74" s="1087"/>
      <c r="AAV74" s="1087"/>
      <c r="AAW74" s="1087"/>
      <c r="AAX74" s="1087"/>
      <c r="AAY74" s="1087"/>
      <c r="AAZ74" s="1087"/>
      <c r="ABA74" s="1087"/>
      <c r="ABB74" s="1087"/>
      <c r="ABC74" s="1087"/>
      <c r="ABD74" s="1087"/>
      <c r="ABE74" s="1087"/>
      <c r="ABF74" s="1087"/>
      <c r="ABG74" s="1087"/>
      <c r="ABH74" s="1087"/>
      <c r="ABI74" s="1087"/>
      <c r="ABJ74" s="1087"/>
      <c r="ABK74" s="1087"/>
      <c r="ABL74" s="1087"/>
      <c r="ABM74" s="1087"/>
      <c r="ABN74" s="1087"/>
      <c r="ABO74" s="1087"/>
      <c r="ABP74" s="1087"/>
      <c r="ABQ74" s="1087"/>
      <c r="ABR74" s="1087"/>
      <c r="ABS74" s="1087"/>
      <c r="ABT74" s="1087"/>
      <c r="ABU74" s="1087"/>
      <c r="ABV74" s="1087"/>
      <c r="ABW74" s="1087"/>
      <c r="ABX74" s="1087"/>
      <c r="ABY74" s="1087"/>
      <c r="ABZ74" s="1087"/>
      <c r="ACA74" s="1087"/>
      <c r="ACB74" s="1087"/>
      <c r="ACC74" s="1087"/>
      <c r="ACD74" s="1087"/>
      <c r="ACE74" s="1087"/>
      <c r="ACF74" s="1087"/>
      <c r="ACG74" s="1087"/>
      <c r="ACH74" s="1087"/>
      <c r="ACI74" s="1087"/>
      <c r="ACJ74" s="1087"/>
      <c r="ACK74" s="1087"/>
      <c r="ACL74" s="1087"/>
      <c r="ACM74" s="1087"/>
      <c r="ACN74" s="1087"/>
      <c r="ACO74" s="1087"/>
      <c r="ACP74" s="1087"/>
      <c r="ACQ74" s="1087"/>
      <c r="ACR74" s="1087"/>
      <c r="ACS74" s="1087"/>
      <c r="ACT74" s="1087"/>
      <c r="ACU74" s="1087"/>
      <c r="ACV74" s="1087"/>
      <c r="ACW74" s="1087"/>
      <c r="ACX74" s="1087"/>
      <c r="ACY74" s="1087"/>
      <c r="ACZ74" s="1087"/>
      <c r="ADA74" s="1087"/>
      <c r="ADB74" s="1087"/>
      <c r="ADC74" s="1087"/>
      <c r="ADD74" s="1087"/>
      <c r="ADE74" s="1087"/>
      <c r="ADF74" s="1087"/>
      <c r="ADG74" s="1087"/>
      <c r="ADH74" s="1087"/>
      <c r="ADI74" s="1087"/>
      <c r="ADJ74" s="1087"/>
      <c r="ADK74" s="1087"/>
      <c r="ADL74" s="1087"/>
      <c r="ADM74" s="1087"/>
      <c r="ADN74" s="1087"/>
      <c r="ADO74" s="1087"/>
      <c r="ADP74" s="1087"/>
      <c r="ADQ74" s="1087"/>
      <c r="ADR74" s="1087"/>
      <c r="ADS74" s="1087"/>
      <c r="ADT74" s="1087"/>
      <c r="ADU74" s="1087"/>
      <c r="ADV74" s="1087"/>
      <c r="ADW74" s="1087"/>
      <c r="ADX74" s="1087"/>
      <c r="ADY74" s="1087"/>
      <c r="ADZ74" s="1087"/>
      <c r="AEA74" s="1087"/>
      <c r="AEB74" s="1087"/>
      <c r="AEC74" s="1087"/>
      <c r="AED74" s="1087"/>
      <c r="AEE74" s="1087"/>
      <c r="AEF74" s="1087"/>
      <c r="AEG74" s="1087"/>
      <c r="AEH74" s="1087"/>
      <c r="AEI74" s="1087"/>
      <c r="AEJ74" s="1087"/>
      <c r="AEK74" s="1087"/>
      <c r="AEL74" s="1087"/>
      <c r="AEM74" s="1087"/>
      <c r="AEN74" s="1087"/>
      <c r="AEO74" s="1087"/>
      <c r="AEP74" s="1087"/>
      <c r="AEQ74" s="1087"/>
      <c r="AER74" s="1087"/>
      <c r="AES74" s="1087"/>
      <c r="AET74" s="1087"/>
      <c r="AEU74" s="1087"/>
      <c r="AEV74" s="1087"/>
      <c r="AEW74" s="1087"/>
      <c r="AEX74" s="1087"/>
      <c r="AEY74" s="1087"/>
      <c r="AEZ74" s="1087"/>
      <c r="AFA74" s="1087"/>
      <c r="AFB74" s="1087"/>
      <c r="AFC74" s="1087"/>
      <c r="AFD74" s="1087"/>
      <c r="AFE74" s="1087"/>
      <c r="AFF74" s="1087"/>
      <c r="AFG74" s="1087"/>
      <c r="AFH74" s="1087"/>
      <c r="AFI74" s="1087"/>
      <c r="AFJ74" s="1087"/>
      <c r="AFK74" s="1087"/>
      <c r="AFL74" s="1087"/>
      <c r="AFM74" s="1087"/>
      <c r="AFN74" s="1087"/>
      <c r="AFO74" s="1087"/>
      <c r="AFP74" s="1087"/>
      <c r="AFQ74" s="1087"/>
      <c r="AFR74" s="1087"/>
      <c r="AFS74" s="1087"/>
      <c r="AFT74" s="1087"/>
      <c r="AFU74" s="1087"/>
      <c r="AFV74" s="1087"/>
      <c r="AFW74" s="1087"/>
      <c r="AFX74" s="1087"/>
      <c r="AFY74" s="1087"/>
      <c r="AFZ74" s="1087"/>
      <c r="AGA74" s="1087"/>
      <c r="AGB74" s="1087"/>
      <c r="AGC74" s="1087"/>
      <c r="AGD74" s="1087"/>
      <c r="AGE74" s="1087"/>
      <c r="AGF74" s="1087"/>
      <c r="AGG74" s="1087"/>
      <c r="AGH74" s="1087"/>
      <c r="AGI74" s="1087"/>
      <c r="AGJ74" s="1087"/>
      <c r="AGK74" s="1087"/>
      <c r="AGL74" s="1087"/>
      <c r="AGM74" s="1087"/>
      <c r="AGN74" s="1087"/>
      <c r="AGO74" s="1087"/>
      <c r="AGP74" s="1087"/>
      <c r="AGQ74" s="1087"/>
      <c r="AGR74" s="1087"/>
      <c r="AGS74" s="1087"/>
      <c r="AGT74" s="1087"/>
      <c r="AGU74" s="1087"/>
      <c r="AGV74" s="1087"/>
      <c r="AGW74" s="1087"/>
      <c r="AGX74" s="1087"/>
      <c r="AGY74" s="1087"/>
      <c r="AGZ74" s="1087"/>
      <c r="AHA74" s="1087"/>
      <c r="AHB74" s="1087"/>
      <c r="AHC74" s="1087"/>
      <c r="AHD74" s="1087"/>
      <c r="AHE74" s="1087"/>
      <c r="AHF74" s="1087"/>
      <c r="AHG74" s="1087"/>
      <c r="AHH74" s="1087"/>
      <c r="AHI74" s="1087"/>
      <c r="AHJ74" s="1087"/>
      <c r="AHK74" s="1087"/>
      <c r="AHL74" s="1087"/>
      <c r="AHM74" s="1087"/>
      <c r="AHN74" s="1087"/>
      <c r="AHO74" s="1087"/>
      <c r="AHP74" s="1087"/>
      <c r="AHQ74" s="1087"/>
      <c r="AHR74" s="1087"/>
      <c r="AHS74" s="1087"/>
      <c r="AHT74" s="1087"/>
      <c r="AHU74" s="1087"/>
      <c r="AHV74" s="1087"/>
      <c r="AHW74" s="1087"/>
      <c r="AHX74" s="1087"/>
      <c r="AHY74" s="1087"/>
      <c r="AHZ74" s="1087"/>
      <c r="AIA74" s="1087"/>
      <c r="AIB74" s="1087"/>
      <c r="AIC74" s="1087"/>
      <c r="AID74" s="1087"/>
      <c r="AIE74" s="1087"/>
      <c r="AIF74" s="1087"/>
      <c r="AIG74" s="1087"/>
      <c r="AIH74" s="1087"/>
      <c r="AII74" s="1087"/>
      <c r="AIJ74" s="1087"/>
      <c r="AIK74" s="1087"/>
      <c r="AIL74" s="1087"/>
      <c r="AIM74" s="1087"/>
      <c r="AIN74" s="1087"/>
      <c r="AIO74" s="1087"/>
      <c r="AIP74" s="1087"/>
      <c r="AIQ74" s="1087"/>
      <c r="AIR74" s="1087"/>
      <c r="AIS74" s="1087"/>
      <c r="AIT74" s="1087"/>
      <c r="AIU74" s="1087"/>
      <c r="AIV74" s="1087"/>
      <c r="AIW74" s="1087"/>
      <c r="AIX74" s="1087"/>
      <c r="AIY74" s="1087"/>
      <c r="AIZ74" s="1087"/>
      <c r="AJA74" s="1087"/>
      <c r="AJB74" s="1087"/>
      <c r="AJC74" s="1087"/>
      <c r="AJD74" s="1087"/>
      <c r="AJE74" s="1087"/>
      <c r="AJF74" s="1087"/>
      <c r="AJG74" s="1087"/>
      <c r="AJH74" s="1087"/>
      <c r="AJI74" s="1087"/>
      <c r="AJJ74" s="1087"/>
      <c r="AJK74" s="1087"/>
      <c r="AJL74" s="1087"/>
      <c r="AJM74" s="1087"/>
      <c r="AJN74" s="1087"/>
      <c r="AJO74" s="1087"/>
      <c r="AJP74" s="1087"/>
      <c r="AJQ74" s="1087"/>
      <c r="AJR74" s="1087"/>
      <c r="AJS74" s="1087"/>
      <c r="AJT74" s="1087"/>
      <c r="AJU74" s="1087"/>
      <c r="AJV74" s="1087"/>
      <c r="AJW74" s="1087"/>
      <c r="AJX74" s="1087"/>
      <c r="AJY74" s="1087"/>
      <c r="AJZ74" s="1087"/>
      <c r="AKA74" s="1087"/>
      <c r="AKB74" s="1087"/>
      <c r="AKC74" s="1087"/>
      <c r="AKD74" s="1087"/>
      <c r="AKE74" s="1087"/>
      <c r="AKF74" s="1087"/>
      <c r="AKG74" s="1087"/>
      <c r="AKH74" s="1087"/>
      <c r="AKI74" s="1087"/>
      <c r="AKJ74" s="1087"/>
      <c r="AKK74" s="1087"/>
      <c r="AKL74" s="1087"/>
      <c r="AKM74" s="1087"/>
      <c r="AKN74" s="1087"/>
      <c r="AKO74" s="1087"/>
      <c r="AKP74" s="1087"/>
      <c r="AKQ74" s="1087"/>
      <c r="AKR74" s="1087"/>
      <c r="AKS74" s="1087"/>
      <c r="AKT74" s="1087"/>
      <c r="AKU74" s="1087"/>
      <c r="AKV74" s="1087"/>
      <c r="AKW74" s="1087"/>
      <c r="AKX74" s="1087"/>
      <c r="AKY74" s="1087"/>
      <c r="AKZ74" s="1087"/>
      <c r="ALA74" s="1087"/>
      <c r="ALB74" s="1087"/>
      <c r="ALC74" s="1087"/>
      <c r="ALD74" s="1087"/>
      <c r="ALE74" s="1087"/>
      <c r="ALF74" s="1087"/>
      <c r="ALG74" s="1087"/>
      <c r="ALH74" s="1087"/>
      <c r="ALI74" s="1087"/>
      <c r="ALJ74" s="1087"/>
      <c r="ALK74" s="1087"/>
      <c r="ALL74" s="1087"/>
      <c r="ALM74" s="1087"/>
      <c r="ALN74" s="1087"/>
      <c r="ALO74" s="1087"/>
      <c r="ALP74" s="1087"/>
      <c r="ALQ74" s="1087"/>
      <c r="ALR74" s="1087"/>
      <c r="ALS74" s="1087"/>
      <c r="ALT74" s="1087"/>
      <c r="ALU74" s="1087"/>
      <c r="ALV74" s="1087"/>
      <c r="ALW74" s="1087"/>
      <c r="ALX74" s="1087"/>
      <c r="ALY74" s="1087"/>
      <c r="ALZ74" s="1087"/>
      <c r="AMA74" s="1087"/>
      <c r="AMB74" s="1087"/>
      <c r="AMC74" s="1087"/>
      <c r="AMD74" s="1087"/>
      <c r="AME74" s="1087"/>
      <c r="AMF74" s="1087"/>
      <c r="AMG74" s="1087"/>
      <c r="AMH74" s="1087"/>
    </row>
    <row r="75" spans="1:1025" s="793" customFormat="1" ht="12" x14ac:dyDescent="0.2">
      <c r="A75" s="1113" t="s">
        <v>2611</v>
      </c>
      <c r="B75" s="793" t="s">
        <v>2612</v>
      </c>
      <c r="C75" s="1085">
        <v>68700</v>
      </c>
      <c r="D75" s="1085">
        <v>131000</v>
      </c>
      <c r="E75" s="1085">
        <v>199700</v>
      </c>
      <c r="F75" s="1085">
        <v>0</v>
      </c>
      <c r="G75" s="1085">
        <v>199700</v>
      </c>
      <c r="H75" s="1357">
        <f t="shared" si="1"/>
        <v>0</v>
      </c>
      <c r="I75" s="1087"/>
      <c r="J75" s="1087"/>
      <c r="K75" s="1087"/>
      <c r="L75" s="1087"/>
      <c r="M75" s="1087"/>
      <c r="N75" s="1087"/>
      <c r="O75" s="1087"/>
      <c r="P75" s="1087"/>
      <c r="Q75" s="1087"/>
      <c r="R75" s="1087"/>
      <c r="S75" s="1087"/>
      <c r="T75" s="1087"/>
      <c r="U75" s="1087"/>
      <c r="V75" s="1087"/>
      <c r="W75" s="1087"/>
      <c r="X75" s="1087"/>
      <c r="Y75" s="1087"/>
      <c r="Z75" s="1087"/>
      <c r="AA75" s="1087"/>
      <c r="AB75" s="1087"/>
      <c r="AC75" s="1087"/>
      <c r="AD75" s="1087"/>
      <c r="AE75" s="1087"/>
      <c r="AF75" s="1087"/>
      <c r="AG75" s="1087"/>
      <c r="AH75" s="1087"/>
      <c r="AI75" s="1087"/>
      <c r="AJ75" s="1087"/>
      <c r="AK75" s="1087"/>
      <c r="AL75" s="1087"/>
      <c r="AM75" s="1087"/>
      <c r="AN75" s="1087"/>
      <c r="AO75" s="1087"/>
      <c r="AP75" s="1087"/>
      <c r="AQ75" s="1087"/>
      <c r="AR75" s="1087"/>
      <c r="AS75" s="1087"/>
      <c r="AT75" s="1087"/>
      <c r="AU75" s="1087"/>
      <c r="AV75" s="1087"/>
      <c r="AW75" s="1087"/>
      <c r="AX75" s="1087"/>
      <c r="AY75" s="1087"/>
      <c r="AZ75" s="1087"/>
      <c r="BA75" s="1087"/>
      <c r="BB75" s="1087"/>
      <c r="BC75" s="1087"/>
      <c r="BD75" s="1087"/>
      <c r="BE75" s="1087"/>
      <c r="BF75" s="1087"/>
      <c r="BG75" s="1087"/>
      <c r="BH75" s="1087"/>
      <c r="BI75" s="1087"/>
      <c r="BJ75" s="1087"/>
      <c r="BK75" s="1087"/>
      <c r="BL75" s="1087"/>
      <c r="BM75" s="1087"/>
      <c r="BN75" s="1087"/>
      <c r="BO75" s="1087"/>
      <c r="BP75" s="1087"/>
      <c r="BQ75" s="1087"/>
      <c r="BR75" s="1087"/>
      <c r="BS75" s="1087"/>
      <c r="BT75" s="1087"/>
      <c r="BU75" s="1087"/>
      <c r="BV75" s="1087"/>
      <c r="BW75" s="1087"/>
      <c r="BX75" s="1087"/>
      <c r="BY75" s="1087"/>
      <c r="BZ75" s="1087"/>
      <c r="CA75" s="1087"/>
      <c r="CB75" s="1087"/>
      <c r="CC75" s="1087"/>
      <c r="CD75" s="1087"/>
      <c r="CE75" s="1087"/>
      <c r="CF75" s="1087"/>
      <c r="CG75" s="1087"/>
      <c r="CH75" s="1087"/>
      <c r="CI75" s="1087"/>
      <c r="CJ75" s="1087"/>
      <c r="CK75" s="1087"/>
      <c r="CL75" s="1087"/>
      <c r="CM75" s="1087"/>
      <c r="CN75" s="1087"/>
      <c r="CO75" s="1087"/>
      <c r="CP75" s="1087"/>
      <c r="CQ75" s="1087"/>
      <c r="CR75" s="1087"/>
      <c r="CS75" s="1087"/>
      <c r="CT75" s="1087"/>
      <c r="CU75" s="1087"/>
      <c r="CV75" s="1087"/>
      <c r="CW75" s="1087"/>
      <c r="CX75" s="1087"/>
      <c r="CY75" s="1087"/>
      <c r="CZ75" s="1087"/>
      <c r="DA75" s="1087"/>
      <c r="DB75" s="1087"/>
      <c r="DC75" s="1087"/>
      <c r="DD75" s="1087"/>
      <c r="DE75" s="1087"/>
      <c r="DF75" s="1087"/>
      <c r="DG75" s="1087"/>
      <c r="DH75" s="1087"/>
      <c r="DI75" s="1087"/>
      <c r="DJ75" s="1087"/>
      <c r="DK75" s="1087"/>
      <c r="DL75" s="1087"/>
      <c r="DM75" s="1087"/>
      <c r="DN75" s="1087"/>
      <c r="DO75" s="1087"/>
      <c r="DP75" s="1087"/>
      <c r="DQ75" s="1087"/>
      <c r="DR75" s="1087"/>
      <c r="DS75" s="1087"/>
      <c r="DT75" s="1087"/>
      <c r="DU75" s="1087"/>
      <c r="DV75" s="1087"/>
      <c r="DW75" s="1087"/>
      <c r="DX75" s="1087"/>
      <c r="DY75" s="1087"/>
      <c r="DZ75" s="1087"/>
      <c r="EA75" s="1087"/>
      <c r="EB75" s="1087"/>
      <c r="EC75" s="1087"/>
      <c r="ED75" s="1087"/>
      <c r="EE75" s="1087"/>
      <c r="EF75" s="1087"/>
      <c r="EG75" s="1087"/>
      <c r="EH75" s="1087"/>
      <c r="EI75" s="1087"/>
      <c r="EJ75" s="1087"/>
      <c r="EK75" s="1087"/>
      <c r="EL75" s="1087"/>
      <c r="EM75" s="1087"/>
      <c r="EN75" s="1087"/>
      <c r="EO75" s="1087"/>
      <c r="EP75" s="1087"/>
      <c r="EQ75" s="1087"/>
      <c r="ER75" s="1087"/>
      <c r="ES75" s="1087"/>
      <c r="ET75" s="1087"/>
      <c r="EU75" s="1087"/>
      <c r="EV75" s="1087"/>
      <c r="EW75" s="1087"/>
      <c r="EX75" s="1087"/>
      <c r="EY75" s="1087"/>
      <c r="EZ75" s="1087"/>
      <c r="FA75" s="1087"/>
      <c r="FB75" s="1087"/>
      <c r="FC75" s="1087"/>
      <c r="FD75" s="1087"/>
      <c r="FE75" s="1087"/>
      <c r="FF75" s="1087"/>
      <c r="FG75" s="1087"/>
      <c r="FH75" s="1087"/>
      <c r="FI75" s="1087"/>
      <c r="FJ75" s="1087"/>
      <c r="FK75" s="1087"/>
      <c r="FL75" s="1087"/>
      <c r="FM75" s="1087"/>
      <c r="FN75" s="1087"/>
      <c r="FO75" s="1087"/>
      <c r="FP75" s="1087"/>
      <c r="FQ75" s="1087"/>
      <c r="FR75" s="1087"/>
      <c r="FS75" s="1087"/>
      <c r="FT75" s="1087"/>
      <c r="FU75" s="1087"/>
      <c r="FV75" s="1087"/>
      <c r="FW75" s="1087"/>
      <c r="FX75" s="1087"/>
      <c r="FY75" s="1087"/>
      <c r="FZ75" s="1087"/>
      <c r="GA75" s="1087"/>
      <c r="GB75" s="1087"/>
      <c r="GC75" s="1087"/>
      <c r="GD75" s="1087"/>
      <c r="GE75" s="1087"/>
      <c r="GF75" s="1087"/>
      <c r="GG75" s="1087"/>
      <c r="GH75" s="1087"/>
      <c r="GI75" s="1087"/>
      <c r="GJ75" s="1087"/>
      <c r="GK75" s="1087"/>
      <c r="GL75" s="1087"/>
      <c r="GM75" s="1087"/>
      <c r="GN75" s="1087"/>
      <c r="GO75" s="1087"/>
      <c r="GP75" s="1087"/>
      <c r="GQ75" s="1087"/>
      <c r="GR75" s="1087"/>
      <c r="GS75" s="1087"/>
      <c r="GT75" s="1087"/>
      <c r="GU75" s="1087"/>
      <c r="GV75" s="1087"/>
      <c r="GW75" s="1087"/>
      <c r="GX75" s="1087"/>
      <c r="GY75" s="1087"/>
      <c r="GZ75" s="1087"/>
      <c r="HA75" s="1087"/>
      <c r="HB75" s="1087"/>
      <c r="HC75" s="1087"/>
      <c r="HD75" s="1087"/>
      <c r="HE75" s="1087"/>
      <c r="HF75" s="1087"/>
      <c r="HG75" s="1087"/>
      <c r="HH75" s="1087"/>
      <c r="HI75" s="1087"/>
      <c r="HJ75" s="1087"/>
      <c r="HK75" s="1087"/>
      <c r="HL75" s="1087"/>
      <c r="HM75" s="1087"/>
      <c r="HN75" s="1087"/>
      <c r="HO75" s="1087"/>
      <c r="HP75" s="1087"/>
      <c r="HQ75" s="1087"/>
      <c r="HR75" s="1087"/>
      <c r="HS75" s="1087"/>
      <c r="HT75" s="1087"/>
      <c r="HU75" s="1087"/>
      <c r="HV75" s="1087"/>
      <c r="HW75" s="1087"/>
      <c r="HX75" s="1087"/>
      <c r="HY75" s="1087"/>
      <c r="HZ75" s="1087"/>
      <c r="IA75" s="1087"/>
      <c r="IB75" s="1087"/>
      <c r="IC75" s="1087"/>
      <c r="ID75" s="1087"/>
      <c r="IE75" s="1087"/>
      <c r="IF75" s="1087"/>
      <c r="IG75" s="1087"/>
      <c r="IH75" s="1087"/>
      <c r="II75" s="1087"/>
      <c r="IJ75" s="1087"/>
      <c r="IK75" s="1087"/>
      <c r="IL75" s="1087"/>
      <c r="IM75" s="1087"/>
      <c r="IN75" s="1087"/>
      <c r="IO75" s="1087"/>
      <c r="IP75" s="1087"/>
      <c r="IQ75" s="1087"/>
      <c r="IR75" s="1087"/>
      <c r="IS75" s="1087"/>
      <c r="IT75" s="1087"/>
      <c r="IU75" s="1087"/>
      <c r="IV75" s="1087"/>
      <c r="IW75" s="1087"/>
      <c r="IX75" s="1087"/>
      <c r="IY75" s="1087"/>
      <c r="IZ75" s="1087"/>
      <c r="JA75" s="1087"/>
      <c r="JB75" s="1087"/>
      <c r="JC75" s="1087"/>
      <c r="JD75" s="1087"/>
      <c r="JE75" s="1087"/>
      <c r="JF75" s="1087"/>
      <c r="JG75" s="1087"/>
      <c r="JH75" s="1087"/>
      <c r="JI75" s="1087"/>
      <c r="JJ75" s="1087"/>
      <c r="JK75" s="1087"/>
      <c r="JL75" s="1087"/>
      <c r="JM75" s="1087"/>
      <c r="JN75" s="1087"/>
      <c r="JO75" s="1087"/>
      <c r="JP75" s="1087"/>
      <c r="JQ75" s="1087"/>
      <c r="JR75" s="1087"/>
      <c r="JS75" s="1087"/>
      <c r="JT75" s="1087"/>
      <c r="JU75" s="1087"/>
      <c r="JV75" s="1087"/>
      <c r="JW75" s="1087"/>
      <c r="JX75" s="1087"/>
      <c r="JY75" s="1087"/>
      <c r="JZ75" s="1087"/>
      <c r="KA75" s="1087"/>
      <c r="KB75" s="1087"/>
      <c r="KC75" s="1087"/>
      <c r="KD75" s="1087"/>
      <c r="KE75" s="1087"/>
      <c r="KF75" s="1087"/>
      <c r="KG75" s="1087"/>
      <c r="KH75" s="1087"/>
      <c r="KI75" s="1087"/>
      <c r="KJ75" s="1087"/>
      <c r="KK75" s="1087"/>
      <c r="KL75" s="1087"/>
      <c r="KM75" s="1087"/>
      <c r="KN75" s="1087"/>
      <c r="KO75" s="1087"/>
      <c r="KP75" s="1087"/>
      <c r="KQ75" s="1087"/>
      <c r="KR75" s="1087"/>
      <c r="KS75" s="1087"/>
      <c r="KT75" s="1087"/>
      <c r="KU75" s="1087"/>
      <c r="KV75" s="1087"/>
      <c r="KW75" s="1087"/>
      <c r="KX75" s="1087"/>
      <c r="KY75" s="1087"/>
      <c r="KZ75" s="1087"/>
      <c r="LA75" s="1087"/>
      <c r="LB75" s="1087"/>
      <c r="LC75" s="1087"/>
      <c r="LD75" s="1087"/>
      <c r="LE75" s="1087"/>
      <c r="LF75" s="1087"/>
      <c r="LG75" s="1087"/>
      <c r="LH75" s="1087"/>
      <c r="LI75" s="1087"/>
      <c r="LJ75" s="1087"/>
      <c r="LK75" s="1087"/>
      <c r="LL75" s="1087"/>
      <c r="LM75" s="1087"/>
      <c r="LN75" s="1087"/>
      <c r="LO75" s="1087"/>
      <c r="LP75" s="1087"/>
      <c r="LQ75" s="1087"/>
      <c r="LR75" s="1087"/>
      <c r="LS75" s="1087"/>
      <c r="LT75" s="1087"/>
      <c r="LU75" s="1087"/>
      <c r="LV75" s="1087"/>
      <c r="LW75" s="1087"/>
      <c r="LX75" s="1087"/>
      <c r="LY75" s="1087"/>
      <c r="LZ75" s="1087"/>
      <c r="MA75" s="1087"/>
      <c r="MB75" s="1087"/>
      <c r="MC75" s="1087"/>
      <c r="MD75" s="1087"/>
      <c r="ME75" s="1087"/>
      <c r="MF75" s="1087"/>
      <c r="MG75" s="1087"/>
      <c r="MH75" s="1087"/>
      <c r="MI75" s="1087"/>
      <c r="MJ75" s="1087"/>
      <c r="MK75" s="1087"/>
      <c r="ML75" s="1087"/>
      <c r="MM75" s="1087"/>
      <c r="MN75" s="1087"/>
      <c r="MO75" s="1087"/>
      <c r="MP75" s="1087"/>
      <c r="MQ75" s="1087"/>
      <c r="MR75" s="1087"/>
      <c r="MS75" s="1087"/>
      <c r="MT75" s="1087"/>
      <c r="MU75" s="1087"/>
      <c r="MV75" s="1087"/>
      <c r="MW75" s="1087"/>
      <c r="MX75" s="1087"/>
      <c r="MY75" s="1087"/>
      <c r="MZ75" s="1087"/>
      <c r="NA75" s="1087"/>
      <c r="NB75" s="1087"/>
      <c r="NC75" s="1087"/>
      <c r="ND75" s="1087"/>
      <c r="NE75" s="1087"/>
      <c r="NF75" s="1087"/>
      <c r="NG75" s="1087"/>
      <c r="NH75" s="1087"/>
      <c r="NI75" s="1087"/>
      <c r="NJ75" s="1087"/>
      <c r="NK75" s="1087"/>
      <c r="NL75" s="1087"/>
      <c r="NM75" s="1087"/>
      <c r="NN75" s="1087"/>
      <c r="NO75" s="1087"/>
      <c r="NP75" s="1087"/>
      <c r="NQ75" s="1087"/>
      <c r="NR75" s="1087"/>
      <c r="NS75" s="1087"/>
      <c r="NT75" s="1087"/>
      <c r="NU75" s="1087"/>
      <c r="NV75" s="1087"/>
      <c r="NW75" s="1087"/>
      <c r="NX75" s="1087"/>
      <c r="NY75" s="1087"/>
      <c r="NZ75" s="1087"/>
      <c r="OA75" s="1087"/>
      <c r="OB75" s="1087"/>
      <c r="OC75" s="1087"/>
      <c r="OD75" s="1087"/>
      <c r="OE75" s="1087"/>
      <c r="OF75" s="1087"/>
      <c r="OG75" s="1087"/>
      <c r="OH75" s="1087"/>
      <c r="OI75" s="1087"/>
      <c r="OJ75" s="1087"/>
      <c r="OK75" s="1087"/>
      <c r="OL75" s="1087"/>
      <c r="OM75" s="1087"/>
      <c r="ON75" s="1087"/>
      <c r="OO75" s="1087"/>
      <c r="OP75" s="1087"/>
      <c r="OQ75" s="1087"/>
      <c r="OR75" s="1087"/>
      <c r="OS75" s="1087"/>
      <c r="OT75" s="1087"/>
      <c r="OU75" s="1087"/>
      <c r="OV75" s="1087"/>
      <c r="OW75" s="1087"/>
      <c r="OX75" s="1087"/>
      <c r="OY75" s="1087"/>
      <c r="OZ75" s="1087"/>
      <c r="PA75" s="1087"/>
      <c r="PB75" s="1087"/>
      <c r="PC75" s="1087"/>
      <c r="PD75" s="1087"/>
      <c r="PE75" s="1087"/>
      <c r="PF75" s="1087"/>
      <c r="PG75" s="1087"/>
      <c r="PH75" s="1087"/>
      <c r="PI75" s="1087"/>
      <c r="PJ75" s="1087"/>
      <c r="PK75" s="1087"/>
      <c r="PL75" s="1087"/>
      <c r="PM75" s="1087"/>
      <c r="PN75" s="1087"/>
      <c r="PO75" s="1087"/>
      <c r="PP75" s="1087"/>
      <c r="PQ75" s="1087"/>
      <c r="PR75" s="1087"/>
      <c r="PS75" s="1087"/>
      <c r="PT75" s="1087"/>
      <c r="PU75" s="1087"/>
      <c r="PV75" s="1087"/>
      <c r="PW75" s="1087"/>
      <c r="PX75" s="1087"/>
      <c r="PY75" s="1087"/>
      <c r="PZ75" s="1087"/>
      <c r="QA75" s="1087"/>
      <c r="QB75" s="1087"/>
      <c r="QC75" s="1087"/>
      <c r="QD75" s="1087"/>
      <c r="QE75" s="1087"/>
      <c r="QF75" s="1087"/>
      <c r="QG75" s="1087"/>
      <c r="QH75" s="1087"/>
      <c r="QI75" s="1087"/>
      <c r="QJ75" s="1087"/>
      <c r="QK75" s="1087"/>
      <c r="QL75" s="1087"/>
      <c r="QM75" s="1087"/>
      <c r="QN75" s="1087"/>
      <c r="QO75" s="1087"/>
      <c r="QP75" s="1087"/>
      <c r="QQ75" s="1087"/>
      <c r="QR75" s="1087"/>
      <c r="QS75" s="1087"/>
      <c r="QT75" s="1087"/>
      <c r="QU75" s="1087"/>
      <c r="QV75" s="1087"/>
      <c r="QW75" s="1087"/>
      <c r="QX75" s="1087"/>
      <c r="QY75" s="1087"/>
      <c r="QZ75" s="1087"/>
      <c r="RA75" s="1087"/>
      <c r="RB75" s="1087"/>
      <c r="RC75" s="1087"/>
      <c r="RD75" s="1087"/>
      <c r="RE75" s="1087"/>
      <c r="RF75" s="1087"/>
      <c r="RG75" s="1087"/>
      <c r="RH75" s="1087"/>
      <c r="RI75" s="1087"/>
      <c r="RJ75" s="1087"/>
      <c r="RK75" s="1087"/>
      <c r="RL75" s="1087"/>
      <c r="RM75" s="1087"/>
      <c r="RN75" s="1087"/>
      <c r="RO75" s="1087"/>
      <c r="RP75" s="1087"/>
      <c r="RQ75" s="1087"/>
      <c r="RR75" s="1087"/>
      <c r="RS75" s="1087"/>
      <c r="RT75" s="1087"/>
      <c r="RU75" s="1087"/>
      <c r="RV75" s="1087"/>
      <c r="RW75" s="1087"/>
      <c r="RX75" s="1087"/>
      <c r="RY75" s="1087"/>
      <c r="RZ75" s="1087"/>
      <c r="SA75" s="1087"/>
      <c r="SB75" s="1087"/>
      <c r="SC75" s="1087"/>
      <c r="SD75" s="1087"/>
      <c r="SE75" s="1087"/>
      <c r="SF75" s="1087"/>
      <c r="SG75" s="1087"/>
      <c r="SH75" s="1087"/>
      <c r="SI75" s="1087"/>
      <c r="SJ75" s="1087"/>
      <c r="SK75" s="1087"/>
      <c r="SL75" s="1087"/>
      <c r="SM75" s="1087"/>
      <c r="SN75" s="1087"/>
      <c r="SO75" s="1087"/>
      <c r="SP75" s="1087"/>
      <c r="SQ75" s="1087"/>
      <c r="SR75" s="1087"/>
      <c r="SS75" s="1087"/>
      <c r="ST75" s="1087"/>
      <c r="SU75" s="1087"/>
      <c r="SV75" s="1087"/>
      <c r="SW75" s="1087"/>
      <c r="SX75" s="1087"/>
      <c r="SY75" s="1087"/>
      <c r="SZ75" s="1087"/>
      <c r="TA75" s="1087"/>
      <c r="TB75" s="1087"/>
      <c r="TC75" s="1087"/>
      <c r="TD75" s="1087"/>
      <c r="TE75" s="1087"/>
      <c r="TF75" s="1087"/>
      <c r="TG75" s="1087"/>
      <c r="TH75" s="1087"/>
      <c r="TI75" s="1087"/>
      <c r="TJ75" s="1087"/>
      <c r="TK75" s="1087"/>
      <c r="TL75" s="1087"/>
      <c r="TM75" s="1087"/>
      <c r="TN75" s="1087"/>
      <c r="TO75" s="1087"/>
      <c r="TP75" s="1087"/>
      <c r="TQ75" s="1087"/>
      <c r="TR75" s="1087"/>
      <c r="TS75" s="1087"/>
      <c r="TT75" s="1087"/>
      <c r="TU75" s="1087"/>
      <c r="TV75" s="1087"/>
      <c r="TW75" s="1087"/>
      <c r="TX75" s="1087"/>
      <c r="TY75" s="1087"/>
      <c r="TZ75" s="1087"/>
      <c r="UA75" s="1087"/>
      <c r="UB75" s="1087"/>
      <c r="UC75" s="1087"/>
      <c r="UD75" s="1087"/>
      <c r="UE75" s="1087"/>
      <c r="UF75" s="1087"/>
      <c r="UG75" s="1087"/>
      <c r="UH75" s="1087"/>
      <c r="UI75" s="1087"/>
      <c r="UJ75" s="1087"/>
      <c r="UK75" s="1087"/>
      <c r="UL75" s="1087"/>
      <c r="UM75" s="1087"/>
      <c r="UN75" s="1087"/>
      <c r="UO75" s="1087"/>
      <c r="UP75" s="1087"/>
      <c r="UQ75" s="1087"/>
      <c r="UR75" s="1087"/>
      <c r="US75" s="1087"/>
      <c r="UT75" s="1087"/>
      <c r="UU75" s="1087"/>
      <c r="UV75" s="1087"/>
      <c r="UW75" s="1087"/>
      <c r="UX75" s="1087"/>
      <c r="UY75" s="1087"/>
      <c r="UZ75" s="1087"/>
      <c r="VA75" s="1087"/>
      <c r="VB75" s="1087"/>
      <c r="VC75" s="1087"/>
      <c r="VD75" s="1087"/>
      <c r="VE75" s="1087"/>
      <c r="VF75" s="1087"/>
      <c r="VG75" s="1087"/>
      <c r="VH75" s="1087"/>
      <c r="VI75" s="1087"/>
      <c r="VJ75" s="1087"/>
      <c r="VK75" s="1087"/>
      <c r="VL75" s="1087"/>
      <c r="VM75" s="1087"/>
      <c r="VN75" s="1087"/>
      <c r="VO75" s="1087"/>
      <c r="VP75" s="1087"/>
      <c r="VQ75" s="1087"/>
      <c r="VR75" s="1087"/>
      <c r="VS75" s="1087"/>
      <c r="VT75" s="1087"/>
      <c r="VU75" s="1087"/>
      <c r="VV75" s="1087"/>
      <c r="VW75" s="1087"/>
      <c r="VX75" s="1087"/>
      <c r="VY75" s="1087"/>
      <c r="VZ75" s="1087"/>
      <c r="WA75" s="1087"/>
      <c r="WB75" s="1087"/>
      <c r="WC75" s="1087"/>
      <c r="WD75" s="1087"/>
      <c r="WE75" s="1087"/>
      <c r="WF75" s="1087"/>
      <c r="WG75" s="1087"/>
      <c r="WH75" s="1087"/>
      <c r="WI75" s="1087"/>
      <c r="WJ75" s="1087"/>
      <c r="WK75" s="1087"/>
      <c r="WL75" s="1087"/>
      <c r="WM75" s="1087"/>
      <c r="WN75" s="1087"/>
      <c r="WO75" s="1087"/>
      <c r="WP75" s="1087"/>
      <c r="WQ75" s="1087"/>
      <c r="WR75" s="1087"/>
      <c r="WS75" s="1087"/>
      <c r="WT75" s="1087"/>
      <c r="WU75" s="1087"/>
      <c r="WV75" s="1087"/>
      <c r="WW75" s="1087"/>
      <c r="WX75" s="1087"/>
      <c r="WY75" s="1087"/>
      <c r="WZ75" s="1087"/>
      <c r="XA75" s="1087"/>
      <c r="XB75" s="1087"/>
      <c r="XC75" s="1087"/>
      <c r="XD75" s="1087"/>
      <c r="XE75" s="1087"/>
      <c r="XF75" s="1087"/>
      <c r="XG75" s="1087"/>
      <c r="XH75" s="1087"/>
      <c r="XI75" s="1087"/>
      <c r="XJ75" s="1087"/>
      <c r="XK75" s="1087"/>
      <c r="XL75" s="1087"/>
      <c r="XM75" s="1087"/>
      <c r="XN75" s="1087"/>
      <c r="XO75" s="1087"/>
      <c r="XP75" s="1087"/>
      <c r="XQ75" s="1087"/>
      <c r="XR75" s="1087"/>
      <c r="XS75" s="1087"/>
      <c r="XT75" s="1087"/>
      <c r="XU75" s="1087"/>
      <c r="XV75" s="1087"/>
      <c r="XW75" s="1087"/>
      <c r="XX75" s="1087"/>
      <c r="XY75" s="1087"/>
      <c r="XZ75" s="1087"/>
      <c r="YA75" s="1087"/>
      <c r="YB75" s="1087"/>
      <c r="YC75" s="1087"/>
      <c r="YD75" s="1087"/>
      <c r="YE75" s="1087"/>
      <c r="YF75" s="1087"/>
      <c r="YG75" s="1087"/>
      <c r="YH75" s="1087"/>
      <c r="YI75" s="1087"/>
      <c r="YJ75" s="1087"/>
      <c r="YK75" s="1087"/>
      <c r="YL75" s="1087"/>
      <c r="YM75" s="1087"/>
      <c r="YN75" s="1087"/>
      <c r="YO75" s="1087"/>
      <c r="YP75" s="1087"/>
      <c r="YQ75" s="1087"/>
      <c r="YR75" s="1087"/>
      <c r="YS75" s="1087"/>
      <c r="YT75" s="1087"/>
      <c r="YU75" s="1087"/>
      <c r="YV75" s="1087"/>
      <c r="YW75" s="1087"/>
      <c r="YX75" s="1087"/>
      <c r="YY75" s="1087"/>
      <c r="YZ75" s="1087"/>
      <c r="ZA75" s="1087"/>
      <c r="ZB75" s="1087"/>
      <c r="ZC75" s="1087"/>
      <c r="ZD75" s="1087"/>
      <c r="ZE75" s="1087"/>
      <c r="ZF75" s="1087"/>
      <c r="ZG75" s="1087"/>
      <c r="ZH75" s="1087"/>
      <c r="ZI75" s="1087"/>
      <c r="ZJ75" s="1087"/>
      <c r="ZK75" s="1087"/>
      <c r="ZL75" s="1087"/>
      <c r="ZM75" s="1087"/>
      <c r="ZN75" s="1087"/>
      <c r="ZO75" s="1087"/>
      <c r="ZP75" s="1087"/>
      <c r="ZQ75" s="1087"/>
      <c r="ZR75" s="1087"/>
      <c r="ZS75" s="1087"/>
      <c r="ZT75" s="1087"/>
      <c r="ZU75" s="1087"/>
      <c r="ZV75" s="1087"/>
      <c r="ZW75" s="1087"/>
      <c r="ZX75" s="1087"/>
      <c r="ZY75" s="1087"/>
      <c r="ZZ75" s="1087"/>
      <c r="AAA75" s="1087"/>
      <c r="AAB75" s="1087"/>
      <c r="AAC75" s="1087"/>
      <c r="AAD75" s="1087"/>
      <c r="AAE75" s="1087"/>
      <c r="AAF75" s="1087"/>
      <c r="AAG75" s="1087"/>
      <c r="AAH75" s="1087"/>
      <c r="AAI75" s="1087"/>
      <c r="AAJ75" s="1087"/>
      <c r="AAK75" s="1087"/>
      <c r="AAL75" s="1087"/>
      <c r="AAM75" s="1087"/>
      <c r="AAN75" s="1087"/>
      <c r="AAO75" s="1087"/>
      <c r="AAP75" s="1087"/>
      <c r="AAQ75" s="1087"/>
      <c r="AAR75" s="1087"/>
      <c r="AAS75" s="1087"/>
      <c r="AAT75" s="1087"/>
      <c r="AAU75" s="1087"/>
      <c r="AAV75" s="1087"/>
      <c r="AAW75" s="1087"/>
      <c r="AAX75" s="1087"/>
      <c r="AAY75" s="1087"/>
      <c r="AAZ75" s="1087"/>
      <c r="ABA75" s="1087"/>
      <c r="ABB75" s="1087"/>
      <c r="ABC75" s="1087"/>
      <c r="ABD75" s="1087"/>
      <c r="ABE75" s="1087"/>
      <c r="ABF75" s="1087"/>
      <c r="ABG75" s="1087"/>
      <c r="ABH75" s="1087"/>
      <c r="ABI75" s="1087"/>
      <c r="ABJ75" s="1087"/>
      <c r="ABK75" s="1087"/>
      <c r="ABL75" s="1087"/>
      <c r="ABM75" s="1087"/>
      <c r="ABN75" s="1087"/>
      <c r="ABO75" s="1087"/>
      <c r="ABP75" s="1087"/>
      <c r="ABQ75" s="1087"/>
      <c r="ABR75" s="1087"/>
      <c r="ABS75" s="1087"/>
      <c r="ABT75" s="1087"/>
      <c r="ABU75" s="1087"/>
      <c r="ABV75" s="1087"/>
      <c r="ABW75" s="1087"/>
      <c r="ABX75" s="1087"/>
      <c r="ABY75" s="1087"/>
      <c r="ABZ75" s="1087"/>
      <c r="ACA75" s="1087"/>
      <c r="ACB75" s="1087"/>
      <c r="ACC75" s="1087"/>
      <c r="ACD75" s="1087"/>
      <c r="ACE75" s="1087"/>
      <c r="ACF75" s="1087"/>
      <c r="ACG75" s="1087"/>
      <c r="ACH75" s="1087"/>
      <c r="ACI75" s="1087"/>
      <c r="ACJ75" s="1087"/>
      <c r="ACK75" s="1087"/>
      <c r="ACL75" s="1087"/>
      <c r="ACM75" s="1087"/>
      <c r="ACN75" s="1087"/>
      <c r="ACO75" s="1087"/>
      <c r="ACP75" s="1087"/>
      <c r="ACQ75" s="1087"/>
      <c r="ACR75" s="1087"/>
      <c r="ACS75" s="1087"/>
      <c r="ACT75" s="1087"/>
      <c r="ACU75" s="1087"/>
      <c r="ACV75" s="1087"/>
      <c r="ACW75" s="1087"/>
      <c r="ACX75" s="1087"/>
      <c r="ACY75" s="1087"/>
      <c r="ACZ75" s="1087"/>
      <c r="ADA75" s="1087"/>
      <c r="ADB75" s="1087"/>
      <c r="ADC75" s="1087"/>
      <c r="ADD75" s="1087"/>
      <c r="ADE75" s="1087"/>
      <c r="ADF75" s="1087"/>
      <c r="ADG75" s="1087"/>
      <c r="ADH75" s="1087"/>
      <c r="ADI75" s="1087"/>
      <c r="ADJ75" s="1087"/>
      <c r="ADK75" s="1087"/>
      <c r="ADL75" s="1087"/>
      <c r="ADM75" s="1087"/>
      <c r="ADN75" s="1087"/>
      <c r="ADO75" s="1087"/>
      <c r="ADP75" s="1087"/>
      <c r="ADQ75" s="1087"/>
      <c r="ADR75" s="1087"/>
      <c r="ADS75" s="1087"/>
      <c r="ADT75" s="1087"/>
      <c r="ADU75" s="1087"/>
      <c r="ADV75" s="1087"/>
      <c r="ADW75" s="1087"/>
      <c r="ADX75" s="1087"/>
      <c r="ADY75" s="1087"/>
      <c r="ADZ75" s="1087"/>
      <c r="AEA75" s="1087"/>
      <c r="AEB75" s="1087"/>
      <c r="AEC75" s="1087"/>
      <c r="AED75" s="1087"/>
      <c r="AEE75" s="1087"/>
      <c r="AEF75" s="1087"/>
      <c r="AEG75" s="1087"/>
      <c r="AEH75" s="1087"/>
      <c r="AEI75" s="1087"/>
      <c r="AEJ75" s="1087"/>
      <c r="AEK75" s="1087"/>
      <c r="AEL75" s="1087"/>
      <c r="AEM75" s="1087"/>
      <c r="AEN75" s="1087"/>
      <c r="AEO75" s="1087"/>
      <c r="AEP75" s="1087"/>
      <c r="AEQ75" s="1087"/>
      <c r="AER75" s="1087"/>
      <c r="AES75" s="1087"/>
      <c r="AET75" s="1087"/>
      <c r="AEU75" s="1087"/>
      <c r="AEV75" s="1087"/>
      <c r="AEW75" s="1087"/>
      <c r="AEX75" s="1087"/>
      <c r="AEY75" s="1087"/>
      <c r="AEZ75" s="1087"/>
      <c r="AFA75" s="1087"/>
      <c r="AFB75" s="1087"/>
      <c r="AFC75" s="1087"/>
      <c r="AFD75" s="1087"/>
      <c r="AFE75" s="1087"/>
      <c r="AFF75" s="1087"/>
      <c r="AFG75" s="1087"/>
      <c r="AFH75" s="1087"/>
      <c r="AFI75" s="1087"/>
      <c r="AFJ75" s="1087"/>
      <c r="AFK75" s="1087"/>
      <c r="AFL75" s="1087"/>
      <c r="AFM75" s="1087"/>
      <c r="AFN75" s="1087"/>
      <c r="AFO75" s="1087"/>
      <c r="AFP75" s="1087"/>
      <c r="AFQ75" s="1087"/>
      <c r="AFR75" s="1087"/>
      <c r="AFS75" s="1087"/>
      <c r="AFT75" s="1087"/>
      <c r="AFU75" s="1087"/>
      <c r="AFV75" s="1087"/>
      <c r="AFW75" s="1087"/>
      <c r="AFX75" s="1087"/>
      <c r="AFY75" s="1087"/>
      <c r="AFZ75" s="1087"/>
      <c r="AGA75" s="1087"/>
      <c r="AGB75" s="1087"/>
      <c r="AGC75" s="1087"/>
      <c r="AGD75" s="1087"/>
      <c r="AGE75" s="1087"/>
      <c r="AGF75" s="1087"/>
      <c r="AGG75" s="1087"/>
      <c r="AGH75" s="1087"/>
      <c r="AGI75" s="1087"/>
      <c r="AGJ75" s="1087"/>
      <c r="AGK75" s="1087"/>
      <c r="AGL75" s="1087"/>
      <c r="AGM75" s="1087"/>
      <c r="AGN75" s="1087"/>
      <c r="AGO75" s="1087"/>
      <c r="AGP75" s="1087"/>
      <c r="AGQ75" s="1087"/>
      <c r="AGR75" s="1087"/>
      <c r="AGS75" s="1087"/>
      <c r="AGT75" s="1087"/>
      <c r="AGU75" s="1087"/>
      <c r="AGV75" s="1087"/>
      <c r="AGW75" s="1087"/>
      <c r="AGX75" s="1087"/>
      <c r="AGY75" s="1087"/>
      <c r="AGZ75" s="1087"/>
      <c r="AHA75" s="1087"/>
      <c r="AHB75" s="1087"/>
      <c r="AHC75" s="1087"/>
      <c r="AHD75" s="1087"/>
      <c r="AHE75" s="1087"/>
      <c r="AHF75" s="1087"/>
      <c r="AHG75" s="1087"/>
      <c r="AHH75" s="1087"/>
      <c r="AHI75" s="1087"/>
      <c r="AHJ75" s="1087"/>
      <c r="AHK75" s="1087"/>
      <c r="AHL75" s="1087"/>
      <c r="AHM75" s="1087"/>
      <c r="AHN75" s="1087"/>
      <c r="AHO75" s="1087"/>
      <c r="AHP75" s="1087"/>
      <c r="AHQ75" s="1087"/>
      <c r="AHR75" s="1087"/>
      <c r="AHS75" s="1087"/>
      <c r="AHT75" s="1087"/>
      <c r="AHU75" s="1087"/>
      <c r="AHV75" s="1087"/>
      <c r="AHW75" s="1087"/>
      <c r="AHX75" s="1087"/>
      <c r="AHY75" s="1087"/>
      <c r="AHZ75" s="1087"/>
      <c r="AIA75" s="1087"/>
      <c r="AIB75" s="1087"/>
      <c r="AIC75" s="1087"/>
      <c r="AID75" s="1087"/>
      <c r="AIE75" s="1087"/>
      <c r="AIF75" s="1087"/>
      <c r="AIG75" s="1087"/>
      <c r="AIH75" s="1087"/>
      <c r="AII75" s="1087"/>
      <c r="AIJ75" s="1087"/>
      <c r="AIK75" s="1087"/>
      <c r="AIL75" s="1087"/>
      <c r="AIM75" s="1087"/>
      <c r="AIN75" s="1087"/>
      <c r="AIO75" s="1087"/>
      <c r="AIP75" s="1087"/>
      <c r="AIQ75" s="1087"/>
      <c r="AIR75" s="1087"/>
      <c r="AIS75" s="1087"/>
      <c r="AIT75" s="1087"/>
      <c r="AIU75" s="1087"/>
      <c r="AIV75" s="1087"/>
      <c r="AIW75" s="1087"/>
      <c r="AIX75" s="1087"/>
      <c r="AIY75" s="1087"/>
      <c r="AIZ75" s="1087"/>
      <c r="AJA75" s="1087"/>
      <c r="AJB75" s="1087"/>
      <c r="AJC75" s="1087"/>
      <c r="AJD75" s="1087"/>
      <c r="AJE75" s="1087"/>
      <c r="AJF75" s="1087"/>
      <c r="AJG75" s="1087"/>
      <c r="AJH75" s="1087"/>
      <c r="AJI75" s="1087"/>
      <c r="AJJ75" s="1087"/>
      <c r="AJK75" s="1087"/>
      <c r="AJL75" s="1087"/>
      <c r="AJM75" s="1087"/>
      <c r="AJN75" s="1087"/>
      <c r="AJO75" s="1087"/>
      <c r="AJP75" s="1087"/>
      <c r="AJQ75" s="1087"/>
      <c r="AJR75" s="1087"/>
      <c r="AJS75" s="1087"/>
      <c r="AJT75" s="1087"/>
      <c r="AJU75" s="1087"/>
      <c r="AJV75" s="1087"/>
      <c r="AJW75" s="1087"/>
      <c r="AJX75" s="1087"/>
      <c r="AJY75" s="1087"/>
      <c r="AJZ75" s="1087"/>
      <c r="AKA75" s="1087"/>
      <c r="AKB75" s="1087"/>
      <c r="AKC75" s="1087"/>
      <c r="AKD75" s="1087"/>
      <c r="AKE75" s="1087"/>
      <c r="AKF75" s="1087"/>
      <c r="AKG75" s="1087"/>
      <c r="AKH75" s="1087"/>
      <c r="AKI75" s="1087"/>
      <c r="AKJ75" s="1087"/>
      <c r="AKK75" s="1087"/>
      <c r="AKL75" s="1087"/>
      <c r="AKM75" s="1087"/>
      <c r="AKN75" s="1087"/>
      <c r="AKO75" s="1087"/>
      <c r="AKP75" s="1087"/>
      <c r="AKQ75" s="1087"/>
      <c r="AKR75" s="1087"/>
      <c r="AKS75" s="1087"/>
      <c r="AKT75" s="1087"/>
      <c r="AKU75" s="1087"/>
      <c r="AKV75" s="1087"/>
      <c r="AKW75" s="1087"/>
      <c r="AKX75" s="1087"/>
      <c r="AKY75" s="1087"/>
      <c r="AKZ75" s="1087"/>
      <c r="ALA75" s="1087"/>
      <c r="ALB75" s="1087"/>
      <c r="ALC75" s="1087"/>
      <c r="ALD75" s="1087"/>
      <c r="ALE75" s="1087"/>
      <c r="ALF75" s="1087"/>
      <c r="ALG75" s="1087"/>
      <c r="ALH75" s="1087"/>
      <c r="ALI75" s="1087"/>
      <c r="ALJ75" s="1087"/>
      <c r="ALK75" s="1087"/>
      <c r="ALL75" s="1087"/>
      <c r="ALM75" s="1087"/>
      <c r="ALN75" s="1087"/>
      <c r="ALO75" s="1087"/>
      <c r="ALP75" s="1087"/>
      <c r="ALQ75" s="1087"/>
      <c r="ALR75" s="1087"/>
      <c r="ALS75" s="1087"/>
      <c r="ALT75" s="1087"/>
      <c r="ALU75" s="1087"/>
      <c r="ALV75" s="1087"/>
      <c r="ALW75" s="1087"/>
      <c r="ALX75" s="1087"/>
      <c r="ALY75" s="1087"/>
      <c r="ALZ75" s="1087"/>
      <c r="AMA75" s="1087"/>
      <c r="AMB75" s="1087"/>
      <c r="AMC75" s="1087"/>
      <c r="AMD75" s="1087"/>
      <c r="AME75" s="1087"/>
      <c r="AMF75" s="1087"/>
      <c r="AMG75" s="1087"/>
      <c r="AMH75" s="1087"/>
    </row>
    <row r="76" spans="1:1025" s="793" customFormat="1" ht="12" x14ac:dyDescent="0.2">
      <c r="A76" s="1113" t="s">
        <v>2613</v>
      </c>
      <c r="B76" s="793" t="s">
        <v>2614</v>
      </c>
      <c r="C76" s="1085">
        <v>1000000</v>
      </c>
      <c r="D76" s="1085">
        <v>726120</v>
      </c>
      <c r="E76" s="1085">
        <v>1726120</v>
      </c>
      <c r="F76" s="1085">
        <v>88000</v>
      </c>
      <c r="G76" s="1085">
        <v>1638120</v>
      </c>
      <c r="H76" s="1357">
        <f t="shared" si="1"/>
        <v>5.0981391791995921E-2</v>
      </c>
      <c r="I76" s="1087"/>
      <c r="J76" s="1087"/>
      <c r="K76" s="1087"/>
      <c r="L76" s="1087"/>
      <c r="M76" s="1087"/>
      <c r="N76" s="1087"/>
      <c r="O76" s="1087"/>
      <c r="P76" s="1087"/>
      <c r="Q76" s="1087"/>
      <c r="R76" s="1087"/>
      <c r="S76" s="1087"/>
      <c r="T76" s="1087"/>
      <c r="U76" s="1087"/>
      <c r="V76" s="1087"/>
      <c r="W76" s="1087"/>
      <c r="X76" s="1087"/>
      <c r="Y76" s="1087"/>
      <c r="Z76" s="1087"/>
      <c r="AA76" s="1087"/>
      <c r="AB76" s="1087"/>
      <c r="AC76" s="1087"/>
      <c r="AD76" s="1087"/>
      <c r="AE76" s="1087"/>
      <c r="AF76" s="1087"/>
      <c r="AG76" s="1087"/>
      <c r="AH76" s="1087"/>
      <c r="AI76" s="1087"/>
      <c r="AJ76" s="1087"/>
      <c r="AK76" s="1087"/>
      <c r="AL76" s="1087"/>
      <c r="AM76" s="1087"/>
      <c r="AN76" s="1087"/>
      <c r="AO76" s="1087"/>
      <c r="AP76" s="1087"/>
      <c r="AQ76" s="1087"/>
      <c r="AR76" s="1087"/>
      <c r="AS76" s="1087"/>
      <c r="AT76" s="1087"/>
      <c r="AU76" s="1087"/>
      <c r="AV76" s="1087"/>
      <c r="AW76" s="1087"/>
      <c r="AX76" s="1087"/>
      <c r="AY76" s="1087"/>
      <c r="AZ76" s="1087"/>
      <c r="BA76" s="1087"/>
      <c r="BB76" s="1087"/>
      <c r="BC76" s="1087"/>
      <c r="BD76" s="1087"/>
      <c r="BE76" s="1087"/>
      <c r="BF76" s="1087"/>
      <c r="BG76" s="1087"/>
      <c r="BH76" s="1087"/>
      <c r="BI76" s="1087"/>
      <c r="BJ76" s="1087"/>
      <c r="BK76" s="1087"/>
      <c r="BL76" s="1087"/>
      <c r="BM76" s="1087"/>
      <c r="BN76" s="1087"/>
      <c r="BO76" s="1087"/>
      <c r="BP76" s="1087"/>
      <c r="BQ76" s="1087"/>
      <c r="BR76" s="1087"/>
      <c r="BS76" s="1087"/>
      <c r="BT76" s="1087"/>
      <c r="BU76" s="1087"/>
      <c r="BV76" s="1087"/>
      <c r="BW76" s="1087"/>
      <c r="BX76" s="1087"/>
      <c r="BY76" s="1087"/>
      <c r="BZ76" s="1087"/>
      <c r="CA76" s="1087"/>
      <c r="CB76" s="1087"/>
      <c r="CC76" s="1087"/>
      <c r="CD76" s="1087"/>
      <c r="CE76" s="1087"/>
      <c r="CF76" s="1087"/>
      <c r="CG76" s="1087"/>
      <c r="CH76" s="1087"/>
      <c r="CI76" s="1087"/>
      <c r="CJ76" s="1087"/>
      <c r="CK76" s="1087"/>
      <c r="CL76" s="1087"/>
      <c r="CM76" s="1087"/>
      <c r="CN76" s="1087"/>
      <c r="CO76" s="1087"/>
      <c r="CP76" s="1087"/>
      <c r="CQ76" s="1087"/>
      <c r="CR76" s="1087"/>
      <c r="CS76" s="1087"/>
      <c r="CT76" s="1087"/>
      <c r="CU76" s="1087"/>
      <c r="CV76" s="1087"/>
      <c r="CW76" s="1087"/>
      <c r="CX76" s="1087"/>
      <c r="CY76" s="1087"/>
      <c r="CZ76" s="1087"/>
      <c r="DA76" s="1087"/>
      <c r="DB76" s="1087"/>
      <c r="DC76" s="1087"/>
      <c r="DD76" s="1087"/>
      <c r="DE76" s="1087"/>
      <c r="DF76" s="1087"/>
      <c r="DG76" s="1087"/>
      <c r="DH76" s="1087"/>
      <c r="DI76" s="1087"/>
      <c r="DJ76" s="1087"/>
      <c r="DK76" s="1087"/>
      <c r="DL76" s="1087"/>
      <c r="DM76" s="1087"/>
      <c r="DN76" s="1087"/>
      <c r="DO76" s="1087"/>
      <c r="DP76" s="1087"/>
      <c r="DQ76" s="1087"/>
      <c r="DR76" s="1087"/>
      <c r="DS76" s="1087"/>
      <c r="DT76" s="1087"/>
      <c r="DU76" s="1087"/>
      <c r="DV76" s="1087"/>
      <c r="DW76" s="1087"/>
      <c r="DX76" s="1087"/>
      <c r="DY76" s="1087"/>
      <c r="DZ76" s="1087"/>
      <c r="EA76" s="1087"/>
      <c r="EB76" s="1087"/>
      <c r="EC76" s="1087"/>
      <c r="ED76" s="1087"/>
      <c r="EE76" s="1087"/>
      <c r="EF76" s="1087"/>
      <c r="EG76" s="1087"/>
      <c r="EH76" s="1087"/>
      <c r="EI76" s="1087"/>
      <c r="EJ76" s="1087"/>
      <c r="EK76" s="1087"/>
      <c r="EL76" s="1087"/>
      <c r="EM76" s="1087"/>
      <c r="EN76" s="1087"/>
      <c r="EO76" s="1087"/>
      <c r="EP76" s="1087"/>
      <c r="EQ76" s="1087"/>
      <c r="ER76" s="1087"/>
      <c r="ES76" s="1087"/>
      <c r="ET76" s="1087"/>
      <c r="EU76" s="1087"/>
      <c r="EV76" s="1087"/>
      <c r="EW76" s="1087"/>
      <c r="EX76" s="1087"/>
      <c r="EY76" s="1087"/>
      <c r="EZ76" s="1087"/>
      <c r="FA76" s="1087"/>
      <c r="FB76" s="1087"/>
      <c r="FC76" s="1087"/>
      <c r="FD76" s="1087"/>
      <c r="FE76" s="1087"/>
      <c r="FF76" s="1087"/>
      <c r="FG76" s="1087"/>
      <c r="FH76" s="1087"/>
      <c r="FI76" s="1087"/>
      <c r="FJ76" s="1087"/>
      <c r="FK76" s="1087"/>
      <c r="FL76" s="1087"/>
      <c r="FM76" s="1087"/>
      <c r="FN76" s="1087"/>
      <c r="FO76" s="1087"/>
      <c r="FP76" s="1087"/>
      <c r="FQ76" s="1087"/>
      <c r="FR76" s="1087"/>
      <c r="FS76" s="1087"/>
      <c r="FT76" s="1087"/>
      <c r="FU76" s="1087"/>
      <c r="FV76" s="1087"/>
      <c r="FW76" s="1087"/>
      <c r="FX76" s="1087"/>
      <c r="FY76" s="1087"/>
      <c r="FZ76" s="1087"/>
      <c r="GA76" s="1087"/>
      <c r="GB76" s="1087"/>
      <c r="GC76" s="1087"/>
      <c r="GD76" s="1087"/>
      <c r="GE76" s="1087"/>
      <c r="GF76" s="1087"/>
      <c r="GG76" s="1087"/>
      <c r="GH76" s="1087"/>
      <c r="GI76" s="1087"/>
      <c r="GJ76" s="1087"/>
      <c r="GK76" s="1087"/>
      <c r="GL76" s="1087"/>
      <c r="GM76" s="1087"/>
      <c r="GN76" s="1087"/>
      <c r="GO76" s="1087"/>
      <c r="GP76" s="1087"/>
      <c r="GQ76" s="1087"/>
      <c r="GR76" s="1087"/>
      <c r="GS76" s="1087"/>
      <c r="GT76" s="1087"/>
      <c r="GU76" s="1087"/>
      <c r="GV76" s="1087"/>
      <c r="GW76" s="1087"/>
      <c r="GX76" s="1087"/>
      <c r="GY76" s="1087"/>
      <c r="GZ76" s="1087"/>
      <c r="HA76" s="1087"/>
      <c r="HB76" s="1087"/>
      <c r="HC76" s="1087"/>
      <c r="HD76" s="1087"/>
      <c r="HE76" s="1087"/>
      <c r="HF76" s="1087"/>
      <c r="HG76" s="1087"/>
      <c r="HH76" s="1087"/>
      <c r="HI76" s="1087"/>
      <c r="HJ76" s="1087"/>
      <c r="HK76" s="1087"/>
      <c r="HL76" s="1087"/>
      <c r="HM76" s="1087"/>
      <c r="HN76" s="1087"/>
      <c r="HO76" s="1087"/>
      <c r="HP76" s="1087"/>
      <c r="HQ76" s="1087"/>
      <c r="HR76" s="1087"/>
      <c r="HS76" s="1087"/>
      <c r="HT76" s="1087"/>
      <c r="HU76" s="1087"/>
      <c r="HV76" s="1087"/>
      <c r="HW76" s="1087"/>
      <c r="HX76" s="1087"/>
      <c r="HY76" s="1087"/>
      <c r="HZ76" s="1087"/>
      <c r="IA76" s="1087"/>
      <c r="IB76" s="1087"/>
      <c r="IC76" s="1087"/>
      <c r="ID76" s="1087"/>
      <c r="IE76" s="1087"/>
      <c r="IF76" s="1087"/>
      <c r="IG76" s="1087"/>
      <c r="IH76" s="1087"/>
      <c r="II76" s="1087"/>
      <c r="IJ76" s="1087"/>
      <c r="IK76" s="1087"/>
      <c r="IL76" s="1087"/>
      <c r="IM76" s="1087"/>
      <c r="IN76" s="1087"/>
      <c r="IO76" s="1087"/>
      <c r="IP76" s="1087"/>
      <c r="IQ76" s="1087"/>
      <c r="IR76" s="1087"/>
      <c r="IS76" s="1087"/>
      <c r="IT76" s="1087"/>
      <c r="IU76" s="1087"/>
      <c r="IV76" s="1087"/>
      <c r="IW76" s="1087"/>
      <c r="IX76" s="1087"/>
      <c r="IY76" s="1087"/>
      <c r="IZ76" s="1087"/>
      <c r="JA76" s="1087"/>
      <c r="JB76" s="1087"/>
      <c r="JC76" s="1087"/>
      <c r="JD76" s="1087"/>
      <c r="JE76" s="1087"/>
      <c r="JF76" s="1087"/>
      <c r="JG76" s="1087"/>
      <c r="JH76" s="1087"/>
      <c r="JI76" s="1087"/>
      <c r="JJ76" s="1087"/>
      <c r="JK76" s="1087"/>
      <c r="JL76" s="1087"/>
      <c r="JM76" s="1087"/>
      <c r="JN76" s="1087"/>
      <c r="JO76" s="1087"/>
      <c r="JP76" s="1087"/>
      <c r="JQ76" s="1087"/>
      <c r="JR76" s="1087"/>
      <c r="JS76" s="1087"/>
      <c r="JT76" s="1087"/>
      <c r="JU76" s="1087"/>
      <c r="JV76" s="1087"/>
      <c r="JW76" s="1087"/>
      <c r="JX76" s="1087"/>
      <c r="JY76" s="1087"/>
      <c r="JZ76" s="1087"/>
      <c r="KA76" s="1087"/>
      <c r="KB76" s="1087"/>
      <c r="KC76" s="1087"/>
      <c r="KD76" s="1087"/>
      <c r="KE76" s="1087"/>
      <c r="KF76" s="1087"/>
      <c r="KG76" s="1087"/>
      <c r="KH76" s="1087"/>
      <c r="KI76" s="1087"/>
      <c r="KJ76" s="1087"/>
      <c r="KK76" s="1087"/>
      <c r="KL76" s="1087"/>
      <c r="KM76" s="1087"/>
      <c r="KN76" s="1087"/>
      <c r="KO76" s="1087"/>
      <c r="KP76" s="1087"/>
      <c r="KQ76" s="1087"/>
      <c r="KR76" s="1087"/>
      <c r="KS76" s="1087"/>
      <c r="KT76" s="1087"/>
      <c r="KU76" s="1087"/>
      <c r="KV76" s="1087"/>
      <c r="KW76" s="1087"/>
      <c r="KX76" s="1087"/>
      <c r="KY76" s="1087"/>
      <c r="KZ76" s="1087"/>
      <c r="LA76" s="1087"/>
      <c r="LB76" s="1087"/>
      <c r="LC76" s="1087"/>
      <c r="LD76" s="1087"/>
      <c r="LE76" s="1087"/>
      <c r="LF76" s="1087"/>
      <c r="LG76" s="1087"/>
      <c r="LH76" s="1087"/>
      <c r="LI76" s="1087"/>
      <c r="LJ76" s="1087"/>
      <c r="LK76" s="1087"/>
      <c r="LL76" s="1087"/>
      <c r="LM76" s="1087"/>
      <c r="LN76" s="1087"/>
      <c r="LO76" s="1087"/>
      <c r="LP76" s="1087"/>
      <c r="LQ76" s="1087"/>
      <c r="LR76" s="1087"/>
      <c r="LS76" s="1087"/>
      <c r="LT76" s="1087"/>
      <c r="LU76" s="1087"/>
      <c r="LV76" s="1087"/>
      <c r="LW76" s="1087"/>
      <c r="LX76" s="1087"/>
      <c r="LY76" s="1087"/>
      <c r="LZ76" s="1087"/>
      <c r="MA76" s="1087"/>
      <c r="MB76" s="1087"/>
      <c r="MC76" s="1087"/>
      <c r="MD76" s="1087"/>
      <c r="ME76" s="1087"/>
      <c r="MF76" s="1087"/>
      <c r="MG76" s="1087"/>
      <c r="MH76" s="1087"/>
      <c r="MI76" s="1087"/>
      <c r="MJ76" s="1087"/>
      <c r="MK76" s="1087"/>
      <c r="ML76" s="1087"/>
      <c r="MM76" s="1087"/>
      <c r="MN76" s="1087"/>
      <c r="MO76" s="1087"/>
      <c r="MP76" s="1087"/>
      <c r="MQ76" s="1087"/>
      <c r="MR76" s="1087"/>
      <c r="MS76" s="1087"/>
      <c r="MT76" s="1087"/>
      <c r="MU76" s="1087"/>
      <c r="MV76" s="1087"/>
      <c r="MW76" s="1087"/>
      <c r="MX76" s="1087"/>
      <c r="MY76" s="1087"/>
      <c r="MZ76" s="1087"/>
      <c r="NA76" s="1087"/>
      <c r="NB76" s="1087"/>
      <c r="NC76" s="1087"/>
      <c r="ND76" s="1087"/>
      <c r="NE76" s="1087"/>
      <c r="NF76" s="1087"/>
      <c r="NG76" s="1087"/>
      <c r="NH76" s="1087"/>
      <c r="NI76" s="1087"/>
      <c r="NJ76" s="1087"/>
      <c r="NK76" s="1087"/>
      <c r="NL76" s="1087"/>
      <c r="NM76" s="1087"/>
      <c r="NN76" s="1087"/>
      <c r="NO76" s="1087"/>
      <c r="NP76" s="1087"/>
      <c r="NQ76" s="1087"/>
      <c r="NR76" s="1087"/>
      <c r="NS76" s="1087"/>
      <c r="NT76" s="1087"/>
      <c r="NU76" s="1087"/>
      <c r="NV76" s="1087"/>
      <c r="NW76" s="1087"/>
      <c r="NX76" s="1087"/>
      <c r="NY76" s="1087"/>
      <c r="NZ76" s="1087"/>
      <c r="OA76" s="1087"/>
      <c r="OB76" s="1087"/>
      <c r="OC76" s="1087"/>
      <c r="OD76" s="1087"/>
      <c r="OE76" s="1087"/>
      <c r="OF76" s="1087"/>
      <c r="OG76" s="1087"/>
      <c r="OH76" s="1087"/>
      <c r="OI76" s="1087"/>
      <c r="OJ76" s="1087"/>
      <c r="OK76" s="1087"/>
      <c r="OL76" s="1087"/>
      <c r="OM76" s="1087"/>
      <c r="ON76" s="1087"/>
      <c r="OO76" s="1087"/>
      <c r="OP76" s="1087"/>
      <c r="OQ76" s="1087"/>
      <c r="OR76" s="1087"/>
      <c r="OS76" s="1087"/>
      <c r="OT76" s="1087"/>
      <c r="OU76" s="1087"/>
      <c r="OV76" s="1087"/>
      <c r="OW76" s="1087"/>
      <c r="OX76" s="1087"/>
      <c r="OY76" s="1087"/>
      <c r="OZ76" s="1087"/>
      <c r="PA76" s="1087"/>
      <c r="PB76" s="1087"/>
      <c r="PC76" s="1087"/>
      <c r="PD76" s="1087"/>
      <c r="PE76" s="1087"/>
      <c r="PF76" s="1087"/>
      <c r="PG76" s="1087"/>
      <c r="PH76" s="1087"/>
      <c r="PI76" s="1087"/>
      <c r="PJ76" s="1087"/>
      <c r="PK76" s="1087"/>
      <c r="PL76" s="1087"/>
      <c r="PM76" s="1087"/>
      <c r="PN76" s="1087"/>
      <c r="PO76" s="1087"/>
      <c r="PP76" s="1087"/>
      <c r="PQ76" s="1087"/>
      <c r="PR76" s="1087"/>
      <c r="PS76" s="1087"/>
      <c r="PT76" s="1087"/>
      <c r="PU76" s="1087"/>
      <c r="PV76" s="1087"/>
      <c r="PW76" s="1087"/>
      <c r="PX76" s="1087"/>
      <c r="PY76" s="1087"/>
      <c r="PZ76" s="1087"/>
      <c r="QA76" s="1087"/>
      <c r="QB76" s="1087"/>
      <c r="QC76" s="1087"/>
      <c r="QD76" s="1087"/>
      <c r="QE76" s="1087"/>
      <c r="QF76" s="1087"/>
      <c r="QG76" s="1087"/>
      <c r="QH76" s="1087"/>
      <c r="QI76" s="1087"/>
      <c r="QJ76" s="1087"/>
      <c r="QK76" s="1087"/>
      <c r="QL76" s="1087"/>
      <c r="QM76" s="1087"/>
      <c r="QN76" s="1087"/>
      <c r="QO76" s="1087"/>
      <c r="QP76" s="1087"/>
      <c r="QQ76" s="1087"/>
      <c r="QR76" s="1087"/>
      <c r="QS76" s="1087"/>
      <c r="QT76" s="1087"/>
      <c r="QU76" s="1087"/>
      <c r="QV76" s="1087"/>
      <c r="QW76" s="1087"/>
      <c r="QX76" s="1087"/>
      <c r="QY76" s="1087"/>
      <c r="QZ76" s="1087"/>
      <c r="RA76" s="1087"/>
      <c r="RB76" s="1087"/>
      <c r="RC76" s="1087"/>
      <c r="RD76" s="1087"/>
      <c r="RE76" s="1087"/>
      <c r="RF76" s="1087"/>
      <c r="RG76" s="1087"/>
      <c r="RH76" s="1087"/>
      <c r="RI76" s="1087"/>
      <c r="RJ76" s="1087"/>
      <c r="RK76" s="1087"/>
      <c r="RL76" s="1087"/>
      <c r="RM76" s="1087"/>
      <c r="RN76" s="1087"/>
      <c r="RO76" s="1087"/>
      <c r="RP76" s="1087"/>
      <c r="RQ76" s="1087"/>
      <c r="RR76" s="1087"/>
      <c r="RS76" s="1087"/>
      <c r="RT76" s="1087"/>
      <c r="RU76" s="1087"/>
      <c r="RV76" s="1087"/>
      <c r="RW76" s="1087"/>
      <c r="RX76" s="1087"/>
      <c r="RY76" s="1087"/>
      <c r="RZ76" s="1087"/>
      <c r="SA76" s="1087"/>
      <c r="SB76" s="1087"/>
      <c r="SC76" s="1087"/>
      <c r="SD76" s="1087"/>
      <c r="SE76" s="1087"/>
      <c r="SF76" s="1087"/>
      <c r="SG76" s="1087"/>
      <c r="SH76" s="1087"/>
      <c r="SI76" s="1087"/>
      <c r="SJ76" s="1087"/>
      <c r="SK76" s="1087"/>
      <c r="SL76" s="1087"/>
      <c r="SM76" s="1087"/>
      <c r="SN76" s="1087"/>
      <c r="SO76" s="1087"/>
      <c r="SP76" s="1087"/>
      <c r="SQ76" s="1087"/>
      <c r="SR76" s="1087"/>
      <c r="SS76" s="1087"/>
      <c r="ST76" s="1087"/>
      <c r="SU76" s="1087"/>
      <c r="SV76" s="1087"/>
      <c r="SW76" s="1087"/>
      <c r="SX76" s="1087"/>
      <c r="SY76" s="1087"/>
      <c r="SZ76" s="1087"/>
      <c r="TA76" s="1087"/>
      <c r="TB76" s="1087"/>
      <c r="TC76" s="1087"/>
      <c r="TD76" s="1087"/>
      <c r="TE76" s="1087"/>
      <c r="TF76" s="1087"/>
      <c r="TG76" s="1087"/>
      <c r="TH76" s="1087"/>
      <c r="TI76" s="1087"/>
      <c r="TJ76" s="1087"/>
      <c r="TK76" s="1087"/>
      <c r="TL76" s="1087"/>
      <c r="TM76" s="1087"/>
      <c r="TN76" s="1087"/>
      <c r="TO76" s="1087"/>
      <c r="TP76" s="1087"/>
      <c r="TQ76" s="1087"/>
      <c r="TR76" s="1087"/>
      <c r="TS76" s="1087"/>
      <c r="TT76" s="1087"/>
      <c r="TU76" s="1087"/>
      <c r="TV76" s="1087"/>
      <c r="TW76" s="1087"/>
      <c r="TX76" s="1087"/>
      <c r="TY76" s="1087"/>
      <c r="TZ76" s="1087"/>
      <c r="UA76" s="1087"/>
      <c r="UB76" s="1087"/>
      <c r="UC76" s="1087"/>
      <c r="UD76" s="1087"/>
      <c r="UE76" s="1087"/>
      <c r="UF76" s="1087"/>
      <c r="UG76" s="1087"/>
      <c r="UH76" s="1087"/>
      <c r="UI76" s="1087"/>
      <c r="UJ76" s="1087"/>
      <c r="UK76" s="1087"/>
      <c r="UL76" s="1087"/>
      <c r="UM76" s="1087"/>
      <c r="UN76" s="1087"/>
      <c r="UO76" s="1087"/>
      <c r="UP76" s="1087"/>
      <c r="UQ76" s="1087"/>
      <c r="UR76" s="1087"/>
      <c r="US76" s="1087"/>
      <c r="UT76" s="1087"/>
      <c r="UU76" s="1087"/>
      <c r="UV76" s="1087"/>
      <c r="UW76" s="1087"/>
      <c r="UX76" s="1087"/>
      <c r="UY76" s="1087"/>
      <c r="UZ76" s="1087"/>
      <c r="VA76" s="1087"/>
      <c r="VB76" s="1087"/>
      <c r="VC76" s="1087"/>
      <c r="VD76" s="1087"/>
      <c r="VE76" s="1087"/>
      <c r="VF76" s="1087"/>
      <c r="VG76" s="1087"/>
      <c r="VH76" s="1087"/>
      <c r="VI76" s="1087"/>
      <c r="VJ76" s="1087"/>
      <c r="VK76" s="1087"/>
      <c r="VL76" s="1087"/>
      <c r="VM76" s="1087"/>
      <c r="VN76" s="1087"/>
      <c r="VO76" s="1087"/>
      <c r="VP76" s="1087"/>
      <c r="VQ76" s="1087"/>
      <c r="VR76" s="1087"/>
      <c r="VS76" s="1087"/>
      <c r="VT76" s="1087"/>
      <c r="VU76" s="1087"/>
      <c r="VV76" s="1087"/>
      <c r="VW76" s="1087"/>
      <c r="VX76" s="1087"/>
      <c r="VY76" s="1087"/>
      <c r="VZ76" s="1087"/>
      <c r="WA76" s="1087"/>
      <c r="WB76" s="1087"/>
      <c r="WC76" s="1087"/>
      <c r="WD76" s="1087"/>
      <c r="WE76" s="1087"/>
      <c r="WF76" s="1087"/>
      <c r="WG76" s="1087"/>
      <c r="WH76" s="1087"/>
      <c r="WI76" s="1087"/>
      <c r="WJ76" s="1087"/>
      <c r="WK76" s="1087"/>
      <c r="WL76" s="1087"/>
      <c r="WM76" s="1087"/>
      <c r="WN76" s="1087"/>
      <c r="WO76" s="1087"/>
      <c r="WP76" s="1087"/>
      <c r="WQ76" s="1087"/>
      <c r="WR76" s="1087"/>
      <c r="WS76" s="1087"/>
      <c r="WT76" s="1087"/>
      <c r="WU76" s="1087"/>
      <c r="WV76" s="1087"/>
      <c r="WW76" s="1087"/>
      <c r="WX76" s="1087"/>
      <c r="WY76" s="1087"/>
      <c r="WZ76" s="1087"/>
      <c r="XA76" s="1087"/>
      <c r="XB76" s="1087"/>
      <c r="XC76" s="1087"/>
      <c r="XD76" s="1087"/>
      <c r="XE76" s="1087"/>
      <c r="XF76" s="1087"/>
      <c r="XG76" s="1087"/>
      <c r="XH76" s="1087"/>
      <c r="XI76" s="1087"/>
      <c r="XJ76" s="1087"/>
      <c r="XK76" s="1087"/>
      <c r="XL76" s="1087"/>
      <c r="XM76" s="1087"/>
      <c r="XN76" s="1087"/>
      <c r="XO76" s="1087"/>
      <c r="XP76" s="1087"/>
      <c r="XQ76" s="1087"/>
      <c r="XR76" s="1087"/>
      <c r="XS76" s="1087"/>
      <c r="XT76" s="1087"/>
      <c r="XU76" s="1087"/>
      <c r="XV76" s="1087"/>
      <c r="XW76" s="1087"/>
      <c r="XX76" s="1087"/>
      <c r="XY76" s="1087"/>
      <c r="XZ76" s="1087"/>
      <c r="YA76" s="1087"/>
      <c r="YB76" s="1087"/>
      <c r="YC76" s="1087"/>
      <c r="YD76" s="1087"/>
      <c r="YE76" s="1087"/>
      <c r="YF76" s="1087"/>
      <c r="YG76" s="1087"/>
      <c r="YH76" s="1087"/>
      <c r="YI76" s="1087"/>
      <c r="YJ76" s="1087"/>
      <c r="YK76" s="1087"/>
      <c r="YL76" s="1087"/>
      <c r="YM76" s="1087"/>
      <c r="YN76" s="1087"/>
      <c r="YO76" s="1087"/>
      <c r="YP76" s="1087"/>
      <c r="YQ76" s="1087"/>
      <c r="YR76" s="1087"/>
      <c r="YS76" s="1087"/>
      <c r="YT76" s="1087"/>
      <c r="YU76" s="1087"/>
      <c r="YV76" s="1087"/>
      <c r="YW76" s="1087"/>
      <c r="YX76" s="1087"/>
      <c r="YY76" s="1087"/>
      <c r="YZ76" s="1087"/>
      <c r="ZA76" s="1087"/>
      <c r="ZB76" s="1087"/>
      <c r="ZC76" s="1087"/>
      <c r="ZD76" s="1087"/>
      <c r="ZE76" s="1087"/>
      <c r="ZF76" s="1087"/>
      <c r="ZG76" s="1087"/>
      <c r="ZH76" s="1087"/>
      <c r="ZI76" s="1087"/>
      <c r="ZJ76" s="1087"/>
      <c r="ZK76" s="1087"/>
      <c r="ZL76" s="1087"/>
      <c r="ZM76" s="1087"/>
      <c r="ZN76" s="1087"/>
      <c r="ZO76" s="1087"/>
      <c r="ZP76" s="1087"/>
      <c r="ZQ76" s="1087"/>
      <c r="ZR76" s="1087"/>
      <c r="ZS76" s="1087"/>
      <c r="ZT76" s="1087"/>
      <c r="ZU76" s="1087"/>
      <c r="ZV76" s="1087"/>
      <c r="ZW76" s="1087"/>
      <c r="ZX76" s="1087"/>
      <c r="ZY76" s="1087"/>
      <c r="ZZ76" s="1087"/>
      <c r="AAA76" s="1087"/>
      <c r="AAB76" s="1087"/>
      <c r="AAC76" s="1087"/>
      <c r="AAD76" s="1087"/>
      <c r="AAE76" s="1087"/>
      <c r="AAF76" s="1087"/>
      <c r="AAG76" s="1087"/>
      <c r="AAH76" s="1087"/>
      <c r="AAI76" s="1087"/>
      <c r="AAJ76" s="1087"/>
      <c r="AAK76" s="1087"/>
      <c r="AAL76" s="1087"/>
      <c r="AAM76" s="1087"/>
      <c r="AAN76" s="1087"/>
      <c r="AAO76" s="1087"/>
      <c r="AAP76" s="1087"/>
      <c r="AAQ76" s="1087"/>
      <c r="AAR76" s="1087"/>
      <c r="AAS76" s="1087"/>
      <c r="AAT76" s="1087"/>
      <c r="AAU76" s="1087"/>
      <c r="AAV76" s="1087"/>
      <c r="AAW76" s="1087"/>
      <c r="AAX76" s="1087"/>
      <c r="AAY76" s="1087"/>
      <c r="AAZ76" s="1087"/>
      <c r="ABA76" s="1087"/>
      <c r="ABB76" s="1087"/>
      <c r="ABC76" s="1087"/>
      <c r="ABD76" s="1087"/>
      <c r="ABE76" s="1087"/>
      <c r="ABF76" s="1087"/>
      <c r="ABG76" s="1087"/>
      <c r="ABH76" s="1087"/>
      <c r="ABI76" s="1087"/>
      <c r="ABJ76" s="1087"/>
      <c r="ABK76" s="1087"/>
      <c r="ABL76" s="1087"/>
      <c r="ABM76" s="1087"/>
      <c r="ABN76" s="1087"/>
      <c r="ABO76" s="1087"/>
      <c r="ABP76" s="1087"/>
      <c r="ABQ76" s="1087"/>
      <c r="ABR76" s="1087"/>
      <c r="ABS76" s="1087"/>
      <c r="ABT76" s="1087"/>
      <c r="ABU76" s="1087"/>
      <c r="ABV76" s="1087"/>
      <c r="ABW76" s="1087"/>
      <c r="ABX76" s="1087"/>
      <c r="ABY76" s="1087"/>
      <c r="ABZ76" s="1087"/>
      <c r="ACA76" s="1087"/>
      <c r="ACB76" s="1087"/>
      <c r="ACC76" s="1087"/>
      <c r="ACD76" s="1087"/>
      <c r="ACE76" s="1087"/>
      <c r="ACF76" s="1087"/>
      <c r="ACG76" s="1087"/>
      <c r="ACH76" s="1087"/>
      <c r="ACI76" s="1087"/>
      <c r="ACJ76" s="1087"/>
      <c r="ACK76" s="1087"/>
      <c r="ACL76" s="1087"/>
      <c r="ACM76" s="1087"/>
      <c r="ACN76" s="1087"/>
      <c r="ACO76" s="1087"/>
      <c r="ACP76" s="1087"/>
      <c r="ACQ76" s="1087"/>
      <c r="ACR76" s="1087"/>
      <c r="ACS76" s="1087"/>
      <c r="ACT76" s="1087"/>
      <c r="ACU76" s="1087"/>
      <c r="ACV76" s="1087"/>
      <c r="ACW76" s="1087"/>
      <c r="ACX76" s="1087"/>
      <c r="ACY76" s="1087"/>
      <c r="ACZ76" s="1087"/>
      <c r="ADA76" s="1087"/>
      <c r="ADB76" s="1087"/>
      <c r="ADC76" s="1087"/>
      <c r="ADD76" s="1087"/>
      <c r="ADE76" s="1087"/>
      <c r="ADF76" s="1087"/>
      <c r="ADG76" s="1087"/>
      <c r="ADH76" s="1087"/>
      <c r="ADI76" s="1087"/>
      <c r="ADJ76" s="1087"/>
      <c r="ADK76" s="1087"/>
      <c r="ADL76" s="1087"/>
      <c r="ADM76" s="1087"/>
      <c r="ADN76" s="1087"/>
      <c r="ADO76" s="1087"/>
      <c r="ADP76" s="1087"/>
      <c r="ADQ76" s="1087"/>
      <c r="ADR76" s="1087"/>
      <c r="ADS76" s="1087"/>
      <c r="ADT76" s="1087"/>
      <c r="ADU76" s="1087"/>
      <c r="ADV76" s="1087"/>
      <c r="ADW76" s="1087"/>
      <c r="ADX76" s="1087"/>
      <c r="ADY76" s="1087"/>
      <c r="ADZ76" s="1087"/>
      <c r="AEA76" s="1087"/>
      <c r="AEB76" s="1087"/>
      <c r="AEC76" s="1087"/>
      <c r="AED76" s="1087"/>
      <c r="AEE76" s="1087"/>
      <c r="AEF76" s="1087"/>
      <c r="AEG76" s="1087"/>
      <c r="AEH76" s="1087"/>
      <c r="AEI76" s="1087"/>
      <c r="AEJ76" s="1087"/>
      <c r="AEK76" s="1087"/>
      <c r="AEL76" s="1087"/>
      <c r="AEM76" s="1087"/>
      <c r="AEN76" s="1087"/>
      <c r="AEO76" s="1087"/>
      <c r="AEP76" s="1087"/>
      <c r="AEQ76" s="1087"/>
      <c r="AER76" s="1087"/>
      <c r="AES76" s="1087"/>
      <c r="AET76" s="1087"/>
      <c r="AEU76" s="1087"/>
      <c r="AEV76" s="1087"/>
      <c r="AEW76" s="1087"/>
      <c r="AEX76" s="1087"/>
      <c r="AEY76" s="1087"/>
      <c r="AEZ76" s="1087"/>
      <c r="AFA76" s="1087"/>
      <c r="AFB76" s="1087"/>
      <c r="AFC76" s="1087"/>
      <c r="AFD76" s="1087"/>
      <c r="AFE76" s="1087"/>
      <c r="AFF76" s="1087"/>
      <c r="AFG76" s="1087"/>
      <c r="AFH76" s="1087"/>
      <c r="AFI76" s="1087"/>
      <c r="AFJ76" s="1087"/>
      <c r="AFK76" s="1087"/>
      <c r="AFL76" s="1087"/>
      <c r="AFM76" s="1087"/>
      <c r="AFN76" s="1087"/>
      <c r="AFO76" s="1087"/>
      <c r="AFP76" s="1087"/>
      <c r="AFQ76" s="1087"/>
      <c r="AFR76" s="1087"/>
      <c r="AFS76" s="1087"/>
      <c r="AFT76" s="1087"/>
      <c r="AFU76" s="1087"/>
      <c r="AFV76" s="1087"/>
      <c r="AFW76" s="1087"/>
      <c r="AFX76" s="1087"/>
      <c r="AFY76" s="1087"/>
      <c r="AFZ76" s="1087"/>
      <c r="AGA76" s="1087"/>
      <c r="AGB76" s="1087"/>
      <c r="AGC76" s="1087"/>
      <c r="AGD76" s="1087"/>
      <c r="AGE76" s="1087"/>
      <c r="AGF76" s="1087"/>
      <c r="AGG76" s="1087"/>
      <c r="AGH76" s="1087"/>
      <c r="AGI76" s="1087"/>
      <c r="AGJ76" s="1087"/>
      <c r="AGK76" s="1087"/>
      <c r="AGL76" s="1087"/>
      <c r="AGM76" s="1087"/>
      <c r="AGN76" s="1087"/>
      <c r="AGO76" s="1087"/>
      <c r="AGP76" s="1087"/>
      <c r="AGQ76" s="1087"/>
      <c r="AGR76" s="1087"/>
      <c r="AGS76" s="1087"/>
      <c r="AGT76" s="1087"/>
      <c r="AGU76" s="1087"/>
      <c r="AGV76" s="1087"/>
      <c r="AGW76" s="1087"/>
      <c r="AGX76" s="1087"/>
      <c r="AGY76" s="1087"/>
      <c r="AGZ76" s="1087"/>
      <c r="AHA76" s="1087"/>
      <c r="AHB76" s="1087"/>
      <c r="AHC76" s="1087"/>
      <c r="AHD76" s="1087"/>
      <c r="AHE76" s="1087"/>
      <c r="AHF76" s="1087"/>
      <c r="AHG76" s="1087"/>
      <c r="AHH76" s="1087"/>
      <c r="AHI76" s="1087"/>
      <c r="AHJ76" s="1087"/>
      <c r="AHK76" s="1087"/>
      <c r="AHL76" s="1087"/>
      <c r="AHM76" s="1087"/>
      <c r="AHN76" s="1087"/>
      <c r="AHO76" s="1087"/>
      <c r="AHP76" s="1087"/>
      <c r="AHQ76" s="1087"/>
      <c r="AHR76" s="1087"/>
      <c r="AHS76" s="1087"/>
      <c r="AHT76" s="1087"/>
      <c r="AHU76" s="1087"/>
      <c r="AHV76" s="1087"/>
      <c r="AHW76" s="1087"/>
      <c r="AHX76" s="1087"/>
      <c r="AHY76" s="1087"/>
      <c r="AHZ76" s="1087"/>
      <c r="AIA76" s="1087"/>
      <c r="AIB76" s="1087"/>
      <c r="AIC76" s="1087"/>
      <c r="AID76" s="1087"/>
      <c r="AIE76" s="1087"/>
      <c r="AIF76" s="1087"/>
      <c r="AIG76" s="1087"/>
      <c r="AIH76" s="1087"/>
      <c r="AII76" s="1087"/>
      <c r="AIJ76" s="1087"/>
      <c r="AIK76" s="1087"/>
      <c r="AIL76" s="1087"/>
      <c r="AIM76" s="1087"/>
      <c r="AIN76" s="1087"/>
      <c r="AIO76" s="1087"/>
      <c r="AIP76" s="1087"/>
      <c r="AIQ76" s="1087"/>
      <c r="AIR76" s="1087"/>
      <c r="AIS76" s="1087"/>
      <c r="AIT76" s="1087"/>
      <c r="AIU76" s="1087"/>
      <c r="AIV76" s="1087"/>
      <c r="AIW76" s="1087"/>
      <c r="AIX76" s="1087"/>
      <c r="AIY76" s="1087"/>
      <c r="AIZ76" s="1087"/>
      <c r="AJA76" s="1087"/>
      <c r="AJB76" s="1087"/>
      <c r="AJC76" s="1087"/>
      <c r="AJD76" s="1087"/>
      <c r="AJE76" s="1087"/>
      <c r="AJF76" s="1087"/>
      <c r="AJG76" s="1087"/>
      <c r="AJH76" s="1087"/>
      <c r="AJI76" s="1087"/>
      <c r="AJJ76" s="1087"/>
      <c r="AJK76" s="1087"/>
      <c r="AJL76" s="1087"/>
      <c r="AJM76" s="1087"/>
      <c r="AJN76" s="1087"/>
      <c r="AJO76" s="1087"/>
      <c r="AJP76" s="1087"/>
      <c r="AJQ76" s="1087"/>
      <c r="AJR76" s="1087"/>
      <c r="AJS76" s="1087"/>
      <c r="AJT76" s="1087"/>
      <c r="AJU76" s="1087"/>
      <c r="AJV76" s="1087"/>
      <c r="AJW76" s="1087"/>
      <c r="AJX76" s="1087"/>
      <c r="AJY76" s="1087"/>
      <c r="AJZ76" s="1087"/>
      <c r="AKA76" s="1087"/>
      <c r="AKB76" s="1087"/>
      <c r="AKC76" s="1087"/>
      <c r="AKD76" s="1087"/>
      <c r="AKE76" s="1087"/>
      <c r="AKF76" s="1087"/>
      <c r="AKG76" s="1087"/>
      <c r="AKH76" s="1087"/>
      <c r="AKI76" s="1087"/>
      <c r="AKJ76" s="1087"/>
      <c r="AKK76" s="1087"/>
      <c r="AKL76" s="1087"/>
      <c r="AKM76" s="1087"/>
      <c r="AKN76" s="1087"/>
      <c r="AKO76" s="1087"/>
      <c r="AKP76" s="1087"/>
      <c r="AKQ76" s="1087"/>
      <c r="AKR76" s="1087"/>
      <c r="AKS76" s="1087"/>
      <c r="AKT76" s="1087"/>
      <c r="AKU76" s="1087"/>
      <c r="AKV76" s="1087"/>
      <c r="AKW76" s="1087"/>
      <c r="AKX76" s="1087"/>
      <c r="AKY76" s="1087"/>
      <c r="AKZ76" s="1087"/>
      <c r="ALA76" s="1087"/>
      <c r="ALB76" s="1087"/>
      <c r="ALC76" s="1087"/>
      <c r="ALD76" s="1087"/>
      <c r="ALE76" s="1087"/>
      <c r="ALF76" s="1087"/>
      <c r="ALG76" s="1087"/>
      <c r="ALH76" s="1087"/>
      <c r="ALI76" s="1087"/>
      <c r="ALJ76" s="1087"/>
      <c r="ALK76" s="1087"/>
      <c r="ALL76" s="1087"/>
      <c r="ALM76" s="1087"/>
      <c r="ALN76" s="1087"/>
      <c r="ALO76" s="1087"/>
      <c r="ALP76" s="1087"/>
      <c r="ALQ76" s="1087"/>
      <c r="ALR76" s="1087"/>
      <c r="ALS76" s="1087"/>
      <c r="ALT76" s="1087"/>
      <c r="ALU76" s="1087"/>
      <c r="ALV76" s="1087"/>
      <c r="ALW76" s="1087"/>
      <c r="ALX76" s="1087"/>
      <c r="ALY76" s="1087"/>
      <c r="ALZ76" s="1087"/>
      <c r="AMA76" s="1087"/>
      <c r="AMB76" s="1087"/>
      <c r="AMC76" s="1087"/>
      <c r="AMD76" s="1087"/>
      <c r="AME76" s="1087"/>
      <c r="AMF76" s="1087"/>
      <c r="AMG76" s="1087"/>
      <c r="AMH76" s="1087"/>
    </row>
    <row r="77" spans="1:1025" s="793" customFormat="1" ht="12" x14ac:dyDescent="0.2">
      <c r="A77" s="1113" t="s">
        <v>2615</v>
      </c>
      <c r="B77" s="793" t="s">
        <v>2614</v>
      </c>
      <c r="C77" s="1085">
        <v>1000000</v>
      </c>
      <c r="D77" s="1085">
        <v>726120</v>
      </c>
      <c r="E77" s="1085">
        <v>1726120</v>
      </c>
      <c r="F77" s="1085">
        <v>88000</v>
      </c>
      <c r="G77" s="1085">
        <v>1638120</v>
      </c>
      <c r="H77" s="1357">
        <f t="shared" si="1"/>
        <v>5.0981391791995921E-2</v>
      </c>
      <c r="I77" s="1087"/>
      <c r="J77" s="1087"/>
      <c r="K77" s="1087"/>
      <c r="L77" s="1087"/>
      <c r="M77" s="1087"/>
      <c r="N77" s="1087"/>
      <c r="O77" s="1087"/>
      <c r="P77" s="1087"/>
      <c r="Q77" s="1087"/>
      <c r="R77" s="1087"/>
      <c r="S77" s="1087"/>
      <c r="T77" s="1087"/>
      <c r="U77" s="1087"/>
      <c r="V77" s="1087"/>
      <c r="W77" s="1087"/>
      <c r="X77" s="1087"/>
      <c r="Y77" s="1087"/>
      <c r="Z77" s="1087"/>
      <c r="AA77" s="1087"/>
      <c r="AB77" s="1087"/>
      <c r="AC77" s="1087"/>
      <c r="AD77" s="1087"/>
      <c r="AE77" s="1087"/>
      <c r="AF77" s="1087"/>
      <c r="AG77" s="1087"/>
      <c r="AH77" s="1087"/>
      <c r="AI77" s="1087"/>
      <c r="AJ77" s="1087"/>
      <c r="AK77" s="1087"/>
      <c r="AL77" s="1087"/>
      <c r="AM77" s="1087"/>
      <c r="AN77" s="1087"/>
      <c r="AO77" s="1087"/>
      <c r="AP77" s="1087"/>
      <c r="AQ77" s="1087"/>
      <c r="AR77" s="1087"/>
      <c r="AS77" s="1087"/>
      <c r="AT77" s="1087"/>
      <c r="AU77" s="1087"/>
      <c r="AV77" s="1087"/>
      <c r="AW77" s="1087"/>
      <c r="AX77" s="1087"/>
      <c r="AY77" s="1087"/>
      <c r="AZ77" s="1087"/>
      <c r="BA77" s="1087"/>
      <c r="BB77" s="1087"/>
      <c r="BC77" s="1087"/>
      <c r="BD77" s="1087"/>
      <c r="BE77" s="1087"/>
      <c r="BF77" s="1087"/>
      <c r="BG77" s="1087"/>
      <c r="BH77" s="1087"/>
      <c r="BI77" s="1087"/>
      <c r="BJ77" s="1087"/>
      <c r="BK77" s="1087"/>
      <c r="BL77" s="1087"/>
      <c r="BM77" s="1087"/>
      <c r="BN77" s="1087"/>
      <c r="BO77" s="1087"/>
      <c r="BP77" s="1087"/>
      <c r="BQ77" s="1087"/>
      <c r="BR77" s="1087"/>
      <c r="BS77" s="1087"/>
      <c r="BT77" s="1087"/>
      <c r="BU77" s="1087"/>
      <c r="BV77" s="1087"/>
      <c r="BW77" s="1087"/>
      <c r="BX77" s="1087"/>
      <c r="BY77" s="1087"/>
      <c r="BZ77" s="1087"/>
      <c r="CA77" s="1087"/>
      <c r="CB77" s="1087"/>
      <c r="CC77" s="1087"/>
      <c r="CD77" s="1087"/>
      <c r="CE77" s="1087"/>
      <c r="CF77" s="1087"/>
      <c r="CG77" s="1087"/>
      <c r="CH77" s="1087"/>
      <c r="CI77" s="1087"/>
      <c r="CJ77" s="1087"/>
      <c r="CK77" s="1087"/>
      <c r="CL77" s="1087"/>
      <c r="CM77" s="1087"/>
      <c r="CN77" s="1087"/>
      <c r="CO77" s="1087"/>
      <c r="CP77" s="1087"/>
      <c r="CQ77" s="1087"/>
      <c r="CR77" s="1087"/>
      <c r="CS77" s="1087"/>
      <c r="CT77" s="1087"/>
      <c r="CU77" s="1087"/>
      <c r="CV77" s="1087"/>
      <c r="CW77" s="1087"/>
      <c r="CX77" s="1087"/>
      <c r="CY77" s="1087"/>
      <c r="CZ77" s="1087"/>
      <c r="DA77" s="1087"/>
      <c r="DB77" s="1087"/>
      <c r="DC77" s="1087"/>
      <c r="DD77" s="1087"/>
      <c r="DE77" s="1087"/>
      <c r="DF77" s="1087"/>
      <c r="DG77" s="1087"/>
      <c r="DH77" s="1087"/>
      <c r="DI77" s="1087"/>
      <c r="DJ77" s="1087"/>
      <c r="DK77" s="1087"/>
      <c r="DL77" s="1087"/>
      <c r="DM77" s="1087"/>
      <c r="DN77" s="1087"/>
      <c r="DO77" s="1087"/>
      <c r="DP77" s="1087"/>
      <c r="DQ77" s="1087"/>
      <c r="DR77" s="1087"/>
      <c r="DS77" s="1087"/>
      <c r="DT77" s="1087"/>
      <c r="DU77" s="1087"/>
      <c r="DV77" s="1087"/>
      <c r="DW77" s="1087"/>
      <c r="DX77" s="1087"/>
      <c r="DY77" s="1087"/>
      <c r="DZ77" s="1087"/>
      <c r="EA77" s="1087"/>
      <c r="EB77" s="1087"/>
      <c r="EC77" s="1087"/>
      <c r="ED77" s="1087"/>
      <c r="EE77" s="1087"/>
      <c r="EF77" s="1087"/>
      <c r="EG77" s="1087"/>
      <c r="EH77" s="1087"/>
      <c r="EI77" s="1087"/>
      <c r="EJ77" s="1087"/>
      <c r="EK77" s="1087"/>
      <c r="EL77" s="1087"/>
      <c r="EM77" s="1087"/>
      <c r="EN77" s="1087"/>
      <c r="EO77" s="1087"/>
      <c r="EP77" s="1087"/>
      <c r="EQ77" s="1087"/>
      <c r="ER77" s="1087"/>
      <c r="ES77" s="1087"/>
      <c r="ET77" s="1087"/>
      <c r="EU77" s="1087"/>
      <c r="EV77" s="1087"/>
      <c r="EW77" s="1087"/>
      <c r="EX77" s="1087"/>
      <c r="EY77" s="1087"/>
      <c r="EZ77" s="1087"/>
      <c r="FA77" s="1087"/>
      <c r="FB77" s="1087"/>
      <c r="FC77" s="1087"/>
      <c r="FD77" s="1087"/>
      <c r="FE77" s="1087"/>
      <c r="FF77" s="1087"/>
      <c r="FG77" s="1087"/>
      <c r="FH77" s="1087"/>
      <c r="FI77" s="1087"/>
      <c r="FJ77" s="1087"/>
      <c r="FK77" s="1087"/>
      <c r="FL77" s="1087"/>
      <c r="FM77" s="1087"/>
      <c r="FN77" s="1087"/>
      <c r="FO77" s="1087"/>
      <c r="FP77" s="1087"/>
      <c r="FQ77" s="1087"/>
      <c r="FR77" s="1087"/>
      <c r="FS77" s="1087"/>
      <c r="FT77" s="1087"/>
      <c r="FU77" s="1087"/>
      <c r="FV77" s="1087"/>
      <c r="FW77" s="1087"/>
      <c r="FX77" s="1087"/>
      <c r="FY77" s="1087"/>
      <c r="FZ77" s="1087"/>
      <c r="GA77" s="1087"/>
      <c r="GB77" s="1087"/>
      <c r="GC77" s="1087"/>
      <c r="GD77" s="1087"/>
      <c r="GE77" s="1087"/>
      <c r="GF77" s="1087"/>
      <c r="GG77" s="1087"/>
      <c r="GH77" s="1087"/>
      <c r="GI77" s="1087"/>
      <c r="GJ77" s="1087"/>
      <c r="GK77" s="1087"/>
      <c r="GL77" s="1087"/>
      <c r="GM77" s="1087"/>
      <c r="GN77" s="1087"/>
      <c r="GO77" s="1087"/>
      <c r="GP77" s="1087"/>
      <c r="GQ77" s="1087"/>
      <c r="GR77" s="1087"/>
      <c r="GS77" s="1087"/>
      <c r="GT77" s="1087"/>
      <c r="GU77" s="1087"/>
      <c r="GV77" s="1087"/>
      <c r="GW77" s="1087"/>
      <c r="GX77" s="1087"/>
      <c r="GY77" s="1087"/>
      <c r="GZ77" s="1087"/>
      <c r="HA77" s="1087"/>
      <c r="HB77" s="1087"/>
      <c r="HC77" s="1087"/>
      <c r="HD77" s="1087"/>
      <c r="HE77" s="1087"/>
      <c r="HF77" s="1087"/>
      <c r="HG77" s="1087"/>
      <c r="HH77" s="1087"/>
      <c r="HI77" s="1087"/>
      <c r="HJ77" s="1087"/>
      <c r="HK77" s="1087"/>
      <c r="HL77" s="1087"/>
      <c r="HM77" s="1087"/>
      <c r="HN77" s="1087"/>
      <c r="HO77" s="1087"/>
      <c r="HP77" s="1087"/>
      <c r="HQ77" s="1087"/>
      <c r="HR77" s="1087"/>
      <c r="HS77" s="1087"/>
      <c r="HT77" s="1087"/>
      <c r="HU77" s="1087"/>
      <c r="HV77" s="1087"/>
      <c r="HW77" s="1087"/>
      <c r="HX77" s="1087"/>
      <c r="HY77" s="1087"/>
      <c r="HZ77" s="1087"/>
      <c r="IA77" s="1087"/>
      <c r="IB77" s="1087"/>
      <c r="IC77" s="1087"/>
      <c r="ID77" s="1087"/>
      <c r="IE77" s="1087"/>
      <c r="IF77" s="1087"/>
      <c r="IG77" s="1087"/>
      <c r="IH77" s="1087"/>
      <c r="II77" s="1087"/>
      <c r="IJ77" s="1087"/>
      <c r="IK77" s="1087"/>
      <c r="IL77" s="1087"/>
      <c r="IM77" s="1087"/>
      <c r="IN77" s="1087"/>
      <c r="IO77" s="1087"/>
      <c r="IP77" s="1087"/>
      <c r="IQ77" s="1087"/>
      <c r="IR77" s="1087"/>
      <c r="IS77" s="1087"/>
      <c r="IT77" s="1087"/>
      <c r="IU77" s="1087"/>
      <c r="IV77" s="1087"/>
      <c r="IW77" s="1087"/>
      <c r="IX77" s="1087"/>
      <c r="IY77" s="1087"/>
      <c r="IZ77" s="1087"/>
      <c r="JA77" s="1087"/>
      <c r="JB77" s="1087"/>
      <c r="JC77" s="1087"/>
      <c r="JD77" s="1087"/>
      <c r="JE77" s="1087"/>
      <c r="JF77" s="1087"/>
      <c r="JG77" s="1087"/>
      <c r="JH77" s="1087"/>
      <c r="JI77" s="1087"/>
      <c r="JJ77" s="1087"/>
      <c r="JK77" s="1087"/>
      <c r="JL77" s="1087"/>
      <c r="JM77" s="1087"/>
      <c r="JN77" s="1087"/>
      <c r="JO77" s="1087"/>
      <c r="JP77" s="1087"/>
      <c r="JQ77" s="1087"/>
      <c r="JR77" s="1087"/>
      <c r="JS77" s="1087"/>
      <c r="JT77" s="1087"/>
      <c r="JU77" s="1087"/>
      <c r="JV77" s="1087"/>
      <c r="JW77" s="1087"/>
      <c r="JX77" s="1087"/>
      <c r="JY77" s="1087"/>
      <c r="JZ77" s="1087"/>
      <c r="KA77" s="1087"/>
      <c r="KB77" s="1087"/>
      <c r="KC77" s="1087"/>
      <c r="KD77" s="1087"/>
      <c r="KE77" s="1087"/>
      <c r="KF77" s="1087"/>
      <c r="KG77" s="1087"/>
      <c r="KH77" s="1087"/>
      <c r="KI77" s="1087"/>
      <c r="KJ77" s="1087"/>
      <c r="KK77" s="1087"/>
      <c r="KL77" s="1087"/>
      <c r="KM77" s="1087"/>
      <c r="KN77" s="1087"/>
      <c r="KO77" s="1087"/>
      <c r="KP77" s="1087"/>
      <c r="KQ77" s="1087"/>
      <c r="KR77" s="1087"/>
      <c r="KS77" s="1087"/>
      <c r="KT77" s="1087"/>
      <c r="KU77" s="1087"/>
      <c r="KV77" s="1087"/>
      <c r="KW77" s="1087"/>
      <c r="KX77" s="1087"/>
      <c r="KY77" s="1087"/>
      <c r="KZ77" s="1087"/>
      <c r="LA77" s="1087"/>
      <c r="LB77" s="1087"/>
      <c r="LC77" s="1087"/>
      <c r="LD77" s="1087"/>
      <c r="LE77" s="1087"/>
      <c r="LF77" s="1087"/>
      <c r="LG77" s="1087"/>
      <c r="LH77" s="1087"/>
      <c r="LI77" s="1087"/>
      <c r="LJ77" s="1087"/>
      <c r="LK77" s="1087"/>
      <c r="LL77" s="1087"/>
      <c r="LM77" s="1087"/>
      <c r="LN77" s="1087"/>
      <c r="LO77" s="1087"/>
      <c r="LP77" s="1087"/>
      <c r="LQ77" s="1087"/>
      <c r="LR77" s="1087"/>
      <c r="LS77" s="1087"/>
      <c r="LT77" s="1087"/>
      <c r="LU77" s="1087"/>
      <c r="LV77" s="1087"/>
      <c r="LW77" s="1087"/>
      <c r="LX77" s="1087"/>
      <c r="LY77" s="1087"/>
      <c r="LZ77" s="1087"/>
      <c r="MA77" s="1087"/>
      <c r="MB77" s="1087"/>
      <c r="MC77" s="1087"/>
      <c r="MD77" s="1087"/>
      <c r="ME77" s="1087"/>
      <c r="MF77" s="1087"/>
      <c r="MG77" s="1087"/>
      <c r="MH77" s="1087"/>
      <c r="MI77" s="1087"/>
      <c r="MJ77" s="1087"/>
      <c r="MK77" s="1087"/>
      <c r="ML77" s="1087"/>
      <c r="MM77" s="1087"/>
      <c r="MN77" s="1087"/>
      <c r="MO77" s="1087"/>
      <c r="MP77" s="1087"/>
      <c r="MQ77" s="1087"/>
      <c r="MR77" s="1087"/>
      <c r="MS77" s="1087"/>
      <c r="MT77" s="1087"/>
      <c r="MU77" s="1087"/>
      <c r="MV77" s="1087"/>
      <c r="MW77" s="1087"/>
      <c r="MX77" s="1087"/>
      <c r="MY77" s="1087"/>
      <c r="MZ77" s="1087"/>
      <c r="NA77" s="1087"/>
      <c r="NB77" s="1087"/>
      <c r="NC77" s="1087"/>
      <c r="ND77" s="1087"/>
      <c r="NE77" s="1087"/>
      <c r="NF77" s="1087"/>
      <c r="NG77" s="1087"/>
      <c r="NH77" s="1087"/>
      <c r="NI77" s="1087"/>
      <c r="NJ77" s="1087"/>
      <c r="NK77" s="1087"/>
      <c r="NL77" s="1087"/>
      <c r="NM77" s="1087"/>
      <c r="NN77" s="1087"/>
      <c r="NO77" s="1087"/>
      <c r="NP77" s="1087"/>
      <c r="NQ77" s="1087"/>
      <c r="NR77" s="1087"/>
      <c r="NS77" s="1087"/>
      <c r="NT77" s="1087"/>
      <c r="NU77" s="1087"/>
      <c r="NV77" s="1087"/>
      <c r="NW77" s="1087"/>
      <c r="NX77" s="1087"/>
      <c r="NY77" s="1087"/>
      <c r="NZ77" s="1087"/>
      <c r="OA77" s="1087"/>
      <c r="OB77" s="1087"/>
      <c r="OC77" s="1087"/>
      <c r="OD77" s="1087"/>
      <c r="OE77" s="1087"/>
      <c r="OF77" s="1087"/>
      <c r="OG77" s="1087"/>
      <c r="OH77" s="1087"/>
      <c r="OI77" s="1087"/>
      <c r="OJ77" s="1087"/>
      <c r="OK77" s="1087"/>
      <c r="OL77" s="1087"/>
      <c r="OM77" s="1087"/>
      <c r="ON77" s="1087"/>
      <c r="OO77" s="1087"/>
      <c r="OP77" s="1087"/>
      <c r="OQ77" s="1087"/>
      <c r="OR77" s="1087"/>
      <c r="OS77" s="1087"/>
      <c r="OT77" s="1087"/>
      <c r="OU77" s="1087"/>
      <c r="OV77" s="1087"/>
      <c r="OW77" s="1087"/>
      <c r="OX77" s="1087"/>
      <c r="OY77" s="1087"/>
      <c r="OZ77" s="1087"/>
      <c r="PA77" s="1087"/>
      <c r="PB77" s="1087"/>
      <c r="PC77" s="1087"/>
      <c r="PD77" s="1087"/>
      <c r="PE77" s="1087"/>
      <c r="PF77" s="1087"/>
      <c r="PG77" s="1087"/>
      <c r="PH77" s="1087"/>
      <c r="PI77" s="1087"/>
      <c r="PJ77" s="1087"/>
      <c r="PK77" s="1087"/>
      <c r="PL77" s="1087"/>
      <c r="PM77" s="1087"/>
      <c r="PN77" s="1087"/>
      <c r="PO77" s="1087"/>
      <c r="PP77" s="1087"/>
      <c r="PQ77" s="1087"/>
      <c r="PR77" s="1087"/>
      <c r="PS77" s="1087"/>
      <c r="PT77" s="1087"/>
      <c r="PU77" s="1087"/>
      <c r="PV77" s="1087"/>
      <c r="PW77" s="1087"/>
      <c r="PX77" s="1087"/>
      <c r="PY77" s="1087"/>
      <c r="PZ77" s="1087"/>
      <c r="QA77" s="1087"/>
      <c r="QB77" s="1087"/>
      <c r="QC77" s="1087"/>
      <c r="QD77" s="1087"/>
      <c r="QE77" s="1087"/>
      <c r="QF77" s="1087"/>
      <c r="QG77" s="1087"/>
      <c r="QH77" s="1087"/>
      <c r="QI77" s="1087"/>
      <c r="QJ77" s="1087"/>
      <c r="QK77" s="1087"/>
      <c r="QL77" s="1087"/>
      <c r="QM77" s="1087"/>
      <c r="QN77" s="1087"/>
      <c r="QO77" s="1087"/>
      <c r="QP77" s="1087"/>
      <c r="QQ77" s="1087"/>
      <c r="QR77" s="1087"/>
      <c r="QS77" s="1087"/>
      <c r="QT77" s="1087"/>
      <c r="QU77" s="1087"/>
      <c r="QV77" s="1087"/>
      <c r="QW77" s="1087"/>
      <c r="QX77" s="1087"/>
      <c r="QY77" s="1087"/>
      <c r="QZ77" s="1087"/>
      <c r="RA77" s="1087"/>
      <c r="RB77" s="1087"/>
      <c r="RC77" s="1087"/>
      <c r="RD77" s="1087"/>
      <c r="RE77" s="1087"/>
      <c r="RF77" s="1087"/>
      <c r="RG77" s="1087"/>
      <c r="RH77" s="1087"/>
      <c r="RI77" s="1087"/>
      <c r="RJ77" s="1087"/>
      <c r="RK77" s="1087"/>
      <c r="RL77" s="1087"/>
      <c r="RM77" s="1087"/>
      <c r="RN77" s="1087"/>
      <c r="RO77" s="1087"/>
      <c r="RP77" s="1087"/>
      <c r="RQ77" s="1087"/>
      <c r="RR77" s="1087"/>
      <c r="RS77" s="1087"/>
      <c r="RT77" s="1087"/>
      <c r="RU77" s="1087"/>
      <c r="RV77" s="1087"/>
      <c r="RW77" s="1087"/>
      <c r="RX77" s="1087"/>
      <c r="RY77" s="1087"/>
      <c r="RZ77" s="1087"/>
      <c r="SA77" s="1087"/>
      <c r="SB77" s="1087"/>
      <c r="SC77" s="1087"/>
      <c r="SD77" s="1087"/>
      <c r="SE77" s="1087"/>
      <c r="SF77" s="1087"/>
      <c r="SG77" s="1087"/>
      <c r="SH77" s="1087"/>
      <c r="SI77" s="1087"/>
      <c r="SJ77" s="1087"/>
      <c r="SK77" s="1087"/>
      <c r="SL77" s="1087"/>
      <c r="SM77" s="1087"/>
      <c r="SN77" s="1087"/>
      <c r="SO77" s="1087"/>
      <c r="SP77" s="1087"/>
      <c r="SQ77" s="1087"/>
      <c r="SR77" s="1087"/>
      <c r="SS77" s="1087"/>
      <c r="ST77" s="1087"/>
      <c r="SU77" s="1087"/>
      <c r="SV77" s="1087"/>
      <c r="SW77" s="1087"/>
      <c r="SX77" s="1087"/>
      <c r="SY77" s="1087"/>
      <c r="SZ77" s="1087"/>
      <c r="TA77" s="1087"/>
      <c r="TB77" s="1087"/>
      <c r="TC77" s="1087"/>
      <c r="TD77" s="1087"/>
      <c r="TE77" s="1087"/>
      <c r="TF77" s="1087"/>
      <c r="TG77" s="1087"/>
      <c r="TH77" s="1087"/>
      <c r="TI77" s="1087"/>
      <c r="TJ77" s="1087"/>
      <c r="TK77" s="1087"/>
      <c r="TL77" s="1087"/>
      <c r="TM77" s="1087"/>
      <c r="TN77" s="1087"/>
      <c r="TO77" s="1087"/>
      <c r="TP77" s="1087"/>
      <c r="TQ77" s="1087"/>
      <c r="TR77" s="1087"/>
      <c r="TS77" s="1087"/>
      <c r="TT77" s="1087"/>
      <c r="TU77" s="1087"/>
      <c r="TV77" s="1087"/>
      <c r="TW77" s="1087"/>
      <c r="TX77" s="1087"/>
      <c r="TY77" s="1087"/>
      <c r="TZ77" s="1087"/>
      <c r="UA77" s="1087"/>
      <c r="UB77" s="1087"/>
      <c r="UC77" s="1087"/>
      <c r="UD77" s="1087"/>
      <c r="UE77" s="1087"/>
      <c r="UF77" s="1087"/>
      <c r="UG77" s="1087"/>
      <c r="UH77" s="1087"/>
      <c r="UI77" s="1087"/>
      <c r="UJ77" s="1087"/>
      <c r="UK77" s="1087"/>
      <c r="UL77" s="1087"/>
      <c r="UM77" s="1087"/>
      <c r="UN77" s="1087"/>
      <c r="UO77" s="1087"/>
      <c r="UP77" s="1087"/>
      <c r="UQ77" s="1087"/>
      <c r="UR77" s="1087"/>
      <c r="US77" s="1087"/>
      <c r="UT77" s="1087"/>
      <c r="UU77" s="1087"/>
      <c r="UV77" s="1087"/>
      <c r="UW77" s="1087"/>
      <c r="UX77" s="1087"/>
      <c r="UY77" s="1087"/>
      <c r="UZ77" s="1087"/>
      <c r="VA77" s="1087"/>
      <c r="VB77" s="1087"/>
      <c r="VC77" s="1087"/>
      <c r="VD77" s="1087"/>
      <c r="VE77" s="1087"/>
      <c r="VF77" s="1087"/>
      <c r="VG77" s="1087"/>
      <c r="VH77" s="1087"/>
      <c r="VI77" s="1087"/>
      <c r="VJ77" s="1087"/>
      <c r="VK77" s="1087"/>
      <c r="VL77" s="1087"/>
      <c r="VM77" s="1087"/>
      <c r="VN77" s="1087"/>
      <c r="VO77" s="1087"/>
      <c r="VP77" s="1087"/>
      <c r="VQ77" s="1087"/>
      <c r="VR77" s="1087"/>
      <c r="VS77" s="1087"/>
      <c r="VT77" s="1087"/>
      <c r="VU77" s="1087"/>
      <c r="VV77" s="1087"/>
      <c r="VW77" s="1087"/>
      <c r="VX77" s="1087"/>
      <c r="VY77" s="1087"/>
      <c r="VZ77" s="1087"/>
      <c r="WA77" s="1087"/>
      <c r="WB77" s="1087"/>
      <c r="WC77" s="1087"/>
      <c r="WD77" s="1087"/>
      <c r="WE77" s="1087"/>
      <c r="WF77" s="1087"/>
      <c r="WG77" s="1087"/>
      <c r="WH77" s="1087"/>
      <c r="WI77" s="1087"/>
      <c r="WJ77" s="1087"/>
      <c r="WK77" s="1087"/>
      <c r="WL77" s="1087"/>
      <c r="WM77" s="1087"/>
      <c r="WN77" s="1087"/>
      <c r="WO77" s="1087"/>
      <c r="WP77" s="1087"/>
      <c r="WQ77" s="1087"/>
      <c r="WR77" s="1087"/>
      <c r="WS77" s="1087"/>
      <c r="WT77" s="1087"/>
      <c r="WU77" s="1087"/>
      <c r="WV77" s="1087"/>
      <c r="WW77" s="1087"/>
      <c r="WX77" s="1087"/>
      <c r="WY77" s="1087"/>
      <c r="WZ77" s="1087"/>
      <c r="XA77" s="1087"/>
      <c r="XB77" s="1087"/>
      <c r="XC77" s="1087"/>
      <c r="XD77" s="1087"/>
      <c r="XE77" s="1087"/>
      <c r="XF77" s="1087"/>
      <c r="XG77" s="1087"/>
      <c r="XH77" s="1087"/>
      <c r="XI77" s="1087"/>
      <c r="XJ77" s="1087"/>
      <c r="XK77" s="1087"/>
      <c r="XL77" s="1087"/>
      <c r="XM77" s="1087"/>
      <c r="XN77" s="1087"/>
      <c r="XO77" s="1087"/>
      <c r="XP77" s="1087"/>
      <c r="XQ77" s="1087"/>
      <c r="XR77" s="1087"/>
      <c r="XS77" s="1087"/>
      <c r="XT77" s="1087"/>
      <c r="XU77" s="1087"/>
      <c r="XV77" s="1087"/>
      <c r="XW77" s="1087"/>
      <c r="XX77" s="1087"/>
      <c r="XY77" s="1087"/>
      <c r="XZ77" s="1087"/>
      <c r="YA77" s="1087"/>
      <c r="YB77" s="1087"/>
      <c r="YC77" s="1087"/>
      <c r="YD77" s="1087"/>
      <c r="YE77" s="1087"/>
      <c r="YF77" s="1087"/>
      <c r="YG77" s="1087"/>
      <c r="YH77" s="1087"/>
      <c r="YI77" s="1087"/>
      <c r="YJ77" s="1087"/>
      <c r="YK77" s="1087"/>
      <c r="YL77" s="1087"/>
      <c r="YM77" s="1087"/>
      <c r="YN77" s="1087"/>
      <c r="YO77" s="1087"/>
      <c r="YP77" s="1087"/>
      <c r="YQ77" s="1087"/>
      <c r="YR77" s="1087"/>
      <c r="YS77" s="1087"/>
      <c r="YT77" s="1087"/>
      <c r="YU77" s="1087"/>
      <c r="YV77" s="1087"/>
      <c r="YW77" s="1087"/>
      <c r="YX77" s="1087"/>
      <c r="YY77" s="1087"/>
      <c r="YZ77" s="1087"/>
      <c r="ZA77" s="1087"/>
      <c r="ZB77" s="1087"/>
      <c r="ZC77" s="1087"/>
      <c r="ZD77" s="1087"/>
      <c r="ZE77" s="1087"/>
      <c r="ZF77" s="1087"/>
      <c r="ZG77" s="1087"/>
      <c r="ZH77" s="1087"/>
      <c r="ZI77" s="1087"/>
      <c r="ZJ77" s="1087"/>
      <c r="ZK77" s="1087"/>
      <c r="ZL77" s="1087"/>
      <c r="ZM77" s="1087"/>
      <c r="ZN77" s="1087"/>
      <c r="ZO77" s="1087"/>
      <c r="ZP77" s="1087"/>
      <c r="ZQ77" s="1087"/>
      <c r="ZR77" s="1087"/>
      <c r="ZS77" s="1087"/>
      <c r="ZT77" s="1087"/>
      <c r="ZU77" s="1087"/>
      <c r="ZV77" s="1087"/>
      <c r="ZW77" s="1087"/>
      <c r="ZX77" s="1087"/>
      <c r="ZY77" s="1087"/>
      <c r="ZZ77" s="1087"/>
      <c r="AAA77" s="1087"/>
      <c r="AAB77" s="1087"/>
      <c r="AAC77" s="1087"/>
      <c r="AAD77" s="1087"/>
      <c r="AAE77" s="1087"/>
      <c r="AAF77" s="1087"/>
      <c r="AAG77" s="1087"/>
      <c r="AAH77" s="1087"/>
      <c r="AAI77" s="1087"/>
      <c r="AAJ77" s="1087"/>
      <c r="AAK77" s="1087"/>
      <c r="AAL77" s="1087"/>
      <c r="AAM77" s="1087"/>
      <c r="AAN77" s="1087"/>
      <c r="AAO77" s="1087"/>
      <c r="AAP77" s="1087"/>
      <c r="AAQ77" s="1087"/>
      <c r="AAR77" s="1087"/>
      <c r="AAS77" s="1087"/>
      <c r="AAT77" s="1087"/>
      <c r="AAU77" s="1087"/>
      <c r="AAV77" s="1087"/>
      <c r="AAW77" s="1087"/>
      <c r="AAX77" s="1087"/>
      <c r="AAY77" s="1087"/>
      <c r="AAZ77" s="1087"/>
      <c r="ABA77" s="1087"/>
      <c r="ABB77" s="1087"/>
      <c r="ABC77" s="1087"/>
      <c r="ABD77" s="1087"/>
      <c r="ABE77" s="1087"/>
      <c r="ABF77" s="1087"/>
      <c r="ABG77" s="1087"/>
      <c r="ABH77" s="1087"/>
      <c r="ABI77" s="1087"/>
      <c r="ABJ77" s="1087"/>
      <c r="ABK77" s="1087"/>
      <c r="ABL77" s="1087"/>
      <c r="ABM77" s="1087"/>
      <c r="ABN77" s="1087"/>
      <c r="ABO77" s="1087"/>
      <c r="ABP77" s="1087"/>
      <c r="ABQ77" s="1087"/>
      <c r="ABR77" s="1087"/>
      <c r="ABS77" s="1087"/>
      <c r="ABT77" s="1087"/>
      <c r="ABU77" s="1087"/>
      <c r="ABV77" s="1087"/>
      <c r="ABW77" s="1087"/>
      <c r="ABX77" s="1087"/>
      <c r="ABY77" s="1087"/>
      <c r="ABZ77" s="1087"/>
      <c r="ACA77" s="1087"/>
      <c r="ACB77" s="1087"/>
      <c r="ACC77" s="1087"/>
      <c r="ACD77" s="1087"/>
      <c r="ACE77" s="1087"/>
      <c r="ACF77" s="1087"/>
      <c r="ACG77" s="1087"/>
      <c r="ACH77" s="1087"/>
      <c r="ACI77" s="1087"/>
      <c r="ACJ77" s="1087"/>
      <c r="ACK77" s="1087"/>
      <c r="ACL77" s="1087"/>
      <c r="ACM77" s="1087"/>
      <c r="ACN77" s="1087"/>
      <c r="ACO77" s="1087"/>
      <c r="ACP77" s="1087"/>
      <c r="ACQ77" s="1087"/>
      <c r="ACR77" s="1087"/>
      <c r="ACS77" s="1087"/>
      <c r="ACT77" s="1087"/>
      <c r="ACU77" s="1087"/>
      <c r="ACV77" s="1087"/>
      <c r="ACW77" s="1087"/>
      <c r="ACX77" s="1087"/>
      <c r="ACY77" s="1087"/>
      <c r="ACZ77" s="1087"/>
      <c r="ADA77" s="1087"/>
      <c r="ADB77" s="1087"/>
      <c r="ADC77" s="1087"/>
      <c r="ADD77" s="1087"/>
      <c r="ADE77" s="1087"/>
      <c r="ADF77" s="1087"/>
      <c r="ADG77" s="1087"/>
      <c r="ADH77" s="1087"/>
      <c r="ADI77" s="1087"/>
      <c r="ADJ77" s="1087"/>
      <c r="ADK77" s="1087"/>
      <c r="ADL77" s="1087"/>
      <c r="ADM77" s="1087"/>
      <c r="ADN77" s="1087"/>
      <c r="ADO77" s="1087"/>
      <c r="ADP77" s="1087"/>
      <c r="ADQ77" s="1087"/>
      <c r="ADR77" s="1087"/>
      <c r="ADS77" s="1087"/>
      <c r="ADT77" s="1087"/>
      <c r="ADU77" s="1087"/>
      <c r="ADV77" s="1087"/>
      <c r="ADW77" s="1087"/>
      <c r="ADX77" s="1087"/>
      <c r="ADY77" s="1087"/>
      <c r="ADZ77" s="1087"/>
      <c r="AEA77" s="1087"/>
      <c r="AEB77" s="1087"/>
      <c r="AEC77" s="1087"/>
      <c r="AED77" s="1087"/>
      <c r="AEE77" s="1087"/>
      <c r="AEF77" s="1087"/>
      <c r="AEG77" s="1087"/>
      <c r="AEH77" s="1087"/>
      <c r="AEI77" s="1087"/>
      <c r="AEJ77" s="1087"/>
      <c r="AEK77" s="1087"/>
      <c r="AEL77" s="1087"/>
      <c r="AEM77" s="1087"/>
      <c r="AEN77" s="1087"/>
      <c r="AEO77" s="1087"/>
      <c r="AEP77" s="1087"/>
      <c r="AEQ77" s="1087"/>
      <c r="AER77" s="1087"/>
      <c r="AES77" s="1087"/>
      <c r="AET77" s="1087"/>
      <c r="AEU77" s="1087"/>
      <c r="AEV77" s="1087"/>
      <c r="AEW77" s="1087"/>
      <c r="AEX77" s="1087"/>
      <c r="AEY77" s="1087"/>
      <c r="AEZ77" s="1087"/>
      <c r="AFA77" s="1087"/>
      <c r="AFB77" s="1087"/>
      <c r="AFC77" s="1087"/>
      <c r="AFD77" s="1087"/>
      <c r="AFE77" s="1087"/>
      <c r="AFF77" s="1087"/>
      <c r="AFG77" s="1087"/>
      <c r="AFH77" s="1087"/>
      <c r="AFI77" s="1087"/>
      <c r="AFJ77" s="1087"/>
      <c r="AFK77" s="1087"/>
      <c r="AFL77" s="1087"/>
      <c r="AFM77" s="1087"/>
      <c r="AFN77" s="1087"/>
      <c r="AFO77" s="1087"/>
      <c r="AFP77" s="1087"/>
      <c r="AFQ77" s="1087"/>
      <c r="AFR77" s="1087"/>
      <c r="AFS77" s="1087"/>
      <c r="AFT77" s="1087"/>
      <c r="AFU77" s="1087"/>
      <c r="AFV77" s="1087"/>
      <c r="AFW77" s="1087"/>
      <c r="AFX77" s="1087"/>
      <c r="AFY77" s="1087"/>
      <c r="AFZ77" s="1087"/>
      <c r="AGA77" s="1087"/>
      <c r="AGB77" s="1087"/>
      <c r="AGC77" s="1087"/>
      <c r="AGD77" s="1087"/>
      <c r="AGE77" s="1087"/>
      <c r="AGF77" s="1087"/>
      <c r="AGG77" s="1087"/>
      <c r="AGH77" s="1087"/>
      <c r="AGI77" s="1087"/>
      <c r="AGJ77" s="1087"/>
      <c r="AGK77" s="1087"/>
      <c r="AGL77" s="1087"/>
      <c r="AGM77" s="1087"/>
      <c r="AGN77" s="1087"/>
      <c r="AGO77" s="1087"/>
      <c r="AGP77" s="1087"/>
      <c r="AGQ77" s="1087"/>
      <c r="AGR77" s="1087"/>
      <c r="AGS77" s="1087"/>
      <c r="AGT77" s="1087"/>
      <c r="AGU77" s="1087"/>
      <c r="AGV77" s="1087"/>
      <c r="AGW77" s="1087"/>
      <c r="AGX77" s="1087"/>
      <c r="AGY77" s="1087"/>
      <c r="AGZ77" s="1087"/>
      <c r="AHA77" s="1087"/>
      <c r="AHB77" s="1087"/>
      <c r="AHC77" s="1087"/>
      <c r="AHD77" s="1087"/>
      <c r="AHE77" s="1087"/>
      <c r="AHF77" s="1087"/>
      <c r="AHG77" s="1087"/>
      <c r="AHH77" s="1087"/>
      <c r="AHI77" s="1087"/>
      <c r="AHJ77" s="1087"/>
      <c r="AHK77" s="1087"/>
      <c r="AHL77" s="1087"/>
      <c r="AHM77" s="1087"/>
      <c r="AHN77" s="1087"/>
      <c r="AHO77" s="1087"/>
      <c r="AHP77" s="1087"/>
      <c r="AHQ77" s="1087"/>
      <c r="AHR77" s="1087"/>
      <c r="AHS77" s="1087"/>
      <c r="AHT77" s="1087"/>
      <c r="AHU77" s="1087"/>
      <c r="AHV77" s="1087"/>
      <c r="AHW77" s="1087"/>
      <c r="AHX77" s="1087"/>
      <c r="AHY77" s="1087"/>
      <c r="AHZ77" s="1087"/>
      <c r="AIA77" s="1087"/>
      <c r="AIB77" s="1087"/>
      <c r="AIC77" s="1087"/>
      <c r="AID77" s="1087"/>
      <c r="AIE77" s="1087"/>
      <c r="AIF77" s="1087"/>
      <c r="AIG77" s="1087"/>
      <c r="AIH77" s="1087"/>
      <c r="AII77" s="1087"/>
      <c r="AIJ77" s="1087"/>
      <c r="AIK77" s="1087"/>
      <c r="AIL77" s="1087"/>
      <c r="AIM77" s="1087"/>
      <c r="AIN77" s="1087"/>
      <c r="AIO77" s="1087"/>
      <c r="AIP77" s="1087"/>
      <c r="AIQ77" s="1087"/>
      <c r="AIR77" s="1087"/>
      <c r="AIS77" s="1087"/>
      <c r="AIT77" s="1087"/>
      <c r="AIU77" s="1087"/>
      <c r="AIV77" s="1087"/>
      <c r="AIW77" s="1087"/>
      <c r="AIX77" s="1087"/>
      <c r="AIY77" s="1087"/>
      <c r="AIZ77" s="1087"/>
      <c r="AJA77" s="1087"/>
      <c r="AJB77" s="1087"/>
      <c r="AJC77" s="1087"/>
      <c r="AJD77" s="1087"/>
      <c r="AJE77" s="1087"/>
      <c r="AJF77" s="1087"/>
      <c r="AJG77" s="1087"/>
      <c r="AJH77" s="1087"/>
      <c r="AJI77" s="1087"/>
      <c r="AJJ77" s="1087"/>
      <c r="AJK77" s="1087"/>
      <c r="AJL77" s="1087"/>
      <c r="AJM77" s="1087"/>
      <c r="AJN77" s="1087"/>
      <c r="AJO77" s="1087"/>
      <c r="AJP77" s="1087"/>
      <c r="AJQ77" s="1087"/>
      <c r="AJR77" s="1087"/>
      <c r="AJS77" s="1087"/>
      <c r="AJT77" s="1087"/>
      <c r="AJU77" s="1087"/>
      <c r="AJV77" s="1087"/>
      <c r="AJW77" s="1087"/>
      <c r="AJX77" s="1087"/>
      <c r="AJY77" s="1087"/>
      <c r="AJZ77" s="1087"/>
      <c r="AKA77" s="1087"/>
      <c r="AKB77" s="1087"/>
      <c r="AKC77" s="1087"/>
      <c r="AKD77" s="1087"/>
      <c r="AKE77" s="1087"/>
      <c r="AKF77" s="1087"/>
      <c r="AKG77" s="1087"/>
      <c r="AKH77" s="1087"/>
      <c r="AKI77" s="1087"/>
      <c r="AKJ77" s="1087"/>
      <c r="AKK77" s="1087"/>
      <c r="AKL77" s="1087"/>
      <c r="AKM77" s="1087"/>
      <c r="AKN77" s="1087"/>
      <c r="AKO77" s="1087"/>
      <c r="AKP77" s="1087"/>
      <c r="AKQ77" s="1087"/>
      <c r="AKR77" s="1087"/>
      <c r="AKS77" s="1087"/>
      <c r="AKT77" s="1087"/>
      <c r="AKU77" s="1087"/>
      <c r="AKV77" s="1087"/>
      <c r="AKW77" s="1087"/>
      <c r="AKX77" s="1087"/>
      <c r="AKY77" s="1087"/>
      <c r="AKZ77" s="1087"/>
      <c r="ALA77" s="1087"/>
      <c r="ALB77" s="1087"/>
      <c r="ALC77" s="1087"/>
      <c r="ALD77" s="1087"/>
      <c r="ALE77" s="1087"/>
      <c r="ALF77" s="1087"/>
      <c r="ALG77" s="1087"/>
      <c r="ALH77" s="1087"/>
      <c r="ALI77" s="1087"/>
      <c r="ALJ77" s="1087"/>
      <c r="ALK77" s="1087"/>
      <c r="ALL77" s="1087"/>
      <c r="ALM77" s="1087"/>
      <c r="ALN77" s="1087"/>
      <c r="ALO77" s="1087"/>
      <c r="ALP77" s="1087"/>
      <c r="ALQ77" s="1087"/>
      <c r="ALR77" s="1087"/>
      <c r="ALS77" s="1087"/>
      <c r="ALT77" s="1087"/>
      <c r="ALU77" s="1087"/>
      <c r="ALV77" s="1087"/>
      <c r="ALW77" s="1087"/>
      <c r="ALX77" s="1087"/>
      <c r="ALY77" s="1087"/>
      <c r="ALZ77" s="1087"/>
      <c r="AMA77" s="1087"/>
      <c r="AMB77" s="1087"/>
      <c r="AMC77" s="1087"/>
      <c r="AMD77" s="1087"/>
      <c r="AME77" s="1087"/>
      <c r="AMF77" s="1087"/>
      <c r="AMG77" s="1087"/>
      <c r="AMH77" s="1087"/>
    </row>
    <row r="78" spans="1:1025" s="793" customFormat="1" ht="12" x14ac:dyDescent="0.2">
      <c r="A78" s="1113" t="s">
        <v>2616</v>
      </c>
      <c r="B78" s="793" t="s">
        <v>2617</v>
      </c>
      <c r="C78" s="1085">
        <v>146995457.58000001</v>
      </c>
      <c r="D78" s="1085">
        <v>33927928.299999997</v>
      </c>
      <c r="E78" s="1085">
        <v>180923385.88</v>
      </c>
      <c r="F78" s="1085">
        <v>80185176.5</v>
      </c>
      <c r="G78" s="1085">
        <v>100738209.38</v>
      </c>
      <c r="H78" s="1357">
        <f t="shared" si="1"/>
        <v>0.4431996234758947</v>
      </c>
      <c r="I78" s="1087"/>
      <c r="J78" s="1087"/>
      <c r="K78" s="1087"/>
      <c r="L78" s="1087"/>
      <c r="M78" s="1087"/>
      <c r="N78" s="1087"/>
      <c r="O78" s="1087"/>
      <c r="P78" s="1087"/>
      <c r="Q78" s="1087"/>
      <c r="R78" s="1087"/>
      <c r="S78" s="1087"/>
      <c r="T78" s="1087"/>
      <c r="U78" s="1087"/>
      <c r="V78" s="1087"/>
      <c r="W78" s="1087"/>
      <c r="X78" s="1087"/>
      <c r="Y78" s="1087"/>
      <c r="Z78" s="1087"/>
      <c r="AA78" s="1087"/>
      <c r="AB78" s="1087"/>
      <c r="AC78" s="1087"/>
      <c r="AD78" s="1087"/>
      <c r="AE78" s="1087"/>
      <c r="AF78" s="1087"/>
      <c r="AG78" s="1087"/>
      <c r="AH78" s="1087"/>
      <c r="AI78" s="1087"/>
      <c r="AJ78" s="1087"/>
      <c r="AK78" s="1087"/>
      <c r="AL78" s="1087"/>
      <c r="AM78" s="1087"/>
      <c r="AN78" s="1087"/>
      <c r="AO78" s="1087"/>
      <c r="AP78" s="1087"/>
      <c r="AQ78" s="1087"/>
      <c r="AR78" s="1087"/>
      <c r="AS78" s="1087"/>
      <c r="AT78" s="1087"/>
      <c r="AU78" s="1087"/>
      <c r="AV78" s="1087"/>
      <c r="AW78" s="1087"/>
      <c r="AX78" s="1087"/>
      <c r="AY78" s="1087"/>
      <c r="AZ78" s="1087"/>
      <c r="BA78" s="1087"/>
      <c r="BB78" s="1087"/>
      <c r="BC78" s="1087"/>
      <c r="BD78" s="1087"/>
      <c r="BE78" s="1087"/>
      <c r="BF78" s="1087"/>
      <c r="BG78" s="1087"/>
      <c r="BH78" s="1087"/>
      <c r="BI78" s="1087"/>
      <c r="BJ78" s="1087"/>
      <c r="BK78" s="1087"/>
      <c r="BL78" s="1087"/>
      <c r="BM78" s="1087"/>
      <c r="BN78" s="1087"/>
      <c r="BO78" s="1087"/>
      <c r="BP78" s="1087"/>
      <c r="BQ78" s="1087"/>
      <c r="BR78" s="1087"/>
      <c r="BS78" s="1087"/>
      <c r="BT78" s="1087"/>
      <c r="BU78" s="1087"/>
      <c r="BV78" s="1087"/>
      <c r="BW78" s="1087"/>
      <c r="BX78" s="1087"/>
      <c r="BY78" s="1087"/>
      <c r="BZ78" s="1087"/>
      <c r="CA78" s="1087"/>
      <c r="CB78" s="1087"/>
      <c r="CC78" s="1087"/>
      <c r="CD78" s="1087"/>
      <c r="CE78" s="1087"/>
      <c r="CF78" s="1087"/>
      <c r="CG78" s="1087"/>
      <c r="CH78" s="1087"/>
      <c r="CI78" s="1087"/>
      <c r="CJ78" s="1087"/>
      <c r="CK78" s="1087"/>
      <c r="CL78" s="1087"/>
      <c r="CM78" s="1087"/>
      <c r="CN78" s="1087"/>
      <c r="CO78" s="1087"/>
      <c r="CP78" s="1087"/>
      <c r="CQ78" s="1087"/>
      <c r="CR78" s="1087"/>
      <c r="CS78" s="1087"/>
      <c r="CT78" s="1087"/>
      <c r="CU78" s="1087"/>
      <c r="CV78" s="1087"/>
      <c r="CW78" s="1087"/>
      <c r="CX78" s="1087"/>
      <c r="CY78" s="1087"/>
      <c r="CZ78" s="1087"/>
      <c r="DA78" s="1087"/>
      <c r="DB78" s="1087"/>
      <c r="DC78" s="1087"/>
      <c r="DD78" s="1087"/>
      <c r="DE78" s="1087"/>
      <c r="DF78" s="1087"/>
      <c r="DG78" s="1087"/>
      <c r="DH78" s="1087"/>
      <c r="DI78" s="1087"/>
      <c r="DJ78" s="1087"/>
      <c r="DK78" s="1087"/>
      <c r="DL78" s="1087"/>
      <c r="DM78" s="1087"/>
      <c r="DN78" s="1087"/>
      <c r="DO78" s="1087"/>
      <c r="DP78" s="1087"/>
      <c r="DQ78" s="1087"/>
      <c r="DR78" s="1087"/>
      <c r="DS78" s="1087"/>
      <c r="DT78" s="1087"/>
      <c r="DU78" s="1087"/>
      <c r="DV78" s="1087"/>
      <c r="DW78" s="1087"/>
      <c r="DX78" s="1087"/>
      <c r="DY78" s="1087"/>
      <c r="DZ78" s="1087"/>
      <c r="EA78" s="1087"/>
      <c r="EB78" s="1087"/>
      <c r="EC78" s="1087"/>
      <c r="ED78" s="1087"/>
      <c r="EE78" s="1087"/>
      <c r="EF78" s="1087"/>
      <c r="EG78" s="1087"/>
      <c r="EH78" s="1087"/>
      <c r="EI78" s="1087"/>
      <c r="EJ78" s="1087"/>
      <c r="EK78" s="1087"/>
      <c r="EL78" s="1087"/>
      <c r="EM78" s="1087"/>
      <c r="EN78" s="1087"/>
      <c r="EO78" s="1087"/>
      <c r="EP78" s="1087"/>
      <c r="EQ78" s="1087"/>
      <c r="ER78" s="1087"/>
      <c r="ES78" s="1087"/>
      <c r="ET78" s="1087"/>
      <c r="EU78" s="1087"/>
      <c r="EV78" s="1087"/>
      <c r="EW78" s="1087"/>
      <c r="EX78" s="1087"/>
      <c r="EY78" s="1087"/>
      <c r="EZ78" s="1087"/>
      <c r="FA78" s="1087"/>
      <c r="FB78" s="1087"/>
      <c r="FC78" s="1087"/>
      <c r="FD78" s="1087"/>
      <c r="FE78" s="1087"/>
      <c r="FF78" s="1087"/>
      <c r="FG78" s="1087"/>
      <c r="FH78" s="1087"/>
      <c r="FI78" s="1087"/>
      <c r="FJ78" s="1087"/>
      <c r="FK78" s="1087"/>
      <c r="FL78" s="1087"/>
      <c r="FM78" s="1087"/>
      <c r="FN78" s="1087"/>
      <c r="FO78" s="1087"/>
      <c r="FP78" s="1087"/>
      <c r="FQ78" s="1087"/>
      <c r="FR78" s="1087"/>
      <c r="FS78" s="1087"/>
      <c r="FT78" s="1087"/>
      <c r="FU78" s="1087"/>
      <c r="FV78" s="1087"/>
      <c r="FW78" s="1087"/>
      <c r="FX78" s="1087"/>
      <c r="FY78" s="1087"/>
      <c r="FZ78" s="1087"/>
      <c r="GA78" s="1087"/>
      <c r="GB78" s="1087"/>
      <c r="GC78" s="1087"/>
      <c r="GD78" s="1087"/>
      <c r="GE78" s="1087"/>
      <c r="GF78" s="1087"/>
      <c r="GG78" s="1087"/>
      <c r="GH78" s="1087"/>
      <c r="GI78" s="1087"/>
      <c r="GJ78" s="1087"/>
      <c r="GK78" s="1087"/>
      <c r="GL78" s="1087"/>
      <c r="GM78" s="1087"/>
      <c r="GN78" s="1087"/>
      <c r="GO78" s="1087"/>
      <c r="GP78" s="1087"/>
      <c r="GQ78" s="1087"/>
      <c r="GR78" s="1087"/>
      <c r="GS78" s="1087"/>
      <c r="GT78" s="1087"/>
      <c r="GU78" s="1087"/>
      <c r="GV78" s="1087"/>
      <c r="GW78" s="1087"/>
      <c r="GX78" s="1087"/>
      <c r="GY78" s="1087"/>
      <c r="GZ78" s="1087"/>
      <c r="HA78" s="1087"/>
      <c r="HB78" s="1087"/>
      <c r="HC78" s="1087"/>
      <c r="HD78" s="1087"/>
      <c r="HE78" s="1087"/>
      <c r="HF78" s="1087"/>
      <c r="HG78" s="1087"/>
      <c r="HH78" s="1087"/>
      <c r="HI78" s="1087"/>
      <c r="HJ78" s="1087"/>
      <c r="HK78" s="1087"/>
      <c r="HL78" s="1087"/>
      <c r="HM78" s="1087"/>
      <c r="HN78" s="1087"/>
      <c r="HO78" s="1087"/>
      <c r="HP78" s="1087"/>
      <c r="HQ78" s="1087"/>
      <c r="HR78" s="1087"/>
      <c r="HS78" s="1087"/>
      <c r="HT78" s="1087"/>
      <c r="HU78" s="1087"/>
      <c r="HV78" s="1087"/>
      <c r="HW78" s="1087"/>
      <c r="HX78" s="1087"/>
      <c r="HY78" s="1087"/>
      <c r="HZ78" s="1087"/>
      <c r="IA78" s="1087"/>
      <c r="IB78" s="1087"/>
      <c r="IC78" s="1087"/>
      <c r="ID78" s="1087"/>
      <c r="IE78" s="1087"/>
      <c r="IF78" s="1087"/>
      <c r="IG78" s="1087"/>
      <c r="IH78" s="1087"/>
      <c r="II78" s="1087"/>
      <c r="IJ78" s="1087"/>
      <c r="IK78" s="1087"/>
      <c r="IL78" s="1087"/>
      <c r="IM78" s="1087"/>
      <c r="IN78" s="1087"/>
      <c r="IO78" s="1087"/>
      <c r="IP78" s="1087"/>
      <c r="IQ78" s="1087"/>
      <c r="IR78" s="1087"/>
      <c r="IS78" s="1087"/>
      <c r="IT78" s="1087"/>
      <c r="IU78" s="1087"/>
      <c r="IV78" s="1087"/>
      <c r="IW78" s="1087"/>
      <c r="IX78" s="1087"/>
      <c r="IY78" s="1087"/>
      <c r="IZ78" s="1087"/>
      <c r="JA78" s="1087"/>
      <c r="JB78" s="1087"/>
      <c r="JC78" s="1087"/>
      <c r="JD78" s="1087"/>
      <c r="JE78" s="1087"/>
      <c r="JF78" s="1087"/>
      <c r="JG78" s="1087"/>
      <c r="JH78" s="1087"/>
      <c r="JI78" s="1087"/>
      <c r="JJ78" s="1087"/>
      <c r="JK78" s="1087"/>
      <c r="JL78" s="1087"/>
      <c r="JM78" s="1087"/>
      <c r="JN78" s="1087"/>
      <c r="JO78" s="1087"/>
      <c r="JP78" s="1087"/>
      <c r="JQ78" s="1087"/>
      <c r="JR78" s="1087"/>
      <c r="JS78" s="1087"/>
      <c r="JT78" s="1087"/>
      <c r="JU78" s="1087"/>
      <c r="JV78" s="1087"/>
      <c r="JW78" s="1087"/>
      <c r="JX78" s="1087"/>
      <c r="JY78" s="1087"/>
      <c r="JZ78" s="1087"/>
      <c r="KA78" s="1087"/>
      <c r="KB78" s="1087"/>
      <c r="KC78" s="1087"/>
      <c r="KD78" s="1087"/>
      <c r="KE78" s="1087"/>
      <c r="KF78" s="1087"/>
      <c r="KG78" s="1087"/>
      <c r="KH78" s="1087"/>
      <c r="KI78" s="1087"/>
      <c r="KJ78" s="1087"/>
      <c r="KK78" s="1087"/>
      <c r="KL78" s="1087"/>
      <c r="KM78" s="1087"/>
      <c r="KN78" s="1087"/>
      <c r="KO78" s="1087"/>
      <c r="KP78" s="1087"/>
      <c r="KQ78" s="1087"/>
      <c r="KR78" s="1087"/>
      <c r="KS78" s="1087"/>
      <c r="KT78" s="1087"/>
      <c r="KU78" s="1087"/>
      <c r="KV78" s="1087"/>
      <c r="KW78" s="1087"/>
      <c r="KX78" s="1087"/>
      <c r="KY78" s="1087"/>
      <c r="KZ78" s="1087"/>
      <c r="LA78" s="1087"/>
      <c r="LB78" s="1087"/>
      <c r="LC78" s="1087"/>
      <c r="LD78" s="1087"/>
      <c r="LE78" s="1087"/>
      <c r="LF78" s="1087"/>
      <c r="LG78" s="1087"/>
      <c r="LH78" s="1087"/>
      <c r="LI78" s="1087"/>
      <c r="LJ78" s="1087"/>
      <c r="LK78" s="1087"/>
      <c r="LL78" s="1087"/>
      <c r="LM78" s="1087"/>
      <c r="LN78" s="1087"/>
      <c r="LO78" s="1087"/>
      <c r="LP78" s="1087"/>
      <c r="LQ78" s="1087"/>
      <c r="LR78" s="1087"/>
      <c r="LS78" s="1087"/>
      <c r="LT78" s="1087"/>
      <c r="LU78" s="1087"/>
      <c r="LV78" s="1087"/>
      <c r="LW78" s="1087"/>
      <c r="LX78" s="1087"/>
      <c r="LY78" s="1087"/>
      <c r="LZ78" s="1087"/>
      <c r="MA78" s="1087"/>
      <c r="MB78" s="1087"/>
      <c r="MC78" s="1087"/>
      <c r="MD78" s="1087"/>
      <c r="ME78" s="1087"/>
      <c r="MF78" s="1087"/>
      <c r="MG78" s="1087"/>
      <c r="MH78" s="1087"/>
      <c r="MI78" s="1087"/>
      <c r="MJ78" s="1087"/>
      <c r="MK78" s="1087"/>
      <c r="ML78" s="1087"/>
      <c r="MM78" s="1087"/>
      <c r="MN78" s="1087"/>
      <c r="MO78" s="1087"/>
      <c r="MP78" s="1087"/>
      <c r="MQ78" s="1087"/>
      <c r="MR78" s="1087"/>
      <c r="MS78" s="1087"/>
      <c r="MT78" s="1087"/>
      <c r="MU78" s="1087"/>
      <c r="MV78" s="1087"/>
      <c r="MW78" s="1087"/>
      <c r="MX78" s="1087"/>
      <c r="MY78" s="1087"/>
      <c r="MZ78" s="1087"/>
      <c r="NA78" s="1087"/>
      <c r="NB78" s="1087"/>
      <c r="NC78" s="1087"/>
      <c r="ND78" s="1087"/>
      <c r="NE78" s="1087"/>
      <c r="NF78" s="1087"/>
      <c r="NG78" s="1087"/>
      <c r="NH78" s="1087"/>
      <c r="NI78" s="1087"/>
      <c r="NJ78" s="1087"/>
      <c r="NK78" s="1087"/>
      <c r="NL78" s="1087"/>
      <c r="NM78" s="1087"/>
      <c r="NN78" s="1087"/>
      <c r="NO78" s="1087"/>
      <c r="NP78" s="1087"/>
      <c r="NQ78" s="1087"/>
      <c r="NR78" s="1087"/>
      <c r="NS78" s="1087"/>
      <c r="NT78" s="1087"/>
      <c r="NU78" s="1087"/>
      <c r="NV78" s="1087"/>
      <c r="NW78" s="1087"/>
      <c r="NX78" s="1087"/>
      <c r="NY78" s="1087"/>
      <c r="NZ78" s="1087"/>
      <c r="OA78" s="1087"/>
      <c r="OB78" s="1087"/>
      <c r="OC78" s="1087"/>
      <c r="OD78" s="1087"/>
      <c r="OE78" s="1087"/>
      <c r="OF78" s="1087"/>
      <c r="OG78" s="1087"/>
      <c r="OH78" s="1087"/>
      <c r="OI78" s="1087"/>
      <c r="OJ78" s="1087"/>
      <c r="OK78" s="1087"/>
      <c r="OL78" s="1087"/>
      <c r="OM78" s="1087"/>
      <c r="ON78" s="1087"/>
      <c r="OO78" s="1087"/>
      <c r="OP78" s="1087"/>
      <c r="OQ78" s="1087"/>
      <c r="OR78" s="1087"/>
      <c r="OS78" s="1087"/>
      <c r="OT78" s="1087"/>
      <c r="OU78" s="1087"/>
      <c r="OV78" s="1087"/>
      <c r="OW78" s="1087"/>
      <c r="OX78" s="1087"/>
      <c r="OY78" s="1087"/>
      <c r="OZ78" s="1087"/>
      <c r="PA78" s="1087"/>
      <c r="PB78" s="1087"/>
      <c r="PC78" s="1087"/>
      <c r="PD78" s="1087"/>
      <c r="PE78" s="1087"/>
      <c r="PF78" s="1087"/>
      <c r="PG78" s="1087"/>
      <c r="PH78" s="1087"/>
      <c r="PI78" s="1087"/>
      <c r="PJ78" s="1087"/>
      <c r="PK78" s="1087"/>
      <c r="PL78" s="1087"/>
      <c r="PM78" s="1087"/>
      <c r="PN78" s="1087"/>
      <c r="PO78" s="1087"/>
      <c r="PP78" s="1087"/>
      <c r="PQ78" s="1087"/>
      <c r="PR78" s="1087"/>
      <c r="PS78" s="1087"/>
      <c r="PT78" s="1087"/>
      <c r="PU78" s="1087"/>
      <c r="PV78" s="1087"/>
      <c r="PW78" s="1087"/>
      <c r="PX78" s="1087"/>
      <c r="PY78" s="1087"/>
      <c r="PZ78" s="1087"/>
      <c r="QA78" s="1087"/>
      <c r="QB78" s="1087"/>
      <c r="QC78" s="1087"/>
      <c r="QD78" s="1087"/>
      <c r="QE78" s="1087"/>
      <c r="QF78" s="1087"/>
      <c r="QG78" s="1087"/>
      <c r="QH78" s="1087"/>
      <c r="QI78" s="1087"/>
      <c r="QJ78" s="1087"/>
      <c r="QK78" s="1087"/>
      <c r="QL78" s="1087"/>
      <c r="QM78" s="1087"/>
      <c r="QN78" s="1087"/>
      <c r="QO78" s="1087"/>
      <c r="QP78" s="1087"/>
      <c r="QQ78" s="1087"/>
      <c r="QR78" s="1087"/>
      <c r="QS78" s="1087"/>
      <c r="QT78" s="1087"/>
      <c r="QU78" s="1087"/>
      <c r="QV78" s="1087"/>
      <c r="QW78" s="1087"/>
      <c r="QX78" s="1087"/>
      <c r="QY78" s="1087"/>
      <c r="QZ78" s="1087"/>
      <c r="RA78" s="1087"/>
      <c r="RB78" s="1087"/>
      <c r="RC78" s="1087"/>
      <c r="RD78" s="1087"/>
      <c r="RE78" s="1087"/>
      <c r="RF78" s="1087"/>
      <c r="RG78" s="1087"/>
      <c r="RH78" s="1087"/>
      <c r="RI78" s="1087"/>
      <c r="RJ78" s="1087"/>
      <c r="RK78" s="1087"/>
      <c r="RL78" s="1087"/>
      <c r="RM78" s="1087"/>
      <c r="RN78" s="1087"/>
      <c r="RO78" s="1087"/>
      <c r="RP78" s="1087"/>
      <c r="RQ78" s="1087"/>
      <c r="RR78" s="1087"/>
      <c r="RS78" s="1087"/>
      <c r="RT78" s="1087"/>
      <c r="RU78" s="1087"/>
      <c r="RV78" s="1087"/>
      <c r="RW78" s="1087"/>
      <c r="RX78" s="1087"/>
      <c r="RY78" s="1087"/>
      <c r="RZ78" s="1087"/>
      <c r="SA78" s="1087"/>
      <c r="SB78" s="1087"/>
      <c r="SC78" s="1087"/>
      <c r="SD78" s="1087"/>
      <c r="SE78" s="1087"/>
      <c r="SF78" s="1087"/>
      <c r="SG78" s="1087"/>
      <c r="SH78" s="1087"/>
      <c r="SI78" s="1087"/>
      <c r="SJ78" s="1087"/>
      <c r="SK78" s="1087"/>
      <c r="SL78" s="1087"/>
      <c r="SM78" s="1087"/>
      <c r="SN78" s="1087"/>
      <c r="SO78" s="1087"/>
      <c r="SP78" s="1087"/>
      <c r="SQ78" s="1087"/>
      <c r="SR78" s="1087"/>
      <c r="SS78" s="1087"/>
      <c r="ST78" s="1087"/>
      <c r="SU78" s="1087"/>
      <c r="SV78" s="1087"/>
      <c r="SW78" s="1087"/>
      <c r="SX78" s="1087"/>
      <c r="SY78" s="1087"/>
      <c r="SZ78" s="1087"/>
      <c r="TA78" s="1087"/>
      <c r="TB78" s="1087"/>
      <c r="TC78" s="1087"/>
      <c r="TD78" s="1087"/>
      <c r="TE78" s="1087"/>
      <c r="TF78" s="1087"/>
      <c r="TG78" s="1087"/>
      <c r="TH78" s="1087"/>
      <c r="TI78" s="1087"/>
      <c r="TJ78" s="1087"/>
      <c r="TK78" s="1087"/>
      <c r="TL78" s="1087"/>
      <c r="TM78" s="1087"/>
      <c r="TN78" s="1087"/>
      <c r="TO78" s="1087"/>
      <c r="TP78" s="1087"/>
      <c r="TQ78" s="1087"/>
      <c r="TR78" s="1087"/>
      <c r="TS78" s="1087"/>
      <c r="TT78" s="1087"/>
      <c r="TU78" s="1087"/>
      <c r="TV78" s="1087"/>
      <c r="TW78" s="1087"/>
      <c r="TX78" s="1087"/>
      <c r="TY78" s="1087"/>
      <c r="TZ78" s="1087"/>
      <c r="UA78" s="1087"/>
      <c r="UB78" s="1087"/>
      <c r="UC78" s="1087"/>
      <c r="UD78" s="1087"/>
      <c r="UE78" s="1087"/>
      <c r="UF78" s="1087"/>
      <c r="UG78" s="1087"/>
      <c r="UH78" s="1087"/>
      <c r="UI78" s="1087"/>
      <c r="UJ78" s="1087"/>
      <c r="UK78" s="1087"/>
      <c r="UL78" s="1087"/>
      <c r="UM78" s="1087"/>
      <c r="UN78" s="1087"/>
      <c r="UO78" s="1087"/>
      <c r="UP78" s="1087"/>
      <c r="UQ78" s="1087"/>
      <c r="UR78" s="1087"/>
      <c r="US78" s="1087"/>
      <c r="UT78" s="1087"/>
      <c r="UU78" s="1087"/>
      <c r="UV78" s="1087"/>
      <c r="UW78" s="1087"/>
      <c r="UX78" s="1087"/>
      <c r="UY78" s="1087"/>
      <c r="UZ78" s="1087"/>
      <c r="VA78" s="1087"/>
      <c r="VB78" s="1087"/>
      <c r="VC78" s="1087"/>
      <c r="VD78" s="1087"/>
      <c r="VE78" s="1087"/>
      <c r="VF78" s="1087"/>
      <c r="VG78" s="1087"/>
      <c r="VH78" s="1087"/>
      <c r="VI78" s="1087"/>
      <c r="VJ78" s="1087"/>
      <c r="VK78" s="1087"/>
      <c r="VL78" s="1087"/>
      <c r="VM78" s="1087"/>
      <c r="VN78" s="1087"/>
      <c r="VO78" s="1087"/>
      <c r="VP78" s="1087"/>
      <c r="VQ78" s="1087"/>
      <c r="VR78" s="1087"/>
      <c r="VS78" s="1087"/>
      <c r="VT78" s="1087"/>
      <c r="VU78" s="1087"/>
      <c r="VV78" s="1087"/>
      <c r="VW78" s="1087"/>
      <c r="VX78" s="1087"/>
      <c r="VY78" s="1087"/>
      <c r="VZ78" s="1087"/>
      <c r="WA78" s="1087"/>
      <c r="WB78" s="1087"/>
      <c r="WC78" s="1087"/>
      <c r="WD78" s="1087"/>
      <c r="WE78" s="1087"/>
      <c r="WF78" s="1087"/>
      <c r="WG78" s="1087"/>
      <c r="WH78" s="1087"/>
      <c r="WI78" s="1087"/>
      <c r="WJ78" s="1087"/>
      <c r="WK78" s="1087"/>
      <c r="WL78" s="1087"/>
      <c r="WM78" s="1087"/>
      <c r="WN78" s="1087"/>
      <c r="WO78" s="1087"/>
      <c r="WP78" s="1087"/>
      <c r="WQ78" s="1087"/>
      <c r="WR78" s="1087"/>
      <c r="WS78" s="1087"/>
      <c r="WT78" s="1087"/>
      <c r="WU78" s="1087"/>
      <c r="WV78" s="1087"/>
      <c r="WW78" s="1087"/>
      <c r="WX78" s="1087"/>
      <c r="WY78" s="1087"/>
      <c r="WZ78" s="1087"/>
      <c r="XA78" s="1087"/>
      <c r="XB78" s="1087"/>
      <c r="XC78" s="1087"/>
      <c r="XD78" s="1087"/>
      <c r="XE78" s="1087"/>
      <c r="XF78" s="1087"/>
      <c r="XG78" s="1087"/>
      <c r="XH78" s="1087"/>
      <c r="XI78" s="1087"/>
      <c r="XJ78" s="1087"/>
      <c r="XK78" s="1087"/>
      <c r="XL78" s="1087"/>
      <c r="XM78" s="1087"/>
      <c r="XN78" s="1087"/>
      <c r="XO78" s="1087"/>
      <c r="XP78" s="1087"/>
      <c r="XQ78" s="1087"/>
      <c r="XR78" s="1087"/>
      <c r="XS78" s="1087"/>
      <c r="XT78" s="1087"/>
      <c r="XU78" s="1087"/>
      <c r="XV78" s="1087"/>
      <c r="XW78" s="1087"/>
      <c r="XX78" s="1087"/>
      <c r="XY78" s="1087"/>
      <c r="XZ78" s="1087"/>
      <c r="YA78" s="1087"/>
      <c r="YB78" s="1087"/>
      <c r="YC78" s="1087"/>
      <c r="YD78" s="1087"/>
      <c r="YE78" s="1087"/>
      <c r="YF78" s="1087"/>
      <c r="YG78" s="1087"/>
      <c r="YH78" s="1087"/>
      <c r="YI78" s="1087"/>
      <c r="YJ78" s="1087"/>
      <c r="YK78" s="1087"/>
      <c r="YL78" s="1087"/>
      <c r="YM78" s="1087"/>
      <c r="YN78" s="1087"/>
      <c r="YO78" s="1087"/>
      <c r="YP78" s="1087"/>
      <c r="YQ78" s="1087"/>
      <c r="YR78" s="1087"/>
      <c r="YS78" s="1087"/>
      <c r="YT78" s="1087"/>
      <c r="YU78" s="1087"/>
      <c r="YV78" s="1087"/>
      <c r="YW78" s="1087"/>
      <c r="YX78" s="1087"/>
      <c r="YY78" s="1087"/>
      <c r="YZ78" s="1087"/>
      <c r="ZA78" s="1087"/>
      <c r="ZB78" s="1087"/>
      <c r="ZC78" s="1087"/>
      <c r="ZD78" s="1087"/>
      <c r="ZE78" s="1087"/>
      <c r="ZF78" s="1087"/>
      <c r="ZG78" s="1087"/>
      <c r="ZH78" s="1087"/>
      <c r="ZI78" s="1087"/>
      <c r="ZJ78" s="1087"/>
      <c r="ZK78" s="1087"/>
      <c r="ZL78" s="1087"/>
      <c r="ZM78" s="1087"/>
      <c r="ZN78" s="1087"/>
      <c r="ZO78" s="1087"/>
      <c r="ZP78" s="1087"/>
      <c r="ZQ78" s="1087"/>
      <c r="ZR78" s="1087"/>
      <c r="ZS78" s="1087"/>
      <c r="ZT78" s="1087"/>
      <c r="ZU78" s="1087"/>
      <c r="ZV78" s="1087"/>
      <c r="ZW78" s="1087"/>
      <c r="ZX78" s="1087"/>
      <c r="ZY78" s="1087"/>
      <c r="ZZ78" s="1087"/>
      <c r="AAA78" s="1087"/>
      <c r="AAB78" s="1087"/>
      <c r="AAC78" s="1087"/>
      <c r="AAD78" s="1087"/>
      <c r="AAE78" s="1087"/>
      <c r="AAF78" s="1087"/>
      <c r="AAG78" s="1087"/>
      <c r="AAH78" s="1087"/>
      <c r="AAI78" s="1087"/>
      <c r="AAJ78" s="1087"/>
      <c r="AAK78" s="1087"/>
      <c r="AAL78" s="1087"/>
      <c r="AAM78" s="1087"/>
      <c r="AAN78" s="1087"/>
      <c r="AAO78" s="1087"/>
      <c r="AAP78" s="1087"/>
      <c r="AAQ78" s="1087"/>
      <c r="AAR78" s="1087"/>
      <c r="AAS78" s="1087"/>
      <c r="AAT78" s="1087"/>
      <c r="AAU78" s="1087"/>
      <c r="AAV78" s="1087"/>
      <c r="AAW78" s="1087"/>
      <c r="AAX78" s="1087"/>
      <c r="AAY78" s="1087"/>
      <c r="AAZ78" s="1087"/>
      <c r="ABA78" s="1087"/>
      <c r="ABB78" s="1087"/>
      <c r="ABC78" s="1087"/>
      <c r="ABD78" s="1087"/>
      <c r="ABE78" s="1087"/>
      <c r="ABF78" s="1087"/>
      <c r="ABG78" s="1087"/>
      <c r="ABH78" s="1087"/>
      <c r="ABI78" s="1087"/>
      <c r="ABJ78" s="1087"/>
      <c r="ABK78" s="1087"/>
      <c r="ABL78" s="1087"/>
      <c r="ABM78" s="1087"/>
      <c r="ABN78" s="1087"/>
      <c r="ABO78" s="1087"/>
      <c r="ABP78" s="1087"/>
      <c r="ABQ78" s="1087"/>
      <c r="ABR78" s="1087"/>
      <c r="ABS78" s="1087"/>
      <c r="ABT78" s="1087"/>
      <c r="ABU78" s="1087"/>
      <c r="ABV78" s="1087"/>
      <c r="ABW78" s="1087"/>
      <c r="ABX78" s="1087"/>
      <c r="ABY78" s="1087"/>
      <c r="ABZ78" s="1087"/>
      <c r="ACA78" s="1087"/>
      <c r="ACB78" s="1087"/>
      <c r="ACC78" s="1087"/>
      <c r="ACD78" s="1087"/>
      <c r="ACE78" s="1087"/>
      <c r="ACF78" s="1087"/>
      <c r="ACG78" s="1087"/>
      <c r="ACH78" s="1087"/>
      <c r="ACI78" s="1087"/>
      <c r="ACJ78" s="1087"/>
      <c r="ACK78" s="1087"/>
      <c r="ACL78" s="1087"/>
      <c r="ACM78" s="1087"/>
      <c r="ACN78" s="1087"/>
      <c r="ACO78" s="1087"/>
      <c r="ACP78" s="1087"/>
      <c r="ACQ78" s="1087"/>
      <c r="ACR78" s="1087"/>
      <c r="ACS78" s="1087"/>
      <c r="ACT78" s="1087"/>
      <c r="ACU78" s="1087"/>
      <c r="ACV78" s="1087"/>
      <c r="ACW78" s="1087"/>
      <c r="ACX78" s="1087"/>
      <c r="ACY78" s="1087"/>
      <c r="ACZ78" s="1087"/>
      <c r="ADA78" s="1087"/>
      <c r="ADB78" s="1087"/>
      <c r="ADC78" s="1087"/>
      <c r="ADD78" s="1087"/>
      <c r="ADE78" s="1087"/>
      <c r="ADF78" s="1087"/>
      <c r="ADG78" s="1087"/>
      <c r="ADH78" s="1087"/>
      <c r="ADI78" s="1087"/>
      <c r="ADJ78" s="1087"/>
      <c r="ADK78" s="1087"/>
      <c r="ADL78" s="1087"/>
      <c r="ADM78" s="1087"/>
      <c r="ADN78" s="1087"/>
      <c r="ADO78" s="1087"/>
      <c r="ADP78" s="1087"/>
      <c r="ADQ78" s="1087"/>
      <c r="ADR78" s="1087"/>
      <c r="ADS78" s="1087"/>
      <c r="ADT78" s="1087"/>
      <c r="ADU78" s="1087"/>
      <c r="ADV78" s="1087"/>
      <c r="ADW78" s="1087"/>
      <c r="ADX78" s="1087"/>
      <c r="ADY78" s="1087"/>
      <c r="ADZ78" s="1087"/>
      <c r="AEA78" s="1087"/>
      <c r="AEB78" s="1087"/>
      <c r="AEC78" s="1087"/>
      <c r="AED78" s="1087"/>
      <c r="AEE78" s="1087"/>
      <c r="AEF78" s="1087"/>
      <c r="AEG78" s="1087"/>
      <c r="AEH78" s="1087"/>
      <c r="AEI78" s="1087"/>
      <c r="AEJ78" s="1087"/>
      <c r="AEK78" s="1087"/>
      <c r="AEL78" s="1087"/>
      <c r="AEM78" s="1087"/>
      <c r="AEN78" s="1087"/>
      <c r="AEO78" s="1087"/>
      <c r="AEP78" s="1087"/>
      <c r="AEQ78" s="1087"/>
      <c r="AER78" s="1087"/>
      <c r="AES78" s="1087"/>
      <c r="AET78" s="1087"/>
      <c r="AEU78" s="1087"/>
      <c r="AEV78" s="1087"/>
      <c r="AEW78" s="1087"/>
      <c r="AEX78" s="1087"/>
      <c r="AEY78" s="1087"/>
      <c r="AEZ78" s="1087"/>
      <c r="AFA78" s="1087"/>
      <c r="AFB78" s="1087"/>
      <c r="AFC78" s="1087"/>
      <c r="AFD78" s="1087"/>
      <c r="AFE78" s="1087"/>
      <c r="AFF78" s="1087"/>
      <c r="AFG78" s="1087"/>
      <c r="AFH78" s="1087"/>
      <c r="AFI78" s="1087"/>
      <c r="AFJ78" s="1087"/>
      <c r="AFK78" s="1087"/>
      <c r="AFL78" s="1087"/>
      <c r="AFM78" s="1087"/>
      <c r="AFN78" s="1087"/>
      <c r="AFO78" s="1087"/>
      <c r="AFP78" s="1087"/>
      <c r="AFQ78" s="1087"/>
      <c r="AFR78" s="1087"/>
      <c r="AFS78" s="1087"/>
      <c r="AFT78" s="1087"/>
      <c r="AFU78" s="1087"/>
      <c r="AFV78" s="1087"/>
      <c r="AFW78" s="1087"/>
      <c r="AFX78" s="1087"/>
      <c r="AFY78" s="1087"/>
      <c r="AFZ78" s="1087"/>
      <c r="AGA78" s="1087"/>
      <c r="AGB78" s="1087"/>
      <c r="AGC78" s="1087"/>
      <c r="AGD78" s="1087"/>
      <c r="AGE78" s="1087"/>
      <c r="AGF78" s="1087"/>
      <c r="AGG78" s="1087"/>
      <c r="AGH78" s="1087"/>
      <c r="AGI78" s="1087"/>
      <c r="AGJ78" s="1087"/>
      <c r="AGK78" s="1087"/>
      <c r="AGL78" s="1087"/>
      <c r="AGM78" s="1087"/>
      <c r="AGN78" s="1087"/>
      <c r="AGO78" s="1087"/>
      <c r="AGP78" s="1087"/>
      <c r="AGQ78" s="1087"/>
      <c r="AGR78" s="1087"/>
      <c r="AGS78" s="1087"/>
      <c r="AGT78" s="1087"/>
      <c r="AGU78" s="1087"/>
      <c r="AGV78" s="1087"/>
      <c r="AGW78" s="1087"/>
      <c r="AGX78" s="1087"/>
      <c r="AGY78" s="1087"/>
      <c r="AGZ78" s="1087"/>
      <c r="AHA78" s="1087"/>
      <c r="AHB78" s="1087"/>
      <c r="AHC78" s="1087"/>
      <c r="AHD78" s="1087"/>
      <c r="AHE78" s="1087"/>
      <c r="AHF78" s="1087"/>
      <c r="AHG78" s="1087"/>
      <c r="AHH78" s="1087"/>
      <c r="AHI78" s="1087"/>
      <c r="AHJ78" s="1087"/>
      <c r="AHK78" s="1087"/>
      <c r="AHL78" s="1087"/>
      <c r="AHM78" s="1087"/>
      <c r="AHN78" s="1087"/>
      <c r="AHO78" s="1087"/>
      <c r="AHP78" s="1087"/>
      <c r="AHQ78" s="1087"/>
      <c r="AHR78" s="1087"/>
      <c r="AHS78" s="1087"/>
      <c r="AHT78" s="1087"/>
      <c r="AHU78" s="1087"/>
      <c r="AHV78" s="1087"/>
      <c r="AHW78" s="1087"/>
      <c r="AHX78" s="1087"/>
      <c r="AHY78" s="1087"/>
      <c r="AHZ78" s="1087"/>
      <c r="AIA78" s="1087"/>
      <c r="AIB78" s="1087"/>
      <c r="AIC78" s="1087"/>
      <c r="AID78" s="1087"/>
      <c r="AIE78" s="1087"/>
      <c r="AIF78" s="1087"/>
      <c r="AIG78" s="1087"/>
      <c r="AIH78" s="1087"/>
      <c r="AII78" s="1087"/>
      <c r="AIJ78" s="1087"/>
      <c r="AIK78" s="1087"/>
      <c r="AIL78" s="1087"/>
      <c r="AIM78" s="1087"/>
      <c r="AIN78" s="1087"/>
      <c r="AIO78" s="1087"/>
      <c r="AIP78" s="1087"/>
      <c r="AIQ78" s="1087"/>
      <c r="AIR78" s="1087"/>
      <c r="AIS78" s="1087"/>
      <c r="AIT78" s="1087"/>
      <c r="AIU78" s="1087"/>
      <c r="AIV78" s="1087"/>
      <c r="AIW78" s="1087"/>
      <c r="AIX78" s="1087"/>
      <c r="AIY78" s="1087"/>
      <c r="AIZ78" s="1087"/>
      <c r="AJA78" s="1087"/>
      <c r="AJB78" s="1087"/>
      <c r="AJC78" s="1087"/>
      <c r="AJD78" s="1087"/>
      <c r="AJE78" s="1087"/>
      <c r="AJF78" s="1087"/>
      <c r="AJG78" s="1087"/>
      <c r="AJH78" s="1087"/>
      <c r="AJI78" s="1087"/>
      <c r="AJJ78" s="1087"/>
      <c r="AJK78" s="1087"/>
      <c r="AJL78" s="1087"/>
      <c r="AJM78" s="1087"/>
      <c r="AJN78" s="1087"/>
      <c r="AJO78" s="1087"/>
      <c r="AJP78" s="1087"/>
      <c r="AJQ78" s="1087"/>
      <c r="AJR78" s="1087"/>
      <c r="AJS78" s="1087"/>
      <c r="AJT78" s="1087"/>
      <c r="AJU78" s="1087"/>
      <c r="AJV78" s="1087"/>
      <c r="AJW78" s="1087"/>
      <c r="AJX78" s="1087"/>
      <c r="AJY78" s="1087"/>
      <c r="AJZ78" s="1087"/>
      <c r="AKA78" s="1087"/>
      <c r="AKB78" s="1087"/>
      <c r="AKC78" s="1087"/>
      <c r="AKD78" s="1087"/>
      <c r="AKE78" s="1087"/>
      <c r="AKF78" s="1087"/>
      <c r="AKG78" s="1087"/>
      <c r="AKH78" s="1087"/>
      <c r="AKI78" s="1087"/>
      <c r="AKJ78" s="1087"/>
      <c r="AKK78" s="1087"/>
      <c r="AKL78" s="1087"/>
      <c r="AKM78" s="1087"/>
      <c r="AKN78" s="1087"/>
      <c r="AKO78" s="1087"/>
      <c r="AKP78" s="1087"/>
      <c r="AKQ78" s="1087"/>
      <c r="AKR78" s="1087"/>
      <c r="AKS78" s="1087"/>
      <c r="AKT78" s="1087"/>
      <c r="AKU78" s="1087"/>
      <c r="AKV78" s="1087"/>
      <c r="AKW78" s="1087"/>
      <c r="AKX78" s="1087"/>
      <c r="AKY78" s="1087"/>
      <c r="AKZ78" s="1087"/>
      <c r="ALA78" s="1087"/>
      <c r="ALB78" s="1087"/>
      <c r="ALC78" s="1087"/>
      <c r="ALD78" s="1087"/>
      <c r="ALE78" s="1087"/>
      <c r="ALF78" s="1087"/>
      <c r="ALG78" s="1087"/>
      <c r="ALH78" s="1087"/>
      <c r="ALI78" s="1087"/>
      <c r="ALJ78" s="1087"/>
      <c r="ALK78" s="1087"/>
      <c r="ALL78" s="1087"/>
      <c r="ALM78" s="1087"/>
      <c r="ALN78" s="1087"/>
      <c r="ALO78" s="1087"/>
      <c r="ALP78" s="1087"/>
      <c r="ALQ78" s="1087"/>
      <c r="ALR78" s="1087"/>
      <c r="ALS78" s="1087"/>
      <c r="ALT78" s="1087"/>
      <c r="ALU78" s="1087"/>
      <c r="ALV78" s="1087"/>
      <c r="ALW78" s="1087"/>
      <c r="ALX78" s="1087"/>
      <c r="ALY78" s="1087"/>
      <c r="ALZ78" s="1087"/>
      <c r="AMA78" s="1087"/>
      <c r="AMB78" s="1087"/>
      <c r="AMC78" s="1087"/>
      <c r="AMD78" s="1087"/>
      <c r="AME78" s="1087"/>
      <c r="AMF78" s="1087"/>
      <c r="AMG78" s="1087"/>
      <c r="AMH78" s="1087"/>
    </row>
    <row r="79" spans="1:1025" s="1087" customFormat="1" ht="12" x14ac:dyDescent="0.2">
      <c r="A79" s="1113" t="s">
        <v>2618</v>
      </c>
      <c r="B79" s="793" t="s">
        <v>2617</v>
      </c>
      <c r="C79" s="1085">
        <v>146995457.58000001</v>
      </c>
      <c r="D79" s="1085">
        <v>33927928.299999997</v>
      </c>
      <c r="E79" s="1085">
        <v>180923385.88</v>
      </c>
      <c r="F79" s="1085">
        <v>80185176.5</v>
      </c>
      <c r="G79" s="1085">
        <v>100738209.38</v>
      </c>
      <c r="H79" s="1357">
        <f t="shared" si="1"/>
        <v>0.4431996234758947</v>
      </c>
      <c r="AMI79" s="793"/>
      <c r="AMJ79" s="793"/>
      <c r="AMK79" s="793"/>
    </row>
    <row r="80" spans="1:1025" s="1087" customFormat="1" ht="12" x14ac:dyDescent="0.2">
      <c r="A80" s="1113" t="s">
        <v>2619</v>
      </c>
      <c r="B80" s="793" t="s">
        <v>2620</v>
      </c>
      <c r="C80" s="1085">
        <v>4665755411.2399998</v>
      </c>
      <c r="D80" s="1085">
        <v>47417517.149999999</v>
      </c>
      <c r="E80" s="1085">
        <v>4713172928.3900003</v>
      </c>
      <c r="F80" s="1085">
        <v>1800700155.6500001</v>
      </c>
      <c r="G80" s="1085">
        <v>2912472772.7399998</v>
      </c>
      <c r="H80" s="1357">
        <f t="shared" si="1"/>
        <v>0.38205688248852593</v>
      </c>
      <c r="AMI80" s="793"/>
      <c r="AMJ80" s="793"/>
      <c r="AMK80" s="793"/>
    </row>
    <row r="81" spans="1:1025" s="1087" customFormat="1" ht="12" x14ac:dyDescent="0.2">
      <c r="A81" s="1113" t="s">
        <v>2621</v>
      </c>
      <c r="B81" s="793" t="s">
        <v>2622</v>
      </c>
      <c r="C81" s="1085">
        <v>1202155000</v>
      </c>
      <c r="D81" s="1085">
        <v>0</v>
      </c>
      <c r="E81" s="1085">
        <v>1202155000</v>
      </c>
      <c r="F81" s="1085">
        <v>467139365.94999999</v>
      </c>
      <c r="G81" s="1085">
        <v>735015634.04999995</v>
      </c>
      <c r="H81" s="1357">
        <f t="shared" si="1"/>
        <v>0.38858497111437373</v>
      </c>
      <c r="AMI81" s="793"/>
      <c r="AMJ81" s="793"/>
      <c r="AMK81" s="793"/>
    </row>
    <row r="82" spans="1:1025" s="1087" customFormat="1" ht="12" x14ac:dyDescent="0.2">
      <c r="A82" s="1113" t="s">
        <v>2623</v>
      </c>
      <c r="B82" s="793" t="s">
        <v>2622</v>
      </c>
      <c r="C82" s="1085">
        <v>1202155000</v>
      </c>
      <c r="D82" s="1085">
        <v>0</v>
      </c>
      <c r="E82" s="1085">
        <v>1202155000</v>
      </c>
      <c r="F82" s="1085">
        <v>467139365.94999999</v>
      </c>
      <c r="G82" s="1085">
        <v>735015634.04999995</v>
      </c>
      <c r="H82" s="1357">
        <f t="shared" si="1"/>
        <v>0.38858497111437373</v>
      </c>
      <c r="AMI82" s="793"/>
      <c r="AMJ82" s="793"/>
      <c r="AMK82" s="793"/>
    </row>
    <row r="83" spans="1:1025" s="1087" customFormat="1" ht="12" x14ac:dyDescent="0.2">
      <c r="A83" s="1113" t="s">
        <v>2624</v>
      </c>
      <c r="B83" s="793" t="s">
        <v>2625</v>
      </c>
      <c r="C83" s="1085">
        <v>2100000000</v>
      </c>
      <c r="D83" s="1085">
        <v>-39800700</v>
      </c>
      <c r="E83" s="1085">
        <v>2060199300</v>
      </c>
      <c r="F83" s="1085">
        <v>829016004.25</v>
      </c>
      <c r="G83" s="1085">
        <v>1231183295.75</v>
      </c>
      <c r="H83" s="1357">
        <f t="shared" si="1"/>
        <v>0.40239602268091246</v>
      </c>
      <c r="AMI83" s="793"/>
      <c r="AMJ83" s="793"/>
      <c r="AMK83" s="793"/>
    </row>
    <row r="84" spans="1:1025" s="1087" customFormat="1" ht="12" x14ac:dyDescent="0.2">
      <c r="A84" s="1113" t="s">
        <v>2626</v>
      </c>
      <c r="B84" s="793" t="s">
        <v>2625</v>
      </c>
      <c r="C84" s="1085">
        <v>2100000000</v>
      </c>
      <c r="D84" s="1085">
        <v>-39800700</v>
      </c>
      <c r="E84" s="1085">
        <v>2060199300</v>
      </c>
      <c r="F84" s="1085">
        <v>829016004.25</v>
      </c>
      <c r="G84" s="1085">
        <v>1231183295.75</v>
      </c>
      <c r="H84" s="1357">
        <f t="shared" si="1"/>
        <v>0.40239602268091246</v>
      </c>
      <c r="AMI84" s="793"/>
      <c r="AMJ84" s="793"/>
      <c r="AMK84" s="793"/>
    </row>
    <row r="85" spans="1:1025" s="1087" customFormat="1" ht="12" x14ac:dyDescent="0.2">
      <c r="A85" s="1113" t="s">
        <v>2627</v>
      </c>
      <c r="B85" s="793" t="s">
        <v>2628</v>
      </c>
      <c r="C85" s="1085">
        <v>65075000</v>
      </c>
      <c r="D85" s="1085">
        <v>36302517.149999999</v>
      </c>
      <c r="E85" s="1085">
        <v>101377517.15000001</v>
      </c>
      <c r="F85" s="1085">
        <v>26113208.550000001</v>
      </c>
      <c r="G85" s="1085">
        <v>75264308.599999994</v>
      </c>
      <c r="H85" s="1357">
        <f t="shared" si="1"/>
        <v>0.25758382414675263</v>
      </c>
      <c r="AMI85" s="793"/>
      <c r="AMJ85" s="793"/>
      <c r="AMK85" s="793"/>
    </row>
    <row r="86" spans="1:1025" s="1087" customFormat="1" ht="12" x14ac:dyDescent="0.2">
      <c r="A86" s="1113" t="s">
        <v>2629</v>
      </c>
      <c r="B86" s="793" t="s">
        <v>2628</v>
      </c>
      <c r="C86" s="1085">
        <v>65075000</v>
      </c>
      <c r="D86" s="1085">
        <v>36302517.149999999</v>
      </c>
      <c r="E86" s="1085">
        <v>101377517.15000001</v>
      </c>
      <c r="F86" s="1085">
        <v>26113208.550000001</v>
      </c>
      <c r="G86" s="1085">
        <v>75264308.599999994</v>
      </c>
      <c r="H86" s="1357">
        <f t="shared" si="1"/>
        <v>0.25758382414675263</v>
      </c>
      <c r="AMI86" s="793"/>
      <c r="AMJ86" s="793"/>
      <c r="AMK86" s="793"/>
    </row>
    <row r="87" spans="1:1025" s="1087" customFormat="1" ht="12" x14ac:dyDescent="0.2">
      <c r="A87" s="1113" t="s">
        <v>2630</v>
      </c>
      <c r="B87" s="793" t="s">
        <v>2631</v>
      </c>
      <c r="C87" s="1085">
        <v>1251250000</v>
      </c>
      <c r="D87" s="1085">
        <v>50915700</v>
      </c>
      <c r="E87" s="1085">
        <v>1302165700</v>
      </c>
      <c r="F87" s="1085">
        <v>457083036</v>
      </c>
      <c r="G87" s="1085">
        <v>845082664</v>
      </c>
      <c r="H87" s="1357">
        <f t="shared" si="1"/>
        <v>0.35101756711914622</v>
      </c>
      <c r="AMI87" s="793"/>
      <c r="AMJ87" s="793"/>
      <c r="AMK87" s="793"/>
    </row>
    <row r="88" spans="1:1025" s="1087" customFormat="1" ht="12" x14ac:dyDescent="0.2">
      <c r="A88" s="1113" t="s">
        <v>2632</v>
      </c>
      <c r="B88" s="793" t="s">
        <v>2631</v>
      </c>
      <c r="C88" s="1085">
        <v>1251250000</v>
      </c>
      <c r="D88" s="1085">
        <v>50915700</v>
      </c>
      <c r="E88" s="1085">
        <v>1302165700</v>
      </c>
      <c r="F88" s="1085">
        <v>457083036</v>
      </c>
      <c r="G88" s="1085">
        <v>845082664</v>
      </c>
      <c r="H88" s="1357">
        <f t="shared" si="1"/>
        <v>0.35101756711914622</v>
      </c>
      <c r="AMI88" s="793"/>
      <c r="AMJ88" s="793"/>
      <c r="AMK88" s="793"/>
    </row>
    <row r="89" spans="1:1025" s="1087" customFormat="1" ht="12" x14ac:dyDescent="0.2">
      <c r="A89" s="1113" t="s">
        <v>2633</v>
      </c>
      <c r="B89" s="793" t="s">
        <v>2634</v>
      </c>
      <c r="C89" s="1085">
        <v>47275411.240000002</v>
      </c>
      <c r="D89" s="1085">
        <v>0</v>
      </c>
      <c r="E89" s="1085">
        <v>47275411.240000002</v>
      </c>
      <c r="F89" s="1085">
        <v>21348540.899999999</v>
      </c>
      <c r="G89" s="1085">
        <v>25926870.34</v>
      </c>
      <c r="H89" s="1357">
        <f t="shared" si="1"/>
        <v>0.45157811090465722</v>
      </c>
      <c r="AMI89" s="793"/>
      <c r="AMJ89" s="793"/>
      <c r="AMK89" s="793"/>
    </row>
    <row r="90" spans="1:1025" s="1087" customFormat="1" ht="12" x14ac:dyDescent="0.2">
      <c r="A90" s="1113" t="s">
        <v>2635</v>
      </c>
      <c r="B90" s="793" t="s">
        <v>2634</v>
      </c>
      <c r="C90" s="1085">
        <v>47275411.240000002</v>
      </c>
      <c r="D90" s="1085">
        <v>0</v>
      </c>
      <c r="E90" s="1085">
        <v>47275411.240000002</v>
      </c>
      <c r="F90" s="1085">
        <v>21348540.899999999</v>
      </c>
      <c r="G90" s="1085">
        <v>25926870.34</v>
      </c>
      <c r="H90" s="1357">
        <f t="shared" si="1"/>
        <v>0.45157811090465722</v>
      </c>
      <c r="AMI90" s="793"/>
      <c r="AMJ90" s="793"/>
      <c r="AMK90" s="793"/>
    </row>
    <row r="91" spans="1:1025" s="1087" customFormat="1" ht="12" x14ac:dyDescent="0.2">
      <c r="A91" s="1113" t="s">
        <v>2636</v>
      </c>
      <c r="B91" s="793" t="s">
        <v>2637</v>
      </c>
      <c r="C91" s="1085">
        <v>3053446089.21</v>
      </c>
      <c r="D91" s="1085">
        <v>135067578.53</v>
      </c>
      <c r="E91" s="1085">
        <v>3188513667.7399998</v>
      </c>
      <c r="F91" s="1085">
        <v>935650032.63999999</v>
      </c>
      <c r="G91" s="1085">
        <v>2252863635.0999999</v>
      </c>
      <c r="H91" s="1357">
        <f t="shared" si="1"/>
        <v>0.29344394603244195</v>
      </c>
      <c r="AMI91" s="793"/>
      <c r="AMJ91" s="793"/>
      <c r="AMK91" s="793"/>
    </row>
    <row r="92" spans="1:1025" s="1087" customFormat="1" ht="12" x14ac:dyDescent="0.2">
      <c r="A92" s="1113" t="s">
        <v>2638</v>
      </c>
      <c r="B92" s="793" t="s">
        <v>2639</v>
      </c>
      <c r="C92" s="1085">
        <v>373045368.13</v>
      </c>
      <c r="D92" s="1085">
        <v>6559669.2999999998</v>
      </c>
      <c r="E92" s="1085">
        <v>379605037.43000001</v>
      </c>
      <c r="F92" s="1085">
        <v>112473339</v>
      </c>
      <c r="G92" s="1085">
        <v>267131698.43000001</v>
      </c>
      <c r="H92" s="1357">
        <f t="shared" si="1"/>
        <v>0.29629042797078353</v>
      </c>
      <c r="AMI92" s="793"/>
      <c r="AMJ92" s="793"/>
      <c r="AMK92" s="793"/>
    </row>
    <row r="93" spans="1:1025" s="1087" customFormat="1" ht="12" x14ac:dyDescent="0.2">
      <c r="A93" s="1113" t="s">
        <v>2640</v>
      </c>
      <c r="B93" s="793" t="s">
        <v>2639</v>
      </c>
      <c r="C93" s="1085">
        <v>373045368.13</v>
      </c>
      <c r="D93" s="1085">
        <v>6559669.2999999998</v>
      </c>
      <c r="E93" s="1085">
        <v>379605037.43000001</v>
      </c>
      <c r="F93" s="1085">
        <v>112473339</v>
      </c>
      <c r="G93" s="1085">
        <v>267131698.43000001</v>
      </c>
      <c r="H93" s="1357">
        <f t="shared" si="1"/>
        <v>0.29629042797078353</v>
      </c>
      <c r="AMI93" s="793"/>
      <c r="AMJ93" s="793"/>
      <c r="AMK93" s="793"/>
    </row>
    <row r="94" spans="1:1025" s="1087" customFormat="1" ht="12" x14ac:dyDescent="0.2">
      <c r="A94" s="1113" t="s">
        <v>2641</v>
      </c>
      <c r="B94" s="793" t="s">
        <v>2642</v>
      </c>
      <c r="C94" s="1085">
        <v>8300000</v>
      </c>
      <c r="D94" s="1085">
        <v>82129.5</v>
      </c>
      <c r="E94" s="1085">
        <v>8382129.5</v>
      </c>
      <c r="F94" s="1085">
        <v>82129.5</v>
      </c>
      <c r="G94" s="1085">
        <v>8300000</v>
      </c>
      <c r="H94" s="1357">
        <f t="shared" si="1"/>
        <v>9.79816644445782E-3</v>
      </c>
      <c r="AMI94" s="793"/>
      <c r="AMJ94" s="793"/>
      <c r="AMK94" s="793"/>
    </row>
    <row r="95" spans="1:1025" s="793" customFormat="1" ht="12" x14ac:dyDescent="0.2">
      <c r="A95" s="1113" t="s">
        <v>2643</v>
      </c>
      <c r="B95" s="793" t="s">
        <v>2642</v>
      </c>
      <c r="C95" s="1085">
        <v>8300000</v>
      </c>
      <c r="D95" s="1085">
        <v>82129.5</v>
      </c>
      <c r="E95" s="1085">
        <v>8382129.5</v>
      </c>
      <c r="F95" s="1085">
        <v>82129.5</v>
      </c>
      <c r="G95" s="1085">
        <v>8300000</v>
      </c>
      <c r="H95" s="1357">
        <f t="shared" si="1"/>
        <v>9.79816644445782E-3</v>
      </c>
      <c r="I95" s="1087"/>
      <c r="J95" s="1087"/>
      <c r="K95" s="1087"/>
      <c r="L95" s="1087"/>
      <c r="M95" s="1087"/>
      <c r="N95" s="1087"/>
      <c r="O95" s="1087"/>
      <c r="P95" s="1087"/>
      <c r="Q95" s="1087"/>
      <c r="R95" s="1087"/>
      <c r="S95" s="1087"/>
      <c r="T95" s="1087"/>
      <c r="U95" s="1087"/>
      <c r="V95" s="1087"/>
      <c r="W95" s="1087"/>
      <c r="X95" s="1087"/>
      <c r="Y95" s="1087"/>
      <c r="Z95" s="1087"/>
      <c r="AA95" s="1087"/>
      <c r="AB95" s="1087"/>
      <c r="AC95" s="1087"/>
      <c r="AD95" s="1087"/>
      <c r="AE95" s="1087"/>
      <c r="AF95" s="1087"/>
      <c r="AG95" s="1087"/>
      <c r="AH95" s="1087"/>
      <c r="AI95" s="1087"/>
      <c r="AJ95" s="1087"/>
      <c r="AK95" s="1087"/>
      <c r="AL95" s="1087"/>
      <c r="AM95" s="1087"/>
      <c r="AN95" s="1087"/>
      <c r="AO95" s="1087"/>
      <c r="AP95" s="1087"/>
      <c r="AQ95" s="1087"/>
      <c r="AR95" s="1087"/>
      <c r="AS95" s="1087"/>
      <c r="AT95" s="1087"/>
      <c r="AU95" s="1087"/>
      <c r="AV95" s="1087"/>
      <c r="AW95" s="1087"/>
      <c r="AX95" s="1087"/>
      <c r="AY95" s="1087"/>
      <c r="AZ95" s="1087"/>
      <c r="BA95" s="1087"/>
      <c r="BB95" s="1087"/>
      <c r="BC95" s="1087"/>
      <c r="BD95" s="1087"/>
      <c r="BE95" s="1087"/>
      <c r="BF95" s="1087"/>
      <c r="BG95" s="1087"/>
      <c r="BH95" s="1087"/>
      <c r="BI95" s="1087"/>
      <c r="BJ95" s="1087"/>
      <c r="BK95" s="1087"/>
      <c r="BL95" s="1087"/>
      <c r="BM95" s="1087"/>
      <c r="BN95" s="1087"/>
      <c r="BO95" s="1087"/>
      <c r="BP95" s="1087"/>
      <c r="BQ95" s="1087"/>
      <c r="BR95" s="1087"/>
      <c r="BS95" s="1087"/>
      <c r="BT95" s="1087"/>
      <c r="BU95" s="1087"/>
      <c r="BV95" s="1087"/>
      <c r="BW95" s="1087"/>
      <c r="BX95" s="1087"/>
      <c r="BY95" s="1087"/>
      <c r="BZ95" s="1087"/>
      <c r="CA95" s="1087"/>
      <c r="CB95" s="1087"/>
      <c r="CC95" s="1087"/>
      <c r="CD95" s="1087"/>
      <c r="CE95" s="1087"/>
      <c r="CF95" s="1087"/>
      <c r="CG95" s="1087"/>
      <c r="CH95" s="1087"/>
      <c r="CI95" s="1087"/>
      <c r="CJ95" s="1087"/>
      <c r="CK95" s="1087"/>
      <c r="CL95" s="1087"/>
      <c r="CM95" s="1087"/>
      <c r="CN95" s="1087"/>
      <c r="CO95" s="1087"/>
      <c r="CP95" s="1087"/>
      <c r="CQ95" s="1087"/>
      <c r="CR95" s="1087"/>
      <c r="CS95" s="1087"/>
      <c r="CT95" s="1087"/>
      <c r="CU95" s="1087"/>
      <c r="CV95" s="1087"/>
      <c r="CW95" s="1087"/>
      <c r="CX95" s="1087"/>
      <c r="CY95" s="1087"/>
      <c r="CZ95" s="1087"/>
      <c r="DA95" s="1087"/>
      <c r="DB95" s="1087"/>
      <c r="DC95" s="1087"/>
      <c r="DD95" s="1087"/>
      <c r="DE95" s="1087"/>
      <c r="DF95" s="1087"/>
      <c r="DG95" s="1087"/>
      <c r="DH95" s="1087"/>
      <c r="DI95" s="1087"/>
      <c r="DJ95" s="1087"/>
      <c r="DK95" s="1087"/>
      <c r="DL95" s="1087"/>
      <c r="DM95" s="1087"/>
      <c r="DN95" s="1087"/>
      <c r="DO95" s="1087"/>
      <c r="DP95" s="1087"/>
      <c r="DQ95" s="1087"/>
      <c r="DR95" s="1087"/>
      <c r="DS95" s="1087"/>
      <c r="DT95" s="1087"/>
      <c r="DU95" s="1087"/>
      <c r="DV95" s="1087"/>
      <c r="DW95" s="1087"/>
      <c r="DX95" s="1087"/>
      <c r="DY95" s="1087"/>
      <c r="DZ95" s="1087"/>
      <c r="EA95" s="1087"/>
      <c r="EB95" s="1087"/>
      <c r="EC95" s="1087"/>
      <c r="ED95" s="1087"/>
      <c r="EE95" s="1087"/>
      <c r="EF95" s="1087"/>
      <c r="EG95" s="1087"/>
      <c r="EH95" s="1087"/>
      <c r="EI95" s="1087"/>
      <c r="EJ95" s="1087"/>
      <c r="EK95" s="1087"/>
      <c r="EL95" s="1087"/>
      <c r="EM95" s="1087"/>
      <c r="EN95" s="1087"/>
      <c r="EO95" s="1087"/>
      <c r="EP95" s="1087"/>
      <c r="EQ95" s="1087"/>
      <c r="ER95" s="1087"/>
      <c r="ES95" s="1087"/>
      <c r="ET95" s="1087"/>
      <c r="EU95" s="1087"/>
      <c r="EV95" s="1087"/>
      <c r="EW95" s="1087"/>
      <c r="EX95" s="1087"/>
      <c r="EY95" s="1087"/>
      <c r="EZ95" s="1087"/>
      <c r="FA95" s="1087"/>
      <c r="FB95" s="1087"/>
      <c r="FC95" s="1087"/>
      <c r="FD95" s="1087"/>
      <c r="FE95" s="1087"/>
      <c r="FF95" s="1087"/>
      <c r="FG95" s="1087"/>
      <c r="FH95" s="1087"/>
      <c r="FI95" s="1087"/>
      <c r="FJ95" s="1087"/>
      <c r="FK95" s="1087"/>
      <c r="FL95" s="1087"/>
      <c r="FM95" s="1087"/>
      <c r="FN95" s="1087"/>
      <c r="FO95" s="1087"/>
      <c r="FP95" s="1087"/>
      <c r="FQ95" s="1087"/>
      <c r="FR95" s="1087"/>
      <c r="FS95" s="1087"/>
      <c r="FT95" s="1087"/>
      <c r="FU95" s="1087"/>
      <c r="FV95" s="1087"/>
      <c r="FW95" s="1087"/>
      <c r="FX95" s="1087"/>
      <c r="FY95" s="1087"/>
      <c r="FZ95" s="1087"/>
      <c r="GA95" s="1087"/>
      <c r="GB95" s="1087"/>
      <c r="GC95" s="1087"/>
      <c r="GD95" s="1087"/>
      <c r="GE95" s="1087"/>
      <c r="GF95" s="1087"/>
      <c r="GG95" s="1087"/>
      <c r="GH95" s="1087"/>
      <c r="GI95" s="1087"/>
      <c r="GJ95" s="1087"/>
      <c r="GK95" s="1087"/>
      <c r="GL95" s="1087"/>
      <c r="GM95" s="1087"/>
      <c r="GN95" s="1087"/>
      <c r="GO95" s="1087"/>
      <c r="GP95" s="1087"/>
      <c r="GQ95" s="1087"/>
      <c r="GR95" s="1087"/>
      <c r="GS95" s="1087"/>
      <c r="GT95" s="1087"/>
      <c r="GU95" s="1087"/>
      <c r="GV95" s="1087"/>
      <c r="GW95" s="1087"/>
      <c r="GX95" s="1087"/>
      <c r="GY95" s="1087"/>
      <c r="GZ95" s="1087"/>
      <c r="HA95" s="1087"/>
      <c r="HB95" s="1087"/>
      <c r="HC95" s="1087"/>
      <c r="HD95" s="1087"/>
      <c r="HE95" s="1087"/>
      <c r="HF95" s="1087"/>
      <c r="HG95" s="1087"/>
      <c r="HH95" s="1087"/>
      <c r="HI95" s="1087"/>
      <c r="HJ95" s="1087"/>
      <c r="HK95" s="1087"/>
      <c r="HL95" s="1087"/>
      <c r="HM95" s="1087"/>
      <c r="HN95" s="1087"/>
      <c r="HO95" s="1087"/>
      <c r="HP95" s="1087"/>
      <c r="HQ95" s="1087"/>
      <c r="HR95" s="1087"/>
      <c r="HS95" s="1087"/>
      <c r="HT95" s="1087"/>
      <c r="HU95" s="1087"/>
      <c r="HV95" s="1087"/>
      <c r="HW95" s="1087"/>
      <c r="HX95" s="1087"/>
      <c r="HY95" s="1087"/>
      <c r="HZ95" s="1087"/>
      <c r="IA95" s="1087"/>
      <c r="IB95" s="1087"/>
      <c r="IC95" s="1087"/>
      <c r="ID95" s="1087"/>
      <c r="IE95" s="1087"/>
      <c r="IF95" s="1087"/>
      <c r="IG95" s="1087"/>
      <c r="IH95" s="1087"/>
      <c r="II95" s="1087"/>
      <c r="IJ95" s="1087"/>
      <c r="IK95" s="1087"/>
      <c r="IL95" s="1087"/>
      <c r="IM95" s="1087"/>
      <c r="IN95" s="1087"/>
      <c r="IO95" s="1087"/>
      <c r="IP95" s="1087"/>
      <c r="IQ95" s="1087"/>
      <c r="IR95" s="1087"/>
      <c r="IS95" s="1087"/>
      <c r="IT95" s="1087"/>
      <c r="IU95" s="1087"/>
      <c r="IV95" s="1087"/>
      <c r="IW95" s="1087"/>
      <c r="IX95" s="1087"/>
      <c r="IY95" s="1087"/>
      <c r="IZ95" s="1087"/>
      <c r="JA95" s="1087"/>
      <c r="JB95" s="1087"/>
      <c r="JC95" s="1087"/>
      <c r="JD95" s="1087"/>
      <c r="JE95" s="1087"/>
      <c r="JF95" s="1087"/>
      <c r="JG95" s="1087"/>
      <c r="JH95" s="1087"/>
      <c r="JI95" s="1087"/>
      <c r="JJ95" s="1087"/>
      <c r="JK95" s="1087"/>
      <c r="JL95" s="1087"/>
      <c r="JM95" s="1087"/>
      <c r="JN95" s="1087"/>
      <c r="JO95" s="1087"/>
      <c r="JP95" s="1087"/>
      <c r="JQ95" s="1087"/>
      <c r="JR95" s="1087"/>
      <c r="JS95" s="1087"/>
      <c r="JT95" s="1087"/>
      <c r="JU95" s="1087"/>
      <c r="JV95" s="1087"/>
      <c r="JW95" s="1087"/>
      <c r="JX95" s="1087"/>
      <c r="JY95" s="1087"/>
      <c r="JZ95" s="1087"/>
      <c r="KA95" s="1087"/>
      <c r="KB95" s="1087"/>
      <c r="KC95" s="1087"/>
      <c r="KD95" s="1087"/>
      <c r="KE95" s="1087"/>
      <c r="KF95" s="1087"/>
      <c r="KG95" s="1087"/>
      <c r="KH95" s="1087"/>
      <c r="KI95" s="1087"/>
      <c r="KJ95" s="1087"/>
      <c r="KK95" s="1087"/>
      <c r="KL95" s="1087"/>
      <c r="KM95" s="1087"/>
      <c r="KN95" s="1087"/>
      <c r="KO95" s="1087"/>
      <c r="KP95" s="1087"/>
      <c r="KQ95" s="1087"/>
      <c r="KR95" s="1087"/>
      <c r="KS95" s="1087"/>
      <c r="KT95" s="1087"/>
      <c r="KU95" s="1087"/>
      <c r="KV95" s="1087"/>
      <c r="KW95" s="1087"/>
      <c r="KX95" s="1087"/>
      <c r="KY95" s="1087"/>
      <c r="KZ95" s="1087"/>
      <c r="LA95" s="1087"/>
      <c r="LB95" s="1087"/>
      <c r="LC95" s="1087"/>
      <c r="LD95" s="1087"/>
      <c r="LE95" s="1087"/>
      <c r="LF95" s="1087"/>
      <c r="LG95" s="1087"/>
      <c r="LH95" s="1087"/>
      <c r="LI95" s="1087"/>
      <c r="LJ95" s="1087"/>
      <c r="LK95" s="1087"/>
      <c r="LL95" s="1087"/>
      <c r="LM95" s="1087"/>
      <c r="LN95" s="1087"/>
      <c r="LO95" s="1087"/>
      <c r="LP95" s="1087"/>
      <c r="LQ95" s="1087"/>
      <c r="LR95" s="1087"/>
      <c r="LS95" s="1087"/>
      <c r="LT95" s="1087"/>
      <c r="LU95" s="1087"/>
      <c r="LV95" s="1087"/>
      <c r="LW95" s="1087"/>
      <c r="LX95" s="1087"/>
      <c r="LY95" s="1087"/>
      <c r="LZ95" s="1087"/>
      <c r="MA95" s="1087"/>
      <c r="MB95" s="1087"/>
      <c r="MC95" s="1087"/>
      <c r="MD95" s="1087"/>
      <c r="ME95" s="1087"/>
      <c r="MF95" s="1087"/>
      <c r="MG95" s="1087"/>
      <c r="MH95" s="1087"/>
      <c r="MI95" s="1087"/>
      <c r="MJ95" s="1087"/>
      <c r="MK95" s="1087"/>
      <c r="ML95" s="1087"/>
      <c r="MM95" s="1087"/>
      <c r="MN95" s="1087"/>
      <c r="MO95" s="1087"/>
      <c r="MP95" s="1087"/>
      <c r="MQ95" s="1087"/>
      <c r="MR95" s="1087"/>
      <c r="MS95" s="1087"/>
      <c r="MT95" s="1087"/>
      <c r="MU95" s="1087"/>
      <c r="MV95" s="1087"/>
      <c r="MW95" s="1087"/>
      <c r="MX95" s="1087"/>
      <c r="MY95" s="1087"/>
      <c r="MZ95" s="1087"/>
      <c r="NA95" s="1087"/>
      <c r="NB95" s="1087"/>
      <c r="NC95" s="1087"/>
      <c r="ND95" s="1087"/>
      <c r="NE95" s="1087"/>
      <c r="NF95" s="1087"/>
      <c r="NG95" s="1087"/>
      <c r="NH95" s="1087"/>
      <c r="NI95" s="1087"/>
      <c r="NJ95" s="1087"/>
      <c r="NK95" s="1087"/>
      <c r="NL95" s="1087"/>
      <c r="NM95" s="1087"/>
      <c r="NN95" s="1087"/>
      <c r="NO95" s="1087"/>
      <c r="NP95" s="1087"/>
      <c r="NQ95" s="1087"/>
      <c r="NR95" s="1087"/>
      <c r="NS95" s="1087"/>
      <c r="NT95" s="1087"/>
      <c r="NU95" s="1087"/>
      <c r="NV95" s="1087"/>
      <c r="NW95" s="1087"/>
      <c r="NX95" s="1087"/>
      <c r="NY95" s="1087"/>
      <c r="NZ95" s="1087"/>
      <c r="OA95" s="1087"/>
      <c r="OB95" s="1087"/>
      <c r="OC95" s="1087"/>
      <c r="OD95" s="1087"/>
      <c r="OE95" s="1087"/>
      <c r="OF95" s="1087"/>
      <c r="OG95" s="1087"/>
      <c r="OH95" s="1087"/>
      <c r="OI95" s="1087"/>
      <c r="OJ95" s="1087"/>
      <c r="OK95" s="1087"/>
      <c r="OL95" s="1087"/>
      <c r="OM95" s="1087"/>
      <c r="ON95" s="1087"/>
      <c r="OO95" s="1087"/>
      <c r="OP95" s="1087"/>
      <c r="OQ95" s="1087"/>
      <c r="OR95" s="1087"/>
      <c r="OS95" s="1087"/>
      <c r="OT95" s="1087"/>
      <c r="OU95" s="1087"/>
      <c r="OV95" s="1087"/>
      <c r="OW95" s="1087"/>
      <c r="OX95" s="1087"/>
      <c r="OY95" s="1087"/>
      <c r="OZ95" s="1087"/>
      <c r="PA95" s="1087"/>
      <c r="PB95" s="1087"/>
      <c r="PC95" s="1087"/>
      <c r="PD95" s="1087"/>
      <c r="PE95" s="1087"/>
      <c r="PF95" s="1087"/>
      <c r="PG95" s="1087"/>
      <c r="PH95" s="1087"/>
      <c r="PI95" s="1087"/>
      <c r="PJ95" s="1087"/>
      <c r="PK95" s="1087"/>
      <c r="PL95" s="1087"/>
      <c r="PM95" s="1087"/>
      <c r="PN95" s="1087"/>
      <c r="PO95" s="1087"/>
      <c r="PP95" s="1087"/>
      <c r="PQ95" s="1087"/>
      <c r="PR95" s="1087"/>
      <c r="PS95" s="1087"/>
      <c r="PT95" s="1087"/>
      <c r="PU95" s="1087"/>
      <c r="PV95" s="1087"/>
      <c r="PW95" s="1087"/>
      <c r="PX95" s="1087"/>
      <c r="PY95" s="1087"/>
      <c r="PZ95" s="1087"/>
      <c r="QA95" s="1087"/>
      <c r="QB95" s="1087"/>
      <c r="QC95" s="1087"/>
      <c r="QD95" s="1087"/>
      <c r="QE95" s="1087"/>
      <c r="QF95" s="1087"/>
      <c r="QG95" s="1087"/>
      <c r="QH95" s="1087"/>
      <c r="QI95" s="1087"/>
      <c r="QJ95" s="1087"/>
      <c r="QK95" s="1087"/>
      <c r="QL95" s="1087"/>
      <c r="QM95" s="1087"/>
      <c r="QN95" s="1087"/>
      <c r="QO95" s="1087"/>
      <c r="QP95" s="1087"/>
      <c r="QQ95" s="1087"/>
      <c r="QR95" s="1087"/>
      <c r="QS95" s="1087"/>
      <c r="QT95" s="1087"/>
      <c r="QU95" s="1087"/>
      <c r="QV95" s="1087"/>
      <c r="QW95" s="1087"/>
      <c r="QX95" s="1087"/>
      <c r="QY95" s="1087"/>
      <c r="QZ95" s="1087"/>
      <c r="RA95" s="1087"/>
      <c r="RB95" s="1087"/>
      <c r="RC95" s="1087"/>
      <c r="RD95" s="1087"/>
      <c r="RE95" s="1087"/>
      <c r="RF95" s="1087"/>
      <c r="RG95" s="1087"/>
      <c r="RH95" s="1087"/>
      <c r="RI95" s="1087"/>
      <c r="RJ95" s="1087"/>
      <c r="RK95" s="1087"/>
      <c r="RL95" s="1087"/>
      <c r="RM95" s="1087"/>
      <c r="RN95" s="1087"/>
      <c r="RO95" s="1087"/>
      <c r="RP95" s="1087"/>
      <c r="RQ95" s="1087"/>
      <c r="RR95" s="1087"/>
      <c r="RS95" s="1087"/>
      <c r="RT95" s="1087"/>
      <c r="RU95" s="1087"/>
      <c r="RV95" s="1087"/>
      <c r="RW95" s="1087"/>
      <c r="RX95" s="1087"/>
      <c r="RY95" s="1087"/>
      <c r="RZ95" s="1087"/>
      <c r="SA95" s="1087"/>
      <c r="SB95" s="1087"/>
      <c r="SC95" s="1087"/>
      <c r="SD95" s="1087"/>
      <c r="SE95" s="1087"/>
      <c r="SF95" s="1087"/>
      <c r="SG95" s="1087"/>
      <c r="SH95" s="1087"/>
      <c r="SI95" s="1087"/>
      <c r="SJ95" s="1087"/>
      <c r="SK95" s="1087"/>
      <c r="SL95" s="1087"/>
      <c r="SM95" s="1087"/>
      <c r="SN95" s="1087"/>
      <c r="SO95" s="1087"/>
      <c r="SP95" s="1087"/>
      <c r="SQ95" s="1087"/>
      <c r="SR95" s="1087"/>
      <c r="SS95" s="1087"/>
      <c r="ST95" s="1087"/>
      <c r="SU95" s="1087"/>
      <c r="SV95" s="1087"/>
      <c r="SW95" s="1087"/>
      <c r="SX95" s="1087"/>
      <c r="SY95" s="1087"/>
      <c r="SZ95" s="1087"/>
      <c r="TA95" s="1087"/>
      <c r="TB95" s="1087"/>
      <c r="TC95" s="1087"/>
      <c r="TD95" s="1087"/>
      <c r="TE95" s="1087"/>
      <c r="TF95" s="1087"/>
      <c r="TG95" s="1087"/>
      <c r="TH95" s="1087"/>
      <c r="TI95" s="1087"/>
      <c r="TJ95" s="1087"/>
      <c r="TK95" s="1087"/>
      <c r="TL95" s="1087"/>
      <c r="TM95" s="1087"/>
      <c r="TN95" s="1087"/>
      <c r="TO95" s="1087"/>
      <c r="TP95" s="1087"/>
      <c r="TQ95" s="1087"/>
      <c r="TR95" s="1087"/>
      <c r="TS95" s="1087"/>
      <c r="TT95" s="1087"/>
      <c r="TU95" s="1087"/>
      <c r="TV95" s="1087"/>
      <c r="TW95" s="1087"/>
      <c r="TX95" s="1087"/>
      <c r="TY95" s="1087"/>
      <c r="TZ95" s="1087"/>
      <c r="UA95" s="1087"/>
      <c r="UB95" s="1087"/>
      <c r="UC95" s="1087"/>
      <c r="UD95" s="1087"/>
      <c r="UE95" s="1087"/>
      <c r="UF95" s="1087"/>
      <c r="UG95" s="1087"/>
      <c r="UH95" s="1087"/>
      <c r="UI95" s="1087"/>
      <c r="UJ95" s="1087"/>
      <c r="UK95" s="1087"/>
      <c r="UL95" s="1087"/>
      <c r="UM95" s="1087"/>
      <c r="UN95" s="1087"/>
      <c r="UO95" s="1087"/>
      <c r="UP95" s="1087"/>
      <c r="UQ95" s="1087"/>
      <c r="UR95" s="1087"/>
      <c r="US95" s="1087"/>
      <c r="UT95" s="1087"/>
      <c r="UU95" s="1087"/>
      <c r="UV95" s="1087"/>
      <c r="UW95" s="1087"/>
      <c r="UX95" s="1087"/>
      <c r="UY95" s="1087"/>
      <c r="UZ95" s="1087"/>
      <c r="VA95" s="1087"/>
      <c r="VB95" s="1087"/>
      <c r="VC95" s="1087"/>
      <c r="VD95" s="1087"/>
      <c r="VE95" s="1087"/>
      <c r="VF95" s="1087"/>
      <c r="VG95" s="1087"/>
      <c r="VH95" s="1087"/>
      <c r="VI95" s="1087"/>
      <c r="VJ95" s="1087"/>
      <c r="VK95" s="1087"/>
      <c r="VL95" s="1087"/>
      <c r="VM95" s="1087"/>
      <c r="VN95" s="1087"/>
      <c r="VO95" s="1087"/>
      <c r="VP95" s="1087"/>
      <c r="VQ95" s="1087"/>
      <c r="VR95" s="1087"/>
      <c r="VS95" s="1087"/>
      <c r="VT95" s="1087"/>
      <c r="VU95" s="1087"/>
      <c r="VV95" s="1087"/>
      <c r="VW95" s="1087"/>
      <c r="VX95" s="1087"/>
      <c r="VY95" s="1087"/>
      <c r="VZ95" s="1087"/>
      <c r="WA95" s="1087"/>
      <c r="WB95" s="1087"/>
      <c r="WC95" s="1087"/>
      <c r="WD95" s="1087"/>
      <c r="WE95" s="1087"/>
      <c r="WF95" s="1087"/>
      <c r="WG95" s="1087"/>
      <c r="WH95" s="1087"/>
      <c r="WI95" s="1087"/>
      <c r="WJ95" s="1087"/>
      <c r="WK95" s="1087"/>
      <c r="WL95" s="1087"/>
      <c r="WM95" s="1087"/>
      <c r="WN95" s="1087"/>
      <c r="WO95" s="1087"/>
      <c r="WP95" s="1087"/>
      <c r="WQ95" s="1087"/>
      <c r="WR95" s="1087"/>
      <c r="WS95" s="1087"/>
      <c r="WT95" s="1087"/>
      <c r="WU95" s="1087"/>
      <c r="WV95" s="1087"/>
      <c r="WW95" s="1087"/>
      <c r="WX95" s="1087"/>
      <c r="WY95" s="1087"/>
      <c r="WZ95" s="1087"/>
      <c r="XA95" s="1087"/>
      <c r="XB95" s="1087"/>
      <c r="XC95" s="1087"/>
      <c r="XD95" s="1087"/>
      <c r="XE95" s="1087"/>
      <c r="XF95" s="1087"/>
      <c r="XG95" s="1087"/>
      <c r="XH95" s="1087"/>
      <c r="XI95" s="1087"/>
      <c r="XJ95" s="1087"/>
      <c r="XK95" s="1087"/>
      <c r="XL95" s="1087"/>
      <c r="XM95" s="1087"/>
      <c r="XN95" s="1087"/>
      <c r="XO95" s="1087"/>
      <c r="XP95" s="1087"/>
      <c r="XQ95" s="1087"/>
      <c r="XR95" s="1087"/>
      <c r="XS95" s="1087"/>
      <c r="XT95" s="1087"/>
      <c r="XU95" s="1087"/>
      <c r="XV95" s="1087"/>
      <c r="XW95" s="1087"/>
      <c r="XX95" s="1087"/>
      <c r="XY95" s="1087"/>
      <c r="XZ95" s="1087"/>
      <c r="YA95" s="1087"/>
      <c r="YB95" s="1087"/>
      <c r="YC95" s="1087"/>
      <c r="YD95" s="1087"/>
      <c r="YE95" s="1087"/>
      <c r="YF95" s="1087"/>
      <c r="YG95" s="1087"/>
      <c r="YH95" s="1087"/>
      <c r="YI95" s="1087"/>
      <c r="YJ95" s="1087"/>
      <c r="YK95" s="1087"/>
      <c r="YL95" s="1087"/>
      <c r="YM95" s="1087"/>
      <c r="YN95" s="1087"/>
      <c r="YO95" s="1087"/>
      <c r="YP95" s="1087"/>
      <c r="YQ95" s="1087"/>
      <c r="YR95" s="1087"/>
      <c r="YS95" s="1087"/>
      <c r="YT95" s="1087"/>
      <c r="YU95" s="1087"/>
      <c r="YV95" s="1087"/>
      <c r="YW95" s="1087"/>
      <c r="YX95" s="1087"/>
      <c r="YY95" s="1087"/>
      <c r="YZ95" s="1087"/>
      <c r="ZA95" s="1087"/>
      <c r="ZB95" s="1087"/>
      <c r="ZC95" s="1087"/>
      <c r="ZD95" s="1087"/>
      <c r="ZE95" s="1087"/>
      <c r="ZF95" s="1087"/>
      <c r="ZG95" s="1087"/>
      <c r="ZH95" s="1087"/>
      <c r="ZI95" s="1087"/>
      <c r="ZJ95" s="1087"/>
      <c r="ZK95" s="1087"/>
      <c r="ZL95" s="1087"/>
      <c r="ZM95" s="1087"/>
      <c r="ZN95" s="1087"/>
      <c r="ZO95" s="1087"/>
      <c r="ZP95" s="1087"/>
      <c r="ZQ95" s="1087"/>
      <c r="ZR95" s="1087"/>
      <c r="ZS95" s="1087"/>
      <c r="ZT95" s="1087"/>
      <c r="ZU95" s="1087"/>
      <c r="ZV95" s="1087"/>
      <c r="ZW95" s="1087"/>
      <c r="ZX95" s="1087"/>
      <c r="ZY95" s="1087"/>
      <c r="ZZ95" s="1087"/>
      <c r="AAA95" s="1087"/>
      <c r="AAB95" s="1087"/>
      <c r="AAC95" s="1087"/>
      <c r="AAD95" s="1087"/>
      <c r="AAE95" s="1087"/>
      <c r="AAF95" s="1087"/>
      <c r="AAG95" s="1087"/>
      <c r="AAH95" s="1087"/>
      <c r="AAI95" s="1087"/>
      <c r="AAJ95" s="1087"/>
      <c r="AAK95" s="1087"/>
      <c r="AAL95" s="1087"/>
      <c r="AAM95" s="1087"/>
      <c r="AAN95" s="1087"/>
      <c r="AAO95" s="1087"/>
      <c r="AAP95" s="1087"/>
      <c r="AAQ95" s="1087"/>
      <c r="AAR95" s="1087"/>
      <c r="AAS95" s="1087"/>
      <c r="AAT95" s="1087"/>
      <c r="AAU95" s="1087"/>
      <c r="AAV95" s="1087"/>
      <c r="AAW95" s="1087"/>
      <c r="AAX95" s="1087"/>
      <c r="AAY95" s="1087"/>
      <c r="AAZ95" s="1087"/>
      <c r="ABA95" s="1087"/>
      <c r="ABB95" s="1087"/>
      <c r="ABC95" s="1087"/>
      <c r="ABD95" s="1087"/>
      <c r="ABE95" s="1087"/>
      <c r="ABF95" s="1087"/>
      <c r="ABG95" s="1087"/>
      <c r="ABH95" s="1087"/>
      <c r="ABI95" s="1087"/>
      <c r="ABJ95" s="1087"/>
      <c r="ABK95" s="1087"/>
      <c r="ABL95" s="1087"/>
      <c r="ABM95" s="1087"/>
      <c r="ABN95" s="1087"/>
      <c r="ABO95" s="1087"/>
      <c r="ABP95" s="1087"/>
      <c r="ABQ95" s="1087"/>
      <c r="ABR95" s="1087"/>
      <c r="ABS95" s="1087"/>
      <c r="ABT95" s="1087"/>
      <c r="ABU95" s="1087"/>
      <c r="ABV95" s="1087"/>
      <c r="ABW95" s="1087"/>
      <c r="ABX95" s="1087"/>
      <c r="ABY95" s="1087"/>
      <c r="ABZ95" s="1087"/>
      <c r="ACA95" s="1087"/>
      <c r="ACB95" s="1087"/>
      <c r="ACC95" s="1087"/>
      <c r="ACD95" s="1087"/>
      <c r="ACE95" s="1087"/>
      <c r="ACF95" s="1087"/>
      <c r="ACG95" s="1087"/>
      <c r="ACH95" s="1087"/>
      <c r="ACI95" s="1087"/>
      <c r="ACJ95" s="1087"/>
      <c r="ACK95" s="1087"/>
      <c r="ACL95" s="1087"/>
      <c r="ACM95" s="1087"/>
      <c r="ACN95" s="1087"/>
      <c r="ACO95" s="1087"/>
      <c r="ACP95" s="1087"/>
      <c r="ACQ95" s="1087"/>
      <c r="ACR95" s="1087"/>
      <c r="ACS95" s="1087"/>
      <c r="ACT95" s="1087"/>
      <c r="ACU95" s="1087"/>
      <c r="ACV95" s="1087"/>
      <c r="ACW95" s="1087"/>
      <c r="ACX95" s="1087"/>
      <c r="ACY95" s="1087"/>
      <c r="ACZ95" s="1087"/>
      <c r="ADA95" s="1087"/>
      <c r="ADB95" s="1087"/>
      <c r="ADC95" s="1087"/>
      <c r="ADD95" s="1087"/>
      <c r="ADE95" s="1087"/>
      <c r="ADF95" s="1087"/>
      <c r="ADG95" s="1087"/>
      <c r="ADH95" s="1087"/>
      <c r="ADI95" s="1087"/>
      <c r="ADJ95" s="1087"/>
      <c r="ADK95" s="1087"/>
      <c r="ADL95" s="1087"/>
      <c r="ADM95" s="1087"/>
      <c r="ADN95" s="1087"/>
      <c r="ADO95" s="1087"/>
      <c r="ADP95" s="1087"/>
      <c r="ADQ95" s="1087"/>
      <c r="ADR95" s="1087"/>
      <c r="ADS95" s="1087"/>
      <c r="ADT95" s="1087"/>
      <c r="ADU95" s="1087"/>
      <c r="ADV95" s="1087"/>
      <c r="ADW95" s="1087"/>
      <c r="ADX95" s="1087"/>
      <c r="ADY95" s="1087"/>
      <c r="ADZ95" s="1087"/>
      <c r="AEA95" s="1087"/>
      <c r="AEB95" s="1087"/>
      <c r="AEC95" s="1087"/>
      <c r="AED95" s="1087"/>
      <c r="AEE95" s="1087"/>
      <c r="AEF95" s="1087"/>
      <c r="AEG95" s="1087"/>
      <c r="AEH95" s="1087"/>
      <c r="AEI95" s="1087"/>
      <c r="AEJ95" s="1087"/>
      <c r="AEK95" s="1087"/>
      <c r="AEL95" s="1087"/>
      <c r="AEM95" s="1087"/>
      <c r="AEN95" s="1087"/>
      <c r="AEO95" s="1087"/>
      <c r="AEP95" s="1087"/>
      <c r="AEQ95" s="1087"/>
      <c r="AER95" s="1087"/>
      <c r="AES95" s="1087"/>
      <c r="AET95" s="1087"/>
      <c r="AEU95" s="1087"/>
      <c r="AEV95" s="1087"/>
      <c r="AEW95" s="1087"/>
      <c r="AEX95" s="1087"/>
      <c r="AEY95" s="1087"/>
      <c r="AEZ95" s="1087"/>
      <c r="AFA95" s="1087"/>
      <c r="AFB95" s="1087"/>
      <c r="AFC95" s="1087"/>
      <c r="AFD95" s="1087"/>
      <c r="AFE95" s="1087"/>
      <c r="AFF95" s="1087"/>
      <c r="AFG95" s="1087"/>
      <c r="AFH95" s="1087"/>
      <c r="AFI95" s="1087"/>
      <c r="AFJ95" s="1087"/>
      <c r="AFK95" s="1087"/>
      <c r="AFL95" s="1087"/>
      <c r="AFM95" s="1087"/>
      <c r="AFN95" s="1087"/>
      <c r="AFO95" s="1087"/>
      <c r="AFP95" s="1087"/>
      <c r="AFQ95" s="1087"/>
      <c r="AFR95" s="1087"/>
      <c r="AFS95" s="1087"/>
      <c r="AFT95" s="1087"/>
      <c r="AFU95" s="1087"/>
      <c r="AFV95" s="1087"/>
      <c r="AFW95" s="1087"/>
      <c r="AFX95" s="1087"/>
      <c r="AFY95" s="1087"/>
      <c r="AFZ95" s="1087"/>
      <c r="AGA95" s="1087"/>
      <c r="AGB95" s="1087"/>
      <c r="AGC95" s="1087"/>
      <c r="AGD95" s="1087"/>
      <c r="AGE95" s="1087"/>
      <c r="AGF95" s="1087"/>
      <c r="AGG95" s="1087"/>
      <c r="AGH95" s="1087"/>
      <c r="AGI95" s="1087"/>
      <c r="AGJ95" s="1087"/>
      <c r="AGK95" s="1087"/>
      <c r="AGL95" s="1087"/>
      <c r="AGM95" s="1087"/>
      <c r="AGN95" s="1087"/>
      <c r="AGO95" s="1087"/>
      <c r="AGP95" s="1087"/>
      <c r="AGQ95" s="1087"/>
      <c r="AGR95" s="1087"/>
      <c r="AGS95" s="1087"/>
      <c r="AGT95" s="1087"/>
      <c r="AGU95" s="1087"/>
      <c r="AGV95" s="1087"/>
      <c r="AGW95" s="1087"/>
      <c r="AGX95" s="1087"/>
      <c r="AGY95" s="1087"/>
      <c r="AGZ95" s="1087"/>
      <c r="AHA95" s="1087"/>
      <c r="AHB95" s="1087"/>
      <c r="AHC95" s="1087"/>
      <c r="AHD95" s="1087"/>
      <c r="AHE95" s="1087"/>
      <c r="AHF95" s="1087"/>
      <c r="AHG95" s="1087"/>
      <c r="AHH95" s="1087"/>
      <c r="AHI95" s="1087"/>
      <c r="AHJ95" s="1087"/>
      <c r="AHK95" s="1087"/>
      <c r="AHL95" s="1087"/>
      <c r="AHM95" s="1087"/>
      <c r="AHN95" s="1087"/>
      <c r="AHO95" s="1087"/>
      <c r="AHP95" s="1087"/>
      <c r="AHQ95" s="1087"/>
      <c r="AHR95" s="1087"/>
      <c r="AHS95" s="1087"/>
      <c r="AHT95" s="1087"/>
      <c r="AHU95" s="1087"/>
      <c r="AHV95" s="1087"/>
      <c r="AHW95" s="1087"/>
      <c r="AHX95" s="1087"/>
      <c r="AHY95" s="1087"/>
      <c r="AHZ95" s="1087"/>
      <c r="AIA95" s="1087"/>
      <c r="AIB95" s="1087"/>
      <c r="AIC95" s="1087"/>
      <c r="AID95" s="1087"/>
      <c r="AIE95" s="1087"/>
      <c r="AIF95" s="1087"/>
      <c r="AIG95" s="1087"/>
      <c r="AIH95" s="1087"/>
      <c r="AII95" s="1087"/>
      <c r="AIJ95" s="1087"/>
      <c r="AIK95" s="1087"/>
      <c r="AIL95" s="1087"/>
      <c r="AIM95" s="1087"/>
      <c r="AIN95" s="1087"/>
      <c r="AIO95" s="1087"/>
      <c r="AIP95" s="1087"/>
      <c r="AIQ95" s="1087"/>
      <c r="AIR95" s="1087"/>
      <c r="AIS95" s="1087"/>
      <c r="AIT95" s="1087"/>
      <c r="AIU95" s="1087"/>
      <c r="AIV95" s="1087"/>
      <c r="AIW95" s="1087"/>
      <c r="AIX95" s="1087"/>
      <c r="AIY95" s="1087"/>
      <c r="AIZ95" s="1087"/>
      <c r="AJA95" s="1087"/>
      <c r="AJB95" s="1087"/>
      <c r="AJC95" s="1087"/>
      <c r="AJD95" s="1087"/>
      <c r="AJE95" s="1087"/>
      <c r="AJF95" s="1087"/>
      <c r="AJG95" s="1087"/>
      <c r="AJH95" s="1087"/>
      <c r="AJI95" s="1087"/>
      <c r="AJJ95" s="1087"/>
      <c r="AJK95" s="1087"/>
      <c r="AJL95" s="1087"/>
      <c r="AJM95" s="1087"/>
      <c r="AJN95" s="1087"/>
      <c r="AJO95" s="1087"/>
      <c r="AJP95" s="1087"/>
      <c r="AJQ95" s="1087"/>
      <c r="AJR95" s="1087"/>
      <c r="AJS95" s="1087"/>
      <c r="AJT95" s="1087"/>
      <c r="AJU95" s="1087"/>
      <c r="AJV95" s="1087"/>
      <c r="AJW95" s="1087"/>
      <c r="AJX95" s="1087"/>
      <c r="AJY95" s="1087"/>
      <c r="AJZ95" s="1087"/>
      <c r="AKA95" s="1087"/>
      <c r="AKB95" s="1087"/>
      <c r="AKC95" s="1087"/>
      <c r="AKD95" s="1087"/>
      <c r="AKE95" s="1087"/>
      <c r="AKF95" s="1087"/>
      <c r="AKG95" s="1087"/>
      <c r="AKH95" s="1087"/>
      <c r="AKI95" s="1087"/>
      <c r="AKJ95" s="1087"/>
      <c r="AKK95" s="1087"/>
      <c r="AKL95" s="1087"/>
      <c r="AKM95" s="1087"/>
      <c r="AKN95" s="1087"/>
      <c r="AKO95" s="1087"/>
      <c r="AKP95" s="1087"/>
      <c r="AKQ95" s="1087"/>
      <c r="AKR95" s="1087"/>
      <c r="AKS95" s="1087"/>
      <c r="AKT95" s="1087"/>
      <c r="AKU95" s="1087"/>
      <c r="AKV95" s="1087"/>
      <c r="AKW95" s="1087"/>
      <c r="AKX95" s="1087"/>
      <c r="AKY95" s="1087"/>
      <c r="AKZ95" s="1087"/>
      <c r="ALA95" s="1087"/>
      <c r="ALB95" s="1087"/>
      <c r="ALC95" s="1087"/>
      <c r="ALD95" s="1087"/>
      <c r="ALE95" s="1087"/>
      <c r="ALF95" s="1087"/>
      <c r="ALG95" s="1087"/>
      <c r="ALH95" s="1087"/>
      <c r="ALI95" s="1087"/>
      <c r="ALJ95" s="1087"/>
      <c r="ALK95" s="1087"/>
      <c r="ALL95" s="1087"/>
      <c r="ALM95" s="1087"/>
      <c r="ALN95" s="1087"/>
      <c r="ALO95" s="1087"/>
      <c r="ALP95" s="1087"/>
      <c r="ALQ95" s="1087"/>
      <c r="ALR95" s="1087"/>
      <c r="ALS95" s="1087"/>
      <c r="ALT95" s="1087"/>
      <c r="ALU95" s="1087"/>
      <c r="ALV95" s="1087"/>
      <c r="ALW95" s="1087"/>
      <c r="ALX95" s="1087"/>
      <c r="ALY95" s="1087"/>
      <c r="ALZ95" s="1087"/>
      <c r="AMA95" s="1087"/>
      <c r="AMB95" s="1087"/>
      <c r="AMC95" s="1087"/>
      <c r="AMD95" s="1087"/>
      <c r="AME95" s="1087"/>
      <c r="AMF95" s="1087"/>
      <c r="AMG95" s="1087"/>
      <c r="AMH95" s="1087"/>
    </row>
    <row r="96" spans="1:1025" s="793" customFormat="1" ht="12" x14ac:dyDescent="0.2">
      <c r="A96" s="1113" t="s">
        <v>2644</v>
      </c>
      <c r="B96" s="793" t="s">
        <v>4840</v>
      </c>
      <c r="C96" s="1085">
        <v>951926273.96000004</v>
      </c>
      <c r="D96" s="1085">
        <v>38316568.850000001</v>
      </c>
      <c r="E96" s="1085">
        <v>990242842.80999994</v>
      </c>
      <c r="F96" s="1085">
        <v>328045637</v>
      </c>
      <c r="G96" s="1085">
        <v>662197205.80999994</v>
      </c>
      <c r="H96" s="1357">
        <f t="shared" si="1"/>
        <v>0.33127796820940297</v>
      </c>
      <c r="I96" s="1087"/>
      <c r="J96" s="1087"/>
      <c r="K96" s="1087"/>
      <c r="L96" s="1087"/>
      <c r="M96" s="1087"/>
      <c r="N96" s="1087"/>
      <c r="O96" s="1087"/>
      <c r="P96" s="1087"/>
      <c r="Q96" s="1087"/>
      <c r="R96" s="1087"/>
      <c r="S96" s="1087"/>
      <c r="T96" s="1087"/>
      <c r="U96" s="1087"/>
      <c r="V96" s="1087"/>
      <c r="W96" s="1087"/>
      <c r="X96" s="1087"/>
      <c r="Y96" s="1087"/>
      <c r="Z96" s="1087"/>
      <c r="AA96" s="1087"/>
      <c r="AB96" s="1087"/>
      <c r="AC96" s="1087"/>
      <c r="AD96" s="1087"/>
      <c r="AE96" s="1087"/>
      <c r="AF96" s="1087"/>
      <c r="AG96" s="1087"/>
      <c r="AH96" s="1087"/>
      <c r="AI96" s="1087"/>
      <c r="AJ96" s="1087"/>
      <c r="AK96" s="1087"/>
      <c r="AL96" s="1087"/>
      <c r="AM96" s="1087"/>
      <c r="AN96" s="1087"/>
      <c r="AO96" s="1087"/>
      <c r="AP96" s="1087"/>
      <c r="AQ96" s="1087"/>
      <c r="AR96" s="1087"/>
      <c r="AS96" s="1087"/>
      <c r="AT96" s="1087"/>
      <c r="AU96" s="1087"/>
      <c r="AV96" s="1087"/>
      <c r="AW96" s="1087"/>
      <c r="AX96" s="1087"/>
      <c r="AY96" s="1087"/>
      <c r="AZ96" s="1087"/>
      <c r="BA96" s="1087"/>
      <c r="BB96" s="1087"/>
      <c r="BC96" s="1087"/>
      <c r="BD96" s="1087"/>
      <c r="BE96" s="1087"/>
      <c r="BF96" s="1087"/>
      <c r="BG96" s="1087"/>
      <c r="BH96" s="1087"/>
      <c r="BI96" s="1087"/>
      <c r="BJ96" s="1087"/>
      <c r="BK96" s="1087"/>
      <c r="BL96" s="1087"/>
      <c r="BM96" s="1087"/>
      <c r="BN96" s="1087"/>
      <c r="BO96" s="1087"/>
      <c r="BP96" s="1087"/>
      <c r="BQ96" s="1087"/>
      <c r="BR96" s="1087"/>
      <c r="BS96" s="1087"/>
      <c r="BT96" s="1087"/>
      <c r="BU96" s="1087"/>
      <c r="BV96" s="1087"/>
      <c r="BW96" s="1087"/>
      <c r="BX96" s="1087"/>
      <c r="BY96" s="1087"/>
      <c r="BZ96" s="1087"/>
      <c r="CA96" s="1087"/>
      <c r="CB96" s="1087"/>
      <c r="CC96" s="1087"/>
      <c r="CD96" s="1087"/>
      <c r="CE96" s="1087"/>
      <c r="CF96" s="1087"/>
      <c r="CG96" s="1087"/>
      <c r="CH96" s="1087"/>
      <c r="CI96" s="1087"/>
      <c r="CJ96" s="1087"/>
      <c r="CK96" s="1087"/>
      <c r="CL96" s="1087"/>
      <c r="CM96" s="1087"/>
      <c r="CN96" s="1087"/>
      <c r="CO96" s="1087"/>
      <c r="CP96" s="1087"/>
      <c r="CQ96" s="1087"/>
      <c r="CR96" s="1087"/>
      <c r="CS96" s="1087"/>
      <c r="CT96" s="1087"/>
      <c r="CU96" s="1087"/>
      <c r="CV96" s="1087"/>
      <c r="CW96" s="1087"/>
      <c r="CX96" s="1087"/>
      <c r="CY96" s="1087"/>
      <c r="CZ96" s="1087"/>
      <c r="DA96" s="1087"/>
      <c r="DB96" s="1087"/>
      <c r="DC96" s="1087"/>
      <c r="DD96" s="1087"/>
      <c r="DE96" s="1087"/>
      <c r="DF96" s="1087"/>
      <c r="DG96" s="1087"/>
      <c r="DH96" s="1087"/>
      <c r="DI96" s="1087"/>
      <c r="DJ96" s="1087"/>
      <c r="DK96" s="1087"/>
      <c r="DL96" s="1087"/>
      <c r="DM96" s="1087"/>
      <c r="DN96" s="1087"/>
      <c r="DO96" s="1087"/>
      <c r="DP96" s="1087"/>
      <c r="DQ96" s="1087"/>
      <c r="DR96" s="1087"/>
      <c r="DS96" s="1087"/>
      <c r="DT96" s="1087"/>
      <c r="DU96" s="1087"/>
      <c r="DV96" s="1087"/>
      <c r="DW96" s="1087"/>
      <c r="DX96" s="1087"/>
      <c r="DY96" s="1087"/>
      <c r="DZ96" s="1087"/>
      <c r="EA96" s="1087"/>
      <c r="EB96" s="1087"/>
      <c r="EC96" s="1087"/>
      <c r="ED96" s="1087"/>
      <c r="EE96" s="1087"/>
      <c r="EF96" s="1087"/>
      <c r="EG96" s="1087"/>
      <c r="EH96" s="1087"/>
      <c r="EI96" s="1087"/>
      <c r="EJ96" s="1087"/>
      <c r="EK96" s="1087"/>
      <c r="EL96" s="1087"/>
      <c r="EM96" s="1087"/>
      <c r="EN96" s="1087"/>
      <c r="EO96" s="1087"/>
      <c r="EP96" s="1087"/>
      <c r="EQ96" s="1087"/>
      <c r="ER96" s="1087"/>
      <c r="ES96" s="1087"/>
      <c r="ET96" s="1087"/>
      <c r="EU96" s="1087"/>
      <c r="EV96" s="1087"/>
      <c r="EW96" s="1087"/>
      <c r="EX96" s="1087"/>
      <c r="EY96" s="1087"/>
      <c r="EZ96" s="1087"/>
      <c r="FA96" s="1087"/>
      <c r="FB96" s="1087"/>
      <c r="FC96" s="1087"/>
      <c r="FD96" s="1087"/>
      <c r="FE96" s="1087"/>
      <c r="FF96" s="1087"/>
      <c r="FG96" s="1087"/>
      <c r="FH96" s="1087"/>
      <c r="FI96" s="1087"/>
      <c r="FJ96" s="1087"/>
      <c r="FK96" s="1087"/>
      <c r="FL96" s="1087"/>
      <c r="FM96" s="1087"/>
      <c r="FN96" s="1087"/>
      <c r="FO96" s="1087"/>
      <c r="FP96" s="1087"/>
      <c r="FQ96" s="1087"/>
      <c r="FR96" s="1087"/>
      <c r="FS96" s="1087"/>
      <c r="FT96" s="1087"/>
      <c r="FU96" s="1087"/>
      <c r="FV96" s="1087"/>
      <c r="FW96" s="1087"/>
      <c r="FX96" s="1087"/>
      <c r="FY96" s="1087"/>
      <c r="FZ96" s="1087"/>
      <c r="GA96" s="1087"/>
      <c r="GB96" s="1087"/>
      <c r="GC96" s="1087"/>
      <c r="GD96" s="1087"/>
      <c r="GE96" s="1087"/>
      <c r="GF96" s="1087"/>
      <c r="GG96" s="1087"/>
      <c r="GH96" s="1087"/>
      <c r="GI96" s="1087"/>
      <c r="GJ96" s="1087"/>
      <c r="GK96" s="1087"/>
      <c r="GL96" s="1087"/>
      <c r="GM96" s="1087"/>
      <c r="GN96" s="1087"/>
      <c r="GO96" s="1087"/>
      <c r="GP96" s="1087"/>
      <c r="GQ96" s="1087"/>
      <c r="GR96" s="1087"/>
      <c r="GS96" s="1087"/>
      <c r="GT96" s="1087"/>
      <c r="GU96" s="1087"/>
      <c r="GV96" s="1087"/>
      <c r="GW96" s="1087"/>
      <c r="GX96" s="1087"/>
      <c r="GY96" s="1087"/>
      <c r="GZ96" s="1087"/>
      <c r="HA96" s="1087"/>
      <c r="HB96" s="1087"/>
      <c r="HC96" s="1087"/>
      <c r="HD96" s="1087"/>
      <c r="HE96" s="1087"/>
      <c r="HF96" s="1087"/>
      <c r="HG96" s="1087"/>
      <c r="HH96" s="1087"/>
      <c r="HI96" s="1087"/>
      <c r="HJ96" s="1087"/>
      <c r="HK96" s="1087"/>
      <c r="HL96" s="1087"/>
      <c r="HM96" s="1087"/>
      <c r="HN96" s="1087"/>
      <c r="HO96" s="1087"/>
      <c r="HP96" s="1087"/>
      <c r="HQ96" s="1087"/>
      <c r="HR96" s="1087"/>
      <c r="HS96" s="1087"/>
      <c r="HT96" s="1087"/>
      <c r="HU96" s="1087"/>
      <c r="HV96" s="1087"/>
      <c r="HW96" s="1087"/>
      <c r="HX96" s="1087"/>
      <c r="HY96" s="1087"/>
      <c r="HZ96" s="1087"/>
      <c r="IA96" s="1087"/>
      <c r="IB96" s="1087"/>
      <c r="IC96" s="1087"/>
      <c r="ID96" s="1087"/>
      <c r="IE96" s="1087"/>
      <c r="IF96" s="1087"/>
      <c r="IG96" s="1087"/>
      <c r="IH96" s="1087"/>
      <c r="II96" s="1087"/>
      <c r="IJ96" s="1087"/>
      <c r="IK96" s="1087"/>
      <c r="IL96" s="1087"/>
      <c r="IM96" s="1087"/>
      <c r="IN96" s="1087"/>
      <c r="IO96" s="1087"/>
      <c r="IP96" s="1087"/>
      <c r="IQ96" s="1087"/>
      <c r="IR96" s="1087"/>
      <c r="IS96" s="1087"/>
      <c r="IT96" s="1087"/>
      <c r="IU96" s="1087"/>
      <c r="IV96" s="1087"/>
      <c r="IW96" s="1087"/>
      <c r="IX96" s="1087"/>
      <c r="IY96" s="1087"/>
      <c r="IZ96" s="1087"/>
      <c r="JA96" s="1087"/>
      <c r="JB96" s="1087"/>
      <c r="JC96" s="1087"/>
      <c r="JD96" s="1087"/>
      <c r="JE96" s="1087"/>
      <c r="JF96" s="1087"/>
      <c r="JG96" s="1087"/>
      <c r="JH96" s="1087"/>
      <c r="JI96" s="1087"/>
      <c r="JJ96" s="1087"/>
      <c r="JK96" s="1087"/>
      <c r="JL96" s="1087"/>
      <c r="JM96" s="1087"/>
      <c r="JN96" s="1087"/>
      <c r="JO96" s="1087"/>
      <c r="JP96" s="1087"/>
      <c r="JQ96" s="1087"/>
      <c r="JR96" s="1087"/>
      <c r="JS96" s="1087"/>
      <c r="JT96" s="1087"/>
      <c r="JU96" s="1087"/>
      <c r="JV96" s="1087"/>
      <c r="JW96" s="1087"/>
      <c r="JX96" s="1087"/>
      <c r="JY96" s="1087"/>
      <c r="JZ96" s="1087"/>
      <c r="KA96" s="1087"/>
      <c r="KB96" s="1087"/>
      <c r="KC96" s="1087"/>
      <c r="KD96" s="1087"/>
      <c r="KE96" s="1087"/>
      <c r="KF96" s="1087"/>
      <c r="KG96" s="1087"/>
      <c r="KH96" s="1087"/>
      <c r="KI96" s="1087"/>
      <c r="KJ96" s="1087"/>
      <c r="KK96" s="1087"/>
      <c r="KL96" s="1087"/>
      <c r="KM96" s="1087"/>
      <c r="KN96" s="1087"/>
      <c r="KO96" s="1087"/>
      <c r="KP96" s="1087"/>
      <c r="KQ96" s="1087"/>
      <c r="KR96" s="1087"/>
      <c r="KS96" s="1087"/>
      <c r="KT96" s="1087"/>
      <c r="KU96" s="1087"/>
      <c r="KV96" s="1087"/>
      <c r="KW96" s="1087"/>
      <c r="KX96" s="1087"/>
      <c r="KY96" s="1087"/>
      <c r="KZ96" s="1087"/>
      <c r="LA96" s="1087"/>
      <c r="LB96" s="1087"/>
      <c r="LC96" s="1087"/>
      <c r="LD96" s="1087"/>
      <c r="LE96" s="1087"/>
      <c r="LF96" s="1087"/>
      <c r="LG96" s="1087"/>
      <c r="LH96" s="1087"/>
      <c r="LI96" s="1087"/>
      <c r="LJ96" s="1087"/>
      <c r="LK96" s="1087"/>
      <c r="LL96" s="1087"/>
      <c r="LM96" s="1087"/>
      <c r="LN96" s="1087"/>
      <c r="LO96" s="1087"/>
      <c r="LP96" s="1087"/>
      <c r="LQ96" s="1087"/>
      <c r="LR96" s="1087"/>
      <c r="LS96" s="1087"/>
      <c r="LT96" s="1087"/>
      <c r="LU96" s="1087"/>
      <c r="LV96" s="1087"/>
      <c r="LW96" s="1087"/>
      <c r="LX96" s="1087"/>
      <c r="LY96" s="1087"/>
      <c r="LZ96" s="1087"/>
      <c r="MA96" s="1087"/>
      <c r="MB96" s="1087"/>
      <c r="MC96" s="1087"/>
      <c r="MD96" s="1087"/>
      <c r="ME96" s="1087"/>
      <c r="MF96" s="1087"/>
      <c r="MG96" s="1087"/>
      <c r="MH96" s="1087"/>
      <c r="MI96" s="1087"/>
      <c r="MJ96" s="1087"/>
      <c r="MK96" s="1087"/>
      <c r="ML96" s="1087"/>
      <c r="MM96" s="1087"/>
      <c r="MN96" s="1087"/>
      <c r="MO96" s="1087"/>
      <c r="MP96" s="1087"/>
      <c r="MQ96" s="1087"/>
      <c r="MR96" s="1087"/>
      <c r="MS96" s="1087"/>
      <c r="MT96" s="1087"/>
      <c r="MU96" s="1087"/>
      <c r="MV96" s="1087"/>
      <c r="MW96" s="1087"/>
      <c r="MX96" s="1087"/>
      <c r="MY96" s="1087"/>
      <c r="MZ96" s="1087"/>
      <c r="NA96" s="1087"/>
      <c r="NB96" s="1087"/>
      <c r="NC96" s="1087"/>
      <c r="ND96" s="1087"/>
      <c r="NE96" s="1087"/>
      <c r="NF96" s="1087"/>
      <c r="NG96" s="1087"/>
      <c r="NH96" s="1087"/>
      <c r="NI96" s="1087"/>
      <c r="NJ96" s="1087"/>
      <c r="NK96" s="1087"/>
      <c r="NL96" s="1087"/>
      <c r="NM96" s="1087"/>
      <c r="NN96" s="1087"/>
      <c r="NO96" s="1087"/>
      <c r="NP96" s="1087"/>
      <c r="NQ96" s="1087"/>
      <c r="NR96" s="1087"/>
      <c r="NS96" s="1087"/>
      <c r="NT96" s="1087"/>
      <c r="NU96" s="1087"/>
      <c r="NV96" s="1087"/>
      <c r="NW96" s="1087"/>
      <c r="NX96" s="1087"/>
      <c r="NY96" s="1087"/>
      <c r="NZ96" s="1087"/>
      <c r="OA96" s="1087"/>
      <c r="OB96" s="1087"/>
      <c r="OC96" s="1087"/>
      <c r="OD96" s="1087"/>
      <c r="OE96" s="1087"/>
      <c r="OF96" s="1087"/>
      <c r="OG96" s="1087"/>
      <c r="OH96" s="1087"/>
      <c r="OI96" s="1087"/>
      <c r="OJ96" s="1087"/>
      <c r="OK96" s="1087"/>
      <c r="OL96" s="1087"/>
      <c r="OM96" s="1087"/>
      <c r="ON96" s="1087"/>
      <c r="OO96" s="1087"/>
      <c r="OP96" s="1087"/>
      <c r="OQ96" s="1087"/>
      <c r="OR96" s="1087"/>
      <c r="OS96" s="1087"/>
      <c r="OT96" s="1087"/>
      <c r="OU96" s="1087"/>
      <c r="OV96" s="1087"/>
      <c r="OW96" s="1087"/>
      <c r="OX96" s="1087"/>
      <c r="OY96" s="1087"/>
      <c r="OZ96" s="1087"/>
      <c r="PA96" s="1087"/>
      <c r="PB96" s="1087"/>
      <c r="PC96" s="1087"/>
      <c r="PD96" s="1087"/>
      <c r="PE96" s="1087"/>
      <c r="PF96" s="1087"/>
      <c r="PG96" s="1087"/>
      <c r="PH96" s="1087"/>
      <c r="PI96" s="1087"/>
      <c r="PJ96" s="1087"/>
      <c r="PK96" s="1087"/>
      <c r="PL96" s="1087"/>
      <c r="PM96" s="1087"/>
      <c r="PN96" s="1087"/>
      <c r="PO96" s="1087"/>
      <c r="PP96" s="1087"/>
      <c r="PQ96" s="1087"/>
      <c r="PR96" s="1087"/>
      <c r="PS96" s="1087"/>
      <c r="PT96" s="1087"/>
      <c r="PU96" s="1087"/>
      <c r="PV96" s="1087"/>
      <c r="PW96" s="1087"/>
      <c r="PX96" s="1087"/>
      <c r="PY96" s="1087"/>
      <c r="PZ96" s="1087"/>
      <c r="QA96" s="1087"/>
      <c r="QB96" s="1087"/>
      <c r="QC96" s="1087"/>
      <c r="QD96" s="1087"/>
      <c r="QE96" s="1087"/>
      <c r="QF96" s="1087"/>
      <c r="QG96" s="1087"/>
      <c r="QH96" s="1087"/>
      <c r="QI96" s="1087"/>
      <c r="QJ96" s="1087"/>
      <c r="QK96" s="1087"/>
      <c r="QL96" s="1087"/>
      <c r="QM96" s="1087"/>
      <c r="QN96" s="1087"/>
      <c r="QO96" s="1087"/>
      <c r="QP96" s="1087"/>
      <c r="QQ96" s="1087"/>
      <c r="QR96" s="1087"/>
      <c r="QS96" s="1087"/>
      <c r="QT96" s="1087"/>
      <c r="QU96" s="1087"/>
      <c r="QV96" s="1087"/>
      <c r="QW96" s="1087"/>
      <c r="QX96" s="1087"/>
      <c r="QY96" s="1087"/>
      <c r="QZ96" s="1087"/>
      <c r="RA96" s="1087"/>
      <c r="RB96" s="1087"/>
      <c r="RC96" s="1087"/>
      <c r="RD96" s="1087"/>
      <c r="RE96" s="1087"/>
      <c r="RF96" s="1087"/>
      <c r="RG96" s="1087"/>
      <c r="RH96" s="1087"/>
      <c r="RI96" s="1087"/>
      <c r="RJ96" s="1087"/>
      <c r="RK96" s="1087"/>
      <c r="RL96" s="1087"/>
      <c r="RM96" s="1087"/>
      <c r="RN96" s="1087"/>
      <c r="RO96" s="1087"/>
      <c r="RP96" s="1087"/>
      <c r="RQ96" s="1087"/>
      <c r="RR96" s="1087"/>
      <c r="RS96" s="1087"/>
      <c r="RT96" s="1087"/>
      <c r="RU96" s="1087"/>
      <c r="RV96" s="1087"/>
      <c r="RW96" s="1087"/>
      <c r="RX96" s="1087"/>
      <c r="RY96" s="1087"/>
      <c r="RZ96" s="1087"/>
      <c r="SA96" s="1087"/>
      <c r="SB96" s="1087"/>
      <c r="SC96" s="1087"/>
      <c r="SD96" s="1087"/>
      <c r="SE96" s="1087"/>
      <c r="SF96" s="1087"/>
      <c r="SG96" s="1087"/>
      <c r="SH96" s="1087"/>
      <c r="SI96" s="1087"/>
      <c r="SJ96" s="1087"/>
      <c r="SK96" s="1087"/>
      <c r="SL96" s="1087"/>
      <c r="SM96" s="1087"/>
      <c r="SN96" s="1087"/>
      <c r="SO96" s="1087"/>
      <c r="SP96" s="1087"/>
      <c r="SQ96" s="1087"/>
      <c r="SR96" s="1087"/>
      <c r="SS96" s="1087"/>
      <c r="ST96" s="1087"/>
      <c r="SU96" s="1087"/>
      <c r="SV96" s="1087"/>
      <c r="SW96" s="1087"/>
      <c r="SX96" s="1087"/>
      <c r="SY96" s="1087"/>
      <c r="SZ96" s="1087"/>
      <c r="TA96" s="1087"/>
      <c r="TB96" s="1087"/>
      <c r="TC96" s="1087"/>
      <c r="TD96" s="1087"/>
      <c r="TE96" s="1087"/>
      <c r="TF96" s="1087"/>
      <c r="TG96" s="1087"/>
      <c r="TH96" s="1087"/>
      <c r="TI96" s="1087"/>
      <c r="TJ96" s="1087"/>
      <c r="TK96" s="1087"/>
      <c r="TL96" s="1087"/>
      <c r="TM96" s="1087"/>
      <c r="TN96" s="1087"/>
      <c r="TO96" s="1087"/>
      <c r="TP96" s="1087"/>
      <c r="TQ96" s="1087"/>
      <c r="TR96" s="1087"/>
      <c r="TS96" s="1087"/>
      <c r="TT96" s="1087"/>
      <c r="TU96" s="1087"/>
      <c r="TV96" s="1087"/>
      <c r="TW96" s="1087"/>
      <c r="TX96" s="1087"/>
      <c r="TY96" s="1087"/>
      <c r="TZ96" s="1087"/>
      <c r="UA96" s="1087"/>
      <c r="UB96" s="1087"/>
      <c r="UC96" s="1087"/>
      <c r="UD96" s="1087"/>
      <c r="UE96" s="1087"/>
      <c r="UF96" s="1087"/>
      <c r="UG96" s="1087"/>
      <c r="UH96" s="1087"/>
      <c r="UI96" s="1087"/>
      <c r="UJ96" s="1087"/>
      <c r="UK96" s="1087"/>
      <c r="UL96" s="1087"/>
      <c r="UM96" s="1087"/>
      <c r="UN96" s="1087"/>
      <c r="UO96" s="1087"/>
      <c r="UP96" s="1087"/>
      <c r="UQ96" s="1087"/>
      <c r="UR96" s="1087"/>
      <c r="US96" s="1087"/>
      <c r="UT96" s="1087"/>
      <c r="UU96" s="1087"/>
      <c r="UV96" s="1087"/>
      <c r="UW96" s="1087"/>
      <c r="UX96" s="1087"/>
      <c r="UY96" s="1087"/>
      <c r="UZ96" s="1087"/>
      <c r="VA96" s="1087"/>
      <c r="VB96" s="1087"/>
      <c r="VC96" s="1087"/>
      <c r="VD96" s="1087"/>
      <c r="VE96" s="1087"/>
      <c r="VF96" s="1087"/>
      <c r="VG96" s="1087"/>
      <c r="VH96" s="1087"/>
      <c r="VI96" s="1087"/>
      <c r="VJ96" s="1087"/>
      <c r="VK96" s="1087"/>
      <c r="VL96" s="1087"/>
      <c r="VM96" s="1087"/>
      <c r="VN96" s="1087"/>
      <c r="VO96" s="1087"/>
      <c r="VP96" s="1087"/>
      <c r="VQ96" s="1087"/>
      <c r="VR96" s="1087"/>
      <c r="VS96" s="1087"/>
      <c r="VT96" s="1087"/>
      <c r="VU96" s="1087"/>
      <c r="VV96" s="1087"/>
      <c r="VW96" s="1087"/>
      <c r="VX96" s="1087"/>
      <c r="VY96" s="1087"/>
      <c r="VZ96" s="1087"/>
      <c r="WA96" s="1087"/>
      <c r="WB96" s="1087"/>
      <c r="WC96" s="1087"/>
      <c r="WD96" s="1087"/>
      <c r="WE96" s="1087"/>
      <c r="WF96" s="1087"/>
      <c r="WG96" s="1087"/>
      <c r="WH96" s="1087"/>
      <c r="WI96" s="1087"/>
      <c r="WJ96" s="1087"/>
      <c r="WK96" s="1087"/>
      <c r="WL96" s="1087"/>
      <c r="WM96" s="1087"/>
      <c r="WN96" s="1087"/>
      <c r="WO96" s="1087"/>
      <c r="WP96" s="1087"/>
      <c r="WQ96" s="1087"/>
      <c r="WR96" s="1087"/>
      <c r="WS96" s="1087"/>
      <c r="WT96" s="1087"/>
      <c r="WU96" s="1087"/>
      <c r="WV96" s="1087"/>
      <c r="WW96" s="1087"/>
      <c r="WX96" s="1087"/>
      <c r="WY96" s="1087"/>
      <c r="WZ96" s="1087"/>
      <c r="XA96" s="1087"/>
      <c r="XB96" s="1087"/>
      <c r="XC96" s="1087"/>
      <c r="XD96" s="1087"/>
      <c r="XE96" s="1087"/>
      <c r="XF96" s="1087"/>
      <c r="XG96" s="1087"/>
      <c r="XH96" s="1087"/>
      <c r="XI96" s="1087"/>
      <c r="XJ96" s="1087"/>
      <c r="XK96" s="1087"/>
      <c r="XL96" s="1087"/>
      <c r="XM96" s="1087"/>
      <c r="XN96" s="1087"/>
      <c r="XO96" s="1087"/>
      <c r="XP96" s="1087"/>
      <c r="XQ96" s="1087"/>
      <c r="XR96" s="1087"/>
      <c r="XS96" s="1087"/>
      <c r="XT96" s="1087"/>
      <c r="XU96" s="1087"/>
      <c r="XV96" s="1087"/>
      <c r="XW96" s="1087"/>
      <c r="XX96" s="1087"/>
      <c r="XY96" s="1087"/>
      <c r="XZ96" s="1087"/>
      <c r="YA96" s="1087"/>
      <c r="YB96" s="1087"/>
      <c r="YC96" s="1087"/>
      <c r="YD96" s="1087"/>
      <c r="YE96" s="1087"/>
      <c r="YF96" s="1087"/>
      <c r="YG96" s="1087"/>
      <c r="YH96" s="1087"/>
      <c r="YI96" s="1087"/>
      <c r="YJ96" s="1087"/>
      <c r="YK96" s="1087"/>
      <c r="YL96" s="1087"/>
      <c r="YM96" s="1087"/>
      <c r="YN96" s="1087"/>
      <c r="YO96" s="1087"/>
      <c r="YP96" s="1087"/>
      <c r="YQ96" s="1087"/>
      <c r="YR96" s="1087"/>
      <c r="YS96" s="1087"/>
      <c r="YT96" s="1087"/>
      <c r="YU96" s="1087"/>
      <c r="YV96" s="1087"/>
      <c r="YW96" s="1087"/>
      <c r="YX96" s="1087"/>
      <c r="YY96" s="1087"/>
      <c r="YZ96" s="1087"/>
      <c r="ZA96" s="1087"/>
      <c r="ZB96" s="1087"/>
      <c r="ZC96" s="1087"/>
      <c r="ZD96" s="1087"/>
      <c r="ZE96" s="1087"/>
      <c r="ZF96" s="1087"/>
      <c r="ZG96" s="1087"/>
      <c r="ZH96" s="1087"/>
      <c r="ZI96" s="1087"/>
      <c r="ZJ96" s="1087"/>
      <c r="ZK96" s="1087"/>
      <c r="ZL96" s="1087"/>
      <c r="ZM96" s="1087"/>
      <c r="ZN96" s="1087"/>
      <c r="ZO96" s="1087"/>
      <c r="ZP96" s="1087"/>
      <c r="ZQ96" s="1087"/>
      <c r="ZR96" s="1087"/>
      <c r="ZS96" s="1087"/>
      <c r="ZT96" s="1087"/>
      <c r="ZU96" s="1087"/>
      <c r="ZV96" s="1087"/>
      <c r="ZW96" s="1087"/>
      <c r="ZX96" s="1087"/>
      <c r="ZY96" s="1087"/>
      <c r="ZZ96" s="1087"/>
      <c r="AAA96" s="1087"/>
      <c r="AAB96" s="1087"/>
      <c r="AAC96" s="1087"/>
      <c r="AAD96" s="1087"/>
      <c r="AAE96" s="1087"/>
      <c r="AAF96" s="1087"/>
      <c r="AAG96" s="1087"/>
      <c r="AAH96" s="1087"/>
      <c r="AAI96" s="1087"/>
      <c r="AAJ96" s="1087"/>
      <c r="AAK96" s="1087"/>
      <c r="AAL96" s="1087"/>
      <c r="AAM96" s="1087"/>
      <c r="AAN96" s="1087"/>
      <c r="AAO96" s="1087"/>
      <c r="AAP96" s="1087"/>
      <c r="AAQ96" s="1087"/>
      <c r="AAR96" s="1087"/>
      <c r="AAS96" s="1087"/>
      <c r="AAT96" s="1087"/>
      <c r="AAU96" s="1087"/>
      <c r="AAV96" s="1087"/>
      <c r="AAW96" s="1087"/>
      <c r="AAX96" s="1087"/>
      <c r="AAY96" s="1087"/>
      <c r="AAZ96" s="1087"/>
      <c r="ABA96" s="1087"/>
      <c r="ABB96" s="1087"/>
      <c r="ABC96" s="1087"/>
      <c r="ABD96" s="1087"/>
      <c r="ABE96" s="1087"/>
      <c r="ABF96" s="1087"/>
      <c r="ABG96" s="1087"/>
      <c r="ABH96" s="1087"/>
      <c r="ABI96" s="1087"/>
      <c r="ABJ96" s="1087"/>
      <c r="ABK96" s="1087"/>
      <c r="ABL96" s="1087"/>
      <c r="ABM96" s="1087"/>
      <c r="ABN96" s="1087"/>
      <c r="ABO96" s="1087"/>
      <c r="ABP96" s="1087"/>
      <c r="ABQ96" s="1087"/>
      <c r="ABR96" s="1087"/>
      <c r="ABS96" s="1087"/>
      <c r="ABT96" s="1087"/>
      <c r="ABU96" s="1087"/>
      <c r="ABV96" s="1087"/>
      <c r="ABW96" s="1087"/>
      <c r="ABX96" s="1087"/>
      <c r="ABY96" s="1087"/>
      <c r="ABZ96" s="1087"/>
      <c r="ACA96" s="1087"/>
      <c r="ACB96" s="1087"/>
      <c r="ACC96" s="1087"/>
      <c r="ACD96" s="1087"/>
      <c r="ACE96" s="1087"/>
      <c r="ACF96" s="1087"/>
      <c r="ACG96" s="1087"/>
      <c r="ACH96" s="1087"/>
      <c r="ACI96" s="1087"/>
      <c r="ACJ96" s="1087"/>
      <c r="ACK96" s="1087"/>
      <c r="ACL96" s="1087"/>
      <c r="ACM96" s="1087"/>
      <c r="ACN96" s="1087"/>
      <c r="ACO96" s="1087"/>
      <c r="ACP96" s="1087"/>
      <c r="ACQ96" s="1087"/>
      <c r="ACR96" s="1087"/>
      <c r="ACS96" s="1087"/>
      <c r="ACT96" s="1087"/>
      <c r="ACU96" s="1087"/>
      <c r="ACV96" s="1087"/>
      <c r="ACW96" s="1087"/>
      <c r="ACX96" s="1087"/>
      <c r="ACY96" s="1087"/>
      <c r="ACZ96" s="1087"/>
      <c r="ADA96" s="1087"/>
      <c r="ADB96" s="1087"/>
      <c r="ADC96" s="1087"/>
      <c r="ADD96" s="1087"/>
      <c r="ADE96" s="1087"/>
      <c r="ADF96" s="1087"/>
      <c r="ADG96" s="1087"/>
      <c r="ADH96" s="1087"/>
      <c r="ADI96" s="1087"/>
      <c r="ADJ96" s="1087"/>
      <c r="ADK96" s="1087"/>
      <c r="ADL96" s="1087"/>
      <c r="ADM96" s="1087"/>
      <c r="ADN96" s="1087"/>
      <c r="ADO96" s="1087"/>
      <c r="ADP96" s="1087"/>
      <c r="ADQ96" s="1087"/>
      <c r="ADR96" s="1087"/>
      <c r="ADS96" s="1087"/>
      <c r="ADT96" s="1087"/>
      <c r="ADU96" s="1087"/>
      <c r="ADV96" s="1087"/>
      <c r="ADW96" s="1087"/>
      <c r="ADX96" s="1087"/>
      <c r="ADY96" s="1087"/>
      <c r="ADZ96" s="1087"/>
      <c r="AEA96" s="1087"/>
      <c r="AEB96" s="1087"/>
      <c r="AEC96" s="1087"/>
      <c r="AED96" s="1087"/>
      <c r="AEE96" s="1087"/>
      <c r="AEF96" s="1087"/>
      <c r="AEG96" s="1087"/>
      <c r="AEH96" s="1087"/>
      <c r="AEI96" s="1087"/>
      <c r="AEJ96" s="1087"/>
      <c r="AEK96" s="1087"/>
      <c r="AEL96" s="1087"/>
      <c r="AEM96" s="1087"/>
      <c r="AEN96" s="1087"/>
      <c r="AEO96" s="1087"/>
      <c r="AEP96" s="1087"/>
      <c r="AEQ96" s="1087"/>
      <c r="AER96" s="1087"/>
      <c r="AES96" s="1087"/>
      <c r="AET96" s="1087"/>
      <c r="AEU96" s="1087"/>
      <c r="AEV96" s="1087"/>
      <c r="AEW96" s="1087"/>
      <c r="AEX96" s="1087"/>
      <c r="AEY96" s="1087"/>
      <c r="AEZ96" s="1087"/>
      <c r="AFA96" s="1087"/>
      <c r="AFB96" s="1087"/>
      <c r="AFC96" s="1087"/>
      <c r="AFD96" s="1087"/>
      <c r="AFE96" s="1087"/>
      <c r="AFF96" s="1087"/>
      <c r="AFG96" s="1087"/>
      <c r="AFH96" s="1087"/>
      <c r="AFI96" s="1087"/>
      <c r="AFJ96" s="1087"/>
      <c r="AFK96" s="1087"/>
      <c r="AFL96" s="1087"/>
      <c r="AFM96" s="1087"/>
      <c r="AFN96" s="1087"/>
      <c r="AFO96" s="1087"/>
      <c r="AFP96" s="1087"/>
      <c r="AFQ96" s="1087"/>
      <c r="AFR96" s="1087"/>
      <c r="AFS96" s="1087"/>
      <c r="AFT96" s="1087"/>
      <c r="AFU96" s="1087"/>
      <c r="AFV96" s="1087"/>
      <c r="AFW96" s="1087"/>
      <c r="AFX96" s="1087"/>
      <c r="AFY96" s="1087"/>
      <c r="AFZ96" s="1087"/>
      <c r="AGA96" s="1087"/>
      <c r="AGB96" s="1087"/>
      <c r="AGC96" s="1087"/>
      <c r="AGD96" s="1087"/>
      <c r="AGE96" s="1087"/>
      <c r="AGF96" s="1087"/>
      <c r="AGG96" s="1087"/>
      <c r="AGH96" s="1087"/>
      <c r="AGI96" s="1087"/>
      <c r="AGJ96" s="1087"/>
      <c r="AGK96" s="1087"/>
      <c r="AGL96" s="1087"/>
      <c r="AGM96" s="1087"/>
      <c r="AGN96" s="1087"/>
      <c r="AGO96" s="1087"/>
      <c r="AGP96" s="1087"/>
      <c r="AGQ96" s="1087"/>
      <c r="AGR96" s="1087"/>
      <c r="AGS96" s="1087"/>
      <c r="AGT96" s="1087"/>
      <c r="AGU96" s="1087"/>
      <c r="AGV96" s="1087"/>
      <c r="AGW96" s="1087"/>
      <c r="AGX96" s="1087"/>
      <c r="AGY96" s="1087"/>
      <c r="AGZ96" s="1087"/>
      <c r="AHA96" s="1087"/>
      <c r="AHB96" s="1087"/>
      <c r="AHC96" s="1087"/>
      <c r="AHD96" s="1087"/>
      <c r="AHE96" s="1087"/>
      <c r="AHF96" s="1087"/>
      <c r="AHG96" s="1087"/>
      <c r="AHH96" s="1087"/>
      <c r="AHI96" s="1087"/>
      <c r="AHJ96" s="1087"/>
      <c r="AHK96" s="1087"/>
      <c r="AHL96" s="1087"/>
      <c r="AHM96" s="1087"/>
      <c r="AHN96" s="1087"/>
      <c r="AHO96" s="1087"/>
      <c r="AHP96" s="1087"/>
      <c r="AHQ96" s="1087"/>
      <c r="AHR96" s="1087"/>
      <c r="AHS96" s="1087"/>
      <c r="AHT96" s="1087"/>
      <c r="AHU96" s="1087"/>
      <c r="AHV96" s="1087"/>
      <c r="AHW96" s="1087"/>
      <c r="AHX96" s="1087"/>
      <c r="AHY96" s="1087"/>
      <c r="AHZ96" s="1087"/>
      <c r="AIA96" s="1087"/>
      <c r="AIB96" s="1087"/>
      <c r="AIC96" s="1087"/>
      <c r="AID96" s="1087"/>
      <c r="AIE96" s="1087"/>
      <c r="AIF96" s="1087"/>
      <c r="AIG96" s="1087"/>
      <c r="AIH96" s="1087"/>
      <c r="AII96" s="1087"/>
      <c r="AIJ96" s="1087"/>
      <c r="AIK96" s="1087"/>
      <c r="AIL96" s="1087"/>
      <c r="AIM96" s="1087"/>
      <c r="AIN96" s="1087"/>
      <c r="AIO96" s="1087"/>
      <c r="AIP96" s="1087"/>
      <c r="AIQ96" s="1087"/>
      <c r="AIR96" s="1087"/>
      <c r="AIS96" s="1087"/>
      <c r="AIT96" s="1087"/>
      <c r="AIU96" s="1087"/>
      <c r="AIV96" s="1087"/>
      <c r="AIW96" s="1087"/>
      <c r="AIX96" s="1087"/>
      <c r="AIY96" s="1087"/>
      <c r="AIZ96" s="1087"/>
      <c r="AJA96" s="1087"/>
      <c r="AJB96" s="1087"/>
      <c r="AJC96" s="1087"/>
      <c r="AJD96" s="1087"/>
      <c r="AJE96" s="1087"/>
      <c r="AJF96" s="1087"/>
      <c r="AJG96" s="1087"/>
      <c r="AJH96" s="1087"/>
      <c r="AJI96" s="1087"/>
      <c r="AJJ96" s="1087"/>
      <c r="AJK96" s="1087"/>
      <c r="AJL96" s="1087"/>
      <c r="AJM96" s="1087"/>
      <c r="AJN96" s="1087"/>
      <c r="AJO96" s="1087"/>
      <c r="AJP96" s="1087"/>
      <c r="AJQ96" s="1087"/>
      <c r="AJR96" s="1087"/>
      <c r="AJS96" s="1087"/>
      <c r="AJT96" s="1087"/>
      <c r="AJU96" s="1087"/>
      <c r="AJV96" s="1087"/>
      <c r="AJW96" s="1087"/>
      <c r="AJX96" s="1087"/>
      <c r="AJY96" s="1087"/>
      <c r="AJZ96" s="1087"/>
      <c r="AKA96" s="1087"/>
      <c r="AKB96" s="1087"/>
      <c r="AKC96" s="1087"/>
      <c r="AKD96" s="1087"/>
      <c r="AKE96" s="1087"/>
      <c r="AKF96" s="1087"/>
      <c r="AKG96" s="1087"/>
      <c r="AKH96" s="1087"/>
      <c r="AKI96" s="1087"/>
      <c r="AKJ96" s="1087"/>
      <c r="AKK96" s="1087"/>
      <c r="AKL96" s="1087"/>
      <c r="AKM96" s="1087"/>
      <c r="AKN96" s="1087"/>
      <c r="AKO96" s="1087"/>
      <c r="AKP96" s="1087"/>
      <c r="AKQ96" s="1087"/>
      <c r="AKR96" s="1087"/>
      <c r="AKS96" s="1087"/>
      <c r="AKT96" s="1087"/>
      <c r="AKU96" s="1087"/>
      <c r="AKV96" s="1087"/>
      <c r="AKW96" s="1087"/>
      <c r="AKX96" s="1087"/>
      <c r="AKY96" s="1087"/>
      <c r="AKZ96" s="1087"/>
      <c r="ALA96" s="1087"/>
      <c r="ALB96" s="1087"/>
      <c r="ALC96" s="1087"/>
      <c r="ALD96" s="1087"/>
      <c r="ALE96" s="1087"/>
      <c r="ALF96" s="1087"/>
      <c r="ALG96" s="1087"/>
      <c r="ALH96" s="1087"/>
      <c r="ALI96" s="1087"/>
      <c r="ALJ96" s="1087"/>
      <c r="ALK96" s="1087"/>
      <c r="ALL96" s="1087"/>
      <c r="ALM96" s="1087"/>
      <c r="ALN96" s="1087"/>
      <c r="ALO96" s="1087"/>
      <c r="ALP96" s="1087"/>
      <c r="ALQ96" s="1087"/>
      <c r="ALR96" s="1087"/>
      <c r="ALS96" s="1087"/>
      <c r="ALT96" s="1087"/>
      <c r="ALU96" s="1087"/>
      <c r="ALV96" s="1087"/>
      <c r="ALW96" s="1087"/>
      <c r="ALX96" s="1087"/>
      <c r="ALY96" s="1087"/>
      <c r="ALZ96" s="1087"/>
      <c r="AMA96" s="1087"/>
      <c r="AMB96" s="1087"/>
      <c r="AMC96" s="1087"/>
      <c r="AMD96" s="1087"/>
      <c r="AME96" s="1087"/>
      <c r="AMF96" s="1087"/>
      <c r="AMG96" s="1087"/>
      <c r="AMH96" s="1087"/>
    </row>
    <row r="97" spans="1:1025" s="793" customFormat="1" ht="12" x14ac:dyDescent="0.2">
      <c r="A97" s="1113" t="s">
        <v>2645</v>
      </c>
      <c r="B97" s="793" t="s">
        <v>4840</v>
      </c>
      <c r="C97" s="1085">
        <v>951926273.96000004</v>
      </c>
      <c r="D97" s="1085">
        <v>38316568.850000001</v>
      </c>
      <c r="E97" s="1085">
        <v>990242842.80999994</v>
      </c>
      <c r="F97" s="1085">
        <v>328045637</v>
      </c>
      <c r="G97" s="1085">
        <v>662197205.80999994</v>
      </c>
      <c r="H97" s="1357">
        <f t="shared" si="1"/>
        <v>0.33127796820940297</v>
      </c>
      <c r="I97" s="1087"/>
      <c r="J97" s="1087"/>
      <c r="K97" s="1087"/>
      <c r="L97" s="1087"/>
      <c r="M97" s="1087"/>
      <c r="N97" s="1087"/>
      <c r="O97" s="1087"/>
      <c r="P97" s="1087"/>
      <c r="Q97" s="1087"/>
      <c r="R97" s="1087"/>
      <c r="S97" s="1087"/>
      <c r="T97" s="1087"/>
      <c r="U97" s="1087"/>
      <c r="V97" s="1087"/>
      <c r="W97" s="1087"/>
      <c r="X97" s="1087"/>
      <c r="Y97" s="1087"/>
      <c r="Z97" s="1087"/>
      <c r="AA97" s="1087"/>
      <c r="AB97" s="1087"/>
      <c r="AC97" s="1087"/>
      <c r="AD97" s="1087"/>
      <c r="AE97" s="1087"/>
      <c r="AF97" s="1087"/>
      <c r="AG97" s="1087"/>
      <c r="AH97" s="1087"/>
      <c r="AI97" s="1087"/>
      <c r="AJ97" s="1087"/>
      <c r="AK97" s="1087"/>
      <c r="AL97" s="1087"/>
      <c r="AM97" s="1087"/>
      <c r="AN97" s="1087"/>
      <c r="AO97" s="1087"/>
      <c r="AP97" s="1087"/>
      <c r="AQ97" s="1087"/>
      <c r="AR97" s="1087"/>
      <c r="AS97" s="1087"/>
      <c r="AT97" s="1087"/>
      <c r="AU97" s="1087"/>
      <c r="AV97" s="1087"/>
      <c r="AW97" s="1087"/>
      <c r="AX97" s="1087"/>
      <c r="AY97" s="1087"/>
      <c r="AZ97" s="1087"/>
      <c r="BA97" s="1087"/>
      <c r="BB97" s="1087"/>
      <c r="BC97" s="1087"/>
      <c r="BD97" s="1087"/>
      <c r="BE97" s="1087"/>
      <c r="BF97" s="1087"/>
      <c r="BG97" s="1087"/>
      <c r="BH97" s="1087"/>
      <c r="BI97" s="1087"/>
      <c r="BJ97" s="1087"/>
      <c r="BK97" s="1087"/>
      <c r="BL97" s="1087"/>
      <c r="BM97" s="1087"/>
      <c r="BN97" s="1087"/>
      <c r="BO97" s="1087"/>
      <c r="BP97" s="1087"/>
      <c r="BQ97" s="1087"/>
      <c r="BR97" s="1087"/>
      <c r="BS97" s="1087"/>
      <c r="BT97" s="1087"/>
      <c r="BU97" s="1087"/>
      <c r="BV97" s="1087"/>
      <c r="BW97" s="1087"/>
      <c r="BX97" s="1087"/>
      <c r="BY97" s="1087"/>
      <c r="BZ97" s="1087"/>
      <c r="CA97" s="1087"/>
      <c r="CB97" s="1087"/>
      <c r="CC97" s="1087"/>
      <c r="CD97" s="1087"/>
      <c r="CE97" s="1087"/>
      <c r="CF97" s="1087"/>
      <c r="CG97" s="1087"/>
      <c r="CH97" s="1087"/>
      <c r="CI97" s="1087"/>
      <c r="CJ97" s="1087"/>
      <c r="CK97" s="1087"/>
      <c r="CL97" s="1087"/>
      <c r="CM97" s="1087"/>
      <c r="CN97" s="1087"/>
      <c r="CO97" s="1087"/>
      <c r="CP97" s="1087"/>
      <c r="CQ97" s="1087"/>
      <c r="CR97" s="1087"/>
      <c r="CS97" s="1087"/>
      <c r="CT97" s="1087"/>
      <c r="CU97" s="1087"/>
      <c r="CV97" s="1087"/>
      <c r="CW97" s="1087"/>
      <c r="CX97" s="1087"/>
      <c r="CY97" s="1087"/>
      <c r="CZ97" s="1087"/>
      <c r="DA97" s="1087"/>
      <c r="DB97" s="1087"/>
      <c r="DC97" s="1087"/>
      <c r="DD97" s="1087"/>
      <c r="DE97" s="1087"/>
      <c r="DF97" s="1087"/>
      <c r="DG97" s="1087"/>
      <c r="DH97" s="1087"/>
      <c r="DI97" s="1087"/>
      <c r="DJ97" s="1087"/>
      <c r="DK97" s="1087"/>
      <c r="DL97" s="1087"/>
      <c r="DM97" s="1087"/>
      <c r="DN97" s="1087"/>
      <c r="DO97" s="1087"/>
      <c r="DP97" s="1087"/>
      <c r="DQ97" s="1087"/>
      <c r="DR97" s="1087"/>
      <c r="DS97" s="1087"/>
      <c r="DT97" s="1087"/>
      <c r="DU97" s="1087"/>
      <c r="DV97" s="1087"/>
      <c r="DW97" s="1087"/>
      <c r="DX97" s="1087"/>
      <c r="DY97" s="1087"/>
      <c r="DZ97" s="1087"/>
      <c r="EA97" s="1087"/>
      <c r="EB97" s="1087"/>
      <c r="EC97" s="1087"/>
      <c r="ED97" s="1087"/>
      <c r="EE97" s="1087"/>
      <c r="EF97" s="1087"/>
      <c r="EG97" s="1087"/>
      <c r="EH97" s="1087"/>
      <c r="EI97" s="1087"/>
      <c r="EJ97" s="1087"/>
      <c r="EK97" s="1087"/>
      <c r="EL97" s="1087"/>
      <c r="EM97" s="1087"/>
      <c r="EN97" s="1087"/>
      <c r="EO97" s="1087"/>
      <c r="EP97" s="1087"/>
      <c r="EQ97" s="1087"/>
      <c r="ER97" s="1087"/>
      <c r="ES97" s="1087"/>
      <c r="ET97" s="1087"/>
      <c r="EU97" s="1087"/>
      <c r="EV97" s="1087"/>
      <c r="EW97" s="1087"/>
      <c r="EX97" s="1087"/>
      <c r="EY97" s="1087"/>
      <c r="EZ97" s="1087"/>
      <c r="FA97" s="1087"/>
      <c r="FB97" s="1087"/>
      <c r="FC97" s="1087"/>
      <c r="FD97" s="1087"/>
      <c r="FE97" s="1087"/>
      <c r="FF97" s="1087"/>
      <c r="FG97" s="1087"/>
      <c r="FH97" s="1087"/>
      <c r="FI97" s="1087"/>
      <c r="FJ97" s="1087"/>
      <c r="FK97" s="1087"/>
      <c r="FL97" s="1087"/>
      <c r="FM97" s="1087"/>
      <c r="FN97" s="1087"/>
      <c r="FO97" s="1087"/>
      <c r="FP97" s="1087"/>
      <c r="FQ97" s="1087"/>
      <c r="FR97" s="1087"/>
      <c r="FS97" s="1087"/>
      <c r="FT97" s="1087"/>
      <c r="FU97" s="1087"/>
      <c r="FV97" s="1087"/>
      <c r="FW97" s="1087"/>
      <c r="FX97" s="1087"/>
      <c r="FY97" s="1087"/>
      <c r="FZ97" s="1087"/>
      <c r="GA97" s="1087"/>
      <c r="GB97" s="1087"/>
      <c r="GC97" s="1087"/>
      <c r="GD97" s="1087"/>
      <c r="GE97" s="1087"/>
      <c r="GF97" s="1087"/>
      <c r="GG97" s="1087"/>
      <c r="GH97" s="1087"/>
      <c r="GI97" s="1087"/>
      <c r="GJ97" s="1087"/>
      <c r="GK97" s="1087"/>
      <c r="GL97" s="1087"/>
      <c r="GM97" s="1087"/>
      <c r="GN97" s="1087"/>
      <c r="GO97" s="1087"/>
      <c r="GP97" s="1087"/>
      <c r="GQ97" s="1087"/>
      <c r="GR97" s="1087"/>
      <c r="GS97" s="1087"/>
      <c r="GT97" s="1087"/>
      <c r="GU97" s="1087"/>
      <c r="GV97" s="1087"/>
      <c r="GW97" s="1087"/>
      <c r="GX97" s="1087"/>
      <c r="GY97" s="1087"/>
      <c r="GZ97" s="1087"/>
      <c r="HA97" s="1087"/>
      <c r="HB97" s="1087"/>
      <c r="HC97" s="1087"/>
      <c r="HD97" s="1087"/>
      <c r="HE97" s="1087"/>
      <c r="HF97" s="1087"/>
      <c r="HG97" s="1087"/>
      <c r="HH97" s="1087"/>
      <c r="HI97" s="1087"/>
      <c r="HJ97" s="1087"/>
      <c r="HK97" s="1087"/>
      <c r="HL97" s="1087"/>
      <c r="HM97" s="1087"/>
      <c r="HN97" s="1087"/>
      <c r="HO97" s="1087"/>
      <c r="HP97" s="1087"/>
      <c r="HQ97" s="1087"/>
      <c r="HR97" s="1087"/>
      <c r="HS97" s="1087"/>
      <c r="HT97" s="1087"/>
      <c r="HU97" s="1087"/>
      <c r="HV97" s="1087"/>
      <c r="HW97" s="1087"/>
      <c r="HX97" s="1087"/>
      <c r="HY97" s="1087"/>
      <c r="HZ97" s="1087"/>
      <c r="IA97" s="1087"/>
      <c r="IB97" s="1087"/>
      <c r="IC97" s="1087"/>
      <c r="ID97" s="1087"/>
      <c r="IE97" s="1087"/>
      <c r="IF97" s="1087"/>
      <c r="IG97" s="1087"/>
      <c r="IH97" s="1087"/>
      <c r="II97" s="1087"/>
      <c r="IJ97" s="1087"/>
      <c r="IK97" s="1087"/>
      <c r="IL97" s="1087"/>
      <c r="IM97" s="1087"/>
      <c r="IN97" s="1087"/>
      <c r="IO97" s="1087"/>
      <c r="IP97" s="1087"/>
      <c r="IQ97" s="1087"/>
      <c r="IR97" s="1087"/>
      <c r="IS97" s="1087"/>
      <c r="IT97" s="1087"/>
      <c r="IU97" s="1087"/>
      <c r="IV97" s="1087"/>
      <c r="IW97" s="1087"/>
      <c r="IX97" s="1087"/>
      <c r="IY97" s="1087"/>
      <c r="IZ97" s="1087"/>
      <c r="JA97" s="1087"/>
      <c r="JB97" s="1087"/>
      <c r="JC97" s="1087"/>
      <c r="JD97" s="1087"/>
      <c r="JE97" s="1087"/>
      <c r="JF97" s="1087"/>
      <c r="JG97" s="1087"/>
      <c r="JH97" s="1087"/>
      <c r="JI97" s="1087"/>
      <c r="JJ97" s="1087"/>
      <c r="JK97" s="1087"/>
      <c r="JL97" s="1087"/>
      <c r="JM97" s="1087"/>
      <c r="JN97" s="1087"/>
      <c r="JO97" s="1087"/>
      <c r="JP97" s="1087"/>
      <c r="JQ97" s="1087"/>
      <c r="JR97" s="1087"/>
      <c r="JS97" s="1087"/>
      <c r="JT97" s="1087"/>
      <c r="JU97" s="1087"/>
      <c r="JV97" s="1087"/>
      <c r="JW97" s="1087"/>
      <c r="JX97" s="1087"/>
      <c r="JY97" s="1087"/>
      <c r="JZ97" s="1087"/>
      <c r="KA97" s="1087"/>
      <c r="KB97" s="1087"/>
      <c r="KC97" s="1087"/>
      <c r="KD97" s="1087"/>
      <c r="KE97" s="1087"/>
      <c r="KF97" s="1087"/>
      <c r="KG97" s="1087"/>
      <c r="KH97" s="1087"/>
      <c r="KI97" s="1087"/>
      <c r="KJ97" s="1087"/>
      <c r="KK97" s="1087"/>
      <c r="KL97" s="1087"/>
      <c r="KM97" s="1087"/>
      <c r="KN97" s="1087"/>
      <c r="KO97" s="1087"/>
      <c r="KP97" s="1087"/>
      <c r="KQ97" s="1087"/>
      <c r="KR97" s="1087"/>
      <c r="KS97" s="1087"/>
      <c r="KT97" s="1087"/>
      <c r="KU97" s="1087"/>
      <c r="KV97" s="1087"/>
      <c r="KW97" s="1087"/>
      <c r="KX97" s="1087"/>
      <c r="KY97" s="1087"/>
      <c r="KZ97" s="1087"/>
      <c r="LA97" s="1087"/>
      <c r="LB97" s="1087"/>
      <c r="LC97" s="1087"/>
      <c r="LD97" s="1087"/>
      <c r="LE97" s="1087"/>
      <c r="LF97" s="1087"/>
      <c r="LG97" s="1087"/>
      <c r="LH97" s="1087"/>
      <c r="LI97" s="1087"/>
      <c r="LJ97" s="1087"/>
      <c r="LK97" s="1087"/>
      <c r="LL97" s="1087"/>
      <c r="LM97" s="1087"/>
      <c r="LN97" s="1087"/>
      <c r="LO97" s="1087"/>
      <c r="LP97" s="1087"/>
      <c r="LQ97" s="1087"/>
      <c r="LR97" s="1087"/>
      <c r="LS97" s="1087"/>
      <c r="LT97" s="1087"/>
      <c r="LU97" s="1087"/>
      <c r="LV97" s="1087"/>
      <c r="LW97" s="1087"/>
      <c r="LX97" s="1087"/>
      <c r="LY97" s="1087"/>
      <c r="LZ97" s="1087"/>
      <c r="MA97" s="1087"/>
      <c r="MB97" s="1087"/>
      <c r="MC97" s="1087"/>
      <c r="MD97" s="1087"/>
      <c r="ME97" s="1087"/>
      <c r="MF97" s="1087"/>
      <c r="MG97" s="1087"/>
      <c r="MH97" s="1087"/>
      <c r="MI97" s="1087"/>
      <c r="MJ97" s="1087"/>
      <c r="MK97" s="1087"/>
      <c r="ML97" s="1087"/>
      <c r="MM97" s="1087"/>
      <c r="MN97" s="1087"/>
      <c r="MO97" s="1087"/>
      <c r="MP97" s="1087"/>
      <c r="MQ97" s="1087"/>
      <c r="MR97" s="1087"/>
      <c r="MS97" s="1087"/>
      <c r="MT97" s="1087"/>
      <c r="MU97" s="1087"/>
      <c r="MV97" s="1087"/>
      <c r="MW97" s="1087"/>
      <c r="MX97" s="1087"/>
      <c r="MY97" s="1087"/>
      <c r="MZ97" s="1087"/>
      <c r="NA97" s="1087"/>
      <c r="NB97" s="1087"/>
      <c r="NC97" s="1087"/>
      <c r="ND97" s="1087"/>
      <c r="NE97" s="1087"/>
      <c r="NF97" s="1087"/>
      <c r="NG97" s="1087"/>
      <c r="NH97" s="1087"/>
      <c r="NI97" s="1087"/>
      <c r="NJ97" s="1087"/>
      <c r="NK97" s="1087"/>
      <c r="NL97" s="1087"/>
      <c r="NM97" s="1087"/>
      <c r="NN97" s="1087"/>
      <c r="NO97" s="1087"/>
      <c r="NP97" s="1087"/>
      <c r="NQ97" s="1087"/>
      <c r="NR97" s="1087"/>
      <c r="NS97" s="1087"/>
      <c r="NT97" s="1087"/>
      <c r="NU97" s="1087"/>
      <c r="NV97" s="1087"/>
      <c r="NW97" s="1087"/>
      <c r="NX97" s="1087"/>
      <c r="NY97" s="1087"/>
      <c r="NZ97" s="1087"/>
      <c r="OA97" s="1087"/>
      <c r="OB97" s="1087"/>
      <c r="OC97" s="1087"/>
      <c r="OD97" s="1087"/>
      <c r="OE97" s="1087"/>
      <c r="OF97" s="1087"/>
      <c r="OG97" s="1087"/>
      <c r="OH97" s="1087"/>
      <c r="OI97" s="1087"/>
      <c r="OJ97" s="1087"/>
      <c r="OK97" s="1087"/>
      <c r="OL97" s="1087"/>
      <c r="OM97" s="1087"/>
      <c r="ON97" s="1087"/>
      <c r="OO97" s="1087"/>
      <c r="OP97" s="1087"/>
      <c r="OQ97" s="1087"/>
      <c r="OR97" s="1087"/>
      <c r="OS97" s="1087"/>
      <c r="OT97" s="1087"/>
      <c r="OU97" s="1087"/>
      <c r="OV97" s="1087"/>
      <c r="OW97" s="1087"/>
      <c r="OX97" s="1087"/>
      <c r="OY97" s="1087"/>
      <c r="OZ97" s="1087"/>
      <c r="PA97" s="1087"/>
      <c r="PB97" s="1087"/>
      <c r="PC97" s="1087"/>
      <c r="PD97" s="1087"/>
      <c r="PE97" s="1087"/>
      <c r="PF97" s="1087"/>
      <c r="PG97" s="1087"/>
      <c r="PH97" s="1087"/>
      <c r="PI97" s="1087"/>
      <c r="PJ97" s="1087"/>
      <c r="PK97" s="1087"/>
      <c r="PL97" s="1087"/>
      <c r="PM97" s="1087"/>
      <c r="PN97" s="1087"/>
      <c r="PO97" s="1087"/>
      <c r="PP97" s="1087"/>
      <c r="PQ97" s="1087"/>
      <c r="PR97" s="1087"/>
      <c r="PS97" s="1087"/>
      <c r="PT97" s="1087"/>
      <c r="PU97" s="1087"/>
      <c r="PV97" s="1087"/>
      <c r="PW97" s="1087"/>
      <c r="PX97" s="1087"/>
      <c r="PY97" s="1087"/>
      <c r="PZ97" s="1087"/>
      <c r="QA97" s="1087"/>
      <c r="QB97" s="1087"/>
      <c r="QC97" s="1087"/>
      <c r="QD97" s="1087"/>
      <c r="QE97" s="1087"/>
      <c r="QF97" s="1087"/>
      <c r="QG97" s="1087"/>
      <c r="QH97" s="1087"/>
      <c r="QI97" s="1087"/>
      <c r="QJ97" s="1087"/>
      <c r="QK97" s="1087"/>
      <c r="QL97" s="1087"/>
      <c r="QM97" s="1087"/>
      <c r="QN97" s="1087"/>
      <c r="QO97" s="1087"/>
      <c r="QP97" s="1087"/>
      <c r="QQ97" s="1087"/>
      <c r="QR97" s="1087"/>
      <c r="QS97" s="1087"/>
      <c r="QT97" s="1087"/>
      <c r="QU97" s="1087"/>
      <c r="QV97" s="1087"/>
      <c r="QW97" s="1087"/>
      <c r="QX97" s="1087"/>
      <c r="QY97" s="1087"/>
      <c r="QZ97" s="1087"/>
      <c r="RA97" s="1087"/>
      <c r="RB97" s="1087"/>
      <c r="RC97" s="1087"/>
      <c r="RD97" s="1087"/>
      <c r="RE97" s="1087"/>
      <c r="RF97" s="1087"/>
      <c r="RG97" s="1087"/>
      <c r="RH97" s="1087"/>
      <c r="RI97" s="1087"/>
      <c r="RJ97" s="1087"/>
      <c r="RK97" s="1087"/>
      <c r="RL97" s="1087"/>
      <c r="RM97" s="1087"/>
      <c r="RN97" s="1087"/>
      <c r="RO97" s="1087"/>
      <c r="RP97" s="1087"/>
      <c r="RQ97" s="1087"/>
      <c r="RR97" s="1087"/>
      <c r="RS97" s="1087"/>
      <c r="RT97" s="1087"/>
      <c r="RU97" s="1087"/>
      <c r="RV97" s="1087"/>
      <c r="RW97" s="1087"/>
      <c r="RX97" s="1087"/>
      <c r="RY97" s="1087"/>
      <c r="RZ97" s="1087"/>
      <c r="SA97" s="1087"/>
      <c r="SB97" s="1087"/>
      <c r="SC97" s="1087"/>
      <c r="SD97" s="1087"/>
      <c r="SE97" s="1087"/>
      <c r="SF97" s="1087"/>
      <c r="SG97" s="1087"/>
      <c r="SH97" s="1087"/>
      <c r="SI97" s="1087"/>
      <c r="SJ97" s="1087"/>
      <c r="SK97" s="1087"/>
      <c r="SL97" s="1087"/>
      <c r="SM97" s="1087"/>
      <c r="SN97" s="1087"/>
      <c r="SO97" s="1087"/>
      <c r="SP97" s="1087"/>
      <c r="SQ97" s="1087"/>
      <c r="SR97" s="1087"/>
      <c r="SS97" s="1087"/>
      <c r="ST97" s="1087"/>
      <c r="SU97" s="1087"/>
      <c r="SV97" s="1087"/>
      <c r="SW97" s="1087"/>
      <c r="SX97" s="1087"/>
      <c r="SY97" s="1087"/>
      <c r="SZ97" s="1087"/>
      <c r="TA97" s="1087"/>
      <c r="TB97" s="1087"/>
      <c r="TC97" s="1087"/>
      <c r="TD97" s="1087"/>
      <c r="TE97" s="1087"/>
      <c r="TF97" s="1087"/>
      <c r="TG97" s="1087"/>
      <c r="TH97" s="1087"/>
      <c r="TI97" s="1087"/>
      <c r="TJ97" s="1087"/>
      <c r="TK97" s="1087"/>
      <c r="TL97" s="1087"/>
      <c r="TM97" s="1087"/>
      <c r="TN97" s="1087"/>
      <c r="TO97" s="1087"/>
      <c r="TP97" s="1087"/>
      <c r="TQ97" s="1087"/>
      <c r="TR97" s="1087"/>
      <c r="TS97" s="1087"/>
      <c r="TT97" s="1087"/>
      <c r="TU97" s="1087"/>
      <c r="TV97" s="1087"/>
      <c r="TW97" s="1087"/>
      <c r="TX97" s="1087"/>
      <c r="TY97" s="1087"/>
      <c r="TZ97" s="1087"/>
      <c r="UA97" s="1087"/>
      <c r="UB97" s="1087"/>
      <c r="UC97" s="1087"/>
      <c r="UD97" s="1087"/>
      <c r="UE97" s="1087"/>
      <c r="UF97" s="1087"/>
      <c r="UG97" s="1087"/>
      <c r="UH97" s="1087"/>
      <c r="UI97" s="1087"/>
      <c r="UJ97" s="1087"/>
      <c r="UK97" s="1087"/>
      <c r="UL97" s="1087"/>
      <c r="UM97" s="1087"/>
      <c r="UN97" s="1087"/>
      <c r="UO97" s="1087"/>
      <c r="UP97" s="1087"/>
      <c r="UQ97" s="1087"/>
      <c r="UR97" s="1087"/>
      <c r="US97" s="1087"/>
      <c r="UT97" s="1087"/>
      <c r="UU97" s="1087"/>
      <c r="UV97" s="1087"/>
      <c r="UW97" s="1087"/>
      <c r="UX97" s="1087"/>
      <c r="UY97" s="1087"/>
      <c r="UZ97" s="1087"/>
      <c r="VA97" s="1087"/>
      <c r="VB97" s="1087"/>
      <c r="VC97" s="1087"/>
      <c r="VD97" s="1087"/>
      <c r="VE97" s="1087"/>
      <c r="VF97" s="1087"/>
      <c r="VG97" s="1087"/>
      <c r="VH97" s="1087"/>
      <c r="VI97" s="1087"/>
      <c r="VJ97" s="1087"/>
      <c r="VK97" s="1087"/>
      <c r="VL97" s="1087"/>
      <c r="VM97" s="1087"/>
      <c r="VN97" s="1087"/>
      <c r="VO97" s="1087"/>
      <c r="VP97" s="1087"/>
      <c r="VQ97" s="1087"/>
      <c r="VR97" s="1087"/>
      <c r="VS97" s="1087"/>
      <c r="VT97" s="1087"/>
      <c r="VU97" s="1087"/>
      <c r="VV97" s="1087"/>
      <c r="VW97" s="1087"/>
      <c r="VX97" s="1087"/>
      <c r="VY97" s="1087"/>
      <c r="VZ97" s="1087"/>
      <c r="WA97" s="1087"/>
      <c r="WB97" s="1087"/>
      <c r="WC97" s="1087"/>
      <c r="WD97" s="1087"/>
      <c r="WE97" s="1087"/>
      <c r="WF97" s="1087"/>
      <c r="WG97" s="1087"/>
      <c r="WH97" s="1087"/>
      <c r="WI97" s="1087"/>
      <c r="WJ97" s="1087"/>
      <c r="WK97" s="1087"/>
      <c r="WL97" s="1087"/>
      <c r="WM97" s="1087"/>
      <c r="WN97" s="1087"/>
      <c r="WO97" s="1087"/>
      <c r="WP97" s="1087"/>
      <c r="WQ97" s="1087"/>
      <c r="WR97" s="1087"/>
      <c r="WS97" s="1087"/>
      <c r="WT97" s="1087"/>
      <c r="WU97" s="1087"/>
      <c r="WV97" s="1087"/>
      <c r="WW97" s="1087"/>
      <c r="WX97" s="1087"/>
      <c r="WY97" s="1087"/>
      <c r="WZ97" s="1087"/>
      <c r="XA97" s="1087"/>
      <c r="XB97" s="1087"/>
      <c r="XC97" s="1087"/>
      <c r="XD97" s="1087"/>
      <c r="XE97" s="1087"/>
      <c r="XF97" s="1087"/>
      <c r="XG97" s="1087"/>
      <c r="XH97" s="1087"/>
      <c r="XI97" s="1087"/>
      <c r="XJ97" s="1087"/>
      <c r="XK97" s="1087"/>
      <c r="XL97" s="1087"/>
      <c r="XM97" s="1087"/>
      <c r="XN97" s="1087"/>
      <c r="XO97" s="1087"/>
      <c r="XP97" s="1087"/>
      <c r="XQ97" s="1087"/>
      <c r="XR97" s="1087"/>
      <c r="XS97" s="1087"/>
      <c r="XT97" s="1087"/>
      <c r="XU97" s="1087"/>
      <c r="XV97" s="1087"/>
      <c r="XW97" s="1087"/>
      <c r="XX97" s="1087"/>
      <c r="XY97" s="1087"/>
      <c r="XZ97" s="1087"/>
      <c r="YA97" s="1087"/>
      <c r="YB97" s="1087"/>
      <c r="YC97" s="1087"/>
      <c r="YD97" s="1087"/>
      <c r="YE97" s="1087"/>
      <c r="YF97" s="1087"/>
      <c r="YG97" s="1087"/>
      <c r="YH97" s="1087"/>
      <c r="YI97" s="1087"/>
      <c r="YJ97" s="1087"/>
      <c r="YK97" s="1087"/>
      <c r="YL97" s="1087"/>
      <c r="YM97" s="1087"/>
      <c r="YN97" s="1087"/>
      <c r="YO97" s="1087"/>
      <c r="YP97" s="1087"/>
      <c r="YQ97" s="1087"/>
      <c r="YR97" s="1087"/>
      <c r="YS97" s="1087"/>
      <c r="YT97" s="1087"/>
      <c r="YU97" s="1087"/>
      <c r="YV97" s="1087"/>
      <c r="YW97" s="1087"/>
      <c r="YX97" s="1087"/>
      <c r="YY97" s="1087"/>
      <c r="YZ97" s="1087"/>
      <c r="ZA97" s="1087"/>
      <c r="ZB97" s="1087"/>
      <c r="ZC97" s="1087"/>
      <c r="ZD97" s="1087"/>
      <c r="ZE97" s="1087"/>
      <c r="ZF97" s="1087"/>
      <c r="ZG97" s="1087"/>
      <c r="ZH97" s="1087"/>
      <c r="ZI97" s="1087"/>
      <c r="ZJ97" s="1087"/>
      <c r="ZK97" s="1087"/>
      <c r="ZL97" s="1087"/>
      <c r="ZM97" s="1087"/>
      <c r="ZN97" s="1087"/>
      <c r="ZO97" s="1087"/>
      <c r="ZP97" s="1087"/>
      <c r="ZQ97" s="1087"/>
      <c r="ZR97" s="1087"/>
      <c r="ZS97" s="1087"/>
      <c r="ZT97" s="1087"/>
      <c r="ZU97" s="1087"/>
      <c r="ZV97" s="1087"/>
      <c r="ZW97" s="1087"/>
      <c r="ZX97" s="1087"/>
      <c r="ZY97" s="1087"/>
      <c r="ZZ97" s="1087"/>
      <c r="AAA97" s="1087"/>
      <c r="AAB97" s="1087"/>
      <c r="AAC97" s="1087"/>
      <c r="AAD97" s="1087"/>
      <c r="AAE97" s="1087"/>
      <c r="AAF97" s="1087"/>
      <c r="AAG97" s="1087"/>
      <c r="AAH97" s="1087"/>
      <c r="AAI97" s="1087"/>
      <c r="AAJ97" s="1087"/>
      <c r="AAK97" s="1087"/>
      <c r="AAL97" s="1087"/>
      <c r="AAM97" s="1087"/>
      <c r="AAN97" s="1087"/>
      <c r="AAO97" s="1087"/>
      <c r="AAP97" s="1087"/>
      <c r="AAQ97" s="1087"/>
      <c r="AAR97" s="1087"/>
      <c r="AAS97" s="1087"/>
      <c r="AAT97" s="1087"/>
      <c r="AAU97" s="1087"/>
      <c r="AAV97" s="1087"/>
      <c r="AAW97" s="1087"/>
      <c r="AAX97" s="1087"/>
      <c r="AAY97" s="1087"/>
      <c r="AAZ97" s="1087"/>
      <c r="ABA97" s="1087"/>
      <c r="ABB97" s="1087"/>
      <c r="ABC97" s="1087"/>
      <c r="ABD97" s="1087"/>
      <c r="ABE97" s="1087"/>
      <c r="ABF97" s="1087"/>
      <c r="ABG97" s="1087"/>
      <c r="ABH97" s="1087"/>
      <c r="ABI97" s="1087"/>
      <c r="ABJ97" s="1087"/>
      <c r="ABK97" s="1087"/>
      <c r="ABL97" s="1087"/>
      <c r="ABM97" s="1087"/>
      <c r="ABN97" s="1087"/>
      <c r="ABO97" s="1087"/>
      <c r="ABP97" s="1087"/>
      <c r="ABQ97" s="1087"/>
      <c r="ABR97" s="1087"/>
      <c r="ABS97" s="1087"/>
      <c r="ABT97" s="1087"/>
      <c r="ABU97" s="1087"/>
      <c r="ABV97" s="1087"/>
      <c r="ABW97" s="1087"/>
      <c r="ABX97" s="1087"/>
      <c r="ABY97" s="1087"/>
      <c r="ABZ97" s="1087"/>
      <c r="ACA97" s="1087"/>
      <c r="ACB97" s="1087"/>
      <c r="ACC97" s="1087"/>
      <c r="ACD97" s="1087"/>
      <c r="ACE97" s="1087"/>
      <c r="ACF97" s="1087"/>
      <c r="ACG97" s="1087"/>
      <c r="ACH97" s="1087"/>
      <c r="ACI97" s="1087"/>
      <c r="ACJ97" s="1087"/>
      <c r="ACK97" s="1087"/>
      <c r="ACL97" s="1087"/>
      <c r="ACM97" s="1087"/>
      <c r="ACN97" s="1087"/>
      <c r="ACO97" s="1087"/>
      <c r="ACP97" s="1087"/>
      <c r="ACQ97" s="1087"/>
      <c r="ACR97" s="1087"/>
      <c r="ACS97" s="1087"/>
      <c r="ACT97" s="1087"/>
      <c r="ACU97" s="1087"/>
      <c r="ACV97" s="1087"/>
      <c r="ACW97" s="1087"/>
      <c r="ACX97" s="1087"/>
      <c r="ACY97" s="1087"/>
      <c r="ACZ97" s="1087"/>
      <c r="ADA97" s="1087"/>
      <c r="ADB97" s="1087"/>
      <c r="ADC97" s="1087"/>
      <c r="ADD97" s="1087"/>
      <c r="ADE97" s="1087"/>
      <c r="ADF97" s="1087"/>
      <c r="ADG97" s="1087"/>
      <c r="ADH97" s="1087"/>
      <c r="ADI97" s="1087"/>
      <c r="ADJ97" s="1087"/>
      <c r="ADK97" s="1087"/>
      <c r="ADL97" s="1087"/>
      <c r="ADM97" s="1087"/>
      <c r="ADN97" s="1087"/>
      <c r="ADO97" s="1087"/>
      <c r="ADP97" s="1087"/>
      <c r="ADQ97" s="1087"/>
      <c r="ADR97" s="1087"/>
      <c r="ADS97" s="1087"/>
      <c r="ADT97" s="1087"/>
      <c r="ADU97" s="1087"/>
      <c r="ADV97" s="1087"/>
      <c r="ADW97" s="1087"/>
      <c r="ADX97" s="1087"/>
      <c r="ADY97" s="1087"/>
      <c r="ADZ97" s="1087"/>
      <c r="AEA97" s="1087"/>
      <c r="AEB97" s="1087"/>
      <c r="AEC97" s="1087"/>
      <c r="AED97" s="1087"/>
      <c r="AEE97" s="1087"/>
      <c r="AEF97" s="1087"/>
      <c r="AEG97" s="1087"/>
      <c r="AEH97" s="1087"/>
      <c r="AEI97" s="1087"/>
      <c r="AEJ97" s="1087"/>
      <c r="AEK97" s="1087"/>
      <c r="AEL97" s="1087"/>
      <c r="AEM97" s="1087"/>
      <c r="AEN97" s="1087"/>
      <c r="AEO97" s="1087"/>
      <c r="AEP97" s="1087"/>
      <c r="AEQ97" s="1087"/>
      <c r="AER97" s="1087"/>
      <c r="AES97" s="1087"/>
      <c r="AET97" s="1087"/>
      <c r="AEU97" s="1087"/>
      <c r="AEV97" s="1087"/>
      <c r="AEW97" s="1087"/>
      <c r="AEX97" s="1087"/>
      <c r="AEY97" s="1087"/>
      <c r="AEZ97" s="1087"/>
      <c r="AFA97" s="1087"/>
      <c r="AFB97" s="1087"/>
      <c r="AFC97" s="1087"/>
      <c r="AFD97" s="1087"/>
      <c r="AFE97" s="1087"/>
      <c r="AFF97" s="1087"/>
      <c r="AFG97" s="1087"/>
      <c r="AFH97" s="1087"/>
      <c r="AFI97" s="1087"/>
      <c r="AFJ97" s="1087"/>
      <c r="AFK97" s="1087"/>
      <c r="AFL97" s="1087"/>
      <c r="AFM97" s="1087"/>
      <c r="AFN97" s="1087"/>
      <c r="AFO97" s="1087"/>
      <c r="AFP97" s="1087"/>
      <c r="AFQ97" s="1087"/>
      <c r="AFR97" s="1087"/>
      <c r="AFS97" s="1087"/>
      <c r="AFT97" s="1087"/>
      <c r="AFU97" s="1087"/>
      <c r="AFV97" s="1087"/>
      <c r="AFW97" s="1087"/>
      <c r="AFX97" s="1087"/>
      <c r="AFY97" s="1087"/>
      <c r="AFZ97" s="1087"/>
      <c r="AGA97" s="1087"/>
      <c r="AGB97" s="1087"/>
      <c r="AGC97" s="1087"/>
      <c r="AGD97" s="1087"/>
      <c r="AGE97" s="1087"/>
      <c r="AGF97" s="1087"/>
      <c r="AGG97" s="1087"/>
      <c r="AGH97" s="1087"/>
      <c r="AGI97" s="1087"/>
      <c r="AGJ97" s="1087"/>
      <c r="AGK97" s="1087"/>
      <c r="AGL97" s="1087"/>
      <c r="AGM97" s="1087"/>
      <c r="AGN97" s="1087"/>
      <c r="AGO97" s="1087"/>
      <c r="AGP97" s="1087"/>
      <c r="AGQ97" s="1087"/>
      <c r="AGR97" s="1087"/>
      <c r="AGS97" s="1087"/>
      <c r="AGT97" s="1087"/>
      <c r="AGU97" s="1087"/>
      <c r="AGV97" s="1087"/>
      <c r="AGW97" s="1087"/>
      <c r="AGX97" s="1087"/>
      <c r="AGY97" s="1087"/>
      <c r="AGZ97" s="1087"/>
      <c r="AHA97" s="1087"/>
      <c r="AHB97" s="1087"/>
      <c r="AHC97" s="1087"/>
      <c r="AHD97" s="1087"/>
      <c r="AHE97" s="1087"/>
      <c r="AHF97" s="1087"/>
      <c r="AHG97" s="1087"/>
      <c r="AHH97" s="1087"/>
      <c r="AHI97" s="1087"/>
      <c r="AHJ97" s="1087"/>
      <c r="AHK97" s="1087"/>
      <c r="AHL97" s="1087"/>
      <c r="AHM97" s="1087"/>
      <c r="AHN97" s="1087"/>
      <c r="AHO97" s="1087"/>
      <c r="AHP97" s="1087"/>
      <c r="AHQ97" s="1087"/>
      <c r="AHR97" s="1087"/>
      <c r="AHS97" s="1087"/>
      <c r="AHT97" s="1087"/>
      <c r="AHU97" s="1087"/>
      <c r="AHV97" s="1087"/>
      <c r="AHW97" s="1087"/>
      <c r="AHX97" s="1087"/>
      <c r="AHY97" s="1087"/>
      <c r="AHZ97" s="1087"/>
      <c r="AIA97" s="1087"/>
      <c r="AIB97" s="1087"/>
      <c r="AIC97" s="1087"/>
      <c r="AID97" s="1087"/>
      <c r="AIE97" s="1087"/>
      <c r="AIF97" s="1087"/>
      <c r="AIG97" s="1087"/>
      <c r="AIH97" s="1087"/>
      <c r="AII97" s="1087"/>
      <c r="AIJ97" s="1087"/>
      <c r="AIK97" s="1087"/>
      <c r="AIL97" s="1087"/>
      <c r="AIM97" s="1087"/>
      <c r="AIN97" s="1087"/>
      <c r="AIO97" s="1087"/>
      <c r="AIP97" s="1087"/>
      <c r="AIQ97" s="1087"/>
      <c r="AIR97" s="1087"/>
      <c r="AIS97" s="1087"/>
      <c r="AIT97" s="1087"/>
      <c r="AIU97" s="1087"/>
      <c r="AIV97" s="1087"/>
      <c r="AIW97" s="1087"/>
      <c r="AIX97" s="1087"/>
      <c r="AIY97" s="1087"/>
      <c r="AIZ97" s="1087"/>
      <c r="AJA97" s="1087"/>
      <c r="AJB97" s="1087"/>
      <c r="AJC97" s="1087"/>
      <c r="AJD97" s="1087"/>
      <c r="AJE97" s="1087"/>
      <c r="AJF97" s="1087"/>
      <c r="AJG97" s="1087"/>
      <c r="AJH97" s="1087"/>
      <c r="AJI97" s="1087"/>
      <c r="AJJ97" s="1087"/>
      <c r="AJK97" s="1087"/>
      <c r="AJL97" s="1087"/>
      <c r="AJM97" s="1087"/>
      <c r="AJN97" s="1087"/>
      <c r="AJO97" s="1087"/>
      <c r="AJP97" s="1087"/>
      <c r="AJQ97" s="1087"/>
      <c r="AJR97" s="1087"/>
      <c r="AJS97" s="1087"/>
      <c r="AJT97" s="1087"/>
      <c r="AJU97" s="1087"/>
      <c r="AJV97" s="1087"/>
      <c r="AJW97" s="1087"/>
      <c r="AJX97" s="1087"/>
      <c r="AJY97" s="1087"/>
      <c r="AJZ97" s="1087"/>
      <c r="AKA97" s="1087"/>
      <c r="AKB97" s="1087"/>
      <c r="AKC97" s="1087"/>
      <c r="AKD97" s="1087"/>
      <c r="AKE97" s="1087"/>
      <c r="AKF97" s="1087"/>
      <c r="AKG97" s="1087"/>
      <c r="AKH97" s="1087"/>
      <c r="AKI97" s="1087"/>
      <c r="AKJ97" s="1087"/>
      <c r="AKK97" s="1087"/>
      <c r="AKL97" s="1087"/>
      <c r="AKM97" s="1087"/>
      <c r="AKN97" s="1087"/>
      <c r="AKO97" s="1087"/>
      <c r="AKP97" s="1087"/>
      <c r="AKQ97" s="1087"/>
      <c r="AKR97" s="1087"/>
      <c r="AKS97" s="1087"/>
      <c r="AKT97" s="1087"/>
      <c r="AKU97" s="1087"/>
      <c r="AKV97" s="1087"/>
      <c r="AKW97" s="1087"/>
      <c r="AKX97" s="1087"/>
      <c r="AKY97" s="1087"/>
      <c r="AKZ97" s="1087"/>
      <c r="ALA97" s="1087"/>
      <c r="ALB97" s="1087"/>
      <c r="ALC97" s="1087"/>
      <c r="ALD97" s="1087"/>
      <c r="ALE97" s="1087"/>
      <c r="ALF97" s="1087"/>
      <c r="ALG97" s="1087"/>
      <c r="ALH97" s="1087"/>
      <c r="ALI97" s="1087"/>
      <c r="ALJ97" s="1087"/>
      <c r="ALK97" s="1087"/>
      <c r="ALL97" s="1087"/>
      <c r="ALM97" s="1087"/>
      <c r="ALN97" s="1087"/>
      <c r="ALO97" s="1087"/>
      <c r="ALP97" s="1087"/>
      <c r="ALQ97" s="1087"/>
      <c r="ALR97" s="1087"/>
      <c r="ALS97" s="1087"/>
      <c r="ALT97" s="1087"/>
      <c r="ALU97" s="1087"/>
      <c r="ALV97" s="1087"/>
      <c r="ALW97" s="1087"/>
      <c r="ALX97" s="1087"/>
      <c r="ALY97" s="1087"/>
      <c r="ALZ97" s="1087"/>
      <c r="AMA97" s="1087"/>
      <c r="AMB97" s="1087"/>
      <c r="AMC97" s="1087"/>
      <c r="AMD97" s="1087"/>
      <c r="AME97" s="1087"/>
      <c r="AMF97" s="1087"/>
      <c r="AMG97" s="1087"/>
      <c r="AMH97" s="1087"/>
    </row>
    <row r="98" spans="1:1025" s="793" customFormat="1" ht="12" x14ac:dyDescent="0.2">
      <c r="A98" s="1113" t="s">
        <v>2646</v>
      </c>
      <c r="B98" s="793" t="s">
        <v>2647</v>
      </c>
      <c r="C98" s="1085">
        <v>89082511.099999994</v>
      </c>
      <c r="D98" s="1085">
        <v>83744746.219999999</v>
      </c>
      <c r="E98" s="1085">
        <v>172827257.31999999</v>
      </c>
      <c r="F98" s="1085">
        <v>68105145.700000003</v>
      </c>
      <c r="G98" s="1085">
        <v>104722111.62</v>
      </c>
      <c r="H98" s="1357">
        <f t="shared" si="1"/>
        <v>0.39406484113729384</v>
      </c>
      <c r="I98" s="1087"/>
      <c r="J98" s="1087"/>
      <c r="K98" s="1087"/>
      <c r="L98" s="1087"/>
      <c r="M98" s="1087"/>
      <c r="N98" s="1087"/>
      <c r="O98" s="1087"/>
      <c r="P98" s="1087"/>
      <c r="Q98" s="1087"/>
      <c r="R98" s="1087"/>
      <c r="S98" s="1087"/>
      <c r="T98" s="1087"/>
      <c r="U98" s="1087"/>
      <c r="V98" s="1087"/>
      <c r="W98" s="1087"/>
      <c r="X98" s="1087"/>
      <c r="Y98" s="1087"/>
      <c r="Z98" s="1087"/>
      <c r="AA98" s="1087"/>
      <c r="AB98" s="1087"/>
      <c r="AC98" s="1087"/>
      <c r="AD98" s="1087"/>
      <c r="AE98" s="1087"/>
      <c r="AF98" s="1087"/>
      <c r="AG98" s="1087"/>
      <c r="AH98" s="1087"/>
      <c r="AI98" s="1087"/>
      <c r="AJ98" s="1087"/>
      <c r="AK98" s="1087"/>
      <c r="AL98" s="1087"/>
      <c r="AM98" s="1087"/>
      <c r="AN98" s="1087"/>
      <c r="AO98" s="1087"/>
      <c r="AP98" s="1087"/>
      <c r="AQ98" s="1087"/>
      <c r="AR98" s="1087"/>
      <c r="AS98" s="1087"/>
      <c r="AT98" s="1087"/>
      <c r="AU98" s="1087"/>
      <c r="AV98" s="1087"/>
      <c r="AW98" s="1087"/>
      <c r="AX98" s="1087"/>
      <c r="AY98" s="1087"/>
      <c r="AZ98" s="1087"/>
      <c r="BA98" s="1087"/>
      <c r="BB98" s="1087"/>
      <c r="BC98" s="1087"/>
      <c r="BD98" s="1087"/>
      <c r="BE98" s="1087"/>
      <c r="BF98" s="1087"/>
      <c r="BG98" s="1087"/>
      <c r="BH98" s="1087"/>
      <c r="BI98" s="1087"/>
      <c r="BJ98" s="1087"/>
      <c r="BK98" s="1087"/>
      <c r="BL98" s="1087"/>
      <c r="BM98" s="1087"/>
      <c r="BN98" s="1087"/>
      <c r="BO98" s="1087"/>
      <c r="BP98" s="1087"/>
      <c r="BQ98" s="1087"/>
      <c r="BR98" s="1087"/>
      <c r="BS98" s="1087"/>
      <c r="BT98" s="1087"/>
      <c r="BU98" s="1087"/>
      <c r="BV98" s="1087"/>
      <c r="BW98" s="1087"/>
      <c r="BX98" s="1087"/>
      <c r="BY98" s="1087"/>
      <c r="BZ98" s="1087"/>
      <c r="CA98" s="1087"/>
      <c r="CB98" s="1087"/>
      <c r="CC98" s="1087"/>
      <c r="CD98" s="1087"/>
      <c r="CE98" s="1087"/>
      <c r="CF98" s="1087"/>
      <c r="CG98" s="1087"/>
      <c r="CH98" s="1087"/>
      <c r="CI98" s="1087"/>
      <c r="CJ98" s="1087"/>
      <c r="CK98" s="1087"/>
      <c r="CL98" s="1087"/>
      <c r="CM98" s="1087"/>
      <c r="CN98" s="1087"/>
      <c r="CO98" s="1087"/>
      <c r="CP98" s="1087"/>
      <c r="CQ98" s="1087"/>
      <c r="CR98" s="1087"/>
      <c r="CS98" s="1087"/>
      <c r="CT98" s="1087"/>
      <c r="CU98" s="1087"/>
      <c r="CV98" s="1087"/>
      <c r="CW98" s="1087"/>
      <c r="CX98" s="1087"/>
      <c r="CY98" s="1087"/>
      <c r="CZ98" s="1087"/>
      <c r="DA98" s="1087"/>
      <c r="DB98" s="1087"/>
      <c r="DC98" s="1087"/>
      <c r="DD98" s="1087"/>
      <c r="DE98" s="1087"/>
      <c r="DF98" s="1087"/>
      <c r="DG98" s="1087"/>
      <c r="DH98" s="1087"/>
      <c r="DI98" s="1087"/>
      <c r="DJ98" s="1087"/>
      <c r="DK98" s="1087"/>
      <c r="DL98" s="1087"/>
      <c r="DM98" s="1087"/>
      <c r="DN98" s="1087"/>
      <c r="DO98" s="1087"/>
      <c r="DP98" s="1087"/>
      <c r="DQ98" s="1087"/>
      <c r="DR98" s="1087"/>
      <c r="DS98" s="1087"/>
      <c r="DT98" s="1087"/>
      <c r="DU98" s="1087"/>
      <c r="DV98" s="1087"/>
      <c r="DW98" s="1087"/>
      <c r="DX98" s="1087"/>
      <c r="DY98" s="1087"/>
      <c r="DZ98" s="1087"/>
      <c r="EA98" s="1087"/>
      <c r="EB98" s="1087"/>
      <c r="EC98" s="1087"/>
      <c r="ED98" s="1087"/>
      <c r="EE98" s="1087"/>
      <c r="EF98" s="1087"/>
      <c r="EG98" s="1087"/>
      <c r="EH98" s="1087"/>
      <c r="EI98" s="1087"/>
      <c r="EJ98" s="1087"/>
      <c r="EK98" s="1087"/>
      <c r="EL98" s="1087"/>
      <c r="EM98" s="1087"/>
      <c r="EN98" s="1087"/>
      <c r="EO98" s="1087"/>
      <c r="EP98" s="1087"/>
      <c r="EQ98" s="1087"/>
      <c r="ER98" s="1087"/>
      <c r="ES98" s="1087"/>
      <c r="ET98" s="1087"/>
      <c r="EU98" s="1087"/>
      <c r="EV98" s="1087"/>
      <c r="EW98" s="1087"/>
      <c r="EX98" s="1087"/>
      <c r="EY98" s="1087"/>
      <c r="EZ98" s="1087"/>
      <c r="FA98" s="1087"/>
      <c r="FB98" s="1087"/>
      <c r="FC98" s="1087"/>
      <c r="FD98" s="1087"/>
      <c r="FE98" s="1087"/>
      <c r="FF98" s="1087"/>
      <c r="FG98" s="1087"/>
      <c r="FH98" s="1087"/>
      <c r="FI98" s="1087"/>
      <c r="FJ98" s="1087"/>
      <c r="FK98" s="1087"/>
      <c r="FL98" s="1087"/>
      <c r="FM98" s="1087"/>
      <c r="FN98" s="1087"/>
      <c r="FO98" s="1087"/>
      <c r="FP98" s="1087"/>
      <c r="FQ98" s="1087"/>
      <c r="FR98" s="1087"/>
      <c r="FS98" s="1087"/>
      <c r="FT98" s="1087"/>
      <c r="FU98" s="1087"/>
      <c r="FV98" s="1087"/>
      <c r="FW98" s="1087"/>
      <c r="FX98" s="1087"/>
      <c r="FY98" s="1087"/>
      <c r="FZ98" s="1087"/>
      <c r="GA98" s="1087"/>
      <c r="GB98" s="1087"/>
      <c r="GC98" s="1087"/>
      <c r="GD98" s="1087"/>
      <c r="GE98" s="1087"/>
      <c r="GF98" s="1087"/>
      <c r="GG98" s="1087"/>
      <c r="GH98" s="1087"/>
      <c r="GI98" s="1087"/>
      <c r="GJ98" s="1087"/>
      <c r="GK98" s="1087"/>
      <c r="GL98" s="1087"/>
      <c r="GM98" s="1087"/>
      <c r="GN98" s="1087"/>
      <c r="GO98" s="1087"/>
      <c r="GP98" s="1087"/>
      <c r="GQ98" s="1087"/>
      <c r="GR98" s="1087"/>
      <c r="GS98" s="1087"/>
      <c r="GT98" s="1087"/>
      <c r="GU98" s="1087"/>
      <c r="GV98" s="1087"/>
      <c r="GW98" s="1087"/>
      <c r="GX98" s="1087"/>
      <c r="GY98" s="1087"/>
      <c r="GZ98" s="1087"/>
      <c r="HA98" s="1087"/>
      <c r="HB98" s="1087"/>
      <c r="HC98" s="1087"/>
      <c r="HD98" s="1087"/>
      <c r="HE98" s="1087"/>
      <c r="HF98" s="1087"/>
      <c r="HG98" s="1087"/>
      <c r="HH98" s="1087"/>
      <c r="HI98" s="1087"/>
      <c r="HJ98" s="1087"/>
      <c r="HK98" s="1087"/>
      <c r="HL98" s="1087"/>
      <c r="HM98" s="1087"/>
      <c r="HN98" s="1087"/>
      <c r="HO98" s="1087"/>
      <c r="HP98" s="1087"/>
      <c r="HQ98" s="1087"/>
      <c r="HR98" s="1087"/>
      <c r="HS98" s="1087"/>
      <c r="HT98" s="1087"/>
      <c r="HU98" s="1087"/>
      <c r="HV98" s="1087"/>
      <c r="HW98" s="1087"/>
      <c r="HX98" s="1087"/>
      <c r="HY98" s="1087"/>
      <c r="HZ98" s="1087"/>
      <c r="IA98" s="1087"/>
      <c r="IB98" s="1087"/>
      <c r="IC98" s="1087"/>
      <c r="ID98" s="1087"/>
      <c r="IE98" s="1087"/>
      <c r="IF98" s="1087"/>
      <c r="IG98" s="1087"/>
      <c r="IH98" s="1087"/>
      <c r="II98" s="1087"/>
      <c r="IJ98" s="1087"/>
      <c r="IK98" s="1087"/>
      <c r="IL98" s="1087"/>
      <c r="IM98" s="1087"/>
      <c r="IN98" s="1087"/>
      <c r="IO98" s="1087"/>
      <c r="IP98" s="1087"/>
      <c r="IQ98" s="1087"/>
      <c r="IR98" s="1087"/>
      <c r="IS98" s="1087"/>
      <c r="IT98" s="1087"/>
      <c r="IU98" s="1087"/>
      <c r="IV98" s="1087"/>
      <c r="IW98" s="1087"/>
      <c r="IX98" s="1087"/>
      <c r="IY98" s="1087"/>
      <c r="IZ98" s="1087"/>
      <c r="JA98" s="1087"/>
      <c r="JB98" s="1087"/>
      <c r="JC98" s="1087"/>
      <c r="JD98" s="1087"/>
      <c r="JE98" s="1087"/>
      <c r="JF98" s="1087"/>
      <c r="JG98" s="1087"/>
      <c r="JH98" s="1087"/>
      <c r="JI98" s="1087"/>
      <c r="JJ98" s="1087"/>
      <c r="JK98" s="1087"/>
      <c r="JL98" s="1087"/>
      <c r="JM98" s="1087"/>
      <c r="JN98" s="1087"/>
      <c r="JO98" s="1087"/>
      <c r="JP98" s="1087"/>
      <c r="JQ98" s="1087"/>
      <c r="JR98" s="1087"/>
      <c r="JS98" s="1087"/>
      <c r="JT98" s="1087"/>
      <c r="JU98" s="1087"/>
      <c r="JV98" s="1087"/>
      <c r="JW98" s="1087"/>
      <c r="JX98" s="1087"/>
      <c r="JY98" s="1087"/>
      <c r="JZ98" s="1087"/>
      <c r="KA98" s="1087"/>
      <c r="KB98" s="1087"/>
      <c r="KC98" s="1087"/>
      <c r="KD98" s="1087"/>
      <c r="KE98" s="1087"/>
      <c r="KF98" s="1087"/>
      <c r="KG98" s="1087"/>
      <c r="KH98" s="1087"/>
      <c r="KI98" s="1087"/>
      <c r="KJ98" s="1087"/>
      <c r="KK98" s="1087"/>
      <c r="KL98" s="1087"/>
      <c r="KM98" s="1087"/>
      <c r="KN98" s="1087"/>
      <c r="KO98" s="1087"/>
      <c r="KP98" s="1087"/>
      <c r="KQ98" s="1087"/>
      <c r="KR98" s="1087"/>
      <c r="KS98" s="1087"/>
      <c r="KT98" s="1087"/>
      <c r="KU98" s="1087"/>
      <c r="KV98" s="1087"/>
      <c r="KW98" s="1087"/>
      <c r="KX98" s="1087"/>
      <c r="KY98" s="1087"/>
      <c r="KZ98" s="1087"/>
      <c r="LA98" s="1087"/>
      <c r="LB98" s="1087"/>
      <c r="LC98" s="1087"/>
      <c r="LD98" s="1087"/>
      <c r="LE98" s="1087"/>
      <c r="LF98" s="1087"/>
      <c r="LG98" s="1087"/>
      <c r="LH98" s="1087"/>
      <c r="LI98" s="1087"/>
      <c r="LJ98" s="1087"/>
      <c r="LK98" s="1087"/>
      <c r="LL98" s="1087"/>
      <c r="LM98" s="1087"/>
      <c r="LN98" s="1087"/>
      <c r="LO98" s="1087"/>
      <c r="LP98" s="1087"/>
      <c r="LQ98" s="1087"/>
      <c r="LR98" s="1087"/>
      <c r="LS98" s="1087"/>
      <c r="LT98" s="1087"/>
      <c r="LU98" s="1087"/>
      <c r="LV98" s="1087"/>
      <c r="LW98" s="1087"/>
      <c r="LX98" s="1087"/>
      <c r="LY98" s="1087"/>
      <c r="LZ98" s="1087"/>
      <c r="MA98" s="1087"/>
      <c r="MB98" s="1087"/>
      <c r="MC98" s="1087"/>
      <c r="MD98" s="1087"/>
      <c r="ME98" s="1087"/>
      <c r="MF98" s="1087"/>
      <c r="MG98" s="1087"/>
      <c r="MH98" s="1087"/>
      <c r="MI98" s="1087"/>
      <c r="MJ98" s="1087"/>
      <c r="MK98" s="1087"/>
      <c r="ML98" s="1087"/>
      <c r="MM98" s="1087"/>
      <c r="MN98" s="1087"/>
      <c r="MO98" s="1087"/>
      <c r="MP98" s="1087"/>
      <c r="MQ98" s="1087"/>
      <c r="MR98" s="1087"/>
      <c r="MS98" s="1087"/>
      <c r="MT98" s="1087"/>
      <c r="MU98" s="1087"/>
      <c r="MV98" s="1087"/>
      <c r="MW98" s="1087"/>
      <c r="MX98" s="1087"/>
      <c r="MY98" s="1087"/>
      <c r="MZ98" s="1087"/>
      <c r="NA98" s="1087"/>
      <c r="NB98" s="1087"/>
      <c r="NC98" s="1087"/>
      <c r="ND98" s="1087"/>
      <c r="NE98" s="1087"/>
      <c r="NF98" s="1087"/>
      <c r="NG98" s="1087"/>
      <c r="NH98" s="1087"/>
      <c r="NI98" s="1087"/>
      <c r="NJ98" s="1087"/>
      <c r="NK98" s="1087"/>
      <c r="NL98" s="1087"/>
      <c r="NM98" s="1087"/>
      <c r="NN98" s="1087"/>
      <c r="NO98" s="1087"/>
      <c r="NP98" s="1087"/>
      <c r="NQ98" s="1087"/>
      <c r="NR98" s="1087"/>
      <c r="NS98" s="1087"/>
      <c r="NT98" s="1087"/>
      <c r="NU98" s="1087"/>
      <c r="NV98" s="1087"/>
      <c r="NW98" s="1087"/>
      <c r="NX98" s="1087"/>
      <c r="NY98" s="1087"/>
      <c r="NZ98" s="1087"/>
      <c r="OA98" s="1087"/>
      <c r="OB98" s="1087"/>
      <c r="OC98" s="1087"/>
      <c r="OD98" s="1087"/>
      <c r="OE98" s="1087"/>
      <c r="OF98" s="1087"/>
      <c r="OG98" s="1087"/>
      <c r="OH98" s="1087"/>
      <c r="OI98" s="1087"/>
      <c r="OJ98" s="1087"/>
      <c r="OK98" s="1087"/>
      <c r="OL98" s="1087"/>
      <c r="OM98" s="1087"/>
      <c r="ON98" s="1087"/>
      <c r="OO98" s="1087"/>
      <c r="OP98" s="1087"/>
      <c r="OQ98" s="1087"/>
      <c r="OR98" s="1087"/>
      <c r="OS98" s="1087"/>
      <c r="OT98" s="1087"/>
      <c r="OU98" s="1087"/>
      <c r="OV98" s="1087"/>
      <c r="OW98" s="1087"/>
      <c r="OX98" s="1087"/>
      <c r="OY98" s="1087"/>
      <c r="OZ98" s="1087"/>
      <c r="PA98" s="1087"/>
      <c r="PB98" s="1087"/>
      <c r="PC98" s="1087"/>
      <c r="PD98" s="1087"/>
      <c r="PE98" s="1087"/>
      <c r="PF98" s="1087"/>
      <c r="PG98" s="1087"/>
      <c r="PH98" s="1087"/>
      <c r="PI98" s="1087"/>
      <c r="PJ98" s="1087"/>
      <c r="PK98" s="1087"/>
      <c r="PL98" s="1087"/>
      <c r="PM98" s="1087"/>
      <c r="PN98" s="1087"/>
      <c r="PO98" s="1087"/>
      <c r="PP98" s="1087"/>
      <c r="PQ98" s="1087"/>
      <c r="PR98" s="1087"/>
      <c r="PS98" s="1087"/>
      <c r="PT98" s="1087"/>
      <c r="PU98" s="1087"/>
      <c r="PV98" s="1087"/>
      <c r="PW98" s="1087"/>
      <c r="PX98" s="1087"/>
      <c r="PY98" s="1087"/>
      <c r="PZ98" s="1087"/>
      <c r="QA98" s="1087"/>
      <c r="QB98" s="1087"/>
      <c r="QC98" s="1087"/>
      <c r="QD98" s="1087"/>
      <c r="QE98" s="1087"/>
      <c r="QF98" s="1087"/>
      <c r="QG98" s="1087"/>
      <c r="QH98" s="1087"/>
      <c r="QI98" s="1087"/>
      <c r="QJ98" s="1087"/>
      <c r="QK98" s="1087"/>
      <c r="QL98" s="1087"/>
      <c r="QM98" s="1087"/>
      <c r="QN98" s="1087"/>
      <c r="QO98" s="1087"/>
      <c r="QP98" s="1087"/>
      <c r="QQ98" s="1087"/>
      <c r="QR98" s="1087"/>
      <c r="QS98" s="1087"/>
      <c r="QT98" s="1087"/>
      <c r="QU98" s="1087"/>
      <c r="QV98" s="1087"/>
      <c r="QW98" s="1087"/>
      <c r="QX98" s="1087"/>
      <c r="QY98" s="1087"/>
      <c r="QZ98" s="1087"/>
      <c r="RA98" s="1087"/>
      <c r="RB98" s="1087"/>
      <c r="RC98" s="1087"/>
      <c r="RD98" s="1087"/>
      <c r="RE98" s="1087"/>
      <c r="RF98" s="1087"/>
      <c r="RG98" s="1087"/>
      <c r="RH98" s="1087"/>
      <c r="RI98" s="1087"/>
      <c r="RJ98" s="1087"/>
      <c r="RK98" s="1087"/>
      <c r="RL98" s="1087"/>
      <c r="RM98" s="1087"/>
      <c r="RN98" s="1087"/>
      <c r="RO98" s="1087"/>
      <c r="RP98" s="1087"/>
      <c r="RQ98" s="1087"/>
      <c r="RR98" s="1087"/>
      <c r="RS98" s="1087"/>
      <c r="RT98" s="1087"/>
      <c r="RU98" s="1087"/>
      <c r="RV98" s="1087"/>
      <c r="RW98" s="1087"/>
      <c r="RX98" s="1087"/>
      <c r="RY98" s="1087"/>
      <c r="RZ98" s="1087"/>
      <c r="SA98" s="1087"/>
      <c r="SB98" s="1087"/>
      <c r="SC98" s="1087"/>
      <c r="SD98" s="1087"/>
      <c r="SE98" s="1087"/>
      <c r="SF98" s="1087"/>
      <c r="SG98" s="1087"/>
      <c r="SH98" s="1087"/>
      <c r="SI98" s="1087"/>
      <c r="SJ98" s="1087"/>
      <c r="SK98" s="1087"/>
      <c r="SL98" s="1087"/>
      <c r="SM98" s="1087"/>
      <c r="SN98" s="1087"/>
      <c r="SO98" s="1087"/>
      <c r="SP98" s="1087"/>
      <c r="SQ98" s="1087"/>
      <c r="SR98" s="1087"/>
      <c r="SS98" s="1087"/>
      <c r="ST98" s="1087"/>
      <c r="SU98" s="1087"/>
      <c r="SV98" s="1087"/>
      <c r="SW98" s="1087"/>
      <c r="SX98" s="1087"/>
      <c r="SY98" s="1087"/>
      <c r="SZ98" s="1087"/>
      <c r="TA98" s="1087"/>
      <c r="TB98" s="1087"/>
      <c r="TC98" s="1087"/>
      <c r="TD98" s="1087"/>
      <c r="TE98" s="1087"/>
      <c r="TF98" s="1087"/>
      <c r="TG98" s="1087"/>
      <c r="TH98" s="1087"/>
      <c r="TI98" s="1087"/>
      <c r="TJ98" s="1087"/>
      <c r="TK98" s="1087"/>
      <c r="TL98" s="1087"/>
      <c r="TM98" s="1087"/>
      <c r="TN98" s="1087"/>
      <c r="TO98" s="1087"/>
      <c r="TP98" s="1087"/>
      <c r="TQ98" s="1087"/>
      <c r="TR98" s="1087"/>
      <c r="TS98" s="1087"/>
      <c r="TT98" s="1087"/>
      <c r="TU98" s="1087"/>
      <c r="TV98" s="1087"/>
      <c r="TW98" s="1087"/>
      <c r="TX98" s="1087"/>
      <c r="TY98" s="1087"/>
      <c r="TZ98" s="1087"/>
      <c r="UA98" s="1087"/>
      <c r="UB98" s="1087"/>
      <c r="UC98" s="1087"/>
      <c r="UD98" s="1087"/>
      <c r="UE98" s="1087"/>
      <c r="UF98" s="1087"/>
      <c r="UG98" s="1087"/>
      <c r="UH98" s="1087"/>
      <c r="UI98" s="1087"/>
      <c r="UJ98" s="1087"/>
      <c r="UK98" s="1087"/>
      <c r="UL98" s="1087"/>
      <c r="UM98" s="1087"/>
      <c r="UN98" s="1087"/>
      <c r="UO98" s="1087"/>
      <c r="UP98" s="1087"/>
      <c r="UQ98" s="1087"/>
      <c r="UR98" s="1087"/>
      <c r="US98" s="1087"/>
      <c r="UT98" s="1087"/>
      <c r="UU98" s="1087"/>
      <c r="UV98" s="1087"/>
      <c r="UW98" s="1087"/>
      <c r="UX98" s="1087"/>
      <c r="UY98" s="1087"/>
      <c r="UZ98" s="1087"/>
      <c r="VA98" s="1087"/>
      <c r="VB98" s="1087"/>
      <c r="VC98" s="1087"/>
      <c r="VD98" s="1087"/>
      <c r="VE98" s="1087"/>
      <c r="VF98" s="1087"/>
      <c r="VG98" s="1087"/>
      <c r="VH98" s="1087"/>
      <c r="VI98" s="1087"/>
      <c r="VJ98" s="1087"/>
      <c r="VK98" s="1087"/>
      <c r="VL98" s="1087"/>
      <c r="VM98" s="1087"/>
      <c r="VN98" s="1087"/>
      <c r="VO98" s="1087"/>
      <c r="VP98" s="1087"/>
      <c r="VQ98" s="1087"/>
      <c r="VR98" s="1087"/>
      <c r="VS98" s="1087"/>
      <c r="VT98" s="1087"/>
      <c r="VU98" s="1087"/>
      <c r="VV98" s="1087"/>
      <c r="VW98" s="1087"/>
      <c r="VX98" s="1087"/>
      <c r="VY98" s="1087"/>
      <c r="VZ98" s="1087"/>
      <c r="WA98" s="1087"/>
      <c r="WB98" s="1087"/>
      <c r="WC98" s="1087"/>
      <c r="WD98" s="1087"/>
      <c r="WE98" s="1087"/>
      <c r="WF98" s="1087"/>
      <c r="WG98" s="1087"/>
      <c r="WH98" s="1087"/>
      <c r="WI98" s="1087"/>
      <c r="WJ98" s="1087"/>
      <c r="WK98" s="1087"/>
      <c r="WL98" s="1087"/>
      <c r="WM98" s="1087"/>
      <c r="WN98" s="1087"/>
      <c r="WO98" s="1087"/>
      <c r="WP98" s="1087"/>
      <c r="WQ98" s="1087"/>
      <c r="WR98" s="1087"/>
      <c r="WS98" s="1087"/>
      <c r="WT98" s="1087"/>
      <c r="WU98" s="1087"/>
      <c r="WV98" s="1087"/>
      <c r="WW98" s="1087"/>
      <c r="WX98" s="1087"/>
      <c r="WY98" s="1087"/>
      <c r="WZ98" s="1087"/>
      <c r="XA98" s="1087"/>
      <c r="XB98" s="1087"/>
      <c r="XC98" s="1087"/>
      <c r="XD98" s="1087"/>
      <c r="XE98" s="1087"/>
      <c r="XF98" s="1087"/>
      <c r="XG98" s="1087"/>
      <c r="XH98" s="1087"/>
      <c r="XI98" s="1087"/>
      <c r="XJ98" s="1087"/>
      <c r="XK98" s="1087"/>
      <c r="XL98" s="1087"/>
      <c r="XM98" s="1087"/>
      <c r="XN98" s="1087"/>
      <c r="XO98" s="1087"/>
      <c r="XP98" s="1087"/>
      <c r="XQ98" s="1087"/>
      <c r="XR98" s="1087"/>
      <c r="XS98" s="1087"/>
      <c r="XT98" s="1087"/>
      <c r="XU98" s="1087"/>
      <c r="XV98" s="1087"/>
      <c r="XW98" s="1087"/>
      <c r="XX98" s="1087"/>
      <c r="XY98" s="1087"/>
      <c r="XZ98" s="1087"/>
      <c r="YA98" s="1087"/>
      <c r="YB98" s="1087"/>
      <c r="YC98" s="1087"/>
      <c r="YD98" s="1087"/>
      <c r="YE98" s="1087"/>
      <c r="YF98" s="1087"/>
      <c r="YG98" s="1087"/>
      <c r="YH98" s="1087"/>
      <c r="YI98" s="1087"/>
      <c r="YJ98" s="1087"/>
      <c r="YK98" s="1087"/>
      <c r="YL98" s="1087"/>
      <c r="YM98" s="1087"/>
      <c r="YN98" s="1087"/>
      <c r="YO98" s="1087"/>
      <c r="YP98" s="1087"/>
      <c r="YQ98" s="1087"/>
      <c r="YR98" s="1087"/>
      <c r="YS98" s="1087"/>
      <c r="YT98" s="1087"/>
      <c r="YU98" s="1087"/>
      <c r="YV98" s="1087"/>
      <c r="YW98" s="1087"/>
      <c r="YX98" s="1087"/>
      <c r="YY98" s="1087"/>
      <c r="YZ98" s="1087"/>
      <c r="ZA98" s="1087"/>
      <c r="ZB98" s="1087"/>
      <c r="ZC98" s="1087"/>
      <c r="ZD98" s="1087"/>
      <c r="ZE98" s="1087"/>
      <c r="ZF98" s="1087"/>
      <c r="ZG98" s="1087"/>
      <c r="ZH98" s="1087"/>
      <c r="ZI98" s="1087"/>
      <c r="ZJ98" s="1087"/>
      <c r="ZK98" s="1087"/>
      <c r="ZL98" s="1087"/>
      <c r="ZM98" s="1087"/>
      <c r="ZN98" s="1087"/>
      <c r="ZO98" s="1087"/>
      <c r="ZP98" s="1087"/>
      <c r="ZQ98" s="1087"/>
      <c r="ZR98" s="1087"/>
      <c r="ZS98" s="1087"/>
      <c r="ZT98" s="1087"/>
      <c r="ZU98" s="1087"/>
      <c r="ZV98" s="1087"/>
      <c r="ZW98" s="1087"/>
      <c r="ZX98" s="1087"/>
      <c r="ZY98" s="1087"/>
      <c r="ZZ98" s="1087"/>
      <c r="AAA98" s="1087"/>
      <c r="AAB98" s="1087"/>
      <c r="AAC98" s="1087"/>
      <c r="AAD98" s="1087"/>
      <c r="AAE98" s="1087"/>
      <c r="AAF98" s="1087"/>
      <c r="AAG98" s="1087"/>
      <c r="AAH98" s="1087"/>
      <c r="AAI98" s="1087"/>
      <c r="AAJ98" s="1087"/>
      <c r="AAK98" s="1087"/>
      <c r="AAL98" s="1087"/>
      <c r="AAM98" s="1087"/>
      <c r="AAN98" s="1087"/>
      <c r="AAO98" s="1087"/>
      <c r="AAP98" s="1087"/>
      <c r="AAQ98" s="1087"/>
      <c r="AAR98" s="1087"/>
      <c r="AAS98" s="1087"/>
      <c r="AAT98" s="1087"/>
      <c r="AAU98" s="1087"/>
      <c r="AAV98" s="1087"/>
      <c r="AAW98" s="1087"/>
      <c r="AAX98" s="1087"/>
      <c r="AAY98" s="1087"/>
      <c r="AAZ98" s="1087"/>
      <c r="ABA98" s="1087"/>
      <c r="ABB98" s="1087"/>
      <c r="ABC98" s="1087"/>
      <c r="ABD98" s="1087"/>
      <c r="ABE98" s="1087"/>
      <c r="ABF98" s="1087"/>
      <c r="ABG98" s="1087"/>
      <c r="ABH98" s="1087"/>
      <c r="ABI98" s="1087"/>
      <c r="ABJ98" s="1087"/>
      <c r="ABK98" s="1087"/>
      <c r="ABL98" s="1087"/>
      <c r="ABM98" s="1087"/>
      <c r="ABN98" s="1087"/>
      <c r="ABO98" s="1087"/>
      <c r="ABP98" s="1087"/>
      <c r="ABQ98" s="1087"/>
      <c r="ABR98" s="1087"/>
      <c r="ABS98" s="1087"/>
      <c r="ABT98" s="1087"/>
      <c r="ABU98" s="1087"/>
      <c r="ABV98" s="1087"/>
      <c r="ABW98" s="1087"/>
      <c r="ABX98" s="1087"/>
      <c r="ABY98" s="1087"/>
      <c r="ABZ98" s="1087"/>
      <c r="ACA98" s="1087"/>
      <c r="ACB98" s="1087"/>
      <c r="ACC98" s="1087"/>
      <c r="ACD98" s="1087"/>
      <c r="ACE98" s="1087"/>
      <c r="ACF98" s="1087"/>
      <c r="ACG98" s="1087"/>
      <c r="ACH98" s="1087"/>
      <c r="ACI98" s="1087"/>
      <c r="ACJ98" s="1087"/>
      <c r="ACK98" s="1087"/>
      <c r="ACL98" s="1087"/>
      <c r="ACM98" s="1087"/>
      <c r="ACN98" s="1087"/>
      <c r="ACO98" s="1087"/>
      <c r="ACP98" s="1087"/>
      <c r="ACQ98" s="1087"/>
      <c r="ACR98" s="1087"/>
      <c r="ACS98" s="1087"/>
      <c r="ACT98" s="1087"/>
      <c r="ACU98" s="1087"/>
      <c r="ACV98" s="1087"/>
      <c r="ACW98" s="1087"/>
      <c r="ACX98" s="1087"/>
      <c r="ACY98" s="1087"/>
      <c r="ACZ98" s="1087"/>
      <c r="ADA98" s="1087"/>
      <c r="ADB98" s="1087"/>
      <c r="ADC98" s="1087"/>
      <c r="ADD98" s="1087"/>
      <c r="ADE98" s="1087"/>
      <c r="ADF98" s="1087"/>
      <c r="ADG98" s="1087"/>
      <c r="ADH98" s="1087"/>
      <c r="ADI98" s="1087"/>
      <c r="ADJ98" s="1087"/>
      <c r="ADK98" s="1087"/>
      <c r="ADL98" s="1087"/>
      <c r="ADM98" s="1087"/>
      <c r="ADN98" s="1087"/>
      <c r="ADO98" s="1087"/>
      <c r="ADP98" s="1087"/>
      <c r="ADQ98" s="1087"/>
      <c r="ADR98" s="1087"/>
      <c r="ADS98" s="1087"/>
      <c r="ADT98" s="1087"/>
      <c r="ADU98" s="1087"/>
      <c r="ADV98" s="1087"/>
      <c r="ADW98" s="1087"/>
      <c r="ADX98" s="1087"/>
      <c r="ADY98" s="1087"/>
      <c r="ADZ98" s="1087"/>
      <c r="AEA98" s="1087"/>
      <c r="AEB98" s="1087"/>
      <c r="AEC98" s="1087"/>
      <c r="AED98" s="1087"/>
      <c r="AEE98" s="1087"/>
      <c r="AEF98" s="1087"/>
      <c r="AEG98" s="1087"/>
      <c r="AEH98" s="1087"/>
      <c r="AEI98" s="1087"/>
      <c r="AEJ98" s="1087"/>
      <c r="AEK98" s="1087"/>
      <c r="AEL98" s="1087"/>
      <c r="AEM98" s="1087"/>
      <c r="AEN98" s="1087"/>
      <c r="AEO98" s="1087"/>
      <c r="AEP98" s="1087"/>
      <c r="AEQ98" s="1087"/>
      <c r="AER98" s="1087"/>
      <c r="AES98" s="1087"/>
      <c r="AET98" s="1087"/>
      <c r="AEU98" s="1087"/>
      <c r="AEV98" s="1087"/>
      <c r="AEW98" s="1087"/>
      <c r="AEX98" s="1087"/>
      <c r="AEY98" s="1087"/>
      <c r="AEZ98" s="1087"/>
      <c r="AFA98" s="1087"/>
      <c r="AFB98" s="1087"/>
      <c r="AFC98" s="1087"/>
      <c r="AFD98" s="1087"/>
      <c r="AFE98" s="1087"/>
      <c r="AFF98" s="1087"/>
      <c r="AFG98" s="1087"/>
      <c r="AFH98" s="1087"/>
      <c r="AFI98" s="1087"/>
      <c r="AFJ98" s="1087"/>
      <c r="AFK98" s="1087"/>
      <c r="AFL98" s="1087"/>
      <c r="AFM98" s="1087"/>
      <c r="AFN98" s="1087"/>
      <c r="AFO98" s="1087"/>
      <c r="AFP98" s="1087"/>
      <c r="AFQ98" s="1087"/>
      <c r="AFR98" s="1087"/>
      <c r="AFS98" s="1087"/>
      <c r="AFT98" s="1087"/>
      <c r="AFU98" s="1087"/>
      <c r="AFV98" s="1087"/>
      <c r="AFW98" s="1087"/>
      <c r="AFX98" s="1087"/>
      <c r="AFY98" s="1087"/>
      <c r="AFZ98" s="1087"/>
      <c r="AGA98" s="1087"/>
      <c r="AGB98" s="1087"/>
      <c r="AGC98" s="1087"/>
      <c r="AGD98" s="1087"/>
      <c r="AGE98" s="1087"/>
      <c r="AGF98" s="1087"/>
      <c r="AGG98" s="1087"/>
      <c r="AGH98" s="1087"/>
      <c r="AGI98" s="1087"/>
      <c r="AGJ98" s="1087"/>
      <c r="AGK98" s="1087"/>
      <c r="AGL98" s="1087"/>
      <c r="AGM98" s="1087"/>
      <c r="AGN98" s="1087"/>
      <c r="AGO98" s="1087"/>
      <c r="AGP98" s="1087"/>
      <c r="AGQ98" s="1087"/>
      <c r="AGR98" s="1087"/>
      <c r="AGS98" s="1087"/>
      <c r="AGT98" s="1087"/>
      <c r="AGU98" s="1087"/>
      <c r="AGV98" s="1087"/>
      <c r="AGW98" s="1087"/>
      <c r="AGX98" s="1087"/>
      <c r="AGY98" s="1087"/>
      <c r="AGZ98" s="1087"/>
      <c r="AHA98" s="1087"/>
      <c r="AHB98" s="1087"/>
      <c r="AHC98" s="1087"/>
      <c r="AHD98" s="1087"/>
      <c r="AHE98" s="1087"/>
      <c r="AHF98" s="1087"/>
      <c r="AHG98" s="1087"/>
      <c r="AHH98" s="1087"/>
      <c r="AHI98" s="1087"/>
      <c r="AHJ98" s="1087"/>
      <c r="AHK98" s="1087"/>
      <c r="AHL98" s="1087"/>
      <c r="AHM98" s="1087"/>
      <c r="AHN98" s="1087"/>
      <c r="AHO98" s="1087"/>
      <c r="AHP98" s="1087"/>
      <c r="AHQ98" s="1087"/>
      <c r="AHR98" s="1087"/>
      <c r="AHS98" s="1087"/>
      <c r="AHT98" s="1087"/>
      <c r="AHU98" s="1087"/>
      <c r="AHV98" s="1087"/>
      <c r="AHW98" s="1087"/>
      <c r="AHX98" s="1087"/>
      <c r="AHY98" s="1087"/>
      <c r="AHZ98" s="1087"/>
      <c r="AIA98" s="1087"/>
      <c r="AIB98" s="1087"/>
      <c r="AIC98" s="1087"/>
      <c r="AID98" s="1087"/>
      <c r="AIE98" s="1087"/>
      <c r="AIF98" s="1087"/>
      <c r="AIG98" s="1087"/>
      <c r="AIH98" s="1087"/>
      <c r="AII98" s="1087"/>
      <c r="AIJ98" s="1087"/>
      <c r="AIK98" s="1087"/>
      <c r="AIL98" s="1087"/>
      <c r="AIM98" s="1087"/>
      <c r="AIN98" s="1087"/>
      <c r="AIO98" s="1087"/>
      <c r="AIP98" s="1087"/>
      <c r="AIQ98" s="1087"/>
      <c r="AIR98" s="1087"/>
      <c r="AIS98" s="1087"/>
      <c r="AIT98" s="1087"/>
      <c r="AIU98" s="1087"/>
      <c r="AIV98" s="1087"/>
      <c r="AIW98" s="1087"/>
      <c r="AIX98" s="1087"/>
      <c r="AIY98" s="1087"/>
      <c r="AIZ98" s="1087"/>
      <c r="AJA98" s="1087"/>
      <c r="AJB98" s="1087"/>
      <c r="AJC98" s="1087"/>
      <c r="AJD98" s="1087"/>
      <c r="AJE98" s="1087"/>
      <c r="AJF98" s="1087"/>
      <c r="AJG98" s="1087"/>
      <c r="AJH98" s="1087"/>
      <c r="AJI98" s="1087"/>
      <c r="AJJ98" s="1087"/>
      <c r="AJK98" s="1087"/>
      <c r="AJL98" s="1087"/>
      <c r="AJM98" s="1087"/>
      <c r="AJN98" s="1087"/>
      <c r="AJO98" s="1087"/>
      <c r="AJP98" s="1087"/>
      <c r="AJQ98" s="1087"/>
      <c r="AJR98" s="1087"/>
      <c r="AJS98" s="1087"/>
      <c r="AJT98" s="1087"/>
      <c r="AJU98" s="1087"/>
      <c r="AJV98" s="1087"/>
      <c r="AJW98" s="1087"/>
      <c r="AJX98" s="1087"/>
      <c r="AJY98" s="1087"/>
      <c r="AJZ98" s="1087"/>
      <c r="AKA98" s="1087"/>
      <c r="AKB98" s="1087"/>
      <c r="AKC98" s="1087"/>
      <c r="AKD98" s="1087"/>
      <c r="AKE98" s="1087"/>
      <c r="AKF98" s="1087"/>
      <c r="AKG98" s="1087"/>
      <c r="AKH98" s="1087"/>
      <c r="AKI98" s="1087"/>
      <c r="AKJ98" s="1087"/>
      <c r="AKK98" s="1087"/>
      <c r="AKL98" s="1087"/>
      <c r="AKM98" s="1087"/>
      <c r="AKN98" s="1087"/>
      <c r="AKO98" s="1087"/>
      <c r="AKP98" s="1087"/>
      <c r="AKQ98" s="1087"/>
      <c r="AKR98" s="1087"/>
      <c r="AKS98" s="1087"/>
      <c r="AKT98" s="1087"/>
      <c r="AKU98" s="1087"/>
      <c r="AKV98" s="1087"/>
      <c r="AKW98" s="1087"/>
      <c r="AKX98" s="1087"/>
      <c r="AKY98" s="1087"/>
      <c r="AKZ98" s="1087"/>
      <c r="ALA98" s="1087"/>
      <c r="ALB98" s="1087"/>
      <c r="ALC98" s="1087"/>
      <c r="ALD98" s="1087"/>
      <c r="ALE98" s="1087"/>
      <c r="ALF98" s="1087"/>
      <c r="ALG98" s="1087"/>
      <c r="ALH98" s="1087"/>
      <c r="ALI98" s="1087"/>
      <c r="ALJ98" s="1087"/>
      <c r="ALK98" s="1087"/>
      <c r="ALL98" s="1087"/>
      <c r="ALM98" s="1087"/>
      <c r="ALN98" s="1087"/>
      <c r="ALO98" s="1087"/>
      <c r="ALP98" s="1087"/>
      <c r="ALQ98" s="1087"/>
      <c r="ALR98" s="1087"/>
      <c r="ALS98" s="1087"/>
      <c r="ALT98" s="1087"/>
      <c r="ALU98" s="1087"/>
      <c r="ALV98" s="1087"/>
      <c r="ALW98" s="1087"/>
      <c r="ALX98" s="1087"/>
      <c r="ALY98" s="1087"/>
      <c r="ALZ98" s="1087"/>
      <c r="AMA98" s="1087"/>
      <c r="AMB98" s="1087"/>
      <c r="AMC98" s="1087"/>
      <c r="AMD98" s="1087"/>
      <c r="AME98" s="1087"/>
      <c r="AMF98" s="1087"/>
      <c r="AMG98" s="1087"/>
      <c r="AMH98" s="1087"/>
    </row>
    <row r="99" spans="1:1025" s="793" customFormat="1" ht="12" x14ac:dyDescent="0.2">
      <c r="A99" s="1113" t="s">
        <v>2648</v>
      </c>
      <c r="B99" s="793" t="s">
        <v>2647</v>
      </c>
      <c r="C99" s="1085">
        <v>89082511.099999994</v>
      </c>
      <c r="D99" s="1085">
        <v>83744746.219999999</v>
      </c>
      <c r="E99" s="1085">
        <v>172827257.31999999</v>
      </c>
      <c r="F99" s="1085">
        <v>68105145.700000003</v>
      </c>
      <c r="G99" s="1085">
        <v>104722111.62</v>
      </c>
      <c r="H99" s="1357">
        <f t="shared" si="1"/>
        <v>0.39406484113729384</v>
      </c>
      <c r="I99" s="1087"/>
      <c r="J99" s="1087"/>
      <c r="K99" s="1087"/>
      <c r="L99" s="1087"/>
      <c r="M99" s="1087"/>
      <c r="N99" s="1087"/>
      <c r="O99" s="1087"/>
      <c r="P99" s="1087"/>
      <c r="Q99" s="1087"/>
      <c r="R99" s="1087"/>
      <c r="S99" s="1087"/>
      <c r="T99" s="1087"/>
      <c r="U99" s="1087"/>
      <c r="V99" s="1087"/>
      <c r="W99" s="1087"/>
      <c r="X99" s="1087"/>
      <c r="Y99" s="1087"/>
      <c r="Z99" s="1087"/>
      <c r="AA99" s="1087"/>
      <c r="AB99" s="1087"/>
      <c r="AC99" s="1087"/>
      <c r="AD99" s="1087"/>
      <c r="AE99" s="1087"/>
      <c r="AF99" s="1087"/>
      <c r="AG99" s="1087"/>
      <c r="AH99" s="1087"/>
      <c r="AI99" s="1087"/>
      <c r="AJ99" s="1087"/>
      <c r="AK99" s="1087"/>
      <c r="AL99" s="1087"/>
      <c r="AM99" s="1087"/>
      <c r="AN99" s="1087"/>
      <c r="AO99" s="1087"/>
      <c r="AP99" s="1087"/>
      <c r="AQ99" s="1087"/>
      <c r="AR99" s="1087"/>
      <c r="AS99" s="1087"/>
      <c r="AT99" s="1087"/>
      <c r="AU99" s="1087"/>
      <c r="AV99" s="1087"/>
      <c r="AW99" s="1087"/>
      <c r="AX99" s="1087"/>
      <c r="AY99" s="1087"/>
      <c r="AZ99" s="1087"/>
      <c r="BA99" s="1087"/>
      <c r="BB99" s="1087"/>
      <c r="BC99" s="1087"/>
      <c r="BD99" s="1087"/>
      <c r="BE99" s="1087"/>
      <c r="BF99" s="1087"/>
      <c r="BG99" s="1087"/>
      <c r="BH99" s="1087"/>
      <c r="BI99" s="1087"/>
      <c r="BJ99" s="1087"/>
      <c r="BK99" s="1087"/>
      <c r="BL99" s="1087"/>
      <c r="BM99" s="1087"/>
      <c r="BN99" s="1087"/>
      <c r="BO99" s="1087"/>
      <c r="BP99" s="1087"/>
      <c r="BQ99" s="1087"/>
      <c r="BR99" s="1087"/>
      <c r="BS99" s="1087"/>
      <c r="BT99" s="1087"/>
      <c r="BU99" s="1087"/>
      <c r="BV99" s="1087"/>
      <c r="BW99" s="1087"/>
      <c r="BX99" s="1087"/>
      <c r="BY99" s="1087"/>
      <c r="BZ99" s="1087"/>
      <c r="CA99" s="1087"/>
      <c r="CB99" s="1087"/>
      <c r="CC99" s="1087"/>
      <c r="CD99" s="1087"/>
      <c r="CE99" s="1087"/>
      <c r="CF99" s="1087"/>
      <c r="CG99" s="1087"/>
      <c r="CH99" s="1087"/>
      <c r="CI99" s="1087"/>
      <c r="CJ99" s="1087"/>
      <c r="CK99" s="1087"/>
      <c r="CL99" s="1087"/>
      <c r="CM99" s="1087"/>
      <c r="CN99" s="1087"/>
      <c r="CO99" s="1087"/>
      <c r="CP99" s="1087"/>
      <c r="CQ99" s="1087"/>
      <c r="CR99" s="1087"/>
      <c r="CS99" s="1087"/>
      <c r="CT99" s="1087"/>
      <c r="CU99" s="1087"/>
      <c r="CV99" s="1087"/>
      <c r="CW99" s="1087"/>
      <c r="CX99" s="1087"/>
      <c r="CY99" s="1087"/>
      <c r="CZ99" s="1087"/>
      <c r="DA99" s="1087"/>
      <c r="DB99" s="1087"/>
      <c r="DC99" s="1087"/>
      <c r="DD99" s="1087"/>
      <c r="DE99" s="1087"/>
      <c r="DF99" s="1087"/>
      <c r="DG99" s="1087"/>
      <c r="DH99" s="1087"/>
      <c r="DI99" s="1087"/>
      <c r="DJ99" s="1087"/>
      <c r="DK99" s="1087"/>
      <c r="DL99" s="1087"/>
      <c r="DM99" s="1087"/>
      <c r="DN99" s="1087"/>
      <c r="DO99" s="1087"/>
      <c r="DP99" s="1087"/>
      <c r="DQ99" s="1087"/>
      <c r="DR99" s="1087"/>
      <c r="DS99" s="1087"/>
      <c r="DT99" s="1087"/>
      <c r="DU99" s="1087"/>
      <c r="DV99" s="1087"/>
      <c r="DW99" s="1087"/>
      <c r="DX99" s="1087"/>
      <c r="DY99" s="1087"/>
      <c r="DZ99" s="1087"/>
      <c r="EA99" s="1087"/>
      <c r="EB99" s="1087"/>
      <c r="EC99" s="1087"/>
      <c r="ED99" s="1087"/>
      <c r="EE99" s="1087"/>
      <c r="EF99" s="1087"/>
      <c r="EG99" s="1087"/>
      <c r="EH99" s="1087"/>
      <c r="EI99" s="1087"/>
      <c r="EJ99" s="1087"/>
      <c r="EK99" s="1087"/>
      <c r="EL99" s="1087"/>
      <c r="EM99" s="1087"/>
      <c r="EN99" s="1087"/>
      <c r="EO99" s="1087"/>
      <c r="EP99" s="1087"/>
      <c r="EQ99" s="1087"/>
      <c r="ER99" s="1087"/>
      <c r="ES99" s="1087"/>
      <c r="ET99" s="1087"/>
      <c r="EU99" s="1087"/>
      <c r="EV99" s="1087"/>
      <c r="EW99" s="1087"/>
      <c r="EX99" s="1087"/>
      <c r="EY99" s="1087"/>
      <c r="EZ99" s="1087"/>
      <c r="FA99" s="1087"/>
      <c r="FB99" s="1087"/>
      <c r="FC99" s="1087"/>
      <c r="FD99" s="1087"/>
      <c r="FE99" s="1087"/>
      <c r="FF99" s="1087"/>
      <c r="FG99" s="1087"/>
      <c r="FH99" s="1087"/>
      <c r="FI99" s="1087"/>
      <c r="FJ99" s="1087"/>
      <c r="FK99" s="1087"/>
      <c r="FL99" s="1087"/>
      <c r="FM99" s="1087"/>
      <c r="FN99" s="1087"/>
      <c r="FO99" s="1087"/>
      <c r="FP99" s="1087"/>
      <c r="FQ99" s="1087"/>
      <c r="FR99" s="1087"/>
      <c r="FS99" s="1087"/>
      <c r="FT99" s="1087"/>
      <c r="FU99" s="1087"/>
      <c r="FV99" s="1087"/>
      <c r="FW99" s="1087"/>
      <c r="FX99" s="1087"/>
      <c r="FY99" s="1087"/>
      <c r="FZ99" s="1087"/>
      <c r="GA99" s="1087"/>
      <c r="GB99" s="1087"/>
      <c r="GC99" s="1087"/>
      <c r="GD99" s="1087"/>
      <c r="GE99" s="1087"/>
      <c r="GF99" s="1087"/>
      <c r="GG99" s="1087"/>
      <c r="GH99" s="1087"/>
      <c r="GI99" s="1087"/>
      <c r="GJ99" s="1087"/>
      <c r="GK99" s="1087"/>
      <c r="GL99" s="1087"/>
      <c r="GM99" s="1087"/>
      <c r="GN99" s="1087"/>
      <c r="GO99" s="1087"/>
      <c r="GP99" s="1087"/>
      <c r="GQ99" s="1087"/>
      <c r="GR99" s="1087"/>
      <c r="GS99" s="1087"/>
      <c r="GT99" s="1087"/>
      <c r="GU99" s="1087"/>
      <c r="GV99" s="1087"/>
      <c r="GW99" s="1087"/>
      <c r="GX99" s="1087"/>
      <c r="GY99" s="1087"/>
      <c r="GZ99" s="1087"/>
      <c r="HA99" s="1087"/>
      <c r="HB99" s="1087"/>
      <c r="HC99" s="1087"/>
      <c r="HD99" s="1087"/>
      <c r="HE99" s="1087"/>
      <c r="HF99" s="1087"/>
      <c r="HG99" s="1087"/>
      <c r="HH99" s="1087"/>
      <c r="HI99" s="1087"/>
      <c r="HJ99" s="1087"/>
      <c r="HK99" s="1087"/>
      <c r="HL99" s="1087"/>
      <c r="HM99" s="1087"/>
      <c r="HN99" s="1087"/>
      <c r="HO99" s="1087"/>
      <c r="HP99" s="1087"/>
      <c r="HQ99" s="1087"/>
      <c r="HR99" s="1087"/>
      <c r="HS99" s="1087"/>
      <c r="HT99" s="1087"/>
      <c r="HU99" s="1087"/>
      <c r="HV99" s="1087"/>
      <c r="HW99" s="1087"/>
      <c r="HX99" s="1087"/>
      <c r="HY99" s="1087"/>
      <c r="HZ99" s="1087"/>
      <c r="IA99" s="1087"/>
      <c r="IB99" s="1087"/>
      <c r="IC99" s="1087"/>
      <c r="ID99" s="1087"/>
      <c r="IE99" s="1087"/>
      <c r="IF99" s="1087"/>
      <c r="IG99" s="1087"/>
      <c r="IH99" s="1087"/>
      <c r="II99" s="1087"/>
      <c r="IJ99" s="1087"/>
      <c r="IK99" s="1087"/>
      <c r="IL99" s="1087"/>
      <c r="IM99" s="1087"/>
      <c r="IN99" s="1087"/>
      <c r="IO99" s="1087"/>
      <c r="IP99" s="1087"/>
      <c r="IQ99" s="1087"/>
      <c r="IR99" s="1087"/>
      <c r="IS99" s="1087"/>
      <c r="IT99" s="1087"/>
      <c r="IU99" s="1087"/>
      <c r="IV99" s="1087"/>
      <c r="IW99" s="1087"/>
      <c r="IX99" s="1087"/>
      <c r="IY99" s="1087"/>
      <c r="IZ99" s="1087"/>
      <c r="JA99" s="1087"/>
      <c r="JB99" s="1087"/>
      <c r="JC99" s="1087"/>
      <c r="JD99" s="1087"/>
      <c r="JE99" s="1087"/>
      <c r="JF99" s="1087"/>
      <c r="JG99" s="1087"/>
      <c r="JH99" s="1087"/>
      <c r="JI99" s="1087"/>
      <c r="JJ99" s="1087"/>
      <c r="JK99" s="1087"/>
      <c r="JL99" s="1087"/>
      <c r="JM99" s="1087"/>
      <c r="JN99" s="1087"/>
      <c r="JO99" s="1087"/>
      <c r="JP99" s="1087"/>
      <c r="JQ99" s="1087"/>
      <c r="JR99" s="1087"/>
      <c r="JS99" s="1087"/>
      <c r="JT99" s="1087"/>
      <c r="JU99" s="1087"/>
      <c r="JV99" s="1087"/>
      <c r="JW99" s="1087"/>
      <c r="JX99" s="1087"/>
      <c r="JY99" s="1087"/>
      <c r="JZ99" s="1087"/>
      <c r="KA99" s="1087"/>
      <c r="KB99" s="1087"/>
      <c r="KC99" s="1087"/>
      <c r="KD99" s="1087"/>
      <c r="KE99" s="1087"/>
      <c r="KF99" s="1087"/>
      <c r="KG99" s="1087"/>
      <c r="KH99" s="1087"/>
      <c r="KI99" s="1087"/>
      <c r="KJ99" s="1087"/>
      <c r="KK99" s="1087"/>
      <c r="KL99" s="1087"/>
      <c r="KM99" s="1087"/>
      <c r="KN99" s="1087"/>
      <c r="KO99" s="1087"/>
      <c r="KP99" s="1087"/>
      <c r="KQ99" s="1087"/>
      <c r="KR99" s="1087"/>
      <c r="KS99" s="1087"/>
      <c r="KT99" s="1087"/>
      <c r="KU99" s="1087"/>
      <c r="KV99" s="1087"/>
      <c r="KW99" s="1087"/>
      <c r="KX99" s="1087"/>
      <c r="KY99" s="1087"/>
      <c r="KZ99" s="1087"/>
      <c r="LA99" s="1087"/>
      <c r="LB99" s="1087"/>
      <c r="LC99" s="1087"/>
      <c r="LD99" s="1087"/>
      <c r="LE99" s="1087"/>
      <c r="LF99" s="1087"/>
      <c r="LG99" s="1087"/>
      <c r="LH99" s="1087"/>
      <c r="LI99" s="1087"/>
      <c r="LJ99" s="1087"/>
      <c r="LK99" s="1087"/>
      <c r="LL99" s="1087"/>
      <c r="LM99" s="1087"/>
      <c r="LN99" s="1087"/>
      <c r="LO99" s="1087"/>
      <c r="LP99" s="1087"/>
      <c r="LQ99" s="1087"/>
      <c r="LR99" s="1087"/>
      <c r="LS99" s="1087"/>
      <c r="LT99" s="1087"/>
      <c r="LU99" s="1087"/>
      <c r="LV99" s="1087"/>
      <c r="LW99" s="1087"/>
      <c r="LX99" s="1087"/>
      <c r="LY99" s="1087"/>
      <c r="LZ99" s="1087"/>
      <c r="MA99" s="1087"/>
      <c r="MB99" s="1087"/>
      <c r="MC99" s="1087"/>
      <c r="MD99" s="1087"/>
      <c r="ME99" s="1087"/>
      <c r="MF99" s="1087"/>
      <c r="MG99" s="1087"/>
      <c r="MH99" s="1087"/>
      <c r="MI99" s="1087"/>
      <c r="MJ99" s="1087"/>
      <c r="MK99" s="1087"/>
      <c r="ML99" s="1087"/>
      <c r="MM99" s="1087"/>
      <c r="MN99" s="1087"/>
      <c r="MO99" s="1087"/>
      <c r="MP99" s="1087"/>
      <c r="MQ99" s="1087"/>
      <c r="MR99" s="1087"/>
      <c r="MS99" s="1087"/>
      <c r="MT99" s="1087"/>
      <c r="MU99" s="1087"/>
      <c r="MV99" s="1087"/>
      <c r="MW99" s="1087"/>
      <c r="MX99" s="1087"/>
      <c r="MY99" s="1087"/>
      <c r="MZ99" s="1087"/>
      <c r="NA99" s="1087"/>
      <c r="NB99" s="1087"/>
      <c r="NC99" s="1087"/>
      <c r="ND99" s="1087"/>
      <c r="NE99" s="1087"/>
      <c r="NF99" s="1087"/>
      <c r="NG99" s="1087"/>
      <c r="NH99" s="1087"/>
      <c r="NI99" s="1087"/>
      <c r="NJ99" s="1087"/>
      <c r="NK99" s="1087"/>
      <c r="NL99" s="1087"/>
      <c r="NM99" s="1087"/>
      <c r="NN99" s="1087"/>
      <c r="NO99" s="1087"/>
      <c r="NP99" s="1087"/>
      <c r="NQ99" s="1087"/>
      <c r="NR99" s="1087"/>
      <c r="NS99" s="1087"/>
      <c r="NT99" s="1087"/>
      <c r="NU99" s="1087"/>
      <c r="NV99" s="1087"/>
      <c r="NW99" s="1087"/>
      <c r="NX99" s="1087"/>
      <c r="NY99" s="1087"/>
      <c r="NZ99" s="1087"/>
      <c r="OA99" s="1087"/>
      <c r="OB99" s="1087"/>
      <c r="OC99" s="1087"/>
      <c r="OD99" s="1087"/>
      <c r="OE99" s="1087"/>
      <c r="OF99" s="1087"/>
      <c r="OG99" s="1087"/>
      <c r="OH99" s="1087"/>
      <c r="OI99" s="1087"/>
      <c r="OJ99" s="1087"/>
      <c r="OK99" s="1087"/>
      <c r="OL99" s="1087"/>
      <c r="OM99" s="1087"/>
      <c r="ON99" s="1087"/>
      <c r="OO99" s="1087"/>
      <c r="OP99" s="1087"/>
      <c r="OQ99" s="1087"/>
      <c r="OR99" s="1087"/>
      <c r="OS99" s="1087"/>
      <c r="OT99" s="1087"/>
      <c r="OU99" s="1087"/>
      <c r="OV99" s="1087"/>
      <c r="OW99" s="1087"/>
      <c r="OX99" s="1087"/>
      <c r="OY99" s="1087"/>
      <c r="OZ99" s="1087"/>
      <c r="PA99" s="1087"/>
      <c r="PB99" s="1087"/>
      <c r="PC99" s="1087"/>
      <c r="PD99" s="1087"/>
      <c r="PE99" s="1087"/>
      <c r="PF99" s="1087"/>
      <c r="PG99" s="1087"/>
      <c r="PH99" s="1087"/>
      <c r="PI99" s="1087"/>
      <c r="PJ99" s="1087"/>
      <c r="PK99" s="1087"/>
      <c r="PL99" s="1087"/>
      <c r="PM99" s="1087"/>
      <c r="PN99" s="1087"/>
      <c r="PO99" s="1087"/>
      <c r="PP99" s="1087"/>
      <c r="PQ99" s="1087"/>
      <c r="PR99" s="1087"/>
      <c r="PS99" s="1087"/>
      <c r="PT99" s="1087"/>
      <c r="PU99" s="1087"/>
      <c r="PV99" s="1087"/>
      <c r="PW99" s="1087"/>
      <c r="PX99" s="1087"/>
      <c r="PY99" s="1087"/>
      <c r="PZ99" s="1087"/>
      <c r="QA99" s="1087"/>
      <c r="QB99" s="1087"/>
      <c r="QC99" s="1087"/>
      <c r="QD99" s="1087"/>
      <c r="QE99" s="1087"/>
      <c r="QF99" s="1087"/>
      <c r="QG99" s="1087"/>
      <c r="QH99" s="1087"/>
      <c r="QI99" s="1087"/>
      <c r="QJ99" s="1087"/>
      <c r="QK99" s="1087"/>
      <c r="QL99" s="1087"/>
      <c r="QM99" s="1087"/>
      <c r="QN99" s="1087"/>
      <c r="QO99" s="1087"/>
      <c r="QP99" s="1087"/>
      <c r="QQ99" s="1087"/>
      <c r="QR99" s="1087"/>
      <c r="QS99" s="1087"/>
      <c r="QT99" s="1087"/>
      <c r="QU99" s="1087"/>
      <c r="QV99" s="1087"/>
      <c r="QW99" s="1087"/>
      <c r="QX99" s="1087"/>
      <c r="QY99" s="1087"/>
      <c r="QZ99" s="1087"/>
      <c r="RA99" s="1087"/>
      <c r="RB99" s="1087"/>
      <c r="RC99" s="1087"/>
      <c r="RD99" s="1087"/>
      <c r="RE99" s="1087"/>
      <c r="RF99" s="1087"/>
      <c r="RG99" s="1087"/>
      <c r="RH99" s="1087"/>
      <c r="RI99" s="1087"/>
      <c r="RJ99" s="1087"/>
      <c r="RK99" s="1087"/>
      <c r="RL99" s="1087"/>
      <c r="RM99" s="1087"/>
      <c r="RN99" s="1087"/>
      <c r="RO99" s="1087"/>
      <c r="RP99" s="1087"/>
      <c r="RQ99" s="1087"/>
      <c r="RR99" s="1087"/>
      <c r="RS99" s="1087"/>
      <c r="RT99" s="1087"/>
      <c r="RU99" s="1087"/>
      <c r="RV99" s="1087"/>
      <c r="RW99" s="1087"/>
      <c r="RX99" s="1087"/>
      <c r="RY99" s="1087"/>
      <c r="RZ99" s="1087"/>
      <c r="SA99" s="1087"/>
      <c r="SB99" s="1087"/>
      <c r="SC99" s="1087"/>
      <c r="SD99" s="1087"/>
      <c r="SE99" s="1087"/>
      <c r="SF99" s="1087"/>
      <c r="SG99" s="1087"/>
      <c r="SH99" s="1087"/>
      <c r="SI99" s="1087"/>
      <c r="SJ99" s="1087"/>
      <c r="SK99" s="1087"/>
      <c r="SL99" s="1087"/>
      <c r="SM99" s="1087"/>
      <c r="SN99" s="1087"/>
      <c r="SO99" s="1087"/>
      <c r="SP99" s="1087"/>
      <c r="SQ99" s="1087"/>
      <c r="SR99" s="1087"/>
      <c r="SS99" s="1087"/>
      <c r="ST99" s="1087"/>
      <c r="SU99" s="1087"/>
      <c r="SV99" s="1087"/>
      <c r="SW99" s="1087"/>
      <c r="SX99" s="1087"/>
      <c r="SY99" s="1087"/>
      <c r="SZ99" s="1087"/>
      <c r="TA99" s="1087"/>
      <c r="TB99" s="1087"/>
      <c r="TC99" s="1087"/>
      <c r="TD99" s="1087"/>
      <c r="TE99" s="1087"/>
      <c r="TF99" s="1087"/>
      <c r="TG99" s="1087"/>
      <c r="TH99" s="1087"/>
      <c r="TI99" s="1087"/>
      <c r="TJ99" s="1087"/>
      <c r="TK99" s="1087"/>
      <c r="TL99" s="1087"/>
      <c r="TM99" s="1087"/>
      <c r="TN99" s="1087"/>
      <c r="TO99" s="1087"/>
      <c r="TP99" s="1087"/>
      <c r="TQ99" s="1087"/>
      <c r="TR99" s="1087"/>
      <c r="TS99" s="1087"/>
      <c r="TT99" s="1087"/>
      <c r="TU99" s="1087"/>
      <c r="TV99" s="1087"/>
      <c r="TW99" s="1087"/>
      <c r="TX99" s="1087"/>
      <c r="TY99" s="1087"/>
      <c r="TZ99" s="1087"/>
      <c r="UA99" s="1087"/>
      <c r="UB99" s="1087"/>
      <c r="UC99" s="1087"/>
      <c r="UD99" s="1087"/>
      <c r="UE99" s="1087"/>
      <c r="UF99" s="1087"/>
      <c r="UG99" s="1087"/>
      <c r="UH99" s="1087"/>
      <c r="UI99" s="1087"/>
      <c r="UJ99" s="1087"/>
      <c r="UK99" s="1087"/>
      <c r="UL99" s="1087"/>
      <c r="UM99" s="1087"/>
      <c r="UN99" s="1087"/>
      <c r="UO99" s="1087"/>
      <c r="UP99" s="1087"/>
      <c r="UQ99" s="1087"/>
      <c r="UR99" s="1087"/>
      <c r="US99" s="1087"/>
      <c r="UT99" s="1087"/>
      <c r="UU99" s="1087"/>
      <c r="UV99" s="1087"/>
      <c r="UW99" s="1087"/>
      <c r="UX99" s="1087"/>
      <c r="UY99" s="1087"/>
      <c r="UZ99" s="1087"/>
      <c r="VA99" s="1087"/>
      <c r="VB99" s="1087"/>
      <c r="VC99" s="1087"/>
      <c r="VD99" s="1087"/>
      <c r="VE99" s="1087"/>
      <c r="VF99" s="1087"/>
      <c r="VG99" s="1087"/>
      <c r="VH99" s="1087"/>
      <c r="VI99" s="1087"/>
      <c r="VJ99" s="1087"/>
      <c r="VK99" s="1087"/>
      <c r="VL99" s="1087"/>
      <c r="VM99" s="1087"/>
      <c r="VN99" s="1087"/>
      <c r="VO99" s="1087"/>
      <c r="VP99" s="1087"/>
      <c r="VQ99" s="1087"/>
      <c r="VR99" s="1087"/>
      <c r="VS99" s="1087"/>
      <c r="VT99" s="1087"/>
      <c r="VU99" s="1087"/>
      <c r="VV99" s="1087"/>
      <c r="VW99" s="1087"/>
      <c r="VX99" s="1087"/>
      <c r="VY99" s="1087"/>
      <c r="VZ99" s="1087"/>
      <c r="WA99" s="1087"/>
      <c r="WB99" s="1087"/>
      <c r="WC99" s="1087"/>
      <c r="WD99" s="1087"/>
      <c r="WE99" s="1087"/>
      <c r="WF99" s="1087"/>
      <c r="WG99" s="1087"/>
      <c r="WH99" s="1087"/>
      <c r="WI99" s="1087"/>
      <c r="WJ99" s="1087"/>
      <c r="WK99" s="1087"/>
      <c r="WL99" s="1087"/>
      <c r="WM99" s="1087"/>
      <c r="WN99" s="1087"/>
      <c r="WO99" s="1087"/>
      <c r="WP99" s="1087"/>
      <c r="WQ99" s="1087"/>
      <c r="WR99" s="1087"/>
      <c r="WS99" s="1087"/>
      <c r="WT99" s="1087"/>
      <c r="WU99" s="1087"/>
      <c r="WV99" s="1087"/>
      <c r="WW99" s="1087"/>
      <c r="WX99" s="1087"/>
      <c r="WY99" s="1087"/>
      <c r="WZ99" s="1087"/>
      <c r="XA99" s="1087"/>
      <c r="XB99" s="1087"/>
      <c r="XC99" s="1087"/>
      <c r="XD99" s="1087"/>
      <c r="XE99" s="1087"/>
      <c r="XF99" s="1087"/>
      <c r="XG99" s="1087"/>
      <c r="XH99" s="1087"/>
      <c r="XI99" s="1087"/>
      <c r="XJ99" s="1087"/>
      <c r="XK99" s="1087"/>
      <c r="XL99" s="1087"/>
      <c r="XM99" s="1087"/>
      <c r="XN99" s="1087"/>
      <c r="XO99" s="1087"/>
      <c r="XP99" s="1087"/>
      <c r="XQ99" s="1087"/>
      <c r="XR99" s="1087"/>
      <c r="XS99" s="1087"/>
      <c r="XT99" s="1087"/>
      <c r="XU99" s="1087"/>
      <c r="XV99" s="1087"/>
      <c r="XW99" s="1087"/>
      <c r="XX99" s="1087"/>
      <c r="XY99" s="1087"/>
      <c r="XZ99" s="1087"/>
      <c r="YA99" s="1087"/>
      <c r="YB99" s="1087"/>
      <c r="YC99" s="1087"/>
      <c r="YD99" s="1087"/>
      <c r="YE99" s="1087"/>
      <c r="YF99" s="1087"/>
      <c r="YG99" s="1087"/>
      <c r="YH99" s="1087"/>
      <c r="YI99" s="1087"/>
      <c r="YJ99" s="1087"/>
      <c r="YK99" s="1087"/>
      <c r="YL99" s="1087"/>
      <c r="YM99" s="1087"/>
      <c r="YN99" s="1087"/>
      <c r="YO99" s="1087"/>
      <c r="YP99" s="1087"/>
      <c r="YQ99" s="1087"/>
      <c r="YR99" s="1087"/>
      <c r="YS99" s="1087"/>
      <c r="YT99" s="1087"/>
      <c r="YU99" s="1087"/>
      <c r="YV99" s="1087"/>
      <c r="YW99" s="1087"/>
      <c r="YX99" s="1087"/>
      <c r="YY99" s="1087"/>
      <c r="YZ99" s="1087"/>
      <c r="ZA99" s="1087"/>
      <c r="ZB99" s="1087"/>
      <c r="ZC99" s="1087"/>
      <c r="ZD99" s="1087"/>
      <c r="ZE99" s="1087"/>
      <c r="ZF99" s="1087"/>
      <c r="ZG99" s="1087"/>
      <c r="ZH99" s="1087"/>
      <c r="ZI99" s="1087"/>
      <c r="ZJ99" s="1087"/>
      <c r="ZK99" s="1087"/>
      <c r="ZL99" s="1087"/>
      <c r="ZM99" s="1087"/>
      <c r="ZN99" s="1087"/>
      <c r="ZO99" s="1087"/>
      <c r="ZP99" s="1087"/>
      <c r="ZQ99" s="1087"/>
      <c r="ZR99" s="1087"/>
      <c r="ZS99" s="1087"/>
      <c r="ZT99" s="1087"/>
      <c r="ZU99" s="1087"/>
      <c r="ZV99" s="1087"/>
      <c r="ZW99" s="1087"/>
      <c r="ZX99" s="1087"/>
      <c r="ZY99" s="1087"/>
      <c r="ZZ99" s="1087"/>
      <c r="AAA99" s="1087"/>
      <c r="AAB99" s="1087"/>
      <c r="AAC99" s="1087"/>
      <c r="AAD99" s="1087"/>
      <c r="AAE99" s="1087"/>
      <c r="AAF99" s="1087"/>
      <c r="AAG99" s="1087"/>
      <c r="AAH99" s="1087"/>
      <c r="AAI99" s="1087"/>
      <c r="AAJ99" s="1087"/>
      <c r="AAK99" s="1087"/>
      <c r="AAL99" s="1087"/>
      <c r="AAM99" s="1087"/>
      <c r="AAN99" s="1087"/>
      <c r="AAO99" s="1087"/>
      <c r="AAP99" s="1087"/>
      <c r="AAQ99" s="1087"/>
      <c r="AAR99" s="1087"/>
      <c r="AAS99" s="1087"/>
      <c r="AAT99" s="1087"/>
      <c r="AAU99" s="1087"/>
      <c r="AAV99" s="1087"/>
      <c r="AAW99" s="1087"/>
      <c r="AAX99" s="1087"/>
      <c r="AAY99" s="1087"/>
      <c r="AAZ99" s="1087"/>
      <c r="ABA99" s="1087"/>
      <c r="ABB99" s="1087"/>
      <c r="ABC99" s="1087"/>
      <c r="ABD99" s="1087"/>
      <c r="ABE99" s="1087"/>
      <c r="ABF99" s="1087"/>
      <c r="ABG99" s="1087"/>
      <c r="ABH99" s="1087"/>
      <c r="ABI99" s="1087"/>
      <c r="ABJ99" s="1087"/>
      <c r="ABK99" s="1087"/>
      <c r="ABL99" s="1087"/>
      <c r="ABM99" s="1087"/>
      <c r="ABN99" s="1087"/>
      <c r="ABO99" s="1087"/>
      <c r="ABP99" s="1087"/>
      <c r="ABQ99" s="1087"/>
      <c r="ABR99" s="1087"/>
      <c r="ABS99" s="1087"/>
      <c r="ABT99" s="1087"/>
      <c r="ABU99" s="1087"/>
      <c r="ABV99" s="1087"/>
      <c r="ABW99" s="1087"/>
      <c r="ABX99" s="1087"/>
      <c r="ABY99" s="1087"/>
      <c r="ABZ99" s="1087"/>
      <c r="ACA99" s="1087"/>
      <c r="ACB99" s="1087"/>
      <c r="ACC99" s="1087"/>
      <c r="ACD99" s="1087"/>
      <c r="ACE99" s="1087"/>
      <c r="ACF99" s="1087"/>
      <c r="ACG99" s="1087"/>
      <c r="ACH99" s="1087"/>
      <c r="ACI99" s="1087"/>
      <c r="ACJ99" s="1087"/>
      <c r="ACK99" s="1087"/>
      <c r="ACL99" s="1087"/>
      <c r="ACM99" s="1087"/>
      <c r="ACN99" s="1087"/>
      <c r="ACO99" s="1087"/>
      <c r="ACP99" s="1087"/>
      <c r="ACQ99" s="1087"/>
      <c r="ACR99" s="1087"/>
      <c r="ACS99" s="1087"/>
      <c r="ACT99" s="1087"/>
      <c r="ACU99" s="1087"/>
      <c r="ACV99" s="1087"/>
      <c r="ACW99" s="1087"/>
      <c r="ACX99" s="1087"/>
      <c r="ACY99" s="1087"/>
      <c r="ACZ99" s="1087"/>
      <c r="ADA99" s="1087"/>
      <c r="ADB99" s="1087"/>
      <c r="ADC99" s="1087"/>
      <c r="ADD99" s="1087"/>
      <c r="ADE99" s="1087"/>
      <c r="ADF99" s="1087"/>
      <c r="ADG99" s="1087"/>
      <c r="ADH99" s="1087"/>
      <c r="ADI99" s="1087"/>
      <c r="ADJ99" s="1087"/>
      <c r="ADK99" s="1087"/>
      <c r="ADL99" s="1087"/>
      <c r="ADM99" s="1087"/>
      <c r="ADN99" s="1087"/>
      <c r="ADO99" s="1087"/>
      <c r="ADP99" s="1087"/>
      <c r="ADQ99" s="1087"/>
      <c r="ADR99" s="1087"/>
      <c r="ADS99" s="1087"/>
      <c r="ADT99" s="1087"/>
      <c r="ADU99" s="1087"/>
      <c r="ADV99" s="1087"/>
      <c r="ADW99" s="1087"/>
      <c r="ADX99" s="1087"/>
      <c r="ADY99" s="1087"/>
      <c r="ADZ99" s="1087"/>
      <c r="AEA99" s="1087"/>
      <c r="AEB99" s="1087"/>
      <c r="AEC99" s="1087"/>
      <c r="AED99" s="1087"/>
      <c r="AEE99" s="1087"/>
      <c r="AEF99" s="1087"/>
      <c r="AEG99" s="1087"/>
      <c r="AEH99" s="1087"/>
      <c r="AEI99" s="1087"/>
      <c r="AEJ99" s="1087"/>
      <c r="AEK99" s="1087"/>
      <c r="AEL99" s="1087"/>
      <c r="AEM99" s="1087"/>
      <c r="AEN99" s="1087"/>
      <c r="AEO99" s="1087"/>
      <c r="AEP99" s="1087"/>
      <c r="AEQ99" s="1087"/>
      <c r="AER99" s="1087"/>
      <c r="AES99" s="1087"/>
      <c r="AET99" s="1087"/>
      <c r="AEU99" s="1087"/>
      <c r="AEV99" s="1087"/>
      <c r="AEW99" s="1087"/>
      <c r="AEX99" s="1087"/>
      <c r="AEY99" s="1087"/>
      <c r="AEZ99" s="1087"/>
      <c r="AFA99" s="1087"/>
      <c r="AFB99" s="1087"/>
      <c r="AFC99" s="1087"/>
      <c r="AFD99" s="1087"/>
      <c r="AFE99" s="1087"/>
      <c r="AFF99" s="1087"/>
      <c r="AFG99" s="1087"/>
      <c r="AFH99" s="1087"/>
      <c r="AFI99" s="1087"/>
      <c r="AFJ99" s="1087"/>
      <c r="AFK99" s="1087"/>
      <c r="AFL99" s="1087"/>
      <c r="AFM99" s="1087"/>
      <c r="AFN99" s="1087"/>
      <c r="AFO99" s="1087"/>
      <c r="AFP99" s="1087"/>
      <c r="AFQ99" s="1087"/>
      <c r="AFR99" s="1087"/>
      <c r="AFS99" s="1087"/>
      <c r="AFT99" s="1087"/>
      <c r="AFU99" s="1087"/>
      <c r="AFV99" s="1087"/>
      <c r="AFW99" s="1087"/>
      <c r="AFX99" s="1087"/>
      <c r="AFY99" s="1087"/>
      <c r="AFZ99" s="1087"/>
      <c r="AGA99" s="1087"/>
      <c r="AGB99" s="1087"/>
      <c r="AGC99" s="1087"/>
      <c r="AGD99" s="1087"/>
      <c r="AGE99" s="1087"/>
      <c r="AGF99" s="1087"/>
      <c r="AGG99" s="1087"/>
      <c r="AGH99" s="1087"/>
      <c r="AGI99" s="1087"/>
      <c r="AGJ99" s="1087"/>
      <c r="AGK99" s="1087"/>
      <c r="AGL99" s="1087"/>
      <c r="AGM99" s="1087"/>
      <c r="AGN99" s="1087"/>
      <c r="AGO99" s="1087"/>
      <c r="AGP99" s="1087"/>
      <c r="AGQ99" s="1087"/>
      <c r="AGR99" s="1087"/>
      <c r="AGS99" s="1087"/>
      <c r="AGT99" s="1087"/>
      <c r="AGU99" s="1087"/>
      <c r="AGV99" s="1087"/>
      <c r="AGW99" s="1087"/>
      <c r="AGX99" s="1087"/>
      <c r="AGY99" s="1087"/>
      <c r="AGZ99" s="1087"/>
      <c r="AHA99" s="1087"/>
      <c r="AHB99" s="1087"/>
      <c r="AHC99" s="1087"/>
      <c r="AHD99" s="1087"/>
      <c r="AHE99" s="1087"/>
      <c r="AHF99" s="1087"/>
      <c r="AHG99" s="1087"/>
      <c r="AHH99" s="1087"/>
      <c r="AHI99" s="1087"/>
      <c r="AHJ99" s="1087"/>
      <c r="AHK99" s="1087"/>
      <c r="AHL99" s="1087"/>
      <c r="AHM99" s="1087"/>
      <c r="AHN99" s="1087"/>
      <c r="AHO99" s="1087"/>
      <c r="AHP99" s="1087"/>
      <c r="AHQ99" s="1087"/>
      <c r="AHR99" s="1087"/>
      <c r="AHS99" s="1087"/>
      <c r="AHT99" s="1087"/>
      <c r="AHU99" s="1087"/>
      <c r="AHV99" s="1087"/>
      <c r="AHW99" s="1087"/>
      <c r="AHX99" s="1087"/>
      <c r="AHY99" s="1087"/>
      <c r="AHZ99" s="1087"/>
      <c r="AIA99" s="1087"/>
      <c r="AIB99" s="1087"/>
      <c r="AIC99" s="1087"/>
      <c r="AID99" s="1087"/>
      <c r="AIE99" s="1087"/>
      <c r="AIF99" s="1087"/>
      <c r="AIG99" s="1087"/>
      <c r="AIH99" s="1087"/>
      <c r="AII99" s="1087"/>
      <c r="AIJ99" s="1087"/>
      <c r="AIK99" s="1087"/>
      <c r="AIL99" s="1087"/>
      <c r="AIM99" s="1087"/>
      <c r="AIN99" s="1087"/>
      <c r="AIO99" s="1087"/>
      <c r="AIP99" s="1087"/>
      <c r="AIQ99" s="1087"/>
      <c r="AIR99" s="1087"/>
      <c r="AIS99" s="1087"/>
      <c r="AIT99" s="1087"/>
      <c r="AIU99" s="1087"/>
      <c r="AIV99" s="1087"/>
      <c r="AIW99" s="1087"/>
      <c r="AIX99" s="1087"/>
      <c r="AIY99" s="1087"/>
      <c r="AIZ99" s="1087"/>
      <c r="AJA99" s="1087"/>
      <c r="AJB99" s="1087"/>
      <c r="AJC99" s="1087"/>
      <c r="AJD99" s="1087"/>
      <c r="AJE99" s="1087"/>
      <c r="AJF99" s="1087"/>
      <c r="AJG99" s="1087"/>
      <c r="AJH99" s="1087"/>
      <c r="AJI99" s="1087"/>
      <c r="AJJ99" s="1087"/>
      <c r="AJK99" s="1087"/>
      <c r="AJL99" s="1087"/>
      <c r="AJM99" s="1087"/>
      <c r="AJN99" s="1087"/>
      <c r="AJO99" s="1087"/>
      <c r="AJP99" s="1087"/>
      <c r="AJQ99" s="1087"/>
      <c r="AJR99" s="1087"/>
      <c r="AJS99" s="1087"/>
      <c r="AJT99" s="1087"/>
      <c r="AJU99" s="1087"/>
      <c r="AJV99" s="1087"/>
      <c r="AJW99" s="1087"/>
      <c r="AJX99" s="1087"/>
      <c r="AJY99" s="1087"/>
      <c r="AJZ99" s="1087"/>
      <c r="AKA99" s="1087"/>
      <c r="AKB99" s="1087"/>
      <c r="AKC99" s="1087"/>
      <c r="AKD99" s="1087"/>
      <c r="AKE99" s="1087"/>
      <c r="AKF99" s="1087"/>
      <c r="AKG99" s="1087"/>
      <c r="AKH99" s="1087"/>
      <c r="AKI99" s="1087"/>
      <c r="AKJ99" s="1087"/>
      <c r="AKK99" s="1087"/>
      <c r="AKL99" s="1087"/>
      <c r="AKM99" s="1087"/>
      <c r="AKN99" s="1087"/>
      <c r="AKO99" s="1087"/>
      <c r="AKP99" s="1087"/>
      <c r="AKQ99" s="1087"/>
      <c r="AKR99" s="1087"/>
      <c r="AKS99" s="1087"/>
      <c r="AKT99" s="1087"/>
      <c r="AKU99" s="1087"/>
      <c r="AKV99" s="1087"/>
      <c r="AKW99" s="1087"/>
      <c r="AKX99" s="1087"/>
      <c r="AKY99" s="1087"/>
      <c r="AKZ99" s="1087"/>
      <c r="ALA99" s="1087"/>
      <c r="ALB99" s="1087"/>
      <c r="ALC99" s="1087"/>
      <c r="ALD99" s="1087"/>
      <c r="ALE99" s="1087"/>
      <c r="ALF99" s="1087"/>
      <c r="ALG99" s="1087"/>
      <c r="ALH99" s="1087"/>
      <c r="ALI99" s="1087"/>
      <c r="ALJ99" s="1087"/>
      <c r="ALK99" s="1087"/>
      <c r="ALL99" s="1087"/>
      <c r="ALM99" s="1087"/>
      <c r="ALN99" s="1087"/>
      <c r="ALO99" s="1087"/>
      <c r="ALP99" s="1087"/>
      <c r="ALQ99" s="1087"/>
      <c r="ALR99" s="1087"/>
      <c r="ALS99" s="1087"/>
      <c r="ALT99" s="1087"/>
      <c r="ALU99" s="1087"/>
      <c r="ALV99" s="1087"/>
      <c r="ALW99" s="1087"/>
      <c r="ALX99" s="1087"/>
      <c r="ALY99" s="1087"/>
      <c r="ALZ99" s="1087"/>
      <c r="AMA99" s="1087"/>
      <c r="AMB99" s="1087"/>
      <c r="AMC99" s="1087"/>
      <c r="AMD99" s="1087"/>
      <c r="AME99" s="1087"/>
      <c r="AMF99" s="1087"/>
      <c r="AMG99" s="1087"/>
      <c r="AMH99" s="1087"/>
    </row>
    <row r="100" spans="1:1025" s="793" customFormat="1" ht="12" x14ac:dyDescent="0.2">
      <c r="A100" s="1113" t="s">
        <v>2649</v>
      </c>
      <c r="B100" s="793" t="s">
        <v>2650</v>
      </c>
      <c r="C100" s="1085">
        <v>43250000</v>
      </c>
      <c r="D100" s="1085">
        <v>2800312.66</v>
      </c>
      <c r="E100" s="1085">
        <v>46050312.659999996</v>
      </c>
      <c r="F100" s="1085">
        <v>17305049.899999999</v>
      </c>
      <c r="G100" s="1085">
        <v>28745262.760000002</v>
      </c>
      <c r="H100" s="1357">
        <f t="shared" si="1"/>
        <v>0.37578572001817112</v>
      </c>
      <c r="I100" s="1087"/>
      <c r="J100" s="1087"/>
      <c r="K100" s="1087"/>
      <c r="L100" s="1087"/>
      <c r="M100" s="1087"/>
      <c r="N100" s="1087"/>
      <c r="O100" s="1087"/>
      <c r="P100" s="1087"/>
      <c r="Q100" s="1087"/>
      <c r="R100" s="1087"/>
      <c r="S100" s="1087"/>
      <c r="T100" s="1087"/>
      <c r="U100" s="1087"/>
      <c r="V100" s="1087"/>
      <c r="W100" s="1087"/>
      <c r="X100" s="1087"/>
      <c r="Y100" s="1087"/>
      <c r="Z100" s="1087"/>
      <c r="AA100" s="1087"/>
      <c r="AB100" s="1087"/>
      <c r="AC100" s="1087"/>
      <c r="AD100" s="1087"/>
      <c r="AE100" s="1087"/>
      <c r="AF100" s="1087"/>
      <c r="AG100" s="1087"/>
      <c r="AH100" s="1087"/>
      <c r="AI100" s="1087"/>
      <c r="AJ100" s="1087"/>
      <c r="AK100" s="1087"/>
      <c r="AL100" s="1087"/>
      <c r="AM100" s="1087"/>
      <c r="AN100" s="1087"/>
      <c r="AO100" s="1087"/>
      <c r="AP100" s="1087"/>
      <c r="AQ100" s="1087"/>
      <c r="AR100" s="1087"/>
      <c r="AS100" s="1087"/>
      <c r="AT100" s="1087"/>
      <c r="AU100" s="1087"/>
      <c r="AV100" s="1087"/>
      <c r="AW100" s="1087"/>
      <c r="AX100" s="1087"/>
      <c r="AY100" s="1087"/>
      <c r="AZ100" s="1087"/>
      <c r="BA100" s="1087"/>
      <c r="BB100" s="1087"/>
      <c r="BC100" s="1087"/>
      <c r="BD100" s="1087"/>
      <c r="BE100" s="1087"/>
      <c r="BF100" s="1087"/>
      <c r="BG100" s="1087"/>
      <c r="BH100" s="1087"/>
      <c r="BI100" s="1087"/>
      <c r="BJ100" s="1087"/>
      <c r="BK100" s="1087"/>
      <c r="BL100" s="1087"/>
      <c r="BM100" s="1087"/>
      <c r="BN100" s="1087"/>
      <c r="BO100" s="1087"/>
      <c r="BP100" s="1087"/>
      <c r="BQ100" s="1087"/>
      <c r="BR100" s="1087"/>
      <c r="BS100" s="1087"/>
      <c r="BT100" s="1087"/>
      <c r="BU100" s="1087"/>
      <c r="BV100" s="1087"/>
      <c r="BW100" s="1087"/>
      <c r="BX100" s="1087"/>
      <c r="BY100" s="1087"/>
      <c r="BZ100" s="1087"/>
      <c r="CA100" s="1087"/>
      <c r="CB100" s="1087"/>
      <c r="CC100" s="1087"/>
      <c r="CD100" s="1087"/>
      <c r="CE100" s="1087"/>
      <c r="CF100" s="1087"/>
      <c r="CG100" s="1087"/>
      <c r="CH100" s="1087"/>
      <c r="CI100" s="1087"/>
      <c r="CJ100" s="1087"/>
      <c r="CK100" s="1087"/>
      <c r="CL100" s="1087"/>
      <c r="CM100" s="1087"/>
      <c r="CN100" s="1087"/>
      <c r="CO100" s="1087"/>
      <c r="CP100" s="1087"/>
      <c r="CQ100" s="1087"/>
      <c r="CR100" s="1087"/>
      <c r="CS100" s="1087"/>
      <c r="CT100" s="1087"/>
      <c r="CU100" s="1087"/>
      <c r="CV100" s="1087"/>
      <c r="CW100" s="1087"/>
      <c r="CX100" s="1087"/>
      <c r="CY100" s="1087"/>
      <c r="CZ100" s="1087"/>
      <c r="DA100" s="1087"/>
      <c r="DB100" s="1087"/>
      <c r="DC100" s="1087"/>
      <c r="DD100" s="1087"/>
      <c r="DE100" s="1087"/>
      <c r="DF100" s="1087"/>
      <c r="DG100" s="1087"/>
      <c r="DH100" s="1087"/>
      <c r="DI100" s="1087"/>
      <c r="DJ100" s="1087"/>
      <c r="DK100" s="1087"/>
      <c r="DL100" s="1087"/>
      <c r="DM100" s="1087"/>
      <c r="DN100" s="1087"/>
      <c r="DO100" s="1087"/>
      <c r="DP100" s="1087"/>
      <c r="DQ100" s="1087"/>
      <c r="DR100" s="1087"/>
      <c r="DS100" s="1087"/>
      <c r="DT100" s="1087"/>
      <c r="DU100" s="1087"/>
      <c r="DV100" s="1087"/>
      <c r="DW100" s="1087"/>
      <c r="DX100" s="1087"/>
      <c r="DY100" s="1087"/>
      <c r="DZ100" s="1087"/>
      <c r="EA100" s="1087"/>
      <c r="EB100" s="1087"/>
      <c r="EC100" s="1087"/>
      <c r="ED100" s="1087"/>
      <c r="EE100" s="1087"/>
      <c r="EF100" s="1087"/>
      <c r="EG100" s="1087"/>
      <c r="EH100" s="1087"/>
      <c r="EI100" s="1087"/>
      <c r="EJ100" s="1087"/>
      <c r="EK100" s="1087"/>
      <c r="EL100" s="1087"/>
      <c r="EM100" s="1087"/>
      <c r="EN100" s="1087"/>
      <c r="EO100" s="1087"/>
      <c r="EP100" s="1087"/>
      <c r="EQ100" s="1087"/>
      <c r="ER100" s="1087"/>
      <c r="ES100" s="1087"/>
      <c r="ET100" s="1087"/>
      <c r="EU100" s="1087"/>
      <c r="EV100" s="1087"/>
      <c r="EW100" s="1087"/>
      <c r="EX100" s="1087"/>
      <c r="EY100" s="1087"/>
      <c r="EZ100" s="1087"/>
      <c r="FA100" s="1087"/>
      <c r="FB100" s="1087"/>
      <c r="FC100" s="1087"/>
      <c r="FD100" s="1087"/>
      <c r="FE100" s="1087"/>
      <c r="FF100" s="1087"/>
      <c r="FG100" s="1087"/>
      <c r="FH100" s="1087"/>
      <c r="FI100" s="1087"/>
      <c r="FJ100" s="1087"/>
      <c r="FK100" s="1087"/>
      <c r="FL100" s="1087"/>
      <c r="FM100" s="1087"/>
      <c r="FN100" s="1087"/>
      <c r="FO100" s="1087"/>
      <c r="FP100" s="1087"/>
      <c r="FQ100" s="1087"/>
      <c r="FR100" s="1087"/>
      <c r="FS100" s="1087"/>
      <c r="FT100" s="1087"/>
      <c r="FU100" s="1087"/>
      <c r="FV100" s="1087"/>
      <c r="FW100" s="1087"/>
      <c r="FX100" s="1087"/>
      <c r="FY100" s="1087"/>
      <c r="FZ100" s="1087"/>
      <c r="GA100" s="1087"/>
      <c r="GB100" s="1087"/>
      <c r="GC100" s="1087"/>
      <c r="GD100" s="1087"/>
      <c r="GE100" s="1087"/>
      <c r="GF100" s="1087"/>
      <c r="GG100" s="1087"/>
      <c r="GH100" s="1087"/>
      <c r="GI100" s="1087"/>
      <c r="GJ100" s="1087"/>
      <c r="GK100" s="1087"/>
      <c r="GL100" s="1087"/>
      <c r="GM100" s="1087"/>
      <c r="GN100" s="1087"/>
      <c r="GO100" s="1087"/>
      <c r="GP100" s="1087"/>
      <c r="GQ100" s="1087"/>
      <c r="GR100" s="1087"/>
      <c r="GS100" s="1087"/>
      <c r="GT100" s="1087"/>
      <c r="GU100" s="1087"/>
      <c r="GV100" s="1087"/>
      <c r="GW100" s="1087"/>
      <c r="GX100" s="1087"/>
      <c r="GY100" s="1087"/>
      <c r="GZ100" s="1087"/>
      <c r="HA100" s="1087"/>
      <c r="HB100" s="1087"/>
      <c r="HC100" s="1087"/>
      <c r="HD100" s="1087"/>
      <c r="HE100" s="1087"/>
      <c r="HF100" s="1087"/>
      <c r="HG100" s="1087"/>
      <c r="HH100" s="1087"/>
      <c r="HI100" s="1087"/>
      <c r="HJ100" s="1087"/>
      <c r="HK100" s="1087"/>
      <c r="HL100" s="1087"/>
      <c r="HM100" s="1087"/>
      <c r="HN100" s="1087"/>
      <c r="HO100" s="1087"/>
      <c r="HP100" s="1087"/>
      <c r="HQ100" s="1087"/>
      <c r="HR100" s="1087"/>
      <c r="HS100" s="1087"/>
      <c r="HT100" s="1087"/>
      <c r="HU100" s="1087"/>
      <c r="HV100" s="1087"/>
      <c r="HW100" s="1087"/>
      <c r="HX100" s="1087"/>
      <c r="HY100" s="1087"/>
      <c r="HZ100" s="1087"/>
      <c r="IA100" s="1087"/>
      <c r="IB100" s="1087"/>
      <c r="IC100" s="1087"/>
      <c r="ID100" s="1087"/>
      <c r="IE100" s="1087"/>
      <c r="IF100" s="1087"/>
      <c r="IG100" s="1087"/>
      <c r="IH100" s="1087"/>
      <c r="II100" s="1087"/>
      <c r="IJ100" s="1087"/>
      <c r="IK100" s="1087"/>
      <c r="IL100" s="1087"/>
      <c r="IM100" s="1087"/>
      <c r="IN100" s="1087"/>
      <c r="IO100" s="1087"/>
      <c r="IP100" s="1087"/>
      <c r="IQ100" s="1087"/>
      <c r="IR100" s="1087"/>
      <c r="IS100" s="1087"/>
      <c r="IT100" s="1087"/>
      <c r="IU100" s="1087"/>
      <c r="IV100" s="1087"/>
      <c r="IW100" s="1087"/>
      <c r="IX100" s="1087"/>
      <c r="IY100" s="1087"/>
      <c r="IZ100" s="1087"/>
      <c r="JA100" s="1087"/>
      <c r="JB100" s="1087"/>
      <c r="JC100" s="1087"/>
      <c r="JD100" s="1087"/>
      <c r="JE100" s="1087"/>
      <c r="JF100" s="1087"/>
      <c r="JG100" s="1087"/>
      <c r="JH100" s="1087"/>
      <c r="JI100" s="1087"/>
      <c r="JJ100" s="1087"/>
      <c r="JK100" s="1087"/>
      <c r="JL100" s="1087"/>
      <c r="JM100" s="1087"/>
      <c r="JN100" s="1087"/>
      <c r="JO100" s="1087"/>
      <c r="JP100" s="1087"/>
      <c r="JQ100" s="1087"/>
      <c r="JR100" s="1087"/>
      <c r="JS100" s="1087"/>
      <c r="JT100" s="1087"/>
      <c r="JU100" s="1087"/>
      <c r="JV100" s="1087"/>
      <c r="JW100" s="1087"/>
      <c r="JX100" s="1087"/>
      <c r="JY100" s="1087"/>
      <c r="JZ100" s="1087"/>
      <c r="KA100" s="1087"/>
      <c r="KB100" s="1087"/>
      <c r="KC100" s="1087"/>
      <c r="KD100" s="1087"/>
      <c r="KE100" s="1087"/>
      <c r="KF100" s="1087"/>
      <c r="KG100" s="1087"/>
      <c r="KH100" s="1087"/>
      <c r="KI100" s="1087"/>
      <c r="KJ100" s="1087"/>
      <c r="KK100" s="1087"/>
      <c r="KL100" s="1087"/>
      <c r="KM100" s="1087"/>
      <c r="KN100" s="1087"/>
      <c r="KO100" s="1087"/>
      <c r="KP100" s="1087"/>
      <c r="KQ100" s="1087"/>
      <c r="KR100" s="1087"/>
      <c r="KS100" s="1087"/>
      <c r="KT100" s="1087"/>
      <c r="KU100" s="1087"/>
      <c r="KV100" s="1087"/>
      <c r="KW100" s="1087"/>
      <c r="KX100" s="1087"/>
      <c r="KY100" s="1087"/>
      <c r="KZ100" s="1087"/>
      <c r="LA100" s="1087"/>
      <c r="LB100" s="1087"/>
      <c r="LC100" s="1087"/>
      <c r="LD100" s="1087"/>
      <c r="LE100" s="1087"/>
      <c r="LF100" s="1087"/>
      <c r="LG100" s="1087"/>
      <c r="LH100" s="1087"/>
      <c r="LI100" s="1087"/>
      <c r="LJ100" s="1087"/>
      <c r="LK100" s="1087"/>
      <c r="LL100" s="1087"/>
      <c r="LM100" s="1087"/>
      <c r="LN100" s="1087"/>
      <c r="LO100" s="1087"/>
      <c r="LP100" s="1087"/>
      <c r="LQ100" s="1087"/>
      <c r="LR100" s="1087"/>
      <c r="LS100" s="1087"/>
      <c r="LT100" s="1087"/>
      <c r="LU100" s="1087"/>
      <c r="LV100" s="1087"/>
      <c r="LW100" s="1087"/>
      <c r="LX100" s="1087"/>
      <c r="LY100" s="1087"/>
      <c r="LZ100" s="1087"/>
      <c r="MA100" s="1087"/>
      <c r="MB100" s="1087"/>
      <c r="MC100" s="1087"/>
      <c r="MD100" s="1087"/>
      <c r="ME100" s="1087"/>
      <c r="MF100" s="1087"/>
      <c r="MG100" s="1087"/>
      <c r="MH100" s="1087"/>
      <c r="MI100" s="1087"/>
      <c r="MJ100" s="1087"/>
      <c r="MK100" s="1087"/>
      <c r="ML100" s="1087"/>
      <c r="MM100" s="1087"/>
      <c r="MN100" s="1087"/>
      <c r="MO100" s="1087"/>
      <c r="MP100" s="1087"/>
      <c r="MQ100" s="1087"/>
      <c r="MR100" s="1087"/>
      <c r="MS100" s="1087"/>
      <c r="MT100" s="1087"/>
      <c r="MU100" s="1087"/>
      <c r="MV100" s="1087"/>
      <c r="MW100" s="1087"/>
      <c r="MX100" s="1087"/>
      <c r="MY100" s="1087"/>
      <c r="MZ100" s="1087"/>
      <c r="NA100" s="1087"/>
      <c r="NB100" s="1087"/>
      <c r="NC100" s="1087"/>
      <c r="ND100" s="1087"/>
      <c r="NE100" s="1087"/>
      <c r="NF100" s="1087"/>
      <c r="NG100" s="1087"/>
      <c r="NH100" s="1087"/>
      <c r="NI100" s="1087"/>
      <c r="NJ100" s="1087"/>
      <c r="NK100" s="1087"/>
      <c r="NL100" s="1087"/>
      <c r="NM100" s="1087"/>
      <c r="NN100" s="1087"/>
      <c r="NO100" s="1087"/>
      <c r="NP100" s="1087"/>
      <c r="NQ100" s="1087"/>
      <c r="NR100" s="1087"/>
      <c r="NS100" s="1087"/>
      <c r="NT100" s="1087"/>
      <c r="NU100" s="1087"/>
      <c r="NV100" s="1087"/>
      <c r="NW100" s="1087"/>
      <c r="NX100" s="1087"/>
      <c r="NY100" s="1087"/>
      <c r="NZ100" s="1087"/>
      <c r="OA100" s="1087"/>
      <c r="OB100" s="1087"/>
      <c r="OC100" s="1087"/>
      <c r="OD100" s="1087"/>
      <c r="OE100" s="1087"/>
      <c r="OF100" s="1087"/>
      <c r="OG100" s="1087"/>
      <c r="OH100" s="1087"/>
      <c r="OI100" s="1087"/>
      <c r="OJ100" s="1087"/>
      <c r="OK100" s="1087"/>
      <c r="OL100" s="1087"/>
      <c r="OM100" s="1087"/>
      <c r="ON100" s="1087"/>
      <c r="OO100" s="1087"/>
      <c r="OP100" s="1087"/>
      <c r="OQ100" s="1087"/>
      <c r="OR100" s="1087"/>
      <c r="OS100" s="1087"/>
      <c r="OT100" s="1087"/>
      <c r="OU100" s="1087"/>
      <c r="OV100" s="1087"/>
      <c r="OW100" s="1087"/>
      <c r="OX100" s="1087"/>
      <c r="OY100" s="1087"/>
      <c r="OZ100" s="1087"/>
      <c r="PA100" s="1087"/>
      <c r="PB100" s="1087"/>
      <c r="PC100" s="1087"/>
      <c r="PD100" s="1087"/>
      <c r="PE100" s="1087"/>
      <c r="PF100" s="1087"/>
      <c r="PG100" s="1087"/>
      <c r="PH100" s="1087"/>
      <c r="PI100" s="1087"/>
      <c r="PJ100" s="1087"/>
      <c r="PK100" s="1087"/>
      <c r="PL100" s="1087"/>
      <c r="PM100" s="1087"/>
      <c r="PN100" s="1087"/>
      <c r="PO100" s="1087"/>
      <c r="PP100" s="1087"/>
      <c r="PQ100" s="1087"/>
      <c r="PR100" s="1087"/>
      <c r="PS100" s="1087"/>
      <c r="PT100" s="1087"/>
      <c r="PU100" s="1087"/>
      <c r="PV100" s="1087"/>
      <c r="PW100" s="1087"/>
      <c r="PX100" s="1087"/>
      <c r="PY100" s="1087"/>
      <c r="PZ100" s="1087"/>
      <c r="QA100" s="1087"/>
      <c r="QB100" s="1087"/>
      <c r="QC100" s="1087"/>
      <c r="QD100" s="1087"/>
      <c r="QE100" s="1087"/>
      <c r="QF100" s="1087"/>
      <c r="QG100" s="1087"/>
      <c r="QH100" s="1087"/>
      <c r="QI100" s="1087"/>
      <c r="QJ100" s="1087"/>
      <c r="QK100" s="1087"/>
      <c r="QL100" s="1087"/>
      <c r="QM100" s="1087"/>
      <c r="QN100" s="1087"/>
      <c r="QO100" s="1087"/>
      <c r="QP100" s="1087"/>
      <c r="QQ100" s="1087"/>
      <c r="QR100" s="1087"/>
      <c r="QS100" s="1087"/>
      <c r="QT100" s="1087"/>
      <c r="QU100" s="1087"/>
      <c r="QV100" s="1087"/>
      <c r="QW100" s="1087"/>
      <c r="QX100" s="1087"/>
      <c r="QY100" s="1087"/>
      <c r="QZ100" s="1087"/>
      <c r="RA100" s="1087"/>
      <c r="RB100" s="1087"/>
      <c r="RC100" s="1087"/>
      <c r="RD100" s="1087"/>
      <c r="RE100" s="1087"/>
      <c r="RF100" s="1087"/>
      <c r="RG100" s="1087"/>
      <c r="RH100" s="1087"/>
      <c r="RI100" s="1087"/>
      <c r="RJ100" s="1087"/>
      <c r="RK100" s="1087"/>
      <c r="RL100" s="1087"/>
      <c r="RM100" s="1087"/>
      <c r="RN100" s="1087"/>
      <c r="RO100" s="1087"/>
      <c r="RP100" s="1087"/>
      <c r="RQ100" s="1087"/>
      <c r="RR100" s="1087"/>
      <c r="RS100" s="1087"/>
      <c r="RT100" s="1087"/>
      <c r="RU100" s="1087"/>
      <c r="RV100" s="1087"/>
      <c r="RW100" s="1087"/>
      <c r="RX100" s="1087"/>
      <c r="RY100" s="1087"/>
      <c r="RZ100" s="1087"/>
      <c r="SA100" s="1087"/>
      <c r="SB100" s="1087"/>
      <c r="SC100" s="1087"/>
      <c r="SD100" s="1087"/>
      <c r="SE100" s="1087"/>
      <c r="SF100" s="1087"/>
      <c r="SG100" s="1087"/>
      <c r="SH100" s="1087"/>
      <c r="SI100" s="1087"/>
      <c r="SJ100" s="1087"/>
      <c r="SK100" s="1087"/>
      <c r="SL100" s="1087"/>
      <c r="SM100" s="1087"/>
      <c r="SN100" s="1087"/>
      <c r="SO100" s="1087"/>
      <c r="SP100" s="1087"/>
      <c r="SQ100" s="1087"/>
      <c r="SR100" s="1087"/>
      <c r="SS100" s="1087"/>
      <c r="ST100" s="1087"/>
      <c r="SU100" s="1087"/>
      <c r="SV100" s="1087"/>
      <c r="SW100" s="1087"/>
      <c r="SX100" s="1087"/>
      <c r="SY100" s="1087"/>
      <c r="SZ100" s="1087"/>
      <c r="TA100" s="1087"/>
      <c r="TB100" s="1087"/>
      <c r="TC100" s="1087"/>
      <c r="TD100" s="1087"/>
      <c r="TE100" s="1087"/>
      <c r="TF100" s="1087"/>
      <c r="TG100" s="1087"/>
      <c r="TH100" s="1087"/>
      <c r="TI100" s="1087"/>
      <c r="TJ100" s="1087"/>
      <c r="TK100" s="1087"/>
      <c r="TL100" s="1087"/>
      <c r="TM100" s="1087"/>
      <c r="TN100" s="1087"/>
      <c r="TO100" s="1087"/>
      <c r="TP100" s="1087"/>
      <c r="TQ100" s="1087"/>
      <c r="TR100" s="1087"/>
      <c r="TS100" s="1087"/>
      <c r="TT100" s="1087"/>
      <c r="TU100" s="1087"/>
      <c r="TV100" s="1087"/>
      <c r="TW100" s="1087"/>
      <c r="TX100" s="1087"/>
      <c r="TY100" s="1087"/>
      <c r="TZ100" s="1087"/>
      <c r="UA100" s="1087"/>
      <c r="UB100" s="1087"/>
      <c r="UC100" s="1087"/>
      <c r="UD100" s="1087"/>
      <c r="UE100" s="1087"/>
      <c r="UF100" s="1087"/>
      <c r="UG100" s="1087"/>
      <c r="UH100" s="1087"/>
      <c r="UI100" s="1087"/>
      <c r="UJ100" s="1087"/>
      <c r="UK100" s="1087"/>
      <c r="UL100" s="1087"/>
      <c r="UM100" s="1087"/>
      <c r="UN100" s="1087"/>
      <c r="UO100" s="1087"/>
      <c r="UP100" s="1087"/>
      <c r="UQ100" s="1087"/>
      <c r="UR100" s="1087"/>
      <c r="US100" s="1087"/>
      <c r="UT100" s="1087"/>
      <c r="UU100" s="1087"/>
      <c r="UV100" s="1087"/>
      <c r="UW100" s="1087"/>
      <c r="UX100" s="1087"/>
      <c r="UY100" s="1087"/>
      <c r="UZ100" s="1087"/>
      <c r="VA100" s="1087"/>
      <c r="VB100" s="1087"/>
      <c r="VC100" s="1087"/>
      <c r="VD100" s="1087"/>
      <c r="VE100" s="1087"/>
      <c r="VF100" s="1087"/>
      <c r="VG100" s="1087"/>
      <c r="VH100" s="1087"/>
      <c r="VI100" s="1087"/>
      <c r="VJ100" s="1087"/>
      <c r="VK100" s="1087"/>
      <c r="VL100" s="1087"/>
      <c r="VM100" s="1087"/>
      <c r="VN100" s="1087"/>
      <c r="VO100" s="1087"/>
      <c r="VP100" s="1087"/>
      <c r="VQ100" s="1087"/>
      <c r="VR100" s="1087"/>
      <c r="VS100" s="1087"/>
      <c r="VT100" s="1087"/>
      <c r="VU100" s="1087"/>
      <c r="VV100" s="1087"/>
      <c r="VW100" s="1087"/>
      <c r="VX100" s="1087"/>
      <c r="VY100" s="1087"/>
      <c r="VZ100" s="1087"/>
      <c r="WA100" s="1087"/>
      <c r="WB100" s="1087"/>
      <c r="WC100" s="1087"/>
      <c r="WD100" s="1087"/>
      <c r="WE100" s="1087"/>
      <c r="WF100" s="1087"/>
      <c r="WG100" s="1087"/>
      <c r="WH100" s="1087"/>
      <c r="WI100" s="1087"/>
      <c r="WJ100" s="1087"/>
      <c r="WK100" s="1087"/>
      <c r="WL100" s="1087"/>
      <c r="WM100" s="1087"/>
      <c r="WN100" s="1087"/>
      <c r="WO100" s="1087"/>
      <c r="WP100" s="1087"/>
      <c r="WQ100" s="1087"/>
      <c r="WR100" s="1087"/>
      <c r="WS100" s="1087"/>
      <c r="WT100" s="1087"/>
      <c r="WU100" s="1087"/>
      <c r="WV100" s="1087"/>
      <c r="WW100" s="1087"/>
      <c r="WX100" s="1087"/>
      <c r="WY100" s="1087"/>
      <c r="WZ100" s="1087"/>
      <c r="XA100" s="1087"/>
      <c r="XB100" s="1087"/>
      <c r="XC100" s="1087"/>
      <c r="XD100" s="1087"/>
      <c r="XE100" s="1087"/>
      <c r="XF100" s="1087"/>
      <c r="XG100" s="1087"/>
      <c r="XH100" s="1087"/>
      <c r="XI100" s="1087"/>
      <c r="XJ100" s="1087"/>
      <c r="XK100" s="1087"/>
      <c r="XL100" s="1087"/>
      <c r="XM100" s="1087"/>
      <c r="XN100" s="1087"/>
      <c r="XO100" s="1087"/>
      <c r="XP100" s="1087"/>
      <c r="XQ100" s="1087"/>
      <c r="XR100" s="1087"/>
      <c r="XS100" s="1087"/>
      <c r="XT100" s="1087"/>
      <c r="XU100" s="1087"/>
      <c r="XV100" s="1087"/>
      <c r="XW100" s="1087"/>
      <c r="XX100" s="1087"/>
      <c r="XY100" s="1087"/>
      <c r="XZ100" s="1087"/>
      <c r="YA100" s="1087"/>
      <c r="YB100" s="1087"/>
      <c r="YC100" s="1087"/>
      <c r="YD100" s="1087"/>
      <c r="YE100" s="1087"/>
      <c r="YF100" s="1087"/>
      <c r="YG100" s="1087"/>
      <c r="YH100" s="1087"/>
      <c r="YI100" s="1087"/>
      <c r="YJ100" s="1087"/>
      <c r="YK100" s="1087"/>
      <c r="YL100" s="1087"/>
      <c r="YM100" s="1087"/>
      <c r="YN100" s="1087"/>
      <c r="YO100" s="1087"/>
      <c r="YP100" s="1087"/>
      <c r="YQ100" s="1087"/>
      <c r="YR100" s="1087"/>
      <c r="YS100" s="1087"/>
      <c r="YT100" s="1087"/>
      <c r="YU100" s="1087"/>
      <c r="YV100" s="1087"/>
      <c r="YW100" s="1087"/>
      <c r="YX100" s="1087"/>
      <c r="YY100" s="1087"/>
      <c r="YZ100" s="1087"/>
      <c r="ZA100" s="1087"/>
      <c r="ZB100" s="1087"/>
      <c r="ZC100" s="1087"/>
      <c r="ZD100" s="1087"/>
      <c r="ZE100" s="1087"/>
      <c r="ZF100" s="1087"/>
      <c r="ZG100" s="1087"/>
      <c r="ZH100" s="1087"/>
      <c r="ZI100" s="1087"/>
      <c r="ZJ100" s="1087"/>
      <c r="ZK100" s="1087"/>
      <c r="ZL100" s="1087"/>
      <c r="ZM100" s="1087"/>
      <c r="ZN100" s="1087"/>
      <c r="ZO100" s="1087"/>
      <c r="ZP100" s="1087"/>
      <c r="ZQ100" s="1087"/>
      <c r="ZR100" s="1087"/>
      <c r="ZS100" s="1087"/>
      <c r="ZT100" s="1087"/>
      <c r="ZU100" s="1087"/>
      <c r="ZV100" s="1087"/>
      <c r="ZW100" s="1087"/>
      <c r="ZX100" s="1087"/>
      <c r="ZY100" s="1087"/>
      <c r="ZZ100" s="1087"/>
      <c r="AAA100" s="1087"/>
      <c r="AAB100" s="1087"/>
      <c r="AAC100" s="1087"/>
      <c r="AAD100" s="1087"/>
      <c r="AAE100" s="1087"/>
      <c r="AAF100" s="1087"/>
      <c r="AAG100" s="1087"/>
      <c r="AAH100" s="1087"/>
      <c r="AAI100" s="1087"/>
      <c r="AAJ100" s="1087"/>
      <c r="AAK100" s="1087"/>
      <c r="AAL100" s="1087"/>
      <c r="AAM100" s="1087"/>
      <c r="AAN100" s="1087"/>
      <c r="AAO100" s="1087"/>
      <c r="AAP100" s="1087"/>
      <c r="AAQ100" s="1087"/>
      <c r="AAR100" s="1087"/>
      <c r="AAS100" s="1087"/>
      <c r="AAT100" s="1087"/>
      <c r="AAU100" s="1087"/>
      <c r="AAV100" s="1087"/>
      <c r="AAW100" s="1087"/>
      <c r="AAX100" s="1087"/>
      <c r="AAY100" s="1087"/>
      <c r="AAZ100" s="1087"/>
      <c r="ABA100" s="1087"/>
      <c r="ABB100" s="1087"/>
      <c r="ABC100" s="1087"/>
      <c r="ABD100" s="1087"/>
      <c r="ABE100" s="1087"/>
      <c r="ABF100" s="1087"/>
      <c r="ABG100" s="1087"/>
      <c r="ABH100" s="1087"/>
      <c r="ABI100" s="1087"/>
      <c r="ABJ100" s="1087"/>
      <c r="ABK100" s="1087"/>
      <c r="ABL100" s="1087"/>
      <c r="ABM100" s="1087"/>
      <c r="ABN100" s="1087"/>
      <c r="ABO100" s="1087"/>
      <c r="ABP100" s="1087"/>
      <c r="ABQ100" s="1087"/>
      <c r="ABR100" s="1087"/>
      <c r="ABS100" s="1087"/>
      <c r="ABT100" s="1087"/>
      <c r="ABU100" s="1087"/>
      <c r="ABV100" s="1087"/>
      <c r="ABW100" s="1087"/>
      <c r="ABX100" s="1087"/>
      <c r="ABY100" s="1087"/>
      <c r="ABZ100" s="1087"/>
      <c r="ACA100" s="1087"/>
      <c r="ACB100" s="1087"/>
      <c r="ACC100" s="1087"/>
      <c r="ACD100" s="1087"/>
      <c r="ACE100" s="1087"/>
      <c r="ACF100" s="1087"/>
      <c r="ACG100" s="1087"/>
      <c r="ACH100" s="1087"/>
      <c r="ACI100" s="1087"/>
      <c r="ACJ100" s="1087"/>
      <c r="ACK100" s="1087"/>
      <c r="ACL100" s="1087"/>
      <c r="ACM100" s="1087"/>
      <c r="ACN100" s="1087"/>
      <c r="ACO100" s="1087"/>
      <c r="ACP100" s="1087"/>
      <c r="ACQ100" s="1087"/>
      <c r="ACR100" s="1087"/>
      <c r="ACS100" s="1087"/>
      <c r="ACT100" s="1087"/>
      <c r="ACU100" s="1087"/>
      <c r="ACV100" s="1087"/>
      <c r="ACW100" s="1087"/>
      <c r="ACX100" s="1087"/>
      <c r="ACY100" s="1087"/>
      <c r="ACZ100" s="1087"/>
      <c r="ADA100" s="1087"/>
      <c r="ADB100" s="1087"/>
      <c r="ADC100" s="1087"/>
      <c r="ADD100" s="1087"/>
      <c r="ADE100" s="1087"/>
      <c r="ADF100" s="1087"/>
      <c r="ADG100" s="1087"/>
      <c r="ADH100" s="1087"/>
      <c r="ADI100" s="1087"/>
      <c r="ADJ100" s="1087"/>
      <c r="ADK100" s="1087"/>
      <c r="ADL100" s="1087"/>
      <c r="ADM100" s="1087"/>
      <c r="ADN100" s="1087"/>
      <c r="ADO100" s="1087"/>
      <c r="ADP100" s="1087"/>
      <c r="ADQ100" s="1087"/>
      <c r="ADR100" s="1087"/>
      <c r="ADS100" s="1087"/>
      <c r="ADT100" s="1087"/>
      <c r="ADU100" s="1087"/>
      <c r="ADV100" s="1087"/>
      <c r="ADW100" s="1087"/>
      <c r="ADX100" s="1087"/>
      <c r="ADY100" s="1087"/>
      <c r="ADZ100" s="1087"/>
      <c r="AEA100" s="1087"/>
      <c r="AEB100" s="1087"/>
      <c r="AEC100" s="1087"/>
      <c r="AED100" s="1087"/>
      <c r="AEE100" s="1087"/>
      <c r="AEF100" s="1087"/>
      <c r="AEG100" s="1087"/>
      <c r="AEH100" s="1087"/>
      <c r="AEI100" s="1087"/>
      <c r="AEJ100" s="1087"/>
      <c r="AEK100" s="1087"/>
      <c r="AEL100" s="1087"/>
      <c r="AEM100" s="1087"/>
      <c r="AEN100" s="1087"/>
      <c r="AEO100" s="1087"/>
      <c r="AEP100" s="1087"/>
      <c r="AEQ100" s="1087"/>
      <c r="AER100" s="1087"/>
      <c r="AES100" s="1087"/>
      <c r="AET100" s="1087"/>
      <c r="AEU100" s="1087"/>
      <c r="AEV100" s="1087"/>
      <c r="AEW100" s="1087"/>
      <c r="AEX100" s="1087"/>
      <c r="AEY100" s="1087"/>
      <c r="AEZ100" s="1087"/>
      <c r="AFA100" s="1087"/>
      <c r="AFB100" s="1087"/>
      <c r="AFC100" s="1087"/>
      <c r="AFD100" s="1087"/>
      <c r="AFE100" s="1087"/>
      <c r="AFF100" s="1087"/>
      <c r="AFG100" s="1087"/>
      <c r="AFH100" s="1087"/>
      <c r="AFI100" s="1087"/>
      <c r="AFJ100" s="1087"/>
      <c r="AFK100" s="1087"/>
      <c r="AFL100" s="1087"/>
      <c r="AFM100" s="1087"/>
      <c r="AFN100" s="1087"/>
      <c r="AFO100" s="1087"/>
      <c r="AFP100" s="1087"/>
      <c r="AFQ100" s="1087"/>
      <c r="AFR100" s="1087"/>
      <c r="AFS100" s="1087"/>
      <c r="AFT100" s="1087"/>
      <c r="AFU100" s="1087"/>
      <c r="AFV100" s="1087"/>
      <c r="AFW100" s="1087"/>
      <c r="AFX100" s="1087"/>
      <c r="AFY100" s="1087"/>
      <c r="AFZ100" s="1087"/>
      <c r="AGA100" s="1087"/>
      <c r="AGB100" s="1087"/>
      <c r="AGC100" s="1087"/>
      <c r="AGD100" s="1087"/>
      <c r="AGE100" s="1087"/>
      <c r="AGF100" s="1087"/>
      <c r="AGG100" s="1087"/>
      <c r="AGH100" s="1087"/>
      <c r="AGI100" s="1087"/>
      <c r="AGJ100" s="1087"/>
      <c r="AGK100" s="1087"/>
      <c r="AGL100" s="1087"/>
      <c r="AGM100" s="1087"/>
      <c r="AGN100" s="1087"/>
      <c r="AGO100" s="1087"/>
      <c r="AGP100" s="1087"/>
      <c r="AGQ100" s="1087"/>
      <c r="AGR100" s="1087"/>
      <c r="AGS100" s="1087"/>
      <c r="AGT100" s="1087"/>
      <c r="AGU100" s="1087"/>
      <c r="AGV100" s="1087"/>
      <c r="AGW100" s="1087"/>
      <c r="AGX100" s="1087"/>
      <c r="AGY100" s="1087"/>
      <c r="AGZ100" s="1087"/>
      <c r="AHA100" s="1087"/>
      <c r="AHB100" s="1087"/>
      <c r="AHC100" s="1087"/>
      <c r="AHD100" s="1087"/>
      <c r="AHE100" s="1087"/>
      <c r="AHF100" s="1087"/>
      <c r="AHG100" s="1087"/>
      <c r="AHH100" s="1087"/>
      <c r="AHI100" s="1087"/>
      <c r="AHJ100" s="1087"/>
      <c r="AHK100" s="1087"/>
      <c r="AHL100" s="1087"/>
      <c r="AHM100" s="1087"/>
      <c r="AHN100" s="1087"/>
      <c r="AHO100" s="1087"/>
      <c r="AHP100" s="1087"/>
      <c r="AHQ100" s="1087"/>
      <c r="AHR100" s="1087"/>
      <c r="AHS100" s="1087"/>
      <c r="AHT100" s="1087"/>
      <c r="AHU100" s="1087"/>
      <c r="AHV100" s="1087"/>
      <c r="AHW100" s="1087"/>
      <c r="AHX100" s="1087"/>
      <c r="AHY100" s="1087"/>
      <c r="AHZ100" s="1087"/>
      <c r="AIA100" s="1087"/>
      <c r="AIB100" s="1087"/>
      <c r="AIC100" s="1087"/>
      <c r="AID100" s="1087"/>
      <c r="AIE100" s="1087"/>
      <c r="AIF100" s="1087"/>
      <c r="AIG100" s="1087"/>
      <c r="AIH100" s="1087"/>
      <c r="AII100" s="1087"/>
      <c r="AIJ100" s="1087"/>
      <c r="AIK100" s="1087"/>
      <c r="AIL100" s="1087"/>
      <c r="AIM100" s="1087"/>
      <c r="AIN100" s="1087"/>
      <c r="AIO100" s="1087"/>
      <c r="AIP100" s="1087"/>
      <c r="AIQ100" s="1087"/>
      <c r="AIR100" s="1087"/>
      <c r="AIS100" s="1087"/>
      <c r="AIT100" s="1087"/>
      <c r="AIU100" s="1087"/>
      <c r="AIV100" s="1087"/>
      <c r="AIW100" s="1087"/>
      <c r="AIX100" s="1087"/>
      <c r="AIY100" s="1087"/>
      <c r="AIZ100" s="1087"/>
      <c r="AJA100" s="1087"/>
      <c r="AJB100" s="1087"/>
      <c r="AJC100" s="1087"/>
      <c r="AJD100" s="1087"/>
      <c r="AJE100" s="1087"/>
      <c r="AJF100" s="1087"/>
      <c r="AJG100" s="1087"/>
      <c r="AJH100" s="1087"/>
      <c r="AJI100" s="1087"/>
      <c r="AJJ100" s="1087"/>
      <c r="AJK100" s="1087"/>
      <c r="AJL100" s="1087"/>
      <c r="AJM100" s="1087"/>
      <c r="AJN100" s="1087"/>
      <c r="AJO100" s="1087"/>
      <c r="AJP100" s="1087"/>
      <c r="AJQ100" s="1087"/>
      <c r="AJR100" s="1087"/>
      <c r="AJS100" s="1087"/>
      <c r="AJT100" s="1087"/>
      <c r="AJU100" s="1087"/>
      <c r="AJV100" s="1087"/>
      <c r="AJW100" s="1087"/>
      <c r="AJX100" s="1087"/>
      <c r="AJY100" s="1087"/>
      <c r="AJZ100" s="1087"/>
      <c r="AKA100" s="1087"/>
      <c r="AKB100" s="1087"/>
      <c r="AKC100" s="1087"/>
      <c r="AKD100" s="1087"/>
      <c r="AKE100" s="1087"/>
      <c r="AKF100" s="1087"/>
      <c r="AKG100" s="1087"/>
      <c r="AKH100" s="1087"/>
      <c r="AKI100" s="1087"/>
      <c r="AKJ100" s="1087"/>
      <c r="AKK100" s="1087"/>
      <c r="AKL100" s="1087"/>
      <c r="AKM100" s="1087"/>
      <c r="AKN100" s="1087"/>
      <c r="AKO100" s="1087"/>
      <c r="AKP100" s="1087"/>
      <c r="AKQ100" s="1087"/>
      <c r="AKR100" s="1087"/>
      <c r="AKS100" s="1087"/>
      <c r="AKT100" s="1087"/>
      <c r="AKU100" s="1087"/>
      <c r="AKV100" s="1087"/>
      <c r="AKW100" s="1087"/>
      <c r="AKX100" s="1087"/>
      <c r="AKY100" s="1087"/>
      <c r="AKZ100" s="1087"/>
      <c r="ALA100" s="1087"/>
      <c r="ALB100" s="1087"/>
      <c r="ALC100" s="1087"/>
      <c r="ALD100" s="1087"/>
      <c r="ALE100" s="1087"/>
      <c r="ALF100" s="1087"/>
      <c r="ALG100" s="1087"/>
      <c r="ALH100" s="1087"/>
      <c r="ALI100" s="1087"/>
      <c r="ALJ100" s="1087"/>
      <c r="ALK100" s="1087"/>
      <c r="ALL100" s="1087"/>
      <c r="ALM100" s="1087"/>
      <c r="ALN100" s="1087"/>
      <c r="ALO100" s="1087"/>
      <c r="ALP100" s="1087"/>
      <c r="ALQ100" s="1087"/>
      <c r="ALR100" s="1087"/>
      <c r="ALS100" s="1087"/>
      <c r="ALT100" s="1087"/>
      <c r="ALU100" s="1087"/>
      <c r="ALV100" s="1087"/>
      <c r="ALW100" s="1087"/>
      <c r="ALX100" s="1087"/>
      <c r="ALY100" s="1087"/>
      <c r="ALZ100" s="1087"/>
      <c r="AMA100" s="1087"/>
      <c r="AMB100" s="1087"/>
      <c r="AMC100" s="1087"/>
      <c r="AMD100" s="1087"/>
      <c r="AME100" s="1087"/>
      <c r="AMF100" s="1087"/>
      <c r="AMG100" s="1087"/>
      <c r="AMH100" s="1087"/>
    </row>
    <row r="101" spans="1:1025" s="793" customFormat="1" ht="12" x14ac:dyDescent="0.2">
      <c r="A101" s="1113" t="s">
        <v>2651</v>
      </c>
      <c r="B101" s="793" t="s">
        <v>2650</v>
      </c>
      <c r="C101" s="1085">
        <v>43250000</v>
      </c>
      <c r="D101" s="1085">
        <v>2800312.66</v>
      </c>
      <c r="E101" s="1085">
        <v>46050312.659999996</v>
      </c>
      <c r="F101" s="1085">
        <v>17305049.899999999</v>
      </c>
      <c r="G101" s="1085">
        <v>28745262.760000002</v>
      </c>
      <c r="H101" s="1357">
        <f t="shared" si="1"/>
        <v>0.37578572001817112</v>
      </c>
      <c r="I101" s="1087"/>
      <c r="J101" s="1087"/>
      <c r="K101" s="1087"/>
      <c r="L101" s="1087"/>
      <c r="M101" s="1087"/>
      <c r="N101" s="1087"/>
      <c r="O101" s="1087"/>
      <c r="P101" s="1087"/>
      <c r="Q101" s="1087"/>
      <c r="R101" s="1087"/>
      <c r="S101" s="1087"/>
      <c r="T101" s="1087"/>
      <c r="U101" s="1087"/>
      <c r="V101" s="1087"/>
      <c r="W101" s="1087"/>
      <c r="X101" s="1087"/>
      <c r="Y101" s="1087"/>
      <c r="Z101" s="1087"/>
      <c r="AA101" s="1087"/>
      <c r="AB101" s="1087"/>
      <c r="AC101" s="1087"/>
      <c r="AD101" s="1087"/>
      <c r="AE101" s="1087"/>
      <c r="AF101" s="1087"/>
      <c r="AG101" s="1087"/>
      <c r="AH101" s="1087"/>
      <c r="AI101" s="1087"/>
      <c r="AJ101" s="1087"/>
      <c r="AK101" s="1087"/>
      <c r="AL101" s="1087"/>
      <c r="AM101" s="1087"/>
      <c r="AN101" s="1087"/>
      <c r="AO101" s="1087"/>
      <c r="AP101" s="1087"/>
      <c r="AQ101" s="1087"/>
      <c r="AR101" s="1087"/>
      <c r="AS101" s="1087"/>
      <c r="AT101" s="1087"/>
      <c r="AU101" s="1087"/>
      <c r="AV101" s="1087"/>
      <c r="AW101" s="1087"/>
      <c r="AX101" s="1087"/>
      <c r="AY101" s="1087"/>
      <c r="AZ101" s="1087"/>
      <c r="BA101" s="1087"/>
      <c r="BB101" s="1087"/>
      <c r="BC101" s="1087"/>
      <c r="BD101" s="1087"/>
      <c r="BE101" s="1087"/>
      <c r="BF101" s="1087"/>
      <c r="BG101" s="1087"/>
      <c r="BH101" s="1087"/>
      <c r="BI101" s="1087"/>
      <c r="BJ101" s="1087"/>
      <c r="BK101" s="1087"/>
      <c r="BL101" s="1087"/>
      <c r="BM101" s="1087"/>
      <c r="BN101" s="1087"/>
      <c r="BO101" s="1087"/>
      <c r="BP101" s="1087"/>
      <c r="BQ101" s="1087"/>
      <c r="BR101" s="1087"/>
      <c r="BS101" s="1087"/>
      <c r="BT101" s="1087"/>
      <c r="BU101" s="1087"/>
      <c r="BV101" s="1087"/>
      <c r="BW101" s="1087"/>
      <c r="BX101" s="1087"/>
      <c r="BY101" s="1087"/>
      <c r="BZ101" s="1087"/>
      <c r="CA101" s="1087"/>
      <c r="CB101" s="1087"/>
      <c r="CC101" s="1087"/>
      <c r="CD101" s="1087"/>
      <c r="CE101" s="1087"/>
      <c r="CF101" s="1087"/>
      <c r="CG101" s="1087"/>
      <c r="CH101" s="1087"/>
      <c r="CI101" s="1087"/>
      <c r="CJ101" s="1087"/>
      <c r="CK101" s="1087"/>
      <c r="CL101" s="1087"/>
      <c r="CM101" s="1087"/>
      <c r="CN101" s="1087"/>
      <c r="CO101" s="1087"/>
      <c r="CP101" s="1087"/>
      <c r="CQ101" s="1087"/>
      <c r="CR101" s="1087"/>
      <c r="CS101" s="1087"/>
      <c r="CT101" s="1087"/>
      <c r="CU101" s="1087"/>
      <c r="CV101" s="1087"/>
      <c r="CW101" s="1087"/>
      <c r="CX101" s="1087"/>
      <c r="CY101" s="1087"/>
      <c r="CZ101" s="1087"/>
      <c r="DA101" s="1087"/>
      <c r="DB101" s="1087"/>
      <c r="DC101" s="1087"/>
      <c r="DD101" s="1087"/>
      <c r="DE101" s="1087"/>
      <c r="DF101" s="1087"/>
      <c r="DG101" s="1087"/>
      <c r="DH101" s="1087"/>
      <c r="DI101" s="1087"/>
      <c r="DJ101" s="1087"/>
      <c r="DK101" s="1087"/>
      <c r="DL101" s="1087"/>
      <c r="DM101" s="1087"/>
      <c r="DN101" s="1087"/>
      <c r="DO101" s="1087"/>
      <c r="DP101" s="1087"/>
      <c r="DQ101" s="1087"/>
      <c r="DR101" s="1087"/>
      <c r="DS101" s="1087"/>
      <c r="DT101" s="1087"/>
      <c r="DU101" s="1087"/>
      <c r="DV101" s="1087"/>
      <c r="DW101" s="1087"/>
      <c r="DX101" s="1087"/>
      <c r="DY101" s="1087"/>
      <c r="DZ101" s="1087"/>
      <c r="EA101" s="1087"/>
      <c r="EB101" s="1087"/>
      <c r="EC101" s="1087"/>
      <c r="ED101" s="1087"/>
      <c r="EE101" s="1087"/>
      <c r="EF101" s="1087"/>
      <c r="EG101" s="1087"/>
      <c r="EH101" s="1087"/>
      <c r="EI101" s="1087"/>
      <c r="EJ101" s="1087"/>
      <c r="EK101" s="1087"/>
      <c r="EL101" s="1087"/>
      <c r="EM101" s="1087"/>
      <c r="EN101" s="1087"/>
      <c r="EO101" s="1087"/>
      <c r="EP101" s="1087"/>
      <c r="EQ101" s="1087"/>
      <c r="ER101" s="1087"/>
      <c r="ES101" s="1087"/>
      <c r="ET101" s="1087"/>
      <c r="EU101" s="1087"/>
      <c r="EV101" s="1087"/>
      <c r="EW101" s="1087"/>
      <c r="EX101" s="1087"/>
      <c r="EY101" s="1087"/>
      <c r="EZ101" s="1087"/>
      <c r="FA101" s="1087"/>
      <c r="FB101" s="1087"/>
      <c r="FC101" s="1087"/>
      <c r="FD101" s="1087"/>
      <c r="FE101" s="1087"/>
      <c r="FF101" s="1087"/>
      <c r="FG101" s="1087"/>
      <c r="FH101" s="1087"/>
      <c r="FI101" s="1087"/>
      <c r="FJ101" s="1087"/>
      <c r="FK101" s="1087"/>
      <c r="FL101" s="1087"/>
      <c r="FM101" s="1087"/>
      <c r="FN101" s="1087"/>
      <c r="FO101" s="1087"/>
      <c r="FP101" s="1087"/>
      <c r="FQ101" s="1087"/>
      <c r="FR101" s="1087"/>
      <c r="FS101" s="1087"/>
      <c r="FT101" s="1087"/>
      <c r="FU101" s="1087"/>
      <c r="FV101" s="1087"/>
      <c r="FW101" s="1087"/>
      <c r="FX101" s="1087"/>
      <c r="FY101" s="1087"/>
      <c r="FZ101" s="1087"/>
      <c r="GA101" s="1087"/>
      <c r="GB101" s="1087"/>
      <c r="GC101" s="1087"/>
      <c r="GD101" s="1087"/>
      <c r="GE101" s="1087"/>
      <c r="GF101" s="1087"/>
      <c r="GG101" s="1087"/>
      <c r="GH101" s="1087"/>
      <c r="GI101" s="1087"/>
      <c r="GJ101" s="1087"/>
      <c r="GK101" s="1087"/>
      <c r="GL101" s="1087"/>
      <c r="GM101" s="1087"/>
      <c r="GN101" s="1087"/>
      <c r="GO101" s="1087"/>
      <c r="GP101" s="1087"/>
      <c r="GQ101" s="1087"/>
      <c r="GR101" s="1087"/>
      <c r="GS101" s="1087"/>
      <c r="GT101" s="1087"/>
      <c r="GU101" s="1087"/>
      <c r="GV101" s="1087"/>
      <c r="GW101" s="1087"/>
      <c r="GX101" s="1087"/>
      <c r="GY101" s="1087"/>
      <c r="GZ101" s="1087"/>
      <c r="HA101" s="1087"/>
      <c r="HB101" s="1087"/>
      <c r="HC101" s="1087"/>
      <c r="HD101" s="1087"/>
      <c r="HE101" s="1087"/>
      <c r="HF101" s="1087"/>
      <c r="HG101" s="1087"/>
      <c r="HH101" s="1087"/>
      <c r="HI101" s="1087"/>
      <c r="HJ101" s="1087"/>
      <c r="HK101" s="1087"/>
      <c r="HL101" s="1087"/>
      <c r="HM101" s="1087"/>
      <c r="HN101" s="1087"/>
      <c r="HO101" s="1087"/>
      <c r="HP101" s="1087"/>
      <c r="HQ101" s="1087"/>
      <c r="HR101" s="1087"/>
      <c r="HS101" s="1087"/>
      <c r="HT101" s="1087"/>
      <c r="HU101" s="1087"/>
      <c r="HV101" s="1087"/>
      <c r="HW101" s="1087"/>
      <c r="HX101" s="1087"/>
      <c r="HY101" s="1087"/>
      <c r="HZ101" s="1087"/>
      <c r="IA101" s="1087"/>
      <c r="IB101" s="1087"/>
      <c r="IC101" s="1087"/>
      <c r="ID101" s="1087"/>
      <c r="IE101" s="1087"/>
      <c r="IF101" s="1087"/>
      <c r="IG101" s="1087"/>
      <c r="IH101" s="1087"/>
      <c r="II101" s="1087"/>
      <c r="IJ101" s="1087"/>
      <c r="IK101" s="1087"/>
      <c r="IL101" s="1087"/>
      <c r="IM101" s="1087"/>
      <c r="IN101" s="1087"/>
      <c r="IO101" s="1087"/>
      <c r="IP101" s="1087"/>
      <c r="IQ101" s="1087"/>
      <c r="IR101" s="1087"/>
      <c r="IS101" s="1087"/>
      <c r="IT101" s="1087"/>
      <c r="IU101" s="1087"/>
      <c r="IV101" s="1087"/>
      <c r="IW101" s="1087"/>
      <c r="IX101" s="1087"/>
      <c r="IY101" s="1087"/>
      <c r="IZ101" s="1087"/>
      <c r="JA101" s="1087"/>
      <c r="JB101" s="1087"/>
      <c r="JC101" s="1087"/>
      <c r="JD101" s="1087"/>
      <c r="JE101" s="1087"/>
      <c r="JF101" s="1087"/>
      <c r="JG101" s="1087"/>
      <c r="JH101" s="1087"/>
      <c r="JI101" s="1087"/>
      <c r="JJ101" s="1087"/>
      <c r="JK101" s="1087"/>
      <c r="JL101" s="1087"/>
      <c r="JM101" s="1087"/>
      <c r="JN101" s="1087"/>
      <c r="JO101" s="1087"/>
      <c r="JP101" s="1087"/>
      <c r="JQ101" s="1087"/>
      <c r="JR101" s="1087"/>
      <c r="JS101" s="1087"/>
      <c r="JT101" s="1087"/>
      <c r="JU101" s="1087"/>
      <c r="JV101" s="1087"/>
      <c r="JW101" s="1087"/>
      <c r="JX101" s="1087"/>
      <c r="JY101" s="1087"/>
      <c r="JZ101" s="1087"/>
      <c r="KA101" s="1087"/>
      <c r="KB101" s="1087"/>
      <c r="KC101" s="1087"/>
      <c r="KD101" s="1087"/>
      <c r="KE101" s="1087"/>
      <c r="KF101" s="1087"/>
      <c r="KG101" s="1087"/>
      <c r="KH101" s="1087"/>
      <c r="KI101" s="1087"/>
      <c r="KJ101" s="1087"/>
      <c r="KK101" s="1087"/>
      <c r="KL101" s="1087"/>
      <c r="KM101" s="1087"/>
      <c r="KN101" s="1087"/>
      <c r="KO101" s="1087"/>
      <c r="KP101" s="1087"/>
      <c r="KQ101" s="1087"/>
      <c r="KR101" s="1087"/>
      <c r="KS101" s="1087"/>
      <c r="KT101" s="1087"/>
      <c r="KU101" s="1087"/>
      <c r="KV101" s="1087"/>
      <c r="KW101" s="1087"/>
      <c r="KX101" s="1087"/>
      <c r="KY101" s="1087"/>
      <c r="KZ101" s="1087"/>
      <c r="LA101" s="1087"/>
      <c r="LB101" s="1087"/>
      <c r="LC101" s="1087"/>
      <c r="LD101" s="1087"/>
      <c r="LE101" s="1087"/>
      <c r="LF101" s="1087"/>
      <c r="LG101" s="1087"/>
      <c r="LH101" s="1087"/>
      <c r="LI101" s="1087"/>
      <c r="LJ101" s="1087"/>
      <c r="LK101" s="1087"/>
      <c r="LL101" s="1087"/>
      <c r="LM101" s="1087"/>
      <c r="LN101" s="1087"/>
      <c r="LO101" s="1087"/>
      <c r="LP101" s="1087"/>
      <c r="LQ101" s="1087"/>
      <c r="LR101" s="1087"/>
      <c r="LS101" s="1087"/>
      <c r="LT101" s="1087"/>
      <c r="LU101" s="1087"/>
      <c r="LV101" s="1087"/>
      <c r="LW101" s="1087"/>
      <c r="LX101" s="1087"/>
      <c r="LY101" s="1087"/>
      <c r="LZ101" s="1087"/>
      <c r="MA101" s="1087"/>
      <c r="MB101" s="1087"/>
      <c r="MC101" s="1087"/>
      <c r="MD101" s="1087"/>
      <c r="ME101" s="1087"/>
      <c r="MF101" s="1087"/>
      <c r="MG101" s="1087"/>
      <c r="MH101" s="1087"/>
      <c r="MI101" s="1087"/>
      <c r="MJ101" s="1087"/>
      <c r="MK101" s="1087"/>
      <c r="ML101" s="1087"/>
      <c r="MM101" s="1087"/>
      <c r="MN101" s="1087"/>
      <c r="MO101" s="1087"/>
      <c r="MP101" s="1087"/>
      <c r="MQ101" s="1087"/>
      <c r="MR101" s="1087"/>
      <c r="MS101" s="1087"/>
      <c r="MT101" s="1087"/>
      <c r="MU101" s="1087"/>
      <c r="MV101" s="1087"/>
      <c r="MW101" s="1087"/>
      <c r="MX101" s="1087"/>
      <c r="MY101" s="1087"/>
      <c r="MZ101" s="1087"/>
      <c r="NA101" s="1087"/>
      <c r="NB101" s="1087"/>
      <c r="NC101" s="1087"/>
      <c r="ND101" s="1087"/>
      <c r="NE101" s="1087"/>
      <c r="NF101" s="1087"/>
      <c r="NG101" s="1087"/>
      <c r="NH101" s="1087"/>
      <c r="NI101" s="1087"/>
      <c r="NJ101" s="1087"/>
      <c r="NK101" s="1087"/>
      <c r="NL101" s="1087"/>
      <c r="NM101" s="1087"/>
      <c r="NN101" s="1087"/>
      <c r="NO101" s="1087"/>
      <c r="NP101" s="1087"/>
      <c r="NQ101" s="1087"/>
      <c r="NR101" s="1087"/>
      <c r="NS101" s="1087"/>
      <c r="NT101" s="1087"/>
      <c r="NU101" s="1087"/>
      <c r="NV101" s="1087"/>
      <c r="NW101" s="1087"/>
      <c r="NX101" s="1087"/>
      <c r="NY101" s="1087"/>
      <c r="NZ101" s="1087"/>
      <c r="OA101" s="1087"/>
      <c r="OB101" s="1087"/>
      <c r="OC101" s="1087"/>
      <c r="OD101" s="1087"/>
      <c r="OE101" s="1087"/>
      <c r="OF101" s="1087"/>
      <c r="OG101" s="1087"/>
      <c r="OH101" s="1087"/>
      <c r="OI101" s="1087"/>
      <c r="OJ101" s="1087"/>
      <c r="OK101" s="1087"/>
      <c r="OL101" s="1087"/>
      <c r="OM101" s="1087"/>
      <c r="ON101" s="1087"/>
      <c r="OO101" s="1087"/>
      <c r="OP101" s="1087"/>
      <c r="OQ101" s="1087"/>
      <c r="OR101" s="1087"/>
      <c r="OS101" s="1087"/>
      <c r="OT101" s="1087"/>
      <c r="OU101" s="1087"/>
      <c r="OV101" s="1087"/>
      <c r="OW101" s="1087"/>
      <c r="OX101" s="1087"/>
      <c r="OY101" s="1087"/>
      <c r="OZ101" s="1087"/>
      <c r="PA101" s="1087"/>
      <c r="PB101" s="1087"/>
      <c r="PC101" s="1087"/>
      <c r="PD101" s="1087"/>
      <c r="PE101" s="1087"/>
      <c r="PF101" s="1087"/>
      <c r="PG101" s="1087"/>
      <c r="PH101" s="1087"/>
      <c r="PI101" s="1087"/>
      <c r="PJ101" s="1087"/>
      <c r="PK101" s="1087"/>
      <c r="PL101" s="1087"/>
      <c r="PM101" s="1087"/>
      <c r="PN101" s="1087"/>
      <c r="PO101" s="1087"/>
      <c r="PP101" s="1087"/>
      <c r="PQ101" s="1087"/>
      <c r="PR101" s="1087"/>
      <c r="PS101" s="1087"/>
      <c r="PT101" s="1087"/>
      <c r="PU101" s="1087"/>
      <c r="PV101" s="1087"/>
      <c r="PW101" s="1087"/>
      <c r="PX101" s="1087"/>
      <c r="PY101" s="1087"/>
      <c r="PZ101" s="1087"/>
      <c r="QA101" s="1087"/>
      <c r="QB101" s="1087"/>
      <c r="QC101" s="1087"/>
      <c r="QD101" s="1087"/>
      <c r="QE101" s="1087"/>
      <c r="QF101" s="1087"/>
      <c r="QG101" s="1087"/>
      <c r="QH101" s="1087"/>
      <c r="QI101" s="1087"/>
      <c r="QJ101" s="1087"/>
      <c r="QK101" s="1087"/>
      <c r="QL101" s="1087"/>
      <c r="QM101" s="1087"/>
      <c r="QN101" s="1087"/>
      <c r="QO101" s="1087"/>
      <c r="QP101" s="1087"/>
      <c r="QQ101" s="1087"/>
      <c r="QR101" s="1087"/>
      <c r="QS101" s="1087"/>
      <c r="QT101" s="1087"/>
      <c r="QU101" s="1087"/>
      <c r="QV101" s="1087"/>
      <c r="QW101" s="1087"/>
      <c r="QX101" s="1087"/>
      <c r="QY101" s="1087"/>
      <c r="QZ101" s="1087"/>
      <c r="RA101" s="1087"/>
      <c r="RB101" s="1087"/>
      <c r="RC101" s="1087"/>
      <c r="RD101" s="1087"/>
      <c r="RE101" s="1087"/>
      <c r="RF101" s="1087"/>
      <c r="RG101" s="1087"/>
      <c r="RH101" s="1087"/>
      <c r="RI101" s="1087"/>
      <c r="RJ101" s="1087"/>
      <c r="RK101" s="1087"/>
      <c r="RL101" s="1087"/>
      <c r="RM101" s="1087"/>
      <c r="RN101" s="1087"/>
      <c r="RO101" s="1087"/>
      <c r="RP101" s="1087"/>
      <c r="RQ101" s="1087"/>
      <c r="RR101" s="1087"/>
      <c r="RS101" s="1087"/>
      <c r="RT101" s="1087"/>
      <c r="RU101" s="1087"/>
      <c r="RV101" s="1087"/>
      <c r="RW101" s="1087"/>
      <c r="RX101" s="1087"/>
      <c r="RY101" s="1087"/>
      <c r="RZ101" s="1087"/>
      <c r="SA101" s="1087"/>
      <c r="SB101" s="1087"/>
      <c r="SC101" s="1087"/>
      <c r="SD101" s="1087"/>
      <c r="SE101" s="1087"/>
      <c r="SF101" s="1087"/>
      <c r="SG101" s="1087"/>
      <c r="SH101" s="1087"/>
      <c r="SI101" s="1087"/>
      <c r="SJ101" s="1087"/>
      <c r="SK101" s="1087"/>
      <c r="SL101" s="1087"/>
      <c r="SM101" s="1087"/>
      <c r="SN101" s="1087"/>
      <c r="SO101" s="1087"/>
      <c r="SP101" s="1087"/>
      <c r="SQ101" s="1087"/>
      <c r="SR101" s="1087"/>
      <c r="SS101" s="1087"/>
      <c r="ST101" s="1087"/>
      <c r="SU101" s="1087"/>
      <c r="SV101" s="1087"/>
      <c r="SW101" s="1087"/>
      <c r="SX101" s="1087"/>
      <c r="SY101" s="1087"/>
      <c r="SZ101" s="1087"/>
      <c r="TA101" s="1087"/>
      <c r="TB101" s="1087"/>
      <c r="TC101" s="1087"/>
      <c r="TD101" s="1087"/>
      <c r="TE101" s="1087"/>
      <c r="TF101" s="1087"/>
      <c r="TG101" s="1087"/>
      <c r="TH101" s="1087"/>
      <c r="TI101" s="1087"/>
      <c r="TJ101" s="1087"/>
      <c r="TK101" s="1087"/>
      <c r="TL101" s="1087"/>
      <c r="TM101" s="1087"/>
      <c r="TN101" s="1087"/>
      <c r="TO101" s="1087"/>
      <c r="TP101" s="1087"/>
      <c r="TQ101" s="1087"/>
      <c r="TR101" s="1087"/>
      <c r="TS101" s="1087"/>
      <c r="TT101" s="1087"/>
      <c r="TU101" s="1087"/>
      <c r="TV101" s="1087"/>
      <c r="TW101" s="1087"/>
      <c r="TX101" s="1087"/>
      <c r="TY101" s="1087"/>
      <c r="TZ101" s="1087"/>
      <c r="UA101" s="1087"/>
      <c r="UB101" s="1087"/>
      <c r="UC101" s="1087"/>
      <c r="UD101" s="1087"/>
      <c r="UE101" s="1087"/>
      <c r="UF101" s="1087"/>
      <c r="UG101" s="1087"/>
      <c r="UH101" s="1087"/>
      <c r="UI101" s="1087"/>
      <c r="UJ101" s="1087"/>
      <c r="UK101" s="1087"/>
      <c r="UL101" s="1087"/>
      <c r="UM101" s="1087"/>
      <c r="UN101" s="1087"/>
      <c r="UO101" s="1087"/>
      <c r="UP101" s="1087"/>
      <c r="UQ101" s="1087"/>
      <c r="UR101" s="1087"/>
      <c r="US101" s="1087"/>
      <c r="UT101" s="1087"/>
      <c r="UU101" s="1087"/>
      <c r="UV101" s="1087"/>
      <c r="UW101" s="1087"/>
      <c r="UX101" s="1087"/>
      <c r="UY101" s="1087"/>
      <c r="UZ101" s="1087"/>
      <c r="VA101" s="1087"/>
      <c r="VB101" s="1087"/>
      <c r="VC101" s="1087"/>
      <c r="VD101" s="1087"/>
      <c r="VE101" s="1087"/>
      <c r="VF101" s="1087"/>
      <c r="VG101" s="1087"/>
      <c r="VH101" s="1087"/>
      <c r="VI101" s="1087"/>
      <c r="VJ101" s="1087"/>
      <c r="VK101" s="1087"/>
      <c r="VL101" s="1087"/>
      <c r="VM101" s="1087"/>
      <c r="VN101" s="1087"/>
      <c r="VO101" s="1087"/>
      <c r="VP101" s="1087"/>
      <c r="VQ101" s="1087"/>
      <c r="VR101" s="1087"/>
      <c r="VS101" s="1087"/>
      <c r="VT101" s="1087"/>
      <c r="VU101" s="1087"/>
      <c r="VV101" s="1087"/>
      <c r="VW101" s="1087"/>
      <c r="VX101" s="1087"/>
      <c r="VY101" s="1087"/>
      <c r="VZ101" s="1087"/>
      <c r="WA101" s="1087"/>
      <c r="WB101" s="1087"/>
      <c r="WC101" s="1087"/>
      <c r="WD101" s="1087"/>
      <c r="WE101" s="1087"/>
      <c r="WF101" s="1087"/>
      <c r="WG101" s="1087"/>
      <c r="WH101" s="1087"/>
      <c r="WI101" s="1087"/>
      <c r="WJ101" s="1087"/>
      <c r="WK101" s="1087"/>
      <c r="WL101" s="1087"/>
      <c r="WM101" s="1087"/>
      <c r="WN101" s="1087"/>
      <c r="WO101" s="1087"/>
      <c r="WP101" s="1087"/>
      <c r="WQ101" s="1087"/>
      <c r="WR101" s="1087"/>
      <c r="WS101" s="1087"/>
      <c r="WT101" s="1087"/>
      <c r="WU101" s="1087"/>
      <c r="WV101" s="1087"/>
      <c r="WW101" s="1087"/>
      <c r="WX101" s="1087"/>
      <c r="WY101" s="1087"/>
      <c r="WZ101" s="1087"/>
      <c r="XA101" s="1087"/>
      <c r="XB101" s="1087"/>
      <c r="XC101" s="1087"/>
      <c r="XD101" s="1087"/>
      <c r="XE101" s="1087"/>
      <c r="XF101" s="1087"/>
      <c r="XG101" s="1087"/>
      <c r="XH101" s="1087"/>
      <c r="XI101" s="1087"/>
      <c r="XJ101" s="1087"/>
      <c r="XK101" s="1087"/>
      <c r="XL101" s="1087"/>
      <c r="XM101" s="1087"/>
      <c r="XN101" s="1087"/>
      <c r="XO101" s="1087"/>
      <c r="XP101" s="1087"/>
      <c r="XQ101" s="1087"/>
      <c r="XR101" s="1087"/>
      <c r="XS101" s="1087"/>
      <c r="XT101" s="1087"/>
      <c r="XU101" s="1087"/>
      <c r="XV101" s="1087"/>
      <c r="XW101" s="1087"/>
      <c r="XX101" s="1087"/>
      <c r="XY101" s="1087"/>
      <c r="XZ101" s="1087"/>
      <c r="YA101" s="1087"/>
      <c r="YB101" s="1087"/>
      <c r="YC101" s="1087"/>
      <c r="YD101" s="1087"/>
      <c r="YE101" s="1087"/>
      <c r="YF101" s="1087"/>
      <c r="YG101" s="1087"/>
      <c r="YH101" s="1087"/>
      <c r="YI101" s="1087"/>
      <c r="YJ101" s="1087"/>
      <c r="YK101" s="1087"/>
      <c r="YL101" s="1087"/>
      <c r="YM101" s="1087"/>
      <c r="YN101" s="1087"/>
      <c r="YO101" s="1087"/>
      <c r="YP101" s="1087"/>
      <c r="YQ101" s="1087"/>
      <c r="YR101" s="1087"/>
      <c r="YS101" s="1087"/>
      <c r="YT101" s="1087"/>
      <c r="YU101" s="1087"/>
      <c r="YV101" s="1087"/>
      <c r="YW101" s="1087"/>
      <c r="YX101" s="1087"/>
      <c r="YY101" s="1087"/>
      <c r="YZ101" s="1087"/>
      <c r="ZA101" s="1087"/>
      <c r="ZB101" s="1087"/>
      <c r="ZC101" s="1087"/>
      <c r="ZD101" s="1087"/>
      <c r="ZE101" s="1087"/>
      <c r="ZF101" s="1087"/>
      <c r="ZG101" s="1087"/>
      <c r="ZH101" s="1087"/>
      <c r="ZI101" s="1087"/>
      <c r="ZJ101" s="1087"/>
      <c r="ZK101" s="1087"/>
      <c r="ZL101" s="1087"/>
      <c r="ZM101" s="1087"/>
      <c r="ZN101" s="1087"/>
      <c r="ZO101" s="1087"/>
      <c r="ZP101" s="1087"/>
      <c r="ZQ101" s="1087"/>
      <c r="ZR101" s="1087"/>
      <c r="ZS101" s="1087"/>
      <c r="ZT101" s="1087"/>
      <c r="ZU101" s="1087"/>
      <c r="ZV101" s="1087"/>
      <c r="ZW101" s="1087"/>
      <c r="ZX101" s="1087"/>
      <c r="ZY101" s="1087"/>
      <c r="ZZ101" s="1087"/>
      <c r="AAA101" s="1087"/>
      <c r="AAB101" s="1087"/>
      <c r="AAC101" s="1087"/>
      <c r="AAD101" s="1087"/>
      <c r="AAE101" s="1087"/>
      <c r="AAF101" s="1087"/>
      <c r="AAG101" s="1087"/>
      <c r="AAH101" s="1087"/>
      <c r="AAI101" s="1087"/>
      <c r="AAJ101" s="1087"/>
      <c r="AAK101" s="1087"/>
      <c r="AAL101" s="1087"/>
      <c r="AAM101" s="1087"/>
      <c r="AAN101" s="1087"/>
      <c r="AAO101" s="1087"/>
      <c r="AAP101" s="1087"/>
      <c r="AAQ101" s="1087"/>
      <c r="AAR101" s="1087"/>
      <c r="AAS101" s="1087"/>
      <c r="AAT101" s="1087"/>
      <c r="AAU101" s="1087"/>
      <c r="AAV101" s="1087"/>
      <c r="AAW101" s="1087"/>
      <c r="AAX101" s="1087"/>
      <c r="AAY101" s="1087"/>
      <c r="AAZ101" s="1087"/>
      <c r="ABA101" s="1087"/>
      <c r="ABB101" s="1087"/>
      <c r="ABC101" s="1087"/>
      <c r="ABD101" s="1087"/>
      <c r="ABE101" s="1087"/>
      <c r="ABF101" s="1087"/>
      <c r="ABG101" s="1087"/>
      <c r="ABH101" s="1087"/>
      <c r="ABI101" s="1087"/>
      <c r="ABJ101" s="1087"/>
      <c r="ABK101" s="1087"/>
      <c r="ABL101" s="1087"/>
      <c r="ABM101" s="1087"/>
      <c r="ABN101" s="1087"/>
      <c r="ABO101" s="1087"/>
      <c r="ABP101" s="1087"/>
      <c r="ABQ101" s="1087"/>
      <c r="ABR101" s="1087"/>
      <c r="ABS101" s="1087"/>
      <c r="ABT101" s="1087"/>
      <c r="ABU101" s="1087"/>
      <c r="ABV101" s="1087"/>
      <c r="ABW101" s="1087"/>
      <c r="ABX101" s="1087"/>
      <c r="ABY101" s="1087"/>
      <c r="ABZ101" s="1087"/>
      <c r="ACA101" s="1087"/>
      <c r="ACB101" s="1087"/>
      <c r="ACC101" s="1087"/>
      <c r="ACD101" s="1087"/>
      <c r="ACE101" s="1087"/>
      <c r="ACF101" s="1087"/>
      <c r="ACG101" s="1087"/>
      <c r="ACH101" s="1087"/>
      <c r="ACI101" s="1087"/>
      <c r="ACJ101" s="1087"/>
      <c r="ACK101" s="1087"/>
      <c r="ACL101" s="1087"/>
      <c r="ACM101" s="1087"/>
      <c r="ACN101" s="1087"/>
      <c r="ACO101" s="1087"/>
      <c r="ACP101" s="1087"/>
      <c r="ACQ101" s="1087"/>
      <c r="ACR101" s="1087"/>
      <c r="ACS101" s="1087"/>
      <c r="ACT101" s="1087"/>
      <c r="ACU101" s="1087"/>
      <c r="ACV101" s="1087"/>
      <c r="ACW101" s="1087"/>
      <c r="ACX101" s="1087"/>
      <c r="ACY101" s="1087"/>
      <c r="ACZ101" s="1087"/>
      <c r="ADA101" s="1087"/>
      <c r="ADB101" s="1087"/>
      <c r="ADC101" s="1087"/>
      <c r="ADD101" s="1087"/>
      <c r="ADE101" s="1087"/>
      <c r="ADF101" s="1087"/>
      <c r="ADG101" s="1087"/>
      <c r="ADH101" s="1087"/>
      <c r="ADI101" s="1087"/>
      <c r="ADJ101" s="1087"/>
      <c r="ADK101" s="1087"/>
      <c r="ADL101" s="1087"/>
      <c r="ADM101" s="1087"/>
      <c r="ADN101" s="1087"/>
      <c r="ADO101" s="1087"/>
      <c r="ADP101" s="1087"/>
      <c r="ADQ101" s="1087"/>
      <c r="ADR101" s="1087"/>
      <c r="ADS101" s="1087"/>
      <c r="ADT101" s="1087"/>
      <c r="ADU101" s="1087"/>
      <c r="ADV101" s="1087"/>
      <c r="ADW101" s="1087"/>
      <c r="ADX101" s="1087"/>
      <c r="ADY101" s="1087"/>
      <c r="ADZ101" s="1087"/>
      <c r="AEA101" s="1087"/>
      <c r="AEB101" s="1087"/>
      <c r="AEC101" s="1087"/>
      <c r="AED101" s="1087"/>
      <c r="AEE101" s="1087"/>
      <c r="AEF101" s="1087"/>
      <c r="AEG101" s="1087"/>
      <c r="AEH101" s="1087"/>
      <c r="AEI101" s="1087"/>
      <c r="AEJ101" s="1087"/>
      <c r="AEK101" s="1087"/>
      <c r="AEL101" s="1087"/>
      <c r="AEM101" s="1087"/>
      <c r="AEN101" s="1087"/>
      <c r="AEO101" s="1087"/>
      <c r="AEP101" s="1087"/>
      <c r="AEQ101" s="1087"/>
      <c r="AER101" s="1087"/>
      <c r="AES101" s="1087"/>
      <c r="AET101" s="1087"/>
      <c r="AEU101" s="1087"/>
      <c r="AEV101" s="1087"/>
      <c r="AEW101" s="1087"/>
      <c r="AEX101" s="1087"/>
      <c r="AEY101" s="1087"/>
      <c r="AEZ101" s="1087"/>
      <c r="AFA101" s="1087"/>
      <c r="AFB101" s="1087"/>
      <c r="AFC101" s="1087"/>
      <c r="AFD101" s="1087"/>
      <c r="AFE101" s="1087"/>
      <c r="AFF101" s="1087"/>
      <c r="AFG101" s="1087"/>
      <c r="AFH101" s="1087"/>
      <c r="AFI101" s="1087"/>
      <c r="AFJ101" s="1087"/>
      <c r="AFK101" s="1087"/>
      <c r="AFL101" s="1087"/>
      <c r="AFM101" s="1087"/>
      <c r="AFN101" s="1087"/>
      <c r="AFO101" s="1087"/>
      <c r="AFP101" s="1087"/>
      <c r="AFQ101" s="1087"/>
      <c r="AFR101" s="1087"/>
      <c r="AFS101" s="1087"/>
      <c r="AFT101" s="1087"/>
      <c r="AFU101" s="1087"/>
      <c r="AFV101" s="1087"/>
      <c r="AFW101" s="1087"/>
      <c r="AFX101" s="1087"/>
      <c r="AFY101" s="1087"/>
      <c r="AFZ101" s="1087"/>
      <c r="AGA101" s="1087"/>
      <c r="AGB101" s="1087"/>
      <c r="AGC101" s="1087"/>
      <c r="AGD101" s="1087"/>
      <c r="AGE101" s="1087"/>
      <c r="AGF101" s="1087"/>
      <c r="AGG101" s="1087"/>
      <c r="AGH101" s="1087"/>
      <c r="AGI101" s="1087"/>
      <c r="AGJ101" s="1087"/>
      <c r="AGK101" s="1087"/>
      <c r="AGL101" s="1087"/>
      <c r="AGM101" s="1087"/>
      <c r="AGN101" s="1087"/>
      <c r="AGO101" s="1087"/>
      <c r="AGP101" s="1087"/>
      <c r="AGQ101" s="1087"/>
      <c r="AGR101" s="1087"/>
      <c r="AGS101" s="1087"/>
      <c r="AGT101" s="1087"/>
      <c r="AGU101" s="1087"/>
      <c r="AGV101" s="1087"/>
      <c r="AGW101" s="1087"/>
      <c r="AGX101" s="1087"/>
      <c r="AGY101" s="1087"/>
      <c r="AGZ101" s="1087"/>
      <c r="AHA101" s="1087"/>
      <c r="AHB101" s="1087"/>
      <c r="AHC101" s="1087"/>
      <c r="AHD101" s="1087"/>
      <c r="AHE101" s="1087"/>
      <c r="AHF101" s="1087"/>
      <c r="AHG101" s="1087"/>
      <c r="AHH101" s="1087"/>
      <c r="AHI101" s="1087"/>
      <c r="AHJ101" s="1087"/>
      <c r="AHK101" s="1087"/>
      <c r="AHL101" s="1087"/>
      <c r="AHM101" s="1087"/>
      <c r="AHN101" s="1087"/>
      <c r="AHO101" s="1087"/>
      <c r="AHP101" s="1087"/>
      <c r="AHQ101" s="1087"/>
      <c r="AHR101" s="1087"/>
      <c r="AHS101" s="1087"/>
      <c r="AHT101" s="1087"/>
      <c r="AHU101" s="1087"/>
      <c r="AHV101" s="1087"/>
      <c r="AHW101" s="1087"/>
      <c r="AHX101" s="1087"/>
      <c r="AHY101" s="1087"/>
      <c r="AHZ101" s="1087"/>
      <c r="AIA101" s="1087"/>
      <c r="AIB101" s="1087"/>
      <c r="AIC101" s="1087"/>
      <c r="AID101" s="1087"/>
      <c r="AIE101" s="1087"/>
      <c r="AIF101" s="1087"/>
      <c r="AIG101" s="1087"/>
      <c r="AIH101" s="1087"/>
      <c r="AII101" s="1087"/>
      <c r="AIJ101" s="1087"/>
      <c r="AIK101" s="1087"/>
      <c r="AIL101" s="1087"/>
      <c r="AIM101" s="1087"/>
      <c r="AIN101" s="1087"/>
      <c r="AIO101" s="1087"/>
      <c r="AIP101" s="1087"/>
      <c r="AIQ101" s="1087"/>
      <c r="AIR101" s="1087"/>
      <c r="AIS101" s="1087"/>
      <c r="AIT101" s="1087"/>
      <c r="AIU101" s="1087"/>
      <c r="AIV101" s="1087"/>
      <c r="AIW101" s="1087"/>
      <c r="AIX101" s="1087"/>
      <c r="AIY101" s="1087"/>
      <c r="AIZ101" s="1087"/>
      <c r="AJA101" s="1087"/>
      <c r="AJB101" s="1087"/>
      <c r="AJC101" s="1087"/>
      <c r="AJD101" s="1087"/>
      <c r="AJE101" s="1087"/>
      <c r="AJF101" s="1087"/>
      <c r="AJG101" s="1087"/>
      <c r="AJH101" s="1087"/>
      <c r="AJI101" s="1087"/>
      <c r="AJJ101" s="1087"/>
      <c r="AJK101" s="1087"/>
      <c r="AJL101" s="1087"/>
      <c r="AJM101" s="1087"/>
      <c r="AJN101" s="1087"/>
      <c r="AJO101" s="1087"/>
      <c r="AJP101" s="1087"/>
      <c r="AJQ101" s="1087"/>
      <c r="AJR101" s="1087"/>
      <c r="AJS101" s="1087"/>
      <c r="AJT101" s="1087"/>
      <c r="AJU101" s="1087"/>
      <c r="AJV101" s="1087"/>
      <c r="AJW101" s="1087"/>
      <c r="AJX101" s="1087"/>
      <c r="AJY101" s="1087"/>
      <c r="AJZ101" s="1087"/>
      <c r="AKA101" s="1087"/>
      <c r="AKB101" s="1087"/>
      <c r="AKC101" s="1087"/>
      <c r="AKD101" s="1087"/>
      <c r="AKE101" s="1087"/>
      <c r="AKF101" s="1087"/>
      <c r="AKG101" s="1087"/>
      <c r="AKH101" s="1087"/>
      <c r="AKI101" s="1087"/>
      <c r="AKJ101" s="1087"/>
      <c r="AKK101" s="1087"/>
      <c r="AKL101" s="1087"/>
      <c r="AKM101" s="1087"/>
      <c r="AKN101" s="1087"/>
      <c r="AKO101" s="1087"/>
      <c r="AKP101" s="1087"/>
      <c r="AKQ101" s="1087"/>
      <c r="AKR101" s="1087"/>
      <c r="AKS101" s="1087"/>
      <c r="AKT101" s="1087"/>
      <c r="AKU101" s="1087"/>
      <c r="AKV101" s="1087"/>
      <c r="AKW101" s="1087"/>
      <c r="AKX101" s="1087"/>
      <c r="AKY101" s="1087"/>
      <c r="AKZ101" s="1087"/>
      <c r="ALA101" s="1087"/>
      <c r="ALB101" s="1087"/>
      <c r="ALC101" s="1087"/>
      <c r="ALD101" s="1087"/>
      <c r="ALE101" s="1087"/>
      <c r="ALF101" s="1087"/>
      <c r="ALG101" s="1087"/>
      <c r="ALH101" s="1087"/>
      <c r="ALI101" s="1087"/>
      <c r="ALJ101" s="1087"/>
      <c r="ALK101" s="1087"/>
      <c r="ALL101" s="1087"/>
      <c r="ALM101" s="1087"/>
      <c r="ALN101" s="1087"/>
      <c r="ALO101" s="1087"/>
      <c r="ALP101" s="1087"/>
      <c r="ALQ101" s="1087"/>
      <c r="ALR101" s="1087"/>
      <c r="ALS101" s="1087"/>
      <c r="ALT101" s="1087"/>
      <c r="ALU101" s="1087"/>
      <c r="ALV101" s="1087"/>
      <c r="ALW101" s="1087"/>
      <c r="ALX101" s="1087"/>
      <c r="ALY101" s="1087"/>
      <c r="ALZ101" s="1087"/>
      <c r="AMA101" s="1087"/>
      <c r="AMB101" s="1087"/>
      <c r="AMC101" s="1087"/>
      <c r="AMD101" s="1087"/>
      <c r="AME101" s="1087"/>
      <c r="AMF101" s="1087"/>
      <c r="AMG101" s="1087"/>
      <c r="AMH101" s="1087"/>
    </row>
    <row r="102" spans="1:1025" s="793" customFormat="1" ht="12" x14ac:dyDescent="0.2">
      <c r="A102" s="1113" t="s">
        <v>2652</v>
      </c>
      <c r="B102" s="793" t="s">
        <v>4841</v>
      </c>
      <c r="C102" s="1085">
        <v>1581706936.02</v>
      </c>
      <c r="D102" s="1085">
        <v>2944152</v>
      </c>
      <c r="E102" s="1085">
        <v>1584651088.02</v>
      </c>
      <c r="F102" s="1085">
        <v>390595018.19</v>
      </c>
      <c r="G102" s="1085">
        <v>1194056069.8299999</v>
      </c>
      <c r="H102" s="1357">
        <f t="shared" si="1"/>
        <v>0.24648644811650189</v>
      </c>
      <c r="I102" s="1087"/>
      <c r="J102" s="1087"/>
      <c r="K102" s="1087"/>
      <c r="L102" s="1087"/>
      <c r="M102" s="1087"/>
      <c r="N102" s="1087"/>
      <c r="O102" s="1087"/>
      <c r="P102" s="1087"/>
      <c r="Q102" s="1087"/>
      <c r="R102" s="1087"/>
      <c r="S102" s="1087"/>
      <c r="T102" s="1087"/>
      <c r="U102" s="1087"/>
      <c r="V102" s="1087"/>
      <c r="W102" s="1087"/>
      <c r="X102" s="1087"/>
      <c r="Y102" s="1087"/>
      <c r="Z102" s="1087"/>
      <c r="AA102" s="1087"/>
      <c r="AB102" s="1087"/>
      <c r="AC102" s="1087"/>
      <c r="AD102" s="1087"/>
      <c r="AE102" s="1087"/>
      <c r="AF102" s="1087"/>
      <c r="AG102" s="1087"/>
      <c r="AH102" s="1087"/>
      <c r="AI102" s="1087"/>
      <c r="AJ102" s="1087"/>
      <c r="AK102" s="1087"/>
      <c r="AL102" s="1087"/>
      <c r="AM102" s="1087"/>
      <c r="AN102" s="1087"/>
      <c r="AO102" s="1087"/>
      <c r="AP102" s="1087"/>
      <c r="AQ102" s="1087"/>
      <c r="AR102" s="1087"/>
      <c r="AS102" s="1087"/>
      <c r="AT102" s="1087"/>
      <c r="AU102" s="1087"/>
      <c r="AV102" s="1087"/>
      <c r="AW102" s="1087"/>
      <c r="AX102" s="1087"/>
      <c r="AY102" s="1087"/>
      <c r="AZ102" s="1087"/>
      <c r="BA102" s="1087"/>
      <c r="BB102" s="1087"/>
      <c r="BC102" s="1087"/>
      <c r="BD102" s="1087"/>
      <c r="BE102" s="1087"/>
      <c r="BF102" s="1087"/>
      <c r="BG102" s="1087"/>
      <c r="BH102" s="1087"/>
      <c r="BI102" s="1087"/>
      <c r="BJ102" s="1087"/>
      <c r="BK102" s="1087"/>
      <c r="BL102" s="1087"/>
      <c r="BM102" s="1087"/>
      <c r="BN102" s="1087"/>
      <c r="BO102" s="1087"/>
      <c r="BP102" s="1087"/>
      <c r="BQ102" s="1087"/>
      <c r="BR102" s="1087"/>
      <c r="BS102" s="1087"/>
      <c r="BT102" s="1087"/>
      <c r="BU102" s="1087"/>
      <c r="BV102" s="1087"/>
      <c r="BW102" s="1087"/>
      <c r="BX102" s="1087"/>
      <c r="BY102" s="1087"/>
      <c r="BZ102" s="1087"/>
      <c r="CA102" s="1087"/>
      <c r="CB102" s="1087"/>
      <c r="CC102" s="1087"/>
      <c r="CD102" s="1087"/>
      <c r="CE102" s="1087"/>
      <c r="CF102" s="1087"/>
      <c r="CG102" s="1087"/>
      <c r="CH102" s="1087"/>
      <c r="CI102" s="1087"/>
      <c r="CJ102" s="1087"/>
      <c r="CK102" s="1087"/>
      <c r="CL102" s="1087"/>
      <c r="CM102" s="1087"/>
      <c r="CN102" s="1087"/>
      <c r="CO102" s="1087"/>
      <c r="CP102" s="1087"/>
      <c r="CQ102" s="1087"/>
      <c r="CR102" s="1087"/>
      <c r="CS102" s="1087"/>
      <c r="CT102" s="1087"/>
      <c r="CU102" s="1087"/>
      <c r="CV102" s="1087"/>
      <c r="CW102" s="1087"/>
      <c r="CX102" s="1087"/>
      <c r="CY102" s="1087"/>
      <c r="CZ102" s="1087"/>
      <c r="DA102" s="1087"/>
      <c r="DB102" s="1087"/>
      <c r="DC102" s="1087"/>
      <c r="DD102" s="1087"/>
      <c r="DE102" s="1087"/>
      <c r="DF102" s="1087"/>
      <c r="DG102" s="1087"/>
      <c r="DH102" s="1087"/>
      <c r="DI102" s="1087"/>
      <c r="DJ102" s="1087"/>
      <c r="DK102" s="1087"/>
      <c r="DL102" s="1087"/>
      <c r="DM102" s="1087"/>
      <c r="DN102" s="1087"/>
      <c r="DO102" s="1087"/>
      <c r="DP102" s="1087"/>
      <c r="DQ102" s="1087"/>
      <c r="DR102" s="1087"/>
      <c r="DS102" s="1087"/>
      <c r="DT102" s="1087"/>
      <c r="DU102" s="1087"/>
      <c r="DV102" s="1087"/>
      <c r="DW102" s="1087"/>
      <c r="DX102" s="1087"/>
      <c r="DY102" s="1087"/>
      <c r="DZ102" s="1087"/>
      <c r="EA102" s="1087"/>
      <c r="EB102" s="1087"/>
      <c r="EC102" s="1087"/>
      <c r="ED102" s="1087"/>
      <c r="EE102" s="1087"/>
      <c r="EF102" s="1087"/>
      <c r="EG102" s="1087"/>
      <c r="EH102" s="1087"/>
      <c r="EI102" s="1087"/>
      <c r="EJ102" s="1087"/>
      <c r="EK102" s="1087"/>
      <c r="EL102" s="1087"/>
      <c r="EM102" s="1087"/>
      <c r="EN102" s="1087"/>
      <c r="EO102" s="1087"/>
      <c r="EP102" s="1087"/>
      <c r="EQ102" s="1087"/>
      <c r="ER102" s="1087"/>
      <c r="ES102" s="1087"/>
      <c r="ET102" s="1087"/>
      <c r="EU102" s="1087"/>
      <c r="EV102" s="1087"/>
      <c r="EW102" s="1087"/>
      <c r="EX102" s="1087"/>
      <c r="EY102" s="1087"/>
      <c r="EZ102" s="1087"/>
      <c r="FA102" s="1087"/>
      <c r="FB102" s="1087"/>
      <c r="FC102" s="1087"/>
      <c r="FD102" s="1087"/>
      <c r="FE102" s="1087"/>
      <c r="FF102" s="1087"/>
      <c r="FG102" s="1087"/>
      <c r="FH102" s="1087"/>
      <c r="FI102" s="1087"/>
      <c r="FJ102" s="1087"/>
      <c r="FK102" s="1087"/>
      <c r="FL102" s="1087"/>
      <c r="FM102" s="1087"/>
      <c r="FN102" s="1087"/>
      <c r="FO102" s="1087"/>
      <c r="FP102" s="1087"/>
      <c r="FQ102" s="1087"/>
      <c r="FR102" s="1087"/>
      <c r="FS102" s="1087"/>
      <c r="FT102" s="1087"/>
      <c r="FU102" s="1087"/>
      <c r="FV102" s="1087"/>
      <c r="FW102" s="1087"/>
      <c r="FX102" s="1087"/>
      <c r="FY102" s="1087"/>
      <c r="FZ102" s="1087"/>
      <c r="GA102" s="1087"/>
      <c r="GB102" s="1087"/>
      <c r="GC102" s="1087"/>
      <c r="GD102" s="1087"/>
      <c r="GE102" s="1087"/>
      <c r="GF102" s="1087"/>
      <c r="GG102" s="1087"/>
      <c r="GH102" s="1087"/>
      <c r="GI102" s="1087"/>
      <c r="GJ102" s="1087"/>
      <c r="GK102" s="1087"/>
      <c r="GL102" s="1087"/>
      <c r="GM102" s="1087"/>
      <c r="GN102" s="1087"/>
      <c r="GO102" s="1087"/>
      <c r="GP102" s="1087"/>
      <c r="GQ102" s="1087"/>
      <c r="GR102" s="1087"/>
      <c r="GS102" s="1087"/>
      <c r="GT102" s="1087"/>
      <c r="GU102" s="1087"/>
      <c r="GV102" s="1087"/>
      <c r="GW102" s="1087"/>
      <c r="GX102" s="1087"/>
      <c r="GY102" s="1087"/>
      <c r="GZ102" s="1087"/>
      <c r="HA102" s="1087"/>
      <c r="HB102" s="1087"/>
      <c r="HC102" s="1087"/>
      <c r="HD102" s="1087"/>
      <c r="HE102" s="1087"/>
      <c r="HF102" s="1087"/>
      <c r="HG102" s="1087"/>
      <c r="HH102" s="1087"/>
      <c r="HI102" s="1087"/>
      <c r="HJ102" s="1087"/>
      <c r="HK102" s="1087"/>
      <c r="HL102" s="1087"/>
      <c r="HM102" s="1087"/>
      <c r="HN102" s="1087"/>
      <c r="HO102" s="1087"/>
      <c r="HP102" s="1087"/>
      <c r="HQ102" s="1087"/>
      <c r="HR102" s="1087"/>
      <c r="HS102" s="1087"/>
      <c r="HT102" s="1087"/>
      <c r="HU102" s="1087"/>
      <c r="HV102" s="1087"/>
      <c r="HW102" s="1087"/>
      <c r="HX102" s="1087"/>
      <c r="HY102" s="1087"/>
      <c r="HZ102" s="1087"/>
      <c r="IA102" s="1087"/>
      <c r="IB102" s="1087"/>
      <c r="IC102" s="1087"/>
      <c r="ID102" s="1087"/>
      <c r="IE102" s="1087"/>
      <c r="IF102" s="1087"/>
      <c r="IG102" s="1087"/>
      <c r="IH102" s="1087"/>
      <c r="II102" s="1087"/>
      <c r="IJ102" s="1087"/>
      <c r="IK102" s="1087"/>
      <c r="IL102" s="1087"/>
      <c r="IM102" s="1087"/>
      <c r="IN102" s="1087"/>
      <c r="IO102" s="1087"/>
      <c r="IP102" s="1087"/>
      <c r="IQ102" s="1087"/>
      <c r="IR102" s="1087"/>
      <c r="IS102" s="1087"/>
      <c r="IT102" s="1087"/>
      <c r="IU102" s="1087"/>
      <c r="IV102" s="1087"/>
      <c r="IW102" s="1087"/>
      <c r="IX102" s="1087"/>
      <c r="IY102" s="1087"/>
      <c r="IZ102" s="1087"/>
      <c r="JA102" s="1087"/>
      <c r="JB102" s="1087"/>
      <c r="JC102" s="1087"/>
      <c r="JD102" s="1087"/>
      <c r="JE102" s="1087"/>
      <c r="JF102" s="1087"/>
      <c r="JG102" s="1087"/>
      <c r="JH102" s="1087"/>
      <c r="JI102" s="1087"/>
      <c r="JJ102" s="1087"/>
      <c r="JK102" s="1087"/>
      <c r="JL102" s="1087"/>
      <c r="JM102" s="1087"/>
      <c r="JN102" s="1087"/>
      <c r="JO102" s="1087"/>
      <c r="JP102" s="1087"/>
      <c r="JQ102" s="1087"/>
      <c r="JR102" s="1087"/>
      <c r="JS102" s="1087"/>
      <c r="JT102" s="1087"/>
      <c r="JU102" s="1087"/>
      <c r="JV102" s="1087"/>
      <c r="JW102" s="1087"/>
      <c r="JX102" s="1087"/>
      <c r="JY102" s="1087"/>
      <c r="JZ102" s="1087"/>
      <c r="KA102" s="1087"/>
      <c r="KB102" s="1087"/>
      <c r="KC102" s="1087"/>
      <c r="KD102" s="1087"/>
      <c r="KE102" s="1087"/>
      <c r="KF102" s="1087"/>
      <c r="KG102" s="1087"/>
      <c r="KH102" s="1087"/>
      <c r="KI102" s="1087"/>
      <c r="KJ102" s="1087"/>
      <c r="KK102" s="1087"/>
      <c r="KL102" s="1087"/>
      <c r="KM102" s="1087"/>
      <c r="KN102" s="1087"/>
      <c r="KO102" s="1087"/>
      <c r="KP102" s="1087"/>
      <c r="KQ102" s="1087"/>
      <c r="KR102" s="1087"/>
      <c r="KS102" s="1087"/>
      <c r="KT102" s="1087"/>
      <c r="KU102" s="1087"/>
      <c r="KV102" s="1087"/>
      <c r="KW102" s="1087"/>
      <c r="KX102" s="1087"/>
      <c r="KY102" s="1087"/>
      <c r="KZ102" s="1087"/>
      <c r="LA102" s="1087"/>
      <c r="LB102" s="1087"/>
      <c r="LC102" s="1087"/>
      <c r="LD102" s="1087"/>
      <c r="LE102" s="1087"/>
      <c r="LF102" s="1087"/>
      <c r="LG102" s="1087"/>
      <c r="LH102" s="1087"/>
      <c r="LI102" s="1087"/>
      <c r="LJ102" s="1087"/>
      <c r="LK102" s="1087"/>
      <c r="LL102" s="1087"/>
      <c r="LM102" s="1087"/>
      <c r="LN102" s="1087"/>
      <c r="LO102" s="1087"/>
      <c r="LP102" s="1087"/>
      <c r="LQ102" s="1087"/>
      <c r="LR102" s="1087"/>
      <c r="LS102" s="1087"/>
      <c r="LT102" s="1087"/>
      <c r="LU102" s="1087"/>
      <c r="LV102" s="1087"/>
      <c r="LW102" s="1087"/>
      <c r="LX102" s="1087"/>
      <c r="LY102" s="1087"/>
      <c r="LZ102" s="1087"/>
      <c r="MA102" s="1087"/>
      <c r="MB102" s="1087"/>
      <c r="MC102" s="1087"/>
      <c r="MD102" s="1087"/>
      <c r="ME102" s="1087"/>
      <c r="MF102" s="1087"/>
      <c r="MG102" s="1087"/>
      <c r="MH102" s="1087"/>
      <c r="MI102" s="1087"/>
      <c r="MJ102" s="1087"/>
      <c r="MK102" s="1087"/>
      <c r="ML102" s="1087"/>
      <c r="MM102" s="1087"/>
      <c r="MN102" s="1087"/>
      <c r="MO102" s="1087"/>
      <c r="MP102" s="1087"/>
      <c r="MQ102" s="1087"/>
      <c r="MR102" s="1087"/>
      <c r="MS102" s="1087"/>
      <c r="MT102" s="1087"/>
      <c r="MU102" s="1087"/>
      <c r="MV102" s="1087"/>
      <c r="MW102" s="1087"/>
      <c r="MX102" s="1087"/>
      <c r="MY102" s="1087"/>
      <c r="MZ102" s="1087"/>
      <c r="NA102" s="1087"/>
      <c r="NB102" s="1087"/>
      <c r="NC102" s="1087"/>
      <c r="ND102" s="1087"/>
      <c r="NE102" s="1087"/>
      <c r="NF102" s="1087"/>
      <c r="NG102" s="1087"/>
      <c r="NH102" s="1087"/>
      <c r="NI102" s="1087"/>
      <c r="NJ102" s="1087"/>
      <c r="NK102" s="1087"/>
      <c r="NL102" s="1087"/>
      <c r="NM102" s="1087"/>
      <c r="NN102" s="1087"/>
      <c r="NO102" s="1087"/>
      <c r="NP102" s="1087"/>
      <c r="NQ102" s="1087"/>
      <c r="NR102" s="1087"/>
      <c r="NS102" s="1087"/>
      <c r="NT102" s="1087"/>
      <c r="NU102" s="1087"/>
      <c r="NV102" s="1087"/>
      <c r="NW102" s="1087"/>
      <c r="NX102" s="1087"/>
      <c r="NY102" s="1087"/>
      <c r="NZ102" s="1087"/>
      <c r="OA102" s="1087"/>
      <c r="OB102" s="1087"/>
      <c r="OC102" s="1087"/>
      <c r="OD102" s="1087"/>
      <c r="OE102" s="1087"/>
      <c r="OF102" s="1087"/>
      <c r="OG102" s="1087"/>
      <c r="OH102" s="1087"/>
      <c r="OI102" s="1087"/>
      <c r="OJ102" s="1087"/>
      <c r="OK102" s="1087"/>
      <c r="OL102" s="1087"/>
      <c r="OM102" s="1087"/>
      <c r="ON102" s="1087"/>
      <c r="OO102" s="1087"/>
      <c r="OP102" s="1087"/>
      <c r="OQ102" s="1087"/>
      <c r="OR102" s="1087"/>
      <c r="OS102" s="1087"/>
      <c r="OT102" s="1087"/>
      <c r="OU102" s="1087"/>
      <c r="OV102" s="1087"/>
      <c r="OW102" s="1087"/>
      <c r="OX102" s="1087"/>
      <c r="OY102" s="1087"/>
      <c r="OZ102" s="1087"/>
      <c r="PA102" s="1087"/>
      <c r="PB102" s="1087"/>
      <c r="PC102" s="1087"/>
      <c r="PD102" s="1087"/>
      <c r="PE102" s="1087"/>
      <c r="PF102" s="1087"/>
      <c r="PG102" s="1087"/>
      <c r="PH102" s="1087"/>
      <c r="PI102" s="1087"/>
      <c r="PJ102" s="1087"/>
      <c r="PK102" s="1087"/>
      <c r="PL102" s="1087"/>
      <c r="PM102" s="1087"/>
      <c r="PN102" s="1087"/>
      <c r="PO102" s="1087"/>
      <c r="PP102" s="1087"/>
      <c r="PQ102" s="1087"/>
      <c r="PR102" s="1087"/>
      <c r="PS102" s="1087"/>
      <c r="PT102" s="1087"/>
      <c r="PU102" s="1087"/>
      <c r="PV102" s="1087"/>
      <c r="PW102" s="1087"/>
      <c r="PX102" s="1087"/>
      <c r="PY102" s="1087"/>
      <c r="PZ102" s="1087"/>
      <c r="QA102" s="1087"/>
      <c r="QB102" s="1087"/>
      <c r="QC102" s="1087"/>
      <c r="QD102" s="1087"/>
      <c r="QE102" s="1087"/>
      <c r="QF102" s="1087"/>
      <c r="QG102" s="1087"/>
      <c r="QH102" s="1087"/>
      <c r="QI102" s="1087"/>
      <c r="QJ102" s="1087"/>
      <c r="QK102" s="1087"/>
      <c r="QL102" s="1087"/>
      <c r="QM102" s="1087"/>
      <c r="QN102" s="1087"/>
      <c r="QO102" s="1087"/>
      <c r="QP102" s="1087"/>
      <c r="QQ102" s="1087"/>
      <c r="QR102" s="1087"/>
      <c r="QS102" s="1087"/>
      <c r="QT102" s="1087"/>
      <c r="QU102" s="1087"/>
      <c r="QV102" s="1087"/>
      <c r="QW102" s="1087"/>
      <c r="QX102" s="1087"/>
      <c r="QY102" s="1087"/>
      <c r="QZ102" s="1087"/>
      <c r="RA102" s="1087"/>
      <c r="RB102" s="1087"/>
      <c r="RC102" s="1087"/>
      <c r="RD102" s="1087"/>
      <c r="RE102" s="1087"/>
      <c r="RF102" s="1087"/>
      <c r="RG102" s="1087"/>
      <c r="RH102" s="1087"/>
      <c r="RI102" s="1087"/>
      <c r="RJ102" s="1087"/>
      <c r="RK102" s="1087"/>
      <c r="RL102" s="1087"/>
      <c r="RM102" s="1087"/>
      <c r="RN102" s="1087"/>
      <c r="RO102" s="1087"/>
      <c r="RP102" s="1087"/>
      <c r="RQ102" s="1087"/>
      <c r="RR102" s="1087"/>
      <c r="RS102" s="1087"/>
      <c r="RT102" s="1087"/>
      <c r="RU102" s="1087"/>
      <c r="RV102" s="1087"/>
      <c r="RW102" s="1087"/>
      <c r="RX102" s="1087"/>
      <c r="RY102" s="1087"/>
      <c r="RZ102" s="1087"/>
      <c r="SA102" s="1087"/>
      <c r="SB102" s="1087"/>
      <c r="SC102" s="1087"/>
      <c r="SD102" s="1087"/>
      <c r="SE102" s="1087"/>
      <c r="SF102" s="1087"/>
      <c r="SG102" s="1087"/>
      <c r="SH102" s="1087"/>
      <c r="SI102" s="1087"/>
      <c r="SJ102" s="1087"/>
      <c r="SK102" s="1087"/>
      <c r="SL102" s="1087"/>
      <c r="SM102" s="1087"/>
      <c r="SN102" s="1087"/>
      <c r="SO102" s="1087"/>
      <c r="SP102" s="1087"/>
      <c r="SQ102" s="1087"/>
      <c r="SR102" s="1087"/>
      <c r="SS102" s="1087"/>
      <c r="ST102" s="1087"/>
      <c r="SU102" s="1087"/>
      <c r="SV102" s="1087"/>
      <c r="SW102" s="1087"/>
      <c r="SX102" s="1087"/>
      <c r="SY102" s="1087"/>
      <c r="SZ102" s="1087"/>
      <c r="TA102" s="1087"/>
      <c r="TB102" s="1087"/>
      <c r="TC102" s="1087"/>
      <c r="TD102" s="1087"/>
      <c r="TE102" s="1087"/>
      <c r="TF102" s="1087"/>
      <c r="TG102" s="1087"/>
      <c r="TH102" s="1087"/>
      <c r="TI102" s="1087"/>
      <c r="TJ102" s="1087"/>
      <c r="TK102" s="1087"/>
      <c r="TL102" s="1087"/>
      <c r="TM102" s="1087"/>
      <c r="TN102" s="1087"/>
      <c r="TO102" s="1087"/>
      <c r="TP102" s="1087"/>
      <c r="TQ102" s="1087"/>
      <c r="TR102" s="1087"/>
      <c r="TS102" s="1087"/>
      <c r="TT102" s="1087"/>
      <c r="TU102" s="1087"/>
      <c r="TV102" s="1087"/>
      <c r="TW102" s="1087"/>
      <c r="TX102" s="1087"/>
      <c r="TY102" s="1087"/>
      <c r="TZ102" s="1087"/>
      <c r="UA102" s="1087"/>
      <c r="UB102" s="1087"/>
      <c r="UC102" s="1087"/>
      <c r="UD102" s="1087"/>
      <c r="UE102" s="1087"/>
      <c r="UF102" s="1087"/>
      <c r="UG102" s="1087"/>
      <c r="UH102" s="1087"/>
      <c r="UI102" s="1087"/>
      <c r="UJ102" s="1087"/>
      <c r="UK102" s="1087"/>
      <c r="UL102" s="1087"/>
      <c r="UM102" s="1087"/>
      <c r="UN102" s="1087"/>
      <c r="UO102" s="1087"/>
      <c r="UP102" s="1087"/>
      <c r="UQ102" s="1087"/>
      <c r="UR102" s="1087"/>
      <c r="US102" s="1087"/>
      <c r="UT102" s="1087"/>
      <c r="UU102" s="1087"/>
      <c r="UV102" s="1087"/>
      <c r="UW102" s="1087"/>
      <c r="UX102" s="1087"/>
      <c r="UY102" s="1087"/>
      <c r="UZ102" s="1087"/>
      <c r="VA102" s="1087"/>
      <c r="VB102" s="1087"/>
      <c r="VC102" s="1087"/>
      <c r="VD102" s="1087"/>
      <c r="VE102" s="1087"/>
      <c r="VF102" s="1087"/>
      <c r="VG102" s="1087"/>
      <c r="VH102" s="1087"/>
      <c r="VI102" s="1087"/>
      <c r="VJ102" s="1087"/>
      <c r="VK102" s="1087"/>
      <c r="VL102" s="1087"/>
      <c r="VM102" s="1087"/>
      <c r="VN102" s="1087"/>
      <c r="VO102" s="1087"/>
      <c r="VP102" s="1087"/>
      <c r="VQ102" s="1087"/>
      <c r="VR102" s="1087"/>
      <c r="VS102" s="1087"/>
      <c r="VT102" s="1087"/>
      <c r="VU102" s="1087"/>
      <c r="VV102" s="1087"/>
      <c r="VW102" s="1087"/>
      <c r="VX102" s="1087"/>
      <c r="VY102" s="1087"/>
      <c r="VZ102" s="1087"/>
      <c r="WA102" s="1087"/>
      <c r="WB102" s="1087"/>
      <c r="WC102" s="1087"/>
      <c r="WD102" s="1087"/>
      <c r="WE102" s="1087"/>
      <c r="WF102" s="1087"/>
      <c r="WG102" s="1087"/>
      <c r="WH102" s="1087"/>
      <c r="WI102" s="1087"/>
      <c r="WJ102" s="1087"/>
      <c r="WK102" s="1087"/>
      <c r="WL102" s="1087"/>
      <c r="WM102" s="1087"/>
      <c r="WN102" s="1087"/>
      <c r="WO102" s="1087"/>
      <c r="WP102" s="1087"/>
      <c r="WQ102" s="1087"/>
      <c r="WR102" s="1087"/>
      <c r="WS102" s="1087"/>
      <c r="WT102" s="1087"/>
      <c r="WU102" s="1087"/>
      <c r="WV102" s="1087"/>
      <c r="WW102" s="1087"/>
      <c r="WX102" s="1087"/>
      <c r="WY102" s="1087"/>
      <c r="WZ102" s="1087"/>
      <c r="XA102" s="1087"/>
      <c r="XB102" s="1087"/>
      <c r="XC102" s="1087"/>
      <c r="XD102" s="1087"/>
      <c r="XE102" s="1087"/>
      <c r="XF102" s="1087"/>
      <c r="XG102" s="1087"/>
      <c r="XH102" s="1087"/>
      <c r="XI102" s="1087"/>
      <c r="XJ102" s="1087"/>
      <c r="XK102" s="1087"/>
      <c r="XL102" s="1087"/>
      <c r="XM102" s="1087"/>
      <c r="XN102" s="1087"/>
      <c r="XO102" s="1087"/>
      <c r="XP102" s="1087"/>
      <c r="XQ102" s="1087"/>
      <c r="XR102" s="1087"/>
      <c r="XS102" s="1087"/>
      <c r="XT102" s="1087"/>
      <c r="XU102" s="1087"/>
      <c r="XV102" s="1087"/>
      <c r="XW102" s="1087"/>
      <c r="XX102" s="1087"/>
      <c r="XY102" s="1087"/>
      <c r="XZ102" s="1087"/>
      <c r="YA102" s="1087"/>
      <c r="YB102" s="1087"/>
      <c r="YC102" s="1087"/>
      <c r="YD102" s="1087"/>
      <c r="YE102" s="1087"/>
      <c r="YF102" s="1087"/>
      <c r="YG102" s="1087"/>
      <c r="YH102" s="1087"/>
      <c r="YI102" s="1087"/>
      <c r="YJ102" s="1087"/>
      <c r="YK102" s="1087"/>
      <c r="YL102" s="1087"/>
      <c r="YM102" s="1087"/>
      <c r="YN102" s="1087"/>
      <c r="YO102" s="1087"/>
      <c r="YP102" s="1087"/>
      <c r="YQ102" s="1087"/>
      <c r="YR102" s="1087"/>
      <c r="YS102" s="1087"/>
      <c r="YT102" s="1087"/>
      <c r="YU102" s="1087"/>
      <c r="YV102" s="1087"/>
      <c r="YW102" s="1087"/>
      <c r="YX102" s="1087"/>
      <c r="YY102" s="1087"/>
      <c r="YZ102" s="1087"/>
      <c r="ZA102" s="1087"/>
      <c r="ZB102" s="1087"/>
      <c r="ZC102" s="1087"/>
      <c r="ZD102" s="1087"/>
      <c r="ZE102" s="1087"/>
      <c r="ZF102" s="1087"/>
      <c r="ZG102" s="1087"/>
      <c r="ZH102" s="1087"/>
      <c r="ZI102" s="1087"/>
      <c r="ZJ102" s="1087"/>
      <c r="ZK102" s="1087"/>
      <c r="ZL102" s="1087"/>
      <c r="ZM102" s="1087"/>
      <c r="ZN102" s="1087"/>
      <c r="ZO102" s="1087"/>
      <c r="ZP102" s="1087"/>
      <c r="ZQ102" s="1087"/>
      <c r="ZR102" s="1087"/>
      <c r="ZS102" s="1087"/>
      <c r="ZT102" s="1087"/>
      <c r="ZU102" s="1087"/>
      <c r="ZV102" s="1087"/>
      <c r="ZW102" s="1087"/>
      <c r="ZX102" s="1087"/>
      <c r="ZY102" s="1087"/>
      <c r="ZZ102" s="1087"/>
      <c r="AAA102" s="1087"/>
      <c r="AAB102" s="1087"/>
      <c r="AAC102" s="1087"/>
      <c r="AAD102" s="1087"/>
      <c r="AAE102" s="1087"/>
      <c r="AAF102" s="1087"/>
      <c r="AAG102" s="1087"/>
      <c r="AAH102" s="1087"/>
      <c r="AAI102" s="1087"/>
      <c r="AAJ102" s="1087"/>
      <c r="AAK102" s="1087"/>
      <c r="AAL102" s="1087"/>
      <c r="AAM102" s="1087"/>
      <c r="AAN102" s="1087"/>
      <c r="AAO102" s="1087"/>
      <c r="AAP102" s="1087"/>
      <c r="AAQ102" s="1087"/>
      <c r="AAR102" s="1087"/>
      <c r="AAS102" s="1087"/>
      <c r="AAT102" s="1087"/>
      <c r="AAU102" s="1087"/>
      <c r="AAV102" s="1087"/>
      <c r="AAW102" s="1087"/>
      <c r="AAX102" s="1087"/>
      <c r="AAY102" s="1087"/>
      <c r="AAZ102" s="1087"/>
      <c r="ABA102" s="1087"/>
      <c r="ABB102" s="1087"/>
      <c r="ABC102" s="1087"/>
      <c r="ABD102" s="1087"/>
      <c r="ABE102" s="1087"/>
      <c r="ABF102" s="1087"/>
      <c r="ABG102" s="1087"/>
      <c r="ABH102" s="1087"/>
      <c r="ABI102" s="1087"/>
      <c r="ABJ102" s="1087"/>
      <c r="ABK102" s="1087"/>
      <c r="ABL102" s="1087"/>
      <c r="ABM102" s="1087"/>
      <c r="ABN102" s="1087"/>
      <c r="ABO102" s="1087"/>
      <c r="ABP102" s="1087"/>
      <c r="ABQ102" s="1087"/>
      <c r="ABR102" s="1087"/>
      <c r="ABS102" s="1087"/>
      <c r="ABT102" s="1087"/>
      <c r="ABU102" s="1087"/>
      <c r="ABV102" s="1087"/>
      <c r="ABW102" s="1087"/>
      <c r="ABX102" s="1087"/>
      <c r="ABY102" s="1087"/>
      <c r="ABZ102" s="1087"/>
      <c r="ACA102" s="1087"/>
      <c r="ACB102" s="1087"/>
      <c r="ACC102" s="1087"/>
      <c r="ACD102" s="1087"/>
      <c r="ACE102" s="1087"/>
      <c r="ACF102" s="1087"/>
      <c r="ACG102" s="1087"/>
      <c r="ACH102" s="1087"/>
      <c r="ACI102" s="1087"/>
      <c r="ACJ102" s="1087"/>
      <c r="ACK102" s="1087"/>
      <c r="ACL102" s="1087"/>
      <c r="ACM102" s="1087"/>
      <c r="ACN102" s="1087"/>
      <c r="ACO102" s="1087"/>
      <c r="ACP102" s="1087"/>
      <c r="ACQ102" s="1087"/>
      <c r="ACR102" s="1087"/>
      <c r="ACS102" s="1087"/>
      <c r="ACT102" s="1087"/>
      <c r="ACU102" s="1087"/>
      <c r="ACV102" s="1087"/>
      <c r="ACW102" s="1087"/>
      <c r="ACX102" s="1087"/>
      <c r="ACY102" s="1087"/>
      <c r="ACZ102" s="1087"/>
      <c r="ADA102" s="1087"/>
      <c r="ADB102" s="1087"/>
      <c r="ADC102" s="1087"/>
      <c r="ADD102" s="1087"/>
      <c r="ADE102" s="1087"/>
      <c r="ADF102" s="1087"/>
      <c r="ADG102" s="1087"/>
      <c r="ADH102" s="1087"/>
      <c r="ADI102" s="1087"/>
      <c r="ADJ102" s="1087"/>
      <c r="ADK102" s="1087"/>
      <c r="ADL102" s="1087"/>
      <c r="ADM102" s="1087"/>
      <c r="ADN102" s="1087"/>
      <c r="ADO102" s="1087"/>
      <c r="ADP102" s="1087"/>
      <c r="ADQ102" s="1087"/>
      <c r="ADR102" s="1087"/>
      <c r="ADS102" s="1087"/>
      <c r="ADT102" s="1087"/>
      <c r="ADU102" s="1087"/>
      <c r="ADV102" s="1087"/>
      <c r="ADW102" s="1087"/>
      <c r="ADX102" s="1087"/>
      <c r="ADY102" s="1087"/>
      <c r="ADZ102" s="1087"/>
      <c r="AEA102" s="1087"/>
      <c r="AEB102" s="1087"/>
      <c r="AEC102" s="1087"/>
      <c r="AED102" s="1087"/>
      <c r="AEE102" s="1087"/>
      <c r="AEF102" s="1087"/>
      <c r="AEG102" s="1087"/>
      <c r="AEH102" s="1087"/>
      <c r="AEI102" s="1087"/>
      <c r="AEJ102" s="1087"/>
      <c r="AEK102" s="1087"/>
      <c r="AEL102" s="1087"/>
      <c r="AEM102" s="1087"/>
      <c r="AEN102" s="1087"/>
      <c r="AEO102" s="1087"/>
      <c r="AEP102" s="1087"/>
      <c r="AEQ102" s="1087"/>
      <c r="AER102" s="1087"/>
      <c r="AES102" s="1087"/>
      <c r="AET102" s="1087"/>
      <c r="AEU102" s="1087"/>
      <c r="AEV102" s="1087"/>
      <c r="AEW102" s="1087"/>
      <c r="AEX102" s="1087"/>
      <c r="AEY102" s="1087"/>
      <c r="AEZ102" s="1087"/>
      <c r="AFA102" s="1087"/>
      <c r="AFB102" s="1087"/>
      <c r="AFC102" s="1087"/>
      <c r="AFD102" s="1087"/>
      <c r="AFE102" s="1087"/>
      <c r="AFF102" s="1087"/>
      <c r="AFG102" s="1087"/>
      <c r="AFH102" s="1087"/>
      <c r="AFI102" s="1087"/>
      <c r="AFJ102" s="1087"/>
      <c r="AFK102" s="1087"/>
      <c r="AFL102" s="1087"/>
      <c r="AFM102" s="1087"/>
      <c r="AFN102" s="1087"/>
      <c r="AFO102" s="1087"/>
      <c r="AFP102" s="1087"/>
      <c r="AFQ102" s="1087"/>
      <c r="AFR102" s="1087"/>
      <c r="AFS102" s="1087"/>
      <c r="AFT102" s="1087"/>
      <c r="AFU102" s="1087"/>
      <c r="AFV102" s="1087"/>
      <c r="AFW102" s="1087"/>
      <c r="AFX102" s="1087"/>
      <c r="AFY102" s="1087"/>
      <c r="AFZ102" s="1087"/>
      <c r="AGA102" s="1087"/>
      <c r="AGB102" s="1087"/>
      <c r="AGC102" s="1087"/>
      <c r="AGD102" s="1087"/>
      <c r="AGE102" s="1087"/>
      <c r="AGF102" s="1087"/>
      <c r="AGG102" s="1087"/>
      <c r="AGH102" s="1087"/>
      <c r="AGI102" s="1087"/>
      <c r="AGJ102" s="1087"/>
      <c r="AGK102" s="1087"/>
      <c r="AGL102" s="1087"/>
      <c r="AGM102" s="1087"/>
      <c r="AGN102" s="1087"/>
      <c r="AGO102" s="1087"/>
      <c r="AGP102" s="1087"/>
      <c r="AGQ102" s="1087"/>
      <c r="AGR102" s="1087"/>
      <c r="AGS102" s="1087"/>
      <c r="AGT102" s="1087"/>
      <c r="AGU102" s="1087"/>
      <c r="AGV102" s="1087"/>
      <c r="AGW102" s="1087"/>
      <c r="AGX102" s="1087"/>
      <c r="AGY102" s="1087"/>
      <c r="AGZ102" s="1087"/>
      <c r="AHA102" s="1087"/>
      <c r="AHB102" s="1087"/>
      <c r="AHC102" s="1087"/>
      <c r="AHD102" s="1087"/>
      <c r="AHE102" s="1087"/>
      <c r="AHF102" s="1087"/>
      <c r="AHG102" s="1087"/>
      <c r="AHH102" s="1087"/>
      <c r="AHI102" s="1087"/>
      <c r="AHJ102" s="1087"/>
      <c r="AHK102" s="1087"/>
      <c r="AHL102" s="1087"/>
      <c r="AHM102" s="1087"/>
      <c r="AHN102" s="1087"/>
      <c r="AHO102" s="1087"/>
      <c r="AHP102" s="1087"/>
      <c r="AHQ102" s="1087"/>
      <c r="AHR102" s="1087"/>
      <c r="AHS102" s="1087"/>
      <c r="AHT102" s="1087"/>
      <c r="AHU102" s="1087"/>
      <c r="AHV102" s="1087"/>
      <c r="AHW102" s="1087"/>
      <c r="AHX102" s="1087"/>
      <c r="AHY102" s="1087"/>
      <c r="AHZ102" s="1087"/>
      <c r="AIA102" s="1087"/>
      <c r="AIB102" s="1087"/>
      <c r="AIC102" s="1087"/>
      <c r="AID102" s="1087"/>
      <c r="AIE102" s="1087"/>
      <c r="AIF102" s="1087"/>
      <c r="AIG102" s="1087"/>
      <c r="AIH102" s="1087"/>
      <c r="AII102" s="1087"/>
      <c r="AIJ102" s="1087"/>
      <c r="AIK102" s="1087"/>
      <c r="AIL102" s="1087"/>
      <c r="AIM102" s="1087"/>
      <c r="AIN102" s="1087"/>
      <c r="AIO102" s="1087"/>
      <c r="AIP102" s="1087"/>
      <c r="AIQ102" s="1087"/>
      <c r="AIR102" s="1087"/>
      <c r="AIS102" s="1087"/>
      <c r="AIT102" s="1087"/>
      <c r="AIU102" s="1087"/>
      <c r="AIV102" s="1087"/>
      <c r="AIW102" s="1087"/>
      <c r="AIX102" s="1087"/>
      <c r="AIY102" s="1087"/>
      <c r="AIZ102" s="1087"/>
      <c r="AJA102" s="1087"/>
      <c r="AJB102" s="1087"/>
      <c r="AJC102" s="1087"/>
      <c r="AJD102" s="1087"/>
      <c r="AJE102" s="1087"/>
      <c r="AJF102" s="1087"/>
      <c r="AJG102" s="1087"/>
      <c r="AJH102" s="1087"/>
      <c r="AJI102" s="1087"/>
      <c r="AJJ102" s="1087"/>
      <c r="AJK102" s="1087"/>
      <c r="AJL102" s="1087"/>
      <c r="AJM102" s="1087"/>
      <c r="AJN102" s="1087"/>
      <c r="AJO102" s="1087"/>
      <c r="AJP102" s="1087"/>
      <c r="AJQ102" s="1087"/>
      <c r="AJR102" s="1087"/>
      <c r="AJS102" s="1087"/>
      <c r="AJT102" s="1087"/>
      <c r="AJU102" s="1087"/>
      <c r="AJV102" s="1087"/>
      <c r="AJW102" s="1087"/>
      <c r="AJX102" s="1087"/>
      <c r="AJY102" s="1087"/>
      <c r="AJZ102" s="1087"/>
      <c r="AKA102" s="1087"/>
      <c r="AKB102" s="1087"/>
      <c r="AKC102" s="1087"/>
      <c r="AKD102" s="1087"/>
      <c r="AKE102" s="1087"/>
      <c r="AKF102" s="1087"/>
      <c r="AKG102" s="1087"/>
      <c r="AKH102" s="1087"/>
      <c r="AKI102" s="1087"/>
      <c r="AKJ102" s="1087"/>
      <c r="AKK102" s="1087"/>
      <c r="AKL102" s="1087"/>
      <c r="AKM102" s="1087"/>
      <c r="AKN102" s="1087"/>
      <c r="AKO102" s="1087"/>
      <c r="AKP102" s="1087"/>
      <c r="AKQ102" s="1087"/>
      <c r="AKR102" s="1087"/>
      <c r="AKS102" s="1087"/>
      <c r="AKT102" s="1087"/>
      <c r="AKU102" s="1087"/>
      <c r="AKV102" s="1087"/>
      <c r="AKW102" s="1087"/>
      <c r="AKX102" s="1087"/>
      <c r="AKY102" s="1087"/>
      <c r="AKZ102" s="1087"/>
      <c r="ALA102" s="1087"/>
      <c r="ALB102" s="1087"/>
      <c r="ALC102" s="1087"/>
      <c r="ALD102" s="1087"/>
      <c r="ALE102" s="1087"/>
      <c r="ALF102" s="1087"/>
      <c r="ALG102" s="1087"/>
      <c r="ALH102" s="1087"/>
      <c r="ALI102" s="1087"/>
      <c r="ALJ102" s="1087"/>
      <c r="ALK102" s="1087"/>
      <c r="ALL102" s="1087"/>
      <c r="ALM102" s="1087"/>
      <c r="ALN102" s="1087"/>
      <c r="ALO102" s="1087"/>
      <c r="ALP102" s="1087"/>
      <c r="ALQ102" s="1087"/>
      <c r="ALR102" s="1087"/>
      <c r="ALS102" s="1087"/>
      <c r="ALT102" s="1087"/>
      <c r="ALU102" s="1087"/>
      <c r="ALV102" s="1087"/>
      <c r="ALW102" s="1087"/>
      <c r="ALX102" s="1087"/>
      <c r="ALY102" s="1087"/>
      <c r="ALZ102" s="1087"/>
      <c r="AMA102" s="1087"/>
      <c r="AMB102" s="1087"/>
      <c r="AMC102" s="1087"/>
      <c r="AMD102" s="1087"/>
      <c r="AME102" s="1087"/>
      <c r="AMF102" s="1087"/>
      <c r="AMG102" s="1087"/>
      <c r="AMH102" s="1087"/>
    </row>
    <row r="103" spans="1:1025" s="793" customFormat="1" ht="12" x14ac:dyDescent="0.2">
      <c r="A103" s="1113" t="s">
        <v>2653</v>
      </c>
      <c r="B103" s="793" t="s">
        <v>4841</v>
      </c>
      <c r="C103" s="1085">
        <v>1581706936.02</v>
      </c>
      <c r="D103" s="1085">
        <v>2944152</v>
      </c>
      <c r="E103" s="1085">
        <v>1584651088.02</v>
      </c>
      <c r="F103" s="1085">
        <v>390595018.19</v>
      </c>
      <c r="G103" s="1085">
        <v>1194056069.8299999</v>
      </c>
      <c r="H103" s="1357">
        <f t="shared" si="1"/>
        <v>0.24648644811650189</v>
      </c>
      <c r="I103" s="1087"/>
      <c r="J103" s="1087"/>
      <c r="K103" s="1087"/>
      <c r="L103" s="1087"/>
      <c r="M103" s="1087"/>
      <c r="N103" s="1087"/>
      <c r="O103" s="1087"/>
      <c r="P103" s="1087"/>
      <c r="Q103" s="1087"/>
      <c r="R103" s="1087"/>
      <c r="S103" s="1087"/>
      <c r="T103" s="1087"/>
      <c r="U103" s="1087"/>
      <c r="V103" s="1087"/>
      <c r="W103" s="1087"/>
      <c r="X103" s="1087"/>
      <c r="Y103" s="1087"/>
      <c r="Z103" s="1087"/>
      <c r="AA103" s="1087"/>
      <c r="AB103" s="1087"/>
      <c r="AC103" s="1087"/>
      <c r="AD103" s="1087"/>
      <c r="AE103" s="1087"/>
      <c r="AF103" s="1087"/>
      <c r="AG103" s="1087"/>
      <c r="AH103" s="1087"/>
      <c r="AI103" s="1087"/>
      <c r="AJ103" s="1087"/>
      <c r="AK103" s="1087"/>
      <c r="AL103" s="1087"/>
      <c r="AM103" s="1087"/>
      <c r="AN103" s="1087"/>
      <c r="AO103" s="1087"/>
      <c r="AP103" s="1087"/>
      <c r="AQ103" s="1087"/>
      <c r="AR103" s="1087"/>
      <c r="AS103" s="1087"/>
      <c r="AT103" s="1087"/>
      <c r="AU103" s="1087"/>
      <c r="AV103" s="1087"/>
      <c r="AW103" s="1087"/>
      <c r="AX103" s="1087"/>
      <c r="AY103" s="1087"/>
      <c r="AZ103" s="1087"/>
      <c r="BA103" s="1087"/>
      <c r="BB103" s="1087"/>
      <c r="BC103" s="1087"/>
      <c r="BD103" s="1087"/>
      <c r="BE103" s="1087"/>
      <c r="BF103" s="1087"/>
      <c r="BG103" s="1087"/>
      <c r="BH103" s="1087"/>
      <c r="BI103" s="1087"/>
      <c r="BJ103" s="1087"/>
      <c r="BK103" s="1087"/>
      <c r="BL103" s="1087"/>
      <c r="BM103" s="1087"/>
      <c r="BN103" s="1087"/>
      <c r="BO103" s="1087"/>
      <c r="BP103" s="1087"/>
      <c r="BQ103" s="1087"/>
      <c r="BR103" s="1087"/>
      <c r="BS103" s="1087"/>
      <c r="BT103" s="1087"/>
      <c r="BU103" s="1087"/>
      <c r="BV103" s="1087"/>
      <c r="BW103" s="1087"/>
      <c r="BX103" s="1087"/>
      <c r="BY103" s="1087"/>
      <c r="BZ103" s="1087"/>
      <c r="CA103" s="1087"/>
      <c r="CB103" s="1087"/>
      <c r="CC103" s="1087"/>
      <c r="CD103" s="1087"/>
      <c r="CE103" s="1087"/>
      <c r="CF103" s="1087"/>
      <c r="CG103" s="1087"/>
      <c r="CH103" s="1087"/>
      <c r="CI103" s="1087"/>
      <c r="CJ103" s="1087"/>
      <c r="CK103" s="1087"/>
      <c r="CL103" s="1087"/>
      <c r="CM103" s="1087"/>
      <c r="CN103" s="1087"/>
      <c r="CO103" s="1087"/>
      <c r="CP103" s="1087"/>
      <c r="CQ103" s="1087"/>
      <c r="CR103" s="1087"/>
      <c r="CS103" s="1087"/>
      <c r="CT103" s="1087"/>
      <c r="CU103" s="1087"/>
      <c r="CV103" s="1087"/>
      <c r="CW103" s="1087"/>
      <c r="CX103" s="1087"/>
      <c r="CY103" s="1087"/>
      <c r="CZ103" s="1087"/>
      <c r="DA103" s="1087"/>
      <c r="DB103" s="1087"/>
      <c r="DC103" s="1087"/>
      <c r="DD103" s="1087"/>
      <c r="DE103" s="1087"/>
      <c r="DF103" s="1087"/>
      <c r="DG103" s="1087"/>
      <c r="DH103" s="1087"/>
      <c r="DI103" s="1087"/>
      <c r="DJ103" s="1087"/>
      <c r="DK103" s="1087"/>
      <c r="DL103" s="1087"/>
      <c r="DM103" s="1087"/>
      <c r="DN103" s="1087"/>
      <c r="DO103" s="1087"/>
      <c r="DP103" s="1087"/>
      <c r="DQ103" s="1087"/>
      <c r="DR103" s="1087"/>
      <c r="DS103" s="1087"/>
      <c r="DT103" s="1087"/>
      <c r="DU103" s="1087"/>
      <c r="DV103" s="1087"/>
      <c r="DW103" s="1087"/>
      <c r="DX103" s="1087"/>
      <c r="DY103" s="1087"/>
      <c r="DZ103" s="1087"/>
      <c r="EA103" s="1087"/>
      <c r="EB103" s="1087"/>
      <c r="EC103" s="1087"/>
      <c r="ED103" s="1087"/>
      <c r="EE103" s="1087"/>
      <c r="EF103" s="1087"/>
      <c r="EG103" s="1087"/>
      <c r="EH103" s="1087"/>
      <c r="EI103" s="1087"/>
      <c r="EJ103" s="1087"/>
      <c r="EK103" s="1087"/>
      <c r="EL103" s="1087"/>
      <c r="EM103" s="1087"/>
      <c r="EN103" s="1087"/>
      <c r="EO103" s="1087"/>
      <c r="EP103" s="1087"/>
      <c r="EQ103" s="1087"/>
      <c r="ER103" s="1087"/>
      <c r="ES103" s="1087"/>
      <c r="ET103" s="1087"/>
      <c r="EU103" s="1087"/>
      <c r="EV103" s="1087"/>
      <c r="EW103" s="1087"/>
      <c r="EX103" s="1087"/>
      <c r="EY103" s="1087"/>
      <c r="EZ103" s="1087"/>
      <c r="FA103" s="1087"/>
      <c r="FB103" s="1087"/>
      <c r="FC103" s="1087"/>
      <c r="FD103" s="1087"/>
      <c r="FE103" s="1087"/>
      <c r="FF103" s="1087"/>
      <c r="FG103" s="1087"/>
      <c r="FH103" s="1087"/>
      <c r="FI103" s="1087"/>
      <c r="FJ103" s="1087"/>
      <c r="FK103" s="1087"/>
      <c r="FL103" s="1087"/>
      <c r="FM103" s="1087"/>
      <c r="FN103" s="1087"/>
      <c r="FO103" s="1087"/>
      <c r="FP103" s="1087"/>
      <c r="FQ103" s="1087"/>
      <c r="FR103" s="1087"/>
      <c r="FS103" s="1087"/>
      <c r="FT103" s="1087"/>
      <c r="FU103" s="1087"/>
      <c r="FV103" s="1087"/>
      <c r="FW103" s="1087"/>
      <c r="FX103" s="1087"/>
      <c r="FY103" s="1087"/>
      <c r="FZ103" s="1087"/>
      <c r="GA103" s="1087"/>
      <c r="GB103" s="1087"/>
      <c r="GC103" s="1087"/>
      <c r="GD103" s="1087"/>
      <c r="GE103" s="1087"/>
      <c r="GF103" s="1087"/>
      <c r="GG103" s="1087"/>
      <c r="GH103" s="1087"/>
      <c r="GI103" s="1087"/>
      <c r="GJ103" s="1087"/>
      <c r="GK103" s="1087"/>
      <c r="GL103" s="1087"/>
      <c r="GM103" s="1087"/>
      <c r="GN103" s="1087"/>
      <c r="GO103" s="1087"/>
      <c r="GP103" s="1087"/>
      <c r="GQ103" s="1087"/>
      <c r="GR103" s="1087"/>
      <c r="GS103" s="1087"/>
      <c r="GT103" s="1087"/>
      <c r="GU103" s="1087"/>
      <c r="GV103" s="1087"/>
      <c r="GW103" s="1087"/>
      <c r="GX103" s="1087"/>
      <c r="GY103" s="1087"/>
      <c r="GZ103" s="1087"/>
      <c r="HA103" s="1087"/>
      <c r="HB103" s="1087"/>
      <c r="HC103" s="1087"/>
      <c r="HD103" s="1087"/>
      <c r="HE103" s="1087"/>
      <c r="HF103" s="1087"/>
      <c r="HG103" s="1087"/>
      <c r="HH103" s="1087"/>
      <c r="HI103" s="1087"/>
      <c r="HJ103" s="1087"/>
      <c r="HK103" s="1087"/>
      <c r="HL103" s="1087"/>
      <c r="HM103" s="1087"/>
      <c r="HN103" s="1087"/>
      <c r="HO103" s="1087"/>
      <c r="HP103" s="1087"/>
      <c r="HQ103" s="1087"/>
      <c r="HR103" s="1087"/>
      <c r="HS103" s="1087"/>
      <c r="HT103" s="1087"/>
      <c r="HU103" s="1087"/>
      <c r="HV103" s="1087"/>
      <c r="HW103" s="1087"/>
      <c r="HX103" s="1087"/>
      <c r="HY103" s="1087"/>
      <c r="HZ103" s="1087"/>
      <c r="IA103" s="1087"/>
      <c r="IB103" s="1087"/>
      <c r="IC103" s="1087"/>
      <c r="ID103" s="1087"/>
      <c r="IE103" s="1087"/>
      <c r="IF103" s="1087"/>
      <c r="IG103" s="1087"/>
      <c r="IH103" s="1087"/>
      <c r="II103" s="1087"/>
      <c r="IJ103" s="1087"/>
      <c r="IK103" s="1087"/>
      <c r="IL103" s="1087"/>
      <c r="IM103" s="1087"/>
      <c r="IN103" s="1087"/>
      <c r="IO103" s="1087"/>
      <c r="IP103" s="1087"/>
      <c r="IQ103" s="1087"/>
      <c r="IR103" s="1087"/>
      <c r="IS103" s="1087"/>
      <c r="IT103" s="1087"/>
      <c r="IU103" s="1087"/>
      <c r="IV103" s="1087"/>
      <c r="IW103" s="1087"/>
      <c r="IX103" s="1087"/>
      <c r="IY103" s="1087"/>
      <c r="IZ103" s="1087"/>
      <c r="JA103" s="1087"/>
      <c r="JB103" s="1087"/>
      <c r="JC103" s="1087"/>
      <c r="JD103" s="1087"/>
      <c r="JE103" s="1087"/>
      <c r="JF103" s="1087"/>
      <c r="JG103" s="1087"/>
      <c r="JH103" s="1087"/>
      <c r="JI103" s="1087"/>
      <c r="JJ103" s="1087"/>
      <c r="JK103" s="1087"/>
      <c r="JL103" s="1087"/>
      <c r="JM103" s="1087"/>
      <c r="JN103" s="1087"/>
      <c r="JO103" s="1087"/>
      <c r="JP103" s="1087"/>
      <c r="JQ103" s="1087"/>
      <c r="JR103" s="1087"/>
      <c r="JS103" s="1087"/>
      <c r="JT103" s="1087"/>
      <c r="JU103" s="1087"/>
      <c r="JV103" s="1087"/>
      <c r="JW103" s="1087"/>
      <c r="JX103" s="1087"/>
      <c r="JY103" s="1087"/>
      <c r="JZ103" s="1087"/>
      <c r="KA103" s="1087"/>
      <c r="KB103" s="1087"/>
      <c r="KC103" s="1087"/>
      <c r="KD103" s="1087"/>
      <c r="KE103" s="1087"/>
      <c r="KF103" s="1087"/>
      <c r="KG103" s="1087"/>
      <c r="KH103" s="1087"/>
      <c r="KI103" s="1087"/>
      <c r="KJ103" s="1087"/>
      <c r="KK103" s="1087"/>
      <c r="KL103" s="1087"/>
      <c r="KM103" s="1087"/>
      <c r="KN103" s="1087"/>
      <c r="KO103" s="1087"/>
      <c r="KP103" s="1087"/>
      <c r="KQ103" s="1087"/>
      <c r="KR103" s="1087"/>
      <c r="KS103" s="1087"/>
      <c r="KT103" s="1087"/>
      <c r="KU103" s="1087"/>
      <c r="KV103" s="1087"/>
      <c r="KW103" s="1087"/>
      <c r="KX103" s="1087"/>
      <c r="KY103" s="1087"/>
      <c r="KZ103" s="1087"/>
      <c r="LA103" s="1087"/>
      <c r="LB103" s="1087"/>
      <c r="LC103" s="1087"/>
      <c r="LD103" s="1087"/>
      <c r="LE103" s="1087"/>
      <c r="LF103" s="1087"/>
      <c r="LG103" s="1087"/>
      <c r="LH103" s="1087"/>
      <c r="LI103" s="1087"/>
      <c r="LJ103" s="1087"/>
      <c r="LK103" s="1087"/>
      <c r="LL103" s="1087"/>
      <c r="LM103" s="1087"/>
      <c r="LN103" s="1087"/>
      <c r="LO103" s="1087"/>
      <c r="LP103" s="1087"/>
      <c r="LQ103" s="1087"/>
      <c r="LR103" s="1087"/>
      <c r="LS103" s="1087"/>
      <c r="LT103" s="1087"/>
      <c r="LU103" s="1087"/>
      <c r="LV103" s="1087"/>
      <c r="LW103" s="1087"/>
      <c r="LX103" s="1087"/>
      <c r="LY103" s="1087"/>
      <c r="LZ103" s="1087"/>
      <c r="MA103" s="1087"/>
      <c r="MB103" s="1087"/>
      <c r="MC103" s="1087"/>
      <c r="MD103" s="1087"/>
      <c r="ME103" s="1087"/>
      <c r="MF103" s="1087"/>
      <c r="MG103" s="1087"/>
      <c r="MH103" s="1087"/>
      <c r="MI103" s="1087"/>
      <c r="MJ103" s="1087"/>
      <c r="MK103" s="1087"/>
      <c r="ML103" s="1087"/>
      <c r="MM103" s="1087"/>
      <c r="MN103" s="1087"/>
      <c r="MO103" s="1087"/>
      <c r="MP103" s="1087"/>
      <c r="MQ103" s="1087"/>
      <c r="MR103" s="1087"/>
      <c r="MS103" s="1087"/>
      <c r="MT103" s="1087"/>
      <c r="MU103" s="1087"/>
      <c r="MV103" s="1087"/>
      <c r="MW103" s="1087"/>
      <c r="MX103" s="1087"/>
      <c r="MY103" s="1087"/>
      <c r="MZ103" s="1087"/>
      <c r="NA103" s="1087"/>
      <c r="NB103" s="1087"/>
      <c r="NC103" s="1087"/>
      <c r="ND103" s="1087"/>
      <c r="NE103" s="1087"/>
      <c r="NF103" s="1087"/>
      <c r="NG103" s="1087"/>
      <c r="NH103" s="1087"/>
      <c r="NI103" s="1087"/>
      <c r="NJ103" s="1087"/>
      <c r="NK103" s="1087"/>
      <c r="NL103" s="1087"/>
      <c r="NM103" s="1087"/>
      <c r="NN103" s="1087"/>
      <c r="NO103" s="1087"/>
      <c r="NP103" s="1087"/>
      <c r="NQ103" s="1087"/>
      <c r="NR103" s="1087"/>
      <c r="NS103" s="1087"/>
      <c r="NT103" s="1087"/>
      <c r="NU103" s="1087"/>
      <c r="NV103" s="1087"/>
      <c r="NW103" s="1087"/>
      <c r="NX103" s="1087"/>
      <c r="NY103" s="1087"/>
      <c r="NZ103" s="1087"/>
      <c r="OA103" s="1087"/>
      <c r="OB103" s="1087"/>
      <c r="OC103" s="1087"/>
      <c r="OD103" s="1087"/>
      <c r="OE103" s="1087"/>
      <c r="OF103" s="1087"/>
      <c r="OG103" s="1087"/>
      <c r="OH103" s="1087"/>
      <c r="OI103" s="1087"/>
      <c r="OJ103" s="1087"/>
      <c r="OK103" s="1087"/>
      <c r="OL103" s="1087"/>
      <c r="OM103" s="1087"/>
      <c r="ON103" s="1087"/>
      <c r="OO103" s="1087"/>
      <c r="OP103" s="1087"/>
      <c r="OQ103" s="1087"/>
      <c r="OR103" s="1087"/>
      <c r="OS103" s="1087"/>
      <c r="OT103" s="1087"/>
      <c r="OU103" s="1087"/>
      <c r="OV103" s="1087"/>
      <c r="OW103" s="1087"/>
      <c r="OX103" s="1087"/>
      <c r="OY103" s="1087"/>
      <c r="OZ103" s="1087"/>
      <c r="PA103" s="1087"/>
      <c r="PB103" s="1087"/>
      <c r="PC103" s="1087"/>
      <c r="PD103" s="1087"/>
      <c r="PE103" s="1087"/>
      <c r="PF103" s="1087"/>
      <c r="PG103" s="1087"/>
      <c r="PH103" s="1087"/>
      <c r="PI103" s="1087"/>
      <c r="PJ103" s="1087"/>
      <c r="PK103" s="1087"/>
      <c r="PL103" s="1087"/>
      <c r="PM103" s="1087"/>
      <c r="PN103" s="1087"/>
      <c r="PO103" s="1087"/>
      <c r="PP103" s="1087"/>
      <c r="PQ103" s="1087"/>
      <c r="PR103" s="1087"/>
      <c r="PS103" s="1087"/>
      <c r="PT103" s="1087"/>
      <c r="PU103" s="1087"/>
      <c r="PV103" s="1087"/>
      <c r="PW103" s="1087"/>
      <c r="PX103" s="1087"/>
      <c r="PY103" s="1087"/>
      <c r="PZ103" s="1087"/>
      <c r="QA103" s="1087"/>
      <c r="QB103" s="1087"/>
      <c r="QC103" s="1087"/>
      <c r="QD103" s="1087"/>
      <c r="QE103" s="1087"/>
      <c r="QF103" s="1087"/>
      <c r="QG103" s="1087"/>
      <c r="QH103" s="1087"/>
      <c r="QI103" s="1087"/>
      <c r="QJ103" s="1087"/>
      <c r="QK103" s="1087"/>
      <c r="QL103" s="1087"/>
      <c r="QM103" s="1087"/>
      <c r="QN103" s="1087"/>
      <c r="QO103" s="1087"/>
      <c r="QP103" s="1087"/>
      <c r="QQ103" s="1087"/>
      <c r="QR103" s="1087"/>
      <c r="QS103" s="1087"/>
      <c r="QT103" s="1087"/>
      <c r="QU103" s="1087"/>
      <c r="QV103" s="1087"/>
      <c r="QW103" s="1087"/>
      <c r="QX103" s="1087"/>
      <c r="QY103" s="1087"/>
      <c r="QZ103" s="1087"/>
      <c r="RA103" s="1087"/>
      <c r="RB103" s="1087"/>
      <c r="RC103" s="1087"/>
      <c r="RD103" s="1087"/>
      <c r="RE103" s="1087"/>
      <c r="RF103" s="1087"/>
      <c r="RG103" s="1087"/>
      <c r="RH103" s="1087"/>
      <c r="RI103" s="1087"/>
      <c r="RJ103" s="1087"/>
      <c r="RK103" s="1087"/>
      <c r="RL103" s="1087"/>
      <c r="RM103" s="1087"/>
      <c r="RN103" s="1087"/>
      <c r="RO103" s="1087"/>
      <c r="RP103" s="1087"/>
      <c r="RQ103" s="1087"/>
      <c r="RR103" s="1087"/>
      <c r="RS103" s="1087"/>
      <c r="RT103" s="1087"/>
      <c r="RU103" s="1087"/>
      <c r="RV103" s="1087"/>
      <c r="RW103" s="1087"/>
      <c r="RX103" s="1087"/>
      <c r="RY103" s="1087"/>
      <c r="RZ103" s="1087"/>
      <c r="SA103" s="1087"/>
      <c r="SB103" s="1087"/>
      <c r="SC103" s="1087"/>
      <c r="SD103" s="1087"/>
      <c r="SE103" s="1087"/>
      <c r="SF103" s="1087"/>
      <c r="SG103" s="1087"/>
      <c r="SH103" s="1087"/>
      <c r="SI103" s="1087"/>
      <c r="SJ103" s="1087"/>
      <c r="SK103" s="1087"/>
      <c r="SL103" s="1087"/>
      <c r="SM103" s="1087"/>
      <c r="SN103" s="1087"/>
      <c r="SO103" s="1087"/>
      <c r="SP103" s="1087"/>
      <c r="SQ103" s="1087"/>
      <c r="SR103" s="1087"/>
      <c r="SS103" s="1087"/>
      <c r="ST103" s="1087"/>
      <c r="SU103" s="1087"/>
      <c r="SV103" s="1087"/>
      <c r="SW103" s="1087"/>
      <c r="SX103" s="1087"/>
      <c r="SY103" s="1087"/>
      <c r="SZ103" s="1087"/>
      <c r="TA103" s="1087"/>
      <c r="TB103" s="1087"/>
      <c r="TC103" s="1087"/>
      <c r="TD103" s="1087"/>
      <c r="TE103" s="1087"/>
      <c r="TF103" s="1087"/>
      <c r="TG103" s="1087"/>
      <c r="TH103" s="1087"/>
      <c r="TI103" s="1087"/>
      <c r="TJ103" s="1087"/>
      <c r="TK103" s="1087"/>
      <c r="TL103" s="1087"/>
      <c r="TM103" s="1087"/>
      <c r="TN103" s="1087"/>
      <c r="TO103" s="1087"/>
      <c r="TP103" s="1087"/>
      <c r="TQ103" s="1087"/>
      <c r="TR103" s="1087"/>
      <c r="TS103" s="1087"/>
      <c r="TT103" s="1087"/>
      <c r="TU103" s="1087"/>
      <c r="TV103" s="1087"/>
      <c r="TW103" s="1087"/>
      <c r="TX103" s="1087"/>
      <c r="TY103" s="1087"/>
      <c r="TZ103" s="1087"/>
      <c r="UA103" s="1087"/>
      <c r="UB103" s="1087"/>
      <c r="UC103" s="1087"/>
      <c r="UD103" s="1087"/>
      <c r="UE103" s="1087"/>
      <c r="UF103" s="1087"/>
      <c r="UG103" s="1087"/>
      <c r="UH103" s="1087"/>
      <c r="UI103" s="1087"/>
      <c r="UJ103" s="1087"/>
      <c r="UK103" s="1087"/>
      <c r="UL103" s="1087"/>
      <c r="UM103" s="1087"/>
      <c r="UN103" s="1087"/>
      <c r="UO103" s="1087"/>
      <c r="UP103" s="1087"/>
      <c r="UQ103" s="1087"/>
      <c r="UR103" s="1087"/>
      <c r="US103" s="1087"/>
      <c r="UT103" s="1087"/>
      <c r="UU103" s="1087"/>
      <c r="UV103" s="1087"/>
      <c r="UW103" s="1087"/>
      <c r="UX103" s="1087"/>
      <c r="UY103" s="1087"/>
      <c r="UZ103" s="1087"/>
      <c r="VA103" s="1087"/>
      <c r="VB103" s="1087"/>
      <c r="VC103" s="1087"/>
      <c r="VD103" s="1087"/>
      <c r="VE103" s="1087"/>
      <c r="VF103" s="1087"/>
      <c r="VG103" s="1087"/>
      <c r="VH103" s="1087"/>
      <c r="VI103" s="1087"/>
      <c r="VJ103" s="1087"/>
      <c r="VK103" s="1087"/>
      <c r="VL103" s="1087"/>
      <c r="VM103" s="1087"/>
      <c r="VN103" s="1087"/>
      <c r="VO103" s="1087"/>
      <c r="VP103" s="1087"/>
      <c r="VQ103" s="1087"/>
      <c r="VR103" s="1087"/>
      <c r="VS103" s="1087"/>
      <c r="VT103" s="1087"/>
      <c r="VU103" s="1087"/>
      <c r="VV103" s="1087"/>
      <c r="VW103" s="1087"/>
      <c r="VX103" s="1087"/>
      <c r="VY103" s="1087"/>
      <c r="VZ103" s="1087"/>
      <c r="WA103" s="1087"/>
      <c r="WB103" s="1087"/>
      <c r="WC103" s="1087"/>
      <c r="WD103" s="1087"/>
      <c r="WE103" s="1087"/>
      <c r="WF103" s="1087"/>
      <c r="WG103" s="1087"/>
      <c r="WH103" s="1087"/>
      <c r="WI103" s="1087"/>
      <c r="WJ103" s="1087"/>
      <c r="WK103" s="1087"/>
      <c r="WL103" s="1087"/>
      <c r="WM103" s="1087"/>
      <c r="WN103" s="1087"/>
      <c r="WO103" s="1087"/>
      <c r="WP103" s="1087"/>
      <c r="WQ103" s="1087"/>
      <c r="WR103" s="1087"/>
      <c r="WS103" s="1087"/>
      <c r="WT103" s="1087"/>
      <c r="WU103" s="1087"/>
      <c r="WV103" s="1087"/>
      <c r="WW103" s="1087"/>
      <c r="WX103" s="1087"/>
      <c r="WY103" s="1087"/>
      <c r="WZ103" s="1087"/>
      <c r="XA103" s="1087"/>
      <c r="XB103" s="1087"/>
      <c r="XC103" s="1087"/>
      <c r="XD103" s="1087"/>
      <c r="XE103" s="1087"/>
      <c r="XF103" s="1087"/>
      <c r="XG103" s="1087"/>
      <c r="XH103" s="1087"/>
      <c r="XI103" s="1087"/>
      <c r="XJ103" s="1087"/>
      <c r="XK103" s="1087"/>
      <c r="XL103" s="1087"/>
      <c r="XM103" s="1087"/>
      <c r="XN103" s="1087"/>
      <c r="XO103" s="1087"/>
      <c r="XP103" s="1087"/>
      <c r="XQ103" s="1087"/>
      <c r="XR103" s="1087"/>
      <c r="XS103" s="1087"/>
      <c r="XT103" s="1087"/>
      <c r="XU103" s="1087"/>
      <c r="XV103" s="1087"/>
      <c r="XW103" s="1087"/>
      <c r="XX103" s="1087"/>
      <c r="XY103" s="1087"/>
      <c r="XZ103" s="1087"/>
      <c r="YA103" s="1087"/>
      <c r="YB103" s="1087"/>
      <c r="YC103" s="1087"/>
      <c r="YD103" s="1087"/>
      <c r="YE103" s="1087"/>
      <c r="YF103" s="1087"/>
      <c r="YG103" s="1087"/>
      <c r="YH103" s="1087"/>
      <c r="YI103" s="1087"/>
      <c r="YJ103" s="1087"/>
      <c r="YK103" s="1087"/>
      <c r="YL103" s="1087"/>
      <c r="YM103" s="1087"/>
      <c r="YN103" s="1087"/>
      <c r="YO103" s="1087"/>
      <c r="YP103" s="1087"/>
      <c r="YQ103" s="1087"/>
      <c r="YR103" s="1087"/>
      <c r="YS103" s="1087"/>
      <c r="YT103" s="1087"/>
      <c r="YU103" s="1087"/>
      <c r="YV103" s="1087"/>
      <c r="YW103" s="1087"/>
      <c r="YX103" s="1087"/>
      <c r="YY103" s="1087"/>
      <c r="YZ103" s="1087"/>
      <c r="ZA103" s="1087"/>
      <c r="ZB103" s="1087"/>
      <c r="ZC103" s="1087"/>
      <c r="ZD103" s="1087"/>
      <c r="ZE103" s="1087"/>
      <c r="ZF103" s="1087"/>
      <c r="ZG103" s="1087"/>
      <c r="ZH103" s="1087"/>
      <c r="ZI103" s="1087"/>
      <c r="ZJ103" s="1087"/>
      <c r="ZK103" s="1087"/>
      <c r="ZL103" s="1087"/>
      <c r="ZM103" s="1087"/>
      <c r="ZN103" s="1087"/>
      <c r="ZO103" s="1087"/>
      <c r="ZP103" s="1087"/>
      <c r="ZQ103" s="1087"/>
      <c r="ZR103" s="1087"/>
      <c r="ZS103" s="1087"/>
      <c r="ZT103" s="1087"/>
      <c r="ZU103" s="1087"/>
      <c r="ZV103" s="1087"/>
      <c r="ZW103" s="1087"/>
      <c r="ZX103" s="1087"/>
      <c r="ZY103" s="1087"/>
      <c r="ZZ103" s="1087"/>
      <c r="AAA103" s="1087"/>
      <c r="AAB103" s="1087"/>
      <c r="AAC103" s="1087"/>
      <c r="AAD103" s="1087"/>
      <c r="AAE103" s="1087"/>
      <c r="AAF103" s="1087"/>
      <c r="AAG103" s="1087"/>
      <c r="AAH103" s="1087"/>
      <c r="AAI103" s="1087"/>
      <c r="AAJ103" s="1087"/>
      <c r="AAK103" s="1087"/>
      <c r="AAL103" s="1087"/>
      <c r="AAM103" s="1087"/>
      <c r="AAN103" s="1087"/>
      <c r="AAO103" s="1087"/>
      <c r="AAP103" s="1087"/>
      <c r="AAQ103" s="1087"/>
      <c r="AAR103" s="1087"/>
      <c r="AAS103" s="1087"/>
      <c r="AAT103" s="1087"/>
      <c r="AAU103" s="1087"/>
      <c r="AAV103" s="1087"/>
      <c r="AAW103" s="1087"/>
      <c r="AAX103" s="1087"/>
      <c r="AAY103" s="1087"/>
      <c r="AAZ103" s="1087"/>
      <c r="ABA103" s="1087"/>
      <c r="ABB103" s="1087"/>
      <c r="ABC103" s="1087"/>
      <c r="ABD103" s="1087"/>
      <c r="ABE103" s="1087"/>
      <c r="ABF103" s="1087"/>
      <c r="ABG103" s="1087"/>
      <c r="ABH103" s="1087"/>
      <c r="ABI103" s="1087"/>
      <c r="ABJ103" s="1087"/>
      <c r="ABK103" s="1087"/>
      <c r="ABL103" s="1087"/>
      <c r="ABM103" s="1087"/>
      <c r="ABN103" s="1087"/>
      <c r="ABO103" s="1087"/>
      <c r="ABP103" s="1087"/>
      <c r="ABQ103" s="1087"/>
      <c r="ABR103" s="1087"/>
      <c r="ABS103" s="1087"/>
      <c r="ABT103" s="1087"/>
      <c r="ABU103" s="1087"/>
      <c r="ABV103" s="1087"/>
      <c r="ABW103" s="1087"/>
      <c r="ABX103" s="1087"/>
      <c r="ABY103" s="1087"/>
      <c r="ABZ103" s="1087"/>
      <c r="ACA103" s="1087"/>
      <c r="ACB103" s="1087"/>
      <c r="ACC103" s="1087"/>
      <c r="ACD103" s="1087"/>
      <c r="ACE103" s="1087"/>
      <c r="ACF103" s="1087"/>
      <c r="ACG103" s="1087"/>
      <c r="ACH103" s="1087"/>
      <c r="ACI103" s="1087"/>
      <c r="ACJ103" s="1087"/>
      <c r="ACK103" s="1087"/>
      <c r="ACL103" s="1087"/>
      <c r="ACM103" s="1087"/>
      <c r="ACN103" s="1087"/>
      <c r="ACO103" s="1087"/>
      <c r="ACP103" s="1087"/>
      <c r="ACQ103" s="1087"/>
      <c r="ACR103" s="1087"/>
      <c r="ACS103" s="1087"/>
      <c r="ACT103" s="1087"/>
      <c r="ACU103" s="1087"/>
      <c r="ACV103" s="1087"/>
      <c r="ACW103" s="1087"/>
      <c r="ACX103" s="1087"/>
      <c r="ACY103" s="1087"/>
      <c r="ACZ103" s="1087"/>
      <c r="ADA103" s="1087"/>
      <c r="ADB103" s="1087"/>
      <c r="ADC103" s="1087"/>
      <c r="ADD103" s="1087"/>
      <c r="ADE103" s="1087"/>
      <c r="ADF103" s="1087"/>
      <c r="ADG103" s="1087"/>
      <c r="ADH103" s="1087"/>
      <c r="ADI103" s="1087"/>
      <c r="ADJ103" s="1087"/>
      <c r="ADK103" s="1087"/>
      <c r="ADL103" s="1087"/>
      <c r="ADM103" s="1087"/>
      <c r="ADN103" s="1087"/>
      <c r="ADO103" s="1087"/>
      <c r="ADP103" s="1087"/>
      <c r="ADQ103" s="1087"/>
      <c r="ADR103" s="1087"/>
      <c r="ADS103" s="1087"/>
      <c r="ADT103" s="1087"/>
      <c r="ADU103" s="1087"/>
      <c r="ADV103" s="1087"/>
      <c r="ADW103" s="1087"/>
      <c r="ADX103" s="1087"/>
      <c r="ADY103" s="1087"/>
      <c r="ADZ103" s="1087"/>
      <c r="AEA103" s="1087"/>
      <c r="AEB103" s="1087"/>
      <c r="AEC103" s="1087"/>
      <c r="AED103" s="1087"/>
      <c r="AEE103" s="1087"/>
      <c r="AEF103" s="1087"/>
      <c r="AEG103" s="1087"/>
      <c r="AEH103" s="1087"/>
      <c r="AEI103" s="1087"/>
      <c r="AEJ103" s="1087"/>
      <c r="AEK103" s="1087"/>
      <c r="AEL103" s="1087"/>
      <c r="AEM103" s="1087"/>
      <c r="AEN103" s="1087"/>
      <c r="AEO103" s="1087"/>
      <c r="AEP103" s="1087"/>
      <c r="AEQ103" s="1087"/>
      <c r="AER103" s="1087"/>
      <c r="AES103" s="1087"/>
      <c r="AET103" s="1087"/>
      <c r="AEU103" s="1087"/>
      <c r="AEV103" s="1087"/>
      <c r="AEW103" s="1087"/>
      <c r="AEX103" s="1087"/>
      <c r="AEY103" s="1087"/>
      <c r="AEZ103" s="1087"/>
      <c r="AFA103" s="1087"/>
      <c r="AFB103" s="1087"/>
      <c r="AFC103" s="1087"/>
      <c r="AFD103" s="1087"/>
      <c r="AFE103" s="1087"/>
      <c r="AFF103" s="1087"/>
      <c r="AFG103" s="1087"/>
      <c r="AFH103" s="1087"/>
      <c r="AFI103" s="1087"/>
      <c r="AFJ103" s="1087"/>
      <c r="AFK103" s="1087"/>
      <c r="AFL103" s="1087"/>
      <c r="AFM103" s="1087"/>
      <c r="AFN103" s="1087"/>
      <c r="AFO103" s="1087"/>
      <c r="AFP103" s="1087"/>
      <c r="AFQ103" s="1087"/>
      <c r="AFR103" s="1087"/>
      <c r="AFS103" s="1087"/>
      <c r="AFT103" s="1087"/>
      <c r="AFU103" s="1087"/>
      <c r="AFV103" s="1087"/>
      <c r="AFW103" s="1087"/>
      <c r="AFX103" s="1087"/>
      <c r="AFY103" s="1087"/>
      <c r="AFZ103" s="1087"/>
      <c r="AGA103" s="1087"/>
      <c r="AGB103" s="1087"/>
      <c r="AGC103" s="1087"/>
      <c r="AGD103" s="1087"/>
      <c r="AGE103" s="1087"/>
      <c r="AGF103" s="1087"/>
      <c r="AGG103" s="1087"/>
      <c r="AGH103" s="1087"/>
      <c r="AGI103" s="1087"/>
      <c r="AGJ103" s="1087"/>
      <c r="AGK103" s="1087"/>
      <c r="AGL103" s="1087"/>
      <c r="AGM103" s="1087"/>
      <c r="AGN103" s="1087"/>
      <c r="AGO103" s="1087"/>
      <c r="AGP103" s="1087"/>
      <c r="AGQ103" s="1087"/>
      <c r="AGR103" s="1087"/>
      <c r="AGS103" s="1087"/>
      <c r="AGT103" s="1087"/>
      <c r="AGU103" s="1087"/>
      <c r="AGV103" s="1087"/>
      <c r="AGW103" s="1087"/>
      <c r="AGX103" s="1087"/>
      <c r="AGY103" s="1087"/>
      <c r="AGZ103" s="1087"/>
      <c r="AHA103" s="1087"/>
      <c r="AHB103" s="1087"/>
      <c r="AHC103" s="1087"/>
      <c r="AHD103" s="1087"/>
      <c r="AHE103" s="1087"/>
      <c r="AHF103" s="1087"/>
      <c r="AHG103" s="1087"/>
      <c r="AHH103" s="1087"/>
      <c r="AHI103" s="1087"/>
      <c r="AHJ103" s="1087"/>
      <c r="AHK103" s="1087"/>
      <c r="AHL103" s="1087"/>
      <c r="AHM103" s="1087"/>
      <c r="AHN103" s="1087"/>
      <c r="AHO103" s="1087"/>
      <c r="AHP103" s="1087"/>
      <c r="AHQ103" s="1087"/>
      <c r="AHR103" s="1087"/>
      <c r="AHS103" s="1087"/>
      <c r="AHT103" s="1087"/>
      <c r="AHU103" s="1087"/>
      <c r="AHV103" s="1087"/>
      <c r="AHW103" s="1087"/>
      <c r="AHX103" s="1087"/>
      <c r="AHY103" s="1087"/>
      <c r="AHZ103" s="1087"/>
      <c r="AIA103" s="1087"/>
      <c r="AIB103" s="1087"/>
      <c r="AIC103" s="1087"/>
      <c r="AID103" s="1087"/>
      <c r="AIE103" s="1087"/>
      <c r="AIF103" s="1087"/>
      <c r="AIG103" s="1087"/>
      <c r="AIH103" s="1087"/>
      <c r="AII103" s="1087"/>
      <c r="AIJ103" s="1087"/>
      <c r="AIK103" s="1087"/>
      <c r="AIL103" s="1087"/>
      <c r="AIM103" s="1087"/>
      <c r="AIN103" s="1087"/>
      <c r="AIO103" s="1087"/>
      <c r="AIP103" s="1087"/>
      <c r="AIQ103" s="1087"/>
      <c r="AIR103" s="1087"/>
      <c r="AIS103" s="1087"/>
      <c r="AIT103" s="1087"/>
      <c r="AIU103" s="1087"/>
      <c r="AIV103" s="1087"/>
      <c r="AIW103" s="1087"/>
      <c r="AIX103" s="1087"/>
      <c r="AIY103" s="1087"/>
      <c r="AIZ103" s="1087"/>
      <c r="AJA103" s="1087"/>
      <c r="AJB103" s="1087"/>
      <c r="AJC103" s="1087"/>
      <c r="AJD103" s="1087"/>
      <c r="AJE103" s="1087"/>
      <c r="AJF103" s="1087"/>
      <c r="AJG103" s="1087"/>
      <c r="AJH103" s="1087"/>
      <c r="AJI103" s="1087"/>
      <c r="AJJ103" s="1087"/>
      <c r="AJK103" s="1087"/>
      <c r="AJL103" s="1087"/>
      <c r="AJM103" s="1087"/>
      <c r="AJN103" s="1087"/>
      <c r="AJO103" s="1087"/>
      <c r="AJP103" s="1087"/>
      <c r="AJQ103" s="1087"/>
      <c r="AJR103" s="1087"/>
      <c r="AJS103" s="1087"/>
      <c r="AJT103" s="1087"/>
      <c r="AJU103" s="1087"/>
      <c r="AJV103" s="1087"/>
      <c r="AJW103" s="1087"/>
      <c r="AJX103" s="1087"/>
      <c r="AJY103" s="1087"/>
      <c r="AJZ103" s="1087"/>
      <c r="AKA103" s="1087"/>
      <c r="AKB103" s="1087"/>
      <c r="AKC103" s="1087"/>
      <c r="AKD103" s="1087"/>
      <c r="AKE103" s="1087"/>
      <c r="AKF103" s="1087"/>
      <c r="AKG103" s="1087"/>
      <c r="AKH103" s="1087"/>
      <c r="AKI103" s="1087"/>
      <c r="AKJ103" s="1087"/>
      <c r="AKK103" s="1087"/>
      <c r="AKL103" s="1087"/>
      <c r="AKM103" s="1087"/>
      <c r="AKN103" s="1087"/>
      <c r="AKO103" s="1087"/>
      <c r="AKP103" s="1087"/>
      <c r="AKQ103" s="1087"/>
      <c r="AKR103" s="1087"/>
      <c r="AKS103" s="1087"/>
      <c r="AKT103" s="1087"/>
      <c r="AKU103" s="1087"/>
      <c r="AKV103" s="1087"/>
      <c r="AKW103" s="1087"/>
      <c r="AKX103" s="1087"/>
      <c r="AKY103" s="1087"/>
      <c r="AKZ103" s="1087"/>
      <c r="ALA103" s="1087"/>
      <c r="ALB103" s="1087"/>
      <c r="ALC103" s="1087"/>
      <c r="ALD103" s="1087"/>
      <c r="ALE103" s="1087"/>
      <c r="ALF103" s="1087"/>
      <c r="ALG103" s="1087"/>
      <c r="ALH103" s="1087"/>
      <c r="ALI103" s="1087"/>
      <c r="ALJ103" s="1087"/>
      <c r="ALK103" s="1087"/>
      <c r="ALL103" s="1087"/>
      <c r="ALM103" s="1087"/>
      <c r="ALN103" s="1087"/>
      <c r="ALO103" s="1087"/>
      <c r="ALP103" s="1087"/>
      <c r="ALQ103" s="1087"/>
      <c r="ALR103" s="1087"/>
      <c r="ALS103" s="1087"/>
      <c r="ALT103" s="1087"/>
      <c r="ALU103" s="1087"/>
      <c r="ALV103" s="1087"/>
      <c r="ALW103" s="1087"/>
      <c r="ALX103" s="1087"/>
      <c r="ALY103" s="1087"/>
      <c r="ALZ103" s="1087"/>
      <c r="AMA103" s="1087"/>
      <c r="AMB103" s="1087"/>
      <c r="AMC103" s="1087"/>
      <c r="AMD103" s="1087"/>
      <c r="AME103" s="1087"/>
      <c r="AMF103" s="1087"/>
      <c r="AMG103" s="1087"/>
      <c r="AMH103" s="1087"/>
    </row>
    <row r="104" spans="1:1025" s="793" customFormat="1" ht="12" x14ac:dyDescent="0.2">
      <c r="A104" s="1113" t="s">
        <v>2654</v>
      </c>
      <c r="B104" s="793" t="s">
        <v>4842</v>
      </c>
      <c r="C104" s="1085">
        <v>6135000</v>
      </c>
      <c r="D104" s="1085">
        <v>620000</v>
      </c>
      <c r="E104" s="1085">
        <v>6755000</v>
      </c>
      <c r="F104" s="1085">
        <v>19043713.350000001</v>
      </c>
      <c r="G104" s="1085">
        <v>-12288713.35</v>
      </c>
      <c r="H104" s="1357">
        <f t="shared" si="1"/>
        <v>2.8192025684678019</v>
      </c>
      <c r="I104" s="1087"/>
      <c r="J104" s="1087"/>
      <c r="K104" s="1087"/>
      <c r="L104" s="1087"/>
      <c r="M104" s="1087"/>
      <c r="N104" s="1087"/>
      <c r="O104" s="1087"/>
      <c r="P104" s="1087"/>
      <c r="Q104" s="1087"/>
      <c r="R104" s="1087"/>
      <c r="S104" s="1087"/>
      <c r="T104" s="1087"/>
      <c r="U104" s="1087"/>
      <c r="V104" s="1087"/>
      <c r="W104" s="1087"/>
      <c r="X104" s="1087"/>
      <c r="Y104" s="1087"/>
      <c r="Z104" s="1087"/>
      <c r="AA104" s="1087"/>
      <c r="AB104" s="1087"/>
      <c r="AC104" s="1087"/>
      <c r="AD104" s="1087"/>
      <c r="AE104" s="1087"/>
      <c r="AF104" s="1087"/>
      <c r="AG104" s="1087"/>
      <c r="AH104" s="1087"/>
      <c r="AI104" s="1087"/>
      <c r="AJ104" s="1087"/>
      <c r="AK104" s="1087"/>
      <c r="AL104" s="1087"/>
      <c r="AM104" s="1087"/>
      <c r="AN104" s="1087"/>
      <c r="AO104" s="1087"/>
      <c r="AP104" s="1087"/>
      <c r="AQ104" s="1087"/>
      <c r="AR104" s="1087"/>
      <c r="AS104" s="1087"/>
      <c r="AT104" s="1087"/>
      <c r="AU104" s="1087"/>
      <c r="AV104" s="1087"/>
      <c r="AW104" s="1087"/>
      <c r="AX104" s="1087"/>
      <c r="AY104" s="1087"/>
      <c r="AZ104" s="1087"/>
      <c r="BA104" s="1087"/>
      <c r="BB104" s="1087"/>
      <c r="BC104" s="1087"/>
      <c r="BD104" s="1087"/>
      <c r="BE104" s="1087"/>
      <c r="BF104" s="1087"/>
      <c r="BG104" s="1087"/>
      <c r="BH104" s="1087"/>
      <c r="BI104" s="1087"/>
      <c r="BJ104" s="1087"/>
      <c r="BK104" s="1087"/>
      <c r="BL104" s="1087"/>
      <c r="BM104" s="1087"/>
      <c r="BN104" s="1087"/>
      <c r="BO104" s="1087"/>
      <c r="BP104" s="1087"/>
      <c r="BQ104" s="1087"/>
      <c r="BR104" s="1087"/>
      <c r="BS104" s="1087"/>
      <c r="BT104" s="1087"/>
      <c r="BU104" s="1087"/>
      <c r="BV104" s="1087"/>
      <c r="BW104" s="1087"/>
      <c r="BX104" s="1087"/>
      <c r="BY104" s="1087"/>
      <c r="BZ104" s="1087"/>
      <c r="CA104" s="1087"/>
      <c r="CB104" s="1087"/>
      <c r="CC104" s="1087"/>
      <c r="CD104" s="1087"/>
      <c r="CE104" s="1087"/>
      <c r="CF104" s="1087"/>
      <c r="CG104" s="1087"/>
      <c r="CH104" s="1087"/>
      <c r="CI104" s="1087"/>
      <c r="CJ104" s="1087"/>
      <c r="CK104" s="1087"/>
      <c r="CL104" s="1087"/>
      <c r="CM104" s="1087"/>
      <c r="CN104" s="1087"/>
      <c r="CO104" s="1087"/>
      <c r="CP104" s="1087"/>
      <c r="CQ104" s="1087"/>
      <c r="CR104" s="1087"/>
      <c r="CS104" s="1087"/>
      <c r="CT104" s="1087"/>
      <c r="CU104" s="1087"/>
      <c r="CV104" s="1087"/>
      <c r="CW104" s="1087"/>
      <c r="CX104" s="1087"/>
      <c r="CY104" s="1087"/>
      <c r="CZ104" s="1087"/>
      <c r="DA104" s="1087"/>
      <c r="DB104" s="1087"/>
      <c r="DC104" s="1087"/>
      <c r="DD104" s="1087"/>
      <c r="DE104" s="1087"/>
      <c r="DF104" s="1087"/>
      <c r="DG104" s="1087"/>
      <c r="DH104" s="1087"/>
      <c r="DI104" s="1087"/>
      <c r="DJ104" s="1087"/>
      <c r="DK104" s="1087"/>
      <c r="DL104" s="1087"/>
      <c r="DM104" s="1087"/>
      <c r="DN104" s="1087"/>
      <c r="DO104" s="1087"/>
      <c r="DP104" s="1087"/>
      <c r="DQ104" s="1087"/>
      <c r="DR104" s="1087"/>
      <c r="DS104" s="1087"/>
      <c r="DT104" s="1087"/>
      <c r="DU104" s="1087"/>
      <c r="DV104" s="1087"/>
      <c r="DW104" s="1087"/>
      <c r="DX104" s="1087"/>
      <c r="DY104" s="1087"/>
      <c r="DZ104" s="1087"/>
      <c r="EA104" s="1087"/>
      <c r="EB104" s="1087"/>
      <c r="EC104" s="1087"/>
      <c r="ED104" s="1087"/>
      <c r="EE104" s="1087"/>
      <c r="EF104" s="1087"/>
      <c r="EG104" s="1087"/>
      <c r="EH104" s="1087"/>
      <c r="EI104" s="1087"/>
      <c r="EJ104" s="1087"/>
      <c r="EK104" s="1087"/>
      <c r="EL104" s="1087"/>
      <c r="EM104" s="1087"/>
      <c r="EN104" s="1087"/>
      <c r="EO104" s="1087"/>
      <c r="EP104" s="1087"/>
      <c r="EQ104" s="1087"/>
      <c r="ER104" s="1087"/>
      <c r="ES104" s="1087"/>
      <c r="ET104" s="1087"/>
      <c r="EU104" s="1087"/>
      <c r="EV104" s="1087"/>
      <c r="EW104" s="1087"/>
      <c r="EX104" s="1087"/>
      <c r="EY104" s="1087"/>
      <c r="EZ104" s="1087"/>
      <c r="FA104" s="1087"/>
      <c r="FB104" s="1087"/>
      <c r="FC104" s="1087"/>
      <c r="FD104" s="1087"/>
      <c r="FE104" s="1087"/>
      <c r="FF104" s="1087"/>
      <c r="FG104" s="1087"/>
      <c r="FH104" s="1087"/>
      <c r="FI104" s="1087"/>
      <c r="FJ104" s="1087"/>
      <c r="FK104" s="1087"/>
      <c r="FL104" s="1087"/>
      <c r="FM104" s="1087"/>
      <c r="FN104" s="1087"/>
      <c r="FO104" s="1087"/>
      <c r="FP104" s="1087"/>
      <c r="FQ104" s="1087"/>
      <c r="FR104" s="1087"/>
      <c r="FS104" s="1087"/>
      <c r="FT104" s="1087"/>
      <c r="FU104" s="1087"/>
      <c r="FV104" s="1087"/>
      <c r="FW104" s="1087"/>
      <c r="FX104" s="1087"/>
      <c r="FY104" s="1087"/>
      <c r="FZ104" s="1087"/>
      <c r="GA104" s="1087"/>
      <c r="GB104" s="1087"/>
      <c r="GC104" s="1087"/>
      <c r="GD104" s="1087"/>
      <c r="GE104" s="1087"/>
      <c r="GF104" s="1087"/>
      <c r="GG104" s="1087"/>
      <c r="GH104" s="1087"/>
      <c r="GI104" s="1087"/>
      <c r="GJ104" s="1087"/>
      <c r="GK104" s="1087"/>
      <c r="GL104" s="1087"/>
      <c r="GM104" s="1087"/>
      <c r="GN104" s="1087"/>
      <c r="GO104" s="1087"/>
      <c r="GP104" s="1087"/>
      <c r="GQ104" s="1087"/>
      <c r="GR104" s="1087"/>
      <c r="GS104" s="1087"/>
      <c r="GT104" s="1087"/>
      <c r="GU104" s="1087"/>
      <c r="GV104" s="1087"/>
      <c r="GW104" s="1087"/>
      <c r="GX104" s="1087"/>
      <c r="GY104" s="1087"/>
      <c r="GZ104" s="1087"/>
      <c r="HA104" s="1087"/>
      <c r="HB104" s="1087"/>
      <c r="HC104" s="1087"/>
      <c r="HD104" s="1087"/>
      <c r="HE104" s="1087"/>
      <c r="HF104" s="1087"/>
      <c r="HG104" s="1087"/>
      <c r="HH104" s="1087"/>
      <c r="HI104" s="1087"/>
      <c r="HJ104" s="1087"/>
      <c r="HK104" s="1087"/>
      <c r="HL104" s="1087"/>
      <c r="HM104" s="1087"/>
      <c r="HN104" s="1087"/>
      <c r="HO104" s="1087"/>
      <c r="HP104" s="1087"/>
      <c r="HQ104" s="1087"/>
      <c r="HR104" s="1087"/>
      <c r="HS104" s="1087"/>
      <c r="HT104" s="1087"/>
      <c r="HU104" s="1087"/>
      <c r="HV104" s="1087"/>
      <c r="HW104" s="1087"/>
      <c r="HX104" s="1087"/>
      <c r="HY104" s="1087"/>
      <c r="HZ104" s="1087"/>
      <c r="IA104" s="1087"/>
      <c r="IB104" s="1087"/>
      <c r="IC104" s="1087"/>
      <c r="ID104" s="1087"/>
      <c r="IE104" s="1087"/>
      <c r="IF104" s="1087"/>
      <c r="IG104" s="1087"/>
      <c r="IH104" s="1087"/>
      <c r="II104" s="1087"/>
      <c r="IJ104" s="1087"/>
      <c r="IK104" s="1087"/>
      <c r="IL104" s="1087"/>
      <c r="IM104" s="1087"/>
      <c r="IN104" s="1087"/>
      <c r="IO104" s="1087"/>
      <c r="IP104" s="1087"/>
      <c r="IQ104" s="1087"/>
      <c r="IR104" s="1087"/>
      <c r="IS104" s="1087"/>
      <c r="IT104" s="1087"/>
      <c r="IU104" s="1087"/>
      <c r="IV104" s="1087"/>
      <c r="IW104" s="1087"/>
      <c r="IX104" s="1087"/>
      <c r="IY104" s="1087"/>
      <c r="IZ104" s="1087"/>
      <c r="JA104" s="1087"/>
      <c r="JB104" s="1087"/>
      <c r="JC104" s="1087"/>
      <c r="JD104" s="1087"/>
      <c r="JE104" s="1087"/>
      <c r="JF104" s="1087"/>
      <c r="JG104" s="1087"/>
      <c r="JH104" s="1087"/>
      <c r="JI104" s="1087"/>
      <c r="JJ104" s="1087"/>
      <c r="JK104" s="1087"/>
      <c r="JL104" s="1087"/>
      <c r="JM104" s="1087"/>
      <c r="JN104" s="1087"/>
      <c r="JO104" s="1087"/>
      <c r="JP104" s="1087"/>
      <c r="JQ104" s="1087"/>
      <c r="JR104" s="1087"/>
      <c r="JS104" s="1087"/>
      <c r="JT104" s="1087"/>
      <c r="JU104" s="1087"/>
      <c r="JV104" s="1087"/>
      <c r="JW104" s="1087"/>
      <c r="JX104" s="1087"/>
      <c r="JY104" s="1087"/>
      <c r="JZ104" s="1087"/>
      <c r="KA104" s="1087"/>
      <c r="KB104" s="1087"/>
      <c r="KC104" s="1087"/>
      <c r="KD104" s="1087"/>
      <c r="KE104" s="1087"/>
      <c r="KF104" s="1087"/>
      <c r="KG104" s="1087"/>
      <c r="KH104" s="1087"/>
      <c r="KI104" s="1087"/>
      <c r="KJ104" s="1087"/>
      <c r="KK104" s="1087"/>
      <c r="KL104" s="1087"/>
      <c r="KM104" s="1087"/>
      <c r="KN104" s="1087"/>
      <c r="KO104" s="1087"/>
      <c r="KP104" s="1087"/>
      <c r="KQ104" s="1087"/>
      <c r="KR104" s="1087"/>
      <c r="KS104" s="1087"/>
      <c r="KT104" s="1087"/>
      <c r="KU104" s="1087"/>
      <c r="KV104" s="1087"/>
      <c r="KW104" s="1087"/>
      <c r="KX104" s="1087"/>
      <c r="KY104" s="1087"/>
      <c r="KZ104" s="1087"/>
      <c r="LA104" s="1087"/>
      <c r="LB104" s="1087"/>
      <c r="LC104" s="1087"/>
      <c r="LD104" s="1087"/>
      <c r="LE104" s="1087"/>
      <c r="LF104" s="1087"/>
      <c r="LG104" s="1087"/>
      <c r="LH104" s="1087"/>
      <c r="LI104" s="1087"/>
      <c r="LJ104" s="1087"/>
      <c r="LK104" s="1087"/>
      <c r="LL104" s="1087"/>
      <c r="LM104" s="1087"/>
      <c r="LN104" s="1087"/>
      <c r="LO104" s="1087"/>
      <c r="LP104" s="1087"/>
      <c r="LQ104" s="1087"/>
      <c r="LR104" s="1087"/>
      <c r="LS104" s="1087"/>
      <c r="LT104" s="1087"/>
      <c r="LU104" s="1087"/>
      <c r="LV104" s="1087"/>
      <c r="LW104" s="1087"/>
      <c r="LX104" s="1087"/>
      <c r="LY104" s="1087"/>
      <c r="LZ104" s="1087"/>
      <c r="MA104" s="1087"/>
      <c r="MB104" s="1087"/>
      <c r="MC104" s="1087"/>
      <c r="MD104" s="1087"/>
      <c r="ME104" s="1087"/>
      <c r="MF104" s="1087"/>
      <c r="MG104" s="1087"/>
      <c r="MH104" s="1087"/>
      <c r="MI104" s="1087"/>
      <c r="MJ104" s="1087"/>
      <c r="MK104" s="1087"/>
      <c r="ML104" s="1087"/>
      <c r="MM104" s="1087"/>
      <c r="MN104" s="1087"/>
      <c r="MO104" s="1087"/>
      <c r="MP104" s="1087"/>
      <c r="MQ104" s="1087"/>
      <c r="MR104" s="1087"/>
      <c r="MS104" s="1087"/>
      <c r="MT104" s="1087"/>
      <c r="MU104" s="1087"/>
      <c r="MV104" s="1087"/>
      <c r="MW104" s="1087"/>
      <c r="MX104" s="1087"/>
      <c r="MY104" s="1087"/>
      <c r="MZ104" s="1087"/>
      <c r="NA104" s="1087"/>
      <c r="NB104" s="1087"/>
      <c r="NC104" s="1087"/>
      <c r="ND104" s="1087"/>
      <c r="NE104" s="1087"/>
      <c r="NF104" s="1087"/>
      <c r="NG104" s="1087"/>
      <c r="NH104" s="1087"/>
      <c r="NI104" s="1087"/>
      <c r="NJ104" s="1087"/>
      <c r="NK104" s="1087"/>
      <c r="NL104" s="1087"/>
      <c r="NM104" s="1087"/>
      <c r="NN104" s="1087"/>
      <c r="NO104" s="1087"/>
      <c r="NP104" s="1087"/>
      <c r="NQ104" s="1087"/>
      <c r="NR104" s="1087"/>
      <c r="NS104" s="1087"/>
      <c r="NT104" s="1087"/>
      <c r="NU104" s="1087"/>
      <c r="NV104" s="1087"/>
      <c r="NW104" s="1087"/>
      <c r="NX104" s="1087"/>
      <c r="NY104" s="1087"/>
      <c r="NZ104" s="1087"/>
      <c r="OA104" s="1087"/>
      <c r="OB104" s="1087"/>
      <c r="OC104" s="1087"/>
      <c r="OD104" s="1087"/>
      <c r="OE104" s="1087"/>
      <c r="OF104" s="1087"/>
      <c r="OG104" s="1087"/>
      <c r="OH104" s="1087"/>
      <c r="OI104" s="1087"/>
      <c r="OJ104" s="1087"/>
      <c r="OK104" s="1087"/>
      <c r="OL104" s="1087"/>
      <c r="OM104" s="1087"/>
      <c r="ON104" s="1087"/>
      <c r="OO104" s="1087"/>
      <c r="OP104" s="1087"/>
      <c r="OQ104" s="1087"/>
      <c r="OR104" s="1087"/>
      <c r="OS104" s="1087"/>
      <c r="OT104" s="1087"/>
      <c r="OU104" s="1087"/>
      <c r="OV104" s="1087"/>
      <c r="OW104" s="1087"/>
      <c r="OX104" s="1087"/>
      <c r="OY104" s="1087"/>
      <c r="OZ104" s="1087"/>
      <c r="PA104" s="1087"/>
      <c r="PB104" s="1087"/>
      <c r="PC104" s="1087"/>
      <c r="PD104" s="1087"/>
      <c r="PE104" s="1087"/>
      <c r="PF104" s="1087"/>
      <c r="PG104" s="1087"/>
      <c r="PH104" s="1087"/>
      <c r="PI104" s="1087"/>
      <c r="PJ104" s="1087"/>
      <c r="PK104" s="1087"/>
      <c r="PL104" s="1087"/>
      <c r="PM104" s="1087"/>
      <c r="PN104" s="1087"/>
      <c r="PO104" s="1087"/>
      <c r="PP104" s="1087"/>
      <c r="PQ104" s="1087"/>
      <c r="PR104" s="1087"/>
      <c r="PS104" s="1087"/>
      <c r="PT104" s="1087"/>
      <c r="PU104" s="1087"/>
      <c r="PV104" s="1087"/>
      <c r="PW104" s="1087"/>
      <c r="PX104" s="1087"/>
      <c r="PY104" s="1087"/>
      <c r="PZ104" s="1087"/>
      <c r="QA104" s="1087"/>
      <c r="QB104" s="1087"/>
      <c r="QC104" s="1087"/>
      <c r="QD104" s="1087"/>
      <c r="QE104" s="1087"/>
      <c r="QF104" s="1087"/>
      <c r="QG104" s="1087"/>
      <c r="QH104" s="1087"/>
      <c r="QI104" s="1087"/>
      <c r="QJ104" s="1087"/>
      <c r="QK104" s="1087"/>
      <c r="QL104" s="1087"/>
      <c r="QM104" s="1087"/>
      <c r="QN104" s="1087"/>
      <c r="QO104" s="1087"/>
      <c r="QP104" s="1087"/>
      <c r="QQ104" s="1087"/>
      <c r="QR104" s="1087"/>
      <c r="QS104" s="1087"/>
      <c r="QT104" s="1087"/>
      <c r="QU104" s="1087"/>
      <c r="QV104" s="1087"/>
      <c r="QW104" s="1087"/>
      <c r="QX104" s="1087"/>
      <c r="QY104" s="1087"/>
      <c r="QZ104" s="1087"/>
      <c r="RA104" s="1087"/>
      <c r="RB104" s="1087"/>
      <c r="RC104" s="1087"/>
      <c r="RD104" s="1087"/>
      <c r="RE104" s="1087"/>
      <c r="RF104" s="1087"/>
      <c r="RG104" s="1087"/>
      <c r="RH104" s="1087"/>
      <c r="RI104" s="1087"/>
      <c r="RJ104" s="1087"/>
      <c r="RK104" s="1087"/>
      <c r="RL104" s="1087"/>
      <c r="RM104" s="1087"/>
      <c r="RN104" s="1087"/>
      <c r="RO104" s="1087"/>
      <c r="RP104" s="1087"/>
      <c r="RQ104" s="1087"/>
      <c r="RR104" s="1087"/>
      <c r="RS104" s="1087"/>
      <c r="RT104" s="1087"/>
      <c r="RU104" s="1087"/>
      <c r="RV104" s="1087"/>
      <c r="RW104" s="1087"/>
      <c r="RX104" s="1087"/>
      <c r="RY104" s="1087"/>
      <c r="RZ104" s="1087"/>
      <c r="SA104" s="1087"/>
      <c r="SB104" s="1087"/>
      <c r="SC104" s="1087"/>
      <c r="SD104" s="1087"/>
      <c r="SE104" s="1087"/>
      <c r="SF104" s="1087"/>
      <c r="SG104" s="1087"/>
      <c r="SH104" s="1087"/>
      <c r="SI104" s="1087"/>
      <c r="SJ104" s="1087"/>
      <c r="SK104" s="1087"/>
      <c r="SL104" s="1087"/>
      <c r="SM104" s="1087"/>
      <c r="SN104" s="1087"/>
      <c r="SO104" s="1087"/>
      <c r="SP104" s="1087"/>
      <c r="SQ104" s="1087"/>
      <c r="SR104" s="1087"/>
      <c r="SS104" s="1087"/>
      <c r="ST104" s="1087"/>
      <c r="SU104" s="1087"/>
      <c r="SV104" s="1087"/>
      <c r="SW104" s="1087"/>
      <c r="SX104" s="1087"/>
      <c r="SY104" s="1087"/>
      <c r="SZ104" s="1087"/>
      <c r="TA104" s="1087"/>
      <c r="TB104" s="1087"/>
      <c r="TC104" s="1087"/>
      <c r="TD104" s="1087"/>
      <c r="TE104" s="1087"/>
      <c r="TF104" s="1087"/>
      <c r="TG104" s="1087"/>
      <c r="TH104" s="1087"/>
      <c r="TI104" s="1087"/>
      <c r="TJ104" s="1087"/>
      <c r="TK104" s="1087"/>
      <c r="TL104" s="1087"/>
      <c r="TM104" s="1087"/>
      <c r="TN104" s="1087"/>
      <c r="TO104" s="1087"/>
      <c r="TP104" s="1087"/>
      <c r="TQ104" s="1087"/>
      <c r="TR104" s="1087"/>
      <c r="TS104" s="1087"/>
      <c r="TT104" s="1087"/>
      <c r="TU104" s="1087"/>
      <c r="TV104" s="1087"/>
      <c r="TW104" s="1087"/>
      <c r="TX104" s="1087"/>
      <c r="TY104" s="1087"/>
      <c r="TZ104" s="1087"/>
      <c r="UA104" s="1087"/>
      <c r="UB104" s="1087"/>
      <c r="UC104" s="1087"/>
      <c r="UD104" s="1087"/>
      <c r="UE104" s="1087"/>
      <c r="UF104" s="1087"/>
      <c r="UG104" s="1087"/>
      <c r="UH104" s="1087"/>
      <c r="UI104" s="1087"/>
      <c r="UJ104" s="1087"/>
      <c r="UK104" s="1087"/>
      <c r="UL104" s="1087"/>
      <c r="UM104" s="1087"/>
      <c r="UN104" s="1087"/>
      <c r="UO104" s="1087"/>
      <c r="UP104" s="1087"/>
      <c r="UQ104" s="1087"/>
      <c r="UR104" s="1087"/>
      <c r="US104" s="1087"/>
      <c r="UT104" s="1087"/>
      <c r="UU104" s="1087"/>
      <c r="UV104" s="1087"/>
      <c r="UW104" s="1087"/>
      <c r="UX104" s="1087"/>
      <c r="UY104" s="1087"/>
      <c r="UZ104" s="1087"/>
      <c r="VA104" s="1087"/>
      <c r="VB104" s="1087"/>
      <c r="VC104" s="1087"/>
      <c r="VD104" s="1087"/>
      <c r="VE104" s="1087"/>
      <c r="VF104" s="1087"/>
      <c r="VG104" s="1087"/>
      <c r="VH104" s="1087"/>
      <c r="VI104" s="1087"/>
      <c r="VJ104" s="1087"/>
      <c r="VK104" s="1087"/>
      <c r="VL104" s="1087"/>
      <c r="VM104" s="1087"/>
      <c r="VN104" s="1087"/>
      <c r="VO104" s="1087"/>
      <c r="VP104" s="1087"/>
      <c r="VQ104" s="1087"/>
      <c r="VR104" s="1087"/>
      <c r="VS104" s="1087"/>
      <c r="VT104" s="1087"/>
      <c r="VU104" s="1087"/>
      <c r="VV104" s="1087"/>
      <c r="VW104" s="1087"/>
      <c r="VX104" s="1087"/>
      <c r="VY104" s="1087"/>
      <c r="VZ104" s="1087"/>
      <c r="WA104" s="1087"/>
      <c r="WB104" s="1087"/>
      <c r="WC104" s="1087"/>
      <c r="WD104" s="1087"/>
      <c r="WE104" s="1087"/>
      <c r="WF104" s="1087"/>
      <c r="WG104" s="1087"/>
      <c r="WH104" s="1087"/>
      <c r="WI104" s="1087"/>
      <c r="WJ104" s="1087"/>
      <c r="WK104" s="1087"/>
      <c r="WL104" s="1087"/>
      <c r="WM104" s="1087"/>
      <c r="WN104" s="1087"/>
      <c r="WO104" s="1087"/>
      <c r="WP104" s="1087"/>
      <c r="WQ104" s="1087"/>
      <c r="WR104" s="1087"/>
      <c r="WS104" s="1087"/>
      <c r="WT104" s="1087"/>
      <c r="WU104" s="1087"/>
      <c r="WV104" s="1087"/>
      <c r="WW104" s="1087"/>
      <c r="WX104" s="1087"/>
      <c r="WY104" s="1087"/>
      <c r="WZ104" s="1087"/>
      <c r="XA104" s="1087"/>
      <c r="XB104" s="1087"/>
      <c r="XC104" s="1087"/>
      <c r="XD104" s="1087"/>
      <c r="XE104" s="1087"/>
      <c r="XF104" s="1087"/>
      <c r="XG104" s="1087"/>
      <c r="XH104" s="1087"/>
      <c r="XI104" s="1087"/>
      <c r="XJ104" s="1087"/>
      <c r="XK104" s="1087"/>
      <c r="XL104" s="1087"/>
      <c r="XM104" s="1087"/>
      <c r="XN104" s="1087"/>
      <c r="XO104" s="1087"/>
      <c r="XP104" s="1087"/>
      <c r="XQ104" s="1087"/>
      <c r="XR104" s="1087"/>
      <c r="XS104" s="1087"/>
      <c r="XT104" s="1087"/>
      <c r="XU104" s="1087"/>
      <c r="XV104" s="1087"/>
      <c r="XW104" s="1087"/>
      <c r="XX104" s="1087"/>
      <c r="XY104" s="1087"/>
      <c r="XZ104" s="1087"/>
      <c r="YA104" s="1087"/>
      <c r="YB104" s="1087"/>
      <c r="YC104" s="1087"/>
      <c r="YD104" s="1087"/>
      <c r="YE104" s="1087"/>
      <c r="YF104" s="1087"/>
      <c r="YG104" s="1087"/>
      <c r="YH104" s="1087"/>
      <c r="YI104" s="1087"/>
      <c r="YJ104" s="1087"/>
      <c r="YK104" s="1087"/>
      <c r="YL104" s="1087"/>
      <c r="YM104" s="1087"/>
      <c r="YN104" s="1087"/>
      <c r="YO104" s="1087"/>
      <c r="YP104" s="1087"/>
      <c r="YQ104" s="1087"/>
      <c r="YR104" s="1087"/>
      <c r="YS104" s="1087"/>
      <c r="YT104" s="1087"/>
      <c r="YU104" s="1087"/>
      <c r="YV104" s="1087"/>
      <c r="YW104" s="1087"/>
      <c r="YX104" s="1087"/>
      <c r="YY104" s="1087"/>
      <c r="YZ104" s="1087"/>
      <c r="ZA104" s="1087"/>
      <c r="ZB104" s="1087"/>
      <c r="ZC104" s="1087"/>
      <c r="ZD104" s="1087"/>
      <c r="ZE104" s="1087"/>
      <c r="ZF104" s="1087"/>
      <c r="ZG104" s="1087"/>
      <c r="ZH104" s="1087"/>
      <c r="ZI104" s="1087"/>
      <c r="ZJ104" s="1087"/>
      <c r="ZK104" s="1087"/>
      <c r="ZL104" s="1087"/>
      <c r="ZM104" s="1087"/>
      <c r="ZN104" s="1087"/>
      <c r="ZO104" s="1087"/>
      <c r="ZP104" s="1087"/>
      <c r="ZQ104" s="1087"/>
      <c r="ZR104" s="1087"/>
      <c r="ZS104" s="1087"/>
      <c r="ZT104" s="1087"/>
      <c r="ZU104" s="1087"/>
      <c r="ZV104" s="1087"/>
      <c r="ZW104" s="1087"/>
      <c r="ZX104" s="1087"/>
      <c r="ZY104" s="1087"/>
      <c r="ZZ104" s="1087"/>
      <c r="AAA104" s="1087"/>
      <c r="AAB104" s="1087"/>
      <c r="AAC104" s="1087"/>
      <c r="AAD104" s="1087"/>
      <c r="AAE104" s="1087"/>
      <c r="AAF104" s="1087"/>
      <c r="AAG104" s="1087"/>
      <c r="AAH104" s="1087"/>
      <c r="AAI104" s="1087"/>
      <c r="AAJ104" s="1087"/>
      <c r="AAK104" s="1087"/>
      <c r="AAL104" s="1087"/>
      <c r="AAM104" s="1087"/>
      <c r="AAN104" s="1087"/>
      <c r="AAO104" s="1087"/>
      <c r="AAP104" s="1087"/>
      <c r="AAQ104" s="1087"/>
      <c r="AAR104" s="1087"/>
      <c r="AAS104" s="1087"/>
      <c r="AAT104" s="1087"/>
      <c r="AAU104" s="1087"/>
      <c r="AAV104" s="1087"/>
      <c r="AAW104" s="1087"/>
      <c r="AAX104" s="1087"/>
      <c r="AAY104" s="1087"/>
      <c r="AAZ104" s="1087"/>
      <c r="ABA104" s="1087"/>
      <c r="ABB104" s="1087"/>
      <c r="ABC104" s="1087"/>
      <c r="ABD104" s="1087"/>
      <c r="ABE104" s="1087"/>
      <c r="ABF104" s="1087"/>
      <c r="ABG104" s="1087"/>
      <c r="ABH104" s="1087"/>
      <c r="ABI104" s="1087"/>
      <c r="ABJ104" s="1087"/>
      <c r="ABK104" s="1087"/>
      <c r="ABL104" s="1087"/>
      <c r="ABM104" s="1087"/>
      <c r="ABN104" s="1087"/>
      <c r="ABO104" s="1087"/>
      <c r="ABP104" s="1087"/>
      <c r="ABQ104" s="1087"/>
      <c r="ABR104" s="1087"/>
      <c r="ABS104" s="1087"/>
      <c r="ABT104" s="1087"/>
      <c r="ABU104" s="1087"/>
      <c r="ABV104" s="1087"/>
      <c r="ABW104" s="1087"/>
      <c r="ABX104" s="1087"/>
      <c r="ABY104" s="1087"/>
      <c r="ABZ104" s="1087"/>
      <c r="ACA104" s="1087"/>
      <c r="ACB104" s="1087"/>
      <c r="ACC104" s="1087"/>
      <c r="ACD104" s="1087"/>
      <c r="ACE104" s="1087"/>
      <c r="ACF104" s="1087"/>
      <c r="ACG104" s="1087"/>
      <c r="ACH104" s="1087"/>
      <c r="ACI104" s="1087"/>
      <c r="ACJ104" s="1087"/>
      <c r="ACK104" s="1087"/>
      <c r="ACL104" s="1087"/>
      <c r="ACM104" s="1087"/>
      <c r="ACN104" s="1087"/>
      <c r="ACO104" s="1087"/>
      <c r="ACP104" s="1087"/>
      <c r="ACQ104" s="1087"/>
      <c r="ACR104" s="1087"/>
      <c r="ACS104" s="1087"/>
      <c r="ACT104" s="1087"/>
      <c r="ACU104" s="1087"/>
      <c r="ACV104" s="1087"/>
      <c r="ACW104" s="1087"/>
      <c r="ACX104" s="1087"/>
      <c r="ACY104" s="1087"/>
      <c r="ACZ104" s="1087"/>
      <c r="ADA104" s="1087"/>
      <c r="ADB104" s="1087"/>
      <c r="ADC104" s="1087"/>
      <c r="ADD104" s="1087"/>
      <c r="ADE104" s="1087"/>
      <c r="ADF104" s="1087"/>
      <c r="ADG104" s="1087"/>
      <c r="ADH104" s="1087"/>
      <c r="ADI104" s="1087"/>
      <c r="ADJ104" s="1087"/>
      <c r="ADK104" s="1087"/>
      <c r="ADL104" s="1087"/>
      <c r="ADM104" s="1087"/>
      <c r="ADN104" s="1087"/>
      <c r="ADO104" s="1087"/>
      <c r="ADP104" s="1087"/>
      <c r="ADQ104" s="1087"/>
      <c r="ADR104" s="1087"/>
      <c r="ADS104" s="1087"/>
      <c r="ADT104" s="1087"/>
      <c r="ADU104" s="1087"/>
      <c r="ADV104" s="1087"/>
      <c r="ADW104" s="1087"/>
      <c r="ADX104" s="1087"/>
      <c r="ADY104" s="1087"/>
      <c r="ADZ104" s="1087"/>
      <c r="AEA104" s="1087"/>
      <c r="AEB104" s="1087"/>
      <c r="AEC104" s="1087"/>
      <c r="AED104" s="1087"/>
      <c r="AEE104" s="1087"/>
      <c r="AEF104" s="1087"/>
      <c r="AEG104" s="1087"/>
      <c r="AEH104" s="1087"/>
      <c r="AEI104" s="1087"/>
      <c r="AEJ104" s="1087"/>
      <c r="AEK104" s="1087"/>
      <c r="AEL104" s="1087"/>
      <c r="AEM104" s="1087"/>
      <c r="AEN104" s="1087"/>
      <c r="AEO104" s="1087"/>
      <c r="AEP104" s="1087"/>
      <c r="AEQ104" s="1087"/>
      <c r="AER104" s="1087"/>
      <c r="AES104" s="1087"/>
      <c r="AET104" s="1087"/>
      <c r="AEU104" s="1087"/>
      <c r="AEV104" s="1087"/>
      <c r="AEW104" s="1087"/>
      <c r="AEX104" s="1087"/>
      <c r="AEY104" s="1087"/>
      <c r="AEZ104" s="1087"/>
      <c r="AFA104" s="1087"/>
      <c r="AFB104" s="1087"/>
      <c r="AFC104" s="1087"/>
      <c r="AFD104" s="1087"/>
      <c r="AFE104" s="1087"/>
      <c r="AFF104" s="1087"/>
      <c r="AFG104" s="1087"/>
      <c r="AFH104" s="1087"/>
      <c r="AFI104" s="1087"/>
      <c r="AFJ104" s="1087"/>
      <c r="AFK104" s="1087"/>
      <c r="AFL104" s="1087"/>
      <c r="AFM104" s="1087"/>
      <c r="AFN104" s="1087"/>
      <c r="AFO104" s="1087"/>
      <c r="AFP104" s="1087"/>
      <c r="AFQ104" s="1087"/>
      <c r="AFR104" s="1087"/>
      <c r="AFS104" s="1087"/>
      <c r="AFT104" s="1087"/>
      <c r="AFU104" s="1087"/>
      <c r="AFV104" s="1087"/>
      <c r="AFW104" s="1087"/>
      <c r="AFX104" s="1087"/>
      <c r="AFY104" s="1087"/>
      <c r="AFZ104" s="1087"/>
      <c r="AGA104" s="1087"/>
      <c r="AGB104" s="1087"/>
      <c r="AGC104" s="1087"/>
      <c r="AGD104" s="1087"/>
      <c r="AGE104" s="1087"/>
      <c r="AGF104" s="1087"/>
      <c r="AGG104" s="1087"/>
      <c r="AGH104" s="1087"/>
      <c r="AGI104" s="1087"/>
      <c r="AGJ104" s="1087"/>
      <c r="AGK104" s="1087"/>
      <c r="AGL104" s="1087"/>
      <c r="AGM104" s="1087"/>
      <c r="AGN104" s="1087"/>
      <c r="AGO104" s="1087"/>
      <c r="AGP104" s="1087"/>
      <c r="AGQ104" s="1087"/>
      <c r="AGR104" s="1087"/>
      <c r="AGS104" s="1087"/>
      <c r="AGT104" s="1087"/>
      <c r="AGU104" s="1087"/>
      <c r="AGV104" s="1087"/>
      <c r="AGW104" s="1087"/>
      <c r="AGX104" s="1087"/>
      <c r="AGY104" s="1087"/>
      <c r="AGZ104" s="1087"/>
      <c r="AHA104" s="1087"/>
      <c r="AHB104" s="1087"/>
      <c r="AHC104" s="1087"/>
      <c r="AHD104" s="1087"/>
      <c r="AHE104" s="1087"/>
      <c r="AHF104" s="1087"/>
      <c r="AHG104" s="1087"/>
      <c r="AHH104" s="1087"/>
      <c r="AHI104" s="1087"/>
      <c r="AHJ104" s="1087"/>
      <c r="AHK104" s="1087"/>
      <c r="AHL104" s="1087"/>
      <c r="AHM104" s="1087"/>
      <c r="AHN104" s="1087"/>
      <c r="AHO104" s="1087"/>
      <c r="AHP104" s="1087"/>
      <c r="AHQ104" s="1087"/>
      <c r="AHR104" s="1087"/>
      <c r="AHS104" s="1087"/>
      <c r="AHT104" s="1087"/>
      <c r="AHU104" s="1087"/>
      <c r="AHV104" s="1087"/>
      <c r="AHW104" s="1087"/>
      <c r="AHX104" s="1087"/>
      <c r="AHY104" s="1087"/>
      <c r="AHZ104" s="1087"/>
      <c r="AIA104" s="1087"/>
      <c r="AIB104" s="1087"/>
      <c r="AIC104" s="1087"/>
      <c r="AID104" s="1087"/>
      <c r="AIE104" s="1087"/>
      <c r="AIF104" s="1087"/>
      <c r="AIG104" s="1087"/>
      <c r="AIH104" s="1087"/>
      <c r="AII104" s="1087"/>
      <c r="AIJ104" s="1087"/>
      <c r="AIK104" s="1087"/>
      <c r="AIL104" s="1087"/>
      <c r="AIM104" s="1087"/>
      <c r="AIN104" s="1087"/>
      <c r="AIO104" s="1087"/>
      <c r="AIP104" s="1087"/>
      <c r="AIQ104" s="1087"/>
      <c r="AIR104" s="1087"/>
      <c r="AIS104" s="1087"/>
      <c r="AIT104" s="1087"/>
      <c r="AIU104" s="1087"/>
      <c r="AIV104" s="1087"/>
      <c r="AIW104" s="1087"/>
      <c r="AIX104" s="1087"/>
      <c r="AIY104" s="1087"/>
      <c r="AIZ104" s="1087"/>
      <c r="AJA104" s="1087"/>
      <c r="AJB104" s="1087"/>
      <c r="AJC104" s="1087"/>
      <c r="AJD104" s="1087"/>
      <c r="AJE104" s="1087"/>
      <c r="AJF104" s="1087"/>
      <c r="AJG104" s="1087"/>
      <c r="AJH104" s="1087"/>
      <c r="AJI104" s="1087"/>
      <c r="AJJ104" s="1087"/>
      <c r="AJK104" s="1087"/>
      <c r="AJL104" s="1087"/>
      <c r="AJM104" s="1087"/>
      <c r="AJN104" s="1087"/>
      <c r="AJO104" s="1087"/>
      <c r="AJP104" s="1087"/>
      <c r="AJQ104" s="1087"/>
      <c r="AJR104" s="1087"/>
      <c r="AJS104" s="1087"/>
      <c r="AJT104" s="1087"/>
      <c r="AJU104" s="1087"/>
      <c r="AJV104" s="1087"/>
      <c r="AJW104" s="1087"/>
      <c r="AJX104" s="1087"/>
      <c r="AJY104" s="1087"/>
      <c r="AJZ104" s="1087"/>
      <c r="AKA104" s="1087"/>
      <c r="AKB104" s="1087"/>
      <c r="AKC104" s="1087"/>
      <c r="AKD104" s="1087"/>
      <c r="AKE104" s="1087"/>
      <c r="AKF104" s="1087"/>
      <c r="AKG104" s="1087"/>
      <c r="AKH104" s="1087"/>
      <c r="AKI104" s="1087"/>
      <c r="AKJ104" s="1087"/>
      <c r="AKK104" s="1087"/>
      <c r="AKL104" s="1087"/>
      <c r="AKM104" s="1087"/>
      <c r="AKN104" s="1087"/>
      <c r="AKO104" s="1087"/>
      <c r="AKP104" s="1087"/>
      <c r="AKQ104" s="1087"/>
      <c r="AKR104" s="1087"/>
      <c r="AKS104" s="1087"/>
      <c r="AKT104" s="1087"/>
      <c r="AKU104" s="1087"/>
      <c r="AKV104" s="1087"/>
      <c r="AKW104" s="1087"/>
      <c r="AKX104" s="1087"/>
      <c r="AKY104" s="1087"/>
      <c r="AKZ104" s="1087"/>
      <c r="ALA104" s="1087"/>
      <c r="ALB104" s="1087"/>
      <c r="ALC104" s="1087"/>
      <c r="ALD104" s="1087"/>
      <c r="ALE104" s="1087"/>
      <c r="ALF104" s="1087"/>
      <c r="ALG104" s="1087"/>
      <c r="ALH104" s="1087"/>
      <c r="ALI104" s="1087"/>
      <c r="ALJ104" s="1087"/>
      <c r="ALK104" s="1087"/>
      <c r="ALL104" s="1087"/>
      <c r="ALM104" s="1087"/>
      <c r="ALN104" s="1087"/>
      <c r="ALO104" s="1087"/>
      <c r="ALP104" s="1087"/>
      <c r="ALQ104" s="1087"/>
      <c r="ALR104" s="1087"/>
      <c r="ALS104" s="1087"/>
      <c r="ALT104" s="1087"/>
      <c r="ALU104" s="1087"/>
      <c r="ALV104" s="1087"/>
      <c r="ALW104" s="1087"/>
      <c r="ALX104" s="1087"/>
      <c r="ALY104" s="1087"/>
      <c r="ALZ104" s="1087"/>
      <c r="AMA104" s="1087"/>
      <c r="AMB104" s="1087"/>
      <c r="AMC104" s="1087"/>
      <c r="AMD104" s="1087"/>
      <c r="AME104" s="1087"/>
      <c r="AMF104" s="1087"/>
      <c r="AMG104" s="1087"/>
      <c r="AMH104" s="1087"/>
    </row>
    <row r="105" spans="1:1025" s="793" customFormat="1" ht="12" x14ac:dyDescent="0.2">
      <c r="A105" s="1113" t="s">
        <v>2655</v>
      </c>
      <c r="B105" s="793" t="s">
        <v>4842</v>
      </c>
      <c r="C105" s="1085">
        <v>6135000</v>
      </c>
      <c r="D105" s="1085">
        <v>620000</v>
      </c>
      <c r="E105" s="1085">
        <v>6755000</v>
      </c>
      <c r="F105" s="1085">
        <v>19043713.350000001</v>
      </c>
      <c r="G105" s="1085">
        <v>-12288713.35</v>
      </c>
      <c r="H105" s="1357">
        <f t="shared" si="1"/>
        <v>2.8192025684678019</v>
      </c>
      <c r="I105" s="1087"/>
      <c r="J105" s="1087"/>
      <c r="K105" s="1087"/>
      <c r="L105" s="1087"/>
      <c r="M105" s="1087"/>
      <c r="N105" s="1087"/>
      <c r="O105" s="1087"/>
      <c r="P105" s="1087"/>
      <c r="Q105" s="1087"/>
      <c r="R105" s="1087"/>
      <c r="S105" s="1087"/>
      <c r="T105" s="1087"/>
      <c r="U105" s="1087"/>
      <c r="V105" s="1087"/>
      <c r="W105" s="1087"/>
      <c r="X105" s="1087"/>
      <c r="Y105" s="1087"/>
      <c r="Z105" s="1087"/>
      <c r="AA105" s="1087"/>
      <c r="AB105" s="1087"/>
      <c r="AC105" s="1087"/>
      <c r="AD105" s="1087"/>
      <c r="AE105" s="1087"/>
      <c r="AF105" s="1087"/>
      <c r="AG105" s="1087"/>
      <c r="AH105" s="1087"/>
      <c r="AI105" s="1087"/>
      <c r="AJ105" s="1087"/>
      <c r="AK105" s="1087"/>
      <c r="AL105" s="1087"/>
      <c r="AM105" s="1087"/>
      <c r="AN105" s="1087"/>
      <c r="AO105" s="1087"/>
      <c r="AP105" s="1087"/>
      <c r="AQ105" s="1087"/>
      <c r="AR105" s="1087"/>
      <c r="AS105" s="1087"/>
      <c r="AT105" s="1087"/>
      <c r="AU105" s="1087"/>
      <c r="AV105" s="1087"/>
      <c r="AW105" s="1087"/>
      <c r="AX105" s="1087"/>
      <c r="AY105" s="1087"/>
      <c r="AZ105" s="1087"/>
      <c r="BA105" s="1087"/>
      <c r="BB105" s="1087"/>
      <c r="BC105" s="1087"/>
      <c r="BD105" s="1087"/>
      <c r="BE105" s="1087"/>
      <c r="BF105" s="1087"/>
      <c r="BG105" s="1087"/>
      <c r="BH105" s="1087"/>
      <c r="BI105" s="1087"/>
      <c r="BJ105" s="1087"/>
      <c r="BK105" s="1087"/>
      <c r="BL105" s="1087"/>
      <c r="BM105" s="1087"/>
      <c r="BN105" s="1087"/>
      <c r="BO105" s="1087"/>
      <c r="BP105" s="1087"/>
      <c r="BQ105" s="1087"/>
      <c r="BR105" s="1087"/>
      <c r="BS105" s="1087"/>
      <c r="BT105" s="1087"/>
      <c r="BU105" s="1087"/>
      <c r="BV105" s="1087"/>
      <c r="BW105" s="1087"/>
      <c r="BX105" s="1087"/>
      <c r="BY105" s="1087"/>
      <c r="BZ105" s="1087"/>
      <c r="CA105" s="1087"/>
      <c r="CB105" s="1087"/>
      <c r="CC105" s="1087"/>
      <c r="CD105" s="1087"/>
      <c r="CE105" s="1087"/>
      <c r="CF105" s="1087"/>
      <c r="CG105" s="1087"/>
      <c r="CH105" s="1087"/>
      <c r="CI105" s="1087"/>
      <c r="CJ105" s="1087"/>
      <c r="CK105" s="1087"/>
      <c r="CL105" s="1087"/>
      <c r="CM105" s="1087"/>
      <c r="CN105" s="1087"/>
      <c r="CO105" s="1087"/>
      <c r="CP105" s="1087"/>
      <c r="CQ105" s="1087"/>
      <c r="CR105" s="1087"/>
      <c r="CS105" s="1087"/>
      <c r="CT105" s="1087"/>
      <c r="CU105" s="1087"/>
      <c r="CV105" s="1087"/>
      <c r="CW105" s="1087"/>
      <c r="CX105" s="1087"/>
      <c r="CY105" s="1087"/>
      <c r="CZ105" s="1087"/>
      <c r="DA105" s="1087"/>
      <c r="DB105" s="1087"/>
      <c r="DC105" s="1087"/>
      <c r="DD105" s="1087"/>
      <c r="DE105" s="1087"/>
      <c r="DF105" s="1087"/>
      <c r="DG105" s="1087"/>
      <c r="DH105" s="1087"/>
      <c r="DI105" s="1087"/>
      <c r="DJ105" s="1087"/>
      <c r="DK105" s="1087"/>
      <c r="DL105" s="1087"/>
      <c r="DM105" s="1087"/>
      <c r="DN105" s="1087"/>
      <c r="DO105" s="1087"/>
      <c r="DP105" s="1087"/>
      <c r="DQ105" s="1087"/>
      <c r="DR105" s="1087"/>
      <c r="DS105" s="1087"/>
      <c r="DT105" s="1087"/>
      <c r="DU105" s="1087"/>
      <c r="DV105" s="1087"/>
      <c r="DW105" s="1087"/>
      <c r="DX105" s="1087"/>
      <c r="DY105" s="1087"/>
      <c r="DZ105" s="1087"/>
      <c r="EA105" s="1087"/>
      <c r="EB105" s="1087"/>
      <c r="EC105" s="1087"/>
      <c r="ED105" s="1087"/>
      <c r="EE105" s="1087"/>
      <c r="EF105" s="1087"/>
      <c r="EG105" s="1087"/>
      <c r="EH105" s="1087"/>
      <c r="EI105" s="1087"/>
      <c r="EJ105" s="1087"/>
      <c r="EK105" s="1087"/>
      <c r="EL105" s="1087"/>
      <c r="EM105" s="1087"/>
      <c r="EN105" s="1087"/>
      <c r="EO105" s="1087"/>
      <c r="EP105" s="1087"/>
      <c r="EQ105" s="1087"/>
      <c r="ER105" s="1087"/>
      <c r="ES105" s="1087"/>
      <c r="ET105" s="1087"/>
      <c r="EU105" s="1087"/>
      <c r="EV105" s="1087"/>
      <c r="EW105" s="1087"/>
      <c r="EX105" s="1087"/>
      <c r="EY105" s="1087"/>
      <c r="EZ105" s="1087"/>
      <c r="FA105" s="1087"/>
      <c r="FB105" s="1087"/>
      <c r="FC105" s="1087"/>
      <c r="FD105" s="1087"/>
      <c r="FE105" s="1087"/>
      <c r="FF105" s="1087"/>
      <c r="FG105" s="1087"/>
      <c r="FH105" s="1087"/>
      <c r="FI105" s="1087"/>
      <c r="FJ105" s="1087"/>
      <c r="FK105" s="1087"/>
      <c r="FL105" s="1087"/>
      <c r="FM105" s="1087"/>
      <c r="FN105" s="1087"/>
      <c r="FO105" s="1087"/>
      <c r="FP105" s="1087"/>
      <c r="FQ105" s="1087"/>
      <c r="FR105" s="1087"/>
      <c r="FS105" s="1087"/>
      <c r="FT105" s="1087"/>
      <c r="FU105" s="1087"/>
      <c r="FV105" s="1087"/>
      <c r="FW105" s="1087"/>
      <c r="FX105" s="1087"/>
      <c r="FY105" s="1087"/>
      <c r="FZ105" s="1087"/>
      <c r="GA105" s="1087"/>
      <c r="GB105" s="1087"/>
      <c r="GC105" s="1087"/>
      <c r="GD105" s="1087"/>
      <c r="GE105" s="1087"/>
      <c r="GF105" s="1087"/>
      <c r="GG105" s="1087"/>
      <c r="GH105" s="1087"/>
      <c r="GI105" s="1087"/>
      <c r="GJ105" s="1087"/>
      <c r="GK105" s="1087"/>
      <c r="GL105" s="1087"/>
      <c r="GM105" s="1087"/>
      <c r="GN105" s="1087"/>
      <c r="GO105" s="1087"/>
      <c r="GP105" s="1087"/>
      <c r="GQ105" s="1087"/>
      <c r="GR105" s="1087"/>
      <c r="GS105" s="1087"/>
      <c r="GT105" s="1087"/>
      <c r="GU105" s="1087"/>
      <c r="GV105" s="1087"/>
      <c r="GW105" s="1087"/>
      <c r="GX105" s="1087"/>
      <c r="GY105" s="1087"/>
      <c r="GZ105" s="1087"/>
      <c r="HA105" s="1087"/>
      <c r="HB105" s="1087"/>
      <c r="HC105" s="1087"/>
      <c r="HD105" s="1087"/>
      <c r="HE105" s="1087"/>
      <c r="HF105" s="1087"/>
      <c r="HG105" s="1087"/>
      <c r="HH105" s="1087"/>
      <c r="HI105" s="1087"/>
      <c r="HJ105" s="1087"/>
      <c r="HK105" s="1087"/>
      <c r="HL105" s="1087"/>
      <c r="HM105" s="1087"/>
      <c r="HN105" s="1087"/>
      <c r="HO105" s="1087"/>
      <c r="HP105" s="1087"/>
      <c r="HQ105" s="1087"/>
      <c r="HR105" s="1087"/>
      <c r="HS105" s="1087"/>
      <c r="HT105" s="1087"/>
      <c r="HU105" s="1087"/>
      <c r="HV105" s="1087"/>
      <c r="HW105" s="1087"/>
      <c r="HX105" s="1087"/>
      <c r="HY105" s="1087"/>
      <c r="HZ105" s="1087"/>
      <c r="IA105" s="1087"/>
      <c r="IB105" s="1087"/>
      <c r="IC105" s="1087"/>
      <c r="ID105" s="1087"/>
      <c r="IE105" s="1087"/>
      <c r="IF105" s="1087"/>
      <c r="IG105" s="1087"/>
      <c r="IH105" s="1087"/>
      <c r="II105" s="1087"/>
      <c r="IJ105" s="1087"/>
      <c r="IK105" s="1087"/>
      <c r="IL105" s="1087"/>
      <c r="IM105" s="1087"/>
      <c r="IN105" s="1087"/>
      <c r="IO105" s="1087"/>
      <c r="IP105" s="1087"/>
      <c r="IQ105" s="1087"/>
      <c r="IR105" s="1087"/>
      <c r="IS105" s="1087"/>
      <c r="IT105" s="1087"/>
      <c r="IU105" s="1087"/>
      <c r="IV105" s="1087"/>
      <c r="IW105" s="1087"/>
      <c r="IX105" s="1087"/>
      <c r="IY105" s="1087"/>
      <c r="IZ105" s="1087"/>
      <c r="JA105" s="1087"/>
      <c r="JB105" s="1087"/>
      <c r="JC105" s="1087"/>
      <c r="JD105" s="1087"/>
      <c r="JE105" s="1087"/>
      <c r="JF105" s="1087"/>
      <c r="JG105" s="1087"/>
      <c r="JH105" s="1087"/>
      <c r="JI105" s="1087"/>
      <c r="JJ105" s="1087"/>
      <c r="JK105" s="1087"/>
      <c r="JL105" s="1087"/>
      <c r="JM105" s="1087"/>
      <c r="JN105" s="1087"/>
      <c r="JO105" s="1087"/>
      <c r="JP105" s="1087"/>
      <c r="JQ105" s="1087"/>
      <c r="JR105" s="1087"/>
      <c r="JS105" s="1087"/>
      <c r="JT105" s="1087"/>
      <c r="JU105" s="1087"/>
      <c r="JV105" s="1087"/>
      <c r="JW105" s="1087"/>
      <c r="JX105" s="1087"/>
      <c r="JY105" s="1087"/>
      <c r="JZ105" s="1087"/>
      <c r="KA105" s="1087"/>
      <c r="KB105" s="1087"/>
      <c r="KC105" s="1087"/>
      <c r="KD105" s="1087"/>
      <c r="KE105" s="1087"/>
      <c r="KF105" s="1087"/>
      <c r="KG105" s="1087"/>
      <c r="KH105" s="1087"/>
      <c r="KI105" s="1087"/>
      <c r="KJ105" s="1087"/>
      <c r="KK105" s="1087"/>
      <c r="KL105" s="1087"/>
      <c r="KM105" s="1087"/>
      <c r="KN105" s="1087"/>
      <c r="KO105" s="1087"/>
      <c r="KP105" s="1087"/>
      <c r="KQ105" s="1087"/>
      <c r="KR105" s="1087"/>
      <c r="KS105" s="1087"/>
      <c r="KT105" s="1087"/>
      <c r="KU105" s="1087"/>
      <c r="KV105" s="1087"/>
      <c r="KW105" s="1087"/>
      <c r="KX105" s="1087"/>
      <c r="KY105" s="1087"/>
      <c r="KZ105" s="1087"/>
      <c r="LA105" s="1087"/>
      <c r="LB105" s="1087"/>
      <c r="LC105" s="1087"/>
      <c r="LD105" s="1087"/>
      <c r="LE105" s="1087"/>
      <c r="LF105" s="1087"/>
      <c r="LG105" s="1087"/>
      <c r="LH105" s="1087"/>
      <c r="LI105" s="1087"/>
      <c r="LJ105" s="1087"/>
      <c r="LK105" s="1087"/>
      <c r="LL105" s="1087"/>
      <c r="LM105" s="1087"/>
      <c r="LN105" s="1087"/>
      <c r="LO105" s="1087"/>
      <c r="LP105" s="1087"/>
      <c r="LQ105" s="1087"/>
      <c r="LR105" s="1087"/>
      <c r="LS105" s="1087"/>
      <c r="LT105" s="1087"/>
      <c r="LU105" s="1087"/>
      <c r="LV105" s="1087"/>
      <c r="LW105" s="1087"/>
      <c r="LX105" s="1087"/>
      <c r="LY105" s="1087"/>
      <c r="LZ105" s="1087"/>
      <c r="MA105" s="1087"/>
      <c r="MB105" s="1087"/>
      <c r="MC105" s="1087"/>
      <c r="MD105" s="1087"/>
      <c r="ME105" s="1087"/>
      <c r="MF105" s="1087"/>
      <c r="MG105" s="1087"/>
      <c r="MH105" s="1087"/>
      <c r="MI105" s="1087"/>
      <c r="MJ105" s="1087"/>
      <c r="MK105" s="1087"/>
      <c r="ML105" s="1087"/>
      <c r="MM105" s="1087"/>
      <c r="MN105" s="1087"/>
      <c r="MO105" s="1087"/>
      <c r="MP105" s="1087"/>
      <c r="MQ105" s="1087"/>
      <c r="MR105" s="1087"/>
      <c r="MS105" s="1087"/>
      <c r="MT105" s="1087"/>
      <c r="MU105" s="1087"/>
      <c r="MV105" s="1087"/>
      <c r="MW105" s="1087"/>
      <c r="MX105" s="1087"/>
      <c r="MY105" s="1087"/>
      <c r="MZ105" s="1087"/>
      <c r="NA105" s="1087"/>
      <c r="NB105" s="1087"/>
      <c r="NC105" s="1087"/>
      <c r="ND105" s="1087"/>
      <c r="NE105" s="1087"/>
      <c r="NF105" s="1087"/>
      <c r="NG105" s="1087"/>
      <c r="NH105" s="1087"/>
      <c r="NI105" s="1087"/>
      <c r="NJ105" s="1087"/>
      <c r="NK105" s="1087"/>
      <c r="NL105" s="1087"/>
      <c r="NM105" s="1087"/>
      <c r="NN105" s="1087"/>
      <c r="NO105" s="1087"/>
      <c r="NP105" s="1087"/>
      <c r="NQ105" s="1087"/>
      <c r="NR105" s="1087"/>
      <c r="NS105" s="1087"/>
      <c r="NT105" s="1087"/>
      <c r="NU105" s="1087"/>
      <c r="NV105" s="1087"/>
      <c r="NW105" s="1087"/>
      <c r="NX105" s="1087"/>
      <c r="NY105" s="1087"/>
      <c r="NZ105" s="1087"/>
      <c r="OA105" s="1087"/>
      <c r="OB105" s="1087"/>
      <c r="OC105" s="1087"/>
      <c r="OD105" s="1087"/>
      <c r="OE105" s="1087"/>
      <c r="OF105" s="1087"/>
      <c r="OG105" s="1087"/>
      <c r="OH105" s="1087"/>
      <c r="OI105" s="1087"/>
      <c r="OJ105" s="1087"/>
      <c r="OK105" s="1087"/>
      <c r="OL105" s="1087"/>
      <c r="OM105" s="1087"/>
      <c r="ON105" s="1087"/>
      <c r="OO105" s="1087"/>
      <c r="OP105" s="1087"/>
      <c r="OQ105" s="1087"/>
      <c r="OR105" s="1087"/>
      <c r="OS105" s="1087"/>
      <c r="OT105" s="1087"/>
      <c r="OU105" s="1087"/>
      <c r="OV105" s="1087"/>
      <c r="OW105" s="1087"/>
      <c r="OX105" s="1087"/>
      <c r="OY105" s="1087"/>
      <c r="OZ105" s="1087"/>
      <c r="PA105" s="1087"/>
      <c r="PB105" s="1087"/>
      <c r="PC105" s="1087"/>
      <c r="PD105" s="1087"/>
      <c r="PE105" s="1087"/>
      <c r="PF105" s="1087"/>
      <c r="PG105" s="1087"/>
      <c r="PH105" s="1087"/>
      <c r="PI105" s="1087"/>
      <c r="PJ105" s="1087"/>
      <c r="PK105" s="1087"/>
      <c r="PL105" s="1087"/>
      <c r="PM105" s="1087"/>
      <c r="PN105" s="1087"/>
      <c r="PO105" s="1087"/>
      <c r="PP105" s="1087"/>
      <c r="PQ105" s="1087"/>
      <c r="PR105" s="1087"/>
      <c r="PS105" s="1087"/>
      <c r="PT105" s="1087"/>
      <c r="PU105" s="1087"/>
      <c r="PV105" s="1087"/>
      <c r="PW105" s="1087"/>
      <c r="PX105" s="1087"/>
      <c r="PY105" s="1087"/>
      <c r="PZ105" s="1087"/>
      <c r="QA105" s="1087"/>
      <c r="QB105" s="1087"/>
      <c r="QC105" s="1087"/>
      <c r="QD105" s="1087"/>
      <c r="QE105" s="1087"/>
      <c r="QF105" s="1087"/>
      <c r="QG105" s="1087"/>
      <c r="QH105" s="1087"/>
      <c r="QI105" s="1087"/>
      <c r="QJ105" s="1087"/>
      <c r="QK105" s="1087"/>
      <c r="QL105" s="1087"/>
      <c r="QM105" s="1087"/>
      <c r="QN105" s="1087"/>
      <c r="QO105" s="1087"/>
      <c r="QP105" s="1087"/>
      <c r="QQ105" s="1087"/>
      <c r="QR105" s="1087"/>
      <c r="QS105" s="1087"/>
      <c r="QT105" s="1087"/>
      <c r="QU105" s="1087"/>
      <c r="QV105" s="1087"/>
      <c r="QW105" s="1087"/>
      <c r="QX105" s="1087"/>
      <c r="QY105" s="1087"/>
      <c r="QZ105" s="1087"/>
      <c r="RA105" s="1087"/>
      <c r="RB105" s="1087"/>
      <c r="RC105" s="1087"/>
      <c r="RD105" s="1087"/>
      <c r="RE105" s="1087"/>
      <c r="RF105" s="1087"/>
      <c r="RG105" s="1087"/>
      <c r="RH105" s="1087"/>
      <c r="RI105" s="1087"/>
      <c r="RJ105" s="1087"/>
      <c r="RK105" s="1087"/>
      <c r="RL105" s="1087"/>
      <c r="RM105" s="1087"/>
      <c r="RN105" s="1087"/>
      <c r="RO105" s="1087"/>
      <c r="RP105" s="1087"/>
      <c r="RQ105" s="1087"/>
      <c r="RR105" s="1087"/>
      <c r="RS105" s="1087"/>
      <c r="RT105" s="1087"/>
      <c r="RU105" s="1087"/>
      <c r="RV105" s="1087"/>
      <c r="RW105" s="1087"/>
      <c r="RX105" s="1087"/>
      <c r="RY105" s="1087"/>
      <c r="RZ105" s="1087"/>
      <c r="SA105" s="1087"/>
      <c r="SB105" s="1087"/>
      <c r="SC105" s="1087"/>
      <c r="SD105" s="1087"/>
      <c r="SE105" s="1087"/>
      <c r="SF105" s="1087"/>
      <c r="SG105" s="1087"/>
      <c r="SH105" s="1087"/>
      <c r="SI105" s="1087"/>
      <c r="SJ105" s="1087"/>
      <c r="SK105" s="1087"/>
      <c r="SL105" s="1087"/>
      <c r="SM105" s="1087"/>
      <c r="SN105" s="1087"/>
      <c r="SO105" s="1087"/>
      <c r="SP105" s="1087"/>
      <c r="SQ105" s="1087"/>
      <c r="SR105" s="1087"/>
      <c r="SS105" s="1087"/>
      <c r="ST105" s="1087"/>
      <c r="SU105" s="1087"/>
      <c r="SV105" s="1087"/>
      <c r="SW105" s="1087"/>
      <c r="SX105" s="1087"/>
      <c r="SY105" s="1087"/>
      <c r="SZ105" s="1087"/>
      <c r="TA105" s="1087"/>
      <c r="TB105" s="1087"/>
      <c r="TC105" s="1087"/>
      <c r="TD105" s="1087"/>
      <c r="TE105" s="1087"/>
      <c r="TF105" s="1087"/>
      <c r="TG105" s="1087"/>
      <c r="TH105" s="1087"/>
      <c r="TI105" s="1087"/>
      <c r="TJ105" s="1087"/>
      <c r="TK105" s="1087"/>
      <c r="TL105" s="1087"/>
      <c r="TM105" s="1087"/>
      <c r="TN105" s="1087"/>
      <c r="TO105" s="1087"/>
      <c r="TP105" s="1087"/>
      <c r="TQ105" s="1087"/>
      <c r="TR105" s="1087"/>
      <c r="TS105" s="1087"/>
      <c r="TT105" s="1087"/>
      <c r="TU105" s="1087"/>
      <c r="TV105" s="1087"/>
      <c r="TW105" s="1087"/>
      <c r="TX105" s="1087"/>
      <c r="TY105" s="1087"/>
      <c r="TZ105" s="1087"/>
      <c r="UA105" s="1087"/>
      <c r="UB105" s="1087"/>
      <c r="UC105" s="1087"/>
      <c r="UD105" s="1087"/>
      <c r="UE105" s="1087"/>
      <c r="UF105" s="1087"/>
      <c r="UG105" s="1087"/>
      <c r="UH105" s="1087"/>
      <c r="UI105" s="1087"/>
      <c r="UJ105" s="1087"/>
      <c r="UK105" s="1087"/>
      <c r="UL105" s="1087"/>
      <c r="UM105" s="1087"/>
      <c r="UN105" s="1087"/>
      <c r="UO105" s="1087"/>
      <c r="UP105" s="1087"/>
      <c r="UQ105" s="1087"/>
      <c r="UR105" s="1087"/>
      <c r="US105" s="1087"/>
      <c r="UT105" s="1087"/>
      <c r="UU105" s="1087"/>
      <c r="UV105" s="1087"/>
      <c r="UW105" s="1087"/>
      <c r="UX105" s="1087"/>
      <c r="UY105" s="1087"/>
      <c r="UZ105" s="1087"/>
      <c r="VA105" s="1087"/>
      <c r="VB105" s="1087"/>
      <c r="VC105" s="1087"/>
      <c r="VD105" s="1087"/>
      <c r="VE105" s="1087"/>
      <c r="VF105" s="1087"/>
      <c r="VG105" s="1087"/>
      <c r="VH105" s="1087"/>
      <c r="VI105" s="1087"/>
      <c r="VJ105" s="1087"/>
      <c r="VK105" s="1087"/>
      <c r="VL105" s="1087"/>
      <c r="VM105" s="1087"/>
      <c r="VN105" s="1087"/>
      <c r="VO105" s="1087"/>
      <c r="VP105" s="1087"/>
      <c r="VQ105" s="1087"/>
      <c r="VR105" s="1087"/>
      <c r="VS105" s="1087"/>
      <c r="VT105" s="1087"/>
      <c r="VU105" s="1087"/>
      <c r="VV105" s="1087"/>
      <c r="VW105" s="1087"/>
      <c r="VX105" s="1087"/>
      <c r="VY105" s="1087"/>
      <c r="VZ105" s="1087"/>
      <c r="WA105" s="1087"/>
      <c r="WB105" s="1087"/>
      <c r="WC105" s="1087"/>
      <c r="WD105" s="1087"/>
      <c r="WE105" s="1087"/>
      <c r="WF105" s="1087"/>
      <c r="WG105" s="1087"/>
      <c r="WH105" s="1087"/>
      <c r="WI105" s="1087"/>
      <c r="WJ105" s="1087"/>
      <c r="WK105" s="1087"/>
      <c r="WL105" s="1087"/>
      <c r="WM105" s="1087"/>
      <c r="WN105" s="1087"/>
      <c r="WO105" s="1087"/>
      <c r="WP105" s="1087"/>
      <c r="WQ105" s="1087"/>
      <c r="WR105" s="1087"/>
      <c r="WS105" s="1087"/>
      <c r="WT105" s="1087"/>
      <c r="WU105" s="1087"/>
      <c r="WV105" s="1087"/>
      <c r="WW105" s="1087"/>
      <c r="WX105" s="1087"/>
      <c r="WY105" s="1087"/>
      <c r="WZ105" s="1087"/>
      <c r="XA105" s="1087"/>
      <c r="XB105" s="1087"/>
      <c r="XC105" s="1087"/>
      <c r="XD105" s="1087"/>
      <c r="XE105" s="1087"/>
      <c r="XF105" s="1087"/>
      <c r="XG105" s="1087"/>
      <c r="XH105" s="1087"/>
      <c r="XI105" s="1087"/>
      <c r="XJ105" s="1087"/>
      <c r="XK105" s="1087"/>
      <c r="XL105" s="1087"/>
      <c r="XM105" s="1087"/>
      <c r="XN105" s="1087"/>
      <c r="XO105" s="1087"/>
      <c r="XP105" s="1087"/>
      <c r="XQ105" s="1087"/>
      <c r="XR105" s="1087"/>
      <c r="XS105" s="1087"/>
      <c r="XT105" s="1087"/>
      <c r="XU105" s="1087"/>
      <c r="XV105" s="1087"/>
      <c r="XW105" s="1087"/>
      <c r="XX105" s="1087"/>
      <c r="XY105" s="1087"/>
      <c r="XZ105" s="1087"/>
      <c r="YA105" s="1087"/>
      <c r="YB105" s="1087"/>
      <c r="YC105" s="1087"/>
      <c r="YD105" s="1087"/>
      <c r="YE105" s="1087"/>
      <c r="YF105" s="1087"/>
      <c r="YG105" s="1087"/>
      <c r="YH105" s="1087"/>
      <c r="YI105" s="1087"/>
      <c r="YJ105" s="1087"/>
      <c r="YK105" s="1087"/>
      <c r="YL105" s="1087"/>
      <c r="YM105" s="1087"/>
      <c r="YN105" s="1087"/>
      <c r="YO105" s="1087"/>
      <c r="YP105" s="1087"/>
      <c r="YQ105" s="1087"/>
      <c r="YR105" s="1087"/>
      <c r="YS105" s="1087"/>
      <c r="YT105" s="1087"/>
      <c r="YU105" s="1087"/>
      <c r="YV105" s="1087"/>
      <c r="YW105" s="1087"/>
      <c r="YX105" s="1087"/>
      <c r="YY105" s="1087"/>
      <c r="YZ105" s="1087"/>
      <c r="ZA105" s="1087"/>
      <c r="ZB105" s="1087"/>
      <c r="ZC105" s="1087"/>
      <c r="ZD105" s="1087"/>
      <c r="ZE105" s="1087"/>
      <c r="ZF105" s="1087"/>
      <c r="ZG105" s="1087"/>
      <c r="ZH105" s="1087"/>
      <c r="ZI105" s="1087"/>
      <c r="ZJ105" s="1087"/>
      <c r="ZK105" s="1087"/>
      <c r="ZL105" s="1087"/>
      <c r="ZM105" s="1087"/>
      <c r="ZN105" s="1087"/>
      <c r="ZO105" s="1087"/>
      <c r="ZP105" s="1087"/>
      <c r="ZQ105" s="1087"/>
      <c r="ZR105" s="1087"/>
      <c r="ZS105" s="1087"/>
      <c r="ZT105" s="1087"/>
      <c r="ZU105" s="1087"/>
      <c r="ZV105" s="1087"/>
      <c r="ZW105" s="1087"/>
      <c r="ZX105" s="1087"/>
      <c r="ZY105" s="1087"/>
      <c r="ZZ105" s="1087"/>
      <c r="AAA105" s="1087"/>
      <c r="AAB105" s="1087"/>
      <c r="AAC105" s="1087"/>
      <c r="AAD105" s="1087"/>
      <c r="AAE105" s="1087"/>
      <c r="AAF105" s="1087"/>
      <c r="AAG105" s="1087"/>
      <c r="AAH105" s="1087"/>
      <c r="AAI105" s="1087"/>
      <c r="AAJ105" s="1087"/>
      <c r="AAK105" s="1087"/>
      <c r="AAL105" s="1087"/>
      <c r="AAM105" s="1087"/>
      <c r="AAN105" s="1087"/>
      <c r="AAO105" s="1087"/>
      <c r="AAP105" s="1087"/>
      <c r="AAQ105" s="1087"/>
      <c r="AAR105" s="1087"/>
      <c r="AAS105" s="1087"/>
      <c r="AAT105" s="1087"/>
      <c r="AAU105" s="1087"/>
      <c r="AAV105" s="1087"/>
      <c r="AAW105" s="1087"/>
      <c r="AAX105" s="1087"/>
      <c r="AAY105" s="1087"/>
      <c r="AAZ105" s="1087"/>
      <c r="ABA105" s="1087"/>
      <c r="ABB105" s="1087"/>
      <c r="ABC105" s="1087"/>
      <c r="ABD105" s="1087"/>
      <c r="ABE105" s="1087"/>
      <c r="ABF105" s="1087"/>
      <c r="ABG105" s="1087"/>
      <c r="ABH105" s="1087"/>
      <c r="ABI105" s="1087"/>
      <c r="ABJ105" s="1087"/>
      <c r="ABK105" s="1087"/>
      <c r="ABL105" s="1087"/>
      <c r="ABM105" s="1087"/>
      <c r="ABN105" s="1087"/>
      <c r="ABO105" s="1087"/>
      <c r="ABP105" s="1087"/>
      <c r="ABQ105" s="1087"/>
      <c r="ABR105" s="1087"/>
      <c r="ABS105" s="1087"/>
      <c r="ABT105" s="1087"/>
      <c r="ABU105" s="1087"/>
      <c r="ABV105" s="1087"/>
      <c r="ABW105" s="1087"/>
      <c r="ABX105" s="1087"/>
      <c r="ABY105" s="1087"/>
      <c r="ABZ105" s="1087"/>
      <c r="ACA105" s="1087"/>
      <c r="ACB105" s="1087"/>
      <c r="ACC105" s="1087"/>
      <c r="ACD105" s="1087"/>
      <c r="ACE105" s="1087"/>
      <c r="ACF105" s="1087"/>
      <c r="ACG105" s="1087"/>
      <c r="ACH105" s="1087"/>
      <c r="ACI105" s="1087"/>
      <c r="ACJ105" s="1087"/>
      <c r="ACK105" s="1087"/>
      <c r="ACL105" s="1087"/>
      <c r="ACM105" s="1087"/>
      <c r="ACN105" s="1087"/>
      <c r="ACO105" s="1087"/>
      <c r="ACP105" s="1087"/>
      <c r="ACQ105" s="1087"/>
      <c r="ACR105" s="1087"/>
      <c r="ACS105" s="1087"/>
      <c r="ACT105" s="1087"/>
      <c r="ACU105" s="1087"/>
      <c r="ACV105" s="1087"/>
      <c r="ACW105" s="1087"/>
      <c r="ACX105" s="1087"/>
      <c r="ACY105" s="1087"/>
      <c r="ACZ105" s="1087"/>
      <c r="ADA105" s="1087"/>
      <c r="ADB105" s="1087"/>
      <c r="ADC105" s="1087"/>
      <c r="ADD105" s="1087"/>
      <c r="ADE105" s="1087"/>
      <c r="ADF105" s="1087"/>
      <c r="ADG105" s="1087"/>
      <c r="ADH105" s="1087"/>
      <c r="ADI105" s="1087"/>
      <c r="ADJ105" s="1087"/>
      <c r="ADK105" s="1087"/>
      <c r="ADL105" s="1087"/>
      <c r="ADM105" s="1087"/>
      <c r="ADN105" s="1087"/>
      <c r="ADO105" s="1087"/>
      <c r="ADP105" s="1087"/>
      <c r="ADQ105" s="1087"/>
      <c r="ADR105" s="1087"/>
      <c r="ADS105" s="1087"/>
      <c r="ADT105" s="1087"/>
      <c r="ADU105" s="1087"/>
      <c r="ADV105" s="1087"/>
      <c r="ADW105" s="1087"/>
      <c r="ADX105" s="1087"/>
      <c r="ADY105" s="1087"/>
      <c r="ADZ105" s="1087"/>
      <c r="AEA105" s="1087"/>
      <c r="AEB105" s="1087"/>
      <c r="AEC105" s="1087"/>
      <c r="AED105" s="1087"/>
      <c r="AEE105" s="1087"/>
      <c r="AEF105" s="1087"/>
      <c r="AEG105" s="1087"/>
      <c r="AEH105" s="1087"/>
      <c r="AEI105" s="1087"/>
      <c r="AEJ105" s="1087"/>
      <c r="AEK105" s="1087"/>
      <c r="AEL105" s="1087"/>
      <c r="AEM105" s="1087"/>
      <c r="AEN105" s="1087"/>
      <c r="AEO105" s="1087"/>
      <c r="AEP105" s="1087"/>
      <c r="AEQ105" s="1087"/>
      <c r="AER105" s="1087"/>
      <c r="AES105" s="1087"/>
      <c r="AET105" s="1087"/>
      <c r="AEU105" s="1087"/>
      <c r="AEV105" s="1087"/>
      <c r="AEW105" s="1087"/>
      <c r="AEX105" s="1087"/>
      <c r="AEY105" s="1087"/>
      <c r="AEZ105" s="1087"/>
      <c r="AFA105" s="1087"/>
      <c r="AFB105" s="1087"/>
      <c r="AFC105" s="1087"/>
      <c r="AFD105" s="1087"/>
      <c r="AFE105" s="1087"/>
      <c r="AFF105" s="1087"/>
      <c r="AFG105" s="1087"/>
      <c r="AFH105" s="1087"/>
      <c r="AFI105" s="1087"/>
      <c r="AFJ105" s="1087"/>
      <c r="AFK105" s="1087"/>
      <c r="AFL105" s="1087"/>
      <c r="AFM105" s="1087"/>
      <c r="AFN105" s="1087"/>
      <c r="AFO105" s="1087"/>
      <c r="AFP105" s="1087"/>
      <c r="AFQ105" s="1087"/>
      <c r="AFR105" s="1087"/>
      <c r="AFS105" s="1087"/>
      <c r="AFT105" s="1087"/>
      <c r="AFU105" s="1087"/>
      <c r="AFV105" s="1087"/>
      <c r="AFW105" s="1087"/>
      <c r="AFX105" s="1087"/>
      <c r="AFY105" s="1087"/>
      <c r="AFZ105" s="1087"/>
      <c r="AGA105" s="1087"/>
      <c r="AGB105" s="1087"/>
      <c r="AGC105" s="1087"/>
      <c r="AGD105" s="1087"/>
      <c r="AGE105" s="1087"/>
      <c r="AGF105" s="1087"/>
      <c r="AGG105" s="1087"/>
      <c r="AGH105" s="1087"/>
      <c r="AGI105" s="1087"/>
      <c r="AGJ105" s="1087"/>
      <c r="AGK105" s="1087"/>
      <c r="AGL105" s="1087"/>
      <c r="AGM105" s="1087"/>
      <c r="AGN105" s="1087"/>
      <c r="AGO105" s="1087"/>
      <c r="AGP105" s="1087"/>
      <c r="AGQ105" s="1087"/>
      <c r="AGR105" s="1087"/>
      <c r="AGS105" s="1087"/>
      <c r="AGT105" s="1087"/>
      <c r="AGU105" s="1087"/>
      <c r="AGV105" s="1087"/>
      <c r="AGW105" s="1087"/>
      <c r="AGX105" s="1087"/>
      <c r="AGY105" s="1087"/>
      <c r="AGZ105" s="1087"/>
      <c r="AHA105" s="1087"/>
      <c r="AHB105" s="1087"/>
      <c r="AHC105" s="1087"/>
      <c r="AHD105" s="1087"/>
      <c r="AHE105" s="1087"/>
      <c r="AHF105" s="1087"/>
      <c r="AHG105" s="1087"/>
      <c r="AHH105" s="1087"/>
      <c r="AHI105" s="1087"/>
      <c r="AHJ105" s="1087"/>
      <c r="AHK105" s="1087"/>
      <c r="AHL105" s="1087"/>
      <c r="AHM105" s="1087"/>
      <c r="AHN105" s="1087"/>
      <c r="AHO105" s="1087"/>
      <c r="AHP105" s="1087"/>
      <c r="AHQ105" s="1087"/>
      <c r="AHR105" s="1087"/>
      <c r="AHS105" s="1087"/>
      <c r="AHT105" s="1087"/>
      <c r="AHU105" s="1087"/>
      <c r="AHV105" s="1087"/>
      <c r="AHW105" s="1087"/>
      <c r="AHX105" s="1087"/>
      <c r="AHY105" s="1087"/>
      <c r="AHZ105" s="1087"/>
      <c r="AIA105" s="1087"/>
      <c r="AIB105" s="1087"/>
      <c r="AIC105" s="1087"/>
      <c r="AID105" s="1087"/>
      <c r="AIE105" s="1087"/>
      <c r="AIF105" s="1087"/>
      <c r="AIG105" s="1087"/>
      <c r="AIH105" s="1087"/>
      <c r="AII105" s="1087"/>
      <c r="AIJ105" s="1087"/>
      <c r="AIK105" s="1087"/>
      <c r="AIL105" s="1087"/>
      <c r="AIM105" s="1087"/>
      <c r="AIN105" s="1087"/>
      <c r="AIO105" s="1087"/>
      <c r="AIP105" s="1087"/>
      <c r="AIQ105" s="1087"/>
      <c r="AIR105" s="1087"/>
      <c r="AIS105" s="1087"/>
      <c r="AIT105" s="1087"/>
      <c r="AIU105" s="1087"/>
      <c r="AIV105" s="1087"/>
      <c r="AIW105" s="1087"/>
      <c r="AIX105" s="1087"/>
      <c r="AIY105" s="1087"/>
      <c r="AIZ105" s="1087"/>
      <c r="AJA105" s="1087"/>
      <c r="AJB105" s="1087"/>
      <c r="AJC105" s="1087"/>
      <c r="AJD105" s="1087"/>
      <c r="AJE105" s="1087"/>
      <c r="AJF105" s="1087"/>
      <c r="AJG105" s="1087"/>
      <c r="AJH105" s="1087"/>
      <c r="AJI105" s="1087"/>
      <c r="AJJ105" s="1087"/>
      <c r="AJK105" s="1087"/>
      <c r="AJL105" s="1087"/>
      <c r="AJM105" s="1087"/>
      <c r="AJN105" s="1087"/>
      <c r="AJO105" s="1087"/>
      <c r="AJP105" s="1087"/>
      <c r="AJQ105" s="1087"/>
      <c r="AJR105" s="1087"/>
      <c r="AJS105" s="1087"/>
      <c r="AJT105" s="1087"/>
      <c r="AJU105" s="1087"/>
      <c r="AJV105" s="1087"/>
      <c r="AJW105" s="1087"/>
      <c r="AJX105" s="1087"/>
      <c r="AJY105" s="1087"/>
      <c r="AJZ105" s="1087"/>
      <c r="AKA105" s="1087"/>
      <c r="AKB105" s="1087"/>
      <c r="AKC105" s="1087"/>
      <c r="AKD105" s="1087"/>
      <c r="AKE105" s="1087"/>
      <c r="AKF105" s="1087"/>
      <c r="AKG105" s="1087"/>
      <c r="AKH105" s="1087"/>
      <c r="AKI105" s="1087"/>
      <c r="AKJ105" s="1087"/>
      <c r="AKK105" s="1087"/>
      <c r="AKL105" s="1087"/>
      <c r="AKM105" s="1087"/>
      <c r="AKN105" s="1087"/>
      <c r="AKO105" s="1087"/>
      <c r="AKP105" s="1087"/>
      <c r="AKQ105" s="1087"/>
      <c r="AKR105" s="1087"/>
      <c r="AKS105" s="1087"/>
      <c r="AKT105" s="1087"/>
      <c r="AKU105" s="1087"/>
      <c r="AKV105" s="1087"/>
      <c r="AKW105" s="1087"/>
      <c r="AKX105" s="1087"/>
      <c r="AKY105" s="1087"/>
      <c r="AKZ105" s="1087"/>
      <c r="ALA105" s="1087"/>
      <c r="ALB105" s="1087"/>
      <c r="ALC105" s="1087"/>
      <c r="ALD105" s="1087"/>
      <c r="ALE105" s="1087"/>
      <c r="ALF105" s="1087"/>
      <c r="ALG105" s="1087"/>
      <c r="ALH105" s="1087"/>
      <c r="ALI105" s="1087"/>
      <c r="ALJ105" s="1087"/>
      <c r="ALK105" s="1087"/>
      <c r="ALL105" s="1087"/>
      <c r="ALM105" s="1087"/>
      <c r="ALN105" s="1087"/>
      <c r="ALO105" s="1087"/>
      <c r="ALP105" s="1087"/>
      <c r="ALQ105" s="1087"/>
      <c r="ALR105" s="1087"/>
      <c r="ALS105" s="1087"/>
      <c r="ALT105" s="1087"/>
      <c r="ALU105" s="1087"/>
      <c r="ALV105" s="1087"/>
      <c r="ALW105" s="1087"/>
      <c r="ALX105" s="1087"/>
      <c r="ALY105" s="1087"/>
      <c r="ALZ105" s="1087"/>
      <c r="AMA105" s="1087"/>
      <c r="AMB105" s="1087"/>
      <c r="AMC105" s="1087"/>
      <c r="AMD105" s="1087"/>
      <c r="AME105" s="1087"/>
      <c r="AMF105" s="1087"/>
      <c r="AMG105" s="1087"/>
      <c r="AMH105" s="1087"/>
    </row>
    <row r="106" spans="1:1025" s="793" customFormat="1" ht="12" x14ac:dyDescent="0.2">
      <c r="A106" s="1113" t="s">
        <v>2656</v>
      </c>
      <c r="B106" s="793" t="s">
        <v>2657</v>
      </c>
      <c r="C106" s="1085">
        <v>4561902262.54</v>
      </c>
      <c r="D106" s="1085">
        <v>828230118.21000004</v>
      </c>
      <c r="E106" s="1085">
        <v>5390132380.75</v>
      </c>
      <c r="F106" s="1085">
        <v>1893470179.8499999</v>
      </c>
      <c r="G106" s="1085">
        <v>3496662200.9000001</v>
      </c>
      <c r="H106" s="1357">
        <f t="shared" si="1"/>
        <v>0.35128454110185259</v>
      </c>
      <c r="I106" s="1087"/>
      <c r="J106" s="1087"/>
      <c r="K106" s="1087"/>
      <c r="L106" s="1087"/>
      <c r="M106" s="1087"/>
      <c r="N106" s="1087"/>
      <c r="O106" s="1087"/>
      <c r="P106" s="1087"/>
      <c r="Q106" s="1087"/>
      <c r="R106" s="1087"/>
      <c r="S106" s="1087"/>
      <c r="T106" s="1087"/>
      <c r="U106" s="1087"/>
      <c r="V106" s="1087"/>
      <c r="W106" s="1087"/>
      <c r="X106" s="1087"/>
      <c r="Y106" s="1087"/>
      <c r="Z106" s="1087"/>
      <c r="AA106" s="1087"/>
      <c r="AB106" s="1087"/>
      <c r="AC106" s="1087"/>
      <c r="AD106" s="1087"/>
      <c r="AE106" s="1087"/>
      <c r="AF106" s="1087"/>
      <c r="AG106" s="1087"/>
      <c r="AH106" s="1087"/>
      <c r="AI106" s="1087"/>
      <c r="AJ106" s="1087"/>
      <c r="AK106" s="1087"/>
      <c r="AL106" s="1087"/>
      <c r="AM106" s="1087"/>
      <c r="AN106" s="1087"/>
      <c r="AO106" s="1087"/>
      <c r="AP106" s="1087"/>
      <c r="AQ106" s="1087"/>
      <c r="AR106" s="1087"/>
      <c r="AS106" s="1087"/>
      <c r="AT106" s="1087"/>
      <c r="AU106" s="1087"/>
      <c r="AV106" s="1087"/>
      <c r="AW106" s="1087"/>
      <c r="AX106" s="1087"/>
      <c r="AY106" s="1087"/>
      <c r="AZ106" s="1087"/>
      <c r="BA106" s="1087"/>
      <c r="BB106" s="1087"/>
      <c r="BC106" s="1087"/>
      <c r="BD106" s="1087"/>
      <c r="BE106" s="1087"/>
      <c r="BF106" s="1087"/>
      <c r="BG106" s="1087"/>
      <c r="BH106" s="1087"/>
      <c r="BI106" s="1087"/>
      <c r="BJ106" s="1087"/>
      <c r="BK106" s="1087"/>
      <c r="BL106" s="1087"/>
      <c r="BM106" s="1087"/>
      <c r="BN106" s="1087"/>
      <c r="BO106" s="1087"/>
      <c r="BP106" s="1087"/>
      <c r="BQ106" s="1087"/>
      <c r="BR106" s="1087"/>
      <c r="BS106" s="1087"/>
      <c r="BT106" s="1087"/>
      <c r="BU106" s="1087"/>
      <c r="BV106" s="1087"/>
      <c r="BW106" s="1087"/>
      <c r="BX106" s="1087"/>
      <c r="BY106" s="1087"/>
      <c r="BZ106" s="1087"/>
      <c r="CA106" s="1087"/>
      <c r="CB106" s="1087"/>
      <c r="CC106" s="1087"/>
      <c r="CD106" s="1087"/>
      <c r="CE106" s="1087"/>
      <c r="CF106" s="1087"/>
      <c r="CG106" s="1087"/>
      <c r="CH106" s="1087"/>
      <c r="CI106" s="1087"/>
      <c r="CJ106" s="1087"/>
      <c r="CK106" s="1087"/>
      <c r="CL106" s="1087"/>
      <c r="CM106" s="1087"/>
      <c r="CN106" s="1087"/>
      <c r="CO106" s="1087"/>
      <c r="CP106" s="1087"/>
      <c r="CQ106" s="1087"/>
      <c r="CR106" s="1087"/>
      <c r="CS106" s="1087"/>
      <c r="CT106" s="1087"/>
      <c r="CU106" s="1087"/>
      <c r="CV106" s="1087"/>
      <c r="CW106" s="1087"/>
      <c r="CX106" s="1087"/>
      <c r="CY106" s="1087"/>
      <c r="CZ106" s="1087"/>
      <c r="DA106" s="1087"/>
      <c r="DB106" s="1087"/>
      <c r="DC106" s="1087"/>
      <c r="DD106" s="1087"/>
      <c r="DE106" s="1087"/>
      <c r="DF106" s="1087"/>
      <c r="DG106" s="1087"/>
      <c r="DH106" s="1087"/>
      <c r="DI106" s="1087"/>
      <c r="DJ106" s="1087"/>
      <c r="DK106" s="1087"/>
      <c r="DL106" s="1087"/>
      <c r="DM106" s="1087"/>
      <c r="DN106" s="1087"/>
      <c r="DO106" s="1087"/>
      <c r="DP106" s="1087"/>
      <c r="DQ106" s="1087"/>
      <c r="DR106" s="1087"/>
      <c r="DS106" s="1087"/>
      <c r="DT106" s="1087"/>
      <c r="DU106" s="1087"/>
      <c r="DV106" s="1087"/>
      <c r="DW106" s="1087"/>
      <c r="DX106" s="1087"/>
      <c r="DY106" s="1087"/>
      <c r="DZ106" s="1087"/>
      <c r="EA106" s="1087"/>
      <c r="EB106" s="1087"/>
      <c r="EC106" s="1087"/>
      <c r="ED106" s="1087"/>
      <c r="EE106" s="1087"/>
      <c r="EF106" s="1087"/>
      <c r="EG106" s="1087"/>
      <c r="EH106" s="1087"/>
      <c r="EI106" s="1087"/>
      <c r="EJ106" s="1087"/>
      <c r="EK106" s="1087"/>
      <c r="EL106" s="1087"/>
      <c r="EM106" s="1087"/>
      <c r="EN106" s="1087"/>
      <c r="EO106" s="1087"/>
      <c r="EP106" s="1087"/>
      <c r="EQ106" s="1087"/>
      <c r="ER106" s="1087"/>
      <c r="ES106" s="1087"/>
      <c r="ET106" s="1087"/>
      <c r="EU106" s="1087"/>
      <c r="EV106" s="1087"/>
      <c r="EW106" s="1087"/>
      <c r="EX106" s="1087"/>
      <c r="EY106" s="1087"/>
      <c r="EZ106" s="1087"/>
      <c r="FA106" s="1087"/>
      <c r="FB106" s="1087"/>
      <c r="FC106" s="1087"/>
      <c r="FD106" s="1087"/>
      <c r="FE106" s="1087"/>
      <c r="FF106" s="1087"/>
      <c r="FG106" s="1087"/>
      <c r="FH106" s="1087"/>
      <c r="FI106" s="1087"/>
      <c r="FJ106" s="1087"/>
      <c r="FK106" s="1087"/>
      <c r="FL106" s="1087"/>
      <c r="FM106" s="1087"/>
      <c r="FN106" s="1087"/>
      <c r="FO106" s="1087"/>
      <c r="FP106" s="1087"/>
      <c r="FQ106" s="1087"/>
      <c r="FR106" s="1087"/>
      <c r="FS106" s="1087"/>
      <c r="FT106" s="1087"/>
      <c r="FU106" s="1087"/>
      <c r="FV106" s="1087"/>
      <c r="FW106" s="1087"/>
      <c r="FX106" s="1087"/>
      <c r="FY106" s="1087"/>
      <c r="FZ106" s="1087"/>
      <c r="GA106" s="1087"/>
      <c r="GB106" s="1087"/>
      <c r="GC106" s="1087"/>
      <c r="GD106" s="1087"/>
      <c r="GE106" s="1087"/>
      <c r="GF106" s="1087"/>
      <c r="GG106" s="1087"/>
      <c r="GH106" s="1087"/>
      <c r="GI106" s="1087"/>
      <c r="GJ106" s="1087"/>
      <c r="GK106" s="1087"/>
      <c r="GL106" s="1087"/>
      <c r="GM106" s="1087"/>
      <c r="GN106" s="1087"/>
      <c r="GO106" s="1087"/>
      <c r="GP106" s="1087"/>
      <c r="GQ106" s="1087"/>
      <c r="GR106" s="1087"/>
      <c r="GS106" s="1087"/>
      <c r="GT106" s="1087"/>
      <c r="GU106" s="1087"/>
      <c r="GV106" s="1087"/>
      <c r="GW106" s="1087"/>
      <c r="GX106" s="1087"/>
      <c r="GY106" s="1087"/>
      <c r="GZ106" s="1087"/>
      <c r="HA106" s="1087"/>
      <c r="HB106" s="1087"/>
      <c r="HC106" s="1087"/>
      <c r="HD106" s="1087"/>
      <c r="HE106" s="1087"/>
      <c r="HF106" s="1087"/>
      <c r="HG106" s="1087"/>
      <c r="HH106" s="1087"/>
      <c r="HI106" s="1087"/>
      <c r="HJ106" s="1087"/>
      <c r="HK106" s="1087"/>
      <c r="HL106" s="1087"/>
      <c r="HM106" s="1087"/>
      <c r="HN106" s="1087"/>
      <c r="HO106" s="1087"/>
      <c r="HP106" s="1087"/>
      <c r="HQ106" s="1087"/>
      <c r="HR106" s="1087"/>
      <c r="HS106" s="1087"/>
      <c r="HT106" s="1087"/>
      <c r="HU106" s="1087"/>
      <c r="HV106" s="1087"/>
      <c r="HW106" s="1087"/>
      <c r="HX106" s="1087"/>
      <c r="HY106" s="1087"/>
      <c r="HZ106" s="1087"/>
      <c r="IA106" s="1087"/>
      <c r="IB106" s="1087"/>
      <c r="IC106" s="1087"/>
      <c r="ID106" s="1087"/>
      <c r="IE106" s="1087"/>
      <c r="IF106" s="1087"/>
      <c r="IG106" s="1087"/>
      <c r="IH106" s="1087"/>
      <c r="II106" s="1087"/>
      <c r="IJ106" s="1087"/>
      <c r="IK106" s="1087"/>
      <c r="IL106" s="1087"/>
      <c r="IM106" s="1087"/>
      <c r="IN106" s="1087"/>
      <c r="IO106" s="1087"/>
      <c r="IP106" s="1087"/>
      <c r="IQ106" s="1087"/>
      <c r="IR106" s="1087"/>
      <c r="IS106" s="1087"/>
      <c r="IT106" s="1087"/>
      <c r="IU106" s="1087"/>
      <c r="IV106" s="1087"/>
      <c r="IW106" s="1087"/>
      <c r="IX106" s="1087"/>
      <c r="IY106" s="1087"/>
      <c r="IZ106" s="1087"/>
      <c r="JA106" s="1087"/>
      <c r="JB106" s="1087"/>
      <c r="JC106" s="1087"/>
      <c r="JD106" s="1087"/>
      <c r="JE106" s="1087"/>
      <c r="JF106" s="1087"/>
      <c r="JG106" s="1087"/>
      <c r="JH106" s="1087"/>
      <c r="JI106" s="1087"/>
      <c r="JJ106" s="1087"/>
      <c r="JK106" s="1087"/>
      <c r="JL106" s="1087"/>
      <c r="JM106" s="1087"/>
      <c r="JN106" s="1087"/>
      <c r="JO106" s="1087"/>
      <c r="JP106" s="1087"/>
      <c r="JQ106" s="1087"/>
      <c r="JR106" s="1087"/>
      <c r="JS106" s="1087"/>
      <c r="JT106" s="1087"/>
      <c r="JU106" s="1087"/>
      <c r="JV106" s="1087"/>
      <c r="JW106" s="1087"/>
      <c r="JX106" s="1087"/>
      <c r="JY106" s="1087"/>
      <c r="JZ106" s="1087"/>
      <c r="KA106" s="1087"/>
      <c r="KB106" s="1087"/>
      <c r="KC106" s="1087"/>
      <c r="KD106" s="1087"/>
      <c r="KE106" s="1087"/>
      <c r="KF106" s="1087"/>
      <c r="KG106" s="1087"/>
      <c r="KH106" s="1087"/>
      <c r="KI106" s="1087"/>
      <c r="KJ106" s="1087"/>
      <c r="KK106" s="1087"/>
      <c r="KL106" s="1087"/>
      <c r="KM106" s="1087"/>
      <c r="KN106" s="1087"/>
      <c r="KO106" s="1087"/>
      <c r="KP106" s="1087"/>
      <c r="KQ106" s="1087"/>
      <c r="KR106" s="1087"/>
      <c r="KS106" s="1087"/>
      <c r="KT106" s="1087"/>
      <c r="KU106" s="1087"/>
      <c r="KV106" s="1087"/>
      <c r="KW106" s="1087"/>
      <c r="KX106" s="1087"/>
      <c r="KY106" s="1087"/>
      <c r="KZ106" s="1087"/>
      <c r="LA106" s="1087"/>
      <c r="LB106" s="1087"/>
      <c r="LC106" s="1087"/>
      <c r="LD106" s="1087"/>
      <c r="LE106" s="1087"/>
      <c r="LF106" s="1087"/>
      <c r="LG106" s="1087"/>
      <c r="LH106" s="1087"/>
      <c r="LI106" s="1087"/>
      <c r="LJ106" s="1087"/>
      <c r="LK106" s="1087"/>
      <c r="LL106" s="1087"/>
      <c r="LM106" s="1087"/>
      <c r="LN106" s="1087"/>
      <c r="LO106" s="1087"/>
      <c r="LP106" s="1087"/>
      <c r="LQ106" s="1087"/>
      <c r="LR106" s="1087"/>
      <c r="LS106" s="1087"/>
      <c r="LT106" s="1087"/>
      <c r="LU106" s="1087"/>
      <c r="LV106" s="1087"/>
      <c r="LW106" s="1087"/>
      <c r="LX106" s="1087"/>
      <c r="LY106" s="1087"/>
      <c r="LZ106" s="1087"/>
      <c r="MA106" s="1087"/>
      <c r="MB106" s="1087"/>
      <c r="MC106" s="1087"/>
      <c r="MD106" s="1087"/>
      <c r="ME106" s="1087"/>
      <c r="MF106" s="1087"/>
      <c r="MG106" s="1087"/>
      <c r="MH106" s="1087"/>
      <c r="MI106" s="1087"/>
      <c r="MJ106" s="1087"/>
      <c r="MK106" s="1087"/>
      <c r="ML106" s="1087"/>
      <c r="MM106" s="1087"/>
      <c r="MN106" s="1087"/>
      <c r="MO106" s="1087"/>
      <c r="MP106" s="1087"/>
      <c r="MQ106" s="1087"/>
      <c r="MR106" s="1087"/>
      <c r="MS106" s="1087"/>
      <c r="MT106" s="1087"/>
      <c r="MU106" s="1087"/>
      <c r="MV106" s="1087"/>
      <c r="MW106" s="1087"/>
      <c r="MX106" s="1087"/>
      <c r="MY106" s="1087"/>
      <c r="MZ106" s="1087"/>
      <c r="NA106" s="1087"/>
      <c r="NB106" s="1087"/>
      <c r="NC106" s="1087"/>
      <c r="ND106" s="1087"/>
      <c r="NE106" s="1087"/>
      <c r="NF106" s="1087"/>
      <c r="NG106" s="1087"/>
      <c r="NH106" s="1087"/>
      <c r="NI106" s="1087"/>
      <c r="NJ106" s="1087"/>
      <c r="NK106" s="1087"/>
      <c r="NL106" s="1087"/>
      <c r="NM106" s="1087"/>
      <c r="NN106" s="1087"/>
      <c r="NO106" s="1087"/>
      <c r="NP106" s="1087"/>
      <c r="NQ106" s="1087"/>
      <c r="NR106" s="1087"/>
      <c r="NS106" s="1087"/>
      <c r="NT106" s="1087"/>
      <c r="NU106" s="1087"/>
      <c r="NV106" s="1087"/>
      <c r="NW106" s="1087"/>
      <c r="NX106" s="1087"/>
      <c r="NY106" s="1087"/>
      <c r="NZ106" s="1087"/>
      <c r="OA106" s="1087"/>
      <c r="OB106" s="1087"/>
      <c r="OC106" s="1087"/>
      <c r="OD106" s="1087"/>
      <c r="OE106" s="1087"/>
      <c r="OF106" s="1087"/>
      <c r="OG106" s="1087"/>
      <c r="OH106" s="1087"/>
      <c r="OI106" s="1087"/>
      <c r="OJ106" s="1087"/>
      <c r="OK106" s="1087"/>
      <c r="OL106" s="1087"/>
      <c r="OM106" s="1087"/>
      <c r="ON106" s="1087"/>
      <c r="OO106" s="1087"/>
      <c r="OP106" s="1087"/>
      <c r="OQ106" s="1087"/>
      <c r="OR106" s="1087"/>
      <c r="OS106" s="1087"/>
      <c r="OT106" s="1087"/>
      <c r="OU106" s="1087"/>
      <c r="OV106" s="1087"/>
      <c r="OW106" s="1087"/>
      <c r="OX106" s="1087"/>
      <c r="OY106" s="1087"/>
      <c r="OZ106" s="1087"/>
      <c r="PA106" s="1087"/>
      <c r="PB106" s="1087"/>
      <c r="PC106" s="1087"/>
      <c r="PD106" s="1087"/>
      <c r="PE106" s="1087"/>
      <c r="PF106" s="1087"/>
      <c r="PG106" s="1087"/>
      <c r="PH106" s="1087"/>
      <c r="PI106" s="1087"/>
      <c r="PJ106" s="1087"/>
      <c r="PK106" s="1087"/>
      <c r="PL106" s="1087"/>
      <c r="PM106" s="1087"/>
      <c r="PN106" s="1087"/>
      <c r="PO106" s="1087"/>
      <c r="PP106" s="1087"/>
      <c r="PQ106" s="1087"/>
      <c r="PR106" s="1087"/>
      <c r="PS106" s="1087"/>
      <c r="PT106" s="1087"/>
      <c r="PU106" s="1087"/>
      <c r="PV106" s="1087"/>
      <c r="PW106" s="1087"/>
      <c r="PX106" s="1087"/>
      <c r="PY106" s="1087"/>
      <c r="PZ106" s="1087"/>
      <c r="QA106" s="1087"/>
      <c r="QB106" s="1087"/>
      <c r="QC106" s="1087"/>
      <c r="QD106" s="1087"/>
      <c r="QE106" s="1087"/>
      <c r="QF106" s="1087"/>
      <c r="QG106" s="1087"/>
      <c r="QH106" s="1087"/>
      <c r="QI106" s="1087"/>
      <c r="QJ106" s="1087"/>
      <c r="QK106" s="1087"/>
      <c r="QL106" s="1087"/>
      <c r="QM106" s="1087"/>
      <c r="QN106" s="1087"/>
      <c r="QO106" s="1087"/>
      <c r="QP106" s="1087"/>
      <c r="QQ106" s="1087"/>
      <c r="QR106" s="1087"/>
      <c r="QS106" s="1087"/>
      <c r="QT106" s="1087"/>
      <c r="QU106" s="1087"/>
      <c r="QV106" s="1087"/>
      <c r="QW106" s="1087"/>
      <c r="QX106" s="1087"/>
      <c r="QY106" s="1087"/>
      <c r="QZ106" s="1087"/>
      <c r="RA106" s="1087"/>
      <c r="RB106" s="1087"/>
      <c r="RC106" s="1087"/>
      <c r="RD106" s="1087"/>
      <c r="RE106" s="1087"/>
      <c r="RF106" s="1087"/>
      <c r="RG106" s="1087"/>
      <c r="RH106" s="1087"/>
      <c r="RI106" s="1087"/>
      <c r="RJ106" s="1087"/>
      <c r="RK106" s="1087"/>
      <c r="RL106" s="1087"/>
      <c r="RM106" s="1087"/>
      <c r="RN106" s="1087"/>
      <c r="RO106" s="1087"/>
      <c r="RP106" s="1087"/>
      <c r="RQ106" s="1087"/>
      <c r="RR106" s="1087"/>
      <c r="RS106" s="1087"/>
      <c r="RT106" s="1087"/>
      <c r="RU106" s="1087"/>
      <c r="RV106" s="1087"/>
      <c r="RW106" s="1087"/>
      <c r="RX106" s="1087"/>
      <c r="RY106" s="1087"/>
      <c r="RZ106" s="1087"/>
      <c r="SA106" s="1087"/>
      <c r="SB106" s="1087"/>
      <c r="SC106" s="1087"/>
      <c r="SD106" s="1087"/>
      <c r="SE106" s="1087"/>
      <c r="SF106" s="1087"/>
      <c r="SG106" s="1087"/>
      <c r="SH106" s="1087"/>
      <c r="SI106" s="1087"/>
      <c r="SJ106" s="1087"/>
      <c r="SK106" s="1087"/>
      <c r="SL106" s="1087"/>
      <c r="SM106" s="1087"/>
      <c r="SN106" s="1087"/>
      <c r="SO106" s="1087"/>
      <c r="SP106" s="1087"/>
      <c r="SQ106" s="1087"/>
      <c r="SR106" s="1087"/>
      <c r="SS106" s="1087"/>
      <c r="ST106" s="1087"/>
      <c r="SU106" s="1087"/>
      <c r="SV106" s="1087"/>
      <c r="SW106" s="1087"/>
      <c r="SX106" s="1087"/>
      <c r="SY106" s="1087"/>
      <c r="SZ106" s="1087"/>
      <c r="TA106" s="1087"/>
      <c r="TB106" s="1087"/>
      <c r="TC106" s="1087"/>
      <c r="TD106" s="1087"/>
      <c r="TE106" s="1087"/>
      <c r="TF106" s="1087"/>
      <c r="TG106" s="1087"/>
      <c r="TH106" s="1087"/>
      <c r="TI106" s="1087"/>
      <c r="TJ106" s="1087"/>
      <c r="TK106" s="1087"/>
      <c r="TL106" s="1087"/>
      <c r="TM106" s="1087"/>
      <c r="TN106" s="1087"/>
      <c r="TO106" s="1087"/>
      <c r="TP106" s="1087"/>
      <c r="TQ106" s="1087"/>
      <c r="TR106" s="1087"/>
      <c r="TS106" s="1087"/>
      <c r="TT106" s="1087"/>
      <c r="TU106" s="1087"/>
      <c r="TV106" s="1087"/>
      <c r="TW106" s="1087"/>
      <c r="TX106" s="1087"/>
      <c r="TY106" s="1087"/>
      <c r="TZ106" s="1087"/>
      <c r="UA106" s="1087"/>
      <c r="UB106" s="1087"/>
      <c r="UC106" s="1087"/>
      <c r="UD106" s="1087"/>
      <c r="UE106" s="1087"/>
      <c r="UF106" s="1087"/>
      <c r="UG106" s="1087"/>
      <c r="UH106" s="1087"/>
      <c r="UI106" s="1087"/>
      <c r="UJ106" s="1087"/>
      <c r="UK106" s="1087"/>
      <c r="UL106" s="1087"/>
      <c r="UM106" s="1087"/>
      <c r="UN106" s="1087"/>
      <c r="UO106" s="1087"/>
      <c r="UP106" s="1087"/>
      <c r="UQ106" s="1087"/>
      <c r="UR106" s="1087"/>
      <c r="US106" s="1087"/>
      <c r="UT106" s="1087"/>
      <c r="UU106" s="1087"/>
      <c r="UV106" s="1087"/>
      <c r="UW106" s="1087"/>
      <c r="UX106" s="1087"/>
      <c r="UY106" s="1087"/>
      <c r="UZ106" s="1087"/>
      <c r="VA106" s="1087"/>
      <c r="VB106" s="1087"/>
      <c r="VC106" s="1087"/>
      <c r="VD106" s="1087"/>
      <c r="VE106" s="1087"/>
      <c r="VF106" s="1087"/>
      <c r="VG106" s="1087"/>
      <c r="VH106" s="1087"/>
      <c r="VI106" s="1087"/>
      <c r="VJ106" s="1087"/>
      <c r="VK106" s="1087"/>
      <c r="VL106" s="1087"/>
      <c r="VM106" s="1087"/>
      <c r="VN106" s="1087"/>
      <c r="VO106" s="1087"/>
      <c r="VP106" s="1087"/>
      <c r="VQ106" s="1087"/>
      <c r="VR106" s="1087"/>
      <c r="VS106" s="1087"/>
      <c r="VT106" s="1087"/>
      <c r="VU106" s="1087"/>
      <c r="VV106" s="1087"/>
      <c r="VW106" s="1087"/>
      <c r="VX106" s="1087"/>
      <c r="VY106" s="1087"/>
      <c r="VZ106" s="1087"/>
      <c r="WA106" s="1087"/>
      <c r="WB106" s="1087"/>
      <c r="WC106" s="1087"/>
      <c r="WD106" s="1087"/>
      <c r="WE106" s="1087"/>
      <c r="WF106" s="1087"/>
      <c r="WG106" s="1087"/>
      <c r="WH106" s="1087"/>
      <c r="WI106" s="1087"/>
      <c r="WJ106" s="1087"/>
      <c r="WK106" s="1087"/>
      <c r="WL106" s="1087"/>
      <c r="WM106" s="1087"/>
      <c r="WN106" s="1087"/>
      <c r="WO106" s="1087"/>
      <c r="WP106" s="1087"/>
      <c r="WQ106" s="1087"/>
      <c r="WR106" s="1087"/>
      <c r="WS106" s="1087"/>
      <c r="WT106" s="1087"/>
      <c r="WU106" s="1087"/>
      <c r="WV106" s="1087"/>
      <c r="WW106" s="1087"/>
      <c r="WX106" s="1087"/>
      <c r="WY106" s="1087"/>
      <c r="WZ106" s="1087"/>
      <c r="XA106" s="1087"/>
      <c r="XB106" s="1087"/>
      <c r="XC106" s="1087"/>
      <c r="XD106" s="1087"/>
      <c r="XE106" s="1087"/>
      <c r="XF106" s="1087"/>
      <c r="XG106" s="1087"/>
      <c r="XH106" s="1087"/>
      <c r="XI106" s="1087"/>
      <c r="XJ106" s="1087"/>
      <c r="XK106" s="1087"/>
      <c r="XL106" s="1087"/>
      <c r="XM106" s="1087"/>
      <c r="XN106" s="1087"/>
      <c r="XO106" s="1087"/>
      <c r="XP106" s="1087"/>
      <c r="XQ106" s="1087"/>
      <c r="XR106" s="1087"/>
      <c r="XS106" s="1087"/>
      <c r="XT106" s="1087"/>
      <c r="XU106" s="1087"/>
      <c r="XV106" s="1087"/>
      <c r="XW106" s="1087"/>
      <c r="XX106" s="1087"/>
      <c r="XY106" s="1087"/>
      <c r="XZ106" s="1087"/>
      <c r="YA106" s="1087"/>
      <c r="YB106" s="1087"/>
      <c r="YC106" s="1087"/>
      <c r="YD106" s="1087"/>
      <c r="YE106" s="1087"/>
      <c r="YF106" s="1087"/>
      <c r="YG106" s="1087"/>
      <c r="YH106" s="1087"/>
      <c r="YI106" s="1087"/>
      <c r="YJ106" s="1087"/>
      <c r="YK106" s="1087"/>
      <c r="YL106" s="1087"/>
      <c r="YM106" s="1087"/>
      <c r="YN106" s="1087"/>
      <c r="YO106" s="1087"/>
      <c r="YP106" s="1087"/>
      <c r="YQ106" s="1087"/>
      <c r="YR106" s="1087"/>
      <c r="YS106" s="1087"/>
      <c r="YT106" s="1087"/>
      <c r="YU106" s="1087"/>
      <c r="YV106" s="1087"/>
      <c r="YW106" s="1087"/>
      <c r="YX106" s="1087"/>
      <c r="YY106" s="1087"/>
      <c r="YZ106" s="1087"/>
      <c r="ZA106" s="1087"/>
      <c r="ZB106" s="1087"/>
      <c r="ZC106" s="1087"/>
      <c r="ZD106" s="1087"/>
      <c r="ZE106" s="1087"/>
      <c r="ZF106" s="1087"/>
      <c r="ZG106" s="1087"/>
      <c r="ZH106" s="1087"/>
      <c r="ZI106" s="1087"/>
      <c r="ZJ106" s="1087"/>
      <c r="ZK106" s="1087"/>
      <c r="ZL106" s="1087"/>
      <c r="ZM106" s="1087"/>
      <c r="ZN106" s="1087"/>
      <c r="ZO106" s="1087"/>
      <c r="ZP106" s="1087"/>
      <c r="ZQ106" s="1087"/>
      <c r="ZR106" s="1087"/>
      <c r="ZS106" s="1087"/>
      <c r="ZT106" s="1087"/>
      <c r="ZU106" s="1087"/>
      <c r="ZV106" s="1087"/>
      <c r="ZW106" s="1087"/>
      <c r="ZX106" s="1087"/>
      <c r="ZY106" s="1087"/>
      <c r="ZZ106" s="1087"/>
      <c r="AAA106" s="1087"/>
      <c r="AAB106" s="1087"/>
      <c r="AAC106" s="1087"/>
      <c r="AAD106" s="1087"/>
      <c r="AAE106" s="1087"/>
      <c r="AAF106" s="1087"/>
      <c r="AAG106" s="1087"/>
      <c r="AAH106" s="1087"/>
      <c r="AAI106" s="1087"/>
      <c r="AAJ106" s="1087"/>
      <c r="AAK106" s="1087"/>
      <c r="AAL106" s="1087"/>
      <c r="AAM106" s="1087"/>
      <c r="AAN106" s="1087"/>
      <c r="AAO106" s="1087"/>
      <c r="AAP106" s="1087"/>
      <c r="AAQ106" s="1087"/>
      <c r="AAR106" s="1087"/>
      <c r="AAS106" s="1087"/>
      <c r="AAT106" s="1087"/>
      <c r="AAU106" s="1087"/>
      <c r="AAV106" s="1087"/>
      <c r="AAW106" s="1087"/>
      <c r="AAX106" s="1087"/>
      <c r="AAY106" s="1087"/>
      <c r="AAZ106" s="1087"/>
      <c r="ABA106" s="1087"/>
      <c r="ABB106" s="1087"/>
      <c r="ABC106" s="1087"/>
      <c r="ABD106" s="1087"/>
      <c r="ABE106" s="1087"/>
      <c r="ABF106" s="1087"/>
      <c r="ABG106" s="1087"/>
      <c r="ABH106" s="1087"/>
      <c r="ABI106" s="1087"/>
      <c r="ABJ106" s="1087"/>
      <c r="ABK106" s="1087"/>
      <c r="ABL106" s="1087"/>
      <c r="ABM106" s="1087"/>
      <c r="ABN106" s="1087"/>
      <c r="ABO106" s="1087"/>
      <c r="ABP106" s="1087"/>
      <c r="ABQ106" s="1087"/>
      <c r="ABR106" s="1087"/>
      <c r="ABS106" s="1087"/>
      <c r="ABT106" s="1087"/>
      <c r="ABU106" s="1087"/>
      <c r="ABV106" s="1087"/>
      <c r="ABW106" s="1087"/>
      <c r="ABX106" s="1087"/>
      <c r="ABY106" s="1087"/>
      <c r="ABZ106" s="1087"/>
      <c r="ACA106" s="1087"/>
      <c r="ACB106" s="1087"/>
      <c r="ACC106" s="1087"/>
      <c r="ACD106" s="1087"/>
      <c r="ACE106" s="1087"/>
      <c r="ACF106" s="1087"/>
      <c r="ACG106" s="1087"/>
      <c r="ACH106" s="1087"/>
      <c r="ACI106" s="1087"/>
      <c r="ACJ106" s="1087"/>
      <c r="ACK106" s="1087"/>
      <c r="ACL106" s="1087"/>
      <c r="ACM106" s="1087"/>
      <c r="ACN106" s="1087"/>
      <c r="ACO106" s="1087"/>
      <c r="ACP106" s="1087"/>
      <c r="ACQ106" s="1087"/>
      <c r="ACR106" s="1087"/>
      <c r="ACS106" s="1087"/>
      <c r="ACT106" s="1087"/>
      <c r="ACU106" s="1087"/>
      <c r="ACV106" s="1087"/>
      <c r="ACW106" s="1087"/>
      <c r="ACX106" s="1087"/>
      <c r="ACY106" s="1087"/>
      <c r="ACZ106" s="1087"/>
      <c r="ADA106" s="1087"/>
      <c r="ADB106" s="1087"/>
      <c r="ADC106" s="1087"/>
      <c r="ADD106" s="1087"/>
      <c r="ADE106" s="1087"/>
      <c r="ADF106" s="1087"/>
      <c r="ADG106" s="1087"/>
      <c r="ADH106" s="1087"/>
      <c r="ADI106" s="1087"/>
      <c r="ADJ106" s="1087"/>
      <c r="ADK106" s="1087"/>
      <c r="ADL106" s="1087"/>
      <c r="ADM106" s="1087"/>
      <c r="ADN106" s="1087"/>
      <c r="ADO106" s="1087"/>
      <c r="ADP106" s="1087"/>
      <c r="ADQ106" s="1087"/>
      <c r="ADR106" s="1087"/>
      <c r="ADS106" s="1087"/>
      <c r="ADT106" s="1087"/>
      <c r="ADU106" s="1087"/>
      <c r="ADV106" s="1087"/>
      <c r="ADW106" s="1087"/>
      <c r="ADX106" s="1087"/>
      <c r="ADY106" s="1087"/>
      <c r="ADZ106" s="1087"/>
      <c r="AEA106" s="1087"/>
      <c r="AEB106" s="1087"/>
      <c r="AEC106" s="1087"/>
      <c r="AED106" s="1087"/>
      <c r="AEE106" s="1087"/>
      <c r="AEF106" s="1087"/>
      <c r="AEG106" s="1087"/>
      <c r="AEH106" s="1087"/>
      <c r="AEI106" s="1087"/>
      <c r="AEJ106" s="1087"/>
      <c r="AEK106" s="1087"/>
      <c r="AEL106" s="1087"/>
      <c r="AEM106" s="1087"/>
      <c r="AEN106" s="1087"/>
      <c r="AEO106" s="1087"/>
      <c r="AEP106" s="1087"/>
      <c r="AEQ106" s="1087"/>
      <c r="AER106" s="1087"/>
      <c r="AES106" s="1087"/>
      <c r="AET106" s="1087"/>
      <c r="AEU106" s="1087"/>
      <c r="AEV106" s="1087"/>
      <c r="AEW106" s="1087"/>
      <c r="AEX106" s="1087"/>
      <c r="AEY106" s="1087"/>
      <c r="AEZ106" s="1087"/>
      <c r="AFA106" s="1087"/>
      <c r="AFB106" s="1087"/>
      <c r="AFC106" s="1087"/>
      <c r="AFD106" s="1087"/>
      <c r="AFE106" s="1087"/>
      <c r="AFF106" s="1087"/>
      <c r="AFG106" s="1087"/>
      <c r="AFH106" s="1087"/>
      <c r="AFI106" s="1087"/>
      <c r="AFJ106" s="1087"/>
      <c r="AFK106" s="1087"/>
      <c r="AFL106" s="1087"/>
      <c r="AFM106" s="1087"/>
      <c r="AFN106" s="1087"/>
      <c r="AFO106" s="1087"/>
      <c r="AFP106" s="1087"/>
      <c r="AFQ106" s="1087"/>
      <c r="AFR106" s="1087"/>
      <c r="AFS106" s="1087"/>
      <c r="AFT106" s="1087"/>
      <c r="AFU106" s="1087"/>
      <c r="AFV106" s="1087"/>
      <c r="AFW106" s="1087"/>
      <c r="AFX106" s="1087"/>
      <c r="AFY106" s="1087"/>
      <c r="AFZ106" s="1087"/>
      <c r="AGA106" s="1087"/>
      <c r="AGB106" s="1087"/>
      <c r="AGC106" s="1087"/>
      <c r="AGD106" s="1087"/>
      <c r="AGE106" s="1087"/>
      <c r="AGF106" s="1087"/>
      <c r="AGG106" s="1087"/>
      <c r="AGH106" s="1087"/>
      <c r="AGI106" s="1087"/>
      <c r="AGJ106" s="1087"/>
      <c r="AGK106" s="1087"/>
      <c r="AGL106" s="1087"/>
      <c r="AGM106" s="1087"/>
      <c r="AGN106" s="1087"/>
      <c r="AGO106" s="1087"/>
      <c r="AGP106" s="1087"/>
      <c r="AGQ106" s="1087"/>
      <c r="AGR106" s="1087"/>
      <c r="AGS106" s="1087"/>
      <c r="AGT106" s="1087"/>
      <c r="AGU106" s="1087"/>
      <c r="AGV106" s="1087"/>
      <c r="AGW106" s="1087"/>
      <c r="AGX106" s="1087"/>
      <c r="AGY106" s="1087"/>
      <c r="AGZ106" s="1087"/>
      <c r="AHA106" s="1087"/>
      <c r="AHB106" s="1087"/>
      <c r="AHC106" s="1087"/>
      <c r="AHD106" s="1087"/>
      <c r="AHE106" s="1087"/>
      <c r="AHF106" s="1087"/>
      <c r="AHG106" s="1087"/>
      <c r="AHH106" s="1087"/>
      <c r="AHI106" s="1087"/>
      <c r="AHJ106" s="1087"/>
      <c r="AHK106" s="1087"/>
      <c r="AHL106" s="1087"/>
      <c r="AHM106" s="1087"/>
      <c r="AHN106" s="1087"/>
      <c r="AHO106" s="1087"/>
      <c r="AHP106" s="1087"/>
      <c r="AHQ106" s="1087"/>
      <c r="AHR106" s="1087"/>
      <c r="AHS106" s="1087"/>
      <c r="AHT106" s="1087"/>
      <c r="AHU106" s="1087"/>
      <c r="AHV106" s="1087"/>
      <c r="AHW106" s="1087"/>
      <c r="AHX106" s="1087"/>
      <c r="AHY106" s="1087"/>
      <c r="AHZ106" s="1087"/>
      <c r="AIA106" s="1087"/>
      <c r="AIB106" s="1087"/>
      <c r="AIC106" s="1087"/>
      <c r="AID106" s="1087"/>
      <c r="AIE106" s="1087"/>
      <c r="AIF106" s="1087"/>
      <c r="AIG106" s="1087"/>
      <c r="AIH106" s="1087"/>
      <c r="AII106" s="1087"/>
      <c r="AIJ106" s="1087"/>
      <c r="AIK106" s="1087"/>
      <c r="AIL106" s="1087"/>
      <c r="AIM106" s="1087"/>
      <c r="AIN106" s="1087"/>
      <c r="AIO106" s="1087"/>
      <c r="AIP106" s="1087"/>
      <c r="AIQ106" s="1087"/>
      <c r="AIR106" s="1087"/>
      <c r="AIS106" s="1087"/>
      <c r="AIT106" s="1087"/>
      <c r="AIU106" s="1087"/>
      <c r="AIV106" s="1087"/>
      <c r="AIW106" s="1087"/>
      <c r="AIX106" s="1087"/>
      <c r="AIY106" s="1087"/>
      <c r="AIZ106" s="1087"/>
      <c r="AJA106" s="1087"/>
      <c r="AJB106" s="1087"/>
      <c r="AJC106" s="1087"/>
      <c r="AJD106" s="1087"/>
      <c r="AJE106" s="1087"/>
      <c r="AJF106" s="1087"/>
      <c r="AJG106" s="1087"/>
      <c r="AJH106" s="1087"/>
      <c r="AJI106" s="1087"/>
      <c r="AJJ106" s="1087"/>
      <c r="AJK106" s="1087"/>
      <c r="AJL106" s="1087"/>
      <c r="AJM106" s="1087"/>
      <c r="AJN106" s="1087"/>
      <c r="AJO106" s="1087"/>
      <c r="AJP106" s="1087"/>
      <c r="AJQ106" s="1087"/>
      <c r="AJR106" s="1087"/>
      <c r="AJS106" s="1087"/>
      <c r="AJT106" s="1087"/>
      <c r="AJU106" s="1087"/>
      <c r="AJV106" s="1087"/>
      <c r="AJW106" s="1087"/>
      <c r="AJX106" s="1087"/>
      <c r="AJY106" s="1087"/>
      <c r="AJZ106" s="1087"/>
      <c r="AKA106" s="1087"/>
      <c r="AKB106" s="1087"/>
      <c r="AKC106" s="1087"/>
      <c r="AKD106" s="1087"/>
      <c r="AKE106" s="1087"/>
      <c r="AKF106" s="1087"/>
      <c r="AKG106" s="1087"/>
      <c r="AKH106" s="1087"/>
      <c r="AKI106" s="1087"/>
      <c r="AKJ106" s="1087"/>
      <c r="AKK106" s="1087"/>
      <c r="AKL106" s="1087"/>
      <c r="AKM106" s="1087"/>
      <c r="AKN106" s="1087"/>
      <c r="AKO106" s="1087"/>
      <c r="AKP106" s="1087"/>
      <c r="AKQ106" s="1087"/>
      <c r="AKR106" s="1087"/>
      <c r="AKS106" s="1087"/>
      <c r="AKT106" s="1087"/>
      <c r="AKU106" s="1087"/>
      <c r="AKV106" s="1087"/>
      <c r="AKW106" s="1087"/>
      <c r="AKX106" s="1087"/>
      <c r="AKY106" s="1087"/>
      <c r="AKZ106" s="1087"/>
      <c r="ALA106" s="1087"/>
      <c r="ALB106" s="1087"/>
      <c r="ALC106" s="1087"/>
      <c r="ALD106" s="1087"/>
      <c r="ALE106" s="1087"/>
      <c r="ALF106" s="1087"/>
      <c r="ALG106" s="1087"/>
      <c r="ALH106" s="1087"/>
      <c r="ALI106" s="1087"/>
      <c r="ALJ106" s="1087"/>
      <c r="ALK106" s="1087"/>
      <c r="ALL106" s="1087"/>
      <c r="ALM106" s="1087"/>
      <c r="ALN106" s="1087"/>
      <c r="ALO106" s="1087"/>
      <c r="ALP106" s="1087"/>
      <c r="ALQ106" s="1087"/>
      <c r="ALR106" s="1087"/>
      <c r="ALS106" s="1087"/>
      <c r="ALT106" s="1087"/>
      <c r="ALU106" s="1087"/>
      <c r="ALV106" s="1087"/>
      <c r="ALW106" s="1087"/>
      <c r="ALX106" s="1087"/>
      <c r="ALY106" s="1087"/>
      <c r="ALZ106" s="1087"/>
      <c r="AMA106" s="1087"/>
      <c r="AMB106" s="1087"/>
      <c r="AMC106" s="1087"/>
      <c r="AMD106" s="1087"/>
      <c r="AME106" s="1087"/>
      <c r="AMF106" s="1087"/>
      <c r="AMG106" s="1087"/>
      <c r="AMH106" s="1087"/>
    </row>
    <row r="107" spans="1:1025" s="1106" customFormat="1" ht="12" x14ac:dyDescent="0.2">
      <c r="A107" s="1113" t="s">
        <v>2658</v>
      </c>
      <c r="B107" s="793" t="s">
        <v>2659</v>
      </c>
      <c r="C107" s="1085">
        <v>269983920</v>
      </c>
      <c r="D107" s="1085">
        <v>19472320</v>
      </c>
      <c r="E107" s="1085">
        <v>289456240</v>
      </c>
      <c r="F107" s="1085">
        <v>49825599.25</v>
      </c>
      <c r="G107" s="1085">
        <v>239630640.75</v>
      </c>
      <c r="H107" s="1357">
        <f t="shared" si="1"/>
        <v>0.17213517058744354</v>
      </c>
      <c r="AMI107" s="793"/>
      <c r="AMJ107" s="793"/>
    </row>
    <row r="108" spans="1:1025" s="793" customFormat="1" ht="12" x14ac:dyDescent="0.2">
      <c r="A108" s="1113" t="s">
        <v>2660</v>
      </c>
      <c r="B108" s="793" t="s">
        <v>2659</v>
      </c>
      <c r="C108" s="1085">
        <v>269983920</v>
      </c>
      <c r="D108" s="1085">
        <v>19472320</v>
      </c>
      <c r="E108" s="1085">
        <v>289456240</v>
      </c>
      <c r="F108" s="1085">
        <v>49825599.25</v>
      </c>
      <c r="G108" s="1085">
        <v>239630640.75</v>
      </c>
      <c r="H108" s="1357">
        <f t="shared" si="1"/>
        <v>0.17213517058744354</v>
      </c>
      <c r="I108" s="1087"/>
      <c r="J108" s="1087"/>
      <c r="K108" s="1087"/>
      <c r="L108" s="1087"/>
      <c r="M108" s="1087"/>
      <c r="N108" s="1087"/>
      <c r="O108" s="1087"/>
      <c r="P108" s="1087"/>
      <c r="Q108" s="1087"/>
      <c r="R108" s="1087"/>
      <c r="S108" s="1087"/>
      <c r="T108" s="1087"/>
      <c r="U108" s="1087"/>
      <c r="V108" s="1087"/>
      <c r="W108" s="1087"/>
      <c r="X108" s="1087"/>
      <c r="Y108" s="1087"/>
      <c r="Z108" s="1087"/>
      <c r="AA108" s="1087"/>
      <c r="AB108" s="1087"/>
      <c r="AC108" s="1087"/>
      <c r="AD108" s="1087"/>
      <c r="AE108" s="1087"/>
      <c r="AF108" s="1087"/>
      <c r="AG108" s="1087"/>
      <c r="AH108" s="1087"/>
      <c r="AI108" s="1087"/>
      <c r="AJ108" s="1087"/>
      <c r="AK108" s="1087"/>
      <c r="AL108" s="1087"/>
      <c r="AM108" s="1087"/>
      <c r="AN108" s="1087"/>
      <c r="AO108" s="1087"/>
      <c r="AP108" s="1087"/>
      <c r="AQ108" s="1087"/>
      <c r="AR108" s="1087"/>
      <c r="AS108" s="1087"/>
      <c r="AT108" s="1087"/>
      <c r="AU108" s="1087"/>
      <c r="AV108" s="1087"/>
      <c r="AW108" s="1087"/>
      <c r="AX108" s="1087"/>
      <c r="AY108" s="1087"/>
      <c r="AZ108" s="1087"/>
      <c r="BA108" s="1087"/>
      <c r="BB108" s="1087"/>
      <c r="BC108" s="1087"/>
      <c r="BD108" s="1087"/>
      <c r="BE108" s="1087"/>
      <c r="BF108" s="1087"/>
      <c r="BG108" s="1087"/>
      <c r="BH108" s="1087"/>
      <c r="BI108" s="1087"/>
      <c r="BJ108" s="1087"/>
      <c r="BK108" s="1087"/>
      <c r="BL108" s="1087"/>
      <c r="BM108" s="1087"/>
      <c r="BN108" s="1087"/>
      <c r="BO108" s="1087"/>
      <c r="BP108" s="1087"/>
      <c r="BQ108" s="1087"/>
      <c r="BR108" s="1087"/>
      <c r="BS108" s="1087"/>
      <c r="BT108" s="1087"/>
      <c r="BU108" s="1087"/>
      <c r="BV108" s="1087"/>
      <c r="BW108" s="1087"/>
      <c r="BX108" s="1087"/>
      <c r="BY108" s="1087"/>
      <c r="BZ108" s="1087"/>
      <c r="CA108" s="1087"/>
      <c r="CB108" s="1087"/>
      <c r="CC108" s="1087"/>
      <c r="CD108" s="1087"/>
      <c r="CE108" s="1087"/>
      <c r="CF108" s="1087"/>
      <c r="CG108" s="1087"/>
      <c r="CH108" s="1087"/>
      <c r="CI108" s="1087"/>
      <c r="CJ108" s="1087"/>
      <c r="CK108" s="1087"/>
      <c r="CL108" s="1087"/>
      <c r="CM108" s="1087"/>
      <c r="CN108" s="1087"/>
      <c r="CO108" s="1087"/>
      <c r="CP108" s="1087"/>
      <c r="CQ108" s="1087"/>
      <c r="CR108" s="1087"/>
      <c r="CS108" s="1087"/>
      <c r="CT108" s="1087"/>
      <c r="CU108" s="1087"/>
      <c r="CV108" s="1087"/>
      <c r="CW108" s="1087"/>
      <c r="CX108" s="1087"/>
      <c r="CY108" s="1087"/>
      <c r="CZ108" s="1087"/>
      <c r="DA108" s="1087"/>
      <c r="DB108" s="1087"/>
      <c r="DC108" s="1087"/>
      <c r="DD108" s="1087"/>
      <c r="DE108" s="1087"/>
      <c r="DF108" s="1087"/>
      <c r="DG108" s="1087"/>
      <c r="DH108" s="1087"/>
      <c r="DI108" s="1087"/>
      <c r="DJ108" s="1087"/>
      <c r="DK108" s="1087"/>
      <c r="DL108" s="1087"/>
      <c r="DM108" s="1087"/>
      <c r="DN108" s="1087"/>
      <c r="DO108" s="1087"/>
      <c r="DP108" s="1087"/>
      <c r="DQ108" s="1087"/>
      <c r="DR108" s="1087"/>
      <c r="DS108" s="1087"/>
      <c r="DT108" s="1087"/>
      <c r="DU108" s="1087"/>
      <c r="DV108" s="1087"/>
      <c r="DW108" s="1087"/>
      <c r="DX108" s="1087"/>
      <c r="DY108" s="1087"/>
      <c r="DZ108" s="1087"/>
      <c r="EA108" s="1087"/>
      <c r="EB108" s="1087"/>
      <c r="EC108" s="1087"/>
      <c r="ED108" s="1087"/>
      <c r="EE108" s="1087"/>
      <c r="EF108" s="1087"/>
      <c r="EG108" s="1087"/>
      <c r="EH108" s="1087"/>
      <c r="EI108" s="1087"/>
      <c r="EJ108" s="1087"/>
      <c r="EK108" s="1087"/>
      <c r="EL108" s="1087"/>
      <c r="EM108" s="1087"/>
      <c r="EN108" s="1087"/>
      <c r="EO108" s="1087"/>
      <c r="EP108" s="1087"/>
      <c r="EQ108" s="1087"/>
      <c r="ER108" s="1087"/>
      <c r="ES108" s="1087"/>
      <c r="ET108" s="1087"/>
      <c r="EU108" s="1087"/>
      <c r="EV108" s="1087"/>
      <c r="EW108" s="1087"/>
      <c r="EX108" s="1087"/>
      <c r="EY108" s="1087"/>
      <c r="EZ108" s="1087"/>
      <c r="FA108" s="1087"/>
      <c r="FB108" s="1087"/>
      <c r="FC108" s="1087"/>
      <c r="FD108" s="1087"/>
      <c r="FE108" s="1087"/>
      <c r="FF108" s="1087"/>
      <c r="FG108" s="1087"/>
      <c r="FH108" s="1087"/>
      <c r="FI108" s="1087"/>
      <c r="FJ108" s="1087"/>
      <c r="FK108" s="1087"/>
      <c r="FL108" s="1087"/>
      <c r="FM108" s="1087"/>
      <c r="FN108" s="1087"/>
      <c r="FO108" s="1087"/>
      <c r="FP108" s="1087"/>
      <c r="FQ108" s="1087"/>
      <c r="FR108" s="1087"/>
      <c r="FS108" s="1087"/>
      <c r="FT108" s="1087"/>
      <c r="FU108" s="1087"/>
      <c r="FV108" s="1087"/>
      <c r="FW108" s="1087"/>
      <c r="FX108" s="1087"/>
      <c r="FY108" s="1087"/>
      <c r="FZ108" s="1087"/>
      <c r="GA108" s="1087"/>
      <c r="GB108" s="1087"/>
      <c r="GC108" s="1087"/>
      <c r="GD108" s="1087"/>
      <c r="GE108" s="1087"/>
      <c r="GF108" s="1087"/>
      <c r="GG108" s="1087"/>
      <c r="GH108" s="1087"/>
      <c r="GI108" s="1087"/>
      <c r="GJ108" s="1087"/>
      <c r="GK108" s="1087"/>
      <c r="GL108" s="1087"/>
      <c r="GM108" s="1087"/>
      <c r="GN108" s="1087"/>
      <c r="GO108" s="1087"/>
      <c r="GP108" s="1087"/>
      <c r="GQ108" s="1087"/>
      <c r="GR108" s="1087"/>
      <c r="GS108" s="1087"/>
      <c r="GT108" s="1087"/>
      <c r="GU108" s="1087"/>
      <c r="GV108" s="1087"/>
      <c r="GW108" s="1087"/>
      <c r="GX108" s="1087"/>
      <c r="GY108" s="1087"/>
      <c r="GZ108" s="1087"/>
      <c r="HA108" s="1087"/>
      <c r="HB108" s="1087"/>
      <c r="HC108" s="1087"/>
      <c r="HD108" s="1087"/>
      <c r="HE108" s="1087"/>
      <c r="HF108" s="1087"/>
      <c r="HG108" s="1087"/>
      <c r="HH108" s="1087"/>
      <c r="HI108" s="1087"/>
      <c r="HJ108" s="1087"/>
      <c r="HK108" s="1087"/>
      <c r="HL108" s="1087"/>
      <c r="HM108" s="1087"/>
      <c r="HN108" s="1087"/>
      <c r="HO108" s="1087"/>
      <c r="HP108" s="1087"/>
      <c r="HQ108" s="1087"/>
      <c r="HR108" s="1087"/>
      <c r="HS108" s="1087"/>
      <c r="HT108" s="1087"/>
      <c r="HU108" s="1087"/>
      <c r="HV108" s="1087"/>
      <c r="HW108" s="1087"/>
      <c r="HX108" s="1087"/>
      <c r="HY108" s="1087"/>
      <c r="HZ108" s="1087"/>
      <c r="IA108" s="1087"/>
      <c r="IB108" s="1087"/>
      <c r="IC108" s="1087"/>
      <c r="ID108" s="1087"/>
      <c r="IE108" s="1087"/>
      <c r="IF108" s="1087"/>
      <c r="IG108" s="1087"/>
      <c r="IH108" s="1087"/>
      <c r="II108" s="1087"/>
      <c r="IJ108" s="1087"/>
      <c r="IK108" s="1087"/>
      <c r="IL108" s="1087"/>
      <c r="IM108" s="1087"/>
      <c r="IN108" s="1087"/>
      <c r="IO108" s="1087"/>
      <c r="IP108" s="1087"/>
      <c r="IQ108" s="1087"/>
      <c r="IR108" s="1087"/>
      <c r="IS108" s="1087"/>
      <c r="IT108" s="1087"/>
      <c r="IU108" s="1087"/>
      <c r="IV108" s="1087"/>
      <c r="IW108" s="1087"/>
      <c r="IX108" s="1087"/>
      <c r="IY108" s="1087"/>
      <c r="IZ108" s="1087"/>
      <c r="JA108" s="1087"/>
      <c r="JB108" s="1087"/>
      <c r="JC108" s="1087"/>
      <c r="JD108" s="1087"/>
      <c r="JE108" s="1087"/>
      <c r="JF108" s="1087"/>
      <c r="JG108" s="1087"/>
      <c r="JH108" s="1087"/>
      <c r="JI108" s="1087"/>
      <c r="JJ108" s="1087"/>
      <c r="JK108" s="1087"/>
      <c r="JL108" s="1087"/>
      <c r="JM108" s="1087"/>
      <c r="JN108" s="1087"/>
      <c r="JO108" s="1087"/>
      <c r="JP108" s="1087"/>
      <c r="JQ108" s="1087"/>
      <c r="JR108" s="1087"/>
      <c r="JS108" s="1087"/>
      <c r="JT108" s="1087"/>
      <c r="JU108" s="1087"/>
      <c r="JV108" s="1087"/>
      <c r="JW108" s="1087"/>
      <c r="JX108" s="1087"/>
      <c r="JY108" s="1087"/>
      <c r="JZ108" s="1087"/>
      <c r="KA108" s="1087"/>
      <c r="KB108" s="1087"/>
      <c r="KC108" s="1087"/>
      <c r="KD108" s="1087"/>
      <c r="KE108" s="1087"/>
      <c r="KF108" s="1087"/>
      <c r="KG108" s="1087"/>
      <c r="KH108" s="1087"/>
      <c r="KI108" s="1087"/>
      <c r="KJ108" s="1087"/>
      <c r="KK108" s="1087"/>
      <c r="KL108" s="1087"/>
      <c r="KM108" s="1087"/>
      <c r="KN108" s="1087"/>
      <c r="KO108" s="1087"/>
      <c r="KP108" s="1087"/>
      <c r="KQ108" s="1087"/>
      <c r="KR108" s="1087"/>
      <c r="KS108" s="1087"/>
      <c r="KT108" s="1087"/>
      <c r="KU108" s="1087"/>
      <c r="KV108" s="1087"/>
      <c r="KW108" s="1087"/>
      <c r="KX108" s="1087"/>
      <c r="KY108" s="1087"/>
      <c r="KZ108" s="1087"/>
      <c r="LA108" s="1087"/>
      <c r="LB108" s="1087"/>
      <c r="LC108" s="1087"/>
      <c r="LD108" s="1087"/>
      <c r="LE108" s="1087"/>
      <c r="LF108" s="1087"/>
      <c r="LG108" s="1087"/>
      <c r="LH108" s="1087"/>
      <c r="LI108" s="1087"/>
      <c r="LJ108" s="1087"/>
      <c r="LK108" s="1087"/>
      <c r="LL108" s="1087"/>
      <c r="LM108" s="1087"/>
      <c r="LN108" s="1087"/>
      <c r="LO108" s="1087"/>
      <c r="LP108" s="1087"/>
      <c r="LQ108" s="1087"/>
      <c r="LR108" s="1087"/>
      <c r="LS108" s="1087"/>
      <c r="LT108" s="1087"/>
      <c r="LU108" s="1087"/>
      <c r="LV108" s="1087"/>
      <c r="LW108" s="1087"/>
      <c r="LX108" s="1087"/>
      <c r="LY108" s="1087"/>
      <c r="LZ108" s="1087"/>
      <c r="MA108" s="1087"/>
      <c r="MB108" s="1087"/>
      <c r="MC108" s="1087"/>
      <c r="MD108" s="1087"/>
      <c r="ME108" s="1087"/>
      <c r="MF108" s="1087"/>
      <c r="MG108" s="1087"/>
      <c r="MH108" s="1087"/>
      <c r="MI108" s="1087"/>
      <c r="MJ108" s="1087"/>
      <c r="MK108" s="1087"/>
      <c r="ML108" s="1087"/>
      <c r="MM108" s="1087"/>
      <c r="MN108" s="1087"/>
      <c r="MO108" s="1087"/>
      <c r="MP108" s="1087"/>
      <c r="MQ108" s="1087"/>
      <c r="MR108" s="1087"/>
      <c r="MS108" s="1087"/>
      <c r="MT108" s="1087"/>
      <c r="MU108" s="1087"/>
      <c r="MV108" s="1087"/>
      <c r="MW108" s="1087"/>
      <c r="MX108" s="1087"/>
      <c r="MY108" s="1087"/>
      <c r="MZ108" s="1087"/>
      <c r="NA108" s="1087"/>
      <c r="NB108" s="1087"/>
      <c r="NC108" s="1087"/>
      <c r="ND108" s="1087"/>
      <c r="NE108" s="1087"/>
      <c r="NF108" s="1087"/>
      <c r="NG108" s="1087"/>
      <c r="NH108" s="1087"/>
      <c r="NI108" s="1087"/>
      <c r="NJ108" s="1087"/>
      <c r="NK108" s="1087"/>
      <c r="NL108" s="1087"/>
      <c r="NM108" s="1087"/>
      <c r="NN108" s="1087"/>
      <c r="NO108" s="1087"/>
      <c r="NP108" s="1087"/>
      <c r="NQ108" s="1087"/>
      <c r="NR108" s="1087"/>
      <c r="NS108" s="1087"/>
      <c r="NT108" s="1087"/>
      <c r="NU108" s="1087"/>
      <c r="NV108" s="1087"/>
      <c r="NW108" s="1087"/>
      <c r="NX108" s="1087"/>
      <c r="NY108" s="1087"/>
      <c r="NZ108" s="1087"/>
      <c r="OA108" s="1087"/>
      <c r="OB108" s="1087"/>
      <c r="OC108" s="1087"/>
      <c r="OD108" s="1087"/>
      <c r="OE108" s="1087"/>
      <c r="OF108" s="1087"/>
      <c r="OG108" s="1087"/>
      <c r="OH108" s="1087"/>
      <c r="OI108" s="1087"/>
      <c r="OJ108" s="1087"/>
      <c r="OK108" s="1087"/>
      <c r="OL108" s="1087"/>
      <c r="OM108" s="1087"/>
      <c r="ON108" s="1087"/>
      <c r="OO108" s="1087"/>
      <c r="OP108" s="1087"/>
      <c r="OQ108" s="1087"/>
      <c r="OR108" s="1087"/>
      <c r="OS108" s="1087"/>
      <c r="OT108" s="1087"/>
      <c r="OU108" s="1087"/>
      <c r="OV108" s="1087"/>
      <c r="OW108" s="1087"/>
      <c r="OX108" s="1087"/>
      <c r="OY108" s="1087"/>
      <c r="OZ108" s="1087"/>
      <c r="PA108" s="1087"/>
      <c r="PB108" s="1087"/>
      <c r="PC108" s="1087"/>
      <c r="PD108" s="1087"/>
      <c r="PE108" s="1087"/>
      <c r="PF108" s="1087"/>
      <c r="PG108" s="1087"/>
      <c r="PH108" s="1087"/>
      <c r="PI108" s="1087"/>
      <c r="PJ108" s="1087"/>
      <c r="PK108" s="1087"/>
      <c r="PL108" s="1087"/>
      <c r="PM108" s="1087"/>
      <c r="PN108" s="1087"/>
      <c r="PO108" s="1087"/>
      <c r="PP108" s="1087"/>
      <c r="PQ108" s="1087"/>
      <c r="PR108" s="1087"/>
      <c r="PS108" s="1087"/>
      <c r="PT108" s="1087"/>
      <c r="PU108" s="1087"/>
      <c r="PV108" s="1087"/>
      <c r="PW108" s="1087"/>
      <c r="PX108" s="1087"/>
      <c r="PY108" s="1087"/>
      <c r="PZ108" s="1087"/>
      <c r="QA108" s="1087"/>
      <c r="QB108" s="1087"/>
      <c r="QC108" s="1087"/>
      <c r="QD108" s="1087"/>
      <c r="QE108" s="1087"/>
      <c r="QF108" s="1087"/>
      <c r="QG108" s="1087"/>
      <c r="QH108" s="1087"/>
      <c r="QI108" s="1087"/>
      <c r="QJ108" s="1087"/>
      <c r="QK108" s="1087"/>
      <c r="QL108" s="1087"/>
      <c r="QM108" s="1087"/>
      <c r="QN108" s="1087"/>
      <c r="QO108" s="1087"/>
      <c r="QP108" s="1087"/>
      <c r="QQ108" s="1087"/>
      <c r="QR108" s="1087"/>
      <c r="QS108" s="1087"/>
      <c r="QT108" s="1087"/>
      <c r="QU108" s="1087"/>
      <c r="QV108" s="1087"/>
      <c r="QW108" s="1087"/>
      <c r="QX108" s="1087"/>
      <c r="QY108" s="1087"/>
      <c r="QZ108" s="1087"/>
      <c r="RA108" s="1087"/>
      <c r="RB108" s="1087"/>
      <c r="RC108" s="1087"/>
      <c r="RD108" s="1087"/>
      <c r="RE108" s="1087"/>
      <c r="RF108" s="1087"/>
      <c r="RG108" s="1087"/>
      <c r="RH108" s="1087"/>
      <c r="RI108" s="1087"/>
      <c r="RJ108" s="1087"/>
      <c r="RK108" s="1087"/>
      <c r="RL108" s="1087"/>
      <c r="RM108" s="1087"/>
      <c r="RN108" s="1087"/>
      <c r="RO108" s="1087"/>
      <c r="RP108" s="1087"/>
      <c r="RQ108" s="1087"/>
      <c r="RR108" s="1087"/>
      <c r="RS108" s="1087"/>
      <c r="RT108" s="1087"/>
      <c r="RU108" s="1087"/>
      <c r="RV108" s="1087"/>
      <c r="RW108" s="1087"/>
      <c r="RX108" s="1087"/>
      <c r="RY108" s="1087"/>
      <c r="RZ108" s="1087"/>
      <c r="SA108" s="1087"/>
      <c r="SB108" s="1087"/>
      <c r="SC108" s="1087"/>
      <c r="SD108" s="1087"/>
      <c r="SE108" s="1087"/>
      <c r="SF108" s="1087"/>
      <c r="SG108" s="1087"/>
      <c r="SH108" s="1087"/>
      <c r="SI108" s="1087"/>
      <c r="SJ108" s="1087"/>
      <c r="SK108" s="1087"/>
      <c r="SL108" s="1087"/>
      <c r="SM108" s="1087"/>
      <c r="SN108" s="1087"/>
      <c r="SO108" s="1087"/>
      <c r="SP108" s="1087"/>
      <c r="SQ108" s="1087"/>
      <c r="SR108" s="1087"/>
      <c r="SS108" s="1087"/>
      <c r="ST108" s="1087"/>
      <c r="SU108" s="1087"/>
      <c r="SV108" s="1087"/>
      <c r="SW108" s="1087"/>
      <c r="SX108" s="1087"/>
      <c r="SY108" s="1087"/>
      <c r="SZ108" s="1087"/>
      <c r="TA108" s="1087"/>
      <c r="TB108" s="1087"/>
      <c r="TC108" s="1087"/>
      <c r="TD108" s="1087"/>
      <c r="TE108" s="1087"/>
      <c r="TF108" s="1087"/>
      <c r="TG108" s="1087"/>
      <c r="TH108" s="1087"/>
      <c r="TI108" s="1087"/>
      <c r="TJ108" s="1087"/>
      <c r="TK108" s="1087"/>
      <c r="TL108" s="1087"/>
      <c r="TM108" s="1087"/>
      <c r="TN108" s="1087"/>
      <c r="TO108" s="1087"/>
      <c r="TP108" s="1087"/>
      <c r="TQ108" s="1087"/>
      <c r="TR108" s="1087"/>
      <c r="TS108" s="1087"/>
      <c r="TT108" s="1087"/>
      <c r="TU108" s="1087"/>
      <c r="TV108" s="1087"/>
      <c r="TW108" s="1087"/>
      <c r="TX108" s="1087"/>
      <c r="TY108" s="1087"/>
      <c r="TZ108" s="1087"/>
      <c r="UA108" s="1087"/>
      <c r="UB108" s="1087"/>
      <c r="UC108" s="1087"/>
      <c r="UD108" s="1087"/>
      <c r="UE108" s="1087"/>
      <c r="UF108" s="1087"/>
      <c r="UG108" s="1087"/>
      <c r="UH108" s="1087"/>
      <c r="UI108" s="1087"/>
      <c r="UJ108" s="1087"/>
      <c r="UK108" s="1087"/>
      <c r="UL108" s="1087"/>
      <c r="UM108" s="1087"/>
      <c r="UN108" s="1087"/>
      <c r="UO108" s="1087"/>
      <c r="UP108" s="1087"/>
      <c r="UQ108" s="1087"/>
      <c r="UR108" s="1087"/>
      <c r="US108" s="1087"/>
      <c r="UT108" s="1087"/>
      <c r="UU108" s="1087"/>
      <c r="UV108" s="1087"/>
      <c r="UW108" s="1087"/>
      <c r="UX108" s="1087"/>
      <c r="UY108" s="1087"/>
      <c r="UZ108" s="1087"/>
      <c r="VA108" s="1087"/>
      <c r="VB108" s="1087"/>
      <c r="VC108" s="1087"/>
      <c r="VD108" s="1087"/>
      <c r="VE108" s="1087"/>
      <c r="VF108" s="1087"/>
      <c r="VG108" s="1087"/>
      <c r="VH108" s="1087"/>
      <c r="VI108" s="1087"/>
      <c r="VJ108" s="1087"/>
      <c r="VK108" s="1087"/>
      <c r="VL108" s="1087"/>
      <c r="VM108" s="1087"/>
      <c r="VN108" s="1087"/>
      <c r="VO108" s="1087"/>
      <c r="VP108" s="1087"/>
      <c r="VQ108" s="1087"/>
      <c r="VR108" s="1087"/>
      <c r="VS108" s="1087"/>
      <c r="VT108" s="1087"/>
      <c r="VU108" s="1087"/>
      <c r="VV108" s="1087"/>
      <c r="VW108" s="1087"/>
      <c r="VX108" s="1087"/>
      <c r="VY108" s="1087"/>
      <c r="VZ108" s="1087"/>
      <c r="WA108" s="1087"/>
      <c r="WB108" s="1087"/>
      <c r="WC108" s="1087"/>
      <c r="WD108" s="1087"/>
      <c r="WE108" s="1087"/>
      <c r="WF108" s="1087"/>
      <c r="WG108" s="1087"/>
      <c r="WH108" s="1087"/>
      <c r="WI108" s="1087"/>
      <c r="WJ108" s="1087"/>
      <c r="WK108" s="1087"/>
      <c r="WL108" s="1087"/>
      <c r="WM108" s="1087"/>
      <c r="WN108" s="1087"/>
      <c r="WO108" s="1087"/>
      <c r="WP108" s="1087"/>
      <c r="WQ108" s="1087"/>
      <c r="WR108" s="1087"/>
      <c r="WS108" s="1087"/>
      <c r="WT108" s="1087"/>
      <c r="WU108" s="1087"/>
      <c r="WV108" s="1087"/>
      <c r="WW108" s="1087"/>
      <c r="WX108" s="1087"/>
      <c r="WY108" s="1087"/>
      <c r="WZ108" s="1087"/>
      <c r="XA108" s="1087"/>
      <c r="XB108" s="1087"/>
      <c r="XC108" s="1087"/>
      <c r="XD108" s="1087"/>
      <c r="XE108" s="1087"/>
      <c r="XF108" s="1087"/>
      <c r="XG108" s="1087"/>
      <c r="XH108" s="1087"/>
      <c r="XI108" s="1087"/>
      <c r="XJ108" s="1087"/>
      <c r="XK108" s="1087"/>
      <c r="XL108" s="1087"/>
      <c r="XM108" s="1087"/>
      <c r="XN108" s="1087"/>
      <c r="XO108" s="1087"/>
      <c r="XP108" s="1087"/>
      <c r="XQ108" s="1087"/>
      <c r="XR108" s="1087"/>
      <c r="XS108" s="1087"/>
      <c r="XT108" s="1087"/>
      <c r="XU108" s="1087"/>
      <c r="XV108" s="1087"/>
      <c r="XW108" s="1087"/>
      <c r="XX108" s="1087"/>
      <c r="XY108" s="1087"/>
      <c r="XZ108" s="1087"/>
      <c r="YA108" s="1087"/>
      <c r="YB108" s="1087"/>
      <c r="YC108" s="1087"/>
      <c r="YD108" s="1087"/>
      <c r="YE108" s="1087"/>
      <c r="YF108" s="1087"/>
      <c r="YG108" s="1087"/>
      <c r="YH108" s="1087"/>
      <c r="YI108" s="1087"/>
      <c r="YJ108" s="1087"/>
      <c r="YK108" s="1087"/>
      <c r="YL108" s="1087"/>
      <c r="YM108" s="1087"/>
      <c r="YN108" s="1087"/>
      <c r="YO108" s="1087"/>
      <c r="YP108" s="1087"/>
      <c r="YQ108" s="1087"/>
      <c r="YR108" s="1087"/>
      <c r="YS108" s="1087"/>
      <c r="YT108" s="1087"/>
      <c r="YU108" s="1087"/>
      <c r="YV108" s="1087"/>
      <c r="YW108" s="1087"/>
      <c r="YX108" s="1087"/>
      <c r="YY108" s="1087"/>
      <c r="YZ108" s="1087"/>
      <c r="ZA108" s="1087"/>
      <c r="ZB108" s="1087"/>
      <c r="ZC108" s="1087"/>
      <c r="ZD108" s="1087"/>
      <c r="ZE108" s="1087"/>
      <c r="ZF108" s="1087"/>
      <c r="ZG108" s="1087"/>
      <c r="ZH108" s="1087"/>
      <c r="ZI108" s="1087"/>
      <c r="ZJ108" s="1087"/>
      <c r="ZK108" s="1087"/>
      <c r="ZL108" s="1087"/>
      <c r="ZM108" s="1087"/>
      <c r="ZN108" s="1087"/>
      <c r="ZO108" s="1087"/>
      <c r="ZP108" s="1087"/>
      <c r="ZQ108" s="1087"/>
      <c r="ZR108" s="1087"/>
      <c r="ZS108" s="1087"/>
      <c r="ZT108" s="1087"/>
      <c r="ZU108" s="1087"/>
      <c r="ZV108" s="1087"/>
      <c r="ZW108" s="1087"/>
      <c r="ZX108" s="1087"/>
      <c r="ZY108" s="1087"/>
      <c r="ZZ108" s="1087"/>
      <c r="AAA108" s="1087"/>
      <c r="AAB108" s="1087"/>
      <c r="AAC108" s="1087"/>
      <c r="AAD108" s="1087"/>
      <c r="AAE108" s="1087"/>
      <c r="AAF108" s="1087"/>
      <c r="AAG108" s="1087"/>
      <c r="AAH108" s="1087"/>
      <c r="AAI108" s="1087"/>
      <c r="AAJ108" s="1087"/>
      <c r="AAK108" s="1087"/>
      <c r="AAL108" s="1087"/>
      <c r="AAM108" s="1087"/>
      <c r="AAN108" s="1087"/>
      <c r="AAO108" s="1087"/>
      <c r="AAP108" s="1087"/>
      <c r="AAQ108" s="1087"/>
      <c r="AAR108" s="1087"/>
      <c r="AAS108" s="1087"/>
      <c r="AAT108" s="1087"/>
      <c r="AAU108" s="1087"/>
      <c r="AAV108" s="1087"/>
      <c r="AAW108" s="1087"/>
      <c r="AAX108" s="1087"/>
      <c r="AAY108" s="1087"/>
      <c r="AAZ108" s="1087"/>
      <c r="ABA108" s="1087"/>
      <c r="ABB108" s="1087"/>
      <c r="ABC108" s="1087"/>
      <c r="ABD108" s="1087"/>
      <c r="ABE108" s="1087"/>
      <c r="ABF108" s="1087"/>
      <c r="ABG108" s="1087"/>
      <c r="ABH108" s="1087"/>
      <c r="ABI108" s="1087"/>
      <c r="ABJ108" s="1087"/>
      <c r="ABK108" s="1087"/>
      <c r="ABL108" s="1087"/>
      <c r="ABM108" s="1087"/>
      <c r="ABN108" s="1087"/>
      <c r="ABO108" s="1087"/>
      <c r="ABP108" s="1087"/>
      <c r="ABQ108" s="1087"/>
      <c r="ABR108" s="1087"/>
      <c r="ABS108" s="1087"/>
      <c r="ABT108" s="1087"/>
      <c r="ABU108" s="1087"/>
      <c r="ABV108" s="1087"/>
      <c r="ABW108" s="1087"/>
      <c r="ABX108" s="1087"/>
      <c r="ABY108" s="1087"/>
      <c r="ABZ108" s="1087"/>
      <c r="ACA108" s="1087"/>
      <c r="ACB108" s="1087"/>
      <c r="ACC108" s="1087"/>
      <c r="ACD108" s="1087"/>
      <c r="ACE108" s="1087"/>
      <c r="ACF108" s="1087"/>
      <c r="ACG108" s="1087"/>
      <c r="ACH108" s="1087"/>
      <c r="ACI108" s="1087"/>
      <c r="ACJ108" s="1087"/>
      <c r="ACK108" s="1087"/>
      <c r="ACL108" s="1087"/>
      <c r="ACM108" s="1087"/>
      <c r="ACN108" s="1087"/>
      <c r="ACO108" s="1087"/>
      <c r="ACP108" s="1087"/>
      <c r="ACQ108" s="1087"/>
      <c r="ACR108" s="1087"/>
      <c r="ACS108" s="1087"/>
      <c r="ACT108" s="1087"/>
      <c r="ACU108" s="1087"/>
      <c r="ACV108" s="1087"/>
      <c r="ACW108" s="1087"/>
      <c r="ACX108" s="1087"/>
      <c r="ACY108" s="1087"/>
      <c r="ACZ108" s="1087"/>
      <c r="ADA108" s="1087"/>
      <c r="ADB108" s="1087"/>
      <c r="ADC108" s="1087"/>
      <c r="ADD108" s="1087"/>
      <c r="ADE108" s="1087"/>
      <c r="ADF108" s="1087"/>
      <c r="ADG108" s="1087"/>
      <c r="ADH108" s="1087"/>
      <c r="ADI108" s="1087"/>
      <c r="ADJ108" s="1087"/>
      <c r="ADK108" s="1087"/>
      <c r="ADL108" s="1087"/>
      <c r="ADM108" s="1087"/>
      <c r="ADN108" s="1087"/>
      <c r="ADO108" s="1087"/>
      <c r="ADP108" s="1087"/>
      <c r="ADQ108" s="1087"/>
      <c r="ADR108" s="1087"/>
      <c r="ADS108" s="1087"/>
      <c r="ADT108" s="1087"/>
      <c r="ADU108" s="1087"/>
      <c r="ADV108" s="1087"/>
      <c r="ADW108" s="1087"/>
      <c r="ADX108" s="1087"/>
      <c r="ADY108" s="1087"/>
      <c r="ADZ108" s="1087"/>
      <c r="AEA108" s="1087"/>
      <c r="AEB108" s="1087"/>
      <c r="AEC108" s="1087"/>
      <c r="AED108" s="1087"/>
      <c r="AEE108" s="1087"/>
      <c r="AEF108" s="1087"/>
      <c r="AEG108" s="1087"/>
      <c r="AEH108" s="1087"/>
      <c r="AEI108" s="1087"/>
      <c r="AEJ108" s="1087"/>
      <c r="AEK108" s="1087"/>
      <c r="AEL108" s="1087"/>
      <c r="AEM108" s="1087"/>
      <c r="AEN108" s="1087"/>
      <c r="AEO108" s="1087"/>
      <c r="AEP108" s="1087"/>
      <c r="AEQ108" s="1087"/>
      <c r="AER108" s="1087"/>
      <c r="AES108" s="1087"/>
      <c r="AET108" s="1087"/>
      <c r="AEU108" s="1087"/>
      <c r="AEV108" s="1087"/>
      <c r="AEW108" s="1087"/>
      <c r="AEX108" s="1087"/>
      <c r="AEY108" s="1087"/>
      <c r="AEZ108" s="1087"/>
      <c r="AFA108" s="1087"/>
      <c r="AFB108" s="1087"/>
      <c r="AFC108" s="1087"/>
      <c r="AFD108" s="1087"/>
      <c r="AFE108" s="1087"/>
      <c r="AFF108" s="1087"/>
      <c r="AFG108" s="1087"/>
      <c r="AFH108" s="1087"/>
      <c r="AFI108" s="1087"/>
      <c r="AFJ108" s="1087"/>
      <c r="AFK108" s="1087"/>
      <c r="AFL108" s="1087"/>
      <c r="AFM108" s="1087"/>
      <c r="AFN108" s="1087"/>
      <c r="AFO108" s="1087"/>
      <c r="AFP108" s="1087"/>
      <c r="AFQ108" s="1087"/>
      <c r="AFR108" s="1087"/>
      <c r="AFS108" s="1087"/>
      <c r="AFT108" s="1087"/>
      <c r="AFU108" s="1087"/>
      <c r="AFV108" s="1087"/>
      <c r="AFW108" s="1087"/>
      <c r="AFX108" s="1087"/>
      <c r="AFY108" s="1087"/>
      <c r="AFZ108" s="1087"/>
      <c r="AGA108" s="1087"/>
      <c r="AGB108" s="1087"/>
      <c r="AGC108" s="1087"/>
      <c r="AGD108" s="1087"/>
      <c r="AGE108" s="1087"/>
      <c r="AGF108" s="1087"/>
      <c r="AGG108" s="1087"/>
      <c r="AGH108" s="1087"/>
      <c r="AGI108" s="1087"/>
      <c r="AGJ108" s="1087"/>
      <c r="AGK108" s="1087"/>
      <c r="AGL108" s="1087"/>
      <c r="AGM108" s="1087"/>
      <c r="AGN108" s="1087"/>
      <c r="AGO108" s="1087"/>
      <c r="AGP108" s="1087"/>
      <c r="AGQ108" s="1087"/>
      <c r="AGR108" s="1087"/>
      <c r="AGS108" s="1087"/>
      <c r="AGT108" s="1087"/>
      <c r="AGU108" s="1087"/>
      <c r="AGV108" s="1087"/>
      <c r="AGW108" s="1087"/>
      <c r="AGX108" s="1087"/>
      <c r="AGY108" s="1087"/>
      <c r="AGZ108" s="1087"/>
      <c r="AHA108" s="1087"/>
      <c r="AHB108" s="1087"/>
      <c r="AHC108" s="1087"/>
      <c r="AHD108" s="1087"/>
      <c r="AHE108" s="1087"/>
      <c r="AHF108" s="1087"/>
      <c r="AHG108" s="1087"/>
      <c r="AHH108" s="1087"/>
      <c r="AHI108" s="1087"/>
      <c r="AHJ108" s="1087"/>
      <c r="AHK108" s="1087"/>
      <c r="AHL108" s="1087"/>
      <c r="AHM108" s="1087"/>
      <c r="AHN108" s="1087"/>
      <c r="AHO108" s="1087"/>
      <c r="AHP108" s="1087"/>
      <c r="AHQ108" s="1087"/>
      <c r="AHR108" s="1087"/>
      <c r="AHS108" s="1087"/>
      <c r="AHT108" s="1087"/>
      <c r="AHU108" s="1087"/>
      <c r="AHV108" s="1087"/>
      <c r="AHW108" s="1087"/>
      <c r="AHX108" s="1087"/>
      <c r="AHY108" s="1087"/>
      <c r="AHZ108" s="1087"/>
      <c r="AIA108" s="1087"/>
      <c r="AIB108" s="1087"/>
      <c r="AIC108" s="1087"/>
      <c r="AID108" s="1087"/>
      <c r="AIE108" s="1087"/>
      <c r="AIF108" s="1087"/>
      <c r="AIG108" s="1087"/>
      <c r="AIH108" s="1087"/>
      <c r="AII108" s="1087"/>
      <c r="AIJ108" s="1087"/>
      <c r="AIK108" s="1087"/>
      <c r="AIL108" s="1087"/>
      <c r="AIM108" s="1087"/>
      <c r="AIN108" s="1087"/>
      <c r="AIO108" s="1087"/>
      <c r="AIP108" s="1087"/>
      <c r="AIQ108" s="1087"/>
      <c r="AIR108" s="1087"/>
      <c r="AIS108" s="1087"/>
      <c r="AIT108" s="1087"/>
      <c r="AIU108" s="1087"/>
      <c r="AIV108" s="1087"/>
      <c r="AIW108" s="1087"/>
      <c r="AIX108" s="1087"/>
      <c r="AIY108" s="1087"/>
      <c r="AIZ108" s="1087"/>
      <c r="AJA108" s="1087"/>
      <c r="AJB108" s="1087"/>
      <c r="AJC108" s="1087"/>
      <c r="AJD108" s="1087"/>
      <c r="AJE108" s="1087"/>
      <c r="AJF108" s="1087"/>
      <c r="AJG108" s="1087"/>
      <c r="AJH108" s="1087"/>
      <c r="AJI108" s="1087"/>
      <c r="AJJ108" s="1087"/>
      <c r="AJK108" s="1087"/>
      <c r="AJL108" s="1087"/>
      <c r="AJM108" s="1087"/>
      <c r="AJN108" s="1087"/>
      <c r="AJO108" s="1087"/>
      <c r="AJP108" s="1087"/>
      <c r="AJQ108" s="1087"/>
      <c r="AJR108" s="1087"/>
      <c r="AJS108" s="1087"/>
      <c r="AJT108" s="1087"/>
      <c r="AJU108" s="1087"/>
      <c r="AJV108" s="1087"/>
      <c r="AJW108" s="1087"/>
      <c r="AJX108" s="1087"/>
      <c r="AJY108" s="1087"/>
      <c r="AJZ108" s="1087"/>
      <c r="AKA108" s="1087"/>
      <c r="AKB108" s="1087"/>
      <c r="AKC108" s="1087"/>
      <c r="AKD108" s="1087"/>
      <c r="AKE108" s="1087"/>
      <c r="AKF108" s="1087"/>
      <c r="AKG108" s="1087"/>
      <c r="AKH108" s="1087"/>
      <c r="AKI108" s="1087"/>
      <c r="AKJ108" s="1087"/>
      <c r="AKK108" s="1087"/>
      <c r="AKL108" s="1087"/>
      <c r="AKM108" s="1087"/>
      <c r="AKN108" s="1087"/>
      <c r="AKO108" s="1087"/>
      <c r="AKP108" s="1087"/>
      <c r="AKQ108" s="1087"/>
      <c r="AKR108" s="1087"/>
      <c r="AKS108" s="1087"/>
      <c r="AKT108" s="1087"/>
      <c r="AKU108" s="1087"/>
      <c r="AKV108" s="1087"/>
      <c r="AKW108" s="1087"/>
      <c r="AKX108" s="1087"/>
      <c r="AKY108" s="1087"/>
      <c r="AKZ108" s="1087"/>
      <c r="ALA108" s="1087"/>
      <c r="ALB108" s="1087"/>
      <c r="ALC108" s="1087"/>
      <c r="ALD108" s="1087"/>
      <c r="ALE108" s="1087"/>
      <c r="ALF108" s="1087"/>
      <c r="ALG108" s="1087"/>
      <c r="ALH108" s="1087"/>
      <c r="ALI108" s="1087"/>
      <c r="ALJ108" s="1087"/>
      <c r="ALK108" s="1087"/>
      <c r="ALL108" s="1087"/>
      <c r="ALM108" s="1087"/>
      <c r="ALN108" s="1087"/>
      <c r="ALO108" s="1087"/>
      <c r="ALP108" s="1087"/>
      <c r="ALQ108" s="1087"/>
      <c r="ALR108" s="1087"/>
      <c r="ALS108" s="1087"/>
      <c r="ALT108" s="1087"/>
      <c r="ALU108" s="1087"/>
      <c r="ALV108" s="1087"/>
      <c r="ALW108" s="1087"/>
      <c r="ALX108" s="1087"/>
      <c r="ALY108" s="1087"/>
      <c r="ALZ108" s="1087"/>
      <c r="AMA108" s="1087"/>
      <c r="AMB108" s="1087"/>
      <c r="AMC108" s="1087"/>
      <c r="AMD108" s="1087"/>
      <c r="AME108" s="1087"/>
      <c r="AMF108" s="1087"/>
      <c r="AMG108" s="1087"/>
      <c r="AMH108" s="1087"/>
    </row>
    <row r="109" spans="1:1025" s="793" customFormat="1" ht="12" x14ac:dyDescent="0.2">
      <c r="A109" s="1113" t="s">
        <v>2661</v>
      </c>
      <c r="B109" s="793" t="s">
        <v>2662</v>
      </c>
      <c r="C109" s="1085">
        <v>61000000</v>
      </c>
      <c r="D109" s="1085">
        <v>49054528.200000003</v>
      </c>
      <c r="E109" s="1085">
        <v>110054528.2</v>
      </c>
      <c r="F109" s="1085">
        <v>31809177.949999999</v>
      </c>
      <c r="G109" s="1085">
        <v>78245350.25</v>
      </c>
      <c r="H109" s="1357">
        <f t="shared" si="1"/>
        <v>0.28903106914595811</v>
      </c>
      <c r="I109" s="1087"/>
      <c r="J109" s="1087"/>
      <c r="K109" s="1087"/>
      <c r="L109" s="1087"/>
      <c r="M109" s="1087"/>
      <c r="N109" s="1087"/>
      <c r="O109" s="1087"/>
      <c r="P109" s="1087"/>
      <c r="Q109" s="1087"/>
      <c r="R109" s="1087"/>
      <c r="S109" s="1087"/>
      <c r="T109" s="1087"/>
      <c r="U109" s="1087"/>
      <c r="V109" s="1087"/>
      <c r="W109" s="1087"/>
      <c r="X109" s="1087"/>
      <c r="Y109" s="1087"/>
      <c r="Z109" s="1087"/>
      <c r="AA109" s="1087"/>
      <c r="AB109" s="1087"/>
      <c r="AC109" s="1087"/>
      <c r="AD109" s="1087"/>
      <c r="AE109" s="1087"/>
      <c r="AF109" s="1087"/>
      <c r="AG109" s="1087"/>
      <c r="AH109" s="1087"/>
      <c r="AI109" s="1087"/>
      <c r="AJ109" s="1087"/>
      <c r="AK109" s="1087"/>
      <c r="AL109" s="1087"/>
      <c r="AM109" s="1087"/>
      <c r="AN109" s="1087"/>
      <c r="AO109" s="1087"/>
      <c r="AP109" s="1087"/>
      <c r="AQ109" s="1087"/>
      <c r="AR109" s="1087"/>
      <c r="AS109" s="1087"/>
      <c r="AT109" s="1087"/>
      <c r="AU109" s="1087"/>
      <c r="AV109" s="1087"/>
      <c r="AW109" s="1087"/>
      <c r="AX109" s="1087"/>
      <c r="AY109" s="1087"/>
      <c r="AZ109" s="1087"/>
      <c r="BA109" s="1087"/>
      <c r="BB109" s="1087"/>
      <c r="BC109" s="1087"/>
      <c r="BD109" s="1087"/>
      <c r="BE109" s="1087"/>
      <c r="BF109" s="1087"/>
      <c r="BG109" s="1087"/>
      <c r="BH109" s="1087"/>
      <c r="BI109" s="1087"/>
      <c r="BJ109" s="1087"/>
      <c r="BK109" s="1087"/>
      <c r="BL109" s="1087"/>
      <c r="BM109" s="1087"/>
      <c r="BN109" s="1087"/>
      <c r="BO109" s="1087"/>
      <c r="BP109" s="1087"/>
      <c r="BQ109" s="1087"/>
      <c r="BR109" s="1087"/>
      <c r="BS109" s="1087"/>
      <c r="BT109" s="1087"/>
      <c r="BU109" s="1087"/>
      <c r="BV109" s="1087"/>
      <c r="BW109" s="1087"/>
      <c r="BX109" s="1087"/>
      <c r="BY109" s="1087"/>
      <c r="BZ109" s="1087"/>
      <c r="CA109" s="1087"/>
      <c r="CB109" s="1087"/>
      <c r="CC109" s="1087"/>
      <c r="CD109" s="1087"/>
      <c r="CE109" s="1087"/>
      <c r="CF109" s="1087"/>
      <c r="CG109" s="1087"/>
      <c r="CH109" s="1087"/>
      <c r="CI109" s="1087"/>
      <c r="CJ109" s="1087"/>
      <c r="CK109" s="1087"/>
      <c r="CL109" s="1087"/>
      <c r="CM109" s="1087"/>
      <c r="CN109" s="1087"/>
      <c r="CO109" s="1087"/>
      <c r="CP109" s="1087"/>
      <c r="CQ109" s="1087"/>
      <c r="CR109" s="1087"/>
      <c r="CS109" s="1087"/>
      <c r="CT109" s="1087"/>
      <c r="CU109" s="1087"/>
      <c r="CV109" s="1087"/>
      <c r="CW109" s="1087"/>
      <c r="CX109" s="1087"/>
      <c r="CY109" s="1087"/>
      <c r="CZ109" s="1087"/>
      <c r="DA109" s="1087"/>
      <c r="DB109" s="1087"/>
      <c r="DC109" s="1087"/>
      <c r="DD109" s="1087"/>
      <c r="DE109" s="1087"/>
      <c r="DF109" s="1087"/>
      <c r="DG109" s="1087"/>
      <c r="DH109" s="1087"/>
      <c r="DI109" s="1087"/>
      <c r="DJ109" s="1087"/>
      <c r="DK109" s="1087"/>
      <c r="DL109" s="1087"/>
      <c r="DM109" s="1087"/>
      <c r="DN109" s="1087"/>
      <c r="DO109" s="1087"/>
      <c r="DP109" s="1087"/>
      <c r="DQ109" s="1087"/>
      <c r="DR109" s="1087"/>
      <c r="DS109" s="1087"/>
      <c r="DT109" s="1087"/>
      <c r="DU109" s="1087"/>
      <c r="DV109" s="1087"/>
      <c r="DW109" s="1087"/>
      <c r="DX109" s="1087"/>
      <c r="DY109" s="1087"/>
      <c r="DZ109" s="1087"/>
      <c r="EA109" s="1087"/>
      <c r="EB109" s="1087"/>
      <c r="EC109" s="1087"/>
      <c r="ED109" s="1087"/>
      <c r="EE109" s="1087"/>
      <c r="EF109" s="1087"/>
      <c r="EG109" s="1087"/>
      <c r="EH109" s="1087"/>
      <c r="EI109" s="1087"/>
      <c r="EJ109" s="1087"/>
      <c r="EK109" s="1087"/>
      <c r="EL109" s="1087"/>
      <c r="EM109" s="1087"/>
      <c r="EN109" s="1087"/>
      <c r="EO109" s="1087"/>
      <c r="EP109" s="1087"/>
      <c r="EQ109" s="1087"/>
      <c r="ER109" s="1087"/>
      <c r="ES109" s="1087"/>
      <c r="ET109" s="1087"/>
      <c r="EU109" s="1087"/>
      <c r="EV109" s="1087"/>
      <c r="EW109" s="1087"/>
      <c r="EX109" s="1087"/>
      <c r="EY109" s="1087"/>
      <c r="EZ109" s="1087"/>
      <c r="FA109" s="1087"/>
      <c r="FB109" s="1087"/>
      <c r="FC109" s="1087"/>
      <c r="FD109" s="1087"/>
      <c r="FE109" s="1087"/>
      <c r="FF109" s="1087"/>
      <c r="FG109" s="1087"/>
      <c r="FH109" s="1087"/>
      <c r="FI109" s="1087"/>
      <c r="FJ109" s="1087"/>
      <c r="FK109" s="1087"/>
      <c r="FL109" s="1087"/>
      <c r="FM109" s="1087"/>
      <c r="FN109" s="1087"/>
      <c r="FO109" s="1087"/>
      <c r="FP109" s="1087"/>
      <c r="FQ109" s="1087"/>
      <c r="FR109" s="1087"/>
      <c r="FS109" s="1087"/>
      <c r="FT109" s="1087"/>
      <c r="FU109" s="1087"/>
      <c r="FV109" s="1087"/>
      <c r="FW109" s="1087"/>
      <c r="FX109" s="1087"/>
      <c r="FY109" s="1087"/>
      <c r="FZ109" s="1087"/>
      <c r="GA109" s="1087"/>
      <c r="GB109" s="1087"/>
      <c r="GC109" s="1087"/>
      <c r="GD109" s="1087"/>
      <c r="GE109" s="1087"/>
      <c r="GF109" s="1087"/>
      <c r="GG109" s="1087"/>
      <c r="GH109" s="1087"/>
      <c r="GI109" s="1087"/>
      <c r="GJ109" s="1087"/>
      <c r="GK109" s="1087"/>
      <c r="GL109" s="1087"/>
      <c r="GM109" s="1087"/>
      <c r="GN109" s="1087"/>
      <c r="GO109" s="1087"/>
      <c r="GP109" s="1087"/>
      <c r="GQ109" s="1087"/>
      <c r="GR109" s="1087"/>
      <c r="GS109" s="1087"/>
      <c r="GT109" s="1087"/>
      <c r="GU109" s="1087"/>
      <c r="GV109" s="1087"/>
      <c r="GW109" s="1087"/>
      <c r="GX109" s="1087"/>
      <c r="GY109" s="1087"/>
      <c r="GZ109" s="1087"/>
      <c r="HA109" s="1087"/>
      <c r="HB109" s="1087"/>
      <c r="HC109" s="1087"/>
      <c r="HD109" s="1087"/>
      <c r="HE109" s="1087"/>
      <c r="HF109" s="1087"/>
      <c r="HG109" s="1087"/>
      <c r="HH109" s="1087"/>
      <c r="HI109" s="1087"/>
      <c r="HJ109" s="1087"/>
      <c r="HK109" s="1087"/>
      <c r="HL109" s="1087"/>
      <c r="HM109" s="1087"/>
      <c r="HN109" s="1087"/>
      <c r="HO109" s="1087"/>
      <c r="HP109" s="1087"/>
      <c r="HQ109" s="1087"/>
      <c r="HR109" s="1087"/>
      <c r="HS109" s="1087"/>
      <c r="HT109" s="1087"/>
      <c r="HU109" s="1087"/>
      <c r="HV109" s="1087"/>
      <c r="HW109" s="1087"/>
      <c r="HX109" s="1087"/>
      <c r="HY109" s="1087"/>
      <c r="HZ109" s="1087"/>
      <c r="IA109" s="1087"/>
      <c r="IB109" s="1087"/>
      <c r="IC109" s="1087"/>
      <c r="ID109" s="1087"/>
      <c r="IE109" s="1087"/>
      <c r="IF109" s="1087"/>
      <c r="IG109" s="1087"/>
      <c r="IH109" s="1087"/>
      <c r="II109" s="1087"/>
      <c r="IJ109" s="1087"/>
      <c r="IK109" s="1087"/>
      <c r="IL109" s="1087"/>
      <c r="IM109" s="1087"/>
      <c r="IN109" s="1087"/>
      <c r="IO109" s="1087"/>
      <c r="IP109" s="1087"/>
      <c r="IQ109" s="1087"/>
      <c r="IR109" s="1087"/>
      <c r="IS109" s="1087"/>
      <c r="IT109" s="1087"/>
      <c r="IU109" s="1087"/>
      <c r="IV109" s="1087"/>
      <c r="IW109" s="1087"/>
      <c r="IX109" s="1087"/>
      <c r="IY109" s="1087"/>
      <c r="IZ109" s="1087"/>
      <c r="JA109" s="1087"/>
      <c r="JB109" s="1087"/>
      <c r="JC109" s="1087"/>
      <c r="JD109" s="1087"/>
      <c r="JE109" s="1087"/>
      <c r="JF109" s="1087"/>
      <c r="JG109" s="1087"/>
      <c r="JH109" s="1087"/>
      <c r="JI109" s="1087"/>
      <c r="JJ109" s="1087"/>
      <c r="JK109" s="1087"/>
      <c r="JL109" s="1087"/>
      <c r="JM109" s="1087"/>
      <c r="JN109" s="1087"/>
      <c r="JO109" s="1087"/>
      <c r="JP109" s="1087"/>
      <c r="JQ109" s="1087"/>
      <c r="JR109" s="1087"/>
      <c r="JS109" s="1087"/>
      <c r="JT109" s="1087"/>
      <c r="JU109" s="1087"/>
      <c r="JV109" s="1087"/>
      <c r="JW109" s="1087"/>
      <c r="JX109" s="1087"/>
      <c r="JY109" s="1087"/>
      <c r="JZ109" s="1087"/>
      <c r="KA109" s="1087"/>
      <c r="KB109" s="1087"/>
      <c r="KC109" s="1087"/>
      <c r="KD109" s="1087"/>
      <c r="KE109" s="1087"/>
      <c r="KF109" s="1087"/>
      <c r="KG109" s="1087"/>
      <c r="KH109" s="1087"/>
      <c r="KI109" s="1087"/>
      <c r="KJ109" s="1087"/>
      <c r="KK109" s="1087"/>
      <c r="KL109" s="1087"/>
      <c r="KM109" s="1087"/>
      <c r="KN109" s="1087"/>
      <c r="KO109" s="1087"/>
      <c r="KP109" s="1087"/>
      <c r="KQ109" s="1087"/>
      <c r="KR109" s="1087"/>
      <c r="KS109" s="1087"/>
      <c r="KT109" s="1087"/>
      <c r="KU109" s="1087"/>
      <c r="KV109" s="1087"/>
      <c r="KW109" s="1087"/>
      <c r="KX109" s="1087"/>
      <c r="KY109" s="1087"/>
      <c r="KZ109" s="1087"/>
      <c r="LA109" s="1087"/>
      <c r="LB109" s="1087"/>
      <c r="LC109" s="1087"/>
      <c r="LD109" s="1087"/>
      <c r="LE109" s="1087"/>
      <c r="LF109" s="1087"/>
      <c r="LG109" s="1087"/>
      <c r="LH109" s="1087"/>
      <c r="LI109" s="1087"/>
      <c r="LJ109" s="1087"/>
      <c r="LK109" s="1087"/>
      <c r="LL109" s="1087"/>
      <c r="LM109" s="1087"/>
      <c r="LN109" s="1087"/>
      <c r="LO109" s="1087"/>
      <c r="LP109" s="1087"/>
      <c r="LQ109" s="1087"/>
      <c r="LR109" s="1087"/>
      <c r="LS109" s="1087"/>
      <c r="LT109" s="1087"/>
      <c r="LU109" s="1087"/>
      <c r="LV109" s="1087"/>
      <c r="LW109" s="1087"/>
      <c r="LX109" s="1087"/>
      <c r="LY109" s="1087"/>
      <c r="LZ109" s="1087"/>
      <c r="MA109" s="1087"/>
      <c r="MB109" s="1087"/>
      <c r="MC109" s="1087"/>
      <c r="MD109" s="1087"/>
      <c r="ME109" s="1087"/>
      <c r="MF109" s="1087"/>
      <c r="MG109" s="1087"/>
      <c r="MH109" s="1087"/>
      <c r="MI109" s="1087"/>
      <c r="MJ109" s="1087"/>
      <c r="MK109" s="1087"/>
      <c r="ML109" s="1087"/>
      <c r="MM109" s="1087"/>
      <c r="MN109" s="1087"/>
      <c r="MO109" s="1087"/>
      <c r="MP109" s="1087"/>
      <c r="MQ109" s="1087"/>
      <c r="MR109" s="1087"/>
      <c r="MS109" s="1087"/>
      <c r="MT109" s="1087"/>
      <c r="MU109" s="1087"/>
      <c r="MV109" s="1087"/>
      <c r="MW109" s="1087"/>
      <c r="MX109" s="1087"/>
      <c r="MY109" s="1087"/>
      <c r="MZ109" s="1087"/>
      <c r="NA109" s="1087"/>
      <c r="NB109" s="1087"/>
      <c r="NC109" s="1087"/>
      <c r="ND109" s="1087"/>
      <c r="NE109" s="1087"/>
      <c r="NF109" s="1087"/>
      <c r="NG109" s="1087"/>
      <c r="NH109" s="1087"/>
      <c r="NI109" s="1087"/>
      <c r="NJ109" s="1087"/>
      <c r="NK109" s="1087"/>
      <c r="NL109" s="1087"/>
      <c r="NM109" s="1087"/>
      <c r="NN109" s="1087"/>
      <c r="NO109" s="1087"/>
      <c r="NP109" s="1087"/>
      <c r="NQ109" s="1087"/>
      <c r="NR109" s="1087"/>
      <c r="NS109" s="1087"/>
      <c r="NT109" s="1087"/>
      <c r="NU109" s="1087"/>
      <c r="NV109" s="1087"/>
      <c r="NW109" s="1087"/>
      <c r="NX109" s="1087"/>
      <c r="NY109" s="1087"/>
      <c r="NZ109" s="1087"/>
      <c r="OA109" s="1087"/>
      <c r="OB109" s="1087"/>
      <c r="OC109" s="1087"/>
      <c r="OD109" s="1087"/>
      <c r="OE109" s="1087"/>
      <c r="OF109" s="1087"/>
      <c r="OG109" s="1087"/>
      <c r="OH109" s="1087"/>
      <c r="OI109" s="1087"/>
      <c r="OJ109" s="1087"/>
      <c r="OK109" s="1087"/>
      <c r="OL109" s="1087"/>
      <c r="OM109" s="1087"/>
      <c r="ON109" s="1087"/>
      <c r="OO109" s="1087"/>
      <c r="OP109" s="1087"/>
      <c r="OQ109" s="1087"/>
      <c r="OR109" s="1087"/>
      <c r="OS109" s="1087"/>
      <c r="OT109" s="1087"/>
      <c r="OU109" s="1087"/>
      <c r="OV109" s="1087"/>
      <c r="OW109" s="1087"/>
      <c r="OX109" s="1087"/>
      <c r="OY109" s="1087"/>
      <c r="OZ109" s="1087"/>
      <c r="PA109" s="1087"/>
      <c r="PB109" s="1087"/>
      <c r="PC109" s="1087"/>
      <c r="PD109" s="1087"/>
      <c r="PE109" s="1087"/>
      <c r="PF109" s="1087"/>
      <c r="PG109" s="1087"/>
      <c r="PH109" s="1087"/>
      <c r="PI109" s="1087"/>
      <c r="PJ109" s="1087"/>
      <c r="PK109" s="1087"/>
      <c r="PL109" s="1087"/>
      <c r="PM109" s="1087"/>
      <c r="PN109" s="1087"/>
      <c r="PO109" s="1087"/>
      <c r="PP109" s="1087"/>
      <c r="PQ109" s="1087"/>
      <c r="PR109" s="1087"/>
      <c r="PS109" s="1087"/>
      <c r="PT109" s="1087"/>
      <c r="PU109" s="1087"/>
      <c r="PV109" s="1087"/>
      <c r="PW109" s="1087"/>
      <c r="PX109" s="1087"/>
      <c r="PY109" s="1087"/>
      <c r="PZ109" s="1087"/>
      <c r="QA109" s="1087"/>
      <c r="QB109" s="1087"/>
      <c r="QC109" s="1087"/>
      <c r="QD109" s="1087"/>
      <c r="QE109" s="1087"/>
      <c r="QF109" s="1087"/>
      <c r="QG109" s="1087"/>
      <c r="QH109" s="1087"/>
      <c r="QI109" s="1087"/>
      <c r="QJ109" s="1087"/>
      <c r="QK109" s="1087"/>
      <c r="QL109" s="1087"/>
      <c r="QM109" s="1087"/>
      <c r="QN109" s="1087"/>
      <c r="QO109" s="1087"/>
      <c r="QP109" s="1087"/>
      <c r="QQ109" s="1087"/>
      <c r="QR109" s="1087"/>
      <c r="QS109" s="1087"/>
      <c r="QT109" s="1087"/>
      <c r="QU109" s="1087"/>
      <c r="QV109" s="1087"/>
      <c r="QW109" s="1087"/>
      <c r="QX109" s="1087"/>
      <c r="QY109" s="1087"/>
      <c r="QZ109" s="1087"/>
      <c r="RA109" s="1087"/>
      <c r="RB109" s="1087"/>
      <c r="RC109" s="1087"/>
      <c r="RD109" s="1087"/>
      <c r="RE109" s="1087"/>
      <c r="RF109" s="1087"/>
      <c r="RG109" s="1087"/>
      <c r="RH109" s="1087"/>
      <c r="RI109" s="1087"/>
      <c r="RJ109" s="1087"/>
      <c r="RK109" s="1087"/>
      <c r="RL109" s="1087"/>
      <c r="RM109" s="1087"/>
      <c r="RN109" s="1087"/>
      <c r="RO109" s="1087"/>
      <c r="RP109" s="1087"/>
      <c r="RQ109" s="1087"/>
      <c r="RR109" s="1087"/>
      <c r="RS109" s="1087"/>
      <c r="RT109" s="1087"/>
      <c r="RU109" s="1087"/>
      <c r="RV109" s="1087"/>
      <c r="RW109" s="1087"/>
      <c r="RX109" s="1087"/>
      <c r="RY109" s="1087"/>
      <c r="RZ109" s="1087"/>
      <c r="SA109" s="1087"/>
      <c r="SB109" s="1087"/>
      <c r="SC109" s="1087"/>
      <c r="SD109" s="1087"/>
      <c r="SE109" s="1087"/>
      <c r="SF109" s="1087"/>
      <c r="SG109" s="1087"/>
      <c r="SH109" s="1087"/>
      <c r="SI109" s="1087"/>
      <c r="SJ109" s="1087"/>
      <c r="SK109" s="1087"/>
      <c r="SL109" s="1087"/>
      <c r="SM109" s="1087"/>
      <c r="SN109" s="1087"/>
      <c r="SO109" s="1087"/>
      <c r="SP109" s="1087"/>
      <c r="SQ109" s="1087"/>
      <c r="SR109" s="1087"/>
      <c r="SS109" s="1087"/>
      <c r="ST109" s="1087"/>
      <c r="SU109" s="1087"/>
      <c r="SV109" s="1087"/>
      <c r="SW109" s="1087"/>
      <c r="SX109" s="1087"/>
      <c r="SY109" s="1087"/>
      <c r="SZ109" s="1087"/>
      <c r="TA109" s="1087"/>
      <c r="TB109" s="1087"/>
      <c r="TC109" s="1087"/>
      <c r="TD109" s="1087"/>
      <c r="TE109" s="1087"/>
      <c r="TF109" s="1087"/>
      <c r="TG109" s="1087"/>
      <c r="TH109" s="1087"/>
      <c r="TI109" s="1087"/>
      <c r="TJ109" s="1087"/>
      <c r="TK109" s="1087"/>
      <c r="TL109" s="1087"/>
      <c r="TM109" s="1087"/>
      <c r="TN109" s="1087"/>
      <c r="TO109" s="1087"/>
      <c r="TP109" s="1087"/>
      <c r="TQ109" s="1087"/>
      <c r="TR109" s="1087"/>
      <c r="TS109" s="1087"/>
      <c r="TT109" s="1087"/>
      <c r="TU109" s="1087"/>
      <c r="TV109" s="1087"/>
      <c r="TW109" s="1087"/>
      <c r="TX109" s="1087"/>
      <c r="TY109" s="1087"/>
      <c r="TZ109" s="1087"/>
      <c r="UA109" s="1087"/>
      <c r="UB109" s="1087"/>
      <c r="UC109" s="1087"/>
      <c r="UD109" s="1087"/>
      <c r="UE109" s="1087"/>
      <c r="UF109" s="1087"/>
      <c r="UG109" s="1087"/>
      <c r="UH109" s="1087"/>
      <c r="UI109" s="1087"/>
      <c r="UJ109" s="1087"/>
      <c r="UK109" s="1087"/>
      <c r="UL109" s="1087"/>
      <c r="UM109" s="1087"/>
      <c r="UN109" s="1087"/>
      <c r="UO109" s="1087"/>
      <c r="UP109" s="1087"/>
      <c r="UQ109" s="1087"/>
      <c r="UR109" s="1087"/>
      <c r="US109" s="1087"/>
      <c r="UT109" s="1087"/>
      <c r="UU109" s="1087"/>
      <c r="UV109" s="1087"/>
      <c r="UW109" s="1087"/>
      <c r="UX109" s="1087"/>
      <c r="UY109" s="1087"/>
      <c r="UZ109" s="1087"/>
      <c r="VA109" s="1087"/>
      <c r="VB109" s="1087"/>
      <c r="VC109" s="1087"/>
      <c r="VD109" s="1087"/>
      <c r="VE109" s="1087"/>
      <c r="VF109" s="1087"/>
      <c r="VG109" s="1087"/>
      <c r="VH109" s="1087"/>
      <c r="VI109" s="1087"/>
      <c r="VJ109" s="1087"/>
      <c r="VK109" s="1087"/>
      <c r="VL109" s="1087"/>
      <c r="VM109" s="1087"/>
      <c r="VN109" s="1087"/>
      <c r="VO109" s="1087"/>
      <c r="VP109" s="1087"/>
      <c r="VQ109" s="1087"/>
      <c r="VR109" s="1087"/>
      <c r="VS109" s="1087"/>
      <c r="VT109" s="1087"/>
      <c r="VU109" s="1087"/>
      <c r="VV109" s="1087"/>
      <c r="VW109" s="1087"/>
      <c r="VX109" s="1087"/>
      <c r="VY109" s="1087"/>
      <c r="VZ109" s="1087"/>
      <c r="WA109" s="1087"/>
      <c r="WB109" s="1087"/>
      <c r="WC109" s="1087"/>
      <c r="WD109" s="1087"/>
      <c r="WE109" s="1087"/>
      <c r="WF109" s="1087"/>
      <c r="WG109" s="1087"/>
      <c r="WH109" s="1087"/>
      <c r="WI109" s="1087"/>
      <c r="WJ109" s="1087"/>
      <c r="WK109" s="1087"/>
      <c r="WL109" s="1087"/>
      <c r="WM109" s="1087"/>
      <c r="WN109" s="1087"/>
      <c r="WO109" s="1087"/>
      <c r="WP109" s="1087"/>
      <c r="WQ109" s="1087"/>
      <c r="WR109" s="1087"/>
      <c r="WS109" s="1087"/>
      <c r="WT109" s="1087"/>
      <c r="WU109" s="1087"/>
      <c r="WV109" s="1087"/>
      <c r="WW109" s="1087"/>
      <c r="WX109" s="1087"/>
      <c r="WY109" s="1087"/>
      <c r="WZ109" s="1087"/>
      <c r="XA109" s="1087"/>
      <c r="XB109" s="1087"/>
      <c r="XC109" s="1087"/>
      <c r="XD109" s="1087"/>
      <c r="XE109" s="1087"/>
      <c r="XF109" s="1087"/>
      <c r="XG109" s="1087"/>
      <c r="XH109" s="1087"/>
      <c r="XI109" s="1087"/>
      <c r="XJ109" s="1087"/>
      <c r="XK109" s="1087"/>
      <c r="XL109" s="1087"/>
      <c r="XM109" s="1087"/>
      <c r="XN109" s="1087"/>
      <c r="XO109" s="1087"/>
      <c r="XP109" s="1087"/>
      <c r="XQ109" s="1087"/>
      <c r="XR109" s="1087"/>
      <c r="XS109" s="1087"/>
      <c r="XT109" s="1087"/>
      <c r="XU109" s="1087"/>
      <c r="XV109" s="1087"/>
      <c r="XW109" s="1087"/>
      <c r="XX109" s="1087"/>
      <c r="XY109" s="1087"/>
      <c r="XZ109" s="1087"/>
      <c r="YA109" s="1087"/>
      <c r="YB109" s="1087"/>
      <c r="YC109" s="1087"/>
      <c r="YD109" s="1087"/>
      <c r="YE109" s="1087"/>
      <c r="YF109" s="1087"/>
      <c r="YG109" s="1087"/>
      <c r="YH109" s="1087"/>
      <c r="YI109" s="1087"/>
      <c r="YJ109" s="1087"/>
      <c r="YK109" s="1087"/>
      <c r="YL109" s="1087"/>
      <c r="YM109" s="1087"/>
      <c r="YN109" s="1087"/>
      <c r="YO109" s="1087"/>
      <c r="YP109" s="1087"/>
      <c r="YQ109" s="1087"/>
      <c r="YR109" s="1087"/>
      <c r="YS109" s="1087"/>
      <c r="YT109" s="1087"/>
      <c r="YU109" s="1087"/>
      <c r="YV109" s="1087"/>
      <c r="YW109" s="1087"/>
      <c r="YX109" s="1087"/>
      <c r="YY109" s="1087"/>
      <c r="YZ109" s="1087"/>
      <c r="ZA109" s="1087"/>
      <c r="ZB109" s="1087"/>
      <c r="ZC109" s="1087"/>
      <c r="ZD109" s="1087"/>
      <c r="ZE109" s="1087"/>
      <c r="ZF109" s="1087"/>
      <c r="ZG109" s="1087"/>
      <c r="ZH109" s="1087"/>
      <c r="ZI109" s="1087"/>
      <c r="ZJ109" s="1087"/>
      <c r="ZK109" s="1087"/>
      <c r="ZL109" s="1087"/>
      <c r="ZM109" s="1087"/>
      <c r="ZN109" s="1087"/>
      <c r="ZO109" s="1087"/>
      <c r="ZP109" s="1087"/>
      <c r="ZQ109" s="1087"/>
      <c r="ZR109" s="1087"/>
      <c r="ZS109" s="1087"/>
      <c r="ZT109" s="1087"/>
      <c r="ZU109" s="1087"/>
      <c r="ZV109" s="1087"/>
      <c r="ZW109" s="1087"/>
      <c r="ZX109" s="1087"/>
      <c r="ZY109" s="1087"/>
      <c r="ZZ109" s="1087"/>
      <c r="AAA109" s="1087"/>
      <c r="AAB109" s="1087"/>
      <c r="AAC109" s="1087"/>
      <c r="AAD109" s="1087"/>
      <c r="AAE109" s="1087"/>
      <c r="AAF109" s="1087"/>
      <c r="AAG109" s="1087"/>
      <c r="AAH109" s="1087"/>
      <c r="AAI109" s="1087"/>
      <c r="AAJ109" s="1087"/>
      <c r="AAK109" s="1087"/>
      <c r="AAL109" s="1087"/>
      <c r="AAM109" s="1087"/>
      <c r="AAN109" s="1087"/>
      <c r="AAO109" s="1087"/>
      <c r="AAP109" s="1087"/>
      <c r="AAQ109" s="1087"/>
      <c r="AAR109" s="1087"/>
      <c r="AAS109" s="1087"/>
      <c r="AAT109" s="1087"/>
      <c r="AAU109" s="1087"/>
      <c r="AAV109" s="1087"/>
      <c r="AAW109" s="1087"/>
      <c r="AAX109" s="1087"/>
      <c r="AAY109" s="1087"/>
      <c r="AAZ109" s="1087"/>
      <c r="ABA109" s="1087"/>
      <c r="ABB109" s="1087"/>
      <c r="ABC109" s="1087"/>
      <c r="ABD109" s="1087"/>
      <c r="ABE109" s="1087"/>
      <c r="ABF109" s="1087"/>
      <c r="ABG109" s="1087"/>
      <c r="ABH109" s="1087"/>
      <c r="ABI109" s="1087"/>
      <c r="ABJ109" s="1087"/>
      <c r="ABK109" s="1087"/>
      <c r="ABL109" s="1087"/>
      <c r="ABM109" s="1087"/>
      <c r="ABN109" s="1087"/>
      <c r="ABO109" s="1087"/>
      <c r="ABP109" s="1087"/>
      <c r="ABQ109" s="1087"/>
      <c r="ABR109" s="1087"/>
      <c r="ABS109" s="1087"/>
      <c r="ABT109" s="1087"/>
      <c r="ABU109" s="1087"/>
      <c r="ABV109" s="1087"/>
      <c r="ABW109" s="1087"/>
      <c r="ABX109" s="1087"/>
      <c r="ABY109" s="1087"/>
      <c r="ABZ109" s="1087"/>
      <c r="ACA109" s="1087"/>
      <c r="ACB109" s="1087"/>
      <c r="ACC109" s="1087"/>
      <c r="ACD109" s="1087"/>
      <c r="ACE109" s="1087"/>
      <c r="ACF109" s="1087"/>
      <c r="ACG109" s="1087"/>
      <c r="ACH109" s="1087"/>
      <c r="ACI109" s="1087"/>
      <c r="ACJ109" s="1087"/>
      <c r="ACK109" s="1087"/>
      <c r="ACL109" s="1087"/>
      <c r="ACM109" s="1087"/>
      <c r="ACN109" s="1087"/>
      <c r="ACO109" s="1087"/>
      <c r="ACP109" s="1087"/>
      <c r="ACQ109" s="1087"/>
      <c r="ACR109" s="1087"/>
      <c r="ACS109" s="1087"/>
      <c r="ACT109" s="1087"/>
      <c r="ACU109" s="1087"/>
      <c r="ACV109" s="1087"/>
      <c r="ACW109" s="1087"/>
      <c r="ACX109" s="1087"/>
      <c r="ACY109" s="1087"/>
      <c r="ACZ109" s="1087"/>
      <c r="ADA109" s="1087"/>
      <c r="ADB109" s="1087"/>
      <c r="ADC109" s="1087"/>
      <c r="ADD109" s="1087"/>
      <c r="ADE109" s="1087"/>
      <c r="ADF109" s="1087"/>
      <c r="ADG109" s="1087"/>
      <c r="ADH109" s="1087"/>
      <c r="ADI109" s="1087"/>
      <c r="ADJ109" s="1087"/>
      <c r="ADK109" s="1087"/>
      <c r="ADL109" s="1087"/>
      <c r="ADM109" s="1087"/>
      <c r="ADN109" s="1087"/>
      <c r="ADO109" s="1087"/>
      <c r="ADP109" s="1087"/>
      <c r="ADQ109" s="1087"/>
      <c r="ADR109" s="1087"/>
      <c r="ADS109" s="1087"/>
      <c r="ADT109" s="1087"/>
      <c r="ADU109" s="1087"/>
      <c r="ADV109" s="1087"/>
      <c r="ADW109" s="1087"/>
      <c r="ADX109" s="1087"/>
      <c r="ADY109" s="1087"/>
      <c r="ADZ109" s="1087"/>
      <c r="AEA109" s="1087"/>
      <c r="AEB109" s="1087"/>
      <c r="AEC109" s="1087"/>
      <c r="AED109" s="1087"/>
      <c r="AEE109" s="1087"/>
      <c r="AEF109" s="1087"/>
      <c r="AEG109" s="1087"/>
      <c r="AEH109" s="1087"/>
      <c r="AEI109" s="1087"/>
      <c r="AEJ109" s="1087"/>
      <c r="AEK109" s="1087"/>
      <c r="AEL109" s="1087"/>
      <c r="AEM109" s="1087"/>
      <c r="AEN109" s="1087"/>
      <c r="AEO109" s="1087"/>
      <c r="AEP109" s="1087"/>
      <c r="AEQ109" s="1087"/>
      <c r="AER109" s="1087"/>
      <c r="AES109" s="1087"/>
      <c r="AET109" s="1087"/>
      <c r="AEU109" s="1087"/>
      <c r="AEV109" s="1087"/>
      <c r="AEW109" s="1087"/>
      <c r="AEX109" s="1087"/>
      <c r="AEY109" s="1087"/>
      <c r="AEZ109" s="1087"/>
      <c r="AFA109" s="1087"/>
      <c r="AFB109" s="1087"/>
      <c r="AFC109" s="1087"/>
      <c r="AFD109" s="1087"/>
      <c r="AFE109" s="1087"/>
      <c r="AFF109" s="1087"/>
      <c r="AFG109" s="1087"/>
      <c r="AFH109" s="1087"/>
      <c r="AFI109" s="1087"/>
      <c r="AFJ109" s="1087"/>
      <c r="AFK109" s="1087"/>
      <c r="AFL109" s="1087"/>
      <c r="AFM109" s="1087"/>
      <c r="AFN109" s="1087"/>
      <c r="AFO109" s="1087"/>
      <c r="AFP109" s="1087"/>
      <c r="AFQ109" s="1087"/>
      <c r="AFR109" s="1087"/>
      <c r="AFS109" s="1087"/>
      <c r="AFT109" s="1087"/>
      <c r="AFU109" s="1087"/>
      <c r="AFV109" s="1087"/>
      <c r="AFW109" s="1087"/>
      <c r="AFX109" s="1087"/>
      <c r="AFY109" s="1087"/>
      <c r="AFZ109" s="1087"/>
      <c r="AGA109" s="1087"/>
      <c r="AGB109" s="1087"/>
      <c r="AGC109" s="1087"/>
      <c r="AGD109" s="1087"/>
      <c r="AGE109" s="1087"/>
      <c r="AGF109" s="1087"/>
      <c r="AGG109" s="1087"/>
      <c r="AGH109" s="1087"/>
      <c r="AGI109" s="1087"/>
      <c r="AGJ109" s="1087"/>
      <c r="AGK109" s="1087"/>
      <c r="AGL109" s="1087"/>
      <c r="AGM109" s="1087"/>
      <c r="AGN109" s="1087"/>
      <c r="AGO109" s="1087"/>
      <c r="AGP109" s="1087"/>
      <c r="AGQ109" s="1087"/>
      <c r="AGR109" s="1087"/>
      <c r="AGS109" s="1087"/>
      <c r="AGT109" s="1087"/>
      <c r="AGU109" s="1087"/>
      <c r="AGV109" s="1087"/>
      <c r="AGW109" s="1087"/>
      <c r="AGX109" s="1087"/>
      <c r="AGY109" s="1087"/>
      <c r="AGZ109" s="1087"/>
      <c r="AHA109" s="1087"/>
      <c r="AHB109" s="1087"/>
      <c r="AHC109" s="1087"/>
      <c r="AHD109" s="1087"/>
      <c r="AHE109" s="1087"/>
      <c r="AHF109" s="1087"/>
      <c r="AHG109" s="1087"/>
      <c r="AHH109" s="1087"/>
      <c r="AHI109" s="1087"/>
      <c r="AHJ109" s="1087"/>
      <c r="AHK109" s="1087"/>
      <c r="AHL109" s="1087"/>
      <c r="AHM109" s="1087"/>
      <c r="AHN109" s="1087"/>
      <c r="AHO109" s="1087"/>
      <c r="AHP109" s="1087"/>
      <c r="AHQ109" s="1087"/>
      <c r="AHR109" s="1087"/>
      <c r="AHS109" s="1087"/>
      <c r="AHT109" s="1087"/>
      <c r="AHU109" s="1087"/>
      <c r="AHV109" s="1087"/>
      <c r="AHW109" s="1087"/>
      <c r="AHX109" s="1087"/>
      <c r="AHY109" s="1087"/>
      <c r="AHZ109" s="1087"/>
      <c r="AIA109" s="1087"/>
      <c r="AIB109" s="1087"/>
      <c r="AIC109" s="1087"/>
      <c r="AID109" s="1087"/>
      <c r="AIE109" s="1087"/>
      <c r="AIF109" s="1087"/>
      <c r="AIG109" s="1087"/>
      <c r="AIH109" s="1087"/>
      <c r="AII109" s="1087"/>
      <c r="AIJ109" s="1087"/>
      <c r="AIK109" s="1087"/>
      <c r="AIL109" s="1087"/>
      <c r="AIM109" s="1087"/>
      <c r="AIN109" s="1087"/>
      <c r="AIO109" s="1087"/>
      <c r="AIP109" s="1087"/>
      <c r="AIQ109" s="1087"/>
      <c r="AIR109" s="1087"/>
      <c r="AIS109" s="1087"/>
      <c r="AIT109" s="1087"/>
      <c r="AIU109" s="1087"/>
      <c r="AIV109" s="1087"/>
      <c r="AIW109" s="1087"/>
      <c r="AIX109" s="1087"/>
      <c r="AIY109" s="1087"/>
      <c r="AIZ109" s="1087"/>
      <c r="AJA109" s="1087"/>
      <c r="AJB109" s="1087"/>
      <c r="AJC109" s="1087"/>
      <c r="AJD109" s="1087"/>
      <c r="AJE109" s="1087"/>
      <c r="AJF109" s="1087"/>
      <c r="AJG109" s="1087"/>
      <c r="AJH109" s="1087"/>
      <c r="AJI109" s="1087"/>
      <c r="AJJ109" s="1087"/>
      <c r="AJK109" s="1087"/>
      <c r="AJL109" s="1087"/>
      <c r="AJM109" s="1087"/>
      <c r="AJN109" s="1087"/>
      <c r="AJO109" s="1087"/>
      <c r="AJP109" s="1087"/>
      <c r="AJQ109" s="1087"/>
      <c r="AJR109" s="1087"/>
      <c r="AJS109" s="1087"/>
      <c r="AJT109" s="1087"/>
      <c r="AJU109" s="1087"/>
      <c r="AJV109" s="1087"/>
      <c r="AJW109" s="1087"/>
      <c r="AJX109" s="1087"/>
      <c r="AJY109" s="1087"/>
      <c r="AJZ109" s="1087"/>
      <c r="AKA109" s="1087"/>
      <c r="AKB109" s="1087"/>
      <c r="AKC109" s="1087"/>
      <c r="AKD109" s="1087"/>
      <c r="AKE109" s="1087"/>
      <c r="AKF109" s="1087"/>
      <c r="AKG109" s="1087"/>
      <c r="AKH109" s="1087"/>
      <c r="AKI109" s="1087"/>
      <c r="AKJ109" s="1087"/>
      <c r="AKK109" s="1087"/>
      <c r="AKL109" s="1087"/>
      <c r="AKM109" s="1087"/>
      <c r="AKN109" s="1087"/>
      <c r="AKO109" s="1087"/>
      <c r="AKP109" s="1087"/>
      <c r="AKQ109" s="1087"/>
      <c r="AKR109" s="1087"/>
      <c r="AKS109" s="1087"/>
      <c r="AKT109" s="1087"/>
      <c r="AKU109" s="1087"/>
      <c r="AKV109" s="1087"/>
      <c r="AKW109" s="1087"/>
      <c r="AKX109" s="1087"/>
      <c r="AKY109" s="1087"/>
      <c r="AKZ109" s="1087"/>
      <c r="ALA109" s="1087"/>
      <c r="ALB109" s="1087"/>
      <c r="ALC109" s="1087"/>
      <c r="ALD109" s="1087"/>
      <c r="ALE109" s="1087"/>
      <c r="ALF109" s="1087"/>
      <c r="ALG109" s="1087"/>
      <c r="ALH109" s="1087"/>
      <c r="ALI109" s="1087"/>
      <c r="ALJ109" s="1087"/>
      <c r="ALK109" s="1087"/>
      <c r="ALL109" s="1087"/>
      <c r="ALM109" s="1087"/>
      <c r="ALN109" s="1087"/>
      <c r="ALO109" s="1087"/>
      <c r="ALP109" s="1087"/>
      <c r="ALQ109" s="1087"/>
      <c r="ALR109" s="1087"/>
      <c r="ALS109" s="1087"/>
      <c r="ALT109" s="1087"/>
      <c r="ALU109" s="1087"/>
      <c r="ALV109" s="1087"/>
      <c r="ALW109" s="1087"/>
      <c r="ALX109" s="1087"/>
      <c r="ALY109" s="1087"/>
      <c r="ALZ109" s="1087"/>
      <c r="AMA109" s="1087"/>
      <c r="AMB109" s="1087"/>
      <c r="AMC109" s="1087"/>
      <c r="AMD109" s="1087"/>
      <c r="AME109" s="1087"/>
      <c r="AMF109" s="1087"/>
      <c r="AMG109" s="1087"/>
      <c r="AMH109" s="1087"/>
    </row>
    <row r="110" spans="1:1025" s="793" customFormat="1" ht="12" x14ac:dyDescent="0.2">
      <c r="A110" s="1113" t="s">
        <v>2663</v>
      </c>
      <c r="B110" s="793" t="s">
        <v>2662</v>
      </c>
      <c r="C110" s="1085">
        <v>61000000</v>
      </c>
      <c r="D110" s="1085">
        <v>49054528.200000003</v>
      </c>
      <c r="E110" s="1085">
        <v>110054528.2</v>
      </c>
      <c r="F110" s="1085">
        <v>31809177.949999999</v>
      </c>
      <c r="G110" s="1085">
        <v>78245350.25</v>
      </c>
      <c r="H110" s="1357">
        <f t="shared" si="1"/>
        <v>0.28903106914595811</v>
      </c>
      <c r="I110" s="1087"/>
      <c r="J110" s="1087"/>
      <c r="K110" s="1087"/>
      <c r="L110" s="1087"/>
      <c r="M110" s="1087"/>
      <c r="N110" s="1087"/>
      <c r="O110" s="1087"/>
      <c r="P110" s="1087"/>
      <c r="Q110" s="1087"/>
      <c r="R110" s="1087"/>
      <c r="S110" s="1087"/>
      <c r="T110" s="1087"/>
      <c r="U110" s="1087"/>
      <c r="V110" s="1087"/>
      <c r="W110" s="1087"/>
      <c r="X110" s="1087"/>
      <c r="Y110" s="1087"/>
      <c r="Z110" s="1087"/>
      <c r="AA110" s="1087"/>
      <c r="AB110" s="1087"/>
      <c r="AC110" s="1087"/>
      <c r="AD110" s="1087"/>
      <c r="AE110" s="1087"/>
      <c r="AF110" s="1087"/>
      <c r="AG110" s="1087"/>
      <c r="AH110" s="1087"/>
      <c r="AI110" s="1087"/>
      <c r="AJ110" s="1087"/>
      <c r="AK110" s="1087"/>
      <c r="AL110" s="1087"/>
      <c r="AM110" s="1087"/>
      <c r="AN110" s="1087"/>
      <c r="AO110" s="1087"/>
      <c r="AP110" s="1087"/>
      <c r="AQ110" s="1087"/>
      <c r="AR110" s="1087"/>
      <c r="AS110" s="1087"/>
      <c r="AT110" s="1087"/>
      <c r="AU110" s="1087"/>
      <c r="AV110" s="1087"/>
      <c r="AW110" s="1087"/>
      <c r="AX110" s="1087"/>
      <c r="AY110" s="1087"/>
      <c r="AZ110" s="1087"/>
      <c r="BA110" s="1087"/>
      <c r="BB110" s="1087"/>
      <c r="BC110" s="1087"/>
      <c r="BD110" s="1087"/>
      <c r="BE110" s="1087"/>
      <c r="BF110" s="1087"/>
      <c r="BG110" s="1087"/>
      <c r="BH110" s="1087"/>
      <c r="BI110" s="1087"/>
      <c r="BJ110" s="1087"/>
      <c r="BK110" s="1087"/>
      <c r="BL110" s="1087"/>
      <c r="BM110" s="1087"/>
      <c r="BN110" s="1087"/>
      <c r="BO110" s="1087"/>
      <c r="BP110" s="1087"/>
      <c r="BQ110" s="1087"/>
      <c r="BR110" s="1087"/>
      <c r="BS110" s="1087"/>
      <c r="BT110" s="1087"/>
      <c r="BU110" s="1087"/>
      <c r="BV110" s="1087"/>
      <c r="BW110" s="1087"/>
      <c r="BX110" s="1087"/>
      <c r="BY110" s="1087"/>
      <c r="BZ110" s="1087"/>
      <c r="CA110" s="1087"/>
      <c r="CB110" s="1087"/>
      <c r="CC110" s="1087"/>
      <c r="CD110" s="1087"/>
      <c r="CE110" s="1087"/>
      <c r="CF110" s="1087"/>
      <c r="CG110" s="1087"/>
      <c r="CH110" s="1087"/>
      <c r="CI110" s="1087"/>
      <c r="CJ110" s="1087"/>
      <c r="CK110" s="1087"/>
      <c r="CL110" s="1087"/>
      <c r="CM110" s="1087"/>
      <c r="CN110" s="1087"/>
      <c r="CO110" s="1087"/>
      <c r="CP110" s="1087"/>
      <c r="CQ110" s="1087"/>
      <c r="CR110" s="1087"/>
      <c r="CS110" s="1087"/>
      <c r="CT110" s="1087"/>
      <c r="CU110" s="1087"/>
      <c r="CV110" s="1087"/>
      <c r="CW110" s="1087"/>
      <c r="CX110" s="1087"/>
      <c r="CY110" s="1087"/>
      <c r="CZ110" s="1087"/>
      <c r="DA110" s="1087"/>
      <c r="DB110" s="1087"/>
      <c r="DC110" s="1087"/>
      <c r="DD110" s="1087"/>
      <c r="DE110" s="1087"/>
      <c r="DF110" s="1087"/>
      <c r="DG110" s="1087"/>
      <c r="DH110" s="1087"/>
      <c r="DI110" s="1087"/>
      <c r="DJ110" s="1087"/>
      <c r="DK110" s="1087"/>
      <c r="DL110" s="1087"/>
      <c r="DM110" s="1087"/>
      <c r="DN110" s="1087"/>
      <c r="DO110" s="1087"/>
      <c r="DP110" s="1087"/>
      <c r="DQ110" s="1087"/>
      <c r="DR110" s="1087"/>
      <c r="DS110" s="1087"/>
      <c r="DT110" s="1087"/>
      <c r="DU110" s="1087"/>
      <c r="DV110" s="1087"/>
      <c r="DW110" s="1087"/>
      <c r="DX110" s="1087"/>
      <c r="DY110" s="1087"/>
      <c r="DZ110" s="1087"/>
      <c r="EA110" s="1087"/>
      <c r="EB110" s="1087"/>
      <c r="EC110" s="1087"/>
      <c r="ED110" s="1087"/>
      <c r="EE110" s="1087"/>
      <c r="EF110" s="1087"/>
      <c r="EG110" s="1087"/>
      <c r="EH110" s="1087"/>
      <c r="EI110" s="1087"/>
      <c r="EJ110" s="1087"/>
      <c r="EK110" s="1087"/>
      <c r="EL110" s="1087"/>
      <c r="EM110" s="1087"/>
      <c r="EN110" s="1087"/>
      <c r="EO110" s="1087"/>
      <c r="EP110" s="1087"/>
      <c r="EQ110" s="1087"/>
      <c r="ER110" s="1087"/>
      <c r="ES110" s="1087"/>
      <c r="ET110" s="1087"/>
      <c r="EU110" s="1087"/>
      <c r="EV110" s="1087"/>
      <c r="EW110" s="1087"/>
      <c r="EX110" s="1087"/>
      <c r="EY110" s="1087"/>
      <c r="EZ110" s="1087"/>
      <c r="FA110" s="1087"/>
      <c r="FB110" s="1087"/>
      <c r="FC110" s="1087"/>
      <c r="FD110" s="1087"/>
      <c r="FE110" s="1087"/>
      <c r="FF110" s="1087"/>
      <c r="FG110" s="1087"/>
      <c r="FH110" s="1087"/>
      <c r="FI110" s="1087"/>
      <c r="FJ110" s="1087"/>
      <c r="FK110" s="1087"/>
      <c r="FL110" s="1087"/>
      <c r="FM110" s="1087"/>
      <c r="FN110" s="1087"/>
      <c r="FO110" s="1087"/>
      <c r="FP110" s="1087"/>
      <c r="FQ110" s="1087"/>
      <c r="FR110" s="1087"/>
      <c r="FS110" s="1087"/>
      <c r="FT110" s="1087"/>
      <c r="FU110" s="1087"/>
      <c r="FV110" s="1087"/>
      <c r="FW110" s="1087"/>
      <c r="FX110" s="1087"/>
      <c r="FY110" s="1087"/>
      <c r="FZ110" s="1087"/>
      <c r="GA110" s="1087"/>
      <c r="GB110" s="1087"/>
      <c r="GC110" s="1087"/>
      <c r="GD110" s="1087"/>
      <c r="GE110" s="1087"/>
      <c r="GF110" s="1087"/>
      <c r="GG110" s="1087"/>
      <c r="GH110" s="1087"/>
      <c r="GI110" s="1087"/>
      <c r="GJ110" s="1087"/>
      <c r="GK110" s="1087"/>
      <c r="GL110" s="1087"/>
      <c r="GM110" s="1087"/>
      <c r="GN110" s="1087"/>
      <c r="GO110" s="1087"/>
      <c r="GP110" s="1087"/>
      <c r="GQ110" s="1087"/>
      <c r="GR110" s="1087"/>
      <c r="GS110" s="1087"/>
      <c r="GT110" s="1087"/>
      <c r="GU110" s="1087"/>
      <c r="GV110" s="1087"/>
      <c r="GW110" s="1087"/>
      <c r="GX110" s="1087"/>
      <c r="GY110" s="1087"/>
      <c r="GZ110" s="1087"/>
      <c r="HA110" s="1087"/>
      <c r="HB110" s="1087"/>
      <c r="HC110" s="1087"/>
      <c r="HD110" s="1087"/>
      <c r="HE110" s="1087"/>
      <c r="HF110" s="1087"/>
      <c r="HG110" s="1087"/>
      <c r="HH110" s="1087"/>
      <c r="HI110" s="1087"/>
      <c r="HJ110" s="1087"/>
      <c r="HK110" s="1087"/>
      <c r="HL110" s="1087"/>
      <c r="HM110" s="1087"/>
      <c r="HN110" s="1087"/>
      <c r="HO110" s="1087"/>
      <c r="HP110" s="1087"/>
      <c r="HQ110" s="1087"/>
      <c r="HR110" s="1087"/>
      <c r="HS110" s="1087"/>
      <c r="HT110" s="1087"/>
      <c r="HU110" s="1087"/>
      <c r="HV110" s="1087"/>
      <c r="HW110" s="1087"/>
      <c r="HX110" s="1087"/>
      <c r="HY110" s="1087"/>
      <c r="HZ110" s="1087"/>
      <c r="IA110" s="1087"/>
      <c r="IB110" s="1087"/>
      <c r="IC110" s="1087"/>
      <c r="ID110" s="1087"/>
      <c r="IE110" s="1087"/>
      <c r="IF110" s="1087"/>
      <c r="IG110" s="1087"/>
      <c r="IH110" s="1087"/>
      <c r="II110" s="1087"/>
      <c r="IJ110" s="1087"/>
      <c r="IK110" s="1087"/>
      <c r="IL110" s="1087"/>
      <c r="IM110" s="1087"/>
      <c r="IN110" s="1087"/>
      <c r="IO110" s="1087"/>
      <c r="IP110" s="1087"/>
      <c r="IQ110" s="1087"/>
      <c r="IR110" s="1087"/>
      <c r="IS110" s="1087"/>
      <c r="IT110" s="1087"/>
      <c r="IU110" s="1087"/>
      <c r="IV110" s="1087"/>
      <c r="IW110" s="1087"/>
      <c r="IX110" s="1087"/>
      <c r="IY110" s="1087"/>
      <c r="IZ110" s="1087"/>
      <c r="JA110" s="1087"/>
      <c r="JB110" s="1087"/>
      <c r="JC110" s="1087"/>
      <c r="JD110" s="1087"/>
      <c r="JE110" s="1087"/>
      <c r="JF110" s="1087"/>
      <c r="JG110" s="1087"/>
      <c r="JH110" s="1087"/>
      <c r="JI110" s="1087"/>
      <c r="JJ110" s="1087"/>
      <c r="JK110" s="1087"/>
      <c r="JL110" s="1087"/>
      <c r="JM110" s="1087"/>
      <c r="JN110" s="1087"/>
      <c r="JO110" s="1087"/>
      <c r="JP110" s="1087"/>
      <c r="JQ110" s="1087"/>
      <c r="JR110" s="1087"/>
      <c r="JS110" s="1087"/>
      <c r="JT110" s="1087"/>
      <c r="JU110" s="1087"/>
      <c r="JV110" s="1087"/>
      <c r="JW110" s="1087"/>
      <c r="JX110" s="1087"/>
      <c r="JY110" s="1087"/>
      <c r="JZ110" s="1087"/>
      <c r="KA110" s="1087"/>
      <c r="KB110" s="1087"/>
      <c r="KC110" s="1087"/>
      <c r="KD110" s="1087"/>
      <c r="KE110" s="1087"/>
      <c r="KF110" s="1087"/>
      <c r="KG110" s="1087"/>
      <c r="KH110" s="1087"/>
      <c r="KI110" s="1087"/>
      <c r="KJ110" s="1087"/>
      <c r="KK110" s="1087"/>
      <c r="KL110" s="1087"/>
      <c r="KM110" s="1087"/>
      <c r="KN110" s="1087"/>
      <c r="KO110" s="1087"/>
      <c r="KP110" s="1087"/>
      <c r="KQ110" s="1087"/>
      <c r="KR110" s="1087"/>
      <c r="KS110" s="1087"/>
      <c r="KT110" s="1087"/>
      <c r="KU110" s="1087"/>
      <c r="KV110" s="1087"/>
      <c r="KW110" s="1087"/>
      <c r="KX110" s="1087"/>
      <c r="KY110" s="1087"/>
      <c r="KZ110" s="1087"/>
      <c r="LA110" s="1087"/>
      <c r="LB110" s="1087"/>
      <c r="LC110" s="1087"/>
      <c r="LD110" s="1087"/>
      <c r="LE110" s="1087"/>
      <c r="LF110" s="1087"/>
      <c r="LG110" s="1087"/>
      <c r="LH110" s="1087"/>
      <c r="LI110" s="1087"/>
      <c r="LJ110" s="1087"/>
      <c r="LK110" s="1087"/>
      <c r="LL110" s="1087"/>
      <c r="LM110" s="1087"/>
      <c r="LN110" s="1087"/>
      <c r="LO110" s="1087"/>
      <c r="LP110" s="1087"/>
      <c r="LQ110" s="1087"/>
      <c r="LR110" s="1087"/>
      <c r="LS110" s="1087"/>
      <c r="LT110" s="1087"/>
      <c r="LU110" s="1087"/>
      <c r="LV110" s="1087"/>
      <c r="LW110" s="1087"/>
      <c r="LX110" s="1087"/>
      <c r="LY110" s="1087"/>
      <c r="LZ110" s="1087"/>
      <c r="MA110" s="1087"/>
      <c r="MB110" s="1087"/>
      <c r="MC110" s="1087"/>
      <c r="MD110" s="1087"/>
      <c r="ME110" s="1087"/>
      <c r="MF110" s="1087"/>
      <c r="MG110" s="1087"/>
      <c r="MH110" s="1087"/>
      <c r="MI110" s="1087"/>
      <c r="MJ110" s="1087"/>
      <c r="MK110" s="1087"/>
      <c r="ML110" s="1087"/>
      <c r="MM110" s="1087"/>
      <c r="MN110" s="1087"/>
      <c r="MO110" s="1087"/>
      <c r="MP110" s="1087"/>
      <c r="MQ110" s="1087"/>
      <c r="MR110" s="1087"/>
      <c r="MS110" s="1087"/>
      <c r="MT110" s="1087"/>
      <c r="MU110" s="1087"/>
      <c r="MV110" s="1087"/>
      <c r="MW110" s="1087"/>
      <c r="MX110" s="1087"/>
      <c r="MY110" s="1087"/>
      <c r="MZ110" s="1087"/>
      <c r="NA110" s="1087"/>
      <c r="NB110" s="1087"/>
      <c r="NC110" s="1087"/>
      <c r="ND110" s="1087"/>
      <c r="NE110" s="1087"/>
      <c r="NF110" s="1087"/>
      <c r="NG110" s="1087"/>
      <c r="NH110" s="1087"/>
      <c r="NI110" s="1087"/>
      <c r="NJ110" s="1087"/>
      <c r="NK110" s="1087"/>
      <c r="NL110" s="1087"/>
      <c r="NM110" s="1087"/>
      <c r="NN110" s="1087"/>
      <c r="NO110" s="1087"/>
      <c r="NP110" s="1087"/>
      <c r="NQ110" s="1087"/>
      <c r="NR110" s="1087"/>
      <c r="NS110" s="1087"/>
      <c r="NT110" s="1087"/>
      <c r="NU110" s="1087"/>
      <c r="NV110" s="1087"/>
      <c r="NW110" s="1087"/>
      <c r="NX110" s="1087"/>
      <c r="NY110" s="1087"/>
      <c r="NZ110" s="1087"/>
      <c r="OA110" s="1087"/>
      <c r="OB110" s="1087"/>
      <c r="OC110" s="1087"/>
      <c r="OD110" s="1087"/>
      <c r="OE110" s="1087"/>
      <c r="OF110" s="1087"/>
      <c r="OG110" s="1087"/>
      <c r="OH110" s="1087"/>
      <c r="OI110" s="1087"/>
      <c r="OJ110" s="1087"/>
      <c r="OK110" s="1087"/>
      <c r="OL110" s="1087"/>
      <c r="OM110" s="1087"/>
      <c r="ON110" s="1087"/>
      <c r="OO110" s="1087"/>
      <c r="OP110" s="1087"/>
      <c r="OQ110" s="1087"/>
      <c r="OR110" s="1087"/>
      <c r="OS110" s="1087"/>
      <c r="OT110" s="1087"/>
      <c r="OU110" s="1087"/>
      <c r="OV110" s="1087"/>
      <c r="OW110" s="1087"/>
      <c r="OX110" s="1087"/>
      <c r="OY110" s="1087"/>
      <c r="OZ110" s="1087"/>
      <c r="PA110" s="1087"/>
      <c r="PB110" s="1087"/>
      <c r="PC110" s="1087"/>
      <c r="PD110" s="1087"/>
      <c r="PE110" s="1087"/>
      <c r="PF110" s="1087"/>
      <c r="PG110" s="1087"/>
      <c r="PH110" s="1087"/>
      <c r="PI110" s="1087"/>
      <c r="PJ110" s="1087"/>
      <c r="PK110" s="1087"/>
      <c r="PL110" s="1087"/>
      <c r="PM110" s="1087"/>
      <c r="PN110" s="1087"/>
      <c r="PO110" s="1087"/>
      <c r="PP110" s="1087"/>
      <c r="PQ110" s="1087"/>
      <c r="PR110" s="1087"/>
      <c r="PS110" s="1087"/>
      <c r="PT110" s="1087"/>
      <c r="PU110" s="1087"/>
      <c r="PV110" s="1087"/>
      <c r="PW110" s="1087"/>
      <c r="PX110" s="1087"/>
      <c r="PY110" s="1087"/>
      <c r="PZ110" s="1087"/>
      <c r="QA110" s="1087"/>
      <c r="QB110" s="1087"/>
      <c r="QC110" s="1087"/>
      <c r="QD110" s="1087"/>
      <c r="QE110" s="1087"/>
      <c r="QF110" s="1087"/>
      <c r="QG110" s="1087"/>
      <c r="QH110" s="1087"/>
      <c r="QI110" s="1087"/>
      <c r="QJ110" s="1087"/>
      <c r="QK110" s="1087"/>
      <c r="QL110" s="1087"/>
      <c r="QM110" s="1087"/>
      <c r="QN110" s="1087"/>
      <c r="QO110" s="1087"/>
      <c r="QP110" s="1087"/>
      <c r="QQ110" s="1087"/>
      <c r="QR110" s="1087"/>
      <c r="QS110" s="1087"/>
      <c r="QT110" s="1087"/>
      <c r="QU110" s="1087"/>
      <c r="QV110" s="1087"/>
      <c r="QW110" s="1087"/>
      <c r="QX110" s="1087"/>
      <c r="QY110" s="1087"/>
      <c r="QZ110" s="1087"/>
      <c r="RA110" s="1087"/>
      <c r="RB110" s="1087"/>
      <c r="RC110" s="1087"/>
      <c r="RD110" s="1087"/>
      <c r="RE110" s="1087"/>
      <c r="RF110" s="1087"/>
      <c r="RG110" s="1087"/>
      <c r="RH110" s="1087"/>
      <c r="RI110" s="1087"/>
      <c r="RJ110" s="1087"/>
      <c r="RK110" s="1087"/>
      <c r="RL110" s="1087"/>
      <c r="RM110" s="1087"/>
      <c r="RN110" s="1087"/>
      <c r="RO110" s="1087"/>
      <c r="RP110" s="1087"/>
      <c r="RQ110" s="1087"/>
      <c r="RR110" s="1087"/>
      <c r="RS110" s="1087"/>
      <c r="RT110" s="1087"/>
      <c r="RU110" s="1087"/>
      <c r="RV110" s="1087"/>
      <c r="RW110" s="1087"/>
      <c r="RX110" s="1087"/>
      <c r="RY110" s="1087"/>
      <c r="RZ110" s="1087"/>
      <c r="SA110" s="1087"/>
      <c r="SB110" s="1087"/>
      <c r="SC110" s="1087"/>
      <c r="SD110" s="1087"/>
      <c r="SE110" s="1087"/>
      <c r="SF110" s="1087"/>
      <c r="SG110" s="1087"/>
      <c r="SH110" s="1087"/>
      <c r="SI110" s="1087"/>
      <c r="SJ110" s="1087"/>
      <c r="SK110" s="1087"/>
      <c r="SL110" s="1087"/>
      <c r="SM110" s="1087"/>
      <c r="SN110" s="1087"/>
      <c r="SO110" s="1087"/>
      <c r="SP110" s="1087"/>
      <c r="SQ110" s="1087"/>
      <c r="SR110" s="1087"/>
      <c r="SS110" s="1087"/>
      <c r="ST110" s="1087"/>
      <c r="SU110" s="1087"/>
      <c r="SV110" s="1087"/>
      <c r="SW110" s="1087"/>
      <c r="SX110" s="1087"/>
      <c r="SY110" s="1087"/>
      <c r="SZ110" s="1087"/>
      <c r="TA110" s="1087"/>
      <c r="TB110" s="1087"/>
      <c r="TC110" s="1087"/>
      <c r="TD110" s="1087"/>
      <c r="TE110" s="1087"/>
      <c r="TF110" s="1087"/>
      <c r="TG110" s="1087"/>
      <c r="TH110" s="1087"/>
      <c r="TI110" s="1087"/>
      <c r="TJ110" s="1087"/>
      <c r="TK110" s="1087"/>
      <c r="TL110" s="1087"/>
      <c r="TM110" s="1087"/>
      <c r="TN110" s="1087"/>
      <c r="TO110" s="1087"/>
      <c r="TP110" s="1087"/>
      <c r="TQ110" s="1087"/>
      <c r="TR110" s="1087"/>
      <c r="TS110" s="1087"/>
      <c r="TT110" s="1087"/>
      <c r="TU110" s="1087"/>
      <c r="TV110" s="1087"/>
      <c r="TW110" s="1087"/>
      <c r="TX110" s="1087"/>
      <c r="TY110" s="1087"/>
      <c r="TZ110" s="1087"/>
      <c r="UA110" s="1087"/>
      <c r="UB110" s="1087"/>
      <c r="UC110" s="1087"/>
      <c r="UD110" s="1087"/>
      <c r="UE110" s="1087"/>
      <c r="UF110" s="1087"/>
      <c r="UG110" s="1087"/>
      <c r="UH110" s="1087"/>
      <c r="UI110" s="1087"/>
      <c r="UJ110" s="1087"/>
      <c r="UK110" s="1087"/>
      <c r="UL110" s="1087"/>
      <c r="UM110" s="1087"/>
      <c r="UN110" s="1087"/>
      <c r="UO110" s="1087"/>
      <c r="UP110" s="1087"/>
      <c r="UQ110" s="1087"/>
      <c r="UR110" s="1087"/>
      <c r="US110" s="1087"/>
      <c r="UT110" s="1087"/>
      <c r="UU110" s="1087"/>
      <c r="UV110" s="1087"/>
      <c r="UW110" s="1087"/>
      <c r="UX110" s="1087"/>
      <c r="UY110" s="1087"/>
      <c r="UZ110" s="1087"/>
      <c r="VA110" s="1087"/>
      <c r="VB110" s="1087"/>
      <c r="VC110" s="1087"/>
      <c r="VD110" s="1087"/>
      <c r="VE110" s="1087"/>
      <c r="VF110" s="1087"/>
      <c r="VG110" s="1087"/>
      <c r="VH110" s="1087"/>
      <c r="VI110" s="1087"/>
      <c r="VJ110" s="1087"/>
      <c r="VK110" s="1087"/>
      <c r="VL110" s="1087"/>
      <c r="VM110" s="1087"/>
      <c r="VN110" s="1087"/>
      <c r="VO110" s="1087"/>
      <c r="VP110" s="1087"/>
      <c r="VQ110" s="1087"/>
      <c r="VR110" s="1087"/>
      <c r="VS110" s="1087"/>
      <c r="VT110" s="1087"/>
      <c r="VU110" s="1087"/>
      <c r="VV110" s="1087"/>
      <c r="VW110" s="1087"/>
      <c r="VX110" s="1087"/>
      <c r="VY110" s="1087"/>
      <c r="VZ110" s="1087"/>
      <c r="WA110" s="1087"/>
      <c r="WB110" s="1087"/>
      <c r="WC110" s="1087"/>
      <c r="WD110" s="1087"/>
      <c r="WE110" s="1087"/>
      <c r="WF110" s="1087"/>
      <c r="WG110" s="1087"/>
      <c r="WH110" s="1087"/>
      <c r="WI110" s="1087"/>
      <c r="WJ110" s="1087"/>
      <c r="WK110" s="1087"/>
      <c r="WL110" s="1087"/>
      <c r="WM110" s="1087"/>
      <c r="WN110" s="1087"/>
      <c r="WO110" s="1087"/>
      <c r="WP110" s="1087"/>
      <c r="WQ110" s="1087"/>
      <c r="WR110" s="1087"/>
      <c r="WS110" s="1087"/>
      <c r="WT110" s="1087"/>
      <c r="WU110" s="1087"/>
      <c r="WV110" s="1087"/>
      <c r="WW110" s="1087"/>
      <c r="WX110" s="1087"/>
      <c r="WY110" s="1087"/>
      <c r="WZ110" s="1087"/>
      <c r="XA110" s="1087"/>
      <c r="XB110" s="1087"/>
      <c r="XC110" s="1087"/>
      <c r="XD110" s="1087"/>
      <c r="XE110" s="1087"/>
      <c r="XF110" s="1087"/>
      <c r="XG110" s="1087"/>
      <c r="XH110" s="1087"/>
      <c r="XI110" s="1087"/>
      <c r="XJ110" s="1087"/>
      <c r="XK110" s="1087"/>
      <c r="XL110" s="1087"/>
      <c r="XM110" s="1087"/>
      <c r="XN110" s="1087"/>
      <c r="XO110" s="1087"/>
      <c r="XP110" s="1087"/>
      <c r="XQ110" s="1087"/>
      <c r="XR110" s="1087"/>
      <c r="XS110" s="1087"/>
      <c r="XT110" s="1087"/>
      <c r="XU110" s="1087"/>
      <c r="XV110" s="1087"/>
      <c r="XW110" s="1087"/>
      <c r="XX110" s="1087"/>
      <c r="XY110" s="1087"/>
      <c r="XZ110" s="1087"/>
      <c r="YA110" s="1087"/>
      <c r="YB110" s="1087"/>
      <c r="YC110" s="1087"/>
      <c r="YD110" s="1087"/>
      <c r="YE110" s="1087"/>
      <c r="YF110" s="1087"/>
      <c r="YG110" s="1087"/>
      <c r="YH110" s="1087"/>
      <c r="YI110" s="1087"/>
      <c r="YJ110" s="1087"/>
      <c r="YK110" s="1087"/>
      <c r="YL110" s="1087"/>
      <c r="YM110" s="1087"/>
      <c r="YN110" s="1087"/>
      <c r="YO110" s="1087"/>
      <c r="YP110" s="1087"/>
      <c r="YQ110" s="1087"/>
      <c r="YR110" s="1087"/>
      <c r="YS110" s="1087"/>
      <c r="YT110" s="1087"/>
      <c r="YU110" s="1087"/>
      <c r="YV110" s="1087"/>
      <c r="YW110" s="1087"/>
      <c r="YX110" s="1087"/>
      <c r="YY110" s="1087"/>
      <c r="YZ110" s="1087"/>
      <c r="ZA110" s="1087"/>
      <c r="ZB110" s="1087"/>
      <c r="ZC110" s="1087"/>
      <c r="ZD110" s="1087"/>
      <c r="ZE110" s="1087"/>
      <c r="ZF110" s="1087"/>
      <c r="ZG110" s="1087"/>
      <c r="ZH110" s="1087"/>
      <c r="ZI110" s="1087"/>
      <c r="ZJ110" s="1087"/>
      <c r="ZK110" s="1087"/>
      <c r="ZL110" s="1087"/>
      <c r="ZM110" s="1087"/>
      <c r="ZN110" s="1087"/>
      <c r="ZO110" s="1087"/>
      <c r="ZP110" s="1087"/>
      <c r="ZQ110" s="1087"/>
      <c r="ZR110" s="1087"/>
      <c r="ZS110" s="1087"/>
      <c r="ZT110" s="1087"/>
      <c r="ZU110" s="1087"/>
      <c r="ZV110" s="1087"/>
      <c r="ZW110" s="1087"/>
      <c r="ZX110" s="1087"/>
      <c r="ZY110" s="1087"/>
      <c r="ZZ110" s="1087"/>
      <c r="AAA110" s="1087"/>
      <c r="AAB110" s="1087"/>
      <c r="AAC110" s="1087"/>
      <c r="AAD110" s="1087"/>
      <c r="AAE110" s="1087"/>
      <c r="AAF110" s="1087"/>
      <c r="AAG110" s="1087"/>
      <c r="AAH110" s="1087"/>
      <c r="AAI110" s="1087"/>
      <c r="AAJ110" s="1087"/>
      <c r="AAK110" s="1087"/>
      <c r="AAL110" s="1087"/>
      <c r="AAM110" s="1087"/>
      <c r="AAN110" s="1087"/>
      <c r="AAO110" s="1087"/>
      <c r="AAP110" s="1087"/>
      <c r="AAQ110" s="1087"/>
      <c r="AAR110" s="1087"/>
      <c r="AAS110" s="1087"/>
      <c r="AAT110" s="1087"/>
      <c r="AAU110" s="1087"/>
      <c r="AAV110" s="1087"/>
      <c r="AAW110" s="1087"/>
      <c r="AAX110" s="1087"/>
      <c r="AAY110" s="1087"/>
      <c r="AAZ110" s="1087"/>
      <c r="ABA110" s="1087"/>
      <c r="ABB110" s="1087"/>
      <c r="ABC110" s="1087"/>
      <c r="ABD110" s="1087"/>
      <c r="ABE110" s="1087"/>
      <c r="ABF110" s="1087"/>
      <c r="ABG110" s="1087"/>
      <c r="ABH110" s="1087"/>
      <c r="ABI110" s="1087"/>
      <c r="ABJ110" s="1087"/>
      <c r="ABK110" s="1087"/>
      <c r="ABL110" s="1087"/>
      <c r="ABM110" s="1087"/>
      <c r="ABN110" s="1087"/>
      <c r="ABO110" s="1087"/>
      <c r="ABP110" s="1087"/>
      <c r="ABQ110" s="1087"/>
      <c r="ABR110" s="1087"/>
      <c r="ABS110" s="1087"/>
      <c r="ABT110" s="1087"/>
      <c r="ABU110" s="1087"/>
      <c r="ABV110" s="1087"/>
      <c r="ABW110" s="1087"/>
      <c r="ABX110" s="1087"/>
      <c r="ABY110" s="1087"/>
      <c r="ABZ110" s="1087"/>
      <c r="ACA110" s="1087"/>
      <c r="ACB110" s="1087"/>
      <c r="ACC110" s="1087"/>
      <c r="ACD110" s="1087"/>
      <c r="ACE110" s="1087"/>
      <c r="ACF110" s="1087"/>
      <c r="ACG110" s="1087"/>
      <c r="ACH110" s="1087"/>
      <c r="ACI110" s="1087"/>
      <c r="ACJ110" s="1087"/>
      <c r="ACK110" s="1087"/>
      <c r="ACL110" s="1087"/>
      <c r="ACM110" s="1087"/>
      <c r="ACN110" s="1087"/>
      <c r="ACO110" s="1087"/>
      <c r="ACP110" s="1087"/>
      <c r="ACQ110" s="1087"/>
      <c r="ACR110" s="1087"/>
      <c r="ACS110" s="1087"/>
      <c r="ACT110" s="1087"/>
      <c r="ACU110" s="1087"/>
      <c r="ACV110" s="1087"/>
      <c r="ACW110" s="1087"/>
      <c r="ACX110" s="1087"/>
      <c r="ACY110" s="1087"/>
      <c r="ACZ110" s="1087"/>
      <c r="ADA110" s="1087"/>
      <c r="ADB110" s="1087"/>
      <c r="ADC110" s="1087"/>
      <c r="ADD110" s="1087"/>
      <c r="ADE110" s="1087"/>
      <c r="ADF110" s="1087"/>
      <c r="ADG110" s="1087"/>
      <c r="ADH110" s="1087"/>
      <c r="ADI110" s="1087"/>
      <c r="ADJ110" s="1087"/>
      <c r="ADK110" s="1087"/>
      <c r="ADL110" s="1087"/>
      <c r="ADM110" s="1087"/>
      <c r="ADN110" s="1087"/>
      <c r="ADO110" s="1087"/>
      <c r="ADP110" s="1087"/>
      <c r="ADQ110" s="1087"/>
      <c r="ADR110" s="1087"/>
      <c r="ADS110" s="1087"/>
      <c r="ADT110" s="1087"/>
      <c r="ADU110" s="1087"/>
      <c r="ADV110" s="1087"/>
      <c r="ADW110" s="1087"/>
      <c r="ADX110" s="1087"/>
      <c r="ADY110" s="1087"/>
      <c r="ADZ110" s="1087"/>
      <c r="AEA110" s="1087"/>
      <c r="AEB110" s="1087"/>
      <c r="AEC110" s="1087"/>
      <c r="AED110" s="1087"/>
      <c r="AEE110" s="1087"/>
      <c r="AEF110" s="1087"/>
      <c r="AEG110" s="1087"/>
      <c r="AEH110" s="1087"/>
      <c r="AEI110" s="1087"/>
      <c r="AEJ110" s="1087"/>
      <c r="AEK110" s="1087"/>
      <c r="AEL110" s="1087"/>
      <c r="AEM110" s="1087"/>
      <c r="AEN110" s="1087"/>
      <c r="AEO110" s="1087"/>
      <c r="AEP110" s="1087"/>
      <c r="AEQ110" s="1087"/>
      <c r="AER110" s="1087"/>
      <c r="AES110" s="1087"/>
      <c r="AET110" s="1087"/>
      <c r="AEU110" s="1087"/>
      <c r="AEV110" s="1087"/>
      <c r="AEW110" s="1087"/>
      <c r="AEX110" s="1087"/>
      <c r="AEY110" s="1087"/>
      <c r="AEZ110" s="1087"/>
      <c r="AFA110" s="1087"/>
      <c r="AFB110" s="1087"/>
      <c r="AFC110" s="1087"/>
      <c r="AFD110" s="1087"/>
      <c r="AFE110" s="1087"/>
      <c r="AFF110" s="1087"/>
      <c r="AFG110" s="1087"/>
      <c r="AFH110" s="1087"/>
      <c r="AFI110" s="1087"/>
      <c r="AFJ110" s="1087"/>
      <c r="AFK110" s="1087"/>
      <c r="AFL110" s="1087"/>
      <c r="AFM110" s="1087"/>
      <c r="AFN110" s="1087"/>
      <c r="AFO110" s="1087"/>
      <c r="AFP110" s="1087"/>
      <c r="AFQ110" s="1087"/>
      <c r="AFR110" s="1087"/>
      <c r="AFS110" s="1087"/>
      <c r="AFT110" s="1087"/>
      <c r="AFU110" s="1087"/>
      <c r="AFV110" s="1087"/>
      <c r="AFW110" s="1087"/>
      <c r="AFX110" s="1087"/>
      <c r="AFY110" s="1087"/>
      <c r="AFZ110" s="1087"/>
      <c r="AGA110" s="1087"/>
      <c r="AGB110" s="1087"/>
      <c r="AGC110" s="1087"/>
      <c r="AGD110" s="1087"/>
      <c r="AGE110" s="1087"/>
      <c r="AGF110" s="1087"/>
      <c r="AGG110" s="1087"/>
      <c r="AGH110" s="1087"/>
      <c r="AGI110" s="1087"/>
      <c r="AGJ110" s="1087"/>
      <c r="AGK110" s="1087"/>
      <c r="AGL110" s="1087"/>
      <c r="AGM110" s="1087"/>
      <c r="AGN110" s="1087"/>
      <c r="AGO110" s="1087"/>
      <c r="AGP110" s="1087"/>
      <c r="AGQ110" s="1087"/>
      <c r="AGR110" s="1087"/>
      <c r="AGS110" s="1087"/>
      <c r="AGT110" s="1087"/>
      <c r="AGU110" s="1087"/>
      <c r="AGV110" s="1087"/>
      <c r="AGW110" s="1087"/>
      <c r="AGX110" s="1087"/>
      <c r="AGY110" s="1087"/>
      <c r="AGZ110" s="1087"/>
      <c r="AHA110" s="1087"/>
      <c r="AHB110" s="1087"/>
      <c r="AHC110" s="1087"/>
      <c r="AHD110" s="1087"/>
      <c r="AHE110" s="1087"/>
      <c r="AHF110" s="1087"/>
      <c r="AHG110" s="1087"/>
      <c r="AHH110" s="1087"/>
      <c r="AHI110" s="1087"/>
      <c r="AHJ110" s="1087"/>
      <c r="AHK110" s="1087"/>
      <c r="AHL110" s="1087"/>
      <c r="AHM110" s="1087"/>
      <c r="AHN110" s="1087"/>
      <c r="AHO110" s="1087"/>
      <c r="AHP110" s="1087"/>
      <c r="AHQ110" s="1087"/>
      <c r="AHR110" s="1087"/>
      <c r="AHS110" s="1087"/>
      <c r="AHT110" s="1087"/>
      <c r="AHU110" s="1087"/>
      <c r="AHV110" s="1087"/>
      <c r="AHW110" s="1087"/>
      <c r="AHX110" s="1087"/>
      <c r="AHY110" s="1087"/>
      <c r="AHZ110" s="1087"/>
      <c r="AIA110" s="1087"/>
      <c r="AIB110" s="1087"/>
      <c r="AIC110" s="1087"/>
      <c r="AID110" s="1087"/>
      <c r="AIE110" s="1087"/>
      <c r="AIF110" s="1087"/>
      <c r="AIG110" s="1087"/>
      <c r="AIH110" s="1087"/>
      <c r="AII110" s="1087"/>
      <c r="AIJ110" s="1087"/>
      <c r="AIK110" s="1087"/>
      <c r="AIL110" s="1087"/>
      <c r="AIM110" s="1087"/>
      <c r="AIN110" s="1087"/>
      <c r="AIO110" s="1087"/>
      <c r="AIP110" s="1087"/>
      <c r="AIQ110" s="1087"/>
      <c r="AIR110" s="1087"/>
      <c r="AIS110" s="1087"/>
      <c r="AIT110" s="1087"/>
      <c r="AIU110" s="1087"/>
      <c r="AIV110" s="1087"/>
      <c r="AIW110" s="1087"/>
      <c r="AIX110" s="1087"/>
      <c r="AIY110" s="1087"/>
      <c r="AIZ110" s="1087"/>
      <c r="AJA110" s="1087"/>
      <c r="AJB110" s="1087"/>
      <c r="AJC110" s="1087"/>
      <c r="AJD110" s="1087"/>
      <c r="AJE110" s="1087"/>
      <c r="AJF110" s="1087"/>
      <c r="AJG110" s="1087"/>
      <c r="AJH110" s="1087"/>
      <c r="AJI110" s="1087"/>
      <c r="AJJ110" s="1087"/>
      <c r="AJK110" s="1087"/>
      <c r="AJL110" s="1087"/>
      <c r="AJM110" s="1087"/>
      <c r="AJN110" s="1087"/>
      <c r="AJO110" s="1087"/>
      <c r="AJP110" s="1087"/>
      <c r="AJQ110" s="1087"/>
      <c r="AJR110" s="1087"/>
      <c r="AJS110" s="1087"/>
      <c r="AJT110" s="1087"/>
      <c r="AJU110" s="1087"/>
      <c r="AJV110" s="1087"/>
      <c r="AJW110" s="1087"/>
      <c r="AJX110" s="1087"/>
      <c r="AJY110" s="1087"/>
      <c r="AJZ110" s="1087"/>
      <c r="AKA110" s="1087"/>
      <c r="AKB110" s="1087"/>
      <c r="AKC110" s="1087"/>
      <c r="AKD110" s="1087"/>
      <c r="AKE110" s="1087"/>
      <c r="AKF110" s="1087"/>
      <c r="AKG110" s="1087"/>
      <c r="AKH110" s="1087"/>
      <c r="AKI110" s="1087"/>
      <c r="AKJ110" s="1087"/>
      <c r="AKK110" s="1087"/>
      <c r="AKL110" s="1087"/>
      <c r="AKM110" s="1087"/>
      <c r="AKN110" s="1087"/>
      <c r="AKO110" s="1087"/>
      <c r="AKP110" s="1087"/>
      <c r="AKQ110" s="1087"/>
      <c r="AKR110" s="1087"/>
      <c r="AKS110" s="1087"/>
      <c r="AKT110" s="1087"/>
      <c r="AKU110" s="1087"/>
      <c r="AKV110" s="1087"/>
      <c r="AKW110" s="1087"/>
      <c r="AKX110" s="1087"/>
      <c r="AKY110" s="1087"/>
      <c r="AKZ110" s="1087"/>
      <c r="ALA110" s="1087"/>
      <c r="ALB110" s="1087"/>
      <c r="ALC110" s="1087"/>
      <c r="ALD110" s="1087"/>
      <c r="ALE110" s="1087"/>
      <c r="ALF110" s="1087"/>
      <c r="ALG110" s="1087"/>
      <c r="ALH110" s="1087"/>
      <c r="ALI110" s="1087"/>
      <c r="ALJ110" s="1087"/>
      <c r="ALK110" s="1087"/>
      <c r="ALL110" s="1087"/>
      <c r="ALM110" s="1087"/>
      <c r="ALN110" s="1087"/>
      <c r="ALO110" s="1087"/>
      <c r="ALP110" s="1087"/>
      <c r="ALQ110" s="1087"/>
      <c r="ALR110" s="1087"/>
      <c r="ALS110" s="1087"/>
      <c r="ALT110" s="1087"/>
      <c r="ALU110" s="1087"/>
      <c r="ALV110" s="1087"/>
      <c r="ALW110" s="1087"/>
      <c r="ALX110" s="1087"/>
      <c r="ALY110" s="1087"/>
      <c r="ALZ110" s="1087"/>
      <c r="AMA110" s="1087"/>
      <c r="AMB110" s="1087"/>
      <c r="AMC110" s="1087"/>
      <c r="AMD110" s="1087"/>
      <c r="AME110" s="1087"/>
      <c r="AMF110" s="1087"/>
      <c r="AMG110" s="1087"/>
      <c r="AMH110" s="1087"/>
    </row>
    <row r="111" spans="1:1025" s="1087" customFormat="1" ht="12" x14ac:dyDescent="0.2">
      <c r="A111" s="1113" t="s">
        <v>2664</v>
      </c>
      <c r="B111" s="793" t="s">
        <v>2665</v>
      </c>
      <c r="C111" s="1085">
        <v>548500000</v>
      </c>
      <c r="D111" s="1085">
        <v>231711976.09</v>
      </c>
      <c r="E111" s="1085">
        <v>780211976.09000003</v>
      </c>
      <c r="F111" s="1085">
        <v>128148774.8</v>
      </c>
      <c r="G111" s="1085">
        <v>652063201.28999996</v>
      </c>
      <c r="H111" s="1357">
        <f t="shared" si="1"/>
        <v>0.16424866411588843</v>
      </c>
      <c r="AMI111" s="793"/>
      <c r="AMJ111" s="793"/>
      <c r="AMK111" s="793"/>
    </row>
    <row r="112" spans="1:1025" s="1087" customFormat="1" ht="12" x14ac:dyDescent="0.2">
      <c r="A112" s="1113" t="s">
        <v>2666</v>
      </c>
      <c r="B112" s="793" t="s">
        <v>2665</v>
      </c>
      <c r="C112" s="1085">
        <v>548500000</v>
      </c>
      <c r="D112" s="1085">
        <v>231711976.09</v>
      </c>
      <c r="E112" s="1085">
        <v>780211976.09000003</v>
      </c>
      <c r="F112" s="1085">
        <v>128148774.8</v>
      </c>
      <c r="G112" s="1085">
        <v>652063201.28999996</v>
      </c>
      <c r="H112" s="1357">
        <f t="shared" si="1"/>
        <v>0.16424866411588843</v>
      </c>
      <c r="AMI112" s="793"/>
      <c r="AMJ112" s="793"/>
      <c r="AMK112" s="793"/>
    </row>
    <row r="113" spans="1:1025" s="1087" customFormat="1" ht="12" x14ac:dyDescent="0.2">
      <c r="A113" s="1113" t="s">
        <v>2667</v>
      </c>
      <c r="B113" s="793" t="s">
        <v>4843</v>
      </c>
      <c r="C113" s="1085">
        <v>102552696.02</v>
      </c>
      <c r="D113" s="1085">
        <v>19476664</v>
      </c>
      <c r="E113" s="1085">
        <v>122029360.02</v>
      </c>
      <c r="F113" s="1085">
        <v>205467724.55000001</v>
      </c>
      <c r="G113" s="1085">
        <v>-83438364.530000001</v>
      </c>
      <c r="H113" s="1357">
        <f t="shared" si="1"/>
        <v>1.6837564707077453</v>
      </c>
      <c r="AMI113" s="793"/>
      <c r="AMJ113" s="793"/>
      <c r="AMK113" s="793"/>
    </row>
    <row r="114" spans="1:1025" s="1087" customFormat="1" ht="12" x14ac:dyDescent="0.2">
      <c r="A114" s="1113" t="s">
        <v>2668</v>
      </c>
      <c r="B114" s="793" t="s">
        <v>4843</v>
      </c>
      <c r="C114" s="1085">
        <v>102552696.02</v>
      </c>
      <c r="D114" s="1085">
        <v>19476664</v>
      </c>
      <c r="E114" s="1085">
        <v>122029360.02</v>
      </c>
      <c r="F114" s="1085">
        <v>205467724.55000001</v>
      </c>
      <c r="G114" s="1085">
        <v>-83438364.530000001</v>
      </c>
      <c r="H114" s="1357">
        <f t="shared" si="1"/>
        <v>1.6837564707077453</v>
      </c>
      <c r="AMI114" s="793"/>
      <c r="AMJ114" s="793"/>
      <c r="AMK114" s="793"/>
    </row>
    <row r="115" spans="1:1025" s="1087" customFormat="1" ht="12" x14ac:dyDescent="0.2">
      <c r="A115" s="1113" t="s">
        <v>2669</v>
      </c>
      <c r="B115" s="793" t="s">
        <v>4844</v>
      </c>
      <c r="C115" s="1085">
        <v>378398804</v>
      </c>
      <c r="D115" s="1085">
        <v>499484272.42000002</v>
      </c>
      <c r="E115" s="1085">
        <v>877883076.41999996</v>
      </c>
      <c r="F115" s="1085">
        <v>246015104.59999999</v>
      </c>
      <c r="G115" s="1085">
        <v>631867971.82000005</v>
      </c>
      <c r="H115" s="1357">
        <f t="shared" si="1"/>
        <v>0.28023675499389689</v>
      </c>
      <c r="AMI115" s="793"/>
      <c r="AMJ115" s="793"/>
      <c r="AMK115" s="793"/>
    </row>
    <row r="116" spans="1:1025" s="1087" customFormat="1" ht="12" x14ac:dyDescent="0.2">
      <c r="A116" s="1113" t="s">
        <v>2670</v>
      </c>
      <c r="B116" s="793" t="s">
        <v>4844</v>
      </c>
      <c r="C116" s="1085">
        <v>378398804</v>
      </c>
      <c r="D116" s="1085">
        <v>499484272.42000002</v>
      </c>
      <c r="E116" s="1085">
        <v>877883076.41999996</v>
      </c>
      <c r="F116" s="1085">
        <v>246015104.59999999</v>
      </c>
      <c r="G116" s="1085">
        <v>631867971.82000005</v>
      </c>
      <c r="H116" s="1357">
        <f t="shared" si="1"/>
        <v>0.28023675499389689</v>
      </c>
      <c r="AMI116" s="793"/>
      <c r="AMJ116" s="793"/>
      <c r="AMK116" s="793"/>
    </row>
    <row r="117" spans="1:1025" s="1087" customFormat="1" ht="12" x14ac:dyDescent="0.2">
      <c r="A117" s="1113" t="s">
        <v>2671</v>
      </c>
      <c r="B117" s="793" t="s">
        <v>2672</v>
      </c>
      <c r="C117" s="1085">
        <v>1737973265.8399999</v>
      </c>
      <c r="D117" s="1085">
        <v>-25470105.600000001</v>
      </c>
      <c r="E117" s="1085">
        <v>1712503160.24</v>
      </c>
      <c r="F117" s="1085">
        <v>769387549.29999995</v>
      </c>
      <c r="G117" s="1085">
        <v>943115610.94000006</v>
      </c>
      <c r="H117" s="1357">
        <f t="shared" si="1"/>
        <v>0.44927657195807658</v>
      </c>
      <c r="AMI117" s="793"/>
      <c r="AMJ117" s="793"/>
      <c r="AMK117" s="793"/>
    </row>
    <row r="118" spans="1:1025" s="1087" customFormat="1" ht="12" x14ac:dyDescent="0.2">
      <c r="A118" s="1113" t="s">
        <v>2673</v>
      </c>
      <c r="B118" s="793" t="s">
        <v>2672</v>
      </c>
      <c r="C118" s="1085">
        <v>1737973265.8399999</v>
      </c>
      <c r="D118" s="1085">
        <v>-25470105.600000001</v>
      </c>
      <c r="E118" s="1085">
        <v>1712503160.24</v>
      </c>
      <c r="F118" s="1085">
        <v>769387549.29999995</v>
      </c>
      <c r="G118" s="1085">
        <v>943115610.94000006</v>
      </c>
      <c r="H118" s="1357">
        <f t="shared" si="1"/>
        <v>0.44927657195807658</v>
      </c>
      <c r="AMI118" s="793"/>
      <c r="AMJ118" s="793"/>
      <c r="AMK118" s="793"/>
    </row>
    <row r="119" spans="1:1025" s="1087" customFormat="1" ht="12" x14ac:dyDescent="0.2">
      <c r="A119" s="1113" t="s">
        <v>2674</v>
      </c>
      <c r="B119" s="793" t="s">
        <v>2675</v>
      </c>
      <c r="C119" s="1085">
        <v>1463493576.6800001</v>
      </c>
      <c r="D119" s="1085">
        <v>34500463.100000001</v>
      </c>
      <c r="E119" s="1085">
        <v>1497994039.78</v>
      </c>
      <c r="F119" s="1085">
        <v>462816249.39999998</v>
      </c>
      <c r="G119" s="1085">
        <v>1035177790.38</v>
      </c>
      <c r="H119" s="1357">
        <f t="shared" si="1"/>
        <v>0.30895733701849082</v>
      </c>
      <c r="AMI119" s="793"/>
      <c r="AMJ119" s="793"/>
      <c r="AMK119" s="793"/>
    </row>
    <row r="120" spans="1:1025" s="1087" customFormat="1" ht="12" x14ac:dyDescent="0.2">
      <c r="A120" s="1113" t="s">
        <v>2676</v>
      </c>
      <c r="B120" s="793" t="s">
        <v>2675</v>
      </c>
      <c r="C120" s="1085">
        <v>1463493576.6800001</v>
      </c>
      <c r="D120" s="1085">
        <v>34500463.100000001</v>
      </c>
      <c r="E120" s="1085">
        <v>1497994039.78</v>
      </c>
      <c r="F120" s="1085">
        <v>462816249.39999998</v>
      </c>
      <c r="G120" s="1085">
        <v>1035177790.38</v>
      </c>
      <c r="H120" s="1357">
        <f t="shared" si="1"/>
        <v>0.30895733701849082</v>
      </c>
      <c r="AMI120" s="793"/>
      <c r="AMJ120" s="793"/>
      <c r="AMK120" s="793"/>
    </row>
    <row r="121" spans="1:1025" s="1087" customFormat="1" ht="12" x14ac:dyDescent="0.2">
      <c r="A121" s="1113" t="s">
        <v>2677</v>
      </c>
      <c r="B121" s="793" t="s">
        <v>5088</v>
      </c>
      <c r="C121" s="1085">
        <v>1429453351.9000001</v>
      </c>
      <c r="D121" s="1085">
        <v>-22358158.550000001</v>
      </c>
      <c r="E121" s="1085">
        <v>1407095193.3499999</v>
      </c>
      <c r="F121" s="1085">
        <v>429606746.66000003</v>
      </c>
      <c r="G121" s="1085">
        <v>977488446.69000006</v>
      </c>
      <c r="H121" s="1357">
        <f t="shared" si="1"/>
        <v>0.30531462881142823</v>
      </c>
      <c r="AMI121" s="793"/>
      <c r="AMJ121" s="793"/>
      <c r="AMK121" s="793"/>
    </row>
    <row r="122" spans="1:1025" s="1087" customFormat="1" ht="12" x14ac:dyDescent="0.2">
      <c r="A122" s="1113" t="s">
        <v>2678</v>
      </c>
      <c r="B122" s="793" t="s">
        <v>2679</v>
      </c>
      <c r="C122" s="1085">
        <v>185315194.65000001</v>
      </c>
      <c r="D122" s="1085">
        <v>-19965704</v>
      </c>
      <c r="E122" s="1085">
        <v>165349490.65000001</v>
      </c>
      <c r="F122" s="1085">
        <v>61931957.100000001</v>
      </c>
      <c r="G122" s="1085">
        <v>103417533.55</v>
      </c>
      <c r="H122" s="1357">
        <f t="shared" si="1"/>
        <v>0.37455184685807802</v>
      </c>
      <c r="AMI122" s="793"/>
      <c r="AMJ122" s="793"/>
      <c r="AMK122" s="793"/>
    </row>
    <row r="123" spans="1:1025" s="1087" customFormat="1" ht="12" x14ac:dyDescent="0.2">
      <c r="A123" s="1113" t="s">
        <v>2680</v>
      </c>
      <c r="B123" s="793" t="s">
        <v>2679</v>
      </c>
      <c r="C123" s="1085">
        <v>185315194.65000001</v>
      </c>
      <c r="D123" s="1085">
        <v>-19965704</v>
      </c>
      <c r="E123" s="1085">
        <v>165349490.65000001</v>
      </c>
      <c r="F123" s="1085">
        <v>61931957.100000001</v>
      </c>
      <c r="G123" s="1085">
        <v>103417533.55</v>
      </c>
      <c r="H123" s="1357">
        <f t="shared" si="1"/>
        <v>0.37455184685807802</v>
      </c>
      <c r="AMI123" s="793"/>
      <c r="AMJ123" s="793"/>
      <c r="AMK123" s="793"/>
    </row>
    <row r="124" spans="1:1025" s="1087" customFormat="1" ht="12" x14ac:dyDescent="0.2">
      <c r="A124" s="1113" t="s">
        <v>2681</v>
      </c>
      <c r="B124" s="793" t="s">
        <v>2682</v>
      </c>
      <c r="C124" s="1085">
        <v>590358157.25</v>
      </c>
      <c r="D124" s="1085">
        <v>-8444027</v>
      </c>
      <c r="E124" s="1085">
        <v>581914130.25</v>
      </c>
      <c r="F124" s="1085">
        <v>158805279</v>
      </c>
      <c r="G124" s="1085">
        <v>423108851.25</v>
      </c>
      <c r="H124" s="1357">
        <f t="shared" si="1"/>
        <v>0.27290156871044635</v>
      </c>
      <c r="AMI124" s="793"/>
      <c r="AMJ124" s="793"/>
      <c r="AMK124" s="793"/>
    </row>
    <row r="125" spans="1:1025" s="1087" customFormat="1" ht="12" x14ac:dyDescent="0.2">
      <c r="A125" s="1113" t="s">
        <v>2683</v>
      </c>
      <c r="B125" s="793" t="s">
        <v>2682</v>
      </c>
      <c r="C125" s="1085">
        <v>590358157.25</v>
      </c>
      <c r="D125" s="1085">
        <v>-8444027</v>
      </c>
      <c r="E125" s="1085">
        <v>581914130.25</v>
      </c>
      <c r="F125" s="1085">
        <v>158805279</v>
      </c>
      <c r="G125" s="1085">
        <v>423108851.25</v>
      </c>
      <c r="H125" s="1357">
        <f t="shared" si="1"/>
        <v>0.27290156871044635</v>
      </c>
      <c r="AMI125" s="793"/>
      <c r="AMJ125" s="793"/>
      <c r="AMK125" s="793"/>
    </row>
    <row r="126" spans="1:1025" s="1087" customFormat="1" ht="12" x14ac:dyDescent="0.2">
      <c r="A126" s="1113" t="s">
        <v>2684</v>
      </c>
      <c r="B126" s="793" t="s">
        <v>2685</v>
      </c>
      <c r="C126" s="1085">
        <v>322490000</v>
      </c>
      <c r="D126" s="1085">
        <v>-3034235.3</v>
      </c>
      <c r="E126" s="1085">
        <v>319455764.69999999</v>
      </c>
      <c r="F126" s="1085">
        <v>110244297.47</v>
      </c>
      <c r="G126" s="1085">
        <v>209211467.22999999</v>
      </c>
      <c r="H126" s="1357">
        <f t="shared" si="1"/>
        <v>0.34510035395207256</v>
      </c>
      <c r="AMI126" s="793"/>
      <c r="AMJ126" s="793"/>
      <c r="AMK126" s="793"/>
    </row>
    <row r="127" spans="1:1025" s="1087" customFormat="1" ht="12" x14ac:dyDescent="0.2">
      <c r="A127" s="1113" t="s">
        <v>2686</v>
      </c>
      <c r="B127" s="793" t="s">
        <v>2685</v>
      </c>
      <c r="C127" s="1085">
        <v>322490000</v>
      </c>
      <c r="D127" s="1085">
        <v>-3034235.3</v>
      </c>
      <c r="E127" s="1085">
        <v>319455764.69999999</v>
      </c>
      <c r="F127" s="1085">
        <v>110244297.47</v>
      </c>
      <c r="G127" s="1085">
        <v>209211467.22999999</v>
      </c>
      <c r="H127" s="1357">
        <f t="shared" si="1"/>
        <v>0.34510035395207256</v>
      </c>
      <c r="AMI127" s="793"/>
      <c r="AMJ127" s="793"/>
      <c r="AMK127" s="793"/>
    </row>
    <row r="128" spans="1:1025" s="1087" customFormat="1" ht="12" x14ac:dyDescent="0.2">
      <c r="A128" s="1113" t="s">
        <v>2687</v>
      </c>
      <c r="B128" s="793" t="s">
        <v>2688</v>
      </c>
      <c r="C128" s="1085">
        <v>331290000</v>
      </c>
      <c r="D128" s="1085">
        <v>9085807.75</v>
      </c>
      <c r="E128" s="1085">
        <v>340375807.75</v>
      </c>
      <c r="F128" s="1085">
        <v>98625213.090000004</v>
      </c>
      <c r="G128" s="1085">
        <v>241750594.66</v>
      </c>
      <c r="H128" s="1357">
        <f t="shared" si="1"/>
        <v>0.2897538862763081</v>
      </c>
      <c r="AMI128" s="793"/>
      <c r="AMJ128" s="793"/>
      <c r="AMK128" s="793"/>
    </row>
    <row r="129" spans="1:1025" s="1087" customFormat="1" ht="12" x14ac:dyDescent="0.2">
      <c r="A129" s="1113" t="s">
        <v>2689</v>
      </c>
      <c r="B129" s="793" t="s">
        <v>2688</v>
      </c>
      <c r="C129" s="1085">
        <v>331290000</v>
      </c>
      <c r="D129" s="1085">
        <v>9085807.75</v>
      </c>
      <c r="E129" s="1085">
        <v>340375807.75</v>
      </c>
      <c r="F129" s="1085">
        <v>98625213.090000004</v>
      </c>
      <c r="G129" s="1085">
        <v>241750594.66</v>
      </c>
      <c r="H129" s="1357">
        <f t="shared" si="1"/>
        <v>0.2897538862763081</v>
      </c>
      <c r="AMI129" s="793"/>
      <c r="AMJ129" s="793"/>
      <c r="AMK129" s="793"/>
    </row>
    <row r="130" spans="1:1025" s="1087" customFormat="1" ht="12" x14ac:dyDescent="0.2">
      <c r="A130" s="1113" t="s">
        <v>2690</v>
      </c>
      <c r="B130" s="793" t="s">
        <v>4845</v>
      </c>
      <c r="C130" s="1085">
        <v>1443750000</v>
      </c>
      <c r="D130" s="1085">
        <v>-99319200</v>
      </c>
      <c r="E130" s="1085">
        <v>1344430800</v>
      </c>
      <c r="F130" s="1085">
        <v>203699139.22999999</v>
      </c>
      <c r="G130" s="1085">
        <v>1140731660.77</v>
      </c>
      <c r="H130" s="1357">
        <f t="shared" si="1"/>
        <v>0.15151329412417508</v>
      </c>
      <c r="AMI130" s="793"/>
      <c r="AMJ130" s="793"/>
      <c r="AMK130" s="793"/>
    </row>
    <row r="131" spans="1:1025" s="1087" customFormat="1" ht="12" x14ac:dyDescent="0.2">
      <c r="A131" s="1113" t="s">
        <v>2691</v>
      </c>
      <c r="B131" s="793" t="s">
        <v>2692</v>
      </c>
      <c r="C131" s="1085">
        <v>1443750000</v>
      </c>
      <c r="D131" s="1085">
        <v>-99319200</v>
      </c>
      <c r="E131" s="1085">
        <v>1344430800</v>
      </c>
      <c r="F131" s="1085">
        <v>203699139.22999999</v>
      </c>
      <c r="G131" s="1085">
        <v>1140731660.77</v>
      </c>
      <c r="H131" s="1357">
        <f t="shared" ref="H131:H166" si="2">F131/E131</f>
        <v>0.15151329412417508</v>
      </c>
      <c r="AMI131" s="793"/>
      <c r="AMJ131" s="793"/>
      <c r="AMK131" s="793"/>
    </row>
    <row r="132" spans="1:1025" s="1087" customFormat="1" ht="12" x14ac:dyDescent="0.2">
      <c r="A132" s="1113" t="s">
        <v>2693</v>
      </c>
      <c r="B132" s="793" t="s">
        <v>2692</v>
      </c>
      <c r="C132" s="1085">
        <v>953680000</v>
      </c>
      <c r="D132" s="1085">
        <v>-99319200</v>
      </c>
      <c r="E132" s="1085">
        <v>854360800</v>
      </c>
      <c r="F132" s="1085">
        <v>201189301.22999999</v>
      </c>
      <c r="G132" s="1085">
        <v>653171498.76999998</v>
      </c>
      <c r="H132" s="1357">
        <f t="shared" si="2"/>
        <v>0.23548517351217424</v>
      </c>
      <c r="AMI132" s="793"/>
      <c r="AMJ132" s="793"/>
      <c r="AMK132" s="793"/>
    </row>
    <row r="133" spans="1:1025" s="1087" customFormat="1" ht="12" x14ac:dyDescent="0.2">
      <c r="A133" s="1113" t="s">
        <v>2694</v>
      </c>
      <c r="B133" s="793" t="s">
        <v>2695</v>
      </c>
      <c r="C133" s="1085">
        <v>450000000</v>
      </c>
      <c r="D133" s="1085">
        <v>0</v>
      </c>
      <c r="E133" s="1085">
        <v>450000000</v>
      </c>
      <c r="F133" s="1085">
        <v>0</v>
      </c>
      <c r="G133" s="1085">
        <v>450000000</v>
      </c>
      <c r="H133" s="1357">
        <f t="shared" si="2"/>
        <v>0</v>
      </c>
      <c r="AMI133" s="793"/>
      <c r="AMJ133" s="793"/>
      <c r="AMK133" s="793"/>
    </row>
    <row r="134" spans="1:1025" s="1087" customFormat="1" ht="12" x14ac:dyDescent="0.2">
      <c r="A134" s="1113" t="s">
        <v>2696</v>
      </c>
      <c r="B134" s="793" t="s">
        <v>2697</v>
      </c>
      <c r="C134" s="1085">
        <v>40070000</v>
      </c>
      <c r="D134" s="1085">
        <v>0</v>
      </c>
      <c r="E134" s="1085">
        <v>40070000</v>
      </c>
      <c r="F134" s="1085">
        <v>2509838</v>
      </c>
      <c r="G134" s="1085">
        <v>37560162</v>
      </c>
      <c r="H134" s="1357">
        <f t="shared" si="2"/>
        <v>6.2636336411280261E-2</v>
      </c>
      <c r="AMI134" s="793"/>
      <c r="AMJ134" s="793"/>
      <c r="AMK134" s="793"/>
    </row>
    <row r="135" spans="1:1025" s="1087" customFormat="1" ht="12" x14ac:dyDescent="0.2">
      <c r="A135" s="1113" t="s">
        <v>2698</v>
      </c>
      <c r="B135" s="793" t="s">
        <v>4846</v>
      </c>
      <c r="C135" s="1085">
        <v>1561353704.0699999</v>
      </c>
      <c r="D135" s="1085">
        <v>131134106.48999999</v>
      </c>
      <c r="E135" s="1085">
        <v>1692487810.5599999</v>
      </c>
      <c r="F135" s="1085">
        <v>617673939.17999995</v>
      </c>
      <c r="G135" s="1085">
        <v>1074813871.3800001</v>
      </c>
      <c r="H135" s="1357">
        <f t="shared" si="2"/>
        <v>0.36495030293637848</v>
      </c>
      <c r="AMI135" s="793"/>
      <c r="AMJ135" s="793"/>
      <c r="AMK135" s="793"/>
    </row>
    <row r="136" spans="1:1025" s="1087" customFormat="1" ht="12" x14ac:dyDescent="0.2">
      <c r="A136" s="1113" t="s">
        <v>2699</v>
      </c>
      <c r="B136" s="793" t="s">
        <v>2700</v>
      </c>
      <c r="C136" s="1085">
        <v>1555673704.0699999</v>
      </c>
      <c r="D136" s="1085">
        <v>129055680.48999999</v>
      </c>
      <c r="E136" s="1085">
        <v>1684729384.5599999</v>
      </c>
      <c r="F136" s="1085">
        <v>615946396.38</v>
      </c>
      <c r="G136" s="1085">
        <v>1068782988.1799999</v>
      </c>
      <c r="H136" s="1357">
        <f t="shared" si="2"/>
        <v>0.36560553999054657</v>
      </c>
      <c r="AMI136" s="793"/>
      <c r="AMJ136" s="793"/>
      <c r="AMK136" s="793"/>
    </row>
    <row r="137" spans="1:1025" s="1087" customFormat="1" ht="12" x14ac:dyDescent="0.2">
      <c r="A137" s="1113" t="s">
        <v>2701</v>
      </c>
      <c r="B137" s="793" t="s">
        <v>2700</v>
      </c>
      <c r="C137" s="1085">
        <v>1555673704.0699999</v>
      </c>
      <c r="D137" s="1085">
        <v>129055680.48999999</v>
      </c>
      <c r="E137" s="1085">
        <v>1684729384.5599999</v>
      </c>
      <c r="F137" s="1085">
        <v>615946396.38</v>
      </c>
      <c r="G137" s="1085">
        <v>1068782988.1799999</v>
      </c>
      <c r="H137" s="1357">
        <f t="shared" si="2"/>
        <v>0.36560553999054657</v>
      </c>
      <c r="AMI137" s="793"/>
      <c r="AMJ137" s="793"/>
      <c r="AMK137" s="793"/>
    </row>
    <row r="138" spans="1:1025" s="1087" customFormat="1" ht="12" x14ac:dyDescent="0.2">
      <c r="A138" s="1113" t="s">
        <v>2702</v>
      </c>
      <c r="B138" s="793" t="s">
        <v>2703</v>
      </c>
      <c r="C138" s="1085">
        <v>3630000</v>
      </c>
      <c r="D138" s="1085">
        <v>2078426</v>
      </c>
      <c r="E138" s="1085">
        <v>5708426</v>
      </c>
      <c r="F138" s="1085">
        <v>1727542.8</v>
      </c>
      <c r="G138" s="1085">
        <v>3980883.2</v>
      </c>
      <c r="H138" s="1357">
        <f t="shared" si="2"/>
        <v>0.30263032226396558</v>
      </c>
      <c r="AMI138" s="793"/>
      <c r="AMJ138" s="793"/>
      <c r="AMK138" s="793"/>
    </row>
    <row r="139" spans="1:1025" s="1087" customFormat="1" ht="12" x14ac:dyDescent="0.2">
      <c r="A139" s="1113" t="s">
        <v>2704</v>
      </c>
      <c r="B139" s="793" t="s">
        <v>2703</v>
      </c>
      <c r="C139" s="1085">
        <v>3630000</v>
      </c>
      <c r="D139" s="1085">
        <v>2078426</v>
      </c>
      <c r="E139" s="1085">
        <v>5708426</v>
      </c>
      <c r="F139" s="1085">
        <v>1727542.8</v>
      </c>
      <c r="G139" s="1085">
        <v>3980883.2</v>
      </c>
      <c r="H139" s="1357">
        <f t="shared" si="2"/>
        <v>0.30263032226396558</v>
      </c>
      <c r="AMI139" s="793"/>
      <c r="AMJ139" s="793"/>
      <c r="AMK139" s="793"/>
    </row>
    <row r="140" spans="1:1025" s="1087" customFormat="1" ht="12" x14ac:dyDescent="0.2">
      <c r="A140" s="1113" t="s">
        <v>2705</v>
      </c>
      <c r="B140" s="793" t="s">
        <v>5089</v>
      </c>
      <c r="C140" s="1085">
        <v>2050000</v>
      </c>
      <c r="D140" s="1085">
        <v>0</v>
      </c>
      <c r="E140" s="1085">
        <v>2050000</v>
      </c>
      <c r="F140" s="1085">
        <v>0</v>
      </c>
      <c r="G140" s="1085">
        <v>2050000</v>
      </c>
      <c r="H140" s="1357">
        <f t="shared" si="2"/>
        <v>0</v>
      </c>
      <c r="AMI140" s="793"/>
      <c r="AMJ140" s="793"/>
      <c r="AMK140" s="793"/>
    </row>
    <row r="141" spans="1:1025" s="1087" customFormat="1" ht="12" x14ac:dyDescent="0.2">
      <c r="A141" s="1113" t="s">
        <v>2706</v>
      </c>
      <c r="B141" s="793" t="s">
        <v>5089</v>
      </c>
      <c r="C141" s="1085">
        <v>2050000</v>
      </c>
      <c r="D141" s="1085">
        <v>0</v>
      </c>
      <c r="E141" s="1085">
        <v>2050000</v>
      </c>
      <c r="F141" s="1085">
        <v>0</v>
      </c>
      <c r="G141" s="1085">
        <v>2050000</v>
      </c>
      <c r="H141" s="1357">
        <f t="shared" si="2"/>
        <v>0</v>
      </c>
      <c r="AMI141" s="793"/>
      <c r="AMJ141" s="793"/>
      <c r="AMK141" s="793"/>
    </row>
    <row r="142" spans="1:1025" s="1087" customFormat="1" ht="12" x14ac:dyDescent="0.2">
      <c r="A142" s="1113" t="s">
        <v>2707</v>
      </c>
      <c r="B142" s="793" t="s">
        <v>2708</v>
      </c>
      <c r="C142" s="1085">
        <v>4370999312.4399996</v>
      </c>
      <c r="D142" s="1085">
        <v>3000871242.25</v>
      </c>
      <c r="E142" s="1085">
        <v>7371870554.6899996</v>
      </c>
      <c r="F142" s="1085">
        <v>2151146693.23</v>
      </c>
      <c r="G142" s="1085">
        <v>5220723861.46</v>
      </c>
      <c r="H142" s="1357">
        <f t="shared" si="2"/>
        <v>0.29180472951487679</v>
      </c>
      <c r="AMI142" s="793"/>
      <c r="AMJ142" s="793"/>
      <c r="AMK142" s="793"/>
    </row>
    <row r="143" spans="1:1025" s="1087" customFormat="1" ht="12" x14ac:dyDescent="0.2">
      <c r="A143" s="1113" t="s">
        <v>2709</v>
      </c>
      <c r="B143" s="793" t="s">
        <v>2710</v>
      </c>
      <c r="C143" s="1085">
        <v>2202163338.0500002</v>
      </c>
      <c r="D143" s="1085">
        <v>2157714143.54</v>
      </c>
      <c r="E143" s="1085">
        <v>4359877481.5900002</v>
      </c>
      <c r="F143" s="1085">
        <v>1520039165.3499999</v>
      </c>
      <c r="G143" s="1085">
        <v>2839838316.2399998</v>
      </c>
      <c r="H143" s="1357">
        <f t="shared" si="2"/>
        <v>0.34864263314015376</v>
      </c>
      <c r="AMI143" s="793"/>
      <c r="AMJ143" s="793"/>
      <c r="AMK143" s="793"/>
    </row>
    <row r="144" spans="1:1025" s="1087" customFormat="1" ht="12" x14ac:dyDescent="0.2">
      <c r="A144" s="1113" t="s">
        <v>2711</v>
      </c>
      <c r="B144" s="793" t="s">
        <v>2710</v>
      </c>
      <c r="C144" s="1085">
        <v>2202163338.0500002</v>
      </c>
      <c r="D144" s="1085">
        <v>2157714143.54</v>
      </c>
      <c r="E144" s="1085">
        <v>4359877481.5900002</v>
      </c>
      <c r="F144" s="1085">
        <v>1520039165.3499999</v>
      </c>
      <c r="G144" s="1085">
        <v>2839838316.2399998</v>
      </c>
      <c r="H144" s="1357">
        <f t="shared" si="2"/>
        <v>0.34864263314015376</v>
      </c>
      <c r="AMI144" s="793"/>
      <c r="AMJ144" s="793"/>
      <c r="AMK144" s="793"/>
    </row>
    <row r="145" spans="1:1025" s="1087" customFormat="1" ht="12" x14ac:dyDescent="0.2">
      <c r="A145" s="1113" t="s">
        <v>2712</v>
      </c>
      <c r="B145" s="793" t="s">
        <v>2713</v>
      </c>
      <c r="C145" s="1085">
        <v>69213778.819999993</v>
      </c>
      <c r="D145" s="1085">
        <v>193953586.65000001</v>
      </c>
      <c r="E145" s="1085">
        <v>263167365.47</v>
      </c>
      <c r="F145" s="1085">
        <v>67346550</v>
      </c>
      <c r="G145" s="1085">
        <v>195820815.47</v>
      </c>
      <c r="H145" s="1357">
        <f t="shared" si="2"/>
        <v>0.25590768019326177</v>
      </c>
      <c r="AMI145" s="793"/>
      <c r="AMJ145" s="793"/>
      <c r="AMK145" s="793"/>
    </row>
    <row r="146" spans="1:1025" s="1087" customFormat="1" ht="12" x14ac:dyDescent="0.2">
      <c r="A146" s="1113" t="s">
        <v>2714</v>
      </c>
      <c r="B146" s="793" t="s">
        <v>2713</v>
      </c>
      <c r="C146" s="1085">
        <v>69213778.819999993</v>
      </c>
      <c r="D146" s="1085">
        <v>193953586.65000001</v>
      </c>
      <c r="E146" s="1085">
        <v>263167365.47</v>
      </c>
      <c r="F146" s="1085">
        <v>67346550</v>
      </c>
      <c r="G146" s="1085">
        <v>195820815.47</v>
      </c>
      <c r="H146" s="1357">
        <f t="shared" si="2"/>
        <v>0.25590768019326177</v>
      </c>
      <c r="AMI146" s="793"/>
      <c r="AMJ146" s="793"/>
      <c r="AMK146" s="793"/>
    </row>
    <row r="147" spans="1:1025" s="1087" customFormat="1" ht="12" x14ac:dyDescent="0.2">
      <c r="A147" s="1113" t="s">
        <v>2715</v>
      </c>
      <c r="B147" s="793" t="s">
        <v>4847</v>
      </c>
      <c r="C147" s="1085">
        <v>419234582.72000003</v>
      </c>
      <c r="D147" s="1085">
        <v>353003476.52999997</v>
      </c>
      <c r="E147" s="1085">
        <v>772238059.25</v>
      </c>
      <c r="F147" s="1085">
        <v>126320474.95</v>
      </c>
      <c r="G147" s="1085">
        <v>645917584.29999995</v>
      </c>
      <c r="H147" s="1357">
        <f t="shared" si="2"/>
        <v>0.16357711645639797</v>
      </c>
      <c r="AMI147" s="793"/>
      <c r="AMJ147" s="793"/>
      <c r="AMK147" s="793"/>
    </row>
    <row r="148" spans="1:1025" s="1087" customFormat="1" ht="12" x14ac:dyDescent="0.2">
      <c r="A148" s="1113" t="s">
        <v>2716</v>
      </c>
      <c r="B148" s="793" t="s">
        <v>4847</v>
      </c>
      <c r="C148" s="1085">
        <v>419234582.72000003</v>
      </c>
      <c r="D148" s="1085">
        <v>353003476.52999997</v>
      </c>
      <c r="E148" s="1085">
        <v>772238059.25</v>
      </c>
      <c r="F148" s="1085">
        <v>126320474.95</v>
      </c>
      <c r="G148" s="1085">
        <v>645917584.29999995</v>
      </c>
      <c r="H148" s="1357">
        <f t="shared" si="2"/>
        <v>0.16357711645639797</v>
      </c>
      <c r="AMI148" s="793"/>
      <c r="AMJ148" s="793"/>
      <c r="AMK148" s="793"/>
    </row>
    <row r="149" spans="1:1025" s="1087" customFormat="1" ht="12" x14ac:dyDescent="0.2">
      <c r="A149" s="1113" t="s">
        <v>2717</v>
      </c>
      <c r="B149" s="793" t="s">
        <v>4848</v>
      </c>
      <c r="C149" s="1085">
        <v>38351830</v>
      </c>
      <c r="D149" s="1085">
        <v>1788206.1</v>
      </c>
      <c r="E149" s="1085">
        <v>40140036.100000001</v>
      </c>
      <c r="F149" s="1085">
        <v>13584496.529999999</v>
      </c>
      <c r="G149" s="1085">
        <v>26555539.57</v>
      </c>
      <c r="H149" s="1357">
        <f t="shared" si="2"/>
        <v>0.33842761117995107</v>
      </c>
      <c r="AMI149" s="793"/>
      <c r="AMJ149" s="793"/>
      <c r="AMK149" s="793"/>
    </row>
    <row r="150" spans="1:1025" s="1087" customFormat="1" ht="12" x14ac:dyDescent="0.2">
      <c r="A150" s="1113" t="s">
        <v>2718</v>
      </c>
      <c r="B150" s="793" t="s">
        <v>4848</v>
      </c>
      <c r="C150" s="1085">
        <v>38351830</v>
      </c>
      <c r="D150" s="1085">
        <v>1788206.1</v>
      </c>
      <c r="E150" s="1085">
        <v>40140036.100000001</v>
      </c>
      <c r="F150" s="1085">
        <v>13584496.529999999</v>
      </c>
      <c r="G150" s="1085">
        <v>26555539.57</v>
      </c>
      <c r="H150" s="1357">
        <f t="shared" si="2"/>
        <v>0.33842761117995107</v>
      </c>
      <c r="AMI150" s="793"/>
      <c r="AMJ150" s="793"/>
      <c r="AMK150" s="793"/>
    </row>
    <row r="151" spans="1:1025" s="1087" customFormat="1" ht="12" x14ac:dyDescent="0.2">
      <c r="A151" s="1113" t="s">
        <v>2719</v>
      </c>
      <c r="B151" s="793" t="s">
        <v>4849</v>
      </c>
      <c r="C151" s="1085">
        <v>163577037.22</v>
      </c>
      <c r="D151" s="1085">
        <v>-42722423.979999997</v>
      </c>
      <c r="E151" s="1085">
        <v>120854613.23999999</v>
      </c>
      <c r="F151" s="1085">
        <v>52522084.549999997</v>
      </c>
      <c r="G151" s="1085">
        <v>68332528.689999998</v>
      </c>
      <c r="H151" s="1357">
        <f t="shared" si="2"/>
        <v>0.43458899202878287</v>
      </c>
      <c r="AMI151" s="793"/>
      <c r="AMJ151" s="793"/>
      <c r="AMK151" s="793"/>
    </row>
    <row r="152" spans="1:1025" s="1087" customFormat="1" ht="12" x14ac:dyDescent="0.2">
      <c r="A152" s="1113" t="s">
        <v>2720</v>
      </c>
      <c r="B152" s="793" t="s">
        <v>4849</v>
      </c>
      <c r="C152" s="1085">
        <v>163577037.22</v>
      </c>
      <c r="D152" s="1085">
        <v>-42722423.979999997</v>
      </c>
      <c r="E152" s="1085">
        <v>120854613.23999999</v>
      </c>
      <c r="F152" s="1085">
        <v>52522084.549999997</v>
      </c>
      <c r="G152" s="1085">
        <v>68332528.689999998</v>
      </c>
      <c r="H152" s="1357">
        <f t="shared" si="2"/>
        <v>0.43458899202878287</v>
      </c>
      <c r="AMI152" s="793"/>
      <c r="AMJ152" s="793"/>
      <c r="AMK152" s="793"/>
    </row>
    <row r="153" spans="1:1025" s="1087" customFormat="1" ht="12" x14ac:dyDescent="0.2">
      <c r="A153" s="1113" t="s">
        <v>2721</v>
      </c>
      <c r="B153" s="793" t="s">
        <v>4850</v>
      </c>
      <c r="C153" s="1085">
        <v>122047860</v>
      </c>
      <c r="D153" s="1085">
        <v>6221657.4500000002</v>
      </c>
      <c r="E153" s="1085">
        <v>128269517.45</v>
      </c>
      <c r="F153" s="1085">
        <v>4651837.3499999996</v>
      </c>
      <c r="G153" s="1085">
        <v>123617680.09999999</v>
      </c>
      <c r="H153" s="1357">
        <f t="shared" si="2"/>
        <v>3.6266117176384526E-2</v>
      </c>
      <c r="AMI153" s="793"/>
      <c r="AMJ153" s="793"/>
      <c r="AMK153" s="793"/>
    </row>
    <row r="154" spans="1:1025" s="1087" customFormat="1" ht="12" x14ac:dyDescent="0.2">
      <c r="A154" s="1113" t="s">
        <v>2722</v>
      </c>
      <c r="B154" s="793" t="s">
        <v>4850</v>
      </c>
      <c r="C154" s="1085">
        <v>122047860</v>
      </c>
      <c r="D154" s="1085">
        <v>6221657.4500000002</v>
      </c>
      <c r="E154" s="1085">
        <v>128269517.45</v>
      </c>
      <c r="F154" s="1085">
        <v>4651837.3499999996</v>
      </c>
      <c r="G154" s="1085">
        <v>123617680.09999999</v>
      </c>
      <c r="H154" s="1357">
        <f t="shared" si="2"/>
        <v>3.6266117176384526E-2</v>
      </c>
      <c r="AMI154" s="793"/>
      <c r="AMJ154" s="793"/>
      <c r="AMK154" s="793"/>
    </row>
    <row r="155" spans="1:1025" s="1087" customFormat="1" ht="12" x14ac:dyDescent="0.2">
      <c r="A155" s="1113" t="s">
        <v>2723</v>
      </c>
      <c r="B155" s="793" t="s">
        <v>4851</v>
      </c>
      <c r="C155" s="1085">
        <v>47369644.670000002</v>
      </c>
      <c r="D155" s="1085">
        <v>-4254550</v>
      </c>
      <c r="E155" s="1085">
        <v>43115094.670000002</v>
      </c>
      <c r="F155" s="1085">
        <v>9384302.5</v>
      </c>
      <c r="G155" s="1085">
        <v>33730792.170000002</v>
      </c>
      <c r="H155" s="1357">
        <f t="shared" si="2"/>
        <v>0.21765700787222694</v>
      </c>
      <c r="AMI155" s="793"/>
      <c r="AMJ155" s="793"/>
      <c r="AMK155" s="793"/>
    </row>
    <row r="156" spans="1:1025" s="1087" customFormat="1" ht="12" x14ac:dyDescent="0.2">
      <c r="A156" s="1113" t="s">
        <v>2724</v>
      </c>
      <c r="B156" s="793" t="s">
        <v>4851</v>
      </c>
      <c r="C156" s="1085">
        <v>47369644.670000002</v>
      </c>
      <c r="D156" s="1085">
        <v>-4254550</v>
      </c>
      <c r="E156" s="1085">
        <v>43115094.670000002</v>
      </c>
      <c r="F156" s="1085">
        <v>9384302.5</v>
      </c>
      <c r="G156" s="1085">
        <v>33730792.170000002</v>
      </c>
      <c r="H156" s="1357">
        <f t="shared" si="2"/>
        <v>0.21765700787222694</v>
      </c>
      <c r="AMI156" s="793"/>
      <c r="AMJ156" s="793"/>
      <c r="AMK156" s="793"/>
    </row>
    <row r="157" spans="1:1025" s="1087" customFormat="1" ht="12" x14ac:dyDescent="0.2">
      <c r="A157" s="1113" t="s">
        <v>2725</v>
      </c>
      <c r="B157" s="793" t="s">
        <v>4852</v>
      </c>
      <c r="C157" s="1085">
        <v>253715806.72</v>
      </c>
      <c r="D157" s="1085">
        <v>139369738.03</v>
      </c>
      <c r="E157" s="1085">
        <v>393085544.75</v>
      </c>
      <c r="F157" s="1085">
        <v>53995688</v>
      </c>
      <c r="G157" s="1085">
        <v>339089856.75</v>
      </c>
      <c r="H157" s="1357">
        <f t="shared" si="2"/>
        <v>0.13736370803037523</v>
      </c>
      <c r="AMI157" s="793"/>
      <c r="AMJ157" s="793"/>
      <c r="AMK157" s="793"/>
    </row>
    <row r="158" spans="1:1025" s="1087" customFormat="1" ht="12" x14ac:dyDescent="0.2">
      <c r="A158" s="1113" t="s">
        <v>2726</v>
      </c>
      <c r="B158" s="793" t="s">
        <v>4852</v>
      </c>
      <c r="C158" s="1085">
        <v>253715806.72</v>
      </c>
      <c r="D158" s="1085">
        <v>139369738.03</v>
      </c>
      <c r="E158" s="1085">
        <v>393085544.75</v>
      </c>
      <c r="F158" s="1085">
        <v>53995688</v>
      </c>
      <c r="G158" s="1085">
        <v>339089856.75</v>
      </c>
      <c r="H158" s="1357">
        <f t="shared" si="2"/>
        <v>0.13736370803037523</v>
      </c>
      <c r="AMI158" s="793"/>
      <c r="AMJ158" s="793"/>
      <c r="AMK158" s="793"/>
    </row>
    <row r="159" spans="1:1025" s="793" customFormat="1" ht="12" x14ac:dyDescent="0.2">
      <c r="A159" s="1113" t="s">
        <v>2727</v>
      </c>
      <c r="B159" s="793" t="s">
        <v>4853</v>
      </c>
      <c r="C159" s="1085">
        <v>1055325434.24</v>
      </c>
      <c r="D159" s="1085">
        <v>195797407.93000001</v>
      </c>
      <c r="E159" s="1085">
        <v>1251122842.1700001</v>
      </c>
      <c r="F159" s="1085">
        <v>303302094</v>
      </c>
      <c r="G159" s="1085">
        <v>947820748.16999996</v>
      </c>
      <c r="H159" s="1357">
        <f t="shared" si="2"/>
        <v>0.24242391216672224</v>
      </c>
      <c r="I159" s="1087"/>
      <c r="J159" s="1087"/>
      <c r="K159" s="1087"/>
      <c r="L159" s="1087"/>
      <c r="M159" s="1087"/>
      <c r="N159" s="1087"/>
      <c r="O159" s="1087"/>
      <c r="P159" s="1087"/>
      <c r="Q159" s="1087"/>
      <c r="R159" s="1087"/>
      <c r="S159" s="1087"/>
      <c r="T159" s="1087"/>
      <c r="U159" s="1087"/>
      <c r="V159" s="1087"/>
      <c r="W159" s="1087"/>
      <c r="X159" s="1087"/>
      <c r="Y159" s="1087"/>
      <c r="Z159" s="1087"/>
      <c r="AA159" s="1087"/>
      <c r="AB159" s="1087"/>
      <c r="AC159" s="1087"/>
      <c r="AD159" s="1087"/>
      <c r="AE159" s="1087"/>
      <c r="AF159" s="1087"/>
      <c r="AG159" s="1087"/>
      <c r="AH159" s="1087"/>
      <c r="AI159" s="1087"/>
      <c r="AJ159" s="1087"/>
      <c r="AK159" s="1087"/>
      <c r="AL159" s="1087"/>
      <c r="AM159" s="1087"/>
      <c r="AN159" s="1087"/>
      <c r="AO159" s="1087"/>
      <c r="AP159" s="1087"/>
      <c r="AQ159" s="1087"/>
      <c r="AR159" s="1087"/>
      <c r="AS159" s="1087"/>
      <c r="AT159" s="1087"/>
      <c r="AU159" s="1087"/>
      <c r="AV159" s="1087"/>
      <c r="AW159" s="1087"/>
      <c r="AX159" s="1087"/>
      <c r="AY159" s="1087"/>
      <c r="AZ159" s="1087"/>
      <c r="BA159" s="1087"/>
      <c r="BB159" s="1087"/>
      <c r="BC159" s="1087"/>
      <c r="BD159" s="1087"/>
      <c r="BE159" s="1087"/>
      <c r="BF159" s="1087"/>
      <c r="BG159" s="1087"/>
      <c r="BH159" s="1087"/>
      <c r="BI159" s="1087"/>
      <c r="BJ159" s="1087"/>
      <c r="BK159" s="1087"/>
      <c r="BL159" s="1087"/>
      <c r="BM159" s="1087"/>
      <c r="BN159" s="1087"/>
      <c r="BO159" s="1087"/>
      <c r="BP159" s="1087"/>
      <c r="BQ159" s="1087"/>
      <c r="BR159" s="1087"/>
      <c r="BS159" s="1087"/>
      <c r="BT159" s="1087"/>
      <c r="BU159" s="1087"/>
      <c r="BV159" s="1087"/>
      <c r="BW159" s="1087"/>
      <c r="BX159" s="1087"/>
      <c r="BY159" s="1087"/>
      <c r="BZ159" s="1087"/>
      <c r="CA159" s="1087"/>
      <c r="CB159" s="1087"/>
      <c r="CC159" s="1087"/>
      <c r="CD159" s="1087"/>
      <c r="CE159" s="1087"/>
      <c r="CF159" s="1087"/>
      <c r="CG159" s="1087"/>
      <c r="CH159" s="1087"/>
      <c r="CI159" s="1087"/>
      <c r="CJ159" s="1087"/>
      <c r="CK159" s="1087"/>
      <c r="CL159" s="1087"/>
      <c r="CM159" s="1087"/>
      <c r="CN159" s="1087"/>
      <c r="CO159" s="1087"/>
      <c r="CP159" s="1087"/>
      <c r="CQ159" s="1087"/>
      <c r="CR159" s="1087"/>
      <c r="CS159" s="1087"/>
      <c r="CT159" s="1087"/>
      <c r="CU159" s="1087"/>
      <c r="CV159" s="1087"/>
      <c r="CW159" s="1087"/>
      <c r="CX159" s="1087"/>
      <c r="CY159" s="1087"/>
      <c r="CZ159" s="1087"/>
      <c r="DA159" s="1087"/>
      <c r="DB159" s="1087"/>
      <c r="DC159" s="1087"/>
      <c r="DD159" s="1087"/>
      <c r="DE159" s="1087"/>
      <c r="DF159" s="1087"/>
      <c r="DG159" s="1087"/>
      <c r="DH159" s="1087"/>
      <c r="DI159" s="1087"/>
      <c r="DJ159" s="1087"/>
      <c r="DK159" s="1087"/>
      <c r="DL159" s="1087"/>
      <c r="DM159" s="1087"/>
      <c r="DN159" s="1087"/>
      <c r="DO159" s="1087"/>
      <c r="DP159" s="1087"/>
      <c r="DQ159" s="1087"/>
      <c r="DR159" s="1087"/>
      <c r="DS159" s="1087"/>
      <c r="DT159" s="1087"/>
      <c r="DU159" s="1087"/>
      <c r="DV159" s="1087"/>
      <c r="DW159" s="1087"/>
      <c r="DX159" s="1087"/>
      <c r="DY159" s="1087"/>
      <c r="DZ159" s="1087"/>
      <c r="EA159" s="1087"/>
      <c r="EB159" s="1087"/>
      <c r="EC159" s="1087"/>
      <c r="ED159" s="1087"/>
      <c r="EE159" s="1087"/>
      <c r="EF159" s="1087"/>
      <c r="EG159" s="1087"/>
      <c r="EH159" s="1087"/>
      <c r="EI159" s="1087"/>
      <c r="EJ159" s="1087"/>
      <c r="EK159" s="1087"/>
      <c r="EL159" s="1087"/>
      <c r="EM159" s="1087"/>
      <c r="EN159" s="1087"/>
      <c r="EO159" s="1087"/>
      <c r="EP159" s="1087"/>
      <c r="EQ159" s="1087"/>
      <c r="ER159" s="1087"/>
      <c r="ES159" s="1087"/>
      <c r="ET159" s="1087"/>
      <c r="EU159" s="1087"/>
      <c r="EV159" s="1087"/>
      <c r="EW159" s="1087"/>
      <c r="EX159" s="1087"/>
      <c r="EY159" s="1087"/>
      <c r="EZ159" s="1087"/>
      <c r="FA159" s="1087"/>
      <c r="FB159" s="1087"/>
      <c r="FC159" s="1087"/>
      <c r="FD159" s="1087"/>
      <c r="FE159" s="1087"/>
      <c r="FF159" s="1087"/>
      <c r="FG159" s="1087"/>
      <c r="FH159" s="1087"/>
      <c r="FI159" s="1087"/>
      <c r="FJ159" s="1087"/>
      <c r="FK159" s="1087"/>
      <c r="FL159" s="1087"/>
      <c r="FM159" s="1087"/>
      <c r="FN159" s="1087"/>
      <c r="FO159" s="1087"/>
      <c r="FP159" s="1087"/>
      <c r="FQ159" s="1087"/>
      <c r="FR159" s="1087"/>
      <c r="FS159" s="1087"/>
      <c r="FT159" s="1087"/>
      <c r="FU159" s="1087"/>
      <c r="FV159" s="1087"/>
      <c r="FW159" s="1087"/>
      <c r="FX159" s="1087"/>
      <c r="FY159" s="1087"/>
      <c r="FZ159" s="1087"/>
      <c r="GA159" s="1087"/>
      <c r="GB159" s="1087"/>
      <c r="GC159" s="1087"/>
      <c r="GD159" s="1087"/>
      <c r="GE159" s="1087"/>
      <c r="GF159" s="1087"/>
      <c r="GG159" s="1087"/>
      <c r="GH159" s="1087"/>
      <c r="GI159" s="1087"/>
      <c r="GJ159" s="1087"/>
      <c r="GK159" s="1087"/>
      <c r="GL159" s="1087"/>
      <c r="GM159" s="1087"/>
      <c r="GN159" s="1087"/>
      <c r="GO159" s="1087"/>
      <c r="GP159" s="1087"/>
      <c r="GQ159" s="1087"/>
      <c r="GR159" s="1087"/>
      <c r="GS159" s="1087"/>
      <c r="GT159" s="1087"/>
      <c r="GU159" s="1087"/>
      <c r="GV159" s="1087"/>
      <c r="GW159" s="1087"/>
      <c r="GX159" s="1087"/>
      <c r="GY159" s="1087"/>
      <c r="GZ159" s="1087"/>
      <c r="HA159" s="1087"/>
      <c r="HB159" s="1087"/>
      <c r="HC159" s="1087"/>
      <c r="HD159" s="1087"/>
      <c r="HE159" s="1087"/>
      <c r="HF159" s="1087"/>
      <c r="HG159" s="1087"/>
      <c r="HH159" s="1087"/>
      <c r="HI159" s="1087"/>
      <c r="HJ159" s="1087"/>
      <c r="HK159" s="1087"/>
      <c r="HL159" s="1087"/>
      <c r="HM159" s="1087"/>
      <c r="HN159" s="1087"/>
      <c r="HO159" s="1087"/>
      <c r="HP159" s="1087"/>
      <c r="HQ159" s="1087"/>
      <c r="HR159" s="1087"/>
      <c r="HS159" s="1087"/>
      <c r="HT159" s="1087"/>
      <c r="HU159" s="1087"/>
      <c r="HV159" s="1087"/>
      <c r="HW159" s="1087"/>
      <c r="HX159" s="1087"/>
      <c r="HY159" s="1087"/>
      <c r="HZ159" s="1087"/>
      <c r="IA159" s="1087"/>
      <c r="IB159" s="1087"/>
      <c r="IC159" s="1087"/>
      <c r="ID159" s="1087"/>
      <c r="IE159" s="1087"/>
      <c r="IF159" s="1087"/>
      <c r="IG159" s="1087"/>
      <c r="IH159" s="1087"/>
      <c r="II159" s="1087"/>
      <c r="IJ159" s="1087"/>
      <c r="IK159" s="1087"/>
      <c r="IL159" s="1087"/>
      <c r="IM159" s="1087"/>
      <c r="IN159" s="1087"/>
      <c r="IO159" s="1087"/>
      <c r="IP159" s="1087"/>
      <c r="IQ159" s="1087"/>
      <c r="IR159" s="1087"/>
      <c r="IS159" s="1087"/>
      <c r="IT159" s="1087"/>
      <c r="IU159" s="1087"/>
      <c r="IV159" s="1087"/>
      <c r="IW159" s="1087"/>
      <c r="IX159" s="1087"/>
      <c r="IY159" s="1087"/>
      <c r="IZ159" s="1087"/>
      <c r="JA159" s="1087"/>
      <c r="JB159" s="1087"/>
      <c r="JC159" s="1087"/>
      <c r="JD159" s="1087"/>
      <c r="JE159" s="1087"/>
      <c r="JF159" s="1087"/>
      <c r="JG159" s="1087"/>
      <c r="JH159" s="1087"/>
      <c r="JI159" s="1087"/>
      <c r="JJ159" s="1087"/>
      <c r="JK159" s="1087"/>
      <c r="JL159" s="1087"/>
      <c r="JM159" s="1087"/>
      <c r="JN159" s="1087"/>
      <c r="JO159" s="1087"/>
      <c r="JP159" s="1087"/>
      <c r="JQ159" s="1087"/>
      <c r="JR159" s="1087"/>
      <c r="JS159" s="1087"/>
      <c r="JT159" s="1087"/>
      <c r="JU159" s="1087"/>
      <c r="JV159" s="1087"/>
      <c r="JW159" s="1087"/>
      <c r="JX159" s="1087"/>
      <c r="JY159" s="1087"/>
      <c r="JZ159" s="1087"/>
      <c r="KA159" s="1087"/>
      <c r="KB159" s="1087"/>
      <c r="KC159" s="1087"/>
      <c r="KD159" s="1087"/>
      <c r="KE159" s="1087"/>
      <c r="KF159" s="1087"/>
      <c r="KG159" s="1087"/>
      <c r="KH159" s="1087"/>
      <c r="KI159" s="1087"/>
      <c r="KJ159" s="1087"/>
      <c r="KK159" s="1087"/>
      <c r="KL159" s="1087"/>
      <c r="KM159" s="1087"/>
      <c r="KN159" s="1087"/>
      <c r="KO159" s="1087"/>
      <c r="KP159" s="1087"/>
      <c r="KQ159" s="1087"/>
      <c r="KR159" s="1087"/>
      <c r="KS159" s="1087"/>
      <c r="KT159" s="1087"/>
      <c r="KU159" s="1087"/>
      <c r="KV159" s="1087"/>
      <c r="KW159" s="1087"/>
      <c r="KX159" s="1087"/>
      <c r="KY159" s="1087"/>
      <c r="KZ159" s="1087"/>
      <c r="LA159" s="1087"/>
      <c r="LB159" s="1087"/>
      <c r="LC159" s="1087"/>
      <c r="LD159" s="1087"/>
      <c r="LE159" s="1087"/>
      <c r="LF159" s="1087"/>
      <c r="LG159" s="1087"/>
      <c r="LH159" s="1087"/>
      <c r="LI159" s="1087"/>
      <c r="LJ159" s="1087"/>
      <c r="LK159" s="1087"/>
      <c r="LL159" s="1087"/>
      <c r="LM159" s="1087"/>
      <c r="LN159" s="1087"/>
      <c r="LO159" s="1087"/>
      <c r="LP159" s="1087"/>
      <c r="LQ159" s="1087"/>
      <c r="LR159" s="1087"/>
      <c r="LS159" s="1087"/>
      <c r="LT159" s="1087"/>
      <c r="LU159" s="1087"/>
      <c r="LV159" s="1087"/>
      <c r="LW159" s="1087"/>
      <c r="LX159" s="1087"/>
      <c r="LY159" s="1087"/>
      <c r="LZ159" s="1087"/>
      <c r="MA159" s="1087"/>
      <c r="MB159" s="1087"/>
      <c r="MC159" s="1087"/>
      <c r="MD159" s="1087"/>
      <c r="ME159" s="1087"/>
      <c r="MF159" s="1087"/>
      <c r="MG159" s="1087"/>
      <c r="MH159" s="1087"/>
      <c r="MI159" s="1087"/>
      <c r="MJ159" s="1087"/>
      <c r="MK159" s="1087"/>
      <c r="ML159" s="1087"/>
      <c r="MM159" s="1087"/>
      <c r="MN159" s="1087"/>
      <c r="MO159" s="1087"/>
      <c r="MP159" s="1087"/>
      <c r="MQ159" s="1087"/>
      <c r="MR159" s="1087"/>
      <c r="MS159" s="1087"/>
      <c r="MT159" s="1087"/>
      <c r="MU159" s="1087"/>
      <c r="MV159" s="1087"/>
      <c r="MW159" s="1087"/>
      <c r="MX159" s="1087"/>
      <c r="MY159" s="1087"/>
      <c r="MZ159" s="1087"/>
      <c r="NA159" s="1087"/>
      <c r="NB159" s="1087"/>
      <c r="NC159" s="1087"/>
      <c r="ND159" s="1087"/>
      <c r="NE159" s="1087"/>
      <c r="NF159" s="1087"/>
      <c r="NG159" s="1087"/>
      <c r="NH159" s="1087"/>
      <c r="NI159" s="1087"/>
      <c r="NJ159" s="1087"/>
      <c r="NK159" s="1087"/>
      <c r="NL159" s="1087"/>
      <c r="NM159" s="1087"/>
      <c r="NN159" s="1087"/>
      <c r="NO159" s="1087"/>
      <c r="NP159" s="1087"/>
      <c r="NQ159" s="1087"/>
      <c r="NR159" s="1087"/>
      <c r="NS159" s="1087"/>
      <c r="NT159" s="1087"/>
      <c r="NU159" s="1087"/>
      <c r="NV159" s="1087"/>
      <c r="NW159" s="1087"/>
      <c r="NX159" s="1087"/>
      <c r="NY159" s="1087"/>
      <c r="NZ159" s="1087"/>
      <c r="OA159" s="1087"/>
      <c r="OB159" s="1087"/>
      <c r="OC159" s="1087"/>
      <c r="OD159" s="1087"/>
      <c r="OE159" s="1087"/>
      <c r="OF159" s="1087"/>
      <c r="OG159" s="1087"/>
      <c r="OH159" s="1087"/>
      <c r="OI159" s="1087"/>
      <c r="OJ159" s="1087"/>
      <c r="OK159" s="1087"/>
      <c r="OL159" s="1087"/>
      <c r="OM159" s="1087"/>
      <c r="ON159" s="1087"/>
      <c r="OO159" s="1087"/>
      <c r="OP159" s="1087"/>
      <c r="OQ159" s="1087"/>
      <c r="OR159" s="1087"/>
      <c r="OS159" s="1087"/>
      <c r="OT159" s="1087"/>
      <c r="OU159" s="1087"/>
      <c r="OV159" s="1087"/>
      <c r="OW159" s="1087"/>
      <c r="OX159" s="1087"/>
      <c r="OY159" s="1087"/>
      <c r="OZ159" s="1087"/>
      <c r="PA159" s="1087"/>
      <c r="PB159" s="1087"/>
      <c r="PC159" s="1087"/>
      <c r="PD159" s="1087"/>
      <c r="PE159" s="1087"/>
      <c r="PF159" s="1087"/>
      <c r="PG159" s="1087"/>
      <c r="PH159" s="1087"/>
      <c r="PI159" s="1087"/>
      <c r="PJ159" s="1087"/>
      <c r="PK159" s="1087"/>
      <c r="PL159" s="1087"/>
      <c r="PM159" s="1087"/>
      <c r="PN159" s="1087"/>
      <c r="PO159" s="1087"/>
      <c r="PP159" s="1087"/>
      <c r="PQ159" s="1087"/>
      <c r="PR159" s="1087"/>
      <c r="PS159" s="1087"/>
      <c r="PT159" s="1087"/>
      <c r="PU159" s="1087"/>
      <c r="PV159" s="1087"/>
      <c r="PW159" s="1087"/>
      <c r="PX159" s="1087"/>
      <c r="PY159" s="1087"/>
      <c r="PZ159" s="1087"/>
      <c r="QA159" s="1087"/>
      <c r="QB159" s="1087"/>
      <c r="QC159" s="1087"/>
      <c r="QD159" s="1087"/>
      <c r="QE159" s="1087"/>
      <c r="QF159" s="1087"/>
      <c r="QG159" s="1087"/>
      <c r="QH159" s="1087"/>
      <c r="QI159" s="1087"/>
      <c r="QJ159" s="1087"/>
      <c r="QK159" s="1087"/>
      <c r="QL159" s="1087"/>
      <c r="QM159" s="1087"/>
      <c r="QN159" s="1087"/>
      <c r="QO159" s="1087"/>
      <c r="QP159" s="1087"/>
      <c r="QQ159" s="1087"/>
      <c r="QR159" s="1087"/>
      <c r="QS159" s="1087"/>
      <c r="QT159" s="1087"/>
      <c r="QU159" s="1087"/>
      <c r="QV159" s="1087"/>
      <c r="QW159" s="1087"/>
      <c r="QX159" s="1087"/>
      <c r="QY159" s="1087"/>
      <c r="QZ159" s="1087"/>
      <c r="RA159" s="1087"/>
      <c r="RB159" s="1087"/>
      <c r="RC159" s="1087"/>
      <c r="RD159" s="1087"/>
      <c r="RE159" s="1087"/>
      <c r="RF159" s="1087"/>
      <c r="RG159" s="1087"/>
      <c r="RH159" s="1087"/>
      <c r="RI159" s="1087"/>
      <c r="RJ159" s="1087"/>
      <c r="RK159" s="1087"/>
      <c r="RL159" s="1087"/>
      <c r="RM159" s="1087"/>
      <c r="RN159" s="1087"/>
      <c r="RO159" s="1087"/>
      <c r="RP159" s="1087"/>
      <c r="RQ159" s="1087"/>
      <c r="RR159" s="1087"/>
      <c r="RS159" s="1087"/>
      <c r="RT159" s="1087"/>
      <c r="RU159" s="1087"/>
      <c r="RV159" s="1087"/>
      <c r="RW159" s="1087"/>
      <c r="RX159" s="1087"/>
      <c r="RY159" s="1087"/>
      <c r="RZ159" s="1087"/>
      <c r="SA159" s="1087"/>
      <c r="SB159" s="1087"/>
      <c r="SC159" s="1087"/>
      <c r="SD159" s="1087"/>
      <c r="SE159" s="1087"/>
      <c r="SF159" s="1087"/>
      <c r="SG159" s="1087"/>
      <c r="SH159" s="1087"/>
      <c r="SI159" s="1087"/>
      <c r="SJ159" s="1087"/>
      <c r="SK159" s="1087"/>
      <c r="SL159" s="1087"/>
      <c r="SM159" s="1087"/>
      <c r="SN159" s="1087"/>
      <c r="SO159" s="1087"/>
      <c r="SP159" s="1087"/>
      <c r="SQ159" s="1087"/>
      <c r="SR159" s="1087"/>
      <c r="SS159" s="1087"/>
      <c r="ST159" s="1087"/>
      <c r="SU159" s="1087"/>
      <c r="SV159" s="1087"/>
      <c r="SW159" s="1087"/>
      <c r="SX159" s="1087"/>
      <c r="SY159" s="1087"/>
      <c r="SZ159" s="1087"/>
      <c r="TA159" s="1087"/>
      <c r="TB159" s="1087"/>
      <c r="TC159" s="1087"/>
      <c r="TD159" s="1087"/>
      <c r="TE159" s="1087"/>
      <c r="TF159" s="1087"/>
      <c r="TG159" s="1087"/>
      <c r="TH159" s="1087"/>
      <c r="TI159" s="1087"/>
      <c r="TJ159" s="1087"/>
      <c r="TK159" s="1087"/>
      <c r="TL159" s="1087"/>
      <c r="TM159" s="1087"/>
      <c r="TN159" s="1087"/>
      <c r="TO159" s="1087"/>
      <c r="TP159" s="1087"/>
      <c r="TQ159" s="1087"/>
      <c r="TR159" s="1087"/>
      <c r="TS159" s="1087"/>
      <c r="TT159" s="1087"/>
      <c r="TU159" s="1087"/>
      <c r="TV159" s="1087"/>
      <c r="TW159" s="1087"/>
      <c r="TX159" s="1087"/>
      <c r="TY159" s="1087"/>
      <c r="TZ159" s="1087"/>
      <c r="UA159" s="1087"/>
      <c r="UB159" s="1087"/>
      <c r="UC159" s="1087"/>
      <c r="UD159" s="1087"/>
      <c r="UE159" s="1087"/>
      <c r="UF159" s="1087"/>
      <c r="UG159" s="1087"/>
      <c r="UH159" s="1087"/>
      <c r="UI159" s="1087"/>
      <c r="UJ159" s="1087"/>
      <c r="UK159" s="1087"/>
      <c r="UL159" s="1087"/>
      <c r="UM159" s="1087"/>
      <c r="UN159" s="1087"/>
      <c r="UO159" s="1087"/>
      <c r="UP159" s="1087"/>
      <c r="UQ159" s="1087"/>
      <c r="UR159" s="1087"/>
      <c r="US159" s="1087"/>
      <c r="UT159" s="1087"/>
      <c r="UU159" s="1087"/>
      <c r="UV159" s="1087"/>
      <c r="UW159" s="1087"/>
      <c r="UX159" s="1087"/>
      <c r="UY159" s="1087"/>
      <c r="UZ159" s="1087"/>
      <c r="VA159" s="1087"/>
      <c r="VB159" s="1087"/>
      <c r="VC159" s="1087"/>
      <c r="VD159" s="1087"/>
      <c r="VE159" s="1087"/>
      <c r="VF159" s="1087"/>
      <c r="VG159" s="1087"/>
      <c r="VH159" s="1087"/>
      <c r="VI159" s="1087"/>
      <c r="VJ159" s="1087"/>
      <c r="VK159" s="1087"/>
      <c r="VL159" s="1087"/>
      <c r="VM159" s="1087"/>
      <c r="VN159" s="1087"/>
      <c r="VO159" s="1087"/>
      <c r="VP159" s="1087"/>
      <c r="VQ159" s="1087"/>
      <c r="VR159" s="1087"/>
      <c r="VS159" s="1087"/>
      <c r="VT159" s="1087"/>
      <c r="VU159" s="1087"/>
      <c r="VV159" s="1087"/>
      <c r="VW159" s="1087"/>
      <c r="VX159" s="1087"/>
      <c r="VY159" s="1087"/>
      <c r="VZ159" s="1087"/>
      <c r="WA159" s="1087"/>
      <c r="WB159" s="1087"/>
      <c r="WC159" s="1087"/>
      <c r="WD159" s="1087"/>
      <c r="WE159" s="1087"/>
      <c r="WF159" s="1087"/>
      <c r="WG159" s="1087"/>
      <c r="WH159" s="1087"/>
      <c r="WI159" s="1087"/>
      <c r="WJ159" s="1087"/>
      <c r="WK159" s="1087"/>
      <c r="WL159" s="1087"/>
      <c r="WM159" s="1087"/>
      <c r="WN159" s="1087"/>
      <c r="WO159" s="1087"/>
      <c r="WP159" s="1087"/>
      <c r="WQ159" s="1087"/>
      <c r="WR159" s="1087"/>
      <c r="WS159" s="1087"/>
      <c r="WT159" s="1087"/>
      <c r="WU159" s="1087"/>
      <c r="WV159" s="1087"/>
      <c r="WW159" s="1087"/>
      <c r="WX159" s="1087"/>
      <c r="WY159" s="1087"/>
      <c r="WZ159" s="1087"/>
      <c r="XA159" s="1087"/>
      <c r="XB159" s="1087"/>
      <c r="XC159" s="1087"/>
      <c r="XD159" s="1087"/>
      <c r="XE159" s="1087"/>
      <c r="XF159" s="1087"/>
      <c r="XG159" s="1087"/>
      <c r="XH159" s="1087"/>
      <c r="XI159" s="1087"/>
      <c r="XJ159" s="1087"/>
      <c r="XK159" s="1087"/>
      <c r="XL159" s="1087"/>
      <c r="XM159" s="1087"/>
      <c r="XN159" s="1087"/>
      <c r="XO159" s="1087"/>
      <c r="XP159" s="1087"/>
      <c r="XQ159" s="1087"/>
      <c r="XR159" s="1087"/>
      <c r="XS159" s="1087"/>
      <c r="XT159" s="1087"/>
      <c r="XU159" s="1087"/>
      <c r="XV159" s="1087"/>
      <c r="XW159" s="1087"/>
      <c r="XX159" s="1087"/>
      <c r="XY159" s="1087"/>
      <c r="XZ159" s="1087"/>
      <c r="YA159" s="1087"/>
      <c r="YB159" s="1087"/>
      <c r="YC159" s="1087"/>
      <c r="YD159" s="1087"/>
      <c r="YE159" s="1087"/>
      <c r="YF159" s="1087"/>
      <c r="YG159" s="1087"/>
      <c r="YH159" s="1087"/>
      <c r="YI159" s="1087"/>
      <c r="YJ159" s="1087"/>
      <c r="YK159" s="1087"/>
      <c r="YL159" s="1087"/>
      <c r="YM159" s="1087"/>
      <c r="YN159" s="1087"/>
      <c r="YO159" s="1087"/>
      <c r="YP159" s="1087"/>
      <c r="YQ159" s="1087"/>
      <c r="YR159" s="1087"/>
      <c r="YS159" s="1087"/>
      <c r="YT159" s="1087"/>
      <c r="YU159" s="1087"/>
      <c r="YV159" s="1087"/>
      <c r="YW159" s="1087"/>
      <c r="YX159" s="1087"/>
      <c r="YY159" s="1087"/>
      <c r="YZ159" s="1087"/>
      <c r="ZA159" s="1087"/>
      <c r="ZB159" s="1087"/>
      <c r="ZC159" s="1087"/>
      <c r="ZD159" s="1087"/>
      <c r="ZE159" s="1087"/>
      <c r="ZF159" s="1087"/>
      <c r="ZG159" s="1087"/>
      <c r="ZH159" s="1087"/>
      <c r="ZI159" s="1087"/>
      <c r="ZJ159" s="1087"/>
      <c r="ZK159" s="1087"/>
      <c r="ZL159" s="1087"/>
      <c r="ZM159" s="1087"/>
      <c r="ZN159" s="1087"/>
      <c r="ZO159" s="1087"/>
      <c r="ZP159" s="1087"/>
      <c r="ZQ159" s="1087"/>
      <c r="ZR159" s="1087"/>
      <c r="ZS159" s="1087"/>
      <c r="ZT159" s="1087"/>
      <c r="ZU159" s="1087"/>
      <c r="ZV159" s="1087"/>
      <c r="ZW159" s="1087"/>
      <c r="ZX159" s="1087"/>
      <c r="ZY159" s="1087"/>
      <c r="ZZ159" s="1087"/>
      <c r="AAA159" s="1087"/>
      <c r="AAB159" s="1087"/>
      <c r="AAC159" s="1087"/>
      <c r="AAD159" s="1087"/>
      <c r="AAE159" s="1087"/>
      <c r="AAF159" s="1087"/>
      <c r="AAG159" s="1087"/>
      <c r="AAH159" s="1087"/>
      <c r="AAI159" s="1087"/>
      <c r="AAJ159" s="1087"/>
      <c r="AAK159" s="1087"/>
      <c r="AAL159" s="1087"/>
      <c r="AAM159" s="1087"/>
      <c r="AAN159" s="1087"/>
      <c r="AAO159" s="1087"/>
      <c r="AAP159" s="1087"/>
      <c r="AAQ159" s="1087"/>
      <c r="AAR159" s="1087"/>
      <c r="AAS159" s="1087"/>
      <c r="AAT159" s="1087"/>
      <c r="AAU159" s="1087"/>
      <c r="AAV159" s="1087"/>
      <c r="AAW159" s="1087"/>
      <c r="AAX159" s="1087"/>
      <c r="AAY159" s="1087"/>
      <c r="AAZ159" s="1087"/>
      <c r="ABA159" s="1087"/>
      <c r="ABB159" s="1087"/>
      <c r="ABC159" s="1087"/>
      <c r="ABD159" s="1087"/>
      <c r="ABE159" s="1087"/>
      <c r="ABF159" s="1087"/>
      <c r="ABG159" s="1087"/>
      <c r="ABH159" s="1087"/>
      <c r="ABI159" s="1087"/>
      <c r="ABJ159" s="1087"/>
      <c r="ABK159" s="1087"/>
      <c r="ABL159" s="1087"/>
      <c r="ABM159" s="1087"/>
      <c r="ABN159" s="1087"/>
      <c r="ABO159" s="1087"/>
      <c r="ABP159" s="1087"/>
      <c r="ABQ159" s="1087"/>
      <c r="ABR159" s="1087"/>
      <c r="ABS159" s="1087"/>
      <c r="ABT159" s="1087"/>
      <c r="ABU159" s="1087"/>
      <c r="ABV159" s="1087"/>
      <c r="ABW159" s="1087"/>
      <c r="ABX159" s="1087"/>
      <c r="ABY159" s="1087"/>
      <c r="ABZ159" s="1087"/>
      <c r="ACA159" s="1087"/>
      <c r="ACB159" s="1087"/>
      <c r="ACC159" s="1087"/>
      <c r="ACD159" s="1087"/>
      <c r="ACE159" s="1087"/>
      <c r="ACF159" s="1087"/>
      <c r="ACG159" s="1087"/>
      <c r="ACH159" s="1087"/>
      <c r="ACI159" s="1087"/>
      <c r="ACJ159" s="1087"/>
      <c r="ACK159" s="1087"/>
      <c r="ACL159" s="1087"/>
      <c r="ACM159" s="1087"/>
      <c r="ACN159" s="1087"/>
      <c r="ACO159" s="1087"/>
      <c r="ACP159" s="1087"/>
      <c r="ACQ159" s="1087"/>
      <c r="ACR159" s="1087"/>
      <c r="ACS159" s="1087"/>
      <c r="ACT159" s="1087"/>
      <c r="ACU159" s="1087"/>
      <c r="ACV159" s="1087"/>
      <c r="ACW159" s="1087"/>
      <c r="ACX159" s="1087"/>
      <c r="ACY159" s="1087"/>
      <c r="ACZ159" s="1087"/>
      <c r="ADA159" s="1087"/>
      <c r="ADB159" s="1087"/>
      <c r="ADC159" s="1087"/>
      <c r="ADD159" s="1087"/>
      <c r="ADE159" s="1087"/>
      <c r="ADF159" s="1087"/>
      <c r="ADG159" s="1087"/>
      <c r="ADH159" s="1087"/>
      <c r="ADI159" s="1087"/>
      <c r="ADJ159" s="1087"/>
      <c r="ADK159" s="1087"/>
      <c r="ADL159" s="1087"/>
      <c r="ADM159" s="1087"/>
      <c r="ADN159" s="1087"/>
      <c r="ADO159" s="1087"/>
      <c r="ADP159" s="1087"/>
      <c r="ADQ159" s="1087"/>
      <c r="ADR159" s="1087"/>
      <c r="ADS159" s="1087"/>
      <c r="ADT159" s="1087"/>
      <c r="ADU159" s="1087"/>
      <c r="ADV159" s="1087"/>
      <c r="ADW159" s="1087"/>
      <c r="ADX159" s="1087"/>
      <c r="ADY159" s="1087"/>
      <c r="ADZ159" s="1087"/>
      <c r="AEA159" s="1087"/>
      <c r="AEB159" s="1087"/>
      <c r="AEC159" s="1087"/>
      <c r="AED159" s="1087"/>
      <c r="AEE159" s="1087"/>
      <c r="AEF159" s="1087"/>
      <c r="AEG159" s="1087"/>
      <c r="AEH159" s="1087"/>
      <c r="AEI159" s="1087"/>
      <c r="AEJ159" s="1087"/>
      <c r="AEK159" s="1087"/>
      <c r="AEL159" s="1087"/>
      <c r="AEM159" s="1087"/>
      <c r="AEN159" s="1087"/>
      <c r="AEO159" s="1087"/>
      <c r="AEP159" s="1087"/>
      <c r="AEQ159" s="1087"/>
      <c r="AER159" s="1087"/>
      <c r="AES159" s="1087"/>
      <c r="AET159" s="1087"/>
      <c r="AEU159" s="1087"/>
      <c r="AEV159" s="1087"/>
      <c r="AEW159" s="1087"/>
      <c r="AEX159" s="1087"/>
      <c r="AEY159" s="1087"/>
      <c r="AEZ159" s="1087"/>
      <c r="AFA159" s="1087"/>
      <c r="AFB159" s="1087"/>
      <c r="AFC159" s="1087"/>
      <c r="AFD159" s="1087"/>
      <c r="AFE159" s="1087"/>
      <c r="AFF159" s="1087"/>
      <c r="AFG159" s="1087"/>
      <c r="AFH159" s="1087"/>
      <c r="AFI159" s="1087"/>
      <c r="AFJ159" s="1087"/>
      <c r="AFK159" s="1087"/>
      <c r="AFL159" s="1087"/>
      <c r="AFM159" s="1087"/>
      <c r="AFN159" s="1087"/>
      <c r="AFO159" s="1087"/>
      <c r="AFP159" s="1087"/>
      <c r="AFQ159" s="1087"/>
      <c r="AFR159" s="1087"/>
      <c r="AFS159" s="1087"/>
      <c r="AFT159" s="1087"/>
      <c r="AFU159" s="1087"/>
      <c r="AFV159" s="1087"/>
      <c r="AFW159" s="1087"/>
      <c r="AFX159" s="1087"/>
      <c r="AFY159" s="1087"/>
      <c r="AFZ159" s="1087"/>
      <c r="AGA159" s="1087"/>
      <c r="AGB159" s="1087"/>
      <c r="AGC159" s="1087"/>
      <c r="AGD159" s="1087"/>
      <c r="AGE159" s="1087"/>
      <c r="AGF159" s="1087"/>
      <c r="AGG159" s="1087"/>
      <c r="AGH159" s="1087"/>
      <c r="AGI159" s="1087"/>
      <c r="AGJ159" s="1087"/>
      <c r="AGK159" s="1087"/>
      <c r="AGL159" s="1087"/>
      <c r="AGM159" s="1087"/>
      <c r="AGN159" s="1087"/>
      <c r="AGO159" s="1087"/>
      <c r="AGP159" s="1087"/>
      <c r="AGQ159" s="1087"/>
      <c r="AGR159" s="1087"/>
      <c r="AGS159" s="1087"/>
      <c r="AGT159" s="1087"/>
      <c r="AGU159" s="1087"/>
      <c r="AGV159" s="1087"/>
      <c r="AGW159" s="1087"/>
      <c r="AGX159" s="1087"/>
      <c r="AGY159" s="1087"/>
      <c r="AGZ159" s="1087"/>
      <c r="AHA159" s="1087"/>
      <c r="AHB159" s="1087"/>
      <c r="AHC159" s="1087"/>
      <c r="AHD159" s="1087"/>
      <c r="AHE159" s="1087"/>
      <c r="AHF159" s="1087"/>
      <c r="AHG159" s="1087"/>
      <c r="AHH159" s="1087"/>
      <c r="AHI159" s="1087"/>
      <c r="AHJ159" s="1087"/>
      <c r="AHK159" s="1087"/>
      <c r="AHL159" s="1087"/>
      <c r="AHM159" s="1087"/>
      <c r="AHN159" s="1087"/>
      <c r="AHO159" s="1087"/>
      <c r="AHP159" s="1087"/>
      <c r="AHQ159" s="1087"/>
      <c r="AHR159" s="1087"/>
      <c r="AHS159" s="1087"/>
      <c r="AHT159" s="1087"/>
      <c r="AHU159" s="1087"/>
      <c r="AHV159" s="1087"/>
      <c r="AHW159" s="1087"/>
      <c r="AHX159" s="1087"/>
      <c r="AHY159" s="1087"/>
      <c r="AHZ159" s="1087"/>
      <c r="AIA159" s="1087"/>
      <c r="AIB159" s="1087"/>
      <c r="AIC159" s="1087"/>
      <c r="AID159" s="1087"/>
      <c r="AIE159" s="1087"/>
      <c r="AIF159" s="1087"/>
      <c r="AIG159" s="1087"/>
      <c r="AIH159" s="1087"/>
      <c r="AII159" s="1087"/>
      <c r="AIJ159" s="1087"/>
      <c r="AIK159" s="1087"/>
      <c r="AIL159" s="1087"/>
      <c r="AIM159" s="1087"/>
      <c r="AIN159" s="1087"/>
      <c r="AIO159" s="1087"/>
      <c r="AIP159" s="1087"/>
      <c r="AIQ159" s="1087"/>
      <c r="AIR159" s="1087"/>
      <c r="AIS159" s="1087"/>
      <c r="AIT159" s="1087"/>
      <c r="AIU159" s="1087"/>
      <c r="AIV159" s="1087"/>
      <c r="AIW159" s="1087"/>
      <c r="AIX159" s="1087"/>
      <c r="AIY159" s="1087"/>
      <c r="AIZ159" s="1087"/>
      <c r="AJA159" s="1087"/>
      <c r="AJB159" s="1087"/>
      <c r="AJC159" s="1087"/>
      <c r="AJD159" s="1087"/>
      <c r="AJE159" s="1087"/>
      <c r="AJF159" s="1087"/>
      <c r="AJG159" s="1087"/>
      <c r="AJH159" s="1087"/>
      <c r="AJI159" s="1087"/>
      <c r="AJJ159" s="1087"/>
      <c r="AJK159" s="1087"/>
      <c r="AJL159" s="1087"/>
      <c r="AJM159" s="1087"/>
      <c r="AJN159" s="1087"/>
      <c r="AJO159" s="1087"/>
      <c r="AJP159" s="1087"/>
      <c r="AJQ159" s="1087"/>
      <c r="AJR159" s="1087"/>
      <c r="AJS159" s="1087"/>
      <c r="AJT159" s="1087"/>
      <c r="AJU159" s="1087"/>
      <c r="AJV159" s="1087"/>
      <c r="AJW159" s="1087"/>
      <c r="AJX159" s="1087"/>
      <c r="AJY159" s="1087"/>
      <c r="AJZ159" s="1087"/>
      <c r="AKA159" s="1087"/>
      <c r="AKB159" s="1087"/>
      <c r="AKC159" s="1087"/>
      <c r="AKD159" s="1087"/>
      <c r="AKE159" s="1087"/>
      <c r="AKF159" s="1087"/>
      <c r="AKG159" s="1087"/>
      <c r="AKH159" s="1087"/>
      <c r="AKI159" s="1087"/>
      <c r="AKJ159" s="1087"/>
      <c r="AKK159" s="1087"/>
      <c r="AKL159" s="1087"/>
      <c r="AKM159" s="1087"/>
      <c r="AKN159" s="1087"/>
      <c r="AKO159" s="1087"/>
      <c r="AKP159" s="1087"/>
      <c r="AKQ159" s="1087"/>
      <c r="AKR159" s="1087"/>
      <c r="AKS159" s="1087"/>
      <c r="AKT159" s="1087"/>
      <c r="AKU159" s="1087"/>
      <c r="AKV159" s="1087"/>
      <c r="AKW159" s="1087"/>
      <c r="AKX159" s="1087"/>
      <c r="AKY159" s="1087"/>
      <c r="AKZ159" s="1087"/>
      <c r="ALA159" s="1087"/>
      <c r="ALB159" s="1087"/>
      <c r="ALC159" s="1087"/>
      <c r="ALD159" s="1087"/>
      <c r="ALE159" s="1087"/>
      <c r="ALF159" s="1087"/>
      <c r="ALG159" s="1087"/>
      <c r="ALH159" s="1087"/>
      <c r="ALI159" s="1087"/>
      <c r="ALJ159" s="1087"/>
      <c r="ALK159" s="1087"/>
      <c r="ALL159" s="1087"/>
      <c r="ALM159" s="1087"/>
      <c r="ALN159" s="1087"/>
      <c r="ALO159" s="1087"/>
      <c r="ALP159" s="1087"/>
      <c r="ALQ159" s="1087"/>
      <c r="ALR159" s="1087"/>
      <c r="ALS159" s="1087"/>
      <c r="ALT159" s="1087"/>
      <c r="ALU159" s="1087"/>
      <c r="ALV159" s="1087"/>
      <c r="ALW159" s="1087"/>
      <c r="ALX159" s="1087"/>
      <c r="ALY159" s="1087"/>
      <c r="ALZ159" s="1087"/>
      <c r="AMA159" s="1087"/>
      <c r="AMB159" s="1087"/>
      <c r="AMC159" s="1087"/>
      <c r="AMD159" s="1087"/>
      <c r="AME159" s="1087"/>
      <c r="AMF159" s="1087"/>
      <c r="AMG159" s="1087"/>
      <c r="AMH159" s="1087"/>
    </row>
    <row r="160" spans="1:1025" s="793" customFormat="1" ht="12" x14ac:dyDescent="0.2">
      <c r="A160" s="1113" t="s">
        <v>2728</v>
      </c>
      <c r="B160" s="793" t="s">
        <v>4853</v>
      </c>
      <c r="C160" s="1085">
        <v>1055325434.24</v>
      </c>
      <c r="D160" s="1085">
        <v>195797407.93000001</v>
      </c>
      <c r="E160" s="1085">
        <v>1251122842.1700001</v>
      </c>
      <c r="F160" s="1085">
        <v>303302094</v>
      </c>
      <c r="G160" s="1085">
        <v>947820748.16999996</v>
      </c>
      <c r="H160" s="1357">
        <f t="shared" si="2"/>
        <v>0.24242391216672224</v>
      </c>
      <c r="I160" s="1087"/>
      <c r="J160" s="1087"/>
      <c r="K160" s="1087"/>
      <c r="L160" s="1087"/>
      <c r="M160" s="1087"/>
      <c r="N160" s="1087"/>
      <c r="O160" s="1087"/>
      <c r="P160" s="1087"/>
      <c r="Q160" s="1087"/>
      <c r="R160" s="1087"/>
      <c r="S160" s="1087"/>
      <c r="T160" s="1087"/>
      <c r="U160" s="1087"/>
      <c r="V160" s="1087"/>
      <c r="W160" s="1087"/>
      <c r="X160" s="1087"/>
      <c r="Y160" s="1087"/>
      <c r="Z160" s="1087"/>
      <c r="AA160" s="1087"/>
      <c r="AB160" s="1087"/>
      <c r="AC160" s="1087"/>
      <c r="AD160" s="1087"/>
      <c r="AE160" s="1087"/>
      <c r="AF160" s="1087"/>
      <c r="AG160" s="1087"/>
      <c r="AH160" s="1087"/>
      <c r="AI160" s="1087"/>
      <c r="AJ160" s="1087"/>
      <c r="AK160" s="1087"/>
      <c r="AL160" s="1087"/>
      <c r="AM160" s="1087"/>
      <c r="AN160" s="1087"/>
      <c r="AO160" s="1087"/>
      <c r="AP160" s="1087"/>
      <c r="AQ160" s="1087"/>
      <c r="AR160" s="1087"/>
      <c r="AS160" s="1087"/>
      <c r="AT160" s="1087"/>
      <c r="AU160" s="1087"/>
      <c r="AV160" s="1087"/>
      <c r="AW160" s="1087"/>
      <c r="AX160" s="1087"/>
      <c r="AY160" s="1087"/>
      <c r="AZ160" s="1087"/>
      <c r="BA160" s="1087"/>
      <c r="BB160" s="1087"/>
      <c r="BC160" s="1087"/>
      <c r="BD160" s="1087"/>
      <c r="BE160" s="1087"/>
      <c r="BF160" s="1087"/>
      <c r="BG160" s="1087"/>
      <c r="BH160" s="1087"/>
      <c r="BI160" s="1087"/>
      <c r="BJ160" s="1087"/>
      <c r="BK160" s="1087"/>
      <c r="BL160" s="1087"/>
      <c r="BM160" s="1087"/>
      <c r="BN160" s="1087"/>
      <c r="BO160" s="1087"/>
      <c r="BP160" s="1087"/>
      <c r="BQ160" s="1087"/>
      <c r="BR160" s="1087"/>
      <c r="BS160" s="1087"/>
      <c r="BT160" s="1087"/>
      <c r="BU160" s="1087"/>
      <c r="BV160" s="1087"/>
      <c r="BW160" s="1087"/>
      <c r="BX160" s="1087"/>
      <c r="BY160" s="1087"/>
      <c r="BZ160" s="1087"/>
      <c r="CA160" s="1087"/>
      <c r="CB160" s="1087"/>
      <c r="CC160" s="1087"/>
      <c r="CD160" s="1087"/>
      <c r="CE160" s="1087"/>
      <c r="CF160" s="1087"/>
      <c r="CG160" s="1087"/>
      <c r="CH160" s="1087"/>
      <c r="CI160" s="1087"/>
      <c r="CJ160" s="1087"/>
      <c r="CK160" s="1087"/>
      <c r="CL160" s="1087"/>
      <c r="CM160" s="1087"/>
      <c r="CN160" s="1087"/>
      <c r="CO160" s="1087"/>
      <c r="CP160" s="1087"/>
      <c r="CQ160" s="1087"/>
      <c r="CR160" s="1087"/>
      <c r="CS160" s="1087"/>
      <c r="CT160" s="1087"/>
      <c r="CU160" s="1087"/>
      <c r="CV160" s="1087"/>
      <c r="CW160" s="1087"/>
      <c r="CX160" s="1087"/>
      <c r="CY160" s="1087"/>
      <c r="CZ160" s="1087"/>
      <c r="DA160" s="1087"/>
      <c r="DB160" s="1087"/>
      <c r="DC160" s="1087"/>
      <c r="DD160" s="1087"/>
      <c r="DE160" s="1087"/>
      <c r="DF160" s="1087"/>
      <c r="DG160" s="1087"/>
      <c r="DH160" s="1087"/>
      <c r="DI160" s="1087"/>
      <c r="DJ160" s="1087"/>
      <c r="DK160" s="1087"/>
      <c r="DL160" s="1087"/>
      <c r="DM160" s="1087"/>
      <c r="DN160" s="1087"/>
      <c r="DO160" s="1087"/>
      <c r="DP160" s="1087"/>
      <c r="DQ160" s="1087"/>
      <c r="DR160" s="1087"/>
      <c r="DS160" s="1087"/>
      <c r="DT160" s="1087"/>
      <c r="DU160" s="1087"/>
      <c r="DV160" s="1087"/>
      <c r="DW160" s="1087"/>
      <c r="DX160" s="1087"/>
      <c r="DY160" s="1087"/>
      <c r="DZ160" s="1087"/>
      <c r="EA160" s="1087"/>
      <c r="EB160" s="1087"/>
      <c r="EC160" s="1087"/>
      <c r="ED160" s="1087"/>
      <c r="EE160" s="1087"/>
      <c r="EF160" s="1087"/>
      <c r="EG160" s="1087"/>
      <c r="EH160" s="1087"/>
      <c r="EI160" s="1087"/>
      <c r="EJ160" s="1087"/>
      <c r="EK160" s="1087"/>
      <c r="EL160" s="1087"/>
      <c r="EM160" s="1087"/>
      <c r="EN160" s="1087"/>
      <c r="EO160" s="1087"/>
      <c r="EP160" s="1087"/>
      <c r="EQ160" s="1087"/>
      <c r="ER160" s="1087"/>
      <c r="ES160" s="1087"/>
      <c r="ET160" s="1087"/>
      <c r="EU160" s="1087"/>
      <c r="EV160" s="1087"/>
      <c r="EW160" s="1087"/>
      <c r="EX160" s="1087"/>
      <c r="EY160" s="1087"/>
      <c r="EZ160" s="1087"/>
      <c r="FA160" s="1087"/>
      <c r="FB160" s="1087"/>
      <c r="FC160" s="1087"/>
      <c r="FD160" s="1087"/>
      <c r="FE160" s="1087"/>
      <c r="FF160" s="1087"/>
      <c r="FG160" s="1087"/>
      <c r="FH160" s="1087"/>
      <c r="FI160" s="1087"/>
      <c r="FJ160" s="1087"/>
      <c r="FK160" s="1087"/>
      <c r="FL160" s="1087"/>
      <c r="FM160" s="1087"/>
      <c r="FN160" s="1087"/>
      <c r="FO160" s="1087"/>
      <c r="FP160" s="1087"/>
      <c r="FQ160" s="1087"/>
      <c r="FR160" s="1087"/>
      <c r="FS160" s="1087"/>
      <c r="FT160" s="1087"/>
      <c r="FU160" s="1087"/>
      <c r="FV160" s="1087"/>
      <c r="FW160" s="1087"/>
      <c r="FX160" s="1087"/>
      <c r="FY160" s="1087"/>
      <c r="FZ160" s="1087"/>
      <c r="GA160" s="1087"/>
      <c r="GB160" s="1087"/>
      <c r="GC160" s="1087"/>
      <c r="GD160" s="1087"/>
      <c r="GE160" s="1087"/>
      <c r="GF160" s="1087"/>
      <c r="GG160" s="1087"/>
      <c r="GH160" s="1087"/>
      <c r="GI160" s="1087"/>
      <c r="GJ160" s="1087"/>
      <c r="GK160" s="1087"/>
      <c r="GL160" s="1087"/>
      <c r="GM160" s="1087"/>
      <c r="GN160" s="1087"/>
      <c r="GO160" s="1087"/>
      <c r="GP160" s="1087"/>
      <c r="GQ160" s="1087"/>
      <c r="GR160" s="1087"/>
      <c r="GS160" s="1087"/>
      <c r="GT160" s="1087"/>
      <c r="GU160" s="1087"/>
      <c r="GV160" s="1087"/>
      <c r="GW160" s="1087"/>
      <c r="GX160" s="1087"/>
      <c r="GY160" s="1087"/>
      <c r="GZ160" s="1087"/>
      <c r="HA160" s="1087"/>
      <c r="HB160" s="1087"/>
      <c r="HC160" s="1087"/>
      <c r="HD160" s="1087"/>
      <c r="HE160" s="1087"/>
      <c r="HF160" s="1087"/>
      <c r="HG160" s="1087"/>
      <c r="HH160" s="1087"/>
      <c r="HI160" s="1087"/>
      <c r="HJ160" s="1087"/>
      <c r="HK160" s="1087"/>
      <c r="HL160" s="1087"/>
      <c r="HM160" s="1087"/>
      <c r="HN160" s="1087"/>
      <c r="HO160" s="1087"/>
      <c r="HP160" s="1087"/>
      <c r="HQ160" s="1087"/>
      <c r="HR160" s="1087"/>
      <c r="HS160" s="1087"/>
      <c r="HT160" s="1087"/>
      <c r="HU160" s="1087"/>
      <c r="HV160" s="1087"/>
      <c r="HW160" s="1087"/>
      <c r="HX160" s="1087"/>
      <c r="HY160" s="1087"/>
      <c r="HZ160" s="1087"/>
      <c r="IA160" s="1087"/>
      <c r="IB160" s="1087"/>
      <c r="IC160" s="1087"/>
      <c r="ID160" s="1087"/>
      <c r="IE160" s="1087"/>
      <c r="IF160" s="1087"/>
      <c r="IG160" s="1087"/>
      <c r="IH160" s="1087"/>
      <c r="II160" s="1087"/>
      <c r="IJ160" s="1087"/>
      <c r="IK160" s="1087"/>
      <c r="IL160" s="1087"/>
      <c r="IM160" s="1087"/>
      <c r="IN160" s="1087"/>
      <c r="IO160" s="1087"/>
      <c r="IP160" s="1087"/>
      <c r="IQ160" s="1087"/>
      <c r="IR160" s="1087"/>
      <c r="IS160" s="1087"/>
      <c r="IT160" s="1087"/>
      <c r="IU160" s="1087"/>
      <c r="IV160" s="1087"/>
      <c r="IW160" s="1087"/>
      <c r="IX160" s="1087"/>
      <c r="IY160" s="1087"/>
      <c r="IZ160" s="1087"/>
      <c r="JA160" s="1087"/>
      <c r="JB160" s="1087"/>
      <c r="JC160" s="1087"/>
      <c r="JD160" s="1087"/>
      <c r="JE160" s="1087"/>
      <c r="JF160" s="1087"/>
      <c r="JG160" s="1087"/>
      <c r="JH160" s="1087"/>
      <c r="JI160" s="1087"/>
      <c r="JJ160" s="1087"/>
      <c r="JK160" s="1087"/>
      <c r="JL160" s="1087"/>
      <c r="JM160" s="1087"/>
      <c r="JN160" s="1087"/>
      <c r="JO160" s="1087"/>
      <c r="JP160" s="1087"/>
      <c r="JQ160" s="1087"/>
      <c r="JR160" s="1087"/>
      <c r="JS160" s="1087"/>
      <c r="JT160" s="1087"/>
      <c r="JU160" s="1087"/>
      <c r="JV160" s="1087"/>
      <c r="JW160" s="1087"/>
      <c r="JX160" s="1087"/>
      <c r="JY160" s="1087"/>
      <c r="JZ160" s="1087"/>
      <c r="KA160" s="1087"/>
      <c r="KB160" s="1087"/>
      <c r="KC160" s="1087"/>
      <c r="KD160" s="1087"/>
      <c r="KE160" s="1087"/>
      <c r="KF160" s="1087"/>
      <c r="KG160" s="1087"/>
      <c r="KH160" s="1087"/>
      <c r="KI160" s="1087"/>
      <c r="KJ160" s="1087"/>
      <c r="KK160" s="1087"/>
      <c r="KL160" s="1087"/>
      <c r="KM160" s="1087"/>
      <c r="KN160" s="1087"/>
      <c r="KO160" s="1087"/>
      <c r="KP160" s="1087"/>
      <c r="KQ160" s="1087"/>
      <c r="KR160" s="1087"/>
      <c r="KS160" s="1087"/>
      <c r="KT160" s="1087"/>
      <c r="KU160" s="1087"/>
      <c r="KV160" s="1087"/>
      <c r="KW160" s="1087"/>
      <c r="KX160" s="1087"/>
      <c r="KY160" s="1087"/>
      <c r="KZ160" s="1087"/>
      <c r="LA160" s="1087"/>
      <c r="LB160" s="1087"/>
      <c r="LC160" s="1087"/>
      <c r="LD160" s="1087"/>
      <c r="LE160" s="1087"/>
      <c r="LF160" s="1087"/>
      <c r="LG160" s="1087"/>
      <c r="LH160" s="1087"/>
      <c r="LI160" s="1087"/>
      <c r="LJ160" s="1087"/>
      <c r="LK160" s="1087"/>
      <c r="LL160" s="1087"/>
      <c r="LM160" s="1087"/>
      <c r="LN160" s="1087"/>
      <c r="LO160" s="1087"/>
      <c r="LP160" s="1087"/>
      <c r="LQ160" s="1087"/>
      <c r="LR160" s="1087"/>
      <c r="LS160" s="1087"/>
      <c r="LT160" s="1087"/>
      <c r="LU160" s="1087"/>
      <c r="LV160" s="1087"/>
      <c r="LW160" s="1087"/>
      <c r="LX160" s="1087"/>
      <c r="LY160" s="1087"/>
      <c r="LZ160" s="1087"/>
      <c r="MA160" s="1087"/>
      <c r="MB160" s="1087"/>
      <c r="MC160" s="1087"/>
      <c r="MD160" s="1087"/>
      <c r="ME160" s="1087"/>
      <c r="MF160" s="1087"/>
      <c r="MG160" s="1087"/>
      <c r="MH160" s="1087"/>
      <c r="MI160" s="1087"/>
      <c r="MJ160" s="1087"/>
      <c r="MK160" s="1087"/>
      <c r="ML160" s="1087"/>
      <c r="MM160" s="1087"/>
      <c r="MN160" s="1087"/>
      <c r="MO160" s="1087"/>
      <c r="MP160" s="1087"/>
      <c r="MQ160" s="1087"/>
      <c r="MR160" s="1087"/>
      <c r="MS160" s="1087"/>
      <c r="MT160" s="1087"/>
      <c r="MU160" s="1087"/>
      <c r="MV160" s="1087"/>
      <c r="MW160" s="1087"/>
      <c r="MX160" s="1087"/>
      <c r="MY160" s="1087"/>
      <c r="MZ160" s="1087"/>
      <c r="NA160" s="1087"/>
      <c r="NB160" s="1087"/>
      <c r="NC160" s="1087"/>
      <c r="ND160" s="1087"/>
      <c r="NE160" s="1087"/>
      <c r="NF160" s="1087"/>
      <c r="NG160" s="1087"/>
      <c r="NH160" s="1087"/>
      <c r="NI160" s="1087"/>
      <c r="NJ160" s="1087"/>
      <c r="NK160" s="1087"/>
      <c r="NL160" s="1087"/>
      <c r="NM160" s="1087"/>
      <c r="NN160" s="1087"/>
      <c r="NO160" s="1087"/>
      <c r="NP160" s="1087"/>
      <c r="NQ160" s="1087"/>
      <c r="NR160" s="1087"/>
      <c r="NS160" s="1087"/>
      <c r="NT160" s="1087"/>
      <c r="NU160" s="1087"/>
      <c r="NV160" s="1087"/>
      <c r="NW160" s="1087"/>
      <c r="NX160" s="1087"/>
      <c r="NY160" s="1087"/>
      <c r="NZ160" s="1087"/>
      <c r="OA160" s="1087"/>
      <c r="OB160" s="1087"/>
      <c r="OC160" s="1087"/>
      <c r="OD160" s="1087"/>
      <c r="OE160" s="1087"/>
      <c r="OF160" s="1087"/>
      <c r="OG160" s="1087"/>
      <c r="OH160" s="1087"/>
      <c r="OI160" s="1087"/>
      <c r="OJ160" s="1087"/>
      <c r="OK160" s="1087"/>
      <c r="OL160" s="1087"/>
      <c r="OM160" s="1087"/>
      <c r="ON160" s="1087"/>
      <c r="OO160" s="1087"/>
      <c r="OP160" s="1087"/>
      <c r="OQ160" s="1087"/>
      <c r="OR160" s="1087"/>
      <c r="OS160" s="1087"/>
      <c r="OT160" s="1087"/>
      <c r="OU160" s="1087"/>
      <c r="OV160" s="1087"/>
      <c r="OW160" s="1087"/>
      <c r="OX160" s="1087"/>
      <c r="OY160" s="1087"/>
      <c r="OZ160" s="1087"/>
      <c r="PA160" s="1087"/>
      <c r="PB160" s="1087"/>
      <c r="PC160" s="1087"/>
      <c r="PD160" s="1087"/>
      <c r="PE160" s="1087"/>
      <c r="PF160" s="1087"/>
      <c r="PG160" s="1087"/>
      <c r="PH160" s="1087"/>
      <c r="PI160" s="1087"/>
      <c r="PJ160" s="1087"/>
      <c r="PK160" s="1087"/>
      <c r="PL160" s="1087"/>
      <c r="PM160" s="1087"/>
      <c r="PN160" s="1087"/>
      <c r="PO160" s="1087"/>
      <c r="PP160" s="1087"/>
      <c r="PQ160" s="1087"/>
      <c r="PR160" s="1087"/>
      <c r="PS160" s="1087"/>
      <c r="PT160" s="1087"/>
      <c r="PU160" s="1087"/>
      <c r="PV160" s="1087"/>
      <c r="PW160" s="1087"/>
      <c r="PX160" s="1087"/>
      <c r="PY160" s="1087"/>
      <c r="PZ160" s="1087"/>
      <c r="QA160" s="1087"/>
      <c r="QB160" s="1087"/>
      <c r="QC160" s="1087"/>
      <c r="QD160" s="1087"/>
      <c r="QE160" s="1087"/>
      <c r="QF160" s="1087"/>
      <c r="QG160" s="1087"/>
      <c r="QH160" s="1087"/>
      <c r="QI160" s="1087"/>
      <c r="QJ160" s="1087"/>
      <c r="QK160" s="1087"/>
      <c r="QL160" s="1087"/>
      <c r="QM160" s="1087"/>
      <c r="QN160" s="1087"/>
      <c r="QO160" s="1087"/>
      <c r="QP160" s="1087"/>
      <c r="QQ160" s="1087"/>
      <c r="QR160" s="1087"/>
      <c r="QS160" s="1087"/>
      <c r="QT160" s="1087"/>
      <c r="QU160" s="1087"/>
      <c r="QV160" s="1087"/>
      <c r="QW160" s="1087"/>
      <c r="QX160" s="1087"/>
      <c r="QY160" s="1087"/>
      <c r="QZ160" s="1087"/>
      <c r="RA160" s="1087"/>
      <c r="RB160" s="1087"/>
      <c r="RC160" s="1087"/>
      <c r="RD160" s="1087"/>
      <c r="RE160" s="1087"/>
      <c r="RF160" s="1087"/>
      <c r="RG160" s="1087"/>
      <c r="RH160" s="1087"/>
      <c r="RI160" s="1087"/>
      <c r="RJ160" s="1087"/>
      <c r="RK160" s="1087"/>
      <c r="RL160" s="1087"/>
      <c r="RM160" s="1087"/>
      <c r="RN160" s="1087"/>
      <c r="RO160" s="1087"/>
      <c r="RP160" s="1087"/>
      <c r="RQ160" s="1087"/>
      <c r="RR160" s="1087"/>
      <c r="RS160" s="1087"/>
      <c r="RT160" s="1087"/>
      <c r="RU160" s="1087"/>
      <c r="RV160" s="1087"/>
      <c r="RW160" s="1087"/>
      <c r="RX160" s="1087"/>
      <c r="RY160" s="1087"/>
      <c r="RZ160" s="1087"/>
      <c r="SA160" s="1087"/>
      <c r="SB160" s="1087"/>
      <c r="SC160" s="1087"/>
      <c r="SD160" s="1087"/>
      <c r="SE160" s="1087"/>
      <c r="SF160" s="1087"/>
      <c r="SG160" s="1087"/>
      <c r="SH160" s="1087"/>
      <c r="SI160" s="1087"/>
      <c r="SJ160" s="1087"/>
      <c r="SK160" s="1087"/>
      <c r="SL160" s="1087"/>
      <c r="SM160" s="1087"/>
      <c r="SN160" s="1087"/>
      <c r="SO160" s="1087"/>
      <c r="SP160" s="1087"/>
      <c r="SQ160" s="1087"/>
      <c r="SR160" s="1087"/>
      <c r="SS160" s="1087"/>
      <c r="ST160" s="1087"/>
      <c r="SU160" s="1087"/>
      <c r="SV160" s="1087"/>
      <c r="SW160" s="1087"/>
      <c r="SX160" s="1087"/>
      <c r="SY160" s="1087"/>
      <c r="SZ160" s="1087"/>
      <c r="TA160" s="1087"/>
      <c r="TB160" s="1087"/>
      <c r="TC160" s="1087"/>
      <c r="TD160" s="1087"/>
      <c r="TE160" s="1087"/>
      <c r="TF160" s="1087"/>
      <c r="TG160" s="1087"/>
      <c r="TH160" s="1087"/>
      <c r="TI160" s="1087"/>
      <c r="TJ160" s="1087"/>
      <c r="TK160" s="1087"/>
      <c r="TL160" s="1087"/>
      <c r="TM160" s="1087"/>
      <c r="TN160" s="1087"/>
      <c r="TO160" s="1087"/>
      <c r="TP160" s="1087"/>
      <c r="TQ160" s="1087"/>
      <c r="TR160" s="1087"/>
      <c r="TS160" s="1087"/>
      <c r="TT160" s="1087"/>
      <c r="TU160" s="1087"/>
      <c r="TV160" s="1087"/>
      <c r="TW160" s="1087"/>
      <c r="TX160" s="1087"/>
      <c r="TY160" s="1087"/>
      <c r="TZ160" s="1087"/>
      <c r="UA160" s="1087"/>
      <c r="UB160" s="1087"/>
      <c r="UC160" s="1087"/>
      <c r="UD160" s="1087"/>
      <c r="UE160" s="1087"/>
      <c r="UF160" s="1087"/>
      <c r="UG160" s="1087"/>
      <c r="UH160" s="1087"/>
      <c r="UI160" s="1087"/>
      <c r="UJ160" s="1087"/>
      <c r="UK160" s="1087"/>
      <c r="UL160" s="1087"/>
      <c r="UM160" s="1087"/>
      <c r="UN160" s="1087"/>
      <c r="UO160" s="1087"/>
      <c r="UP160" s="1087"/>
      <c r="UQ160" s="1087"/>
      <c r="UR160" s="1087"/>
      <c r="US160" s="1087"/>
      <c r="UT160" s="1087"/>
      <c r="UU160" s="1087"/>
      <c r="UV160" s="1087"/>
      <c r="UW160" s="1087"/>
      <c r="UX160" s="1087"/>
      <c r="UY160" s="1087"/>
      <c r="UZ160" s="1087"/>
      <c r="VA160" s="1087"/>
      <c r="VB160" s="1087"/>
      <c r="VC160" s="1087"/>
      <c r="VD160" s="1087"/>
      <c r="VE160" s="1087"/>
      <c r="VF160" s="1087"/>
      <c r="VG160" s="1087"/>
      <c r="VH160" s="1087"/>
      <c r="VI160" s="1087"/>
      <c r="VJ160" s="1087"/>
      <c r="VK160" s="1087"/>
      <c r="VL160" s="1087"/>
      <c r="VM160" s="1087"/>
      <c r="VN160" s="1087"/>
      <c r="VO160" s="1087"/>
      <c r="VP160" s="1087"/>
      <c r="VQ160" s="1087"/>
      <c r="VR160" s="1087"/>
      <c r="VS160" s="1087"/>
      <c r="VT160" s="1087"/>
      <c r="VU160" s="1087"/>
      <c r="VV160" s="1087"/>
      <c r="VW160" s="1087"/>
      <c r="VX160" s="1087"/>
      <c r="VY160" s="1087"/>
      <c r="VZ160" s="1087"/>
      <c r="WA160" s="1087"/>
      <c r="WB160" s="1087"/>
      <c r="WC160" s="1087"/>
      <c r="WD160" s="1087"/>
      <c r="WE160" s="1087"/>
      <c r="WF160" s="1087"/>
      <c r="WG160" s="1087"/>
      <c r="WH160" s="1087"/>
      <c r="WI160" s="1087"/>
      <c r="WJ160" s="1087"/>
      <c r="WK160" s="1087"/>
      <c r="WL160" s="1087"/>
      <c r="WM160" s="1087"/>
      <c r="WN160" s="1087"/>
      <c r="WO160" s="1087"/>
      <c r="WP160" s="1087"/>
      <c r="WQ160" s="1087"/>
      <c r="WR160" s="1087"/>
      <c r="WS160" s="1087"/>
      <c r="WT160" s="1087"/>
      <c r="WU160" s="1087"/>
      <c r="WV160" s="1087"/>
      <c r="WW160" s="1087"/>
      <c r="WX160" s="1087"/>
      <c r="WY160" s="1087"/>
      <c r="WZ160" s="1087"/>
      <c r="XA160" s="1087"/>
      <c r="XB160" s="1087"/>
      <c r="XC160" s="1087"/>
      <c r="XD160" s="1087"/>
      <c r="XE160" s="1087"/>
      <c r="XF160" s="1087"/>
      <c r="XG160" s="1087"/>
      <c r="XH160" s="1087"/>
      <c r="XI160" s="1087"/>
      <c r="XJ160" s="1087"/>
      <c r="XK160" s="1087"/>
      <c r="XL160" s="1087"/>
      <c r="XM160" s="1087"/>
      <c r="XN160" s="1087"/>
      <c r="XO160" s="1087"/>
      <c r="XP160" s="1087"/>
      <c r="XQ160" s="1087"/>
      <c r="XR160" s="1087"/>
      <c r="XS160" s="1087"/>
      <c r="XT160" s="1087"/>
      <c r="XU160" s="1087"/>
      <c r="XV160" s="1087"/>
      <c r="XW160" s="1087"/>
      <c r="XX160" s="1087"/>
      <c r="XY160" s="1087"/>
      <c r="XZ160" s="1087"/>
      <c r="YA160" s="1087"/>
      <c r="YB160" s="1087"/>
      <c r="YC160" s="1087"/>
      <c r="YD160" s="1087"/>
      <c r="YE160" s="1087"/>
      <c r="YF160" s="1087"/>
      <c r="YG160" s="1087"/>
      <c r="YH160" s="1087"/>
      <c r="YI160" s="1087"/>
      <c r="YJ160" s="1087"/>
      <c r="YK160" s="1087"/>
      <c r="YL160" s="1087"/>
      <c r="YM160" s="1087"/>
      <c r="YN160" s="1087"/>
      <c r="YO160" s="1087"/>
      <c r="YP160" s="1087"/>
      <c r="YQ160" s="1087"/>
      <c r="YR160" s="1087"/>
      <c r="YS160" s="1087"/>
      <c r="YT160" s="1087"/>
      <c r="YU160" s="1087"/>
      <c r="YV160" s="1087"/>
      <c r="YW160" s="1087"/>
      <c r="YX160" s="1087"/>
      <c r="YY160" s="1087"/>
      <c r="YZ160" s="1087"/>
      <c r="ZA160" s="1087"/>
      <c r="ZB160" s="1087"/>
      <c r="ZC160" s="1087"/>
      <c r="ZD160" s="1087"/>
      <c r="ZE160" s="1087"/>
      <c r="ZF160" s="1087"/>
      <c r="ZG160" s="1087"/>
      <c r="ZH160" s="1087"/>
      <c r="ZI160" s="1087"/>
      <c r="ZJ160" s="1087"/>
      <c r="ZK160" s="1087"/>
      <c r="ZL160" s="1087"/>
      <c r="ZM160" s="1087"/>
      <c r="ZN160" s="1087"/>
      <c r="ZO160" s="1087"/>
      <c r="ZP160" s="1087"/>
      <c r="ZQ160" s="1087"/>
      <c r="ZR160" s="1087"/>
      <c r="ZS160" s="1087"/>
      <c r="ZT160" s="1087"/>
      <c r="ZU160" s="1087"/>
      <c r="ZV160" s="1087"/>
      <c r="ZW160" s="1087"/>
      <c r="ZX160" s="1087"/>
      <c r="ZY160" s="1087"/>
      <c r="ZZ160" s="1087"/>
      <c r="AAA160" s="1087"/>
      <c r="AAB160" s="1087"/>
      <c r="AAC160" s="1087"/>
      <c r="AAD160" s="1087"/>
      <c r="AAE160" s="1087"/>
      <c r="AAF160" s="1087"/>
      <c r="AAG160" s="1087"/>
      <c r="AAH160" s="1087"/>
      <c r="AAI160" s="1087"/>
      <c r="AAJ160" s="1087"/>
      <c r="AAK160" s="1087"/>
      <c r="AAL160" s="1087"/>
      <c r="AAM160" s="1087"/>
      <c r="AAN160" s="1087"/>
      <c r="AAO160" s="1087"/>
      <c r="AAP160" s="1087"/>
      <c r="AAQ160" s="1087"/>
      <c r="AAR160" s="1087"/>
      <c r="AAS160" s="1087"/>
      <c r="AAT160" s="1087"/>
      <c r="AAU160" s="1087"/>
      <c r="AAV160" s="1087"/>
      <c r="AAW160" s="1087"/>
      <c r="AAX160" s="1087"/>
      <c r="AAY160" s="1087"/>
      <c r="AAZ160" s="1087"/>
      <c r="ABA160" s="1087"/>
      <c r="ABB160" s="1087"/>
      <c r="ABC160" s="1087"/>
      <c r="ABD160" s="1087"/>
      <c r="ABE160" s="1087"/>
      <c r="ABF160" s="1087"/>
      <c r="ABG160" s="1087"/>
      <c r="ABH160" s="1087"/>
      <c r="ABI160" s="1087"/>
      <c r="ABJ160" s="1087"/>
      <c r="ABK160" s="1087"/>
      <c r="ABL160" s="1087"/>
      <c r="ABM160" s="1087"/>
      <c r="ABN160" s="1087"/>
      <c r="ABO160" s="1087"/>
      <c r="ABP160" s="1087"/>
      <c r="ABQ160" s="1087"/>
      <c r="ABR160" s="1087"/>
      <c r="ABS160" s="1087"/>
      <c r="ABT160" s="1087"/>
      <c r="ABU160" s="1087"/>
      <c r="ABV160" s="1087"/>
      <c r="ABW160" s="1087"/>
      <c r="ABX160" s="1087"/>
      <c r="ABY160" s="1087"/>
      <c r="ABZ160" s="1087"/>
      <c r="ACA160" s="1087"/>
      <c r="ACB160" s="1087"/>
      <c r="ACC160" s="1087"/>
      <c r="ACD160" s="1087"/>
      <c r="ACE160" s="1087"/>
      <c r="ACF160" s="1087"/>
      <c r="ACG160" s="1087"/>
      <c r="ACH160" s="1087"/>
      <c r="ACI160" s="1087"/>
      <c r="ACJ160" s="1087"/>
      <c r="ACK160" s="1087"/>
      <c r="ACL160" s="1087"/>
      <c r="ACM160" s="1087"/>
      <c r="ACN160" s="1087"/>
      <c r="ACO160" s="1087"/>
      <c r="ACP160" s="1087"/>
      <c r="ACQ160" s="1087"/>
      <c r="ACR160" s="1087"/>
      <c r="ACS160" s="1087"/>
      <c r="ACT160" s="1087"/>
      <c r="ACU160" s="1087"/>
      <c r="ACV160" s="1087"/>
      <c r="ACW160" s="1087"/>
      <c r="ACX160" s="1087"/>
      <c r="ACY160" s="1087"/>
      <c r="ACZ160" s="1087"/>
      <c r="ADA160" s="1087"/>
      <c r="ADB160" s="1087"/>
      <c r="ADC160" s="1087"/>
      <c r="ADD160" s="1087"/>
      <c r="ADE160" s="1087"/>
      <c r="ADF160" s="1087"/>
      <c r="ADG160" s="1087"/>
      <c r="ADH160" s="1087"/>
      <c r="ADI160" s="1087"/>
      <c r="ADJ160" s="1087"/>
      <c r="ADK160" s="1087"/>
      <c r="ADL160" s="1087"/>
      <c r="ADM160" s="1087"/>
      <c r="ADN160" s="1087"/>
      <c r="ADO160" s="1087"/>
      <c r="ADP160" s="1087"/>
      <c r="ADQ160" s="1087"/>
      <c r="ADR160" s="1087"/>
      <c r="ADS160" s="1087"/>
      <c r="ADT160" s="1087"/>
      <c r="ADU160" s="1087"/>
      <c r="ADV160" s="1087"/>
      <c r="ADW160" s="1087"/>
      <c r="ADX160" s="1087"/>
      <c r="ADY160" s="1087"/>
      <c r="ADZ160" s="1087"/>
      <c r="AEA160" s="1087"/>
      <c r="AEB160" s="1087"/>
      <c r="AEC160" s="1087"/>
      <c r="AED160" s="1087"/>
      <c r="AEE160" s="1087"/>
      <c r="AEF160" s="1087"/>
      <c r="AEG160" s="1087"/>
      <c r="AEH160" s="1087"/>
      <c r="AEI160" s="1087"/>
      <c r="AEJ160" s="1087"/>
      <c r="AEK160" s="1087"/>
      <c r="AEL160" s="1087"/>
      <c r="AEM160" s="1087"/>
      <c r="AEN160" s="1087"/>
      <c r="AEO160" s="1087"/>
      <c r="AEP160" s="1087"/>
      <c r="AEQ160" s="1087"/>
      <c r="AER160" s="1087"/>
      <c r="AES160" s="1087"/>
      <c r="AET160" s="1087"/>
      <c r="AEU160" s="1087"/>
      <c r="AEV160" s="1087"/>
      <c r="AEW160" s="1087"/>
      <c r="AEX160" s="1087"/>
      <c r="AEY160" s="1087"/>
      <c r="AEZ160" s="1087"/>
      <c r="AFA160" s="1087"/>
      <c r="AFB160" s="1087"/>
      <c r="AFC160" s="1087"/>
      <c r="AFD160" s="1087"/>
      <c r="AFE160" s="1087"/>
      <c r="AFF160" s="1087"/>
      <c r="AFG160" s="1087"/>
      <c r="AFH160" s="1087"/>
      <c r="AFI160" s="1087"/>
      <c r="AFJ160" s="1087"/>
      <c r="AFK160" s="1087"/>
      <c r="AFL160" s="1087"/>
      <c r="AFM160" s="1087"/>
      <c r="AFN160" s="1087"/>
      <c r="AFO160" s="1087"/>
      <c r="AFP160" s="1087"/>
      <c r="AFQ160" s="1087"/>
      <c r="AFR160" s="1087"/>
      <c r="AFS160" s="1087"/>
      <c r="AFT160" s="1087"/>
      <c r="AFU160" s="1087"/>
      <c r="AFV160" s="1087"/>
      <c r="AFW160" s="1087"/>
      <c r="AFX160" s="1087"/>
      <c r="AFY160" s="1087"/>
      <c r="AFZ160" s="1087"/>
      <c r="AGA160" s="1087"/>
      <c r="AGB160" s="1087"/>
      <c r="AGC160" s="1087"/>
      <c r="AGD160" s="1087"/>
      <c r="AGE160" s="1087"/>
      <c r="AGF160" s="1087"/>
      <c r="AGG160" s="1087"/>
      <c r="AGH160" s="1087"/>
      <c r="AGI160" s="1087"/>
      <c r="AGJ160" s="1087"/>
      <c r="AGK160" s="1087"/>
      <c r="AGL160" s="1087"/>
      <c r="AGM160" s="1087"/>
      <c r="AGN160" s="1087"/>
      <c r="AGO160" s="1087"/>
      <c r="AGP160" s="1087"/>
      <c r="AGQ160" s="1087"/>
      <c r="AGR160" s="1087"/>
      <c r="AGS160" s="1087"/>
      <c r="AGT160" s="1087"/>
      <c r="AGU160" s="1087"/>
      <c r="AGV160" s="1087"/>
      <c r="AGW160" s="1087"/>
      <c r="AGX160" s="1087"/>
      <c r="AGY160" s="1087"/>
      <c r="AGZ160" s="1087"/>
      <c r="AHA160" s="1087"/>
      <c r="AHB160" s="1087"/>
      <c r="AHC160" s="1087"/>
      <c r="AHD160" s="1087"/>
      <c r="AHE160" s="1087"/>
      <c r="AHF160" s="1087"/>
      <c r="AHG160" s="1087"/>
      <c r="AHH160" s="1087"/>
      <c r="AHI160" s="1087"/>
      <c r="AHJ160" s="1087"/>
      <c r="AHK160" s="1087"/>
      <c r="AHL160" s="1087"/>
      <c r="AHM160" s="1087"/>
      <c r="AHN160" s="1087"/>
      <c r="AHO160" s="1087"/>
      <c r="AHP160" s="1087"/>
      <c r="AHQ160" s="1087"/>
      <c r="AHR160" s="1087"/>
      <c r="AHS160" s="1087"/>
      <c r="AHT160" s="1087"/>
      <c r="AHU160" s="1087"/>
      <c r="AHV160" s="1087"/>
      <c r="AHW160" s="1087"/>
      <c r="AHX160" s="1087"/>
      <c r="AHY160" s="1087"/>
      <c r="AHZ160" s="1087"/>
      <c r="AIA160" s="1087"/>
      <c r="AIB160" s="1087"/>
      <c r="AIC160" s="1087"/>
      <c r="AID160" s="1087"/>
      <c r="AIE160" s="1087"/>
      <c r="AIF160" s="1087"/>
      <c r="AIG160" s="1087"/>
      <c r="AIH160" s="1087"/>
      <c r="AII160" s="1087"/>
      <c r="AIJ160" s="1087"/>
      <c r="AIK160" s="1087"/>
      <c r="AIL160" s="1087"/>
      <c r="AIM160" s="1087"/>
      <c r="AIN160" s="1087"/>
      <c r="AIO160" s="1087"/>
      <c r="AIP160" s="1087"/>
      <c r="AIQ160" s="1087"/>
      <c r="AIR160" s="1087"/>
      <c r="AIS160" s="1087"/>
      <c r="AIT160" s="1087"/>
      <c r="AIU160" s="1087"/>
      <c r="AIV160" s="1087"/>
      <c r="AIW160" s="1087"/>
      <c r="AIX160" s="1087"/>
      <c r="AIY160" s="1087"/>
      <c r="AIZ160" s="1087"/>
      <c r="AJA160" s="1087"/>
      <c r="AJB160" s="1087"/>
      <c r="AJC160" s="1087"/>
      <c r="AJD160" s="1087"/>
      <c r="AJE160" s="1087"/>
      <c r="AJF160" s="1087"/>
      <c r="AJG160" s="1087"/>
      <c r="AJH160" s="1087"/>
      <c r="AJI160" s="1087"/>
      <c r="AJJ160" s="1087"/>
      <c r="AJK160" s="1087"/>
      <c r="AJL160" s="1087"/>
      <c r="AJM160" s="1087"/>
      <c r="AJN160" s="1087"/>
      <c r="AJO160" s="1087"/>
      <c r="AJP160" s="1087"/>
      <c r="AJQ160" s="1087"/>
      <c r="AJR160" s="1087"/>
      <c r="AJS160" s="1087"/>
      <c r="AJT160" s="1087"/>
      <c r="AJU160" s="1087"/>
      <c r="AJV160" s="1087"/>
      <c r="AJW160" s="1087"/>
      <c r="AJX160" s="1087"/>
      <c r="AJY160" s="1087"/>
      <c r="AJZ160" s="1087"/>
      <c r="AKA160" s="1087"/>
      <c r="AKB160" s="1087"/>
      <c r="AKC160" s="1087"/>
      <c r="AKD160" s="1087"/>
      <c r="AKE160" s="1087"/>
      <c r="AKF160" s="1087"/>
      <c r="AKG160" s="1087"/>
      <c r="AKH160" s="1087"/>
      <c r="AKI160" s="1087"/>
      <c r="AKJ160" s="1087"/>
      <c r="AKK160" s="1087"/>
      <c r="AKL160" s="1087"/>
      <c r="AKM160" s="1087"/>
      <c r="AKN160" s="1087"/>
      <c r="AKO160" s="1087"/>
      <c r="AKP160" s="1087"/>
      <c r="AKQ160" s="1087"/>
      <c r="AKR160" s="1087"/>
      <c r="AKS160" s="1087"/>
      <c r="AKT160" s="1087"/>
      <c r="AKU160" s="1087"/>
      <c r="AKV160" s="1087"/>
      <c r="AKW160" s="1087"/>
      <c r="AKX160" s="1087"/>
      <c r="AKY160" s="1087"/>
      <c r="AKZ160" s="1087"/>
      <c r="ALA160" s="1087"/>
      <c r="ALB160" s="1087"/>
      <c r="ALC160" s="1087"/>
      <c r="ALD160" s="1087"/>
      <c r="ALE160" s="1087"/>
      <c r="ALF160" s="1087"/>
      <c r="ALG160" s="1087"/>
      <c r="ALH160" s="1087"/>
      <c r="ALI160" s="1087"/>
      <c r="ALJ160" s="1087"/>
      <c r="ALK160" s="1087"/>
      <c r="ALL160" s="1087"/>
      <c r="ALM160" s="1087"/>
      <c r="ALN160" s="1087"/>
      <c r="ALO160" s="1087"/>
      <c r="ALP160" s="1087"/>
      <c r="ALQ160" s="1087"/>
      <c r="ALR160" s="1087"/>
      <c r="ALS160" s="1087"/>
      <c r="ALT160" s="1087"/>
      <c r="ALU160" s="1087"/>
      <c r="ALV160" s="1087"/>
      <c r="ALW160" s="1087"/>
      <c r="ALX160" s="1087"/>
      <c r="ALY160" s="1087"/>
      <c r="ALZ160" s="1087"/>
      <c r="AMA160" s="1087"/>
      <c r="AMB160" s="1087"/>
      <c r="AMC160" s="1087"/>
      <c r="AMD160" s="1087"/>
      <c r="AME160" s="1087"/>
      <c r="AMF160" s="1087"/>
      <c r="AMG160" s="1087"/>
      <c r="AMH160" s="1087"/>
    </row>
    <row r="161" spans="1:1025" s="793" customFormat="1" ht="12" x14ac:dyDescent="0.2">
      <c r="A161" s="1113" t="s">
        <v>2729</v>
      </c>
      <c r="B161" s="793" t="s">
        <v>2730</v>
      </c>
      <c r="C161" s="1085">
        <v>2948392843.0999999</v>
      </c>
      <c r="D161" s="1085">
        <v>-108701951.48</v>
      </c>
      <c r="E161" s="1085">
        <v>2839690891.6199999</v>
      </c>
      <c r="F161" s="1085">
        <v>813482785.19000006</v>
      </c>
      <c r="G161" s="1085">
        <v>2026208106.4300001</v>
      </c>
      <c r="H161" s="1357">
        <f t="shared" si="2"/>
        <v>0.28646877996144177</v>
      </c>
      <c r="I161" s="1087"/>
      <c r="J161" s="1087"/>
      <c r="K161" s="1087"/>
      <c r="L161" s="1087"/>
      <c r="M161" s="1087"/>
      <c r="N161" s="1087"/>
      <c r="O161" s="1087"/>
      <c r="P161" s="1087"/>
      <c r="Q161" s="1087"/>
      <c r="R161" s="1087"/>
      <c r="S161" s="1087"/>
      <c r="T161" s="1087"/>
      <c r="U161" s="1087"/>
      <c r="V161" s="1087"/>
      <c r="W161" s="1087"/>
      <c r="X161" s="1087"/>
      <c r="Y161" s="1087"/>
      <c r="Z161" s="1087"/>
      <c r="AA161" s="1087"/>
      <c r="AB161" s="1087"/>
      <c r="AC161" s="1087"/>
      <c r="AD161" s="1087"/>
      <c r="AE161" s="1087"/>
      <c r="AF161" s="1087"/>
      <c r="AG161" s="1087"/>
      <c r="AH161" s="1087"/>
      <c r="AI161" s="1087"/>
      <c r="AJ161" s="1087"/>
      <c r="AK161" s="1087"/>
      <c r="AL161" s="1087"/>
      <c r="AM161" s="1087"/>
      <c r="AN161" s="1087"/>
      <c r="AO161" s="1087"/>
      <c r="AP161" s="1087"/>
      <c r="AQ161" s="1087"/>
      <c r="AR161" s="1087"/>
      <c r="AS161" s="1087"/>
      <c r="AT161" s="1087"/>
      <c r="AU161" s="1087"/>
      <c r="AV161" s="1087"/>
      <c r="AW161" s="1087"/>
      <c r="AX161" s="1087"/>
      <c r="AY161" s="1087"/>
      <c r="AZ161" s="1087"/>
      <c r="BA161" s="1087"/>
      <c r="BB161" s="1087"/>
      <c r="BC161" s="1087"/>
      <c r="BD161" s="1087"/>
      <c r="BE161" s="1087"/>
      <c r="BF161" s="1087"/>
      <c r="BG161" s="1087"/>
      <c r="BH161" s="1087"/>
      <c r="BI161" s="1087"/>
      <c r="BJ161" s="1087"/>
      <c r="BK161" s="1087"/>
      <c r="BL161" s="1087"/>
      <c r="BM161" s="1087"/>
      <c r="BN161" s="1087"/>
      <c r="BO161" s="1087"/>
      <c r="BP161" s="1087"/>
      <c r="BQ161" s="1087"/>
      <c r="BR161" s="1087"/>
      <c r="BS161" s="1087"/>
      <c r="BT161" s="1087"/>
      <c r="BU161" s="1087"/>
      <c r="BV161" s="1087"/>
      <c r="BW161" s="1087"/>
      <c r="BX161" s="1087"/>
      <c r="BY161" s="1087"/>
      <c r="BZ161" s="1087"/>
      <c r="CA161" s="1087"/>
      <c r="CB161" s="1087"/>
      <c r="CC161" s="1087"/>
      <c r="CD161" s="1087"/>
      <c r="CE161" s="1087"/>
      <c r="CF161" s="1087"/>
      <c r="CG161" s="1087"/>
      <c r="CH161" s="1087"/>
      <c r="CI161" s="1087"/>
      <c r="CJ161" s="1087"/>
      <c r="CK161" s="1087"/>
      <c r="CL161" s="1087"/>
      <c r="CM161" s="1087"/>
      <c r="CN161" s="1087"/>
      <c r="CO161" s="1087"/>
      <c r="CP161" s="1087"/>
      <c r="CQ161" s="1087"/>
      <c r="CR161" s="1087"/>
      <c r="CS161" s="1087"/>
      <c r="CT161" s="1087"/>
      <c r="CU161" s="1087"/>
      <c r="CV161" s="1087"/>
      <c r="CW161" s="1087"/>
      <c r="CX161" s="1087"/>
      <c r="CY161" s="1087"/>
      <c r="CZ161" s="1087"/>
      <c r="DA161" s="1087"/>
      <c r="DB161" s="1087"/>
      <c r="DC161" s="1087"/>
      <c r="DD161" s="1087"/>
      <c r="DE161" s="1087"/>
      <c r="DF161" s="1087"/>
      <c r="DG161" s="1087"/>
      <c r="DH161" s="1087"/>
      <c r="DI161" s="1087"/>
      <c r="DJ161" s="1087"/>
      <c r="DK161" s="1087"/>
      <c r="DL161" s="1087"/>
      <c r="DM161" s="1087"/>
      <c r="DN161" s="1087"/>
      <c r="DO161" s="1087"/>
      <c r="DP161" s="1087"/>
      <c r="DQ161" s="1087"/>
      <c r="DR161" s="1087"/>
      <c r="DS161" s="1087"/>
      <c r="DT161" s="1087"/>
      <c r="DU161" s="1087"/>
      <c r="DV161" s="1087"/>
      <c r="DW161" s="1087"/>
      <c r="DX161" s="1087"/>
      <c r="DY161" s="1087"/>
      <c r="DZ161" s="1087"/>
      <c r="EA161" s="1087"/>
      <c r="EB161" s="1087"/>
      <c r="EC161" s="1087"/>
      <c r="ED161" s="1087"/>
      <c r="EE161" s="1087"/>
      <c r="EF161" s="1087"/>
      <c r="EG161" s="1087"/>
      <c r="EH161" s="1087"/>
      <c r="EI161" s="1087"/>
      <c r="EJ161" s="1087"/>
      <c r="EK161" s="1087"/>
      <c r="EL161" s="1087"/>
      <c r="EM161" s="1087"/>
      <c r="EN161" s="1087"/>
      <c r="EO161" s="1087"/>
      <c r="EP161" s="1087"/>
      <c r="EQ161" s="1087"/>
      <c r="ER161" s="1087"/>
      <c r="ES161" s="1087"/>
      <c r="ET161" s="1087"/>
      <c r="EU161" s="1087"/>
      <c r="EV161" s="1087"/>
      <c r="EW161" s="1087"/>
      <c r="EX161" s="1087"/>
      <c r="EY161" s="1087"/>
      <c r="EZ161" s="1087"/>
      <c r="FA161" s="1087"/>
      <c r="FB161" s="1087"/>
      <c r="FC161" s="1087"/>
      <c r="FD161" s="1087"/>
      <c r="FE161" s="1087"/>
      <c r="FF161" s="1087"/>
      <c r="FG161" s="1087"/>
      <c r="FH161" s="1087"/>
      <c r="FI161" s="1087"/>
      <c r="FJ161" s="1087"/>
      <c r="FK161" s="1087"/>
      <c r="FL161" s="1087"/>
      <c r="FM161" s="1087"/>
      <c r="FN161" s="1087"/>
      <c r="FO161" s="1087"/>
      <c r="FP161" s="1087"/>
      <c r="FQ161" s="1087"/>
      <c r="FR161" s="1087"/>
      <c r="FS161" s="1087"/>
      <c r="FT161" s="1087"/>
      <c r="FU161" s="1087"/>
      <c r="FV161" s="1087"/>
      <c r="FW161" s="1087"/>
      <c r="FX161" s="1087"/>
      <c r="FY161" s="1087"/>
      <c r="FZ161" s="1087"/>
      <c r="GA161" s="1087"/>
      <c r="GB161" s="1087"/>
      <c r="GC161" s="1087"/>
      <c r="GD161" s="1087"/>
      <c r="GE161" s="1087"/>
      <c r="GF161" s="1087"/>
      <c r="GG161" s="1087"/>
      <c r="GH161" s="1087"/>
      <c r="GI161" s="1087"/>
      <c r="GJ161" s="1087"/>
      <c r="GK161" s="1087"/>
      <c r="GL161" s="1087"/>
      <c r="GM161" s="1087"/>
      <c r="GN161" s="1087"/>
      <c r="GO161" s="1087"/>
      <c r="GP161" s="1087"/>
      <c r="GQ161" s="1087"/>
      <c r="GR161" s="1087"/>
      <c r="GS161" s="1087"/>
      <c r="GT161" s="1087"/>
      <c r="GU161" s="1087"/>
      <c r="GV161" s="1087"/>
      <c r="GW161" s="1087"/>
      <c r="GX161" s="1087"/>
      <c r="GY161" s="1087"/>
      <c r="GZ161" s="1087"/>
      <c r="HA161" s="1087"/>
      <c r="HB161" s="1087"/>
      <c r="HC161" s="1087"/>
      <c r="HD161" s="1087"/>
      <c r="HE161" s="1087"/>
      <c r="HF161" s="1087"/>
      <c r="HG161" s="1087"/>
      <c r="HH161" s="1087"/>
      <c r="HI161" s="1087"/>
      <c r="HJ161" s="1087"/>
      <c r="HK161" s="1087"/>
      <c r="HL161" s="1087"/>
      <c r="HM161" s="1087"/>
      <c r="HN161" s="1087"/>
      <c r="HO161" s="1087"/>
      <c r="HP161" s="1087"/>
      <c r="HQ161" s="1087"/>
      <c r="HR161" s="1087"/>
      <c r="HS161" s="1087"/>
      <c r="HT161" s="1087"/>
      <c r="HU161" s="1087"/>
      <c r="HV161" s="1087"/>
      <c r="HW161" s="1087"/>
      <c r="HX161" s="1087"/>
      <c r="HY161" s="1087"/>
      <c r="HZ161" s="1087"/>
      <c r="IA161" s="1087"/>
      <c r="IB161" s="1087"/>
      <c r="IC161" s="1087"/>
      <c r="ID161" s="1087"/>
      <c r="IE161" s="1087"/>
      <c r="IF161" s="1087"/>
      <c r="IG161" s="1087"/>
      <c r="IH161" s="1087"/>
      <c r="II161" s="1087"/>
      <c r="IJ161" s="1087"/>
      <c r="IK161" s="1087"/>
      <c r="IL161" s="1087"/>
      <c r="IM161" s="1087"/>
      <c r="IN161" s="1087"/>
      <c r="IO161" s="1087"/>
      <c r="IP161" s="1087"/>
      <c r="IQ161" s="1087"/>
      <c r="IR161" s="1087"/>
      <c r="IS161" s="1087"/>
      <c r="IT161" s="1087"/>
      <c r="IU161" s="1087"/>
      <c r="IV161" s="1087"/>
      <c r="IW161" s="1087"/>
      <c r="IX161" s="1087"/>
      <c r="IY161" s="1087"/>
      <c r="IZ161" s="1087"/>
      <c r="JA161" s="1087"/>
      <c r="JB161" s="1087"/>
      <c r="JC161" s="1087"/>
      <c r="JD161" s="1087"/>
      <c r="JE161" s="1087"/>
      <c r="JF161" s="1087"/>
      <c r="JG161" s="1087"/>
      <c r="JH161" s="1087"/>
      <c r="JI161" s="1087"/>
      <c r="JJ161" s="1087"/>
      <c r="JK161" s="1087"/>
      <c r="JL161" s="1087"/>
      <c r="JM161" s="1087"/>
      <c r="JN161" s="1087"/>
      <c r="JO161" s="1087"/>
      <c r="JP161" s="1087"/>
      <c r="JQ161" s="1087"/>
      <c r="JR161" s="1087"/>
      <c r="JS161" s="1087"/>
      <c r="JT161" s="1087"/>
      <c r="JU161" s="1087"/>
      <c r="JV161" s="1087"/>
      <c r="JW161" s="1087"/>
      <c r="JX161" s="1087"/>
      <c r="JY161" s="1087"/>
      <c r="JZ161" s="1087"/>
      <c r="KA161" s="1087"/>
      <c r="KB161" s="1087"/>
      <c r="KC161" s="1087"/>
      <c r="KD161" s="1087"/>
      <c r="KE161" s="1087"/>
      <c r="KF161" s="1087"/>
      <c r="KG161" s="1087"/>
      <c r="KH161" s="1087"/>
      <c r="KI161" s="1087"/>
      <c r="KJ161" s="1087"/>
      <c r="KK161" s="1087"/>
      <c r="KL161" s="1087"/>
      <c r="KM161" s="1087"/>
      <c r="KN161" s="1087"/>
      <c r="KO161" s="1087"/>
      <c r="KP161" s="1087"/>
      <c r="KQ161" s="1087"/>
      <c r="KR161" s="1087"/>
      <c r="KS161" s="1087"/>
      <c r="KT161" s="1087"/>
      <c r="KU161" s="1087"/>
      <c r="KV161" s="1087"/>
      <c r="KW161" s="1087"/>
      <c r="KX161" s="1087"/>
      <c r="KY161" s="1087"/>
      <c r="KZ161" s="1087"/>
      <c r="LA161" s="1087"/>
      <c r="LB161" s="1087"/>
      <c r="LC161" s="1087"/>
      <c r="LD161" s="1087"/>
      <c r="LE161" s="1087"/>
      <c r="LF161" s="1087"/>
      <c r="LG161" s="1087"/>
      <c r="LH161" s="1087"/>
      <c r="LI161" s="1087"/>
      <c r="LJ161" s="1087"/>
      <c r="LK161" s="1087"/>
      <c r="LL161" s="1087"/>
      <c r="LM161" s="1087"/>
      <c r="LN161" s="1087"/>
      <c r="LO161" s="1087"/>
      <c r="LP161" s="1087"/>
      <c r="LQ161" s="1087"/>
      <c r="LR161" s="1087"/>
      <c r="LS161" s="1087"/>
      <c r="LT161" s="1087"/>
      <c r="LU161" s="1087"/>
      <c r="LV161" s="1087"/>
      <c r="LW161" s="1087"/>
      <c r="LX161" s="1087"/>
      <c r="LY161" s="1087"/>
      <c r="LZ161" s="1087"/>
      <c r="MA161" s="1087"/>
      <c r="MB161" s="1087"/>
      <c r="MC161" s="1087"/>
      <c r="MD161" s="1087"/>
      <c r="ME161" s="1087"/>
      <c r="MF161" s="1087"/>
      <c r="MG161" s="1087"/>
      <c r="MH161" s="1087"/>
      <c r="MI161" s="1087"/>
      <c r="MJ161" s="1087"/>
      <c r="MK161" s="1087"/>
      <c r="ML161" s="1087"/>
      <c r="MM161" s="1087"/>
      <c r="MN161" s="1087"/>
      <c r="MO161" s="1087"/>
      <c r="MP161" s="1087"/>
      <c r="MQ161" s="1087"/>
      <c r="MR161" s="1087"/>
      <c r="MS161" s="1087"/>
      <c r="MT161" s="1087"/>
      <c r="MU161" s="1087"/>
      <c r="MV161" s="1087"/>
      <c r="MW161" s="1087"/>
      <c r="MX161" s="1087"/>
      <c r="MY161" s="1087"/>
      <c r="MZ161" s="1087"/>
      <c r="NA161" s="1087"/>
      <c r="NB161" s="1087"/>
      <c r="NC161" s="1087"/>
      <c r="ND161" s="1087"/>
      <c r="NE161" s="1087"/>
      <c r="NF161" s="1087"/>
      <c r="NG161" s="1087"/>
      <c r="NH161" s="1087"/>
      <c r="NI161" s="1087"/>
      <c r="NJ161" s="1087"/>
      <c r="NK161" s="1087"/>
      <c r="NL161" s="1087"/>
      <c r="NM161" s="1087"/>
      <c r="NN161" s="1087"/>
      <c r="NO161" s="1087"/>
      <c r="NP161" s="1087"/>
      <c r="NQ161" s="1087"/>
      <c r="NR161" s="1087"/>
      <c r="NS161" s="1087"/>
      <c r="NT161" s="1087"/>
      <c r="NU161" s="1087"/>
      <c r="NV161" s="1087"/>
      <c r="NW161" s="1087"/>
      <c r="NX161" s="1087"/>
      <c r="NY161" s="1087"/>
      <c r="NZ161" s="1087"/>
      <c r="OA161" s="1087"/>
      <c r="OB161" s="1087"/>
      <c r="OC161" s="1087"/>
      <c r="OD161" s="1087"/>
      <c r="OE161" s="1087"/>
      <c r="OF161" s="1087"/>
      <c r="OG161" s="1087"/>
      <c r="OH161" s="1087"/>
      <c r="OI161" s="1087"/>
      <c r="OJ161" s="1087"/>
      <c r="OK161" s="1087"/>
      <c r="OL161" s="1087"/>
      <c r="OM161" s="1087"/>
      <c r="ON161" s="1087"/>
      <c r="OO161" s="1087"/>
      <c r="OP161" s="1087"/>
      <c r="OQ161" s="1087"/>
      <c r="OR161" s="1087"/>
      <c r="OS161" s="1087"/>
      <c r="OT161" s="1087"/>
      <c r="OU161" s="1087"/>
      <c r="OV161" s="1087"/>
      <c r="OW161" s="1087"/>
      <c r="OX161" s="1087"/>
      <c r="OY161" s="1087"/>
      <c r="OZ161" s="1087"/>
      <c r="PA161" s="1087"/>
      <c r="PB161" s="1087"/>
      <c r="PC161" s="1087"/>
      <c r="PD161" s="1087"/>
      <c r="PE161" s="1087"/>
      <c r="PF161" s="1087"/>
      <c r="PG161" s="1087"/>
      <c r="PH161" s="1087"/>
      <c r="PI161" s="1087"/>
      <c r="PJ161" s="1087"/>
      <c r="PK161" s="1087"/>
      <c r="PL161" s="1087"/>
      <c r="PM161" s="1087"/>
      <c r="PN161" s="1087"/>
      <c r="PO161" s="1087"/>
      <c r="PP161" s="1087"/>
      <c r="PQ161" s="1087"/>
      <c r="PR161" s="1087"/>
      <c r="PS161" s="1087"/>
      <c r="PT161" s="1087"/>
      <c r="PU161" s="1087"/>
      <c r="PV161" s="1087"/>
      <c r="PW161" s="1087"/>
      <c r="PX161" s="1087"/>
      <c r="PY161" s="1087"/>
      <c r="PZ161" s="1087"/>
      <c r="QA161" s="1087"/>
      <c r="QB161" s="1087"/>
      <c r="QC161" s="1087"/>
      <c r="QD161" s="1087"/>
      <c r="QE161" s="1087"/>
      <c r="QF161" s="1087"/>
      <c r="QG161" s="1087"/>
      <c r="QH161" s="1087"/>
      <c r="QI161" s="1087"/>
      <c r="QJ161" s="1087"/>
      <c r="QK161" s="1087"/>
      <c r="QL161" s="1087"/>
      <c r="QM161" s="1087"/>
      <c r="QN161" s="1087"/>
      <c r="QO161" s="1087"/>
      <c r="QP161" s="1087"/>
      <c r="QQ161" s="1087"/>
      <c r="QR161" s="1087"/>
      <c r="QS161" s="1087"/>
      <c r="QT161" s="1087"/>
      <c r="QU161" s="1087"/>
      <c r="QV161" s="1087"/>
      <c r="QW161" s="1087"/>
      <c r="QX161" s="1087"/>
      <c r="QY161" s="1087"/>
      <c r="QZ161" s="1087"/>
      <c r="RA161" s="1087"/>
      <c r="RB161" s="1087"/>
      <c r="RC161" s="1087"/>
      <c r="RD161" s="1087"/>
      <c r="RE161" s="1087"/>
      <c r="RF161" s="1087"/>
      <c r="RG161" s="1087"/>
      <c r="RH161" s="1087"/>
      <c r="RI161" s="1087"/>
      <c r="RJ161" s="1087"/>
      <c r="RK161" s="1087"/>
      <c r="RL161" s="1087"/>
      <c r="RM161" s="1087"/>
      <c r="RN161" s="1087"/>
      <c r="RO161" s="1087"/>
      <c r="RP161" s="1087"/>
      <c r="RQ161" s="1087"/>
      <c r="RR161" s="1087"/>
      <c r="RS161" s="1087"/>
      <c r="RT161" s="1087"/>
      <c r="RU161" s="1087"/>
      <c r="RV161" s="1087"/>
      <c r="RW161" s="1087"/>
      <c r="RX161" s="1087"/>
      <c r="RY161" s="1087"/>
      <c r="RZ161" s="1087"/>
      <c r="SA161" s="1087"/>
      <c r="SB161" s="1087"/>
      <c r="SC161" s="1087"/>
      <c r="SD161" s="1087"/>
      <c r="SE161" s="1087"/>
      <c r="SF161" s="1087"/>
      <c r="SG161" s="1087"/>
      <c r="SH161" s="1087"/>
      <c r="SI161" s="1087"/>
      <c r="SJ161" s="1087"/>
      <c r="SK161" s="1087"/>
      <c r="SL161" s="1087"/>
      <c r="SM161" s="1087"/>
      <c r="SN161" s="1087"/>
      <c r="SO161" s="1087"/>
      <c r="SP161" s="1087"/>
      <c r="SQ161" s="1087"/>
      <c r="SR161" s="1087"/>
      <c r="SS161" s="1087"/>
      <c r="ST161" s="1087"/>
      <c r="SU161" s="1087"/>
      <c r="SV161" s="1087"/>
      <c r="SW161" s="1087"/>
      <c r="SX161" s="1087"/>
      <c r="SY161" s="1087"/>
      <c r="SZ161" s="1087"/>
      <c r="TA161" s="1087"/>
      <c r="TB161" s="1087"/>
      <c r="TC161" s="1087"/>
      <c r="TD161" s="1087"/>
      <c r="TE161" s="1087"/>
      <c r="TF161" s="1087"/>
      <c r="TG161" s="1087"/>
      <c r="TH161" s="1087"/>
      <c r="TI161" s="1087"/>
      <c r="TJ161" s="1087"/>
      <c r="TK161" s="1087"/>
      <c r="TL161" s="1087"/>
      <c r="TM161" s="1087"/>
      <c r="TN161" s="1087"/>
      <c r="TO161" s="1087"/>
      <c r="TP161" s="1087"/>
      <c r="TQ161" s="1087"/>
      <c r="TR161" s="1087"/>
      <c r="TS161" s="1087"/>
      <c r="TT161" s="1087"/>
      <c r="TU161" s="1087"/>
      <c r="TV161" s="1087"/>
      <c r="TW161" s="1087"/>
      <c r="TX161" s="1087"/>
      <c r="TY161" s="1087"/>
      <c r="TZ161" s="1087"/>
      <c r="UA161" s="1087"/>
      <c r="UB161" s="1087"/>
      <c r="UC161" s="1087"/>
      <c r="UD161" s="1087"/>
      <c r="UE161" s="1087"/>
      <c r="UF161" s="1087"/>
      <c r="UG161" s="1087"/>
      <c r="UH161" s="1087"/>
      <c r="UI161" s="1087"/>
      <c r="UJ161" s="1087"/>
      <c r="UK161" s="1087"/>
      <c r="UL161" s="1087"/>
      <c r="UM161" s="1087"/>
      <c r="UN161" s="1087"/>
      <c r="UO161" s="1087"/>
      <c r="UP161" s="1087"/>
      <c r="UQ161" s="1087"/>
      <c r="UR161" s="1087"/>
      <c r="US161" s="1087"/>
      <c r="UT161" s="1087"/>
      <c r="UU161" s="1087"/>
      <c r="UV161" s="1087"/>
      <c r="UW161" s="1087"/>
      <c r="UX161" s="1087"/>
      <c r="UY161" s="1087"/>
      <c r="UZ161" s="1087"/>
      <c r="VA161" s="1087"/>
      <c r="VB161" s="1087"/>
      <c r="VC161" s="1087"/>
      <c r="VD161" s="1087"/>
      <c r="VE161" s="1087"/>
      <c r="VF161" s="1087"/>
      <c r="VG161" s="1087"/>
      <c r="VH161" s="1087"/>
      <c r="VI161" s="1087"/>
      <c r="VJ161" s="1087"/>
      <c r="VK161" s="1087"/>
      <c r="VL161" s="1087"/>
      <c r="VM161" s="1087"/>
      <c r="VN161" s="1087"/>
      <c r="VO161" s="1087"/>
      <c r="VP161" s="1087"/>
      <c r="VQ161" s="1087"/>
      <c r="VR161" s="1087"/>
      <c r="VS161" s="1087"/>
      <c r="VT161" s="1087"/>
      <c r="VU161" s="1087"/>
      <c r="VV161" s="1087"/>
      <c r="VW161" s="1087"/>
      <c r="VX161" s="1087"/>
      <c r="VY161" s="1087"/>
      <c r="VZ161" s="1087"/>
      <c r="WA161" s="1087"/>
      <c r="WB161" s="1087"/>
      <c r="WC161" s="1087"/>
      <c r="WD161" s="1087"/>
      <c r="WE161" s="1087"/>
      <c r="WF161" s="1087"/>
      <c r="WG161" s="1087"/>
      <c r="WH161" s="1087"/>
      <c r="WI161" s="1087"/>
      <c r="WJ161" s="1087"/>
      <c r="WK161" s="1087"/>
      <c r="WL161" s="1087"/>
      <c r="WM161" s="1087"/>
      <c r="WN161" s="1087"/>
      <c r="WO161" s="1087"/>
      <c r="WP161" s="1087"/>
      <c r="WQ161" s="1087"/>
      <c r="WR161" s="1087"/>
      <c r="WS161" s="1087"/>
      <c r="WT161" s="1087"/>
      <c r="WU161" s="1087"/>
      <c r="WV161" s="1087"/>
      <c r="WW161" s="1087"/>
      <c r="WX161" s="1087"/>
      <c r="WY161" s="1087"/>
      <c r="WZ161" s="1087"/>
      <c r="XA161" s="1087"/>
      <c r="XB161" s="1087"/>
      <c r="XC161" s="1087"/>
      <c r="XD161" s="1087"/>
      <c r="XE161" s="1087"/>
      <c r="XF161" s="1087"/>
      <c r="XG161" s="1087"/>
      <c r="XH161" s="1087"/>
      <c r="XI161" s="1087"/>
      <c r="XJ161" s="1087"/>
      <c r="XK161" s="1087"/>
      <c r="XL161" s="1087"/>
      <c r="XM161" s="1087"/>
      <c r="XN161" s="1087"/>
      <c r="XO161" s="1087"/>
      <c r="XP161" s="1087"/>
      <c r="XQ161" s="1087"/>
      <c r="XR161" s="1087"/>
      <c r="XS161" s="1087"/>
      <c r="XT161" s="1087"/>
      <c r="XU161" s="1087"/>
      <c r="XV161" s="1087"/>
      <c r="XW161" s="1087"/>
      <c r="XX161" s="1087"/>
      <c r="XY161" s="1087"/>
      <c r="XZ161" s="1087"/>
      <c r="YA161" s="1087"/>
      <c r="YB161" s="1087"/>
      <c r="YC161" s="1087"/>
      <c r="YD161" s="1087"/>
      <c r="YE161" s="1087"/>
      <c r="YF161" s="1087"/>
      <c r="YG161" s="1087"/>
      <c r="YH161" s="1087"/>
      <c r="YI161" s="1087"/>
      <c r="YJ161" s="1087"/>
      <c r="YK161" s="1087"/>
      <c r="YL161" s="1087"/>
      <c r="YM161" s="1087"/>
      <c r="YN161" s="1087"/>
      <c r="YO161" s="1087"/>
      <c r="YP161" s="1087"/>
      <c r="YQ161" s="1087"/>
      <c r="YR161" s="1087"/>
      <c r="YS161" s="1087"/>
      <c r="YT161" s="1087"/>
      <c r="YU161" s="1087"/>
      <c r="YV161" s="1087"/>
      <c r="YW161" s="1087"/>
      <c r="YX161" s="1087"/>
      <c r="YY161" s="1087"/>
      <c r="YZ161" s="1087"/>
      <c r="ZA161" s="1087"/>
      <c r="ZB161" s="1087"/>
      <c r="ZC161" s="1087"/>
      <c r="ZD161" s="1087"/>
      <c r="ZE161" s="1087"/>
      <c r="ZF161" s="1087"/>
      <c r="ZG161" s="1087"/>
      <c r="ZH161" s="1087"/>
      <c r="ZI161" s="1087"/>
      <c r="ZJ161" s="1087"/>
      <c r="ZK161" s="1087"/>
      <c r="ZL161" s="1087"/>
      <c r="ZM161" s="1087"/>
      <c r="ZN161" s="1087"/>
      <c r="ZO161" s="1087"/>
      <c r="ZP161" s="1087"/>
      <c r="ZQ161" s="1087"/>
      <c r="ZR161" s="1087"/>
      <c r="ZS161" s="1087"/>
      <c r="ZT161" s="1087"/>
      <c r="ZU161" s="1087"/>
      <c r="ZV161" s="1087"/>
      <c r="ZW161" s="1087"/>
      <c r="ZX161" s="1087"/>
      <c r="ZY161" s="1087"/>
      <c r="ZZ161" s="1087"/>
      <c r="AAA161" s="1087"/>
      <c r="AAB161" s="1087"/>
      <c r="AAC161" s="1087"/>
      <c r="AAD161" s="1087"/>
      <c r="AAE161" s="1087"/>
      <c r="AAF161" s="1087"/>
      <c r="AAG161" s="1087"/>
      <c r="AAH161" s="1087"/>
      <c r="AAI161" s="1087"/>
      <c r="AAJ161" s="1087"/>
      <c r="AAK161" s="1087"/>
      <c r="AAL161" s="1087"/>
      <c r="AAM161" s="1087"/>
      <c r="AAN161" s="1087"/>
      <c r="AAO161" s="1087"/>
      <c r="AAP161" s="1087"/>
      <c r="AAQ161" s="1087"/>
      <c r="AAR161" s="1087"/>
      <c r="AAS161" s="1087"/>
      <c r="AAT161" s="1087"/>
      <c r="AAU161" s="1087"/>
      <c r="AAV161" s="1087"/>
      <c r="AAW161" s="1087"/>
      <c r="AAX161" s="1087"/>
      <c r="AAY161" s="1087"/>
      <c r="AAZ161" s="1087"/>
      <c r="ABA161" s="1087"/>
      <c r="ABB161" s="1087"/>
      <c r="ABC161" s="1087"/>
      <c r="ABD161" s="1087"/>
      <c r="ABE161" s="1087"/>
      <c r="ABF161" s="1087"/>
      <c r="ABG161" s="1087"/>
      <c r="ABH161" s="1087"/>
      <c r="ABI161" s="1087"/>
      <c r="ABJ161" s="1087"/>
      <c r="ABK161" s="1087"/>
      <c r="ABL161" s="1087"/>
      <c r="ABM161" s="1087"/>
      <c r="ABN161" s="1087"/>
      <c r="ABO161" s="1087"/>
      <c r="ABP161" s="1087"/>
      <c r="ABQ161" s="1087"/>
      <c r="ABR161" s="1087"/>
      <c r="ABS161" s="1087"/>
      <c r="ABT161" s="1087"/>
      <c r="ABU161" s="1087"/>
      <c r="ABV161" s="1087"/>
      <c r="ABW161" s="1087"/>
      <c r="ABX161" s="1087"/>
      <c r="ABY161" s="1087"/>
      <c r="ABZ161" s="1087"/>
      <c r="ACA161" s="1087"/>
      <c r="ACB161" s="1087"/>
      <c r="ACC161" s="1087"/>
      <c r="ACD161" s="1087"/>
      <c r="ACE161" s="1087"/>
      <c r="ACF161" s="1087"/>
      <c r="ACG161" s="1087"/>
      <c r="ACH161" s="1087"/>
      <c r="ACI161" s="1087"/>
      <c r="ACJ161" s="1087"/>
      <c r="ACK161" s="1087"/>
      <c r="ACL161" s="1087"/>
      <c r="ACM161" s="1087"/>
      <c r="ACN161" s="1087"/>
      <c r="ACO161" s="1087"/>
      <c r="ACP161" s="1087"/>
      <c r="ACQ161" s="1087"/>
      <c r="ACR161" s="1087"/>
      <c r="ACS161" s="1087"/>
      <c r="ACT161" s="1087"/>
      <c r="ACU161" s="1087"/>
      <c r="ACV161" s="1087"/>
      <c r="ACW161" s="1087"/>
      <c r="ACX161" s="1087"/>
      <c r="ACY161" s="1087"/>
      <c r="ACZ161" s="1087"/>
      <c r="ADA161" s="1087"/>
      <c r="ADB161" s="1087"/>
      <c r="ADC161" s="1087"/>
      <c r="ADD161" s="1087"/>
      <c r="ADE161" s="1087"/>
      <c r="ADF161" s="1087"/>
      <c r="ADG161" s="1087"/>
      <c r="ADH161" s="1087"/>
      <c r="ADI161" s="1087"/>
      <c r="ADJ161" s="1087"/>
      <c r="ADK161" s="1087"/>
      <c r="ADL161" s="1087"/>
      <c r="ADM161" s="1087"/>
      <c r="ADN161" s="1087"/>
      <c r="ADO161" s="1087"/>
      <c r="ADP161" s="1087"/>
      <c r="ADQ161" s="1087"/>
      <c r="ADR161" s="1087"/>
      <c r="ADS161" s="1087"/>
      <c r="ADT161" s="1087"/>
      <c r="ADU161" s="1087"/>
      <c r="ADV161" s="1087"/>
      <c r="ADW161" s="1087"/>
      <c r="ADX161" s="1087"/>
      <c r="ADY161" s="1087"/>
      <c r="ADZ161" s="1087"/>
      <c r="AEA161" s="1087"/>
      <c r="AEB161" s="1087"/>
      <c r="AEC161" s="1087"/>
      <c r="AED161" s="1087"/>
      <c r="AEE161" s="1087"/>
      <c r="AEF161" s="1087"/>
      <c r="AEG161" s="1087"/>
      <c r="AEH161" s="1087"/>
      <c r="AEI161" s="1087"/>
      <c r="AEJ161" s="1087"/>
      <c r="AEK161" s="1087"/>
      <c r="AEL161" s="1087"/>
      <c r="AEM161" s="1087"/>
      <c r="AEN161" s="1087"/>
      <c r="AEO161" s="1087"/>
      <c r="AEP161" s="1087"/>
      <c r="AEQ161" s="1087"/>
      <c r="AER161" s="1087"/>
      <c r="AES161" s="1087"/>
      <c r="AET161" s="1087"/>
      <c r="AEU161" s="1087"/>
      <c r="AEV161" s="1087"/>
      <c r="AEW161" s="1087"/>
      <c r="AEX161" s="1087"/>
      <c r="AEY161" s="1087"/>
      <c r="AEZ161" s="1087"/>
      <c r="AFA161" s="1087"/>
      <c r="AFB161" s="1087"/>
      <c r="AFC161" s="1087"/>
      <c r="AFD161" s="1087"/>
      <c r="AFE161" s="1087"/>
      <c r="AFF161" s="1087"/>
      <c r="AFG161" s="1087"/>
      <c r="AFH161" s="1087"/>
      <c r="AFI161" s="1087"/>
      <c r="AFJ161" s="1087"/>
      <c r="AFK161" s="1087"/>
      <c r="AFL161" s="1087"/>
      <c r="AFM161" s="1087"/>
      <c r="AFN161" s="1087"/>
      <c r="AFO161" s="1087"/>
      <c r="AFP161" s="1087"/>
      <c r="AFQ161" s="1087"/>
      <c r="AFR161" s="1087"/>
      <c r="AFS161" s="1087"/>
      <c r="AFT161" s="1087"/>
      <c r="AFU161" s="1087"/>
      <c r="AFV161" s="1087"/>
      <c r="AFW161" s="1087"/>
      <c r="AFX161" s="1087"/>
      <c r="AFY161" s="1087"/>
      <c r="AFZ161" s="1087"/>
      <c r="AGA161" s="1087"/>
      <c r="AGB161" s="1087"/>
      <c r="AGC161" s="1087"/>
      <c r="AGD161" s="1087"/>
      <c r="AGE161" s="1087"/>
      <c r="AGF161" s="1087"/>
      <c r="AGG161" s="1087"/>
      <c r="AGH161" s="1087"/>
      <c r="AGI161" s="1087"/>
      <c r="AGJ161" s="1087"/>
      <c r="AGK161" s="1087"/>
      <c r="AGL161" s="1087"/>
      <c r="AGM161" s="1087"/>
      <c r="AGN161" s="1087"/>
      <c r="AGO161" s="1087"/>
      <c r="AGP161" s="1087"/>
      <c r="AGQ161" s="1087"/>
      <c r="AGR161" s="1087"/>
      <c r="AGS161" s="1087"/>
      <c r="AGT161" s="1087"/>
      <c r="AGU161" s="1087"/>
      <c r="AGV161" s="1087"/>
      <c r="AGW161" s="1087"/>
      <c r="AGX161" s="1087"/>
      <c r="AGY161" s="1087"/>
      <c r="AGZ161" s="1087"/>
      <c r="AHA161" s="1087"/>
      <c r="AHB161" s="1087"/>
      <c r="AHC161" s="1087"/>
      <c r="AHD161" s="1087"/>
      <c r="AHE161" s="1087"/>
      <c r="AHF161" s="1087"/>
      <c r="AHG161" s="1087"/>
      <c r="AHH161" s="1087"/>
      <c r="AHI161" s="1087"/>
      <c r="AHJ161" s="1087"/>
      <c r="AHK161" s="1087"/>
      <c r="AHL161" s="1087"/>
      <c r="AHM161" s="1087"/>
      <c r="AHN161" s="1087"/>
      <c r="AHO161" s="1087"/>
      <c r="AHP161" s="1087"/>
      <c r="AHQ161" s="1087"/>
      <c r="AHR161" s="1087"/>
      <c r="AHS161" s="1087"/>
      <c r="AHT161" s="1087"/>
      <c r="AHU161" s="1087"/>
      <c r="AHV161" s="1087"/>
      <c r="AHW161" s="1087"/>
      <c r="AHX161" s="1087"/>
      <c r="AHY161" s="1087"/>
      <c r="AHZ161" s="1087"/>
      <c r="AIA161" s="1087"/>
      <c r="AIB161" s="1087"/>
      <c r="AIC161" s="1087"/>
      <c r="AID161" s="1087"/>
      <c r="AIE161" s="1087"/>
      <c r="AIF161" s="1087"/>
      <c r="AIG161" s="1087"/>
      <c r="AIH161" s="1087"/>
      <c r="AII161" s="1087"/>
      <c r="AIJ161" s="1087"/>
      <c r="AIK161" s="1087"/>
      <c r="AIL161" s="1087"/>
      <c r="AIM161" s="1087"/>
      <c r="AIN161" s="1087"/>
      <c r="AIO161" s="1087"/>
      <c r="AIP161" s="1087"/>
      <c r="AIQ161" s="1087"/>
      <c r="AIR161" s="1087"/>
      <c r="AIS161" s="1087"/>
      <c r="AIT161" s="1087"/>
      <c r="AIU161" s="1087"/>
      <c r="AIV161" s="1087"/>
      <c r="AIW161" s="1087"/>
      <c r="AIX161" s="1087"/>
      <c r="AIY161" s="1087"/>
      <c r="AIZ161" s="1087"/>
      <c r="AJA161" s="1087"/>
      <c r="AJB161" s="1087"/>
      <c r="AJC161" s="1087"/>
      <c r="AJD161" s="1087"/>
      <c r="AJE161" s="1087"/>
      <c r="AJF161" s="1087"/>
      <c r="AJG161" s="1087"/>
      <c r="AJH161" s="1087"/>
      <c r="AJI161" s="1087"/>
      <c r="AJJ161" s="1087"/>
      <c r="AJK161" s="1087"/>
      <c r="AJL161" s="1087"/>
      <c r="AJM161" s="1087"/>
      <c r="AJN161" s="1087"/>
      <c r="AJO161" s="1087"/>
      <c r="AJP161" s="1087"/>
      <c r="AJQ161" s="1087"/>
      <c r="AJR161" s="1087"/>
      <c r="AJS161" s="1087"/>
      <c r="AJT161" s="1087"/>
      <c r="AJU161" s="1087"/>
      <c r="AJV161" s="1087"/>
      <c r="AJW161" s="1087"/>
      <c r="AJX161" s="1087"/>
      <c r="AJY161" s="1087"/>
      <c r="AJZ161" s="1087"/>
      <c r="AKA161" s="1087"/>
      <c r="AKB161" s="1087"/>
      <c r="AKC161" s="1087"/>
      <c r="AKD161" s="1087"/>
      <c r="AKE161" s="1087"/>
      <c r="AKF161" s="1087"/>
      <c r="AKG161" s="1087"/>
      <c r="AKH161" s="1087"/>
      <c r="AKI161" s="1087"/>
      <c r="AKJ161" s="1087"/>
      <c r="AKK161" s="1087"/>
      <c r="AKL161" s="1087"/>
      <c r="AKM161" s="1087"/>
      <c r="AKN161" s="1087"/>
      <c r="AKO161" s="1087"/>
      <c r="AKP161" s="1087"/>
      <c r="AKQ161" s="1087"/>
      <c r="AKR161" s="1087"/>
      <c r="AKS161" s="1087"/>
      <c r="AKT161" s="1087"/>
      <c r="AKU161" s="1087"/>
      <c r="AKV161" s="1087"/>
      <c r="AKW161" s="1087"/>
      <c r="AKX161" s="1087"/>
      <c r="AKY161" s="1087"/>
      <c r="AKZ161" s="1087"/>
      <c r="ALA161" s="1087"/>
      <c r="ALB161" s="1087"/>
      <c r="ALC161" s="1087"/>
      <c r="ALD161" s="1087"/>
      <c r="ALE161" s="1087"/>
      <c r="ALF161" s="1087"/>
      <c r="ALG161" s="1087"/>
      <c r="ALH161" s="1087"/>
      <c r="ALI161" s="1087"/>
      <c r="ALJ161" s="1087"/>
      <c r="ALK161" s="1087"/>
      <c r="ALL161" s="1087"/>
      <c r="ALM161" s="1087"/>
      <c r="ALN161" s="1087"/>
      <c r="ALO161" s="1087"/>
      <c r="ALP161" s="1087"/>
      <c r="ALQ161" s="1087"/>
      <c r="ALR161" s="1087"/>
      <c r="ALS161" s="1087"/>
      <c r="ALT161" s="1087"/>
      <c r="ALU161" s="1087"/>
      <c r="ALV161" s="1087"/>
      <c r="ALW161" s="1087"/>
      <c r="ALX161" s="1087"/>
      <c r="ALY161" s="1087"/>
      <c r="ALZ161" s="1087"/>
      <c r="AMA161" s="1087"/>
      <c r="AMB161" s="1087"/>
      <c r="AMC161" s="1087"/>
      <c r="AMD161" s="1087"/>
      <c r="AME161" s="1087"/>
      <c r="AMF161" s="1087"/>
      <c r="AMG161" s="1087"/>
      <c r="AMH161" s="1087"/>
    </row>
    <row r="162" spans="1:1025" s="793" customFormat="1" ht="12" x14ac:dyDescent="0.2">
      <c r="A162" s="1113" t="s">
        <v>2731</v>
      </c>
      <c r="B162" s="793" t="s">
        <v>2732</v>
      </c>
      <c r="C162" s="1085">
        <v>2948392843.0999999</v>
      </c>
      <c r="D162" s="1085">
        <v>-108701951.48</v>
      </c>
      <c r="E162" s="1085">
        <v>2839690891.6199999</v>
      </c>
      <c r="F162" s="1085">
        <v>813482785.19000006</v>
      </c>
      <c r="G162" s="1085">
        <v>2026208106.4300001</v>
      </c>
      <c r="H162" s="1357">
        <f t="shared" si="2"/>
        <v>0.28646877996144177</v>
      </c>
      <c r="I162" s="1087"/>
      <c r="J162" s="1087"/>
      <c r="K162" s="1087"/>
      <c r="L162" s="1087"/>
      <c r="M162" s="1087"/>
      <c r="N162" s="1087"/>
      <c r="O162" s="1087"/>
      <c r="P162" s="1087"/>
      <c r="Q162" s="1087"/>
      <c r="R162" s="1087"/>
      <c r="S162" s="1087"/>
      <c r="T162" s="1087"/>
      <c r="U162" s="1087"/>
      <c r="V162" s="1087"/>
      <c r="W162" s="1087"/>
      <c r="X162" s="1087"/>
      <c r="Y162" s="1087"/>
      <c r="Z162" s="1087"/>
      <c r="AA162" s="1087"/>
      <c r="AB162" s="1087"/>
      <c r="AC162" s="1087"/>
      <c r="AD162" s="1087"/>
      <c r="AE162" s="1087"/>
      <c r="AF162" s="1087"/>
      <c r="AG162" s="1087"/>
      <c r="AH162" s="1087"/>
      <c r="AI162" s="1087"/>
      <c r="AJ162" s="1087"/>
      <c r="AK162" s="1087"/>
      <c r="AL162" s="1087"/>
      <c r="AM162" s="1087"/>
      <c r="AN162" s="1087"/>
      <c r="AO162" s="1087"/>
      <c r="AP162" s="1087"/>
      <c r="AQ162" s="1087"/>
      <c r="AR162" s="1087"/>
      <c r="AS162" s="1087"/>
      <c r="AT162" s="1087"/>
      <c r="AU162" s="1087"/>
      <c r="AV162" s="1087"/>
      <c r="AW162" s="1087"/>
      <c r="AX162" s="1087"/>
      <c r="AY162" s="1087"/>
      <c r="AZ162" s="1087"/>
      <c r="BA162" s="1087"/>
      <c r="BB162" s="1087"/>
      <c r="BC162" s="1087"/>
      <c r="BD162" s="1087"/>
      <c r="BE162" s="1087"/>
      <c r="BF162" s="1087"/>
      <c r="BG162" s="1087"/>
      <c r="BH162" s="1087"/>
      <c r="BI162" s="1087"/>
      <c r="BJ162" s="1087"/>
      <c r="BK162" s="1087"/>
      <c r="BL162" s="1087"/>
      <c r="BM162" s="1087"/>
      <c r="BN162" s="1087"/>
      <c r="BO162" s="1087"/>
      <c r="BP162" s="1087"/>
      <c r="BQ162" s="1087"/>
      <c r="BR162" s="1087"/>
      <c r="BS162" s="1087"/>
      <c r="BT162" s="1087"/>
      <c r="BU162" s="1087"/>
      <c r="BV162" s="1087"/>
      <c r="BW162" s="1087"/>
      <c r="BX162" s="1087"/>
      <c r="BY162" s="1087"/>
      <c r="BZ162" s="1087"/>
      <c r="CA162" s="1087"/>
      <c r="CB162" s="1087"/>
      <c r="CC162" s="1087"/>
      <c r="CD162" s="1087"/>
      <c r="CE162" s="1087"/>
      <c r="CF162" s="1087"/>
      <c r="CG162" s="1087"/>
      <c r="CH162" s="1087"/>
      <c r="CI162" s="1087"/>
      <c r="CJ162" s="1087"/>
      <c r="CK162" s="1087"/>
      <c r="CL162" s="1087"/>
      <c r="CM162" s="1087"/>
      <c r="CN162" s="1087"/>
      <c r="CO162" s="1087"/>
      <c r="CP162" s="1087"/>
      <c r="CQ162" s="1087"/>
      <c r="CR162" s="1087"/>
      <c r="CS162" s="1087"/>
      <c r="CT162" s="1087"/>
      <c r="CU162" s="1087"/>
      <c r="CV162" s="1087"/>
      <c r="CW162" s="1087"/>
      <c r="CX162" s="1087"/>
      <c r="CY162" s="1087"/>
      <c r="CZ162" s="1087"/>
      <c r="DA162" s="1087"/>
      <c r="DB162" s="1087"/>
      <c r="DC162" s="1087"/>
      <c r="DD162" s="1087"/>
      <c r="DE162" s="1087"/>
      <c r="DF162" s="1087"/>
      <c r="DG162" s="1087"/>
      <c r="DH162" s="1087"/>
      <c r="DI162" s="1087"/>
      <c r="DJ162" s="1087"/>
      <c r="DK162" s="1087"/>
      <c r="DL162" s="1087"/>
      <c r="DM162" s="1087"/>
      <c r="DN162" s="1087"/>
      <c r="DO162" s="1087"/>
      <c r="DP162" s="1087"/>
      <c r="DQ162" s="1087"/>
      <c r="DR162" s="1087"/>
      <c r="DS162" s="1087"/>
      <c r="DT162" s="1087"/>
      <c r="DU162" s="1087"/>
      <c r="DV162" s="1087"/>
      <c r="DW162" s="1087"/>
      <c r="DX162" s="1087"/>
      <c r="DY162" s="1087"/>
      <c r="DZ162" s="1087"/>
      <c r="EA162" s="1087"/>
      <c r="EB162" s="1087"/>
      <c r="EC162" s="1087"/>
      <c r="ED162" s="1087"/>
      <c r="EE162" s="1087"/>
      <c r="EF162" s="1087"/>
      <c r="EG162" s="1087"/>
      <c r="EH162" s="1087"/>
      <c r="EI162" s="1087"/>
      <c r="EJ162" s="1087"/>
      <c r="EK162" s="1087"/>
      <c r="EL162" s="1087"/>
      <c r="EM162" s="1087"/>
      <c r="EN162" s="1087"/>
      <c r="EO162" s="1087"/>
      <c r="EP162" s="1087"/>
      <c r="EQ162" s="1087"/>
      <c r="ER162" s="1087"/>
      <c r="ES162" s="1087"/>
      <c r="ET162" s="1087"/>
      <c r="EU162" s="1087"/>
      <c r="EV162" s="1087"/>
      <c r="EW162" s="1087"/>
      <c r="EX162" s="1087"/>
      <c r="EY162" s="1087"/>
      <c r="EZ162" s="1087"/>
      <c r="FA162" s="1087"/>
      <c r="FB162" s="1087"/>
      <c r="FC162" s="1087"/>
      <c r="FD162" s="1087"/>
      <c r="FE162" s="1087"/>
      <c r="FF162" s="1087"/>
      <c r="FG162" s="1087"/>
      <c r="FH162" s="1087"/>
      <c r="FI162" s="1087"/>
      <c r="FJ162" s="1087"/>
      <c r="FK162" s="1087"/>
      <c r="FL162" s="1087"/>
      <c r="FM162" s="1087"/>
      <c r="FN162" s="1087"/>
      <c r="FO162" s="1087"/>
      <c r="FP162" s="1087"/>
      <c r="FQ162" s="1087"/>
      <c r="FR162" s="1087"/>
      <c r="FS162" s="1087"/>
      <c r="FT162" s="1087"/>
      <c r="FU162" s="1087"/>
      <c r="FV162" s="1087"/>
      <c r="FW162" s="1087"/>
      <c r="FX162" s="1087"/>
      <c r="FY162" s="1087"/>
      <c r="FZ162" s="1087"/>
      <c r="GA162" s="1087"/>
      <c r="GB162" s="1087"/>
      <c r="GC162" s="1087"/>
      <c r="GD162" s="1087"/>
      <c r="GE162" s="1087"/>
      <c r="GF162" s="1087"/>
      <c r="GG162" s="1087"/>
      <c r="GH162" s="1087"/>
      <c r="GI162" s="1087"/>
      <c r="GJ162" s="1087"/>
      <c r="GK162" s="1087"/>
      <c r="GL162" s="1087"/>
      <c r="GM162" s="1087"/>
      <c r="GN162" s="1087"/>
      <c r="GO162" s="1087"/>
      <c r="GP162" s="1087"/>
      <c r="GQ162" s="1087"/>
      <c r="GR162" s="1087"/>
      <c r="GS162" s="1087"/>
      <c r="GT162" s="1087"/>
      <c r="GU162" s="1087"/>
      <c r="GV162" s="1087"/>
      <c r="GW162" s="1087"/>
      <c r="GX162" s="1087"/>
      <c r="GY162" s="1087"/>
      <c r="GZ162" s="1087"/>
      <c r="HA162" s="1087"/>
      <c r="HB162" s="1087"/>
      <c r="HC162" s="1087"/>
      <c r="HD162" s="1087"/>
      <c r="HE162" s="1087"/>
      <c r="HF162" s="1087"/>
      <c r="HG162" s="1087"/>
      <c r="HH162" s="1087"/>
      <c r="HI162" s="1087"/>
      <c r="HJ162" s="1087"/>
      <c r="HK162" s="1087"/>
      <c r="HL162" s="1087"/>
      <c r="HM162" s="1087"/>
      <c r="HN162" s="1087"/>
      <c r="HO162" s="1087"/>
      <c r="HP162" s="1087"/>
      <c r="HQ162" s="1087"/>
      <c r="HR162" s="1087"/>
      <c r="HS162" s="1087"/>
      <c r="HT162" s="1087"/>
      <c r="HU162" s="1087"/>
      <c r="HV162" s="1087"/>
      <c r="HW162" s="1087"/>
      <c r="HX162" s="1087"/>
      <c r="HY162" s="1087"/>
      <c r="HZ162" s="1087"/>
      <c r="IA162" s="1087"/>
      <c r="IB162" s="1087"/>
      <c r="IC162" s="1087"/>
      <c r="ID162" s="1087"/>
      <c r="IE162" s="1087"/>
      <c r="IF162" s="1087"/>
      <c r="IG162" s="1087"/>
      <c r="IH162" s="1087"/>
      <c r="II162" s="1087"/>
      <c r="IJ162" s="1087"/>
      <c r="IK162" s="1087"/>
      <c r="IL162" s="1087"/>
      <c r="IM162" s="1087"/>
      <c r="IN162" s="1087"/>
      <c r="IO162" s="1087"/>
      <c r="IP162" s="1087"/>
      <c r="IQ162" s="1087"/>
      <c r="IR162" s="1087"/>
      <c r="IS162" s="1087"/>
      <c r="IT162" s="1087"/>
      <c r="IU162" s="1087"/>
      <c r="IV162" s="1087"/>
      <c r="IW162" s="1087"/>
      <c r="IX162" s="1087"/>
      <c r="IY162" s="1087"/>
      <c r="IZ162" s="1087"/>
      <c r="JA162" s="1087"/>
      <c r="JB162" s="1087"/>
      <c r="JC162" s="1087"/>
      <c r="JD162" s="1087"/>
      <c r="JE162" s="1087"/>
      <c r="JF162" s="1087"/>
      <c r="JG162" s="1087"/>
      <c r="JH162" s="1087"/>
      <c r="JI162" s="1087"/>
      <c r="JJ162" s="1087"/>
      <c r="JK162" s="1087"/>
      <c r="JL162" s="1087"/>
      <c r="JM162" s="1087"/>
      <c r="JN162" s="1087"/>
      <c r="JO162" s="1087"/>
      <c r="JP162" s="1087"/>
      <c r="JQ162" s="1087"/>
      <c r="JR162" s="1087"/>
      <c r="JS162" s="1087"/>
      <c r="JT162" s="1087"/>
      <c r="JU162" s="1087"/>
      <c r="JV162" s="1087"/>
      <c r="JW162" s="1087"/>
      <c r="JX162" s="1087"/>
      <c r="JY162" s="1087"/>
      <c r="JZ162" s="1087"/>
      <c r="KA162" s="1087"/>
      <c r="KB162" s="1087"/>
      <c r="KC162" s="1087"/>
      <c r="KD162" s="1087"/>
      <c r="KE162" s="1087"/>
      <c r="KF162" s="1087"/>
      <c r="KG162" s="1087"/>
      <c r="KH162" s="1087"/>
      <c r="KI162" s="1087"/>
      <c r="KJ162" s="1087"/>
      <c r="KK162" s="1087"/>
      <c r="KL162" s="1087"/>
      <c r="KM162" s="1087"/>
      <c r="KN162" s="1087"/>
      <c r="KO162" s="1087"/>
      <c r="KP162" s="1087"/>
      <c r="KQ162" s="1087"/>
      <c r="KR162" s="1087"/>
      <c r="KS162" s="1087"/>
      <c r="KT162" s="1087"/>
      <c r="KU162" s="1087"/>
      <c r="KV162" s="1087"/>
      <c r="KW162" s="1087"/>
      <c r="KX162" s="1087"/>
      <c r="KY162" s="1087"/>
      <c r="KZ162" s="1087"/>
      <c r="LA162" s="1087"/>
      <c r="LB162" s="1087"/>
      <c r="LC162" s="1087"/>
      <c r="LD162" s="1087"/>
      <c r="LE162" s="1087"/>
      <c r="LF162" s="1087"/>
      <c r="LG162" s="1087"/>
      <c r="LH162" s="1087"/>
      <c r="LI162" s="1087"/>
      <c r="LJ162" s="1087"/>
      <c r="LK162" s="1087"/>
      <c r="LL162" s="1087"/>
      <c r="LM162" s="1087"/>
      <c r="LN162" s="1087"/>
      <c r="LO162" s="1087"/>
      <c r="LP162" s="1087"/>
      <c r="LQ162" s="1087"/>
      <c r="LR162" s="1087"/>
      <c r="LS162" s="1087"/>
      <c r="LT162" s="1087"/>
      <c r="LU162" s="1087"/>
      <c r="LV162" s="1087"/>
      <c r="LW162" s="1087"/>
      <c r="LX162" s="1087"/>
      <c r="LY162" s="1087"/>
      <c r="LZ162" s="1087"/>
      <c r="MA162" s="1087"/>
      <c r="MB162" s="1087"/>
      <c r="MC162" s="1087"/>
      <c r="MD162" s="1087"/>
      <c r="ME162" s="1087"/>
      <c r="MF162" s="1087"/>
      <c r="MG162" s="1087"/>
      <c r="MH162" s="1087"/>
      <c r="MI162" s="1087"/>
      <c r="MJ162" s="1087"/>
      <c r="MK162" s="1087"/>
      <c r="ML162" s="1087"/>
      <c r="MM162" s="1087"/>
      <c r="MN162" s="1087"/>
      <c r="MO162" s="1087"/>
      <c r="MP162" s="1087"/>
      <c r="MQ162" s="1087"/>
      <c r="MR162" s="1087"/>
      <c r="MS162" s="1087"/>
      <c r="MT162" s="1087"/>
      <c r="MU162" s="1087"/>
      <c r="MV162" s="1087"/>
      <c r="MW162" s="1087"/>
      <c r="MX162" s="1087"/>
      <c r="MY162" s="1087"/>
      <c r="MZ162" s="1087"/>
      <c r="NA162" s="1087"/>
      <c r="NB162" s="1087"/>
      <c r="NC162" s="1087"/>
      <c r="ND162" s="1087"/>
      <c r="NE162" s="1087"/>
      <c r="NF162" s="1087"/>
      <c r="NG162" s="1087"/>
      <c r="NH162" s="1087"/>
      <c r="NI162" s="1087"/>
      <c r="NJ162" s="1087"/>
      <c r="NK162" s="1087"/>
      <c r="NL162" s="1087"/>
      <c r="NM162" s="1087"/>
      <c r="NN162" s="1087"/>
      <c r="NO162" s="1087"/>
      <c r="NP162" s="1087"/>
      <c r="NQ162" s="1087"/>
      <c r="NR162" s="1087"/>
      <c r="NS162" s="1087"/>
      <c r="NT162" s="1087"/>
      <c r="NU162" s="1087"/>
      <c r="NV162" s="1087"/>
      <c r="NW162" s="1087"/>
      <c r="NX162" s="1087"/>
      <c r="NY162" s="1087"/>
      <c r="NZ162" s="1087"/>
      <c r="OA162" s="1087"/>
      <c r="OB162" s="1087"/>
      <c r="OC162" s="1087"/>
      <c r="OD162" s="1087"/>
      <c r="OE162" s="1087"/>
      <c r="OF162" s="1087"/>
      <c r="OG162" s="1087"/>
      <c r="OH162" s="1087"/>
      <c r="OI162" s="1087"/>
      <c r="OJ162" s="1087"/>
      <c r="OK162" s="1087"/>
      <c r="OL162" s="1087"/>
      <c r="OM162" s="1087"/>
      <c r="ON162" s="1087"/>
      <c r="OO162" s="1087"/>
      <c r="OP162" s="1087"/>
      <c r="OQ162" s="1087"/>
      <c r="OR162" s="1087"/>
      <c r="OS162" s="1087"/>
      <c r="OT162" s="1087"/>
      <c r="OU162" s="1087"/>
      <c r="OV162" s="1087"/>
      <c r="OW162" s="1087"/>
      <c r="OX162" s="1087"/>
      <c r="OY162" s="1087"/>
      <c r="OZ162" s="1087"/>
      <c r="PA162" s="1087"/>
      <c r="PB162" s="1087"/>
      <c r="PC162" s="1087"/>
      <c r="PD162" s="1087"/>
      <c r="PE162" s="1087"/>
      <c r="PF162" s="1087"/>
      <c r="PG162" s="1087"/>
      <c r="PH162" s="1087"/>
      <c r="PI162" s="1087"/>
      <c r="PJ162" s="1087"/>
      <c r="PK162" s="1087"/>
      <c r="PL162" s="1087"/>
      <c r="PM162" s="1087"/>
      <c r="PN162" s="1087"/>
      <c r="PO162" s="1087"/>
      <c r="PP162" s="1087"/>
      <c r="PQ162" s="1087"/>
      <c r="PR162" s="1087"/>
      <c r="PS162" s="1087"/>
      <c r="PT162" s="1087"/>
      <c r="PU162" s="1087"/>
      <c r="PV162" s="1087"/>
      <c r="PW162" s="1087"/>
      <c r="PX162" s="1087"/>
      <c r="PY162" s="1087"/>
      <c r="PZ162" s="1087"/>
      <c r="QA162" s="1087"/>
      <c r="QB162" s="1087"/>
      <c r="QC162" s="1087"/>
      <c r="QD162" s="1087"/>
      <c r="QE162" s="1087"/>
      <c r="QF162" s="1087"/>
      <c r="QG162" s="1087"/>
      <c r="QH162" s="1087"/>
      <c r="QI162" s="1087"/>
      <c r="QJ162" s="1087"/>
      <c r="QK162" s="1087"/>
      <c r="QL162" s="1087"/>
      <c r="QM162" s="1087"/>
      <c r="QN162" s="1087"/>
      <c r="QO162" s="1087"/>
      <c r="QP162" s="1087"/>
      <c r="QQ162" s="1087"/>
      <c r="QR162" s="1087"/>
      <c r="QS162" s="1087"/>
      <c r="QT162" s="1087"/>
      <c r="QU162" s="1087"/>
      <c r="QV162" s="1087"/>
      <c r="QW162" s="1087"/>
      <c r="QX162" s="1087"/>
      <c r="QY162" s="1087"/>
      <c r="QZ162" s="1087"/>
      <c r="RA162" s="1087"/>
      <c r="RB162" s="1087"/>
      <c r="RC162" s="1087"/>
      <c r="RD162" s="1087"/>
      <c r="RE162" s="1087"/>
      <c r="RF162" s="1087"/>
      <c r="RG162" s="1087"/>
      <c r="RH162" s="1087"/>
      <c r="RI162" s="1087"/>
      <c r="RJ162" s="1087"/>
      <c r="RK162" s="1087"/>
      <c r="RL162" s="1087"/>
      <c r="RM162" s="1087"/>
      <c r="RN162" s="1087"/>
      <c r="RO162" s="1087"/>
      <c r="RP162" s="1087"/>
      <c r="RQ162" s="1087"/>
      <c r="RR162" s="1087"/>
      <c r="RS162" s="1087"/>
      <c r="RT162" s="1087"/>
      <c r="RU162" s="1087"/>
      <c r="RV162" s="1087"/>
      <c r="RW162" s="1087"/>
      <c r="RX162" s="1087"/>
      <c r="RY162" s="1087"/>
      <c r="RZ162" s="1087"/>
      <c r="SA162" s="1087"/>
      <c r="SB162" s="1087"/>
      <c r="SC162" s="1087"/>
      <c r="SD162" s="1087"/>
      <c r="SE162" s="1087"/>
      <c r="SF162" s="1087"/>
      <c r="SG162" s="1087"/>
      <c r="SH162" s="1087"/>
      <c r="SI162" s="1087"/>
      <c r="SJ162" s="1087"/>
      <c r="SK162" s="1087"/>
      <c r="SL162" s="1087"/>
      <c r="SM162" s="1087"/>
      <c r="SN162" s="1087"/>
      <c r="SO162" s="1087"/>
      <c r="SP162" s="1087"/>
      <c r="SQ162" s="1087"/>
      <c r="SR162" s="1087"/>
      <c r="SS162" s="1087"/>
      <c r="ST162" s="1087"/>
      <c r="SU162" s="1087"/>
      <c r="SV162" s="1087"/>
      <c r="SW162" s="1087"/>
      <c r="SX162" s="1087"/>
      <c r="SY162" s="1087"/>
      <c r="SZ162" s="1087"/>
      <c r="TA162" s="1087"/>
      <c r="TB162" s="1087"/>
      <c r="TC162" s="1087"/>
      <c r="TD162" s="1087"/>
      <c r="TE162" s="1087"/>
      <c r="TF162" s="1087"/>
      <c r="TG162" s="1087"/>
      <c r="TH162" s="1087"/>
      <c r="TI162" s="1087"/>
      <c r="TJ162" s="1087"/>
      <c r="TK162" s="1087"/>
      <c r="TL162" s="1087"/>
      <c r="TM162" s="1087"/>
      <c r="TN162" s="1087"/>
      <c r="TO162" s="1087"/>
      <c r="TP162" s="1087"/>
      <c r="TQ162" s="1087"/>
      <c r="TR162" s="1087"/>
      <c r="TS162" s="1087"/>
      <c r="TT162" s="1087"/>
      <c r="TU162" s="1087"/>
      <c r="TV162" s="1087"/>
      <c r="TW162" s="1087"/>
      <c r="TX162" s="1087"/>
      <c r="TY162" s="1087"/>
      <c r="TZ162" s="1087"/>
      <c r="UA162" s="1087"/>
      <c r="UB162" s="1087"/>
      <c r="UC162" s="1087"/>
      <c r="UD162" s="1087"/>
      <c r="UE162" s="1087"/>
      <c r="UF162" s="1087"/>
      <c r="UG162" s="1087"/>
      <c r="UH162" s="1087"/>
      <c r="UI162" s="1087"/>
      <c r="UJ162" s="1087"/>
      <c r="UK162" s="1087"/>
      <c r="UL162" s="1087"/>
      <c r="UM162" s="1087"/>
      <c r="UN162" s="1087"/>
      <c r="UO162" s="1087"/>
      <c r="UP162" s="1087"/>
      <c r="UQ162" s="1087"/>
      <c r="UR162" s="1087"/>
      <c r="US162" s="1087"/>
      <c r="UT162" s="1087"/>
      <c r="UU162" s="1087"/>
      <c r="UV162" s="1087"/>
      <c r="UW162" s="1087"/>
      <c r="UX162" s="1087"/>
      <c r="UY162" s="1087"/>
      <c r="UZ162" s="1087"/>
      <c r="VA162" s="1087"/>
      <c r="VB162" s="1087"/>
      <c r="VC162" s="1087"/>
      <c r="VD162" s="1087"/>
      <c r="VE162" s="1087"/>
      <c r="VF162" s="1087"/>
      <c r="VG162" s="1087"/>
      <c r="VH162" s="1087"/>
      <c r="VI162" s="1087"/>
      <c r="VJ162" s="1087"/>
      <c r="VK162" s="1087"/>
      <c r="VL162" s="1087"/>
      <c r="VM162" s="1087"/>
      <c r="VN162" s="1087"/>
      <c r="VO162" s="1087"/>
      <c r="VP162" s="1087"/>
      <c r="VQ162" s="1087"/>
      <c r="VR162" s="1087"/>
      <c r="VS162" s="1087"/>
      <c r="VT162" s="1087"/>
      <c r="VU162" s="1087"/>
      <c r="VV162" s="1087"/>
      <c r="VW162" s="1087"/>
      <c r="VX162" s="1087"/>
      <c r="VY162" s="1087"/>
      <c r="VZ162" s="1087"/>
      <c r="WA162" s="1087"/>
      <c r="WB162" s="1087"/>
      <c r="WC162" s="1087"/>
      <c r="WD162" s="1087"/>
      <c r="WE162" s="1087"/>
      <c r="WF162" s="1087"/>
      <c r="WG162" s="1087"/>
      <c r="WH162" s="1087"/>
      <c r="WI162" s="1087"/>
      <c r="WJ162" s="1087"/>
      <c r="WK162" s="1087"/>
      <c r="WL162" s="1087"/>
      <c r="WM162" s="1087"/>
      <c r="WN162" s="1087"/>
      <c r="WO162" s="1087"/>
      <c r="WP162" s="1087"/>
      <c r="WQ162" s="1087"/>
      <c r="WR162" s="1087"/>
      <c r="WS162" s="1087"/>
      <c r="WT162" s="1087"/>
      <c r="WU162" s="1087"/>
      <c r="WV162" s="1087"/>
      <c r="WW162" s="1087"/>
      <c r="WX162" s="1087"/>
      <c r="WY162" s="1087"/>
      <c r="WZ162" s="1087"/>
      <c r="XA162" s="1087"/>
      <c r="XB162" s="1087"/>
      <c r="XC162" s="1087"/>
      <c r="XD162" s="1087"/>
      <c r="XE162" s="1087"/>
      <c r="XF162" s="1087"/>
      <c r="XG162" s="1087"/>
      <c r="XH162" s="1087"/>
      <c r="XI162" s="1087"/>
      <c r="XJ162" s="1087"/>
      <c r="XK162" s="1087"/>
      <c r="XL162" s="1087"/>
      <c r="XM162" s="1087"/>
      <c r="XN162" s="1087"/>
      <c r="XO162" s="1087"/>
      <c r="XP162" s="1087"/>
      <c r="XQ162" s="1087"/>
      <c r="XR162" s="1087"/>
      <c r="XS162" s="1087"/>
      <c r="XT162" s="1087"/>
      <c r="XU162" s="1087"/>
      <c r="XV162" s="1087"/>
      <c r="XW162" s="1087"/>
      <c r="XX162" s="1087"/>
      <c r="XY162" s="1087"/>
      <c r="XZ162" s="1087"/>
      <c r="YA162" s="1087"/>
      <c r="YB162" s="1087"/>
      <c r="YC162" s="1087"/>
      <c r="YD162" s="1087"/>
      <c r="YE162" s="1087"/>
      <c r="YF162" s="1087"/>
      <c r="YG162" s="1087"/>
      <c r="YH162" s="1087"/>
      <c r="YI162" s="1087"/>
      <c r="YJ162" s="1087"/>
      <c r="YK162" s="1087"/>
      <c r="YL162" s="1087"/>
      <c r="YM162" s="1087"/>
      <c r="YN162" s="1087"/>
      <c r="YO162" s="1087"/>
      <c r="YP162" s="1087"/>
      <c r="YQ162" s="1087"/>
      <c r="YR162" s="1087"/>
      <c r="YS162" s="1087"/>
      <c r="YT162" s="1087"/>
      <c r="YU162" s="1087"/>
      <c r="YV162" s="1087"/>
      <c r="YW162" s="1087"/>
      <c r="YX162" s="1087"/>
      <c r="YY162" s="1087"/>
      <c r="YZ162" s="1087"/>
      <c r="ZA162" s="1087"/>
      <c r="ZB162" s="1087"/>
      <c r="ZC162" s="1087"/>
      <c r="ZD162" s="1087"/>
      <c r="ZE162" s="1087"/>
      <c r="ZF162" s="1087"/>
      <c r="ZG162" s="1087"/>
      <c r="ZH162" s="1087"/>
      <c r="ZI162" s="1087"/>
      <c r="ZJ162" s="1087"/>
      <c r="ZK162" s="1087"/>
      <c r="ZL162" s="1087"/>
      <c r="ZM162" s="1087"/>
      <c r="ZN162" s="1087"/>
      <c r="ZO162" s="1087"/>
      <c r="ZP162" s="1087"/>
      <c r="ZQ162" s="1087"/>
      <c r="ZR162" s="1087"/>
      <c r="ZS162" s="1087"/>
      <c r="ZT162" s="1087"/>
      <c r="ZU162" s="1087"/>
      <c r="ZV162" s="1087"/>
      <c r="ZW162" s="1087"/>
      <c r="ZX162" s="1087"/>
      <c r="ZY162" s="1087"/>
      <c r="ZZ162" s="1087"/>
      <c r="AAA162" s="1087"/>
      <c r="AAB162" s="1087"/>
      <c r="AAC162" s="1087"/>
      <c r="AAD162" s="1087"/>
      <c r="AAE162" s="1087"/>
      <c r="AAF162" s="1087"/>
      <c r="AAG162" s="1087"/>
      <c r="AAH162" s="1087"/>
      <c r="AAI162" s="1087"/>
      <c r="AAJ162" s="1087"/>
      <c r="AAK162" s="1087"/>
      <c r="AAL162" s="1087"/>
      <c r="AAM162" s="1087"/>
      <c r="AAN162" s="1087"/>
      <c r="AAO162" s="1087"/>
      <c r="AAP162" s="1087"/>
      <c r="AAQ162" s="1087"/>
      <c r="AAR162" s="1087"/>
      <c r="AAS162" s="1087"/>
      <c r="AAT162" s="1087"/>
      <c r="AAU162" s="1087"/>
      <c r="AAV162" s="1087"/>
      <c r="AAW162" s="1087"/>
      <c r="AAX162" s="1087"/>
      <c r="AAY162" s="1087"/>
      <c r="AAZ162" s="1087"/>
      <c r="ABA162" s="1087"/>
      <c r="ABB162" s="1087"/>
      <c r="ABC162" s="1087"/>
      <c r="ABD162" s="1087"/>
      <c r="ABE162" s="1087"/>
      <c r="ABF162" s="1087"/>
      <c r="ABG162" s="1087"/>
      <c r="ABH162" s="1087"/>
      <c r="ABI162" s="1087"/>
      <c r="ABJ162" s="1087"/>
      <c r="ABK162" s="1087"/>
      <c r="ABL162" s="1087"/>
      <c r="ABM162" s="1087"/>
      <c r="ABN162" s="1087"/>
      <c r="ABO162" s="1087"/>
      <c r="ABP162" s="1087"/>
      <c r="ABQ162" s="1087"/>
      <c r="ABR162" s="1087"/>
      <c r="ABS162" s="1087"/>
      <c r="ABT162" s="1087"/>
      <c r="ABU162" s="1087"/>
      <c r="ABV162" s="1087"/>
      <c r="ABW162" s="1087"/>
      <c r="ABX162" s="1087"/>
      <c r="ABY162" s="1087"/>
      <c r="ABZ162" s="1087"/>
      <c r="ACA162" s="1087"/>
      <c r="ACB162" s="1087"/>
      <c r="ACC162" s="1087"/>
      <c r="ACD162" s="1087"/>
      <c r="ACE162" s="1087"/>
      <c r="ACF162" s="1087"/>
      <c r="ACG162" s="1087"/>
      <c r="ACH162" s="1087"/>
      <c r="ACI162" s="1087"/>
      <c r="ACJ162" s="1087"/>
      <c r="ACK162" s="1087"/>
      <c r="ACL162" s="1087"/>
      <c r="ACM162" s="1087"/>
      <c r="ACN162" s="1087"/>
      <c r="ACO162" s="1087"/>
      <c r="ACP162" s="1087"/>
      <c r="ACQ162" s="1087"/>
      <c r="ACR162" s="1087"/>
      <c r="ACS162" s="1087"/>
      <c r="ACT162" s="1087"/>
      <c r="ACU162" s="1087"/>
      <c r="ACV162" s="1087"/>
      <c r="ACW162" s="1087"/>
      <c r="ACX162" s="1087"/>
      <c r="ACY162" s="1087"/>
      <c r="ACZ162" s="1087"/>
      <c r="ADA162" s="1087"/>
      <c r="ADB162" s="1087"/>
      <c r="ADC162" s="1087"/>
      <c r="ADD162" s="1087"/>
      <c r="ADE162" s="1087"/>
      <c r="ADF162" s="1087"/>
      <c r="ADG162" s="1087"/>
      <c r="ADH162" s="1087"/>
      <c r="ADI162" s="1087"/>
      <c r="ADJ162" s="1087"/>
      <c r="ADK162" s="1087"/>
      <c r="ADL162" s="1087"/>
      <c r="ADM162" s="1087"/>
      <c r="ADN162" s="1087"/>
      <c r="ADO162" s="1087"/>
      <c r="ADP162" s="1087"/>
      <c r="ADQ162" s="1087"/>
      <c r="ADR162" s="1087"/>
      <c r="ADS162" s="1087"/>
      <c r="ADT162" s="1087"/>
      <c r="ADU162" s="1087"/>
      <c r="ADV162" s="1087"/>
      <c r="ADW162" s="1087"/>
      <c r="ADX162" s="1087"/>
      <c r="ADY162" s="1087"/>
      <c r="ADZ162" s="1087"/>
      <c r="AEA162" s="1087"/>
      <c r="AEB162" s="1087"/>
      <c r="AEC162" s="1087"/>
      <c r="AED162" s="1087"/>
      <c r="AEE162" s="1087"/>
      <c r="AEF162" s="1087"/>
      <c r="AEG162" s="1087"/>
      <c r="AEH162" s="1087"/>
      <c r="AEI162" s="1087"/>
      <c r="AEJ162" s="1087"/>
      <c r="AEK162" s="1087"/>
      <c r="AEL162" s="1087"/>
      <c r="AEM162" s="1087"/>
      <c r="AEN162" s="1087"/>
      <c r="AEO162" s="1087"/>
      <c r="AEP162" s="1087"/>
      <c r="AEQ162" s="1087"/>
      <c r="AER162" s="1087"/>
      <c r="AES162" s="1087"/>
      <c r="AET162" s="1087"/>
      <c r="AEU162" s="1087"/>
      <c r="AEV162" s="1087"/>
      <c r="AEW162" s="1087"/>
      <c r="AEX162" s="1087"/>
      <c r="AEY162" s="1087"/>
      <c r="AEZ162" s="1087"/>
      <c r="AFA162" s="1087"/>
      <c r="AFB162" s="1087"/>
      <c r="AFC162" s="1087"/>
      <c r="AFD162" s="1087"/>
      <c r="AFE162" s="1087"/>
      <c r="AFF162" s="1087"/>
      <c r="AFG162" s="1087"/>
      <c r="AFH162" s="1087"/>
      <c r="AFI162" s="1087"/>
      <c r="AFJ162" s="1087"/>
      <c r="AFK162" s="1087"/>
      <c r="AFL162" s="1087"/>
      <c r="AFM162" s="1087"/>
      <c r="AFN162" s="1087"/>
      <c r="AFO162" s="1087"/>
      <c r="AFP162" s="1087"/>
      <c r="AFQ162" s="1087"/>
      <c r="AFR162" s="1087"/>
      <c r="AFS162" s="1087"/>
      <c r="AFT162" s="1087"/>
      <c r="AFU162" s="1087"/>
      <c r="AFV162" s="1087"/>
      <c r="AFW162" s="1087"/>
      <c r="AFX162" s="1087"/>
      <c r="AFY162" s="1087"/>
      <c r="AFZ162" s="1087"/>
      <c r="AGA162" s="1087"/>
      <c r="AGB162" s="1087"/>
      <c r="AGC162" s="1087"/>
      <c r="AGD162" s="1087"/>
      <c r="AGE162" s="1087"/>
      <c r="AGF162" s="1087"/>
      <c r="AGG162" s="1087"/>
      <c r="AGH162" s="1087"/>
      <c r="AGI162" s="1087"/>
      <c r="AGJ162" s="1087"/>
      <c r="AGK162" s="1087"/>
      <c r="AGL162" s="1087"/>
      <c r="AGM162" s="1087"/>
      <c r="AGN162" s="1087"/>
      <c r="AGO162" s="1087"/>
      <c r="AGP162" s="1087"/>
      <c r="AGQ162" s="1087"/>
      <c r="AGR162" s="1087"/>
      <c r="AGS162" s="1087"/>
      <c r="AGT162" s="1087"/>
      <c r="AGU162" s="1087"/>
      <c r="AGV162" s="1087"/>
      <c r="AGW162" s="1087"/>
      <c r="AGX162" s="1087"/>
      <c r="AGY162" s="1087"/>
      <c r="AGZ162" s="1087"/>
      <c r="AHA162" s="1087"/>
      <c r="AHB162" s="1087"/>
      <c r="AHC162" s="1087"/>
      <c r="AHD162" s="1087"/>
      <c r="AHE162" s="1087"/>
      <c r="AHF162" s="1087"/>
      <c r="AHG162" s="1087"/>
      <c r="AHH162" s="1087"/>
      <c r="AHI162" s="1087"/>
      <c r="AHJ162" s="1087"/>
      <c r="AHK162" s="1087"/>
      <c r="AHL162" s="1087"/>
      <c r="AHM162" s="1087"/>
      <c r="AHN162" s="1087"/>
      <c r="AHO162" s="1087"/>
      <c r="AHP162" s="1087"/>
      <c r="AHQ162" s="1087"/>
      <c r="AHR162" s="1087"/>
      <c r="AHS162" s="1087"/>
      <c r="AHT162" s="1087"/>
      <c r="AHU162" s="1087"/>
      <c r="AHV162" s="1087"/>
      <c r="AHW162" s="1087"/>
      <c r="AHX162" s="1087"/>
      <c r="AHY162" s="1087"/>
      <c r="AHZ162" s="1087"/>
      <c r="AIA162" s="1087"/>
      <c r="AIB162" s="1087"/>
      <c r="AIC162" s="1087"/>
      <c r="AID162" s="1087"/>
      <c r="AIE162" s="1087"/>
      <c r="AIF162" s="1087"/>
      <c r="AIG162" s="1087"/>
      <c r="AIH162" s="1087"/>
      <c r="AII162" s="1087"/>
      <c r="AIJ162" s="1087"/>
      <c r="AIK162" s="1087"/>
      <c r="AIL162" s="1087"/>
      <c r="AIM162" s="1087"/>
      <c r="AIN162" s="1087"/>
      <c r="AIO162" s="1087"/>
      <c r="AIP162" s="1087"/>
      <c r="AIQ162" s="1087"/>
      <c r="AIR162" s="1087"/>
      <c r="AIS162" s="1087"/>
      <c r="AIT162" s="1087"/>
      <c r="AIU162" s="1087"/>
      <c r="AIV162" s="1087"/>
      <c r="AIW162" s="1087"/>
      <c r="AIX162" s="1087"/>
      <c r="AIY162" s="1087"/>
      <c r="AIZ162" s="1087"/>
      <c r="AJA162" s="1087"/>
      <c r="AJB162" s="1087"/>
      <c r="AJC162" s="1087"/>
      <c r="AJD162" s="1087"/>
      <c r="AJE162" s="1087"/>
      <c r="AJF162" s="1087"/>
      <c r="AJG162" s="1087"/>
      <c r="AJH162" s="1087"/>
      <c r="AJI162" s="1087"/>
      <c r="AJJ162" s="1087"/>
      <c r="AJK162" s="1087"/>
      <c r="AJL162" s="1087"/>
      <c r="AJM162" s="1087"/>
      <c r="AJN162" s="1087"/>
      <c r="AJO162" s="1087"/>
      <c r="AJP162" s="1087"/>
      <c r="AJQ162" s="1087"/>
      <c r="AJR162" s="1087"/>
      <c r="AJS162" s="1087"/>
      <c r="AJT162" s="1087"/>
      <c r="AJU162" s="1087"/>
      <c r="AJV162" s="1087"/>
      <c r="AJW162" s="1087"/>
      <c r="AJX162" s="1087"/>
      <c r="AJY162" s="1087"/>
      <c r="AJZ162" s="1087"/>
      <c r="AKA162" s="1087"/>
      <c r="AKB162" s="1087"/>
      <c r="AKC162" s="1087"/>
      <c r="AKD162" s="1087"/>
      <c r="AKE162" s="1087"/>
      <c r="AKF162" s="1087"/>
      <c r="AKG162" s="1087"/>
      <c r="AKH162" s="1087"/>
      <c r="AKI162" s="1087"/>
      <c r="AKJ162" s="1087"/>
      <c r="AKK162" s="1087"/>
      <c r="AKL162" s="1087"/>
      <c r="AKM162" s="1087"/>
      <c r="AKN162" s="1087"/>
      <c r="AKO162" s="1087"/>
      <c r="AKP162" s="1087"/>
      <c r="AKQ162" s="1087"/>
      <c r="AKR162" s="1087"/>
      <c r="AKS162" s="1087"/>
      <c r="AKT162" s="1087"/>
      <c r="AKU162" s="1087"/>
      <c r="AKV162" s="1087"/>
      <c r="AKW162" s="1087"/>
      <c r="AKX162" s="1087"/>
      <c r="AKY162" s="1087"/>
      <c r="AKZ162" s="1087"/>
      <c r="ALA162" s="1087"/>
      <c r="ALB162" s="1087"/>
      <c r="ALC162" s="1087"/>
      <c r="ALD162" s="1087"/>
      <c r="ALE162" s="1087"/>
      <c r="ALF162" s="1087"/>
      <c r="ALG162" s="1087"/>
      <c r="ALH162" s="1087"/>
      <c r="ALI162" s="1087"/>
      <c r="ALJ162" s="1087"/>
      <c r="ALK162" s="1087"/>
      <c r="ALL162" s="1087"/>
      <c r="ALM162" s="1087"/>
      <c r="ALN162" s="1087"/>
      <c r="ALO162" s="1087"/>
      <c r="ALP162" s="1087"/>
      <c r="ALQ162" s="1087"/>
      <c r="ALR162" s="1087"/>
      <c r="ALS162" s="1087"/>
      <c r="ALT162" s="1087"/>
      <c r="ALU162" s="1087"/>
      <c r="ALV162" s="1087"/>
      <c r="ALW162" s="1087"/>
      <c r="ALX162" s="1087"/>
      <c r="ALY162" s="1087"/>
      <c r="ALZ162" s="1087"/>
      <c r="AMA162" s="1087"/>
      <c r="AMB162" s="1087"/>
      <c r="AMC162" s="1087"/>
      <c r="AMD162" s="1087"/>
      <c r="AME162" s="1087"/>
      <c r="AMF162" s="1087"/>
      <c r="AMG162" s="1087"/>
      <c r="AMH162" s="1087"/>
    </row>
    <row r="163" spans="1:1025" s="793" customFormat="1" ht="12" x14ac:dyDescent="0.2">
      <c r="A163" s="1113" t="s">
        <v>2733</v>
      </c>
      <c r="B163" s="793" t="s">
        <v>1141</v>
      </c>
      <c r="C163" s="1085">
        <v>1829092843.0999999</v>
      </c>
      <c r="D163" s="1085">
        <v>-166087014.28</v>
      </c>
      <c r="E163" s="1085">
        <v>1663005828.8199999</v>
      </c>
      <c r="F163" s="1085">
        <v>289142085.04000002</v>
      </c>
      <c r="G163" s="1085">
        <v>1373863743.78</v>
      </c>
      <c r="H163" s="1357">
        <f t="shared" si="2"/>
        <v>0.17386715069132577</v>
      </c>
      <c r="I163" s="1087"/>
      <c r="J163" s="1087"/>
      <c r="K163" s="1087"/>
      <c r="L163" s="1087"/>
      <c r="M163" s="1087"/>
      <c r="N163" s="1087"/>
      <c r="O163" s="1087"/>
      <c r="P163" s="1087"/>
      <c r="Q163" s="1087"/>
      <c r="R163" s="1087"/>
      <c r="S163" s="1087"/>
      <c r="T163" s="1087"/>
      <c r="U163" s="1087"/>
      <c r="V163" s="1087"/>
      <c r="W163" s="1087"/>
      <c r="X163" s="1087"/>
      <c r="Y163" s="1087"/>
      <c r="Z163" s="1087"/>
      <c r="AA163" s="1087"/>
      <c r="AB163" s="1087"/>
      <c r="AC163" s="1087"/>
      <c r="AD163" s="1087"/>
      <c r="AE163" s="1087"/>
      <c r="AF163" s="1087"/>
      <c r="AG163" s="1087"/>
      <c r="AH163" s="1087"/>
      <c r="AI163" s="1087"/>
      <c r="AJ163" s="1087"/>
      <c r="AK163" s="1087"/>
      <c r="AL163" s="1087"/>
      <c r="AM163" s="1087"/>
      <c r="AN163" s="1087"/>
      <c r="AO163" s="1087"/>
      <c r="AP163" s="1087"/>
      <c r="AQ163" s="1087"/>
      <c r="AR163" s="1087"/>
      <c r="AS163" s="1087"/>
      <c r="AT163" s="1087"/>
      <c r="AU163" s="1087"/>
      <c r="AV163" s="1087"/>
      <c r="AW163" s="1087"/>
      <c r="AX163" s="1087"/>
      <c r="AY163" s="1087"/>
      <c r="AZ163" s="1087"/>
      <c r="BA163" s="1087"/>
      <c r="BB163" s="1087"/>
      <c r="BC163" s="1087"/>
      <c r="BD163" s="1087"/>
      <c r="BE163" s="1087"/>
      <c r="BF163" s="1087"/>
      <c r="BG163" s="1087"/>
      <c r="BH163" s="1087"/>
      <c r="BI163" s="1087"/>
      <c r="BJ163" s="1087"/>
      <c r="BK163" s="1087"/>
      <c r="BL163" s="1087"/>
      <c r="BM163" s="1087"/>
      <c r="BN163" s="1087"/>
      <c r="BO163" s="1087"/>
      <c r="BP163" s="1087"/>
      <c r="BQ163" s="1087"/>
      <c r="BR163" s="1087"/>
      <c r="BS163" s="1087"/>
      <c r="BT163" s="1087"/>
      <c r="BU163" s="1087"/>
      <c r="BV163" s="1087"/>
      <c r="BW163" s="1087"/>
      <c r="BX163" s="1087"/>
      <c r="BY163" s="1087"/>
      <c r="BZ163" s="1087"/>
      <c r="CA163" s="1087"/>
      <c r="CB163" s="1087"/>
      <c r="CC163" s="1087"/>
      <c r="CD163" s="1087"/>
      <c r="CE163" s="1087"/>
      <c r="CF163" s="1087"/>
      <c r="CG163" s="1087"/>
      <c r="CH163" s="1087"/>
      <c r="CI163" s="1087"/>
      <c r="CJ163" s="1087"/>
      <c r="CK163" s="1087"/>
      <c r="CL163" s="1087"/>
      <c r="CM163" s="1087"/>
      <c r="CN163" s="1087"/>
      <c r="CO163" s="1087"/>
      <c r="CP163" s="1087"/>
      <c r="CQ163" s="1087"/>
      <c r="CR163" s="1087"/>
      <c r="CS163" s="1087"/>
      <c r="CT163" s="1087"/>
      <c r="CU163" s="1087"/>
      <c r="CV163" s="1087"/>
      <c r="CW163" s="1087"/>
      <c r="CX163" s="1087"/>
      <c r="CY163" s="1087"/>
      <c r="CZ163" s="1087"/>
      <c r="DA163" s="1087"/>
      <c r="DB163" s="1087"/>
      <c r="DC163" s="1087"/>
      <c r="DD163" s="1087"/>
      <c r="DE163" s="1087"/>
      <c r="DF163" s="1087"/>
      <c r="DG163" s="1087"/>
      <c r="DH163" s="1087"/>
      <c r="DI163" s="1087"/>
      <c r="DJ163" s="1087"/>
      <c r="DK163" s="1087"/>
      <c r="DL163" s="1087"/>
      <c r="DM163" s="1087"/>
      <c r="DN163" s="1087"/>
      <c r="DO163" s="1087"/>
      <c r="DP163" s="1087"/>
      <c r="DQ163" s="1087"/>
      <c r="DR163" s="1087"/>
      <c r="DS163" s="1087"/>
      <c r="DT163" s="1087"/>
      <c r="DU163" s="1087"/>
      <c r="DV163" s="1087"/>
      <c r="DW163" s="1087"/>
      <c r="DX163" s="1087"/>
      <c r="DY163" s="1087"/>
      <c r="DZ163" s="1087"/>
      <c r="EA163" s="1087"/>
      <c r="EB163" s="1087"/>
      <c r="EC163" s="1087"/>
      <c r="ED163" s="1087"/>
      <c r="EE163" s="1087"/>
      <c r="EF163" s="1087"/>
      <c r="EG163" s="1087"/>
      <c r="EH163" s="1087"/>
      <c r="EI163" s="1087"/>
      <c r="EJ163" s="1087"/>
      <c r="EK163" s="1087"/>
      <c r="EL163" s="1087"/>
      <c r="EM163" s="1087"/>
      <c r="EN163" s="1087"/>
      <c r="EO163" s="1087"/>
      <c r="EP163" s="1087"/>
      <c r="EQ163" s="1087"/>
      <c r="ER163" s="1087"/>
      <c r="ES163" s="1087"/>
      <c r="ET163" s="1087"/>
      <c r="EU163" s="1087"/>
      <c r="EV163" s="1087"/>
      <c r="EW163" s="1087"/>
      <c r="EX163" s="1087"/>
      <c r="EY163" s="1087"/>
      <c r="EZ163" s="1087"/>
      <c r="FA163" s="1087"/>
      <c r="FB163" s="1087"/>
      <c r="FC163" s="1087"/>
      <c r="FD163" s="1087"/>
      <c r="FE163" s="1087"/>
      <c r="FF163" s="1087"/>
      <c r="FG163" s="1087"/>
      <c r="FH163" s="1087"/>
      <c r="FI163" s="1087"/>
      <c r="FJ163" s="1087"/>
      <c r="FK163" s="1087"/>
      <c r="FL163" s="1087"/>
      <c r="FM163" s="1087"/>
      <c r="FN163" s="1087"/>
      <c r="FO163" s="1087"/>
      <c r="FP163" s="1087"/>
      <c r="FQ163" s="1087"/>
      <c r="FR163" s="1087"/>
      <c r="FS163" s="1087"/>
      <c r="FT163" s="1087"/>
      <c r="FU163" s="1087"/>
      <c r="FV163" s="1087"/>
      <c r="FW163" s="1087"/>
      <c r="FX163" s="1087"/>
      <c r="FY163" s="1087"/>
      <c r="FZ163" s="1087"/>
      <c r="GA163" s="1087"/>
      <c r="GB163" s="1087"/>
      <c r="GC163" s="1087"/>
      <c r="GD163" s="1087"/>
      <c r="GE163" s="1087"/>
      <c r="GF163" s="1087"/>
      <c r="GG163" s="1087"/>
      <c r="GH163" s="1087"/>
      <c r="GI163" s="1087"/>
      <c r="GJ163" s="1087"/>
      <c r="GK163" s="1087"/>
      <c r="GL163" s="1087"/>
      <c r="GM163" s="1087"/>
      <c r="GN163" s="1087"/>
      <c r="GO163" s="1087"/>
      <c r="GP163" s="1087"/>
      <c r="GQ163" s="1087"/>
      <c r="GR163" s="1087"/>
      <c r="GS163" s="1087"/>
      <c r="GT163" s="1087"/>
      <c r="GU163" s="1087"/>
      <c r="GV163" s="1087"/>
      <c r="GW163" s="1087"/>
      <c r="GX163" s="1087"/>
      <c r="GY163" s="1087"/>
      <c r="GZ163" s="1087"/>
      <c r="HA163" s="1087"/>
      <c r="HB163" s="1087"/>
      <c r="HC163" s="1087"/>
      <c r="HD163" s="1087"/>
      <c r="HE163" s="1087"/>
      <c r="HF163" s="1087"/>
      <c r="HG163" s="1087"/>
      <c r="HH163" s="1087"/>
      <c r="HI163" s="1087"/>
      <c r="HJ163" s="1087"/>
      <c r="HK163" s="1087"/>
      <c r="HL163" s="1087"/>
      <c r="HM163" s="1087"/>
      <c r="HN163" s="1087"/>
      <c r="HO163" s="1087"/>
      <c r="HP163" s="1087"/>
      <c r="HQ163" s="1087"/>
      <c r="HR163" s="1087"/>
      <c r="HS163" s="1087"/>
      <c r="HT163" s="1087"/>
      <c r="HU163" s="1087"/>
      <c r="HV163" s="1087"/>
      <c r="HW163" s="1087"/>
      <c r="HX163" s="1087"/>
      <c r="HY163" s="1087"/>
      <c r="HZ163" s="1087"/>
      <c r="IA163" s="1087"/>
      <c r="IB163" s="1087"/>
      <c r="IC163" s="1087"/>
      <c r="ID163" s="1087"/>
      <c r="IE163" s="1087"/>
      <c r="IF163" s="1087"/>
      <c r="IG163" s="1087"/>
      <c r="IH163" s="1087"/>
      <c r="II163" s="1087"/>
      <c r="IJ163" s="1087"/>
      <c r="IK163" s="1087"/>
      <c r="IL163" s="1087"/>
      <c r="IM163" s="1087"/>
      <c r="IN163" s="1087"/>
      <c r="IO163" s="1087"/>
      <c r="IP163" s="1087"/>
      <c r="IQ163" s="1087"/>
      <c r="IR163" s="1087"/>
      <c r="IS163" s="1087"/>
      <c r="IT163" s="1087"/>
      <c r="IU163" s="1087"/>
      <c r="IV163" s="1087"/>
      <c r="IW163" s="1087"/>
      <c r="IX163" s="1087"/>
      <c r="IY163" s="1087"/>
      <c r="IZ163" s="1087"/>
      <c r="JA163" s="1087"/>
      <c r="JB163" s="1087"/>
      <c r="JC163" s="1087"/>
      <c r="JD163" s="1087"/>
      <c r="JE163" s="1087"/>
      <c r="JF163" s="1087"/>
      <c r="JG163" s="1087"/>
      <c r="JH163" s="1087"/>
      <c r="JI163" s="1087"/>
      <c r="JJ163" s="1087"/>
      <c r="JK163" s="1087"/>
      <c r="JL163" s="1087"/>
      <c r="JM163" s="1087"/>
      <c r="JN163" s="1087"/>
      <c r="JO163" s="1087"/>
      <c r="JP163" s="1087"/>
      <c r="JQ163" s="1087"/>
      <c r="JR163" s="1087"/>
      <c r="JS163" s="1087"/>
      <c r="JT163" s="1087"/>
      <c r="JU163" s="1087"/>
      <c r="JV163" s="1087"/>
      <c r="JW163" s="1087"/>
      <c r="JX163" s="1087"/>
      <c r="JY163" s="1087"/>
      <c r="JZ163" s="1087"/>
      <c r="KA163" s="1087"/>
      <c r="KB163" s="1087"/>
      <c r="KC163" s="1087"/>
      <c r="KD163" s="1087"/>
      <c r="KE163" s="1087"/>
      <c r="KF163" s="1087"/>
      <c r="KG163" s="1087"/>
      <c r="KH163" s="1087"/>
      <c r="KI163" s="1087"/>
      <c r="KJ163" s="1087"/>
      <c r="KK163" s="1087"/>
      <c r="KL163" s="1087"/>
      <c r="KM163" s="1087"/>
      <c r="KN163" s="1087"/>
      <c r="KO163" s="1087"/>
      <c r="KP163" s="1087"/>
      <c r="KQ163" s="1087"/>
      <c r="KR163" s="1087"/>
      <c r="KS163" s="1087"/>
      <c r="KT163" s="1087"/>
      <c r="KU163" s="1087"/>
      <c r="KV163" s="1087"/>
      <c r="KW163" s="1087"/>
      <c r="KX163" s="1087"/>
      <c r="KY163" s="1087"/>
      <c r="KZ163" s="1087"/>
      <c r="LA163" s="1087"/>
      <c r="LB163" s="1087"/>
      <c r="LC163" s="1087"/>
      <c r="LD163" s="1087"/>
      <c r="LE163" s="1087"/>
      <c r="LF163" s="1087"/>
      <c r="LG163" s="1087"/>
      <c r="LH163" s="1087"/>
      <c r="LI163" s="1087"/>
      <c r="LJ163" s="1087"/>
      <c r="LK163" s="1087"/>
      <c r="LL163" s="1087"/>
      <c r="LM163" s="1087"/>
      <c r="LN163" s="1087"/>
      <c r="LO163" s="1087"/>
      <c r="LP163" s="1087"/>
      <c r="LQ163" s="1087"/>
      <c r="LR163" s="1087"/>
      <c r="LS163" s="1087"/>
      <c r="LT163" s="1087"/>
      <c r="LU163" s="1087"/>
      <c r="LV163" s="1087"/>
      <c r="LW163" s="1087"/>
      <c r="LX163" s="1087"/>
      <c r="LY163" s="1087"/>
      <c r="LZ163" s="1087"/>
      <c r="MA163" s="1087"/>
      <c r="MB163" s="1087"/>
      <c r="MC163" s="1087"/>
      <c r="MD163" s="1087"/>
      <c r="ME163" s="1087"/>
      <c r="MF163" s="1087"/>
      <c r="MG163" s="1087"/>
      <c r="MH163" s="1087"/>
      <c r="MI163" s="1087"/>
      <c r="MJ163" s="1087"/>
      <c r="MK163" s="1087"/>
      <c r="ML163" s="1087"/>
      <c r="MM163" s="1087"/>
      <c r="MN163" s="1087"/>
      <c r="MO163" s="1087"/>
      <c r="MP163" s="1087"/>
      <c r="MQ163" s="1087"/>
      <c r="MR163" s="1087"/>
      <c r="MS163" s="1087"/>
      <c r="MT163" s="1087"/>
      <c r="MU163" s="1087"/>
      <c r="MV163" s="1087"/>
      <c r="MW163" s="1087"/>
      <c r="MX163" s="1087"/>
      <c r="MY163" s="1087"/>
      <c r="MZ163" s="1087"/>
      <c r="NA163" s="1087"/>
      <c r="NB163" s="1087"/>
      <c r="NC163" s="1087"/>
      <c r="ND163" s="1087"/>
      <c r="NE163" s="1087"/>
      <c r="NF163" s="1087"/>
      <c r="NG163" s="1087"/>
      <c r="NH163" s="1087"/>
      <c r="NI163" s="1087"/>
      <c r="NJ163" s="1087"/>
      <c r="NK163" s="1087"/>
      <c r="NL163" s="1087"/>
      <c r="NM163" s="1087"/>
      <c r="NN163" s="1087"/>
      <c r="NO163" s="1087"/>
      <c r="NP163" s="1087"/>
      <c r="NQ163" s="1087"/>
      <c r="NR163" s="1087"/>
      <c r="NS163" s="1087"/>
      <c r="NT163" s="1087"/>
      <c r="NU163" s="1087"/>
      <c r="NV163" s="1087"/>
      <c r="NW163" s="1087"/>
      <c r="NX163" s="1087"/>
      <c r="NY163" s="1087"/>
      <c r="NZ163" s="1087"/>
      <c r="OA163" s="1087"/>
      <c r="OB163" s="1087"/>
      <c r="OC163" s="1087"/>
      <c r="OD163" s="1087"/>
      <c r="OE163" s="1087"/>
      <c r="OF163" s="1087"/>
      <c r="OG163" s="1087"/>
      <c r="OH163" s="1087"/>
      <c r="OI163" s="1087"/>
      <c r="OJ163" s="1087"/>
      <c r="OK163" s="1087"/>
      <c r="OL163" s="1087"/>
      <c r="OM163" s="1087"/>
      <c r="ON163" s="1087"/>
      <c r="OO163" s="1087"/>
      <c r="OP163" s="1087"/>
      <c r="OQ163" s="1087"/>
      <c r="OR163" s="1087"/>
      <c r="OS163" s="1087"/>
      <c r="OT163" s="1087"/>
      <c r="OU163" s="1087"/>
      <c r="OV163" s="1087"/>
      <c r="OW163" s="1087"/>
      <c r="OX163" s="1087"/>
      <c r="OY163" s="1087"/>
      <c r="OZ163" s="1087"/>
      <c r="PA163" s="1087"/>
      <c r="PB163" s="1087"/>
      <c r="PC163" s="1087"/>
      <c r="PD163" s="1087"/>
      <c r="PE163" s="1087"/>
      <c r="PF163" s="1087"/>
      <c r="PG163" s="1087"/>
      <c r="PH163" s="1087"/>
      <c r="PI163" s="1087"/>
      <c r="PJ163" s="1087"/>
      <c r="PK163" s="1087"/>
      <c r="PL163" s="1087"/>
      <c r="PM163" s="1087"/>
      <c r="PN163" s="1087"/>
      <c r="PO163" s="1087"/>
      <c r="PP163" s="1087"/>
      <c r="PQ163" s="1087"/>
      <c r="PR163" s="1087"/>
      <c r="PS163" s="1087"/>
      <c r="PT163" s="1087"/>
      <c r="PU163" s="1087"/>
      <c r="PV163" s="1087"/>
      <c r="PW163" s="1087"/>
      <c r="PX163" s="1087"/>
      <c r="PY163" s="1087"/>
      <c r="PZ163" s="1087"/>
      <c r="QA163" s="1087"/>
      <c r="QB163" s="1087"/>
      <c r="QC163" s="1087"/>
      <c r="QD163" s="1087"/>
      <c r="QE163" s="1087"/>
      <c r="QF163" s="1087"/>
      <c r="QG163" s="1087"/>
      <c r="QH163" s="1087"/>
      <c r="QI163" s="1087"/>
      <c r="QJ163" s="1087"/>
      <c r="QK163" s="1087"/>
      <c r="QL163" s="1087"/>
      <c r="QM163" s="1087"/>
      <c r="QN163" s="1087"/>
      <c r="QO163" s="1087"/>
      <c r="QP163" s="1087"/>
      <c r="QQ163" s="1087"/>
      <c r="QR163" s="1087"/>
      <c r="QS163" s="1087"/>
      <c r="QT163" s="1087"/>
      <c r="QU163" s="1087"/>
      <c r="QV163" s="1087"/>
      <c r="QW163" s="1087"/>
      <c r="QX163" s="1087"/>
      <c r="QY163" s="1087"/>
      <c r="QZ163" s="1087"/>
      <c r="RA163" s="1087"/>
      <c r="RB163" s="1087"/>
      <c r="RC163" s="1087"/>
      <c r="RD163" s="1087"/>
      <c r="RE163" s="1087"/>
      <c r="RF163" s="1087"/>
      <c r="RG163" s="1087"/>
      <c r="RH163" s="1087"/>
      <c r="RI163" s="1087"/>
      <c r="RJ163" s="1087"/>
      <c r="RK163" s="1087"/>
      <c r="RL163" s="1087"/>
      <c r="RM163" s="1087"/>
      <c r="RN163" s="1087"/>
      <c r="RO163" s="1087"/>
      <c r="RP163" s="1087"/>
      <c r="RQ163" s="1087"/>
      <c r="RR163" s="1087"/>
      <c r="RS163" s="1087"/>
      <c r="RT163" s="1087"/>
      <c r="RU163" s="1087"/>
      <c r="RV163" s="1087"/>
      <c r="RW163" s="1087"/>
      <c r="RX163" s="1087"/>
      <c r="RY163" s="1087"/>
      <c r="RZ163" s="1087"/>
      <c r="SA163" s="1087"/>
      <c r="SB163" s="1087"/>
      <c r="SC163" s="1087"/>
      <c r="SD163" s="1087"/>
      <c r="SE163" s="1087"/>
      <c r="SF163" s="1087"/>
      <c r="SG163" s="1087"/>
      <c r="SH163" s="1087"/>
      <c r="SI163" s="1087"/>
      <c r="SJ163" s="1087"/>
      <c r="SK163" s="1087"/>
      <c r="SL163" s="1087"/>
      <c r="SM163" s="1087"/>
      <c r="SN163" s="1087"/>
      <c r="SO163" s="1087"/>
      <c r="SP163" s="1087"/>
      <c r="SQ163" s="1087"/>
      <c r="SR163" s="1087"/>
      <c r="SS163" s="1087"/>
      <c r="ST163" s="1087"/>
      <c r="SU163" s="1087"/>
      <c r="SV163" s="1087"/>
      <c r="SW163" s="1087"/>
      <c r="SX163" s="1087"/>
      <c r="SY163" s="1087"/>
      <c r="SZ163" s="1087"/>
      <c r="TA163" s="1087"/>
      <c r="TB163" s="1087"/>
      <c r="TC163" s="1087"/>
      <c r="TD163" s="1087"/>
      <c r="TE163" s="1087"/>
      <c r="TF163" s="1087"/>
      <c r="TG163" s="1087"/>
      <c r="TH163" s="1087"/>
      <c r="TI163" s="1087"/>
      <c r="TJ163" s="1087"/>
      <c r="TK163" s="1087"/>
      <c r="TL163" s="1087"/>
      <c r="TM163" s="1087"/>
      <c r="TN163" s="1087"/>
      <c r="TO163" s="1087"/>
      <c r="TP163" s="1087"/>
      <c r="TQ163" s="1087"/>
      <c r="TR163" s="1087"/>
      <c r="TS163" s="1087"/>
      <c r="TT163" s="1087"/>
      <c r="TU163" s="1087"/>
      <c r="TV163" s="1087"/>
      <c r="TW163" s="1087"/>
      <c r="TX163" s="1087"/>
      <c r="TY163" s="1087"/>
      <c r="TZ163" s="1087"/>
      <c r="UA163" s="1087"/>
      <c r="UB163" s="1087"/>
      <c r="UC163" s="1087"/>
      <c r="UD163" s="1087"/>
      <c r="UE163" s="1087"/>
      <c r="UF163" s="1087"/>
      <c r="UG163" s="1087"/>
      <c r="UH163" s="1087"/>
      <c r="UI163" s="1087"/>
      <c r="UJ163" s="1087"/>
      <c r="UK163" s="1087"/>
      <c r="UL163" s="1087"/>
      <c r="UM163" s="1087"/>
      <c r="UN163" s="1087"/>
      <c r="UO163" s="1087"/>
      <c r="UP163" s="1087"/>
      <c r="UQ163" s="1087"/>
      <c r="UR163" s="1087"/>
      <c r="US163" s="1087"/>
      <c r="UT163" s="1087"/>
      <c r="UU163" s="1087"/>
      <c r="UV163" s="1087"/>
      <c r="UW163" s="1087"/>
      <c r="UX163" s="1087"/>
      <c r="UY163" s="1087"/>
      <c r="UZ163" s="1087"/>
      <c r="VA163" s="1087"/>
      <c r="VB163" s="1087"/>
      <c r="VC163" s="1087"/>
      <c r="VD163" s="1087"/>
      <c r="VE163" s="1087"/>
      <c r="VF163" s="1087"/>
      <c r="VG163" s="1087"/>
      <c r="VH163" s="1087"/>
      <c r="VI163" s="1087"/>
      <c r="VJ163" s="1087"/>
      <c r="VK163" s="1087"/>
      <c r="VL163" s="1087"/>
      <c r="VM163" s="1087"/>
      <c r="VN163" s="1087"/>
      <c r="VO163" s="1087"/>
      <c r="VP163" s="1087"/>
      <c r="VQ163" s="1087"/>
      <c r="VR163" s="1087"/>
      <c r="VS163" s="1087"/>
      <c r="VT163" s="1087"/>
      <c r="VU163" s="1087"/>
      <c r="VV163" s="1087"/>
      <c r="VW163" s="1087"/>
      <c r="VX163" s="1087"/>
      <c r="VY163" s="1087"/>
      <c r="VZ163" s="1087"/>
      <c r="WA163" s="1087"/>
      <c r="WB163" s="1087"/>
      <c r="WC163" s="1087"/>
      <c r="WD163" s="1087"/>
      <c r="WE163" s="1087"/>
      <c r="WF163" s="1087"/>
      <c r="WG163" s="1087"/>
      <c r="WH163" s="1087"/>
      <c r="WI163" s="1087"/>
      <c r="WJ163" s="1087"/>
      <c r="WK163" s="1087"/>
      <c r="WL163" s="1087"/>
      <c r="WM163" s="1087"/>
      <c r="WN163" s="1087"/>
      <c r="WO163" s="1087"/>
      <c r="WP163" s="1087"/>
      <c r="WQ163" s="1087"/>
      <c r="WR163" s="1087"/>
      <c r="WS163" s="1087"/>
      <c r="WT163" s="1087"/>
      <c r="WU163" s="1087"/>
      <c r="WV163" s="1087"/>
      <c r="WW163" s="1087"/>
      <c r="WX163" s="1087"/>
      <c r="WY163" s="1087"/>
      <c r="WZ163" s="1087"/>
      <c r="XA163" s="1087"/>
      <c r="XB163" s="1087"/>
      <c r="XC163" s="1087"/>
      <c r="XD163" s="1087"/>
      <c r="XE163" s="1087"/>
      <c r="XF163" s="1087"/>
      <c r="XG163" s="1087"/>
      <c r="XH163" s="1087"/>
      <c r="XI163" s="1087"/>
      <c r="XJ163" s="1087"/>
      <c r="XK163" s="1087"/>
      <c r="XL163" s="1087"/>
      <c r="XM163" s="1087"/>
      <c r="XN163" s="1087"/>
      <c r="XO163" s="1087"/>
      <c r="XP163" s="1087"/>
      <c r="XQ163" s="1087"/>
      <c r="XR163" s="1087"/>
      <c r="XS163" s="1087"/>
      <c r="XT163" s="1087"/>
      <c r="XU163" s="1087"/>
      <c r="XV163" s="1087"/>
      <c r="XW163" s="1087"/>
      <c r="XX163" s="1087"/>
      <c r="XY163" s="1087"/>
      <c r="XZ163" s="1087"/>
      <c r="YA163" s="1087"/>
      <c r="YB163" s="1087"/>
      <c r="YC163" s="1087"/>
      <c r="YD163" s="1087"/>
      <c r="YE163" s="1087"/>
      <c r="YF163" s="1087"/>
      <c r="YG163" s="1087"/>
      <c r="YH163" s="1087"/>
      <c r="YI163" s="1087"/>
      <c r="YJ163" s="1087"/>
      <c r="YK163" s="1087"/>
      <c r="YL163" s="1087"/>
      <c r="YM163" s="1087"/>
      <c r="YN163" s="1087"/>
      <c r="YO163" s="1087"/>
      <c r="YP163" s="1087"/>
      <c r="YQ163" s="1087"/>
      <c r="YR163" s="1087"/>
      <c r="YS163" s="1087"/>
      <c r="YT163" s="1087"/>
      <c r="YU163" s="1087"/>
      <c r="YV163" s="1087"/>
      <c r="YW163" s="1087"/>
      <c r="YX163" s="1087"/>
      <c r="YY163" s="1087"/>
      <c r="YZ163" s="1087"/>
      <c r="ZA163" s="1087"/>
      <c r="ZB163" s="1087"/>
      <c r="ZC163" s="1087"/>
      <c r="ZD163" s="1087"/>
      <c r="ZE163" s="1087"/>
      <c r="ZF163" s="1087"/>
      <c r="ZG163" s="1087"/>
      <c r="ZH163" s="1087"/>
      <c r="ZI163" s="1087"/>
      <c r="ZJ163" s="1087"/>
      <c r="ZK163" s="1087"/>
      <c r="ZL163" s="1087"/>
      <c r="ZM163" s="1087"/>
      <c r="ZN163" s="1087"/>
      <c r="ZO163" s="1087"/>
      <c r="ZP163" s="1087"/>
      <c r="ZQ163" s="1087"/>
      <c r="ZR163" s="1087"/>
      <c r="ZS163" s="1087"/>
      <c r="ZT163" s="1087"/>
      <c r="ZU163" s="1087"/>
      <c r="ZV163" s="1087"/>
      <c r="ZW163" s="1087"/>
      <c r="ZX163" s="1087"/>
      <c r="ZY163" s="1087"/>
      <c r="ZZ163" s="1087"/>
      <c r="AAA163" s="1087"/>
      <c r="AAB163" s="1087"/>
      <c r="AAC163" s="1087"/>
      <c r="AAD163" s="1087"/>
      <c r="AAE163" s="1087"/>
      <c r="AAF163" s="1087"/>
      <c r="AAG163" s="1087"/>
      <c r="AAH163" s="1087"/>
      <c r="AAI163" s="1087"/>
      <c r="AAJ163" s="1087"/>
      <c r="AAK163" s="1087"/>
      <c r="AAL163" s="1087"/>
      <c r="AAM163" s="1087"/>
      <c r="AAN163" s="1087"/>
      <c r="AAO163" s="1087"/>
      <c r="AAP163" s="1087"/>
      <c r="AAQ163" s="1087"/>
      <c r="AAR163" s="1087"/>
      <c r="AAS163" s="1087"/>
      <c r="AAT163" s="1087"/>
      <c r="AAU163" s="1087"/>
      <c r="AAV163" s="1087"/>
      <c r="AAW163" s="1087"/>
      <c r="AAX163" s="1087"/>
      <c r="AAY163" s="1087"/>
      <c r="AAZ163" s="1087"/>
      <c r="ABA163" s="1087"/>
      <c r="ABB163" s="1087"/>
      <c r="ABC163" s="1087"/>
      <c r="ABD163" s="1087"/>
      <c r="ABE163" s="1087"/>
      <c r="ABF163" s="1087"/>
      <c r="ABG163" s="1087"/>
      <c r="ABH163" s="1087"/>
      <c r="ABI163" s="1087"/>
      <c r="ABJ163" s="1087"/>
      <c r="ABK163" s="1087"/>
      <c r="ABL163" s="1087"/>
      <c r="ABM163" s="1087"/>
      <c r="ABN163" s="1087"/>
      <c r="ABO163" s="1087"/>
      <c r="ABP163" s="1087"/>
      <c r="ABQ163" s="1087"/>
      <c r="ABR163" s="1087"/>
      <c r="ABS163" s="1087"/>
      <c r="ABT163" s="1087"/>
      <c r="ABU163" s="1087"/>
      <c r="ABV163" s="1087"/>
      <c r="ABW163" s="1087"/>
      <c r="ABX163" s="1087"/>
      <c r="ABY163" s="1087"/>
      <c r="ABZ163" s="1087"/>
      <c r="ACA163" s="1087"/>
      <c r="ACB163" s="1087"/>
      <c r="ACC163" s="1087"/>
      <c r="ACD163" s="1087"/>
      <c r="ACE163" s="1087"/>
      <c r="ACF163" s="1087"/>
      <c r="ACG163" s="1087"/>
      <c r="ACH163" s="1087"/>
      <c r="ACI163" s="1087"/>
      <c r="ACJ163" s="1087"/>
      <c r="ACK163" s="1087"/>
      <c r="ACL163" s="1087"/>
      <c r="ACM163" s="1087"/>
      <c r="ACN163" s="1087"/>
      <c r="ACO163" s="1087"/>
      <c r="ACP163" s="1087"/>
      <c r="ACQ163" s="1087"/>
      <c r="ACR163" s="1087"/>
      <c r="ACS163" s="1087"/>
      <c r="ACT163" s="1087"/>
      <c r="ACU163" s="1087"/>
      <c r="ACV163" s="1087"/>
      <c r="ACW163" s="1087"/>
      <c r="ACX163" s="1087"/>
      <c r="ACY163" s="1087"/>
      <c r="ACZ163" s="1087"/>
      <c r="ADA163" s="1087"/>
      <c r="ADB163" s="1087"/>
      <c r="ADC163" s="1087"/>
      <c r="ADD163" s="1087"/>
      <c r="ADE163" s="1087"/>
      <c r="ADF163" s="1087"/>
      <c r="ADG163" s="1087"/>
      <c r="ADH163" s="1087"/>
      <c r="ADI163" s="1087"/>
      <c r="ADJ163" s="1087"/>
      <c r="ADK163" s="1087"/>
      <c r="ADL163" s="1087"/>
      <c r="ADM163" s="1087"/>
      <c r="ADN163" s="1087"/>
      <c r="ADO163" s="1087"/>
      <c r="ADP163" s="1087"/>
      <c r="ADQ163" s="1087"/>
      <c r="ADR163" s="1087"/>
      <c r="ADS163" s="1087"/>
      <c r="ADT163" s="1087"/>
      <c r="ADU163" s="1087"/>
      <c r="ADV163" s="1087"/>
      <c r="ADW163" s="1087"/>
      <c r="ADX163" s="1087"/>
      <c r="ADY163" s="1087"/>
      <c r="ADZ163" s="1087"/>
      <c r="AEA163" s="1087"/>
      <c r="AEB163" s="1087"/>
      <c r="AEC163" s="1087"/>
      <c r="AED163" s="1087"/>
      <c r="AEE163" s="1087"/>
      <c r="AEF163" s="1087"/>
      <c r="AEG163" s="1087"/>
      <c r="AEH163" s="1087"/>
      <c r="AEI163" s="1087"/>
      <c r="AEJ163" s="1087"/>
      <c r="AEK163" s="1087"/>
      <c r="AEL163" s="1087"/>
      <c r="AEM163" s="1087"/>
      <c r="AEN163" s="1087"/>
      <c r="AEO163" s="1087"/>
      <c r="AEP163" s="1087"/>
      <c r="AEQ163" s="1087"/>
      <c r="AER163" s="1087"/>
      <c r="AES163" s="1087"/>
      <c r="AET163" s="1087"/>
      <c r="AEU163" s="1087"/>
      <c r="AEV163" s="1087"/>
      <c r="AEW163" s="1087"/>
      <c r="AEX163" s="1087"/>
      <c r="AEY163" s="1087"/>
      <c r="AEZ163" s="1087"/>
      <c r="AFA163" s="1087"/>
      <c r="AFB163" s="1087"/>
      <c r="AFC163" s="1087"/>
      <c r="AFD163" s="1087"/>
      <c r="AFE163" s="1087"/>
      <c r="AFF163" s="1087"/>
      <c r="AFG163" s="1087"/>
      <c r="AFH163" s="1087"/>
      <c r="AFI163" s="1087"/>
      <c r="AFJ163" s="1087"/>
      <c r="AFK163" s="1087"/>
      <c r="AFL163" s="1087"/>
      <c r="AFM163" s="1087"/>
      <c r="AFN163" s="1087"/>
      <c r="AFO163" s="1087"/>
      <c r="AFP163" s="1087"/>
      <c r="AFQ163" s="1087"/>
      <c r="AFR163" s="1087"/>
      <c r="AFS163" s="1087"/>
      <c r="AFT163" s="1087"/>
      <c r="AFU163" s="1087"/>
      <c r="AFV163" s="1087"/>
      <c r="AFW163" s="1087"/>
      <c r="AFX163" s="1087"/>
      <c r="AFY163" s="1087"/>
      <c r="AFZ163" s="1087"/>
      <c r="AGA163" s="1087"/>
      <c r="AGB163" s="1087"/>
      <c r="AGC163" s="1087"/>
      <c r="AGD163" s="1087"/>
      <c r="AGE163" s="1087"/>
      <c r="AGF163" s="1087"/>
      <c r="AGG163" s="1087"/>
      <c r="AGH163" s="1087"/>
      <c r="AGI163" s="1087"/>
      <c r="AGJ163" s="1087"/>
      <c r="AGK163" s="1087"/>
      <c r="AGL163" s="1087"/>
      <c r="AGM163" s="1087"/>
      <c r="AGN163" s="1087"/>
      <c r="AGO163" s="1087"/>
      <c r="AGP163" s="1087"/>
      <c r="AGQ163" s="1087"/>
      <c r="AGR163" s="1087"/>
      <c r="AGS163" s="1087"/>
      <c r="AGT163" s="1087"/>
      <c r="AGU163" s="1087"/>
      <c r="AGV163" s="1087"/>
      <c r="AGW163" s="1087"/>
      <c r="AGX163" s="1087"/>
      <c r="AGY163" s="1087"/>
      <c r="AGZ163" s="1087"/>
      <c r="AHA163" s="1087"/>
      <c r="AHB163" s="1087"/>
      <c r="AHC163" s="1087"/>
      <c r="AHD163" s="1087"/>
      <c r="AHE163" s="1087"/>
      <c r="AHF163" s="1087"/>
      <c r="AHG163" s="1087"/>
      <c r="AHH163" s="1087"/>
      <c r="AHI163" s="1087"/>
      <c r="AHJ163" s="1087"/>
      <c r="AHK163" s="1087"/>
      <c r="AHL163" s="1087"/>
      <c r="AHM163" s="1087"/>
      <c r="AHN163" s="1087"/>
      <c r="AHO163" s="1087"/>
      <c r="AHP163" s="1087"/>
      <c r="AHQ163" s="1087"/>
      <c r="AHR163" s="1087"/>
      <c r="AHS163" s="1087"/>
      <c r="AHT163" s="1087"/>
      <c r="AHU163" s="1087"/>
      <c r="AHV163" s="1087"/>
      <c r="AHW163" s="1087"/>
      <c r="AHX163" s="1087"/>
      <c r="AHY163" s="1087"/>
      <c r="AHZ163" s="1087"/>
      <c r="AIA163" s="1087"/>
      <c r="AIB163" s="1087"/>
      <c r="AIC163" s="1087"/>
      <c r="AID163" s="1087"/>
      <c r="AIE163" s="1087"/>
      <c r="AIF163" s="1087"/>
      <c r="AIG163" s="1087"/>
      <c r="AIH163" s="1087"/>
      <c r="AII163" s="1087"/>
      <c r="AIJ163" s="1087"/>
      <c r="AIK163" s="1087"/>
      <c r="AIL163" s="1087"/>
      <c r="AIM163" s="1087"/>
      <c r="AIN163" s="1087"/>
      <c r="AIO163" s="1087"/>
      <c r="AIP163" s="1087"/>
      <c r="AIQ163" s="1087"/>
      <c r="AIR163" s="1087"/>
      <c r="AIS163" s="1087"/>
      <c r="AIT163" s="1087"/>
      <c r="AIU163" s="1087"/>
      <c r="AIV163" s="1087"/>
      <c r="AIW163" s="1087"/>
      <c r="AIX163" s="1087"/>
      <c r="AIY163" s="1087"/>
      <c r="AIZ163" s="1087"/>
      <c r="AJA163" s="1087"/>
      <c r="AJB163" s="1087"/>
      <c r="AJC163" s="1087"/>
      <c r="AJD163" s="1087"/>
      <c r="AJE163" s="1087"/>
      <c r="AJF163" s="1087"/>
      <c r="AJG163" s="1087"/>
      <c r="AJH163" s="1087"/>
      <c r="AJI163" s="1087"/>
      <c r="AJJ163" s="1087"/>
      <c r="AJK163" s="1087"/>
      <c r="AJL163" s="1087"/>
      <c r="AJM163" s="1087"/>
      <c r="AJN163" s="1087"/>
      <c r="AJO163" s="1087"/>
      <c r="AJP163" s="1087"/>
      <c r="AJQ163" s="1087"/>
      <c r="AJR163" s="1087"/>
      <c r="AJS163" s="1087"/>
      <c r="AJT163" s="1087"/>
      <c r="AJU163" s="1087"/>
      <c r="AJV163" s="1087"/>
      <c r="AJW163" s="1087"/>
      <c r="AJX163" s="1087"/>
      <c r="AJY163" s="1087"/>
      <c r="AJZ163" s="1087"/>
      <c r="AKA163" s="1087"/>
      <c r="AKB163" s="1087"/>
      <c r="AKC163" s="1087"/>
      <c r="AKD163" s="1087"/>
      <c r="AKE163" s="1087"/>
      <c r="AKF163" s="1087"/>
      <c r="AKG163" s="1087"/>
      <c r="AKH163" s="1087"/>
      <c r="AKI163" s="1087"/>
      <c r="AKJ163" s="1087"/>
      <c r="AKK163" s="1087"/>
      <c r="AKL163" s="1087"/>
      <c r="AKM163" s="1087"/>
      <c r="AKN163" s="1087"/>
      <c r="AKO163" s="1087"/>
      <c r="AKP163" s="1087"/>
      <c r="AKQ163" s="1087"/>
      <c r="AKR163" s="1087"/>
      <c r="AKS163" s="1087"/>
      <c r="AKT163" s="1087"/>
      <c r="AKU163" s="1087"/>
      <c r="AKV163" s="1087"/>
      <c r="AKW163" s="1087"/>
      <c r="AKX163" s="1087"/>
      <c r="AKY163" s="1087"/>
      <c r="AKZ163" s="1087"/>
      <c r="ALA163" s="1087"/>
      <c r="ALB163" s="1087"/>
      <c r="ALC163" s="1087"/>
      <c r="ALD163" s="1087"/>
      <c r="ALE163" s="1087"/>
      <c r="ALF163" s="1087"/>
      <c r="ALG163" s="1087"/>
      <c r="ALH163" s="1087"/>
      <c r="ALI163" s="1087"/>
      <c r="ALJ163" s="1087"/>
      <c r="ALK163" s="1087"/>
      <c r="ALL163" s="1087"/>
      <c r="ALM163" s="1087"/>
      <c r="ALN163" s="1087"/>
      <c r="ALO163" s="1087"/>
      <c r="ALP163" s="1087"/>
      <c r="ALQ163" s="1087"/>
      <c r="ALR163" s="1087"/>
      <c r="ALS163" s="1087"/>
      <c r="ALT163" s="1087"/>
      <c r="ALU163" s="1087"/>
      <c r="ALV163" s="1087"/>
      <c r="ALW163" s="1087"/>
      <c r="ALX163" s="1087"/>
      <c r="ALY163" s="1087"/>
      <c r="ALZ163" s="1087"/>
      <c r="AMA163" s="1087"/>
      <c r="AMB163" s="1087"/>
      <c r="AMC163" s="1087"/>
      <c r="AMD163" s="1087"/>
      <c r="AME163" s="1087"/>
      <c r="AMF163" s="1087"/>
      <c r="AMG163" s="1087"/>
      <c r="AMH163" s="1087"/>
    </row>
    <row r="164" spans="1:1025" s="793" customFormat="1" ht="12" x14ac:dyDescent="0.2">
      <c r="A164" s="1113" t="s">
        <v>2734</v>
      </c>
      <c r="B164" s="793" t="s">
        <v>1153</v>
      </c>
      <c r="C164" s="1085">
        <v>949800000</v>
      </c>
      <c r="D164" s="1085">
        <v>-11200000</v>
      </c>
      <c r="E164" s="1085">
        <v>938600000</v>
      </c>
      <c r="F164" s="1085">
        <v>434561471.63</v>
      </c>
      <c r="G164" s="1085">
        <v>504038528.37</v>
      </c>
      <c r="H164" s="1357">
        <f t="shared" si="2"/>
        <v>0.4629889959833795</v>
      </c>
      <c r="I164" s="1087"/>
      <c r="J164" s="1087"/>
      <c r="K164" s="1087"/>
      <c r="L164" s="1087"/>
      <c r="M164" s="1087"/>
      <c r="N164" s="1087"/>
      <c r="O164" s="1087"/>
      <c r="P164" s="1087"/>
      <c r="Q164" s="1087"/>
      <c r="R164" s="1087"/>
      <c r="S164" s="1087"/>
      <c r="T164" s="1087"/>
      <c r="U164" s="1087"/>
      <c r="V164" s="1087"/>
      <c r="W164" s="1087"/>
      <c r="X164" s="1087"/>
      <c r="Y164" s="1087"/>
      <c r="Z164" s="1087"/>
      <c r="AA164" s="1087"/>
      <c r="AB164" s="1087"/>
      <c r="AC164" s="1087"/>
      <c r="AD164" s="1087"/>
      <c r="AE164" s="1087"/>
      <c r="AF164" s="1087"/>
      <c r="AG164" s="1087"/>
      <c r="AH164" s="1087"/>
      <c r="AI164" s="1087"/>
      <c r="AJ164" s="1087"/>
      <c r="AK164" s="1087"/>
      <c r="AL164" s="1087"/>
      <c r="AM164" s="1087"/>
      <c r="AN164" s="1087"/>
      <c r="AO164" s="1087"/>
      <c r="AP164" s="1087"/>
      <c r="AQ164" s="1087"/>
      <c r="AR164" s="1087"/>
      <c r="AS164" s="1087"/>
      <c r="AT164" s="1087"/>
      <c r="AU164" s="1087"/>
      <c r="AV164" s="1087"/>
      <c r="AW164" s="1087"/>
      <c r="AX164" s="1087"/>
      <c r="AY164" s="1087"/>
      <c r="AZ164" s="1087"/>
      <c r="BA164" s="1087"/>
      <c r="BB164" s="1087"/>
      <c r="BC164" s="1087"/>
      <c r="BD164" s="1087"/>
      <c r="BE164" s="1087"/>
      <c r="BF164" s="1087"/>
      <c r="BG164" s="1087"/>
      <c r="BH164" s="1087"/>
      <c r="BI164" s="1087"/>
      <c r="BJ164" s="1087"/>
      <c r="BK164" s="1087"/>
      <c r="BL164" s="1087"/>
      <c r="BM164" s="1087"/>
      <c r="BN164" s="1087"/>
      <c r="BO164" s="1087"/>
      <c r="BP164" s="1087"/>
      <c r="BQ164" s="1087"/>
      <c r="BR164" s="1087"/>
      <c r="BS164" s="1087"/>
      <c r="BT164" s="1087"/>
      <c r="BU164" s="1087"/>
      <c r="BV164" s="1087"/>
      <c r="BW164" s="1087"/>
      <c r="BX164" s="1087"/>
      <c r="BY164" s="1087"/>
      <c r="BZ164" s="1087"/>
      <c r="CA164" s="1087"/>
      <c r="CB164" s="1087"/>
      <c r="CC164" s="1087"/>
      <c r="CD164" s="1087"/>
      <c r="CE164" s="1087"/>
      <c r="CF164" s="1087"/>
      <c r="CG164" s="1087"/>
      <c r="CH164" s="1087"/>
      <c r="CI164" s="1087"/>
      <c r="CJ164" s="1087"/>
      <c r="CK164" s="1087"/>
      <c r="CL164" s="1087"/>
      <c r="CM164" s="1087"/>
      <c r="CN164" s="1087"/>
      <c r="CO164" s="1087"/>
      <c r="CP164" s="1087"/>
      <c r="CQ164" s="1087"/>
      <c r="CR164" s="1087"/>
      <c r="CS164" s="1087"/>
      <c r="CT164" s="1087"/>
      <c r="CU164" s="1087"/>
      <c r="CV164" s="1087"/>
      <c r="CW164" s="1087"/>
      <c r="CX164" s="1087"/>
      <c r="CY164" s="1087"/>
      <c r="CZ164" s="1087"/>
      <c r="DA164" s="1087"/>
      <c r="DB164" s="1087"/>
      <c r="DC164" s="1087"/>
      <c r="DD164" s="1087"/>
      <c r="DE164" s="1087"/>
      <c r="DF164" s="1087"/>
      <c r="DG164" s="1087"/>
      <c r="DH164" s="1087"/>
      <c r="DI164" s="1087"/>
      <c r="DJ164" s="1087"/>
      <c r="DK164" s="1087"/>
      <c r="DL164" s="1087"/>
      <c r="DM164" s="1087"/>
      <c r="DN164" s="1087"/>
      <c r="DO164" s="1087"/>
      <c r="DP164" s="1087"/>
      <c r="DQ164" s="1087"/>
      <c r="DR164" s="1087"/>
      <c r="DS164" s="1087"/>
      <c r="DT164" s="1087"/>
      <c r="DU164" s="1087"/>
      <c r="DV164" s="1087"/>
      <c r="DW164" s="1087"/>
      <c r="DX164" s="1087"/>
      <c r="DY164" s="1087"/>
      <c r="DZ164" s="1087"/>
      <c r="EA164" s="1087"/>
      <c r="EB164" s="1087"/>
      <c r="EC164" s="1087"/>
      <c r="ED164" s="1087"/>
      <c r="EE164" s="1087"/>
      <c r="EF164" s="1087"/>
      <c r="EG164" s="1087"/>
      <c r="EH164" s="1087"/>
      <c r="EI164" s="1087"/>
      <c r="EJ164" s="1087"/>
      <c r="EK164" s="1087"/>
      <c r="EL164" s="1087"/>
      <c r="EM164" s="1087"/>
      <c r="EN164" s="1087"/>
      <c r="EO164" s="1087"/>
      <c r="EP164" s="1087"/>
      <c r="EQ164" s="1087"/>
      <c r="ER164" s="1087"/>
      <c r="ES164" s="1087"/>
      <c r="ET164" s="1087"/>
      <c r="EU164" s="1087"/>
      <c r="EV164" s="1087"/>
      <c r="EW164" s="1087"/>
      <c r="EX164" s="1087"/>
      <c r="EY164" s="1087"/>
      <c r="EZ164" s="1087"/>
      <c r="FA164" s="1087"/>
      <c r="FB164" s="1087"/>
      <c r="FC164" s="1087"/>
      <c r="FD164" s="1087"/>
      <c r="FE164" s="1087"/>
      <c r="FF164" s="1087"/>
      <c r="FG164" s="1087"/>
      <c r="FH164" s="1087"/>
      <c r="FI164" s="1087"/>
      <c r="FJ164" s="1087"/>
      <c r="FK164" s="1087"/>
      <c r="FL164" s="1087"/>
      <c r="FM164" s="1087"/>
      <c r="FN164" s="1087"/>
      <c r="FO164" s="1087"/>
      <c r="FP164" s="1087"/>
      <c r="FQ164" s="1087"/>
      <c r="FR164" s="1087"/>
      <c r="FS164" s="1087"/>
      <c r="FT164" s="1087"/>
      <c r="FU164" s="1087"/>
      <c r="FV164" s="1087"/>
      <c r="FW164" s="1087"/>
      <c r="FX164" s="1087"/>
      <c r="FY164" s="1087"/>
      <c r="FZ164" s="1087"/>
      <c r="GA164" s="1087"/>
      <c r="GB164" s="1087"/>
      <c r="GC164" s="1087"/>
      <c r="GD164" s="1087"/>
      <c r="GE164" s="1087"/>
      <c r="GF164" s="1087"/>
      <c r="GG164" s="1087"/>
      <c r="GH164" s="1087"/>
      <c r="GI164" s="1087"/>
      <c r="GJ164" s="1087"/>
      <c r="GK164" s="1087"/>
      <c r="GL164" s="1087"/>
      <c r="GM164" s="1087"/>
      <c r="GN164" s="1087"/>
      <c r="GO164" s="1087"/>
      <c r="GP164" s="1087"/>
      <c r="GQ164" s="1087"/>
      <c r="GR164" s="1087"/>
      <c r="GS164" s="1087"/>
      <c r="GT164" s="1087"/>
      <c r="GU164" s="1087"/>
      <c r="GV164" s="1087"/>
      <c r="GW164" s="1087"/>
      <c r="GX164" s="1087"/>
      <c r="GY164" s="1087"/>
      <c r="GZ164" s="1087"/>
      <c r="HA164" s="1087"/>
      <c r="HB164" s="1087"/>
      <c r="HC164" s="1087"/>
      <c r="HD164" s="1087"/>
      <c r="HE164" s="1087"/>
      <c r="HF164" s="1087"/>
      <c r="HG164" s="1087"/>
      <c r="HH164" s="1087"/>
      <c r="HI164" s="1087"/>
      <c r="HJ164" s="1087"/>
      <c r="HK164" s="1087"/>
      <c r="HL164" s="1087"/>
      <c r="HM164" s="1087"/>
      <c r="HN164" s="1087"/>
      <c r="HO164" s="1087"/>
      <c r="HP164" s="1087"/>
      <c r="HQ164" s="1087"/>
      <c r="HR164" s="1087"/>
      <c r="HS164" s="1087"/>
      <c r="HT164" s="1087"/>
      <c r="HU164" s="1087"/>
      <c r="HV164" s="1087"/>
      <c r="HW164" s="1087"/>
      <c r="HX164" s="1087"/>
      <c r="HY164" s="1087"/>
      <c r="HZ164" s="1087"/>
      <c r="IA164" s="1087"/>
      <c r="IB164" s="1087"/>
      <c r="IC164" s="1087"/>
      <c r="ID164" s="1087"/>
      <c r="IE164" s="1087"/>
      <c r="IF164" s="1087"/>
      <c r="IG164" s="1087"/>
      <c r="IH164" s="1087"/>
      <c r="II164" s="1087"/>
      <c r="IJ164" s="1087"/>
      <c r="IK164" s="1087"/>
      <c r="IL164" s="1087"/>
      <c r="IM164" s="1087"/>
      <c r="IN164" s="1087"/>
      <c r="IO164" s="1087"/>
      <c r="IP164" s="1087"/>
      <c r="IQ164" s="1087"/>
      <c r="IR164" s="1087"/>
      <c r="IS164" s="1087"/>
      <c r="IT164" s="1087"/>
      <c r="IU164" s="1087"/>
      <c r="IV164" s="1087"/>
      <c r="IW164" s="1087"/>
      <c r="IX164" s="1087"/>
      <c r="IY164" s="1087"/>
      <c r="IZ164" s="1087"/>
      <c r="JA164" s="1087"/>
      <c r="JB164" s="1087"/>
      <c r="JC164" s="1087"/>
      <c r="JD164" s="1087"/>
      <c r="JE164" s="1087"/>
      <c r="JF164" s="1087"/>
      <c r="JG164" s="1087"/>
      <c r="JH164" s="1087"/>
      <c r="JI164" s="1087"/>
      <c r="JJ164" s="1087"/>
      <c r="JK164" s="1087"/>
      <c r="JL164" s="1087"/>
      <c r="JM164" s="1087"/>
      <c r="JN164" s="1087"/>
      <c r="JO164" s="1087"/>
      <c r="JP164" s="1087"/>
      <c r="JQ164" s="1087"/>
      <c r="JR164" s="1087"/>
      <c r="JS164" s="1087"/>
      <c r="JT164" s="1087"/>
      <c r="JU164" s="1087"/>
      <c r="JV164" s="1087"/>
      <c r="JW164" s="1087"/>
      <c r="JX164" s="1087"/>
      <c r="JY164" s="1087"/>
      <c r="JZ164" s="1087"/>
      <c r="KA164" s="1087"/>
      <c r="KB164" s="1087"/>
      <c r="KC164" s="1087"/>
      <c r="KD164" s="1087"/>
      <c r="KE164" s="1087"/>
      <c r="KF164" s="1087"/>
      <c r="KG164" s="1087"/>
      <c r="KH164" s="1087"/>
      <c r="KI164" s="1087"/>
      <c r="KJ164" s="1087"/>
      <c r="KK164" s="1087"/>
      <c r="KL164" s="1087"/>
      <c r="KM164" s="1087"/>
      <c r="KN164" s="1087"/>
      <c r="KO164" s="1087"/>
      <c r="KP164" s="1087"/>
      <c r="KQ164" s="1087"/>
      <c r="KR164" s="1087"/>
      <c r="KS164" s="1087"/>
      <c r="KT164" s="1087"/>
      <c r="KU164" s="1087"/>
      <c r="KV164" s="1087"/>
      <c r="KW164" s="1087"/>
      <c r="KX164" s="1087"/>
      <c r="KY164" s="1087"/>
      <c r="KZ164" s="1087"/>
      <c r="LA164" s="1087"/>
      <c r="LB164" s="1087"/>
      <c r="LC164" s="1087"/>
      <c r="LD164" s="1087"/>
      <c r="LE164" s="1087"/>
      <c r="LF164" s="1087"/>
      <c r="LG164" s="1087"/>
      <c r="LH164" s="1087"/>
      <c r="LI164" s="1087"/>
      <c r="LJ164" s="1087"/>
      <c r="LK164" s="1087"/>
      <c r="LL164" s="1087"/>
      <c r="LM164" s="1087"/>
      <c r="LN164" s="1087"/>
      <c r="LO164" s="1087"/>
      <c r="LP164" s="1087"/>
      <c r="LQ164" s="1087"/>
      <c r="LR164" s="1087"/>
      <c r="LS164" s="1087"/>
      <c r="LT164" s="1087"/>
      <c r="LU164" s="1087"/>
      <c r="LV164" s="1087"/>
      <c r="LW164" s="1087"/>
      <c r="LX164" s="1087"/>
      <c r="LY164" s="1087"/>
      <c r="LZ164" s="1087"/>
      <c r="MA164" s="1087"/>
      <c r="MB164" s="1087"/>
      <c r="MC164" s="1087"/>
      <c r="MD164" s="1087"/>
      <c r="ME164" s="1087"/>
      <c r="MF164" s="1087"/>
      <c r="MG164" s="1087"/>
      <c r="MH164" s="1087"/>
      <c r="MI164" s="1087"/>
      <c r="MJ164" s="1087"/>
      <c r="MK164" s="1087"/>
      <c r="ML164" s="1087"/>
      <c r="MM164" s="1087"/>
      <c r="MN164" s="1087"/>
      <c r="MO164" s="1087"/>
      <c r="MP164" s="1087"/>
      <c r="MQ164" s="1087"/>
      <c r="MR164" s="1087"/>
      <c r="MS164" s="1087"/>
      <c r="MT164" s="1087"/>
      <c r="MU164" s="1087"/>
      <c r="MV164" s="1087"/>
      <c r="MW164" s="1087"/>
      <c r="MX164" s="1087"/>
      <c r="MY164" s="1087"/>
      <c r="MZ164" s="1087"/>
      <c r="NA164" s="1087"/>
      <c r="NB164" s="1087"/>
      <c r="NC164" s="1087"/>
      <c r="ND164" s="1087"/>
      <c r="NE164" s="1087"/>
      <c r="NF164" s="1087"/>
      <c r="NG164" s="1087"/>
      <c r="NH164" s="1087"/>
      <c r="NI164" s="1087"/>
      <c r="NJ164" s="1087"/>
      <c r="NK164" s="1087"/>
      <c r="NL164" s="1087"/>
      <c r="NM164" s="1087"/>
      <c r="NN164" s="1087"/>
      <c r="NO164" s="1087"/>
      <c r="NP164" s="1087"/>
      <c r="NQ164" s="1087"/>
      <c r="NR164" s="1087"/>
      <c r="NS164" s="1087"/>
      <c r="NT164" s="1087"/>
      <c r="NU164" s="1087"/>
      <c r="NV164" s="1087"/>
      <c r="NW164" s="1087"/>
      <c r="NX164" s="1087"/>
      <c r="NY164" s="1087"/>
      <c r="NZ164" s="1087"/>
      <c r="OA164" s="1087"/>
      <c r="OB164" s="1087"/>
      <c r="OC164" s="1087"/>
      <c r="OD164" s="1087"/>
      <c r="OE164" s="1087"/>
      <c r="OF164" s="1087"/>
      <c r="OG164" s="1087"/>
      <c r="OH164" s="1087"/>
      <c r="OI164" s="1087"/>
      <c r="OJ164" s="1087"/>
      <c r="OK164" s="1087"/>
      <c r="OL164" s="1087"/>
      <c r="OM164" s="1087"/>
      <c r="ON164" s="1087"/>
      <c r="OO164" s="1087"/>
      <c r="OP164" s="1087"/>
      <c r="OQ164" s="1087"/>
      <c r="OR164" s="1087"/>
      <c r="OS164" s="1087"/>
      <c r="OT164" s="1087"/>
      <c r="OU164" s="1087"/>
      <c r="OV164" s="1087"/>
      <c r="OW164" s="1087"/>
      <c r="OX164" s="1087"/>
      <c r="OY164" s="1087"/>
      <c r="OZ164" s="1087"/>
      <c r="PA164" s="1087"/>
      <c r="PB164" s="1087"/>
      <c r="PC164" s="1087"/>
      <c r="PD164" s="1087"/>
      <c r="PE164" s="1087"/>
      <c r="PF164" s="1087"/>
      <c r="PG164" s="1087"/>
      <c r="PH164" s="1087"/>
      <c r="PI164" s="1087"/>
      <c r="PJ164" s="1087"/>
      <c r="PK164" s="1087"/>
      <c r="PL164" s="1087"/>
      <c r="PM164" s="1087"/>
      <c r="PN164" s="1087"/>
      <c r="PO164" s="1087"/>
      <c r="PP164" s="1087"/>
      <c r="PQ164" s="1087"/>
      <c r="PR164" s="1087"/>
      <c r="PS164" s="1087"/>
      <c r="PT164" s="1087"/>
      <c r="PU164" s="1087"/>
      <c r="PV164" s="1087"/>
      <c r="PW164" s="1087"/>
      <c r="PX164" s="1087"/>
      <c r="PY164" s="1087"/>
      <c r="PZ164" s="1087"/>
      <c r="QA164" s="1087"/>
      <c r="QB164" s="1087"/>
      <c r="QC164" s="1087"/>
      <c r="QD164" s="1087"/>
      <c r="QE164" s="1087"/>
      <c r="QF164" s="1087"/>
      <c r="QG164" s="1087"/>
      <c r="QH164" s="1087"/>
      <c r="QI164" s="1087"/>
      <c r="QJ164" s="1087"/>
      <c r="QK164" s="1087"/>
      <c r="QL164" s="1087"/>
      <c r="QM164" s="1087"/>
      <c r="QN164" s="1087"/>
      <c r="QO164" s="1087"/>
      <c r="QP164" s="1087"/>
      <c r="QQ164" s="1087"/>
      <c r="QR164" s="1087"/>
      <c r="QS164" s="1087"/>
      <c r="QT164" s="1087"/>
      <c r="QU164" s="1087"/>
      <c r="QV164" s="1087"/>
      <c r="QW164" s="1087"/>
      <c r="QX164" s="1087"/>
      <c r="QY164" s="1087"/>
      <c r="QZ164" s="1087"/>
      <c r="RA164" s="1087"/>
      <c r="RB164" s="1087"/>
      <c r="RC164" s="1087"/>
      <c r="RD164" s="1087"/>
      <c r="RE164" s="1087"/>
      <c r="RF164" s="1087"/>
      <c r="RG164" s="1087"/>
      <c r="RH164" s="1087"/>
      <c r="RI164" s="1087"/>
      <c r="RJ164" s="1087"/>
      <c r="RK164" s="1087"/>
      <c r="RL164" s="1087"/>
      <c r="RM164" s="1087"/>
      <c r="RN164" s="1087"/>
      <c r="RO164" s="1087"/>
      <c r="RP164" s="1087"/>
      <c r="RQ164" s="1087"/>
      <c r="RR164" s="1087"/>
      <c r="RS164" s="1087"/>
      <c r="RT164" s="1087"/>
      <c r="RU164" s="1087"/>
      <c r="RV164" s="1087"/>
      <c r="RW164" s="1087"/>
      <c r="RX164" s="1087"/>
      <c r="RY164" s="1087"/>
      <c r="RZ164" s="1087"/>
      <c r="SA164" s="1087"/>
      <c r="SB164" s="1087"/>
      <c r="SC164" s="1087"/>
      <c r="SD164" s="1087"/>
      <c r="SE164" s="1087"/>
      <c r="SF164" s="1087"/>
      <c r="SG164" s="1087"/>
      <c r="SH164" s="1087"/>
      <c r="SI164" s="1087"/>
      <c r="SJ164" s="1087"/>
      <c r="SK164" s="1087"/>
      <c r="SL164" s="1087"/>
      <c r="SM164" s="1087"/>
      <c r="SN164" s="1087"/>
      <c r="SO164" s="1087"/>
      <c r="SP164" s="1087"/>
      <c r="SQ164" s="1087"/>
      <c r="SR164" s="1087"/>
      <c r="SS164" s="1087"/>
      <c r="ST164" s="1087"/>
      <c r="SU164" s="1087"/>
      <c r="SV164" s="1087"/>
      <c r="SW164" s="1087"/>
      <c r="SX164" s="1087"/>
      <c r="SY164" s="1087"/>
      <c r="SZ164" s="1087"/>
      <c r="TA164" s="1087"/>
      <c r="TB164" s="1087"/>
      <c r="TC164" s="1087"/>
      <c r="TD164" s="1087"/>
      <c r="TE164" s="1087"/>
      <c r="TF164" s="1087"/>
      <c r="TG164" s="1087"/>
      <c r="TH164" s="1087"/>
      <c r="TI164" s="1087"/>
      <c r="TJ164" s="1087"/>
      <c r="TK164" s="1087"/>
      <c r="TL164" s="1087"/>
      <c r="TM164" s="1087"/>
      <c r="TN164" s="1087"/>
      <c r="TO164" s="1087"/>
      <c r="TP164" s="1087"/>
      <c r="TQ164" s="1087"/>
      <c r="TR164" s="1087"/>
      <c r="TS164" s="1087"/>
      <c r="TT164" s="1087"/>
      <c r="TU164" s="1087"/>
      <c r="TV164" s="1087"/>
      <c r="TW164" s="1087"/>
      <c r="TX164" s="1087"/>
      <c r="TY164" s="1087"/>
      <c r="TZ164" s="1087"/>
      <c r="UA164" s="1087"/>
      <c r="UB164" s="1087"/>
      <c r="UC164" s="1087"/>
      <c r="UD164" s="1087"/>
      <c r="UE164" s="1087"/>
      <c r="UF164" s="1087"/>
      <c r="UG164" s="1087"/>
      <c r="UH164" s="1087"/>
      <c r="UI164" s="1087"/>
      <c r="UJ164" s="1087"/>
      <c r="UK164" s="1087"/>
      <c r="UL164" s="1087"/>
      <c r="UM164" s="1087"/>
      <c r="UN164" s="1087"/>
      <c r="UO164" s="1087"/>
      <c r="UP164" s="1087"/>
      <c r="UQ164" s="1087"/>
      <c r="UR164" s="1087"/>
      <c r="US164" s="1087"/>
      <c r="UT164" s="1087"/>
      <c r="UU164" s="1087"/>
      <c r="UV164" s="1087"/>
      <c r="UW164" s="1087"/>
      <c r="UX164" s="1087"/>
      <c r="UY164" s="1087"/>
      <c r="UZ164" s="1087"/>
      <c r="VA164" s="1087"/>
      <c r="VB164" s="1087"/>
      <c r="VC164" s="1087"/>
      <c r="VD164" s="1087"/>
      <c r="VE164" s="1087"/>
      <c r="VF164" s="1087"/>
      <c r="VG164" s="1087"/>
      <c r="VH164" s="1087"/>
      <c r="VI164" s="1087"/>
      <c r="VJ164" s="1087"/>
      <c r="VK164" s="1087"/>
      <c r="VL164" s="1087"/>
      <c r="VM164" s="1087"/>
      <c r="VN164" s="1087"/>
      <c r="VO164" s="1087"/>
      <c r="VP164" s="1087"/>
      <c r="VQ164" s="1087"/>
      <c r="VR164" s="1087"/>
      <c r="VS164" s="1087"/>
      <c r="VT164" s="1087"/>
      <c r="VU164" s="1087"/>
      <c r="VV164" s="1087"/>
      <c r="VW164" s="1087"/>
      <c r="VX164" s="1087"/>
      <c r="VY164" s="1087"/>
      <c r="VZ164" s="1087"/>
      <c r="WA164" s="1087"/>
      <c r="WB164" s="1087"/>
      <c r="WC164" s="1087"/>
      <c r="WD164" s="1087"/>
      <c r="WE164" s="1087"/>
      <c r="WF164" s="1087"/>
      <c r="WG164" s="1087"/>
      <c r="WH164" s="1087"/>
      <c r="WI164" s="1087"/>
      <c r="WJ164" s="1087"/>
      <c r="WK164" s="1087"/>
      <c r="WL164" s="1087"/>
      <c r="WM164" s="1087"/>
      <c r="WN164" s="1087"/>
      <c r="WO164" s="1087"/>
      <c r="WP164" s="1087"/>
      <c r="WQ164" s="1087"/>
      <c r="WR164" s="1087"/>
      <c r="WS164" s="1087"/>
      <c r="WT164" s="1087"/>
      <c r="WU164" s="1087"/>
      <c r="WV164" s="1087"/>
      <c r="WW164" s="1087"/>
      <c r="WX164" s="1087"/>
      <c r="WY164" s="1087"/>
      <c r="WZ164" s="1087"/>
      <c r="XA164" s="1087"/>
      <c r="XB164" s="1087"/>
      <c r="XC164" s="1087"/>
      <c r="XD164" s="1087"/>
      <c r="XE164" s="1087"/>
      <c r="XF164" s="1087"/>
      <c r="XG164" s="1087"/>
      <c r="XH164" s="1087"/>
      <c r="XI164" s="1087"/>
      <c r="XJ164" s="1087"/>
      <c r="XK164" s="1087"/>
      <c r="XL164" s="1087"/>
      <c r="XM164" s="1087"/>
      <c r="XN164" s="1087"/>
      <c r="XO164" s="1087"/>
      <c r="XP164" s="1087"/>
      <c r="XQ164" s="1087"/>
      <c r="XR164" s="1087"/>
      <c r="XS164" s="1087"/>
      <c r="XT164" s="1087"/>
      <c r="XU164" s="1087"/>
      <c r="XV164" s="1087"/>
      <c r="XW164" s="1087"/>
      <c r="XX164" s="1087"/>
      <c r="XY164" s="1087"/>
      <c r="XZ164" s="1087"/>
      <c r="YA164" s="1087"/>
      <c r="YB164" s="1087"/>
      <c r="YC164" s="1087"/>
      <c r="YD164" s="1087"/>
      <c r="YE164" s="1087"/>
      <c r="YF164" s="1087"/>
      <c r="YG164" s="1087"/>
      <c r="YH164" s="1087"/>
      <c r="YI164" s="1087"/>
      <c r="YJ164" s="1087"/>
      <c r="YK164" s="1087"/>
      <c r="YL164" s="1087"/>
      <c r="YM164" s="1087"/>
      <c r="YN164" s="1087"/>
      <c r="YO164" s="1087"/>
      <c r="YP164" s="1087"/>
      <c r="YQ164" s="1087"/>
      <c r="YR164" s="1087"/>
      <c r="YS164" s="1087"/>
      <c r="YT164" s="1087"/>
      <c r="YU164" s="1087"/>
      <c r="YV164" s="1087"/>
      <c r="YW164" s="1087"/>
      <c r="YX164" s="1087"/>
      <c r="YY164" s="1087"/>
      <c r="YZ164" s="1087"/>
      <c r="ZA164" s="1087"/>
      <c r="ZB164" s="1087"/>
      <c r="ZC164" s="1087"/>
      <c r="ZD164" s="1087"/>
      <c r="ZE164" s="1087"/>
      <c r="ZF164" s="1087"/>
      <c r="ZG164" s="1087"/>
      <c r="ZH164" s="1087"/>
      <c r="ZI164" s="1087"/>
      <c r="ZJ164" s="1087"/>
      <c r="ZK164" s="1087"/>
      <c r="ZL164" s="1087"/>
      <c r="ZM164" s="1087"/>
      <c r="ZN164" s="1087"/>
      <c r="ZO164" s="1087"/>
      <c r="ZP164" s="1087"/>
      <c r="ZQ164" s="1087"/>
      <c r="ZR164" s="1087"/>
      <c r="ZS164" s="1087"/>
      <c r="ZT164" s="1087"/>
      <c r="ZU164" s="1087"/>
      <c r="ZV164" s="1087"/>
      <c r="ZW164" s="1087"/>
      <c r="ZX164" s="1087"/>
      <c r="ZY164" s="1087"/>
      <c r="ZZ164" s="1087"/>
      <c r="AAA164" s="1087"/>
      <c r="AAB164" s="1087"/>
      <c r="AAC164" s="1087"/>
      <c r="AAD164" s="1087"/>
      <c r="AAE164" s="1087"/>
      <c r="AAF164" s="1087"/>
      <c r="AAG164" s="1087"/>
      <c r="AAH164" s="1087"/>
      <c r="AAI164" s="1087"/>
      <c r="AAJ164" s="1087"/>
      <c r="AAK164" s="1087"/>
      <c r="AAL164" s="1087"/>
      <c r="AAM164" s="1087"/>
      <c r="AAN164" s="1087"/>
      <c r="AAO164" s="1087"/>
      <c r="AAP164" s="1087"/>
      <c r="AAQ164" s="1087"/>
      <c r="AAR164" s="1087"/>
      <c r="AAS164" s="1087"/>
      <c r="AAT164" s="1087"/>
      <c r="AAU164" s="1087"/>
      <c r="AAV164" s="1087"/>
      <c r="AAW164" s="1087"/>
      <c r="AAX164" s="1087"/>
      <c r="AAY164" s="1087"/>
      <c r="AAZ164" s="1087"/>
      <c r="ABA164" s="1087"/>
      <c r="ABB164" s="1087"/>
      <c r="ABC164" s="1087"/>
      <c r="ABD164" s="1087"/>
      <c r="ABE164" s="1087"/>
      <c r="ABF164" s="1087"/>
      <c r="ABG164" s="1087"/>
      <c r="ABH164" s="1087"/>
      <c r="ABI164" s="1087"/>
      <c r="ABJ164" s="1087"/>
      <c r="ABK164" s="1087"/>
      <c r="ABL164" s="1087"/>
      <c r="ABM164" s="1087"/>
      <c r="ABN164" s="1087"/>
      <c r="ABO164" s="1087"/>
      <c r="ABP164" s="1087"/>
      <c r="ABQ164" s="1087"/>
      <c r="ABR164" s="1087"/>
      <c r="ABS164" s="1087"/>
      <c r="ABT164" s="1087"/>
      <c r="ABU164" s="1087"/>
      <c r="ABV164" s="1087"/>
      <c r="ABW164" s="1087"/>
      <c r="ABX164" s="1087"/>
      <c r="ABY164" s="1087"/>
      <c r="ABZ164" s="1087"/>
      <c r="ACA164" s="1087"/>
      <c r="ACB164" s="1087"/>
      <c r="ACC164" s="1087"/>
      <c r="ACD164" s="1087"/>
      <c r="ACE164" s="1087"/>
      <c r="ACF164" s="1087"/>
      <c r="ACG164" s="1087"/>
      <c r="ACH164" s="1087"/>
      <c r="ACI164" s="1087"/>
      <c r="ACJ164" s="1087"/>
      <c r="ACK164" s="1087"/>
      <c r="ACL164" s="1087"/>
      <c r="ACM164" s="1087"/>
      <c r="ACN164" s="1087"/>
      <c r="ACO164" s="1087"/>
      <c r="ACP164" s="1087"/>
      <c r="ACQ164" s="1087"/>
      <c r="ACR164" s="1087"/>
      <c r="ACS164" s="1087"/>
      <c r="ACT164" s="1087"/>
      <c r="ACU164" s="1087"/>
      <c r="ACV164" s="1087"/>
      <c r="ACW164" s="1087"/>
      <c r="ACX164" s="1087"/>
      <c r="ACY164" s="1087"/>
      <c r="ACZ164" s="1087"/>
      <c r="ADA164" s="1087"/>
      <c r="ADB164" s="1087"/>
      <c r="ADC164" s="1087"/>
      <c r="ADD164" s="1087"/>
      <c r="ADE164" s="1087"/>
      <c r="ADF164" s="1087"/>
      <c r="ADG164" s="1087"/>
      <c r="ADH164" s="1087"/>
      <c r="ADI164" s="1087"/>
      <c r="ADJ164" s="1087"/>
      <c r="ADK164" s="1087"/>
      <c r="ADL164" s="1087"/>
      <c r="ADM164" s="1087"/>
      <c r="ADN164" s="1087"/>
      <c r="ADO164" s="1087"/>
      <c r="ADP164" s="1087"/>
      <c r="ADQ164" s="1087"/>
      <c r="ADR164" s="1087"/>
      <c r="ADS164" s="1087"/>
      <c r="ADT164" s="1087"/>
      <c r="ADU164" s="1087"/>
      <c r="ADV164" s="1087"/>
      <c r="ADW164" s="1087"/>
      <c r="ADX164" s="1087"/>
      <c r="ADY164" s="1087"/>
      <c r="ADZ164" s="1087"/>
      <c r="AEA164" s="1087"/>
      <c r="AEB164" s="1087"/>
      <c r="AEC164" s="1087"/>
      <c r="AED164" s="1087"/>
      <c r="AEE164" s="1087"/>
      <c r="AEF164" s="1087"/>
      <c r="AEG164" s="1087"/>
      <c r="AEH164" s="1087"/>
      <c r="AEI164" s="1087"/>
      <c r="AEJ164" s="1087"/>
      <c r="AEK164" s="1087"/>
      <c r="AEL164" s="1087"/>
      <c r="AEM164" s="1087"/>
      <c r="AEN164" s="1087"/>
      <c r="AEO164" s="1087"/>
      <c r="AEP164" s="1087"/>
      <c r="AEQ164" s="1087"/>
      <c r="AER164" s="1087"/>
      <c r="AES164" s="1087"/>
      <c r="AET164" s="1087"/>
      <c r="AEU164" s="1087"/>
      <c r="AEV164" s="1087"/>
      <c r="AEW164" s="1087"/>
      <c r="AEX164" s="1087"/>
      <c r="AEY164" s="1087"/>
      <c r="AEZ164" s="1087"/>
      <c r="AFA164" s="1087"/>
      <c r="AFB164" s="1087"/>
      <c r="AFC164" s="1087"/>
      <c r="AFD164" s="1087"/>
      <c r="AFE164" s="1087"/>
      <c r="AFF164" s="1087"/>
      <c r="AFG164" s="1087"/>
      <c r="AFH164" s="1087"/>
      <c r="AFI164" s="1087"/>
      <c r="AFJ164" s="1087"/>
      <c r="AFK164" s="1087"/>
      <c r="AFL164" s="1087"/>
      <c r="AFM164" s="1087"/>
      <c r="AFN164" s="1087"/>
      <c r="AFO164" s="1087"/>
      <c r="AFP164" s="1087"/>
      <c r="AFQ164" s="1087"/>
      <c r="AFR164" s="1087"/>
      <c r="AFS164" s="1087"/>
      <c r="AFT164" s="1087"/>
      <c r="AFU164" s="1087"/>
      <c r="AFV164" s="1087"/>
      <c r="AFW164" s="1087"/>
      <c r="AFX164" s="1087"/>
      <c r="AFY164" s="1087"/>
      <c r="AFZ164" s="1087"/>
      <c r="AGA164" s="1087"/>
      <c r="AGB164" s="1087"/>
      <c r="AGC164" s="1087"/>
      <c r="AGD164" s="1087"/>
      <c r="AGE164" s="1087"/>
      <c r="AGF164" s="1087"/>
      <c r="AGG164" s="1087"/>
      <c r="AGH164" s="1087"/>
      <c r="AGI164" s="1087"/>
      <c r="AGJ164" s="1087"/>
      <c r="AGK164" s="1087"/>
      <c r="AGL164" s="1087"/>
      <c r="AGM164" s="1087"/>
      <c r="AGN164" s="1087"/>
      <c r="AGO164" s="1087"/>
      <c r="AGP164" s="1087"/>
      <c r="AGQ164" s="1087"/>
      <c r="AGR164" s="1087"/>
      <c r="AGS164" s="1087"/>
      <c r="AGT164" s="1087"/>
      <c r="AGU164" s="1087"/>
      <c r="AGV164" s="1087"/>
      <c r="AGW164" s="1087"/>
      <c r="AGX164" s="1087"/>
      <c r="AGY164" s="1087"/>
      <c r="AGZ164" s="1087"/>
      <c r="AHA164" s="1087"/>
      <c r="AHB164" s="1087"/>
      <c r="AHC164" s="1087"/>
      <c r="AHD164" s="1087"/>
      <c r="AHE164" s="1087"/>
      <c r="AHF164" s="1087"/>
      <c r="AHG164" s="1087"/>
      <c r="AHH164" s="1087"/>
      <c r="AHI164" s="1087"/>
      <c r="AHJ164" s="1087"/>
      <c r="AHK164" s="1087"/>
      <c r="AHL164" s="1087"/>
      <c r="AHM164" s="1087"/>
      <c r="AHN164" s="1087"/>
      <c r="AHO164" s="1087"/>
      <c r="AHP164" s="1087"/>
      <c r="AHQ164" s="1087"/>
      <c r="AHR164" s="1087"/>
      <c r="AHS164" s="1087"/>
      <c r="AHT164" s="1087"/>
      <c r="AHU164" s="1087"/>
      <c r="AHV164" s="1087"/>
      <c r="AHW164" s="1087"/>
      <c r="AHX164" s="1087"/>
      <c r="AHY164" s="1087"/>
      <c r="AHZ164" s="1087"/>
      <c r="AIA164" s="1087"/>
      <c r="AIB164" s="1087"/>
      <c r="AIC164" s="1087"/>
      <c r="AID164" s="1087"/>
      <c r="AIE164" s="1087"/>
      <c r="AIF164" s="1087"/>
      <c r="AIG164" s="1087"/>
      <c r="AIH164" s="1087"/>
      <c r="AII164" s="1087"/>
      <c r="AIJ164" s="1087"/>
      <c r="AIK164" s="1087"/>
      <c r="AIL164" s="1087"/>
      <c r="AIM164" s="1087"/>
      <c r="AIN164" s="1087"/>
      <c r="AIO164" s="1087"/>
      <c r="AIP164" s="1087"/>
      <c r="AIQ164" s="1087"/>
      <c r="AIR164" s="1087"/>
      <c r="AIS164" s="1087"/>
      <c r="AIT164" s="1087"/>
      <c r="AIU164" s="1087"/>
      <c r="AIV164" s="1087"/>
      <c r="AIW164" s="1087"/>
      <c r="AIX164" s="1087"/>
      <c r="AIY164" s="1087"/>
      <c r="AIZ164" s="1087"/>
      <c r="AJA164" s="1087"/>
      <c r="AJB164" s="1087"/>
      <c r="AJC164" s="1087"/>
      <c r="AJD164" s="1087"/>
      <c r="AJE164" s="1087"/>
      <c r="AJF164" s="1087"/>
      <c r="AJG164" s="1087"/>
      <c r="AJH164" s="1087"/>
      <c r="AJI164" s="1087"/>
      <c r="AJJ164" s="1087"/>
      <c r="AJK164" s="1087"/>
      <c r="AJL164" s="1087"/>
      <c r="AJM164" s="1087"/>
      <c r="AJN164" s="1087"/>
      <c r="AJO164" s="1087"/>
      <c r="AJP164" s="1087"/>
      <c r="AJQ164" s="1087"/>
      <c r="AJR164" s="1087"/>
      <c r="AJS164" s="1087"/>
      <c r="AJT164" s="1087"/>
      <c r="AJU164" s="1087"/>
      <c r="AJV164" s="1087"/>
      <c r="AJW164" s="1087"/>
      <c r="AJX164" s="1087"/>
      <c r="AJY164" s="1087"/>
      <c r="AJZ164" s="1087"/>
      <c r="AKA164" s="1087"/>
      <c r="AKB164" s="1087"/>
      <c r="AKC164" s="1087"/>
      <c r="AKD164" s="1087"/>
      <c r="AKE164" s="1087"/>
      <c r="AKF164" s="1087"/>
      <c r="AKG164" s="1087"/>
      <c r="AKH164" s="1087"/>
      <c r="AKI164" s="1087"/>
      <c r="AKJ164" s="1087"/>
      <c r="AKK164" s="1087"/>
      <c r="AKL164" s="1087"/>
      <c r="AKM164" s="1087"/>
      <c r="AKN164" s="1087"/>
      <c r="AKO164" s="1087"/>
      <c r="AKP164" s="1087"/>
      <c r="AKQ164" s="1087"/>
      <c r="AKR164" s="1087"/>
      <c r="AKS164" s="1087"/>
      <c r="AKT164" s="1087"/>
      <c r="AKU164" s="1087"/>
      <c r="AKV164" s="1087"/>
      <c r="AKW164" s="1087"/>
      <c r="AKX164" s="1087"/>
      <c r="AKY164" s="1087"/>
      <c r="AKZ164" s="1087"/>
      <c r="ALA164" s="1087"/>
      <c r="ALB164" s="1087"/>
      <c r="ALC164" s="1087"/>
      <c r="ALD164" s="1087"/>
      <c r="ALE164" s="1087"/>
      <c r="ALF164" s="1087"/>
      <c r="ALG164" s="1087"/>
      <c r="ALH164" s="1087"/>
      <c r="ALI164" s="1087"/>
      <c r="ALJ164" s="1087"/>
      <c r="ALK164" s="1087"/>
      <c r="ALL164" s="1087"/>
      <c r="ALM164" s="1087"/>
      <c r="ALN164" s="1087"/>
      <c r="ALO164" s="1087"/>
      <c r="ALP164" s="1087"/>
      <c r="ALQ164" s="1087"/>
      <c r="ALR164" s="1087"/>
      <c r="ALS164" s="1087"/>
      <c r="ALT164" s="1087"/>
      <c r="ALU164" s="1087"/>
      <c r="ALV164" s="1087"/>
      <c r="ALW164" s="1087"/>
      <c r="ALX164" s="1087"/>
      <c r="ALY164" s="1087"/>
      <c r="ALZ164" s="1087"/>
      <c r="AMA164" s="1087"/>
      <c r="AMB164" s="1087"/>
      <c r="AMC164" s="1087"/>
      <c r="AMD164" s="1087"/>
      <c r="AME164" s="1087"/>
      <c r="AMF164" s="1087"/>
      <c r="AMG164" s="1087"/>
      <c r="AMH164" s="1087"/>
    </row>
    <row r="165" spans="1:1025" s="793" customFormat="1" ht="12" x14ac:dyDescent="0.2">
      <c r="A165" s="1113" t="s">
        <v>2735</v>
      </c>
      <c r="B165" s="793" t="s">
        <v>2736</v>
      </c>
      <c r="C165" s="1085">
        <v>109500000</v>
      </c>
      <c r="D165" s="1085">
        <v>86987000</v>
      </c>
      <c r="E165" s="1085">
        <v>196487000</v>
      </c>
      <c r="F165" s="1085">
        <v>80146293.480000004</v>
      </c>
      <c r="G165" s="1085">
        <v>116340706.52</v>
      </c>
      <c r="H165" s="1357">
        <f t="shared" si="2"/>
        <v>0.4078961635120899</v>
      </c>
      <c r="I165" s="1087"/>
      <c r="J165" s="1087"/>
      <c r="K165" s="1087"/>
      <c r="L165" s="1087"/>
      <c r="M165" s="1087"/>
      <c r="N165" s="1087"/>
      <c r="O165" s="1087"/>
      <c r="P165" s="1087"/>
      <c r="Q165" s="1087"/>
      <c r="R165" s="1087"/>
      <c r="S165" s="1087"/>
      <c r="T165" s="1087"/>
      <c r="U165" s="1087"/>
      <c r="V165" s="1087"/>
      <c r="W165" s="1087"/>
      <c r="X165" s="1087"/>
      <c r="Y165" s="1087"/>
      <c r="Z165" s="1087"/>
      <c r="AA165" s="1087"/>
      <c r="AB165" s="1087"/>
      <c r="AC165" s="1087"/>
      <c r="AD165" s="1087"/>
      <c r="AE165" s="1087"/>
      <c r="AF165" s="1087"/>
      <c r="AG165" s="1087"/>
      <c r="AH165" s="1087"/>
      <c r="AI165" s="1087"/>
      <c r="AJ165" s="1087"/>
      <c r="AK165" s="1087"/>
      <c r="AL165" s="1087"/>
      <c r="AM165" s="1087"/>
      <c r="AN165" s="1087"/>
      <c r="AO165" s="1087"/>
      <c r="AP165" s="1087"/>
      <c r="AQ165" s="1087"/>
      <c r="AR165" s="1087"/>
      <c r="AS165" s="1087"/>
      <c r="AT165" s="1087"/>
      <c r="AU165" s="1087"/>
      <c r="AV165" s="1087"/>
      <c r="AW165" s="1087"/>
      <c r="AX165" s="1087"/>
      <c r="AY165" s="1087"/>
      <c r="AZ165" s="1087"/>
      <c r="BA165" s="1087"/>
      <c r="BB165" s="1087"/>
      <c r="BC165" s="1087"/>
      <c r="BD165" s="1087"/>
      <c r="BE165" s="1087"/>
      <c r="BF165" s="1087"/>
      <c r="BG165" s="1087"/>
      <c r="BH165" s="1087"/>
      <c r="BI165" s="1087"/>
      <c r="BJ165" s="1087"/>
      <c r="BK165" s="1087"/>
      <c r="BL165" s="1087"/>
      <c r="BM165" s="1087"/>
      <c r="BN165" s="1087"/>
      <c r="BO165" s="1087"/>
      <c r="BP165" s="1087"/>
      <c r="BQ165" s="1087"/>
      <c r="BR165" s="1087"/>
      <c r="BS165" s="1087"/>
      <c r="BT165" s="1087"/>
      <c r="BU165" s="1087"/>
      <c r="BV165" s="1087"/>
      <c r="BW165" s="1087"/>
      <c r="BX165" s="1087"/>
      <c r="BY165" s="1087"/>
      <c r="BZ165" s="1087"/>
      <c r="CA165" s="1087"/>
      <c r="CB165" s="1087"/>
      <c r="CC165" s="1087"/>
      <c r="CD165" s="1087"/>
      <c r="CE165" s="1087"/>
      <c r="CF165" s="1087"/>
      <c r="CG165" s="1087"/>
      <c r="CH165" s="1087"/>
      <c r="CI165" s="1087"/>
      <c r="CJ165" s="1087"/>
      <c r="CK165" s="1087"/>
      <c r="CL165" s="1087"/>
      <c r="CM165" s="1087"/>
      <c r="CN165" s="1087"/>
      <c r="CO165" s="1087"/>
      <c r="CP165" s="1087"/>
      <c r="CQ165" s="1087"/>
      <c r="CR165" s="1087"/>
      <c r="CS165" s="1087"/>
      <c r="CT165" s="1087"/>
      <c r="CU165" s="1087"/>
      <c r="CV165" s="1087"/>
      <c r="CW165" s="1087"/>
      <c r="CX165" s="1087"/>
      <c r="CY165" s="1087"/>
      <c r="CZ165" s="1087"/>
      <c r="DA165" s="1087"/>
      <c r="DB165" s="1087"/>
      <c r="DC165" s="1087"/>
      <c r="DD165" s="1087"/>
      <c r="DE165" s="1087"/>
      <c r="DF165" s="1087"/>
      <c r="DG165" s="1087"/>
      <c r="DH165" s="1087"/>
      <c r="DI165" s="1087"/>
      <c r="DJ165" s="1087"/>
      <c r="DK165" s="1087"/>
      <c r="DL165" s="1087"/>
      <c r="DM165" s="1087"/>
      <c r="DN165" s="1087"/>
      <c r="DO165" s="1087"/>
      <c r="DP165" s="1087"/>
      <c r="DQ165" s="1087"/>
      <c r="DR165" s="1087"/>
      <c r="DS165" s="1087"/>
      <c r="DT165" s="1087"/>
      <c r="DU165" s="1087"/>
      <c r="DV165" s="1087"/>
      <c r="DW165" s="1087"/>
      <c r="DX165" s="1087"/>
      <c r="DY165" s="1087"/>
      <c r="DZ165" s="1087"/>
      <c r="EA165" s="1087"/>
      <c r="EB165" s="1087"/>
      <c r="EC165" s="1087"/>
      <c r="ED165" s="1087"/>
      <c r="EE165" s="1087"/>
      <c r="EF165" s="1087"/>
      <c r="EG165" s="1087"/>
      <c r="EH165" s="1087"/>
      <c r="EI165" s="1087"/>
      <c r="EJ165" s="1087"/>
      <c r="EK165" s="1087"/>
      <c r="EL165" s="1087"/>
      <c r="EM165" s="1087"/>
      <c r="EN165" s="1087"/>
      <c r="EO165" s="1087"/>
      <c r="EP165" s="1087"/>
      <c r="EQ165" s="1087"/>
      <c r="ER165" s="1087"/>
      <c r="ES165" s="1087"/>
      <c r="ET165" s="1087"/>
      <c r="EU165" s="1087"/>
      <c r="EV165" s="1087"/>
      <c r="EW165" s="1087"/>
      <c r="EX165" s="1087"/>
      <c r="EY165" s="1087"/>
      <c r="EZ165" s="1087"/>
      <c r="FA165" s="1087"/>
      <c r="FB165" s="1087"/>
      <c r="FC165" s="1087"/>
      <c r="FD165" s="1087"/>
      <c r="FE165" s="1087"/>
      <c r="FF165" s="1087"/>
      <c r="FG165" s="1087"/>
      <c r="FH165" s="1087"/>
      <c r="FI165" s="1087"/>
      <c r="FJ165" s="1087"/>
      <c r="FK165" s="1087"/>
      <c r="FL165" s="1087"/>
      <c r="FM165" s="1087"/>
      <c r="FN165" s="1087"/>
      <c r="FO165" s="1087"/>
      <c r="FP165" s="1087"/>
      <c r="FQ165" s="1087"/>
      <c r="FR165" s="1087"/>
      <c r="FS165" s="1087"/>
      <c r="FT165" s="1087"/>
      <c r="FU165" s="1087"/>
      <c r="FV165" s="1087"/>
      <c r="FW165" s="1087"/>
      <c r="FX165" s="1087"/>
      <c r="FY165" s="1087"/>
      <c r="FZ165" s="1087"/>
      <c r="GA165" s="1087"/>
      <c r="GB165" s="1087"/>
      <c r="GC165" s="1087"/>
      <c r="GD165" s="1087"/>
      <c r="GE165" s="1087"/>
      <c r="GF165" s="1087"/>
      <c r="GG165" s="1087"/>
      <c r="GH165" s="1087"/>
      <c r="GI165" s="1087"/>
      <c r="GJ165" s="1087"/>
      <c r="GK165" s="1087"/>
      <c r="GL165" s="1087"/>
      <c r="GM165" s="1087"/>
      <c r="GN165" s="1087"/>
      <c r="GO165" s="1087"/>
      <c r="GP165" s="1087"/>
      <c r="GQ165" s="1087"/>
      <c r="GR165" s="1087"/>
      <c r="GS165" s="1087"/>
      <c r="GT165" s="1087"/>
      <c r="GU165" s="1087"/>
      <c r="GV165" s="1087"/>
      <c r="GW165" s="1087"/>
      <c r="GX165" s="1087"/>
      <c r="GY165" s="1087"/>
      <c r="GZ165" s="1087"/>
      <c r="HA165" s="1087"/>
      <c r="HB165" s="1087"/>
      <c r="HC165" s="1087"/>
      <c r="HD165" s="1087"/>
      <c r="HE165" s="1087"/>
      <c r="HF165" s="1087"/>
      <c r="HG165" s="1087"/>
      <c r="HH165" s="1087"/>
      <c r="HI165" s="1087"/>
      <c r="HJ165" s="1087"/>
      <c r="HK165" s="1087"/>
      <c r="HL165" s="1087"/>
      <c r="HM165" s="1087"/>
      <c r="HN165" s="1087"/>
      <c r="HO165" s="1087"/>
      <c r="HP165" s="1087"/>
      <c r="HQ165" s="1087"/>
      <c r="HR165" s="1087"/>
      <c r="HS165" s="1087"/>
      <c r="HT165" s="1087"/>
      <c r="HU165" s="1087"/>
      <c r="HV165" s="1087"/>
      <c r="HW165" s="1087"/>
      <c r="HX165" s="1087"/>
      <c r="HY165" s="1087"/>
      <c r="HZ165" s="1087"/>
      <c r="IA165" s="1087"/>
      <c r="IB165" s="1087"/>
      <c r="IC165" s="1087"/>
      <c r="ID165" s="1087"/>
      <c r="IE165" s="1087"/>
      <c r="IF165" s="1087"/>
      <c r="IG165" s="1087"/>
      <c r="IH165" s="1087"/>
      <c r="II165" s="1087"/>
      <c r="IJ165" s="1087"/>
      <c r="IK165" s="1087"/>
      <c r="IL165" s="1087"/>
      <c r="IM165" s="1087"/>
      <c r="IN165" s="1087"/>
      <c r="IO165" s="1087"/>
      <c r="IP165" s="1087"/>
      <c r="IQ165" s="1087"/>
      <c r="IR165" s="1087"/>
      <c r="IS165" s="1087"/>
      <c r="IT165" s="1087"/>
      <c r="IU165" s="1087"/>
      <c r="IV165" s="1087"/>
      <c r="IW165" s="1087"/>
      <c r="IX165" s="1087"/>
      <c r="IY165" s="1087"/>
      <c r="IZ165" s="1087"/>
      <c r="JA165" s="1087"/>
      <c r="JB165" s="1087"/>
      <c r="JC165" s="1087"/>
      <c r="JD165" s="1087"/>
      <c r="JE165" s="1087"/>
      <c r="JF165" s="1087"/>
      <c r="JG165" s="1087"/>
      <c r="JH165" s="1087"/>
      <c r="JI165" s="1087"/>
      <c r="JJ165" s="1087"/>
      <c r="JK165" s="1087"/>
      <c r="JL165" s="1087"/>
      <c r="JM165" s="1087"/>
      <c r="JN165" s="1087"/>
      <c r="JO165" s="1087"/>
      <c r="JP165" s="1087"/>
      <c r="JQ165" s="1087"/>
      <c r="JR165" s="1087"/>
      <c r="JS165" s="1087"/>
      <c r="JT165" s="1087"/>
      <c r="JU165" s="1087"/>
      <c r="JV165" s="1087"/>
      <c r="JW165" s="1087"/>
      <c r="JX165" s="1087"/>
      <c r="JY165" s="1087"/>
      <c r="JZ165" s="1087"/>
      <c r="KA165" s="1087"/>
      <c r="KB165" s="1087"/>
      <c r="KC165" s="1087"/>
      <c r="KD165" s="1087"/>
      <c r="KE165" s="1087"/>
      <c r="KF165" s="1087"/>
      <c r="KG165" s="1087"/>
      <c r="KH165" s="1087"/>
      <c r="KI165" s="1087"/>
      <c r="KJ165" s="1087"/>
      <c r="KK165" s="1087"/>
      <c r="KL165" s="1087"/>
      <c r="KM165" s="1087"/>
      <c r="KN165" s="1087"/>
      <c r="KO165" s="1087"/>
      <c r="KP165" s="1087"/>
      <c r="KQ165" s="1087"/>
      <c r="KR165" s="1087"/>
      <c r="KS165" s="1087"/>
      <c r="KT165" s="1087"/>
      <c r="KU165" s="1087"/>
      <c r="KV165" s="1087"/>
      <c r="KW165" s="1087"/>
      <c r="KX165" s="1087"/>
      <c r="KY165" s="1087"/>
      <c r="KZ165" s="1087"/>
      <c r="LA165" s="1087"/>
      <c r="LB165" s="1087"/>
      <c r="LC165" s="1087"/>
      <c r="LD165" s="1087"/>
      <c r="LE165" s="1087"/>
      <c r="LF165" s="1087"/>
      <c r="LG165" s="1087"/>
      <c r="LH165" s="1087"/>
      <c r="LI165" s="1087"/>
      <c r="LJ165" s="1087"/>
      <c r="LK165" s="1087"/>
      <c r="LL165" s="1087"/>
      <c r="LM165" s="1087"/>
      <c r="LN165" s="1087"/>
      <c r="LO165" s="1087"/>
      <c r="LP165" s="1087"/>
      <c r="LQ165" s="1087"/>
      <c r="LR165" s="1087"/>
      <c r="LS165" s="1087"/>
      <c r="LT165" s="1087"/>
      <c r="LU165" s="1087"/>
      <c r="LV165" s="1087"/>
      <c r="LW165" s="1087"/>
      <c r="LX165" s="1087"/>
      <c r="LY165" s="1087"/>
      <c r="LZ165" s="1087"/>
      <c r="MA165" s="1087"/>
      <c r="MB165" s="1087"/>
      <c r="MC165" s="1087"/>
      <c r="MD165" s="1087"/>
      <c r="ME165" s="1087"/>
      <c r="MF165" s="1087"/>
      <c r="MG165" s="1087"/>
      <c r="MH165" s="1087"/>
      <c r="MI165" s="1087"/>
      <c r="MJ165" s="1087"/>
      <c r="MK165" s="1087"/>
      <c r="ML165" s="1087"/>
      <c r="MM165" s="1087"/>
      <c r="MN165" s="1087"/>
      <c r="MO165" s="1087"/>
      <c r="MP165" s="1087"/>
      <c r="MQ165" s="1087"/>
      <c r="MR165" s="1087"/>
      <c r="MS165" s="1087"/>
      <c r="MT165" s="1087"/>
      <c r="MU165" s="1087"/>
      <c r="MV165" s="1087"/>
      <c r="MW165" s="1087"/>
      <c r="MX165" s="1087"/>
      <c r="MY165" s="1087"/>
      <c r="MZ165" s="1087"/>
      <c r="NA165" s="1087"/>
      <c r="NB165" s="1087"/>
      <c r="NC165" s="1087"/>
      <c r="ND165" s="1087"/>
      <c r="NE165" s="1087"/>
      <c r="NF165" s="1087"/>
      <c r="NG165" s="1087"/>
      <c r="NH165" s="1087"/>
      <c r="NI165" s="1087"/>
      <c r="NJ165" s="1087"/>
      <c r="NK165" s="1087"/>
      <c r="NL165" s="1087"/>
      <c r="NM165" s="1087"/>
      <c r="NN165" s="1087"/>
      <c r="NO165" s="1087"/>
      <c r="NP165" s="1087"/>
      <c r="NQ165" s="1087"/>
      <c r="NR165" s="1087"/>
      <c r="NS165" s="1087"/>
      <c r="NT165" s="1087"/>
      <c r="NU165" s="1087"/>
      <c r="NV165" s="1087"/>
      <c r="NW165" s="1087"/>
      <c r="NX165" s="1087"/>
      <c r="NY165" s="1087"/>
      <c r="NZ165" s="1087"/>
      <c r="OA165" s="1087"/>
      <c r="OB165" s="1087"/>
      <c r="OC165" s="1087"/>
      <c r="OD165" s="1087"/>
      <c r="OE165" s="1087"/>
      <c r="OF165" s="1087"/>
      <c r="OG165" s="1087"/>
      <c r="OH165" s="1087"/>
      <c r="OI165" s="1087"/>
      <c r="OJ165" s="1087"/>
      <c r="OK165" s="1087"/>
      <c r="OL165" s="1087"/>
      <c r="OM165" s="1087"/>
      <c r="ON165" s="1087"/>
      <c r="OO165" s="1087"/>
      <c r="OP165" s="1087"/>
      <c r="OQ165" s="1087"/>
      <c r="OR165" s="1087"/>
      <c r="OS165" s="1087"/>
      <c r="OT165" s="1087"/>
      <c r="OU165" s="1087"/>
      <c r="OV165" s="1087"/>
      <c r="OW165" s="1087"/>
      <c r="OX165" s="1087"/>
      <c r="OY165" s="1087"/>
      <c r="OZ165" s="1087"/>
      <c r="PA165" s="1087"/>
      <c r="PB165" s="1087"/>
      <c r="PC165" s="1087"/>
      <c r="PD165" s="1087"/>
      <c r="PE165" s="1087"/>
      <c r="PF165" s="1087"/>
      <c r="PG165" s="1087"/>
      <c r="PH165" s="1087"/>
      <c r="PI165" s="1087"/>
      <c r="PJ165" s="1087"/>
      <c r="PK165" s="1087"/>
      <c r="PL165" s="1087"/>
      <c r="PM165" s="1087"/>
      <c r="PN165" s="1087"/>
      <c r="PO165" s="1087"/>
      <c r="PP165" s="1087"/>
      <c r="PQ165" s="1087"/>
      <c r="PR165" s="1087"/>
      <c r="PS165" s="1087"/>
      <c r="PT165" s="1087"/>
      <c r="PU165" s="1087"/>
      <c r="PV165" s="1087"/>
      <c r="PW165" s="1087"/>
      <c r="PX165" s="1087"/>
      <c r="PY165" s="1087"/>
      <c r="PZ165" s="1087"/>
      <c r="QA165" s="1087"/>
      <c r="QB165" s="1087"/>
      <c r="QC165" s="1087"/>
      <c r="QD165" s="1087"/>
      <c r="QE165" s="1087"/>
      <c r="QF165" s="1087"/>
      <c r="QG165" s="1087"/>
      <c r="QH165" s="1087"/>
      <c r="QI165" s="1087"/>
      <c r="QJ165" s="1087"/>
      <c r="QK165" s="1087"/>
      <c r="QL165" s="1087"/>
      <c r="QM165" s="1087"/>
      <c r="QN165" s="1087"/>
      <c r="QO165" s="1087"/>
      <c r="QP165" s="1087"/>
      <c r="QQ165" s="1087"/>
      <c r="QR165" s="1087"/>
      <c r="QS165" s="1087"/>
      <c r="QT165" s="1087"/>
      <c r="QU165" s="1087"/>
      <c r="QV165" s="1087"/>
      <c r="QW165" s="1087"/>
      <c r="QX165" s="1087"/>
      <c r="QY165" s="1087"/>
      <c r="QZ165" s="1087"/>
      <c r="RA165" s="1087"/>
      <c r="RB165" s="1087"/>
      <c r="RC165" s="1087"/>
      <c r="RD165" s="1087"/>
      <c r="RE165" s="1087"/>
      <c r="RF165" s="1087"/>
      <c r="RG165" s="1087"/>
      <c r="RH165" s="1087"/>
      <c r="RI165" s="1087"/>
      <c r="RJ165" s="1087"/>
      <c r="RK165" s="1087"/>
      <c r="RL165" s="1087"/>
      <c r="RM165" s="1087"/>
      <c r="RN165" s="1087"/>
      <c r="RO165" s="1087"/>
      <c r="RP165" s="1087"/>
      <c r="RQ165" s="1087"/>
      <c r="RR165" s="1087"/>
      <c r="RS165" s="1087"/>
      <c r="RT165" s="1087"/>
      <c r="RU165" s="1087"/>
      <c r="RV165" s="1087"/>
      <c r="RW165" s="1087"/>
      <c r="RX165" s="1087"/>
      <c r="RY165" s="1087"/>
      <c r="RZ165" s="1087"/>
      <c r="SA165" s="1087"/>
      <c r="SB165" s="1087"/>
      <c r="SC165" s="1087"/>
      <c r="SD165" s="1087"/>
      <c r="SE165" s="1087"/>
      <c r="SF165" s="1087"/>
      <c r="SG165" s="1087"/>
      <c r="SH165" s="1087"/>
      <c r="SI165" s="1087"/>
      <c r="SJ165" s="1087"/>
      <c r="SK165" s="1087"/>
      <c r="SL165" s="1087"/>
      <c r="SM165" s="1087"/>
      <c r="SN165" s="1087"/>
      <c r="SO165" s="1087"/>
      <c r="SP165" s="1087"/>
      <c r="SQ165" s="1087"/>
      <c r="SR165" s="1087"/>
      <c r="SS165" s="1087"/>
      <c r="ST165" s="1087"/>
      <c r="SU165" s="1087"/>
      <c r="SV165" s="1087"/>
      <c r="SW165" s="1087"/>
      <c r="SX165" s="1087"/>
      <c r="SY165" s="1087"/>
      <c r="SZ165" s="1087"/>
      <c r="TA165" s="1087"/>
      <c r="TB165" s="1087"/>
      <c r="TC165" s="1087"/>
      <c r="TD165" s="1087"/>
      <c r="TE165" s="1087"/>
      <c r="TF165" s="1087"/>
      <c r="TG165" s="1087"/>
      <c r="TH165" s="1087"/>
      <c r="TI165" s="1087"/>
      <c r="TJ165" s="1087"/>
      <c r="TK165" s="1087"/>
      <c r="TL165" s="1087"/>
      <c r="TM165" s="1087"/>
      <c r="TN165" s="1087"/>
      <c r="TO165" s="1087"/>
      <c r="TP165" s="1087"/>
      <c r="TQ165" s="1087"/>
      <c r="TR165" s="1087"/>
      <c r="TS165" s="1087"/>
      <c r="TT165" s="1087"/>
      <c r="TU165" s="1087"/>
      <c r="TV165" s="1087"/>
      <c r="TW165" s="1087"/>
      <c r="TX165" s="1087"/>
      <c r="TY165" s="1087"/>
      <c r="TZ165" s="1087"/>
      <c r="UA165" s="1087"/>
      <c r="UB165" s="1087"/>
      <c r="UC165" s="1087"/>
      <c r="UD165" s="1087"/>
      <c r="UE165" s="1087"/>
      <c r="UF165" s="1087"/>
      <c r="UG165" s="1087"/>
      <c r="UH165" s="1087"/>
      <c r="UI165" s="1087"/>
      <c r="UJ165" s="1087"/>
      <c r="UK165" s="1087"/>
      <c r="UL165" s="1087"/>
      <c r="UM165" s="1087"/>
      <c r="UN165" s="1087"/>
      <c r="UO165" s="1087"/>
      <c r="UP165" s="1087"/>
      <c r="UQ165" s="1087"/>
      <c r="UR165" s="1087"/>
      <c r="US165" s="1087"/>
      <c r="UT165" s="1087"/>
      <c r="UU165" s="1087"/>
      <c r="UV165" s="1087"/>
      <c r="UW165" s="1087"/>
      <c r="UX165" s="1087"/>
      <c r="UY165" s="1087"/>
      <c r="UZ165" s="1087"/>
      <c r="VA165" s="1087"/>
      <c r="VB165" s="1087"/>
      <c r="VC165" s="1087"/>
      <c r="VD165" s="1087"/>
      <c r="VE165" s="1087"/>
      <c r="VF165" s="1087"/>
      <c r="VG165" s="1087"/>
      <c r="VH165" s="1087"/>
      <c r="VI165" s="1087"/>
      <c r="VJ165" s="1087"/>
      <c r="VK165" s="1087"/>
      <c r="VL165" s="1087"/>
      <c r="VM165" s="1087"/>
      <c r="VN165" s="1087"/>
      <c r="VO165" s="1087"/>
      <c r="VP165" s="1087"/>
      <c r="VQ165" s="1087"/>
      <c r="VR165" s="1087"/>
      <c r="VS165" s="1087"/>
      <c r="VT165" s="1087"/>
      <c r="VU165" s="1087"/>
      <c r="VV165" s="1087"/>
      <c r="VW165" s="1087"/>
      <c r="VX165" s="1087"/>
      <c r="VY165" s="1087"/>
      <c r="VZ165" s="1087"/>
      <c r="WA165" s="1087"/>
      <c r="WB165" s="1087"/>
      <c r="WC165" s="1087"/>
      <c r="WD165" s="1087"/>
      <c r="WE165" s="1087"/>
      <c r="WF165" s="1087"/>
      <c r="WG165" s="1087"/>
      <c r="WH165" s="1087"/>
      <c r="WI165" s="1087"/>
      <c r="WJ165" s="1087"/>
      <c r="WK165" s="1087"/>
      <c r="WL165" s="1087"/>
      <c r="WM165" s="1087"/>
      <c r="WN165" s="1087"/>
      <c r="WO165" s="1087"/>
      <c r="WP165" s="1087"/>
      <c r="WQ165" s="1087"/>
      <c r="WR165" s="1087"/>
      <c r="WS165" s="1087"/>
      <c r="WT165" s="1087"/>
      <c r="WU165" s="1087"/>
      <c r="WV165" s="1087"/>
      <c r="WW165" s="1087"/>
      <c r="WX165" s="1087"/>
      <c r="WY165" s="1087"/>
      <c r="WZ165" s="1087"/>
      <c r="XA165" s="1087"/>
      <c r="XB165" s="1087"/>
      <c r="XC165" s="1087"/>
      <c r="XD165" s="1087"/>
      <c r="XE165" s="1087"/>
      <c r="XF165" s="1087"/>
      <c r="XG165" s="1087"/>
      <c r="XH165" s="1087"/>
      <c r="XI165" s="1087"/>
      <c r="XJ165" s="1087"/>
      <c r="XK165" s="1087"/>
      <c r="XL165" s="1087"/>
      <c r="XM165" s="1087"/>
      <c r="XN165" s="1087"/>
      <c r="XO165" s="1087"/>
      <c r="XP165" s="1087"/>
      <c r="XQ165" s="1087"/>
      <c r="XR165" s="1087"/>
      <c r="XS165" s="1087"/>
      <c r="XT165" s="1087"/>
      <c r="XU165" s="1087"/>
      <c r="XV165" s="1087"/>
      <c r="XW165" s="1087"/>
      <c r="XX165" s="1087"/>
      <c r="XY165" s="1087"/>
      <c r="XZ165" s="1087"/>
      <c r="YA165" s="1087"/>
      <c r="YB165" s="1087"/>
      <c r="YC165" s="1087"/>
      <c r="YD165" s="1087"/>
      <c r="YE165" s="1087"/>
      <c r="YF165" s="1087"/>
      <c r="YG165" s="1087"/>
      <c r="YH165" s="1087"/>
      <c r="YI165" s="1087"/>
      <c r="YJ165" s="1087"/>
      <c r="YK165" s="1087"/>
      <c r="YL165" s="1087"/>
      <c r="YM165" s="1087"/>
      <c r="YN165" s="1087"/>
      <c r="YO165" s="1087"/>
      <c r="YP165" s="1087"/>
      <c r="YQ165" s="1087"/>
      <c r="YR165" s="1087"/>
      <c r="YS165" s="1087"/>
      <c r="YT165" s="1087"/>
      <c r="YU165" s="1087"/>
      <c r="YV165" s="1087"/>
      <c r="YW165" s="1087"/>
      <c r="YX165" s="1087"/>
      <c r="YY165" s="1087"/>
      <c r="YZ165" s="1087"/>
      <c r="ZA165" s="1087"/>
      <c r="ZB165" s="1087"/>
      <c r="ZC165" s="1087"/>
      <c r="ZD165" s="1087"/>
      <c r="ZE165" s="1087"/>
      <c r="ZF165" s="1087"/>
      <c r="ZG165" s="1087"/>
      <c r="ZH165" s="1087"/>
      <c r="ZI165" s="1087"/>
      <c r="ZJ165" s="1087"/>
      <c r="ZK165" s="1087"/>
      <c r="ZL165" s="1087"/>
      <c r="ZM165" s="1087"/>
      <c r="ZN165" s="1087"/>
      <c r="ZO165" s="1087"/>
      <c r="ZP165" s="1087"/>
      <c r="ZQ165" s="1087"/>
      <c r="ZR165" s="1087"/>
      <c r="ZS165" s="1087"/>
      <c r="ZT165" s="1087"/>
      <c r="ZU165" s="1087"/>
      <c r="ZV165" s="1087"/>
      <c r="ZW165" s="1087"/>
      <c r="ZX165" s="1087"/>
      <c r="ZY165" s="1087"/>
      <c r="ZZ165" s="1087"/>
      <c r="AAA165" s="1087"/>
      <c r="AAB165" s="1087"/>
      <c r="AAC165" s="1087"/>
      <c r="AAD165" s="1087"/>
      <c r="AAE165" s="1087"/>
      <c r="AAF165" s="1087"/>
      <c r="AAG165" s="1087"/>
      <c r="AAH165" s="1087"/>
      <c r="AAI165" s="1087"/>
      <c r="AAJ165" s="1087"/>
      <c r="AAK165" s="1087"/>
      <c r="AAL165" s="1087"/>
      <c r="AAM165" s="1087"/>
      <c r="AAN165" s="1087"/>
      <c r="AAO165" s="1087"/>
      <c r="AAP165" s="1087"/>
      <c r="AAQ165" s="1087"/>
      <c r="AAR165" s="1087"/>
      <c r="AAS165" s="1087"/>
      <c r="AAT165" s="1087"/>
      <c r="AAU165" s="1087"/>
      <c r="AAV165" s="1087"/>
      <c r="AAW165" s="1087"/>
      <c r="AAX165" s="1087"/>
      <c r="AAY165" s="1087"/>
      <c r="AAZ165" s="1087"/>
      <c r="ABA165" s="1087"/>
      <c r="ABB165" s="1087"/>
      <c r="ABC165" s="1087"/>
      <c r="ABD165" s="1087"/>
      <c r="ABE165" s="1087"/>
      <c r="ABF165" s="1087"/>
      <c r="ABG165" s="1087"/>
      <c r="ABH165" s="1087"/>
      <c r="ABI165" s="1087"/>
      <c r="ABJ165" s="1087"/>
      <c r="ABK165" s="1087"/>
      <c r="ABL165" s="1087"/>
      <c r="ABM165" s="1087"/>
      <c r="ABN165" s="1087"/>
      <c r="ABO165" s="1087"/>
      <c r="ABP165" s="1087"/>
      <c r="ABQ165" s="1087"/>
      <c r="ABR165" s="1087"/>
      <c r="ABS165" s="1087"/>
      <c r="ABT165" s="1087"/>
      <c r="ABU165" s="1087"/>
      <c r="ABV165" s="1087"/>
      <c r="ABW165" s="1087"/>
      <c r="ABX165" s="1087"/>
      <c r="ABY165" s="1087"/>
      <c r="ABZ165" s="1087"/>
      <c r="ACA165" s="1087"/>
      <c r="ACB165" s="1087"/>
      <c r="ACC165" s="1087"/>
      <c r="ACD165" s="1087"/>
      <c r="ACE165" s="1087"/>
      <c r="ACF165" s="1087"/>
      <c r="ACG165" s="1087"/>
      <c r="ACH165" s="1087"/>
      <c r="ACI165" s="1087"/>
      <c r="ACJ165" s="1087"/>
      <c r="ACK165" s="1087"/>
      <c r="ACL165" s="1087"/>
      <c r="ACM165" s="1087"/>
      <c r="ACN165" s="1087"/>
      <c r="ACO165" s="1087"/>
      <c r="ACP165" s="1087"/>
      <c r="ACQ165" s="1087"/>
      <c r="ACR165" s="1087"/>
      <c r="ACS165" s="1087"/>
      <c r="ACT165" s="1087"/>
      <c r="ACU165" s="1087"/>
      <c r="ACV165" s="1087"/>
      <c r="ACW165" s="1087"/>
      <c r="ACX165" s="1087"/>
      <c r="ACY165" s="1087"/>
      <c r="ACZ165" s="1087"/>
      <c r="ADA165" s="1087"/>
      <c r="ADB165" s="1087"/>
      <c r="ADC165" s="1087"/>
      <c r="ADD165" s="1087"/>
      <c r="ADE165" s="1087"/>
      <c r="ADF165" s="1087"/>
      <c r="ADG165" s="1087"/>
      <c r="ADH165" s="1087"/>
      <c r="ADI165" s="1087"/>
      <c r="ADJ165" s="1087"/>
      <c r="ADK165" s="1087"/>
      <c r="ADL165" s="1087"/>
      <c r="ADM165" s="1087"/>
      <c r="ADN165" s="1087"/>
      <c r="ADO165" s="1087"/>
      <c r="ADP165" s="1087"/>
      <c r="ADQ165" s="1087"/>
      <c r="ADR165" s="1087"/>
      <c r="ADS165" s="1087"/>
      <c r="ADT165" s="1087"/>
      <c r="ADU165" s="1087"/>
      <c r="ADV165" s="1087"/>
      <c r="ADW165" s="1087"/>
      <c r="ADX165" s="1087"/>
      <c r="ADY165" s="1087"/>
      <c r="ADZ165" s="1087"/>
      <c r="AEA165" s="1087"/>
      <c r="AEB165" s="1087"/>
      <c r="AEC165" s="1087"/>
      <c r="AED165" s="1087"/>
      <c r="AEE165" s="1087"/>
      <c r="AEF165" s="1087"/>
      <c r="AEG165" s="1087"/>
      <c r="AEH165" s="1087"/>
      <c r="AEI165" s="1087"/>
      <c r="AEJ165" s="1087"/>
      <c r="AEK165" s="1087"/>
      <c r="AEL165" s="1087"/>
      <c r="AEM165" s="1087"/>
      <c r="AEN165" s="1087"/>
      <c r="AEO165" s="1087"/>
      <c r="AEP165" s="1087"/>
      <c r="AEQ165" s="1087"/>
      <c r="AER165" s="1087"/>
      <c r="AES165" s="1087"/>
      <c r="AET165" s="1087"/>
      <c r="AEU165" s="1087"/>
      <c r="AEV165" s="1087"/>
      <c r="AEW165" s="1087"/>
      <c r="AEX165" s="1087"/>
      <c r="AEY165" s="1087"/>
      <c r="AEZ165" s="1087"/>
      <c r="AFA165" s="1087"/>
      <c r="AFB165" s="1087"/>
      <c r="AFC165" s="1087"/>
      <c r="AFD165" s="1087"/>
      <c r="AFE165" s="1087"/>
      <c r="AFF165" s="1087"/>
      <c r="AFG165" s="1087"/>
      <c r="AFH165" s="1087"/>
      <c r="AFI165" s="1087"/>
      <c r="AFJ165" s="1087"/>
      <c r="AFK165" s="1087"/>
      <c r="AFL165" s="1087"/>
      <c r="AFM165" s="1087"/>
      <c r="AFN165" s="1087"/>
      <c r="AFO165" s="1087"/>
      <c r="AFP165" s="1087"/>
      <c r="AFQ165" s="1087"/>
      <c r="AFR165" s="1087"/>
      <c r="AFS165" s="1087"/>
      <c r="AFT165" s="1087"/>
      <c r="AFU165" s="1087"/>
      <c r="AFV165" s="1087"/>
      <c r="AFW165" s="1087"/>
      <c r="AFX165" s="1087"/>
      <c r="AFY165" s="1087"/>
      <c r="AFZ165" s="1087"/>
      <c r="AGA165" s="1087"/>
      <c r="AGB165" s="1087"/>
      <c r="AGC165" s="1087"/>
      <c r="AGD165" s="1087"/>
      <c r="AGE165" s="1087"/>
      <c r="AGF165" s="1087"/>
      <c r="AGG165" s="1087"/>
      <c r="AGH165" s="1087"/>
      <c r="AGI165" s="1087"/>
      <c r="AGJ165" s="1087"/>
      <c r="AGK165" s="1087"/>
      <c r="AGL165" s="1087"/>
      <c r="AGM165" s="1087"/>
      <c r="AGN165" s="1087"/>
      <c r="AGO165" s="1087"/>
      <c r="AGP165" s="1087"/>
      <c r="AGQ165" s="1087"/>
      <c r="AGR165" s="1087"/>
      <c r="AGS165" s="1087"/>
      <c r="AGT165" s="1087"/>
      <c r="AGU165" s="1087"/>
      <c r="AGV165" s="1087"/>
      <c r="AGW165" s="1087"/>
      <c r="AGX165" s="1087"/>
      <c r="AGY165" s="1087"/>
      <c r="AGZ165" s="1087"/>
      <c r="AHA165" s="1087"/>
      <c r="AHB165" s="1087"/>
      <c r="AHC165" s="1087"/>
      <c r="AHD165" s="1087"/>
      <c r="AHE165" s="1087"/>
      <c r="AHF165" s="1087"/>
      <c r="AHG165" s="1087"/>
      <c r="AHH165" s="1087"/>
      <c r="AHI165" s="1087"/>
      <c r="AHJ165" s="1087"/>
      <c r="AHK165" s="1087"/>
      <c r="AHL165" s="1087"/>
      <c r="AHM165" s="1087"/>
      <c r="AHN165" s="1087"/>
      <c r="AHO165" s="1087"/>
      <c r="AHP165" s="1087"/>
      <c r="AHQ165" s="1087"/>
      <c r="AHR165" s="1087"/>
      <c r="AHS165" s="1087"/>
      <c r="AHT165" s="1087"/>
      <c r="AHU165" s="1087"/>
      <c r="AHV165" s="1087"/>
      <c r="AHW165" s="1087"/>
      <c r="AHX165" s="1087"/>
      <c r="AHY165" s="1087"/>
      <c r="AHZ165" s="1087"/>
      <c r="AIA165" s="1087"/>
      <c r="AIB165" s="1087"/>
      <c r="AIC165" s="1087"/>
      <c r="AID165" s="1087"/>
      <c r="AIE165" s="1087"/>
      <c r="AIF165" s="1087"/>
      <c r="AIG165" s="1087"/>
      <c r="AIH165" s="1087"/>
      <c r="AII165" s="1087"/>
      <c r="AIJ165" s="1087"/>
      <c r="AIK165" s="1087"/>
      <c r="AIL165" s="1087"/>
      <c r="AIM165" s="1087"/>
      <c r="AIN165" s="1087"/>
      <c r="AIO165" s="1087"/>
      <c r="AIP165" s="1087"/>
      <c r="AIQ165" s="1087"/>
      <c r="AIR165" s="1087"/>
      <c r="AIS165" s="1087"/>
      <c r="AIT165" s="1087"/>
      <c r="AIU165" s="1087"/>
      <c r="AIV165" s="1087"/>
      <c r="AIW165" s="1087"/>
      <c r="AIX165" s="1087"/>
      <c r="AIY165" s="1087"/>
      <c r="AIZ165" s="1087"/>
      <c r="AJA165" s="1087"/>
      <c r="AJB165" s="1087"/>
      <c r="AJC165" s="1087"/>
      <c r="AJD165" s="1087"/>
      <c r="AJE165" s="1087"/>
      <c r="AJF165" s="1087"/>
      <c r="AJG165" s="1087"/>
      <c r="AJH165" s="1087"/>
      <c r="AJI165" s="1087"/>
      <c r="AJJ165" s="1087"/>
      <c r="AJK165" s="1087"/>
      <c r="AJL165" s="1087"/>
      <c r="AJM165" s="1087"/>
      <c r="AJN165" s="1087"/>
      <c r="AJO165" s="1087"/>
      <c r="AJP165" s="1087"/>
      <c r="AJQ165" s="1087"/>
      <c r="AJR165" s="1087"/>
      <c r="AJS165" s="1087"/>
      <c r="AJT165" s="1087"/>
      <c r="AJU165" s="1087"/>
      <c r="AJV165" s="1087"/>
      <c r="AJW165" s="1087"/>
      <c r="AJX165" s="1087"/>
      <c r="AJY165" s="1087"/>
      <c r="AJZ165" s="1087"/>
      <c r="AKA165" s="1087"/>
      <c r="AKB165" s="1087"/>
      <c r="AKC165" s="1087"/>
      <c r="AKD165" s="1087"/>
      <c r="AKE165" s="1087"/>
      <c r="AKF165" s="1087"/>
      <c r="AKG165" s="1087"/>
      <c r="AKH165" s="1087"/>
      <c r="AKI165" s="1087"/>
      <c r="AKJ165" s="1087"/>
      <c r="AKK165" s="1087"/>
      <c r="AKL165" s="1087"/>
      <c r="AKM165" s="1087"/>
      <c r="AKN165" s="1087"/>
      <c r="AKO165" s="1087"/>
      <c r="AKP165" s="1087"/>
      <c r="AKQ165" s="1087"/>
      <c r="AKR165" s="1087"/>
      <c r="AKS165" s="1087"/>
      <c r="AKT165" s="1087"/>
      <c r="AKU165" s="1087"/>
      <c r="AKV165" s="1087"/>
      <c r="AKW165" s="1087"/>
      <c r="AKX165" s="1087"/>
      <c r="AKY165" s="1087"/>
      <c r="AKZ165" s="1087"/>
      <c r="ALA165" s="1087"/>
      <c r="ALB165" s="1087"/>
      <c r="ALC165" s="1087"/>
      <c r="ALD165" s="1087"/>
      <c r="ALE165" s="1087"/>
      <c r="ALF165" s="1087"/>
      <c r="ALG165" s="1087"/>
      <c r="ALH165" s="1087"/>
      <c r="ALI165" s="1087"/>
      <c r="ALJ165" s="1087"/>
      <c r="ALK165" s="1087"/>
      <c r="ALL165" s="1087"/>
      <c r="ALM165" s="1087"/>
      <c r="ALN165" s="1087"/>
      <c r="ALO165" s="1087"/>
      <c r="ALP165" s="1087"/>
      <c r="ALQ165" s="1087"/>
      <c r="ALR165" s="1087"/>
      <c r="ALS165" s="1087"/>
      <c r="ALT165" s="1087"/>
      <c r="ALU165" s="1087"/>
      <c r="ALV165" s="1087"/>
      <c r="ALW165" s="1087"/>
      <c r="ALX165" s="1087"/>
      <c r="ALY165" s="1087"/>
      <c r="ALZ165" s="1087"/>
      <c r="AMA165" s="1087"/>
      <c r="AMB165" s="1087"/>
      <c r="AMC165" s="1087"/>
      <c r="AMD165" s="1087"/>
      <c r="AME165" s="1087"/>
      <c r="AMF165" s="1087"/>
      <c r="AMG165" s="1087"/>
      <c r="AMH165" s="1087"/>
    </row>
    <row r="166" spans="1:1025" s="793" customFormat="1" ht="12" x14ac:dyDescent="0.2">
      <c r="A166" s="1113" t="s">
        <v>2737</v>
      </c>
      <c r="B166" s="793" t="s">
        <v>2738</v>
      </c>
      <c r="C166" s="1085">
        <v>60000000</v>
      </c>
      <c r="D166" s="1085">
        <v>-18401937.199999999</v>
      </c>
      <c r="E166" s="1085">
        <v>41598062.799999997</v>
      </c>
      <c r="F166" s="1085">
        <v>9632935.0399999991</v>
      </c>
      <c r="G166" s="1085">
        <v>31965127.760000002</v>
      </c>
      <c r="H166" s="1357">
        <f t="shared" si="2"/>
        <v>0.23157172213317587</v>
      </c>
      <c r="I166" s="1087"/>
      <c r="J166" s="1087"/>
      <c r="K166" s="1087"/>
      <c r="L166" s="1087"/>
      <c r="M166" s="1087"/>
      <c r="N166" s="1087"/>
      <c r="O166" s="1087"/>
      <c r="P166" s="1087"/>
      <c r="Q166" s="1087"/>
      <c r="R166" s="1087"/>
      <c r="S166" s="1087"/>
      <c r="T166" s="1087"/>
      <c r="U166" s="1087"/>
      <c r="V166" s="1087"/>
      <c r="W166" s="1087"/>
      <c r="X166" s="1087"/>
      <c r="Y166" s="1087"/>
      <c r="Z166" s="1087"/>
      <c r="AA166" s="1087"/>
      <c r="AB166" s="1087"/>
      <c r="AC166" s="1087"/>
      <c r="AD166" s="1087"/>
      <c r="AE166" s="1087"/>
      <c r="AF166" s="1087"/>
      <c r="AG166" s="1087"/>
      <c r="AH166" s="1087"/>
      <c r="AI166" s="1087"/>
      <c r="AJ166" s="1087"/>
      <c r="AK166" s="1087"/>
      <c r="AL166" s="1087"/>
      <c r="AM166" s="1087"/>
      <c r="AN166" s="1087"/>
      <c r="AO166" s="1087"/>
      <c r="AP166" s="1087"/>
      <c r="AQ166" s="1087"/>
      <c r="AR166" s="1087"/>
      <c r="AS166" s="1087"/>
      <c r="AT166" s="1087"/>
      <c r="AU166" s="1087"/>
      <c r="AV166" s="1087"/>
      <c r="AW166" s="1087"/>
      <c r="AX166" s="1087"/>
      <c r="AY166" s="1087"/>
      <c r="AZ166" s="1087"/>
      <c r="BA166" s="1087"/>
      <c r="BB166" s="1087"/>
      <c r="BC166" s="1087"/>
      <c r="BD166" s="1087"/>
      <c r="BE166" s="1087"/>
      <c r="BF166" s="1087"/>
      <c r="BG166" s="1087"/>
      <c r="BH166" s="1087"/>
      <c r="BI166" s="1087"/>
      <c r="BJ166" s="1087"/>
      <c r="BK166" s="1087"/>
      <c r="BL166" s="1087"/>
      <c r="BM166" s="1087"/>
      <c r="BN166" s="1087"/>
      <c r="BO166" s="1087"/>
      <c r="BP166" s="1087"/>
      <c r="BQ166" s="1087"/>
      <c r="BR166" s="1087"/>
      <c r="BS166" s="1087"/>
      <c r="BT166" s="1087"/>
      <c r="BU166" s="1087"/>
      <c r="BV166" s="1087"/>
      <c r="BW166" s="1087"/>
      <c r="BX166" s="1087"/>
      <c r="BY166" s="1087"/>
      <c r="BZ166" s="1087"/>
      <c r="CA166" s="1087"/>
      <c r="CB166" s="1087"/>
      <c r="CC166" s="1087"/>
      <c r="CD166" s="1087"/>
      <c r="CE166" s="1087"/>
      <c r="CF166" s="1087"/>
      <c r="CG166" s="1087"/>
      <c r="CH166" s="1087"/>
      <c r="CI166" s="1087"/>
      <c r="CJ166" s="1087"/>
      <c r="CK166" s="1087"/>
      <c r="CL166" s="1087"/>
      <c r="CM166" s="1087"/>
      <c r="CN166" s="1087"/>
      <c r="CO166" s="1087"/>
      <c r="CP166" s="1087"/>
      <c r="CQ166" s="1087"/>
      <c r="CR166" s="1087"/>
      <c r="CS166" s="1087"/>
      <c r="CT166" s="1087"/>
      <c r="CU166" s="1087"/>
      <c r="CV166" s="1087"/>
      <c r="CW166" s="1087"/>
      <c r="CX166" s="1087"/>
      <c r="CY166" s="1087"/>
      <c r="CZ166" s="1087"/>
      <c r="DA166" s="1087"/>
      <c r="DB166" s="1087"/>
      <c r="DC166" s="1087"/>
      <c r="DD166" s="1087"/>
      <c r="DE166" s="1087"/>
      <c r="DF166" s="1087"/>
      <c r="DG166" s="1087"/>
      <c r="DH166" s="1087"/>
      <c r="DI166" s="1087"/>
      <c r="DJ166" s="1087"/>
      <c r="DK166" s="1087"/>
      <c r="DL166" s="1087"/>
      <c r="DM166" s="1087"/>
      <c r="DN166" s="1087"/>
      <c r="DO166" s="1087"/>
      <c r="DP166" s="1087"/>
      <c r="DQ166" s="1087"/>
      <c r="DR166" s="1087"/>
      <c r="DS166" s="1087"/>
      <c r="DT166" s="1087"/>
      <c r="DU166" s="1087"/>
      <c r="DV166" s="1087"/>
      <c r="DW166" s="1087"/>
      <c r="DX166" s="1087"/>
      <c r="DY166" s="1087"/>
      <c r="DZ166" s="1087"/>
      <c r="EA166" s="1087"/>
      <c r="EB166" s="1087"/>
      <c r="EC166" s="1087"/>
      <c r="ED166" s="1087"/>
      <c r="EE166" s="1087"/>
      <c r="EF166" s="1087"/>
      <c r="EG166" s="1087"/>
      <c r="EH166" s="1087"/>
      <c r="EI166" s="1087"/>
      <c r="EJ166" s="1087"/>
      <c r="EK166" s="1087"/>
      <c r="EL166" s="1087"/>
      <c r="EM166" s="1087"/>
      <c r="EN166" s="1087"/>
      <c r="EO166" s="1087"/>
      <c r="EP166" s="1087"/>
      <c r="EQ166" s="1087"/>
      <c r="ER166" s="1087"/>
      <c r="ES166" s="1087"/>
      <c r="ET166" s="1087"/>
      <c r="EU166" s="1087"/>
      <c r="EV166" s="1087"/>
      <c r="EW166" s="1087"/>
      <c r="EX166" s="1087"/>
      <c r="EY166" s="1087"/>
      <c r="EZ166" s="1087"/>
      <c r="FA166" s="1087"/>
      <c r="FB166" s="1087"/>
      <c r="FC166" s="1087"/>
      <c r="FD166" s="1087"/>
      <c r="FE166" s="1087"/>
      <c r="FF166" s="1087"/>
      <c r="FG166" s="1087"/>
      <c r="FH166" s="1087"/>
      <c r="FI166" s="1087"/>
      <c r="FJ166" s="1087"/>
      <c r="FK166" s="1087"/>
      <c r="FL166" s="1087"/>
      <c r="FM166" s="1087"/>
      <c r="FN166" s="1087"/>
      <c r="FO166" s="1087"/>
      <c r="FP166" s="1087"/>
      <c r="FQ166" s="1087"/>
      <c r="FR166" s="1087"/>
      <c r="FS166" s="1087"/>
      <c r="FT166" s="1087"/>
      <c r="FU166" s="1087"/>
      <c r="FV166" s="1087"/>
      <c r="FW166" s="1087"/>
      <c r="FX166" s="1087"/>
      <c r="FY166" s="1087"/>
      <c r="FZ166" s="1087"/>
      <c r="GA166" s="1087"/>
      <c r="GB166" s="1087"/>
      <c r="GC166" s="1087"/>
      <c r="GD166" s="1087"/>
      <c r="GE166" s="1087"/>
      <c r="GF166" s="1087"/>
      <c r="GG166" s="1087"/>
      <c r="GH166" s="1087"/>
      <c r="GI166" s="1087"/>
      <c r="GJ166" s="1087"/>
      <c r="GK166" s="1087"/>
      <c r="GL166" s="1087"/>
      <c r="GM166" s="1087"/>
      <c r="GN166" s="1087"/>
      <c r="GO166" s="1087"/>
      <c r="GP166" s="1087"/>
      <c r="GQ166" s="1087"/>
      <c r="GR166" s="1087"/>
      <c r="GS166" s="1087"/>
      <c r="GT166" s="1087"/>
      <c r="GU166" s="1087"/>
      <c r="GV166" s="1087"/>
      <c r="GW166" s="1087"/>
      <c r="GX166" s="1087"/>
      <c r="GY166" s="1087"/>
      <c r="GZ166" s="1087"/>
      <c r="HA166" s="1087"/>
      <c r="HB166" s="1087"/>
      <c r="HC166" s="1087"/>
      <c r="HD166" s="1087"/>
      <c r="HE166" s="1087"/>
      <c r="HF166" s="1087"/>
      <c r="HG166" s="1087"/>
      <c r="HH166" s="1087"/>
      <c r="HI166" s="1087"/>
      <c r="HJ166" s="1087"/>
      <c r="HK166" s="1087"/>
      <c r="HL166" s="1087"/>
      <c r="HM166" s="1087"/>
      <c r="HN166" s="1087"/>
      <c r="HO166" s="1087"/>
      <c r="HP166" s="1087"/>
      <c r="HQ166" s="1087"/>
      <c r="HR166" s="1087"/>
      <c r="HS166" s="1087"/>
      <c r="HT166" s="1087"/>
      <c r="HU166" s="1087"/>
      <c r="HV166" s="1087"/>
      <c r="HW166" s="1087"/>
      <c r="HX166" s="1087"/>
      <c r="HY166" s="1087"/>
      <c r="HZ166" s="1087"/>
      <c r="IA166" s="1087"/>
      <c r="IB166" s="1087"/>
      <c r="IC166" s="1087"/>
      <c r="ID166" s="1087"/>
      <c r="IE166" s="1087"/>
      <c r="IF166" s="1087"/>
      <c r="IG166" s="1087"/>
      <c r="IH166" s="1087"/>
      <c r="II166" s="1087"/>
      <c r="IJ166" s="1087"/>
      <c r="IK166" s="1087"/>
      <c r="IL166" s="1087"/>
      <c r="IM166" s="1087"/>
      <c r="IN166" s="1087"/>
      <c r="IO166" s="1087"/>
      <c r="IP166" s="1087"/>
      <c r="IQ166" s="1087"/>
      <c r="IR166" s="1087"/>
      <c r="IS166" s="1087"/>
      <c r="IT166" s="1087"/>
      <c r="IU166" s="1087"/>
      <c r="IV166" s="1087"/>
      <c r="IW166" s="1087"/>
      <c r="IX166" s="1087"/>
      <c r="IY166" s="1087"/>
      <c r="IZ166" s="1087"/>
      <c r="JA166" s="1087"/>
      <c r="JB166" s="1087"/>
      <c r="JC166" s="1087"/>
      <c r="JD166" s="1087"/>
      <c r="JE166" s="1087"/>
      <c r="JF166" s="1087"/>
      <c r="JG166" s="1087"/>
      <c r="JH166" s="1087"/>
      <c r="JI166" s="1087"/>
      <c r="JJ166" s="1087"/>
      <c r="JK166" s="1087"/>
      <c r="JL166" s="1087"/>
      <c r="JM166" s="1087"/>
      <c r="JN166" s="1087"/>
      <c r="JO166" s="1087"/>
      <c r="JP166" s="1087"/>
      <c r="JQ166" s="1087"/>
      <c r="JR166" s="1087"/>
      <c r="JS166" s="1087"/>
      <c r="JT166" s="1087"/>
      <c r="JU166" s="1087"/>
      <c r="JV166" s="1087"/>
      <c r="JW166" s="1087"/>
      <c r="JX166" s="1087"/>
      <c r="JY166" s="1087"/>
      <c r="JZ166" s="1087"/>
      <c r="KA166" s="1087"/>
      <c r="KB166" s="1087"/>
      <c r="KC166" s="1087"/>
      <c r="KD166" s="1087"/>
      <c r="KE166" s="1087"/>
      <c r="KF166" s="1087"/>
      <c r="KG166" s="1087"/>
      <c r="KH166" s="1087"/>
      <c r="KI166" s="1087"/>
      <c r="KJ166" s="1087"/>
      <c r="KK166" s="1087"/>
      <c r="KL166" s="1087"/>
      <c r="KM166" s="1087"/>
      <c r="KN166" s="1087"/>
      <c r="KO166" s="1087"/>
      <c r="KP166" s="1087"/>
      <c r="KQ166" s="1087"/>
      <c r="KR166" s="1087"/>
      <c r="KS166" s="1087"/>
      <c r="KT166" s="1087"/>
      <c r="KU166" s="1087"/>
      <c r="KV166" s="1087"/>
      <c r="KW166" s="1087"/>
      <c r="KX166" s="1087"/>
      <c r="KY166" s="1087"/>
      <c r="KZ166" s="1087"/>
      <c r="LA166" s="1087"/>
      <c r="LB166" s="1087"/>
      <c r="LC166" s="1087"/>
      <c r="LD166" s="1087"/>
      <c r="LE166" s="1087"/>
      <c r="LF166" s="1087"/>
      <c r="LG166" s="1087"/>
      <c r="LH166" s="1087"/>
      <c r="LI166" s="1087"/>
      <c r="LJ166" s="1087"/>
      <c r="LK166" s="1087"/>
      <c r="LL166" s="1087"/>
      <c r="LM166" s="1087"/>
      <c r="LN166" s="1087"/>
      <c r="LO166" s="1087"/>
      <c r="LP166" s="1087"/>
      <c r="LQ166" s="1087"/>
      <c r="LR166" s="1087"/>
      <c r="LS166" s="1087"/>
      <c r="LT166" s="1087"/>
      <c r="LU166" s="1087"/>
      <c r="LV166" s="1087"/>
      <c r="LW166" s="1087"/>
      <c r="LX166" s="1087"/>
      <c r="LY166" s="1087"/>
      <c r="LZ166" s="1087"/>
      <c r="MA166" s="1087"/>
      <c r="MB166" s="1087"/>
      <c r="MC166" s="1087"/>
      <c r="MD166" s="1087"/>
      <c r="ME166" s="1087"/>
      <c r="MF166" s="1087"/>
      <c r="MG166" s="1087"/>
      <c r="MH166" s="1087"/>
      <c r="MI166" s="1087"/>
      <c r="MJ166" s="1087"/>
      <c r="MK166" s="1087"/>
      <c r="ML166" s="1087"/>
      <c r="MM166" s="1087"/>
      <c r="MN166" s="1087"/>
      <c r="MO166" s="1087"/>
      <c r="MP166" s="1087"/>
      <c r="MQ166" s="1087"/>
      <c r="MR166" s="1087"/>
      <c r="MS166" s="1087"/>
      <c r="MT166" s="1087"/>
      <c r="MU166" s="1087"/>
      <c r="MV166" s="1087"/>
      <c r="MW166" s="1087"/>
      <c r="MX166" s="1087"/>
      <c r="MY166" s="1087"/>
      <c r="MZ166" s="1087"/>
      <c r="NA166" s="1087"/>
      <c r="NB166" s="1087"/>
      <c r="NC166" s="1087"/>
      <c r="ND166" s="1087"/>
      <c r="NE166" s="1087"/>
      <c r="NF166" s="1087"/>
      <c r="NG166" s="1087"/>
      <c r="NH166" s="1087"/>
      <c r="NI166" s="1087"/>
      <c r="NJ166" s="1087"/>
      <c r="NK166" s="1087"/>
      <c r="NL166" s="1087"/>
      <c r="NM166" s="1087"/>
      <c r="NN166" s="1087"/>
      <c r="NO166" s="1087"/>
      <c r="NP166" s="1087"/>
      <c r="NQ166" s="1087"/>
      <c r="NR166" s="1087"/>
      <c r="NS166" s="1087"/>
      <c r="NT166" s="1087"/>
      <c r="NU166" s="1087"/>
      <c r="NV166" s="1087"/>
      <c r="NW166" s="1087"/>
      <c r="NX166" s="1087"/>
      <c r="NY166" s="1087"/>
      <c r="NZ166" s="1087"/>
      <c r="OA166" s="1087"/>
      <c r="OB166" s="1087"/>
      <c r="OC166" s="1087"/>
      <c r="OD166" s="1087"/>
      <c r="OE166" s="1087"/>
      <c r="OF166" s="1087"/>
      <c r="OG166" s="1087"/>
      <c r="OH166" s="1087"/>
      <c r="OI166" s="1087"/>
      <c r="OJ166" s="1087"/>
      <c r="OK166" s="1087"/>
      <c r="OL166" s="1087"/>
      <c r="OM166" s="1087"/>
      <c r="ON166" s="1087"/>
      <c r="OO166" s="1087"/>
      <c r="OP166" s="1087"/>
      <c r="OQ166" s="1087"/>
      <c r="OR166" s="1087"/>
      <c r="OS166" s="1087"/>
      <c r="OT166" s="1087"/>
      <c r="OU166" s="1087"/>
      <c r="OV166" s="1087"/>
      <c r="OW166" s="1087"/>
      <c r="OX166" s="1087"/>
      <c r="OY166" s="1087"/>
      <c r="OZ166" s="1087"/>
      <c r="PA166" s="1087"/>
      <c r="PB166" s="1087"/>
      <c r="PC166" s="1087"/>
      <c r="PD166" s="1087"/>
      <c r="PE166" s="1087"/>
      <c r="PF166" s="1087"/>
      <c r="PG166" s="1087"/>
      <c r="PH166" s="1087"/>
      <c r="PI166" s="1087"/>
      <c r="PJ166" s="1087"/>
      <c r="PK166" s="1087"/>
      <c r="PL166" s="1087"/>
      <c r="PM166" s="1087"/>
      <c r="PN166" s="1087"/>
      <c r="PO166" s="1087"/>
      <c r="PP166" s="1087"/>
      <c r="PQ166" s="1087"/>
      <c r="PR166" s="1087"/>
      <c r="PS166" s="1087"/>
      <c r="PT166" s="1087"/>
      <c r="PU166" s="1087"/>
      <c r="PV166" s="1087"/>
      <c r="PW166" s="1087"/>
      <c r="PX166" s="1087"/>
      <c r="PY166" s="1087"/>
      <c r="PZ166" s="1087"/>
      <c r="QA166" s="1087"/>
      <c r="QB166" s="1087"/>
      <c r="QC166" s="1087"/>
      <c r="QD166" s="1087"/>
      <c r="QE166" s="1087"/>
      <c r="QF166" s="1087"/>
      <c r="QG166" s="1087"/>
      <c r="QH166" s="1087"/>
      <c r="QI166" s="1087"/>
      <c r="QJ166" s="1087"/>
      <c r="QK166" s="1087"/>
      <c r="QL166" s="1087"/>
      <c r="QM166" s="1087"/>
      <c r="QN166" s="1087"/>
      <c r="QO166" s="1087"/>
      <c r="QP166" s="1087"/>
      <c r="QQ166" s="1087"/>
      <c r="QR166" s="1087"/>
      <c r="QS166" s="1087"/>
      <c r="QT166" s="1087"/>
      <c r="QU166" s="1087"/>
      <c r="QV166" s="1087"/>
      <c r="QW166" s="1087"/>
      <c r="QX166" s="1087"/>
      <c r="QY166" s="1087"/>
      <c r="QZ166" s="1087"/>
      <c r="RA166" s="1087"/>
      <c r="RB166" s="1087"/>
      <c r="RC166" s="1087"/>
      <c r="RD166" s="1087"/>
      <c r="RE166" s="1087"/>
      <c r="RF166" s="1087"/>
      <c r="RG166" s="1087"/>
      <c r="RH166" s="1087"/>
      <c r="RI166" s="1087"/>
      <c r="RJ166" s="1087"/>
      <c r="RK166" s="1087"/>
      <c r="RL166" s="1087"/>
      <c r="RM166" s="1087"/>
      <c r="RN166" s="1087"/>
      <c r="RO166" s="1087"/>
      <c r="RP166" s="1087"/>
      <c r="RQ166" s="1087"/>
      <c r="RR166" s="1087"/>
      <c r="RS166" s="1087"/>
      <c r="RT166" s="1087"/>
      <c r="RU166" s="1087"/>
      <c r="RV166" s="1087"/>
      <c r="RW166" s="1087"/>
      <c r="RX166" s="1087"/>
      <c r="RY166" s="1087"/>
      <c r="RZ166" s="1087"/>
      <c r="SA166" s="1087"/>
      <c r="SB166" s="1087"/>
      <c r="SC166" s="1087"/>
      <c r="SD166" s="1087"/>
      <c r="SE166" s="1087"/>
      <c r="SF166" s="1087"/>
      <c r="SG166" s="1087"/>
      <c r="SH166" s="1087"/>
      <c r="SI166" s="1087"/>
      <c r="SJ166" s="1087"/>
      <c r="SK166" s="1087"/>
      <c r="SL166" s="1087"/>
      <c r="SM166" s="1087"/>
      <c r="SN166" s="1087"/>
      <c r="SO166" s="1087"/>
      <c r="SP166" s="1087"/>
      <c r="SQ166" s="1087"/>
      <c r="SR166" s="1087"/>
      <c r="SS166" s="1087"/>
      <c r="ST166" s="1087"/>
      <c r="SU166" s="1087"/>
      <c r="SV166" s="1087"/>
      <c r="SW166" s="1087"/>
      <c r="SX166" s="1087"/>
      <c r="SY166" s="1087"/>
      <c r="SZ166" s="1087"/>
      <c r="TA166" s="1087"/>
      <c r="TB166" s="1087"/>
      <c r="TC166" s="1087"/>
      <c r="TD166" s="1087"/>
      <c r="TE166" s="1087"/>
      <c r="TF166" s="1087"/>
      <c r="TG166" s="1087"/>
      <c r="TH166" s="1087"/>
      <c r="TI166" s="1087"/>
      <c r="TJ166" s="1087"/>
      <c r="TK166" s="1087"/>
      <c r="TL166" s="1087"/>
      <c r="TM166" s="1087"/>
      <c r="TN166" s="1087"/>
      <c r="TO166" s="1087"/>
      <c r="TP166" s="1087"/>
      <c r="TQ166" s="1087"/>
      <c r="TR166" s="1087"/>
      <c r="TS166" s="1087"/>
      <c r="TT166" s="1087"/>
      <c r="TU166" s="1087"/>
      <c r="TV166" s="1087"/>
      <c r="TW166" s="1087"/>
      <c r="TX166" s="1087"/>
      <c r="TY166" s="1087"/>
      <c r="TZ166" s="1087"/>
      <c r="UA166" s="1087"/>
      <c r="UB166" s="1087"/>
      <c r="UC166" s="1087"/>
      <c r="UD166" s="1087"/>
      <c r="UE166" s="1087"/>
      <c r="UF166" s="1087"/>
      <c r="UG166" s="1087"/>
      <c r="UH166" s="1087"/>
      <c r="UI166" s="1087"/>
      <c r="UJ166" s="1087"/>
      <c r="UK166" s="1087"/>
      <c r="UL166" s="1087"/>
      <c r="UM166" s="1087"/>
      <c r="UN166" s="1087"/>
      <c r="UO166" s="1087"/>
      <c r="UP166" s="1087"/>
      <c r="UQ166" s="1087"/>
      <c r="UR166" s="1087"/>
      <c r="US166" s="1087"/>
      <c r="UT166" s="1087"/>
      <c r="UU166" s="1087"/>
      <c r="UV166" s="1087"/>
      <c r="UW166" s="1087"/>
      <c r="UX166" s="1087"/>
      <c r="UY166" s="1087"/>
      <c r="UZ166" s="1087"/>
      <c r="VA166" s="1087"/>
      <c r="VB166" s="1087"/>
      <c r="VC166" s="1087"/>
      <c r="VD166" s="1087"/>
      <c r="VE166" s="1087"/>
      <c r="VF166" s="1087"/>
      <c r="VG166" s="1087"/>
      <c r="VH166" s="1087"/>
      <c r="VI166" s="1087"/>
      <c r="VJ166" s="1087"/>
      <c r="VK166" s="1087"/>
      <c r="VL166" s="1087"/>
      <c r="VM166" s="1087"/>
      <c r="VN166" s="1087"/>
      <c r="VO166" s="1087"/>
      <c r="VP166" s="1087"/>
      <c r="VQ166" s="1087"/>
      <c r="VR166" s="1087"/>
      <c r="VS166" s="1087"/>
      <c r="VT166" s="1087"/>
      <c r="VU166" s="1087"/>
      <c r="VV166" s="1087"/>
      <c r="VW166" s="1087"/>
      <c r="VX166" s="1087"/>
      <c r="VY166" s="1087"/>
      <c r="VZ166" s="1087"/>
      <c r="WA166" s="1087"/>
      <c r="WB166" s="1087"/>
      <c r="WC166" s="1087"/>
      <c r="WD166" s="1087"/>
      <c r="WE166" s="1087"/>
      <c r="WF166" s="1087"/>
      <c r="WG166" s="1087"/>
      <c r="WH166" s="1087"/>
      <c r="WI166" s="1087"/>
      <c r="WJ166" s="1087"/>
      <c r="WK166" s="1087"/>
      <c r="WL166" s="1087"/>
      <c r="WM166" s="1087"/>
      <c r="WN166" s="1087"/>
      <c r="WO166" s="1087"/>
      <c r="WP166" s="1087"/>
      <c r="WQ166" s="1087"/>
      <c r="WR166" s="1087"/>
      <c r="WS166" s="1087"/>
      <c r="WT166" s="1087"/>
      <c r="WU166" s="1087"/>
      <c r="WV166" s="1087"/>
      <c r="WW166" s="1087"/>
      <c r="WX166" s="1087"/>
      <c r="WY166" s="1087"/>
      <c r="WZ166" s="1087"/>
      <c r="XA166" s="1087"/>
      <c r="XB166" s="1087"/>
      <c r="XC166" s="1087"/>
      <c r="XD166" s="1087"/>
      <c r="XE166" s="1087"/>
      <c r="XF166" s="1087"/>
      <c r="XG166" s="1087"/>
      <c r="XH166" s="1087"/>
      <c r="XI166" s="1087"/>
      <c r="XJ166" s="1087"/>
      <c r="XK166" s="1087"/>
      <c r="XL166" s="1087"/>
      <c r="XM166" s="1087"/>
      <c r="XN166" s="1087"/>
      <c r="XO166" s="1087"/>
      <c r="XP166" s="1087"/>
      <c r="XQ166" s="1087"/>
      <c r="XR166" s="1087"/>
      <c r="XS166" s="1087"/>
      <c r="XT166" s="1087"/>
      <c r="XU166" s="1087"/>
      <c r="XV166" s="1087"/>
      <c r="XW166" s="1087"/>
      <c r="XX166" s="1087"/>
      <c r="XY166" s="1087"/>
      <c r="XZ166" s="1087"/>
      <c r="YA166" s="1087"/>
      <c r="YB166" s="1087"/>
      <c r="YC166" s="1087"/>
      <c r="YD166" s="1087"/>
      <c r="YE166" s="1087"/>
      <c r="YF166" s="1087"/>
      <c r="YG166" s="1087"/>
      <c r="YH166" s="1087"/>
      <c r="YI166" s="1087"/>
      <c r="YJ166" s="1087"/>
      <c r="YK166" s="1087"/>
      <c r="YL166" s="1087"/>
      <c r="YM166" s="1087"/>
      <c r="YN166" s="1087"/>
      <c r="YO166" s="1087"/>
      <c r="YP166" s="1087"/>
      <c r="YQ166" s="1087"/>
      <c r="YR166" s="1087"/>
      <c r="YS166" s="1087"/>
      <c r="YT166" s="1087"/>
      <c r="YU166" s="1087"/>
      <c r="YV166" s="1087"/>
      <c r="YW166" s="1087"/>
      <c r="YX166" s="1087"/>
      <c r="YY166" s="1087"/>
      <c r="YZ166" s="1087"/>
      <c r="ZA166" s="1087"/>
      <c r="ZB166" s="1087"/>
      <c r="ZC166" s="1087"/>
      <c r="ZD166" s="1087"/>
      <c r="ZE166" s="1087"/>
      <c r="ZF166" s="1087"/>
      <c r="ZG166" s="1087"/>
      <c r="ZH166" s="1087"/>
      <c r="ZI166" s="1087"/>
      <c r="ZJ166" s="1087"/>
      <c r="ZK166" s="1087"/>
      <c r="ZL166" s="1087"/>
      <c r="ZM166" s="1087"/>
      <c r="ZN166" s="1087"/>
      <c r="ZO166" s="1087"/>
      <c r="ZP166" s="1087"/>
      <c r="ZQ166" s="1087"/>
      <c r="ZR166" s="1087"/>
      <c r="ZS166" s="1087"/>
      <c r="ZT166" s="1087"/>
      <c r="ZU166" s="1087"/>
      <c r="ZV166" s="1087"/>
      <c r="ZW166" s="1087"/>
      <c r="ZX166" s="1087"/>
      <c r="ZY166" s="1087"/>
      <c r="ZZ166" s="1087"/>
      <c r="AAA166" s="1087"/>
      <c r="AAB166" s="1087"/>
      <c r="AAC166" s="1087"/>
      <c r="AAD166" s="1087"/>
      <c r="AAE166" s="1087"/>
      <c r="AAF166" s="1087"/>
      <c r="AAG166" s="1087"/>
      <c r="AAH166" s="1087"/>
      <c r="AAI166" s="1087"/>
      <c r="AAJ166" s="1087"/>
      <c r="AAK166" s="1087"/>
      <c r="AAL166" s="1087"/>
      <c r="AAM166" s="1087"/>
      <c r="AAN166" s="1087"/>
      <c r="AAO166" s="1087"/>
      <c r="AAP166" s="1087"/>
      <c r="AAQ166" s="1087"/>
      <c r="AAR166" s="1087"/>
      <c r="AAS166" s="1087"/>
      <c r="AAT166" s="1087"/>
      <c r="AAU166" s="1087"/>
      <c r="AAV166" s="1087"/>
      <c r="AAW166" s="1087"/>
      <c r="AAX166" s="1087"/>
      <c r="AAY166" s="1087"/>
      <c r="AAZ166" s="1087"/>
      <c r="ABA166" s="1087"/>
      <c r="ABB166" s="1087"/>
      <c r="ABC166" s="1087"/>
      <c r="ABD166" s="1087"/>
      <c r="ABE166" s="1087"/>
      <c r="ABF166" s="1087"/>
      <c r="ABG166" s="1087"/>
      <c r="ABH166" s="1087"/>
      <c r="ABI166" s="1087"/>
      <c r="ABJ166" s="1087"/>
      <c r="ABK166" s="1087"/>
      <c r="ABL166" s="1087"/>
      <c r="ABM166" s="1087"/>
      <c r="ABN166" s="1087"/>
      <c r="ABO166" s="1087"/>
      <c r="ABP166" s="1087"/>
      <c r="ABQ166" s="1087"/>
      <c r="ABR166" s="1087"/>
      <c r="ABS166" s="1087"/>
      <c r="ABT166" s="1087"/>
      <c r="ABU166" s="1087"/>
      <c r="ABV166" s="1087"/>
      <c r="ABW166" s="1087"/>
      <c r="ABX166" s="1087"/>
      <c r="ABY166" s="1087"/>
      <c r="ABZ166" s="1087"/>
      <c r="ACA166" s="1087"/>
      <c r="ACB166" s="1087"/>
      <c r="ACC166" s="1087"/>
      <c r="ACD166" s="1087"/>
      <c r="ACE166" s="1087"/>
      <c r="ACF166" s="1087"/>
      <c r="ACG166" s="1087"/>
      <c r="ACH166" s="1087"/>
      <c r="ACI166" s="1087"/>
      <c r="ACJ166" s="1087"/>
      <c r="ACK166" s="1087"/>
      <c r="ACL166" s="1087"/>
      <c r="ACM166" s="1087"/>
      <c r="ACN166" s="1087"/>
      <c r="ACO166" s="1087"/>
      <c r="ACP166" s="1087"/>
      <c r="ACQ166" s="1087"/>
      <c r="ACR166" s="1087"/>
      <c r="ACS166" s="1087"/>
      <c r="ACT166" s="1087"/>
      <c r="ACU166" s="1087"/>
      <c r="ACV166" s="1087"/>
      <c r="ACW166" s="1087"/>
      <c r="ACX166" s="1087"/>
      <c r="ACY166" s="1087"/>
      <c r="ACZ166" s="1087"/>
      <c r="ADA166" s="1087"/>
      <c r="ADB166" s="1087"/>
      <c r="ADC166" s="1087"/>
      <c r="ADD166" s="1087"/>
      <c r="ADE166" s="1087"/>
      <c r="ADF166" s="1087"/>
      <c r="ADG166" s="1087"/>
      <c r="ADH166" s="1087"/>
      <c r="ADI166" s="1087"/>
      <c r="ADJ166" s="1087"/>
      <c r="ADK166" s="1087"/>
      <c r="ADL166" s="1087"/>
      <c r="ADM166" s="1087"/>
      <c r="ADN166" s="1087"/>
      <c r="ADO166" s="1087"/>
      <c r="ADP166" s="1087"/>
      <c r="ADQ166" s="1087"/>
      <c r="ADR166" s="1087"/>
      <c r="ADS166" s="1087"/>
      <c r="ADT166" s="1087"/>
      <c r="ADU166" s="1087"/>
      <c r="ADV166" s="1087"/>
      <c r="ADW166" s="1087"/>
      <c r="ADX166" s="1087"/>
      <c r="ADY166" s="1087"/>
      <c r="ADZ166" s="1087"/>
      <c r="AEA166" s="1087"/>
      <c r="AEB166" s="1087"/>
      <c r="AEC166" s="1087"/>
      <c r="AED166" s="1087"/>
      <c r="AEE166" s="1087"/>
      <c r="AEF166" s="1087"/>
      <c r="AEG166" s="1087"/>
      <c r="AEH166" s="1087"/>
      <c r="AEI166" s="1087"/>
      <c r="AEJ166" s="1087"/>
      <c r="AEK166" s="1087"/>
      <c r="AEL166" s="1087"/>
      <c r="AEM166" s="1087"/>
      <c r="AEN166" s="1087"/>
      <c r="AEO166" s="1087"/>
      <c r="AEP166" s="1087"/>
      <c r="AEQ166" s="1087"/>
      <c r="AER166" s="1087"/>
      <c r="AES166" s="1087"/>
      <c r="AET166" s="1087"/>
      <c r="AEU166" s="1087"/>
      <c r="AEV166" s="1087"/>
      <c r="AEW166" s="1087"/>
      <c r="AEX166" s="1087"/>
      <c r="AEY166" s="1087"/>
      <c r="AEZ166" s="1087"/>
      <c r="AFA166" s="1087"/>
      <c r="AFB166" s="1087"/>
      <c r="AFC166" s="1087"/>
      <c r="AFD166" s="1087"/>
      <c r="AFE166" s="1087"/>
      <c r="AFF166" s="1087"/>
      <c r="AFG166" s="1087"/>
      <c r="AFH166" s="1087"/>
      <c r="AFI166" s="1087"/>
      <c r="AFJ166" s="1087"/>
      <c r="AFK166" s="1087"/>
      <c r="AFL166" s="1087"/>
      <c r="AFM166" s="1087"/>
      <c r="AFN166" s="1087"/>
      <c r="AFO166" s="1087"/>
      <c r="AFP166" s="1087"/>
      <c r="AFQ166" s="1087"/>
      <c r="AFR166" s="1087"/>
      <c r="AFS166" s="1087"/>
      <c r="AFT166" s="1087"/>
      <c r="AFU166" s="1087"/>
      <c r="AFV166" s="1087"/>
      <c r="AFW166" s="1087"/>
      <c r="AFX166" s="1087"/>
      <c r="AFY166" s="1087"/>
      <c r="AFZ166" s="1087"/>
      <c r="AGA166" s="1087"/>
      <c r="AGB166" s="1087"/>
      <c r="AGC166" s="1087"/>
      <c r="AGD166" s="1087"/>
      <c r="AGE166" s="1087"/>
      <c r="AGF166" s="1087"/>
      <c r="AGG166" s="1087"/>
      <c r="AGH166" s="1087"/>
      <c r="AGI166" s="1087"/>
      <c r="AGJ166" s="1087"/>
      <c r="AGK166" s="1087"/>
      <c r="AGL166" s="1087"/>
      <c r="AGM166" s="1087"/>
      <c r="AGN166" s="1087"/>
      <c r="AGO166" s="1087"/>
      <c r="AGP166" s="1087"/>
      <c r="AGQ166" s="1087"/>
      <c r="AGR166" s="1087"/>
      <c r="AGS166" s="1087"/>
      <c r="AGT166" s="1087"/>
      <c r="AGU166" s="1087"/>
      <c r="AGV166" s="1087"/>
      <c r="AGW166" s="1087"/>
      <c r="AGX166" s="1087"/>
      <c r="AGY166" s="1087"/>
      <c r="AGZ166" s="1087"/>
      <c r="AHA166" s="1087"/>
      <c r="AHB166" s="1087"/>
      <c r="AHC166" s="1087"/>
      <c r="AHD166" s="1087"/>
      <c r="AHE166" s="1087"/>
      <c r="AHF166" s="1087"/>
      <c r="AHG166" s="1087"/>
      <c r="AHH166" s="1087"/>
      <c r="AHI166" s="1087"/>
      <c r="AHJ166" s="1087"/>
      <c r="AHK166" s="1087"/>
      <c r="AHL166" s="1087"/>
      <c r="AHM166" s="1087"/>
      <c r="AHN166" s="1087"/>
      <c r="AHO166" s="1087"/>
      <c r="AHP166" s="1087"/>
      <c r="AHQ166" s="1087"/>
      <c r="AHR166" s="1087"/>
      <c r="AHS166" s="1087"/>
      <c r="AHT166" s="1087"/>
      <c r="AHU166" s="1087"/>
      <c r="AHV166" s="1087"/>
      <c r="AHW166" s="1087"/>
      <c r="AHX166" s="1087"/>
      <c r="AHY166" s="1087"/>
      <c r="AHZ166" s="1087"/>
      <c r="AIA166" s="1087"/>
      <c r="AIB166" s="1087"/>
      <c r="AIC166" s="1087"/>
      <c r="AID166" s="1087"/>
      <c r="AIE166" s="1087"/>
      <c r="AIF166" s="1087"/>
      <c r="AIG166" s="1087"/>
      <c r="AIH166" s="1087"/>
      <c r="AII166" s="1087"/>
      <c r="AIJ166" s="1087"/>
      <c r="AIK166" s="1087"/>
      <c r="AIL166" s="1087"/>
      <c r="AIM166" s="1087"/>
      <c r="AIN166" s="1087"/>
      <c r="AIO166" s="1087"/>
      <c r="AIP166" s="1087"/>
      <c r="AIQ166" s="1087"/>
      <c r="AIR166" s="1087"/>
      <c r="AIS166" s="1087"/>
      <c r="AIT166" s="1087"/>
      <c r="AIU166" s="1087"/>
      <c r="AIV166" s="1087"/>
      <c r="AIW166" s="1087"/>
      <c r="AIX166" s="1087"/>
      <c r="AIY166" s="1087"/>
      <c r="AIZ166" s="1087"/>
      <c r="AJA166" s="1087"/>
      <c r="AJB166" s="1087"/>
      <c r="AJC166" s="1087"/>
      <c r="AJD166" s="1087"/>
      <c r="AJE166" s="1087"/>
      <c r="AJF166" s="1087"/>
      <c r="AJG166" s="1087"/>
      <c r="AJH166" s="1087"/>
      <c r="AJI166" s="1087"/>
      <c r="AJJ166" s="1087"/>
      <c r="AJK166" s="1087"/>
      <c r="AJL166" s="1087"/>
      <c r="AJM166" s="1087"/>
      <c r="AJN166" s="1087"/>
      <c r="AJO166" s="1087"/>
      <c r="AJP166" s="1087"/>
      <c r="AJQ166" s="1087"/>
      <c r="AJR166" s="1087"/>
      <c r="AJS166" s="1087"/>
      <c r="AJT166" s="1087"/>
      <c r="AJU166" s="1087"/>
      <c r="AJV166" s="1087"/>
      <c r="AJW166" s="1087"/>
      <c r="AJX166" s="1087"/>
      <c r="AJY166" s="1087"/>
      <c r="AJZ166" s="1087"/>
      <c r="AKA166" s="1087"/>
      <c r="AKB166" s="1087"/>
      <c r="AKC166" s="1087"/>
      <c r="AKD166" s="1087"/>
      <c r="AKE166" s="1087"/>
      <c r="AKF166" s="1087"/>
      <c r="AKG166" s="1087"/>
      <c r="AKH166" s="1087"/>
      <c r="AKI166" s="1087"/>
      <c r="AKJ166" s="1087"/>
      <c r="AKK166" s="1087"/>
      <c r="AKL166" s="1087"/>
      <c r="AKM166" s="1087"/>
      <c r="AKN166" s="1087"/>
      <c r="AKO166" s="1087"/>
      <c r="AKP166" s="1087"/>
      <c r="AKQ166" s="1087"/>
      <c r="AKR166" s="1087"/>
      <c r="AKS166" s="1087"/>
      <c r="AKT166" s="1087"/>
      <c r="AKU166" s="1087"/>
      <c r="AKV166" s="1087"/>
      <c r="AKW166" s="1087"/>
      <c r="AKX166" s="1087"/>
      <c r="AKY166" s="1087"/>
      <c r="AKZ166" s="1087"/>
      <c r="ALA166" s="1087"/>
      <c r="ALB166" s="1087"/>
      <c r="ALC166" s="1087"/>
      <c r="ALD166" s="1087"/>
      <c r="ALE166" s="1087"/>
      <c r="ALF166" s="1087"/>
      <c r="ALG166" s="1087"/>
      <c r="ALH166" s="1087"/>
      <c r="ALI166" s="1087"/>
      <c r="ALJ166" s="1087"/>
      <c r="ALK166" s="1087"/>
      <c r="ALL166" s="1087"/>
      <c r="ALM166" s="1087"/>
      <c r="ALN166" s="1087"/>
      <c r="ALO166" s="1087"/>
      <c r="ALP166" s="1087"/>
      <c r="ALQ166" s="1087"/>
      <c r="ALR166" s="1087"/>
      <c r="ALS166" s="1087"/>
      <c r="ALT166" s="1087"/>
      <c r="ALU166" s="1087"/>
      <c r="ALV166" s="1087"/>
      <c r="ALW166" s="1087"/>
      <c r="ALX166" s="1087"/>
      <c r="ALY166" s="1087"/>
      <c r="ALZ166" s="1087"/>
      <c r="AMA166" s="1087"/>
      <c r="AMB166" s="1087"/>
      <c r="AMC166" s="1087"/>
      <c r="AMD166" s="1087"/>
      <c r="AME166" s="1087"/>
      <c r="AMF166" s="1087"/>
      <c r="AMG166" s="1087"/>
      <c r="AMH166" s="1087"/>
    </row>
    <row r="167" spans="1:1025" s="793" customFormat="1" ht="12" x14ac:dyDescent="0.2">
      <c r="A167" s="1113"/>
      <c r="C167" s="1085"/>
      <c r="D167" s="1085"/>
      <c r="E167" s="1085"/>
      <c r="F167" s="1085"/>
      <c r="G167" s="1085"/>
      <c r="H167" s="1357"/>
      <c r="I167" s="1087"/>
      <c r="J167" s="1087"/>
      <c r="K167" s="1087"/>
      <c r="L167" s="1087"/>
      <c r="M167" s="1087"/>
      <c r="N167" s="1087"/>
      <c r="O167" s="1087"/>
      <c r="P167" s="1087"/>
      <c r="Q167" s="1087"/>
      <c r="R167" s="1087"/>
      <c r="S167" s="1087"/>
      <c r="T167" s="1087"/>
      <c r="U167" s="1087"/>
      <c r="V167" s="1087"/>
      <c r="W167" s="1087"/>
      <c r="X167" s="1087"/>
      <c r="Y167" s="1087"/>
      <c r="Z167" s="1087"/>
      <c r="AA167" s="1087"/>
      <c r="AB167" s="1087"/>
      <c r="AC167" s="1087"/>
      <c r="AD167" s="1087"/>
      <c r="AE167" s="1087"/>
      <c r="AF167" s="1087"/>
      <c r="AG167" s="1087"/>
      <c r="AH167" s="1087"/>
      <c r="AI167" s="1087"/>
      <c r="AJ167" s="1087"/>
      <c r="AK167" s="1087"/>
      <c r="AL167" s="1087"/>
      <c r="AM167" s="1087"/>
      <c r="AN167" s="1087"/>
      <c r="AO167" s="1087"/>
      <c r="AP167" s="1087"/>
      <c r="AQ167" s="1087"/>
      <c r="AR167" s="1087"/>
      <c r="AS167" s="1087"/>
      <c r="AT167" s="1087"/>
      <c r="AU167" s="1087"/>
      <c r="AV167" s="1087"/>
      <c r="AW167" s="1087"/>
      <c r="AX167" s="1087"/>
      <c r="AY167" s="1087"/>
      <c r="AZ167" s="1087"/>
      <c r="BA167" s="1087"/>
      <c r="BB167" s="1087"/>
      <c r="BC167" s="1087"/>
      <c r="BD167" s="1087"/>
      <c r="BE167" s="1087"/>
      <c r="BF167" s="1087"/>
      <c r="BG167" s="1087"/>
      <c r="BH167" s="1087"/>
      <c r="BI167" s="1087"/>
      <c r="BJ167" s="1087"/>
      <c r="BK167" s="1087"/>
      <c r="BL167" s="1087"/>
      <c r="BM167" s="1087"/>
      <c r="BN167" s="1087"/>
      <c r="BO167" s="1087"/>
      <c r="BP167" s="1087"/>
      <c r="BQ167" s="1087"/>
      <c r="BR167" s="1087"/>
      <c r="BS167" s="1087"/>
      <c r="BT167" s="1087"/>
      <c r="BU167" s="1087"/>
      <c r="BV167" s="1087"/>
      <c r="BW167" s="1087"/>
      <c r="BX167" s="1087"/>
      <c r="BY167" s="1087"/>
      <c r="BZ167" s="1087"/>
      <c r="CA167" s="1087"/>
      <c r="CB167" s="1087"/>
      <c r="CC167" s="1087"/>
      <c r="CD167" s="1087"/>
      <c r="CE167" s="1087"/>
      <c r="CF167" s="1087"/>
      <c r="CG167" s="1087"/>
      <c r="CH167" s="1087"/>
      <c r="CI167" s="1087"/>
      <c r="CJ167" s="1087"/>
      <c r="CK167" s="1087"/>
      <c r="CL167" s="1087"/>
      <c r="CM167" s="1087"/>
      <c r="CN167" s="1087"/>
      <c r="CO167" s="1087"/>
      <c r="CP167" s="1087"/>
      <c r="CQ167" s="1087"/>
      <c r="CR167" s="1087"/>
      <c r="CS167" s="1087"/>
      <c r="CT167" s="1087"/>
      <c r="CU167" s="1087"/>
      <c r="CV167" s="1087"/>
      <c r="CW167" s="1087"/>
      <c r="CX167" s="1087"/>
      <c r="CY167" s="1087"/>
      <c r="CZ167" s="1087"/>
      <c r="DA167" s="1087"/>
      <c r="DB167" s="1087"/>
      <c r="DC167" s="1087"/>
      <c r="DD167" s="1087"/>
      <c r="DE167" s="1087"/>
      <c r="DF167" s="1087"/>
      <c r="DG167" s="1087"/>
      <c r="DH167" s="1087"/>
      <c r="DI167" s="1087"/>
      <c r="DJ167" s="1087"/>
      <c r="DK167" s="1087"/>
      <c r="DL167" s="1087"/>
      <c r="DM167" s="1087"/>
      <c r="DN167" s="1087"/>
      <c r="DO167" s="1087"/>
      <c r="DP167" s="1087"/>
      <c r="DQ167" s="1087"/>
      <c r="DR167" s="1087"/>
      <c r="DS167" s="1087"/>
      <c r="DT167" s="1087"/>
      <c r="DU167" s="1087"/>
      <c r="DV167" s="1087"/>
      <c r="DW167" s="1087"/>
      <c r="DX167" s="1087"/>
      <c r="DY167" s="1087"/>
      <c r="DZ167" s="1087"/>
      <c r="EA167" s="1087"/>
      <c r="EB167" s="1087"/>
      <c r="EC167" s="1087"/>
      <c r="ED167" s="1087"/>
      <c r="EE167" s="1087"/>
      <c r="EF167" s="1087"/>
      <c r="EG167" s="1087"/>
      <c r="EH167" s="1087"/>
      <c r="EI167" s="1087"/>
      <c r="EJ167" s="1087"/>
      <c r="EK167" s="1087"/>
      <c r="EL167" s="1087"/>
      <c r="EM167" s="1087"/>
      <c r="EN167" s="1087"/>
      <c r="EO167" s="1087"/>
      <c r="EP167" s="1087"/>
      <c r="EQ167" s="1087"/>
      <c r="ER167" s="1087"/>
      <c r="ES167" s="1087"/>
      <c r="ET167" s="1087"/>
      <c r="EU167" s="1087"/>
      <c r="EV167" s="1087"/>
      <c r="EW167" s="1087"/>
      <c r="EX167" s="1087"/>
      <c r="EY167" s="1087"/>
      <c r="EZ167" s="1087"/>
      <c r="FA167" s="1087"/>
      <c r="FB167" s="1087"/>
      <c r="FC167" s="1087"/>
      <c r="FD167" s="1087"/>
      <c r="FE167" s="1087"/>
      <c r="FF167" s="1087"/>
      <c r="FG167" s="1087"/>
      <c r="FH167" s="1087"/>
      <c r="FI167" s="1087"/>
      <c r="FJ167" s="1087"/>
      <c r="FK167" s="1087"/>
      <c r="FL167" s="1087"/>
      <c r="FM167" s="1087"/>
      <c r="FN167" s="1087"/>
      <c r="FO167" s="1087"/>
      <c r="FP167" s="1087"/>
      <c r="FQ167" s="1087"/>
      <c r="FR167" s="1087"/>
      <c r="FS167" s="1087"/>
      <c r="FT167" s="1087"/>
      <c r="FU167" s="1087"/>
      <c r="FV167" s="1087"/>
      <c r="FW167" s="1087"/>
      <c r="FX167" s="1087"/>
      <c r="FY167" s="1087"/>
      <c r="FZ167" s="1087"/>
      <c r="GA167" s="1087"/>
      <c r="GB167" s="1087"/>
      <c r="GC167" s="1087"/>
      <c r="GD167" s="1087"/>
      <c r="GE167" s="1087"/>
      <c r="GF167" s="1087"/>
      <c r="GG167" s="1087"/>
      <c r="GH167" s="1087"/>
      <c r="GI167" s="1087"/>
      <c r="GJ167" s="1087"/>
      <c r="GK167" s="1087"/>
      <c r="GL167" s="1087"/>
      <c r="GM167" s="1087"/>
      <c r="GN167" s="1087"/>
      <c r="GO167" s="1087"/>
      <c r="GP167" s="1087"/>
      <c r="GQ167" s="1087"/>
      <c r="GR167" s="1087"/>
      <c r="GS167" s="1087"/>
      <c r="GT167" s="1087"/>
      <c r="GU167" s="1087"/>
      <c r="GV167" s="1087"/>
      <c r="GW167" s="1087"/>
      <c r="GX167" s="1087"/>
      <c r="GY167" s="1087"/>
      <c r="GZ167" s="1087"/>
      <c r="HA167" s="1087"/>
      <c r="HB167" s="1087"/>
      <c r="HC167" s="1087"/>
      <c r="HD167" s="1087"/>
      <c r="HE167" s="1087"/>
      <c r="HF167" s="1087"/>
      <c r="HG167" s="1087"/>
      <c r="HH167" s="1087"/>
      <c r="HI167" s="1087"/>
      <c r="HJ167" s="1087"/>
      <c r="HK167" s="1087"/>
      <c r="HL167" s="1087"/>
      <c r="HM167" s="1087"/>
      <c r="HN167" s="1087"/>
      <c r="HO167" s="1087"/>
      <c r="HP167" s="1087"/>
      <c r="HQ167" s="1087"/>
      <c r="HR167" s="1087"/>
      <c r="HS167" s="1087"/>
      <c r="HT167" s="1087"/>
      <c r="HU167" s="1087"/>
      <c r="HV167" s="1087"/>
      <c r="HW167" s="1087"/>
      <c r="HX167" s="1087"/>
      <c r="HY167" s="1087"/>
      <c r="HZ167" s="1087"/>
      <c r="IA167" s="1087"/>
      <c r="IB167" s="1087"/>
      <c r="IC167" s="1087"/>
      <c r="ID167" s="1087"/>
      <c r="IE167" s="1087"/>
      <c r="IF167" s="1087"/>
      <c r="IG167" s="1087"/>
      <c r="IH167" s="1087"/>
      <c r="II167" s="1087"/>
      <c r="IJ167" s="1087"/>
      <c r="IK167" s="1087"/>
      <c r="IL167" s="1087"/>
      <c r="IM167" s="1087"/>
      <c r="IN167" s="1087"/>
      <c r="IO167" s="1087"/>
      <c r="IP167" s="1087"/>
      <c r="IQ167" s="1087"/>
      <c r="IR167" s="1087"/>
      <c r="IS167" s="1087"/>
      <c r="IT167" s="1087"/>
      <c r="IU167" s="1087"/>
      <c r="IV167" s="1087"/>
      <c r="IW167" s="1087"/>
      <c r="IX167" s="1087"/>
      <c r="IY167" s="1087"/>
      <c r="IZ167" s="1087"/>
      <c r="JA167" s="1087"/>
      <c r="JB167" s="1087"/>
      <c r="JC167" s="1087"/>
      <c r="JD167" s="1087"/>
      <c r="JE167" s="1087"/>
      <c r="JF167" s="1087"/>
      <c r="JG167" s="1087"/>
      <c r="JH167" s="1087"/>
      <c r="JI167" s="1087"/>
      <c r="JJ167" s="1087"/>
      <c r="JK167" s="1087"/>
      <c r="JL167" s="1087"/>
      <c r="JM167" s="1087"/>
      <c r="JN167" s="1087"/>
      <c r="JO167" s="1087"/>
      <c r="JP167" s="1087"/>
      <c r="JQ167" s="1087"/>
      <c r="JR167" s="1087"/>
      <c r="JS167" s="1087"/>
      <c r="JT167" s="1087"/>
      <c r="JU167" s="1087"/>
      <c r="JV167" s="1087"/>
      <c r="JW167" s="1087"/>
      <c r="JX167" s="1087"/>
      <c r="JY167" s="1087"/>
      <c r="JZ167" s="1087"/>
      <c r="KA167" s="1087"/>
      <c r="KB167" s="1087"/>
      <c r="KC167" s="1087"/>
      <c r="KD167" s="1087"/>
      <c r="KE167" s="1087"/>
      <c r="KF167" s="1087"/>
      <c r="KG167" s="1087"/>
      <c r="KH167" s="1087"/>
      <c r="KI167" s="1087"/>
      <c r="KJ167" s="1087"/>
      <c r="KK167" s="1087"/>
      <c r="KL167" s="1087"/>
      <c r="KM167" s="1087"/>
      <c r="KN167" s="1087"/>
      <c r="KO167" s="1087"/>
      <c r="KP167" s="1087"/>
      <c r="KQ167" s="1087"/>
      <c r="KR167" s="1087"/>
      <c r="KS167" s="1087"/>
      <c r="KT167" s="1087"/>
      <c r="KU167" s="1087"/>
      <c r="KV167" s="1087"/>
      <c r="KW167" s="1087"/>
      <c r="KX167" s="1087"/>
      <c r="KY167" s="1087"/>
      <c r="KZ167" s="1087"/>
      <c r="LA167" s="1087"/>
      <c r="LB167" s="1087"/>
      <c r="LC167" s="1087"/>
      <c r="LD167" s="1087"/>
      <c r="LE167" s="1087"/>
      <c r="LF167" s="1087"/>
      <c r="LG167" s="1087"/>
      <c r="LH167" s="1087"/>
      <c r="LI167" s="1087"/>
      <c r="LJ167" s="1087"/>
      <c r="LK167" s="1087"/>
      <c r="LL167" s="1087"/>
      <c r="LM167" s="1087"/>
      <c r="LN167" s="1087"/>
      <c r="LO167" s="1087"/>
      <c r="LP167" s="1087"/>
      <c r="LQ167" s="1087"/>
      <c r="LR167" s="1087"/>
      <c r="LS167" s="1087"/>
      <c r="LT167" s="1087"/>
      <c r="LU167" s="1087"/>
      <c r="LV167" s="1087"/>
      <c r="LW167" s="1087"/>
      <c r="LX167" s="1087"/>
      <c r="LY167" s="1087"/>
      <c r="LZ167" s="1087"/>
      <c r="MA167" s="1087"/>
      <c r="MB167" s="1087"/>
      <c r="MC167" s="1087"/>
      <c r="MD167" s="1087"/>
      <c r="ME167" s="1087"/>
      <c r="MF167" s="1087"/>
      <c r="MG167" s="1087"/>
      <c r="MH167" s="1087"/>
      <c r="MI167" s="1087"/>
      <c r="MJ167" s="1087"/>
      <c r="MK167" s="1087"/>
      <c r="ML167" s="1087"/>
      <c r="MM167" s="1087"/>
      <c r="MN167" s="1087"/>
      <c r="MO167" s="1087"/>
      <c r="MP167" s="1087"/>
      <c r="MQ167" s="1087"/>
      <c r="MR167" s="1087"/>
      <c r="MS167" s="1087"/>
      <c r="MT167" s="1087"/>
      <c r="MU167" s="1087"/>
      <c r="MV167" s="1087"/>
      <c r="MW167" s="1087"/>
      <c r="MX167" s="1087"/>
      <c r="MY167" s="1087"/>
      <c r="MZ167" s="1087"/>
      <c r="NA167" s="1087"/>
      <c r="NB167" s="1087"/>
      <c r="NC167" s="1087"/>
      <c r="ND167" s="1087"/>
      <c r="NE167" s="1087"/>
      <c r="NF167" s="1087"/>
      <c r="NG167" s="1087"/>
      <c r="NH167" s="1087"/>
      <c r="NI167" s="1087"/>
      <c r="NJ167" s="1087"/>
      <c r="NK167" s="1087"/>
      <c r="NL167" s="1087"/>
      <c r="NM167" s="1087"/>
      <c r="NN167" s="1087"/>
      <c r="NO167" s="1087"/>
      <c r="NP167" s="1087"/>
      <c r="NQ167" s="1087"/>
      <c r="NR167" s="1087"/>
      <c r="NS167" s="1087"/>
      <c r="NT167" s="1087"/>
      <c r="NU167" s="1087"/>
      <c r="NV167" s="1087"/>
      <c r="NW167" s="1087"/>
      <c r="NX167" s="1087"/>
      <c r="NY167" s="1087"/>
      <c r="NZ167" s="1087"/>
      <c r="OA167" s="1087"/>
      <c r="OB167" s="1087"/>
      <c r="OC167" s="1087"/>
      <c r="OD167" s="1087"/>
      <c r="OE167" s="1087"/>
      <c r="OF167" s="1087"/>
      <c r="OG167" s="1087"/>
      <c r="OH167" s="1087"/>
      <c r="OI167" s="1087"/>
      <c r="OJ167" s="1087"/>
      <c r="OK167" s="1087"/>
      <c r="OL167" s="1087"/>
      <c r="OM167" s="1087"/>
      <c r="ON167" s="1087"/>
      <c r="OO167" s="1087"/>
      <c r="OP167" s="1087"/>
      <c r="OQ167" s="1087"/>
      <c r="OR167" s="1087"/>
      <c r="OS167" s="1087"/>
      <c r="OT167" s="1087"/>
      <c r="OU167" s="1087"/>
      <c r="OV167" s="1087"/>
      <c r="OW167" s="1087"/>
      <c r="OX167" s="1087"/>
      <c r="OY167" s="1087"/>
      <c r="OZ167" s="1087"/>
      <c r="PA167" s="1087"/>
      <c r="PB167" s="1087"/>
      <c r="PC167" s="1087"/>
      <c r="PD167" s="1087"/>
      <c r="PE167" s="1087"/>
      <c r="PF167" s="1087"/>
      <c r="PG167" s="1087"/>
      <c r="PH167" s="1087"/>
      <c r="PI167" s="1087"/>
      <c r="PJ167" s="1087"/>
      <c r="PK167" s="1087"/>
      <c r="PL167" s="1087"/>
      <c r="PM167" s="1087"/>
      <c r="PN167" s="1087"/>
      <c r="PO167" s="1087"/>
      <c r="PP167" s="1087"/>
      <c r="PQ167" s="1087"/>
      <c r="PR167" s="1087"/>
      <c r="PS167" s="1087"/>
      <c r="PT167" s="1087"/>
      <c r="PU167" s="1087"/>
      <c r="PV167" s="1087"/>
      <c r="PW167" s="1087"/>
      <c r="PX167" s="1087"/>
      <c r="PY167" s="1087"/>
      <c r="PZ167" s="1087"/>
      <c r="QA167" s="1087"/>
      <c r="QB167" s="1087"/>
      <c r="QC167" s="1087"/>
      <c r="QD167" s="1087"/>
      <c r="QE167" s="1087"/>
      <c r="QF167" s="1087"/>
      <c r="QG167" s="1087"/>
      <c r="QH167" s="1087"/>
      <c r="QI167" s="1087"/>
      <c r="QJ167" s="1087"/>
      <c r="QK167" s="1087"/>
      <c r="QL167" s="1087"/>
      <c r="QM167" s="1087"/>
      <c r="QN167" s="1087"/>
      <c r="QO167" s="1087"/>
      <c r="QP167" s="1087"/>
      <c r="QQ167" s="1087"/>
      <c r="QR167" s="1087"/>
      <c r="QS167" s="1087"/>
      <c r="QT167" s="1087"/>
      <c r="QU167" s="1087"/>
      <c r="QV167" s="1087"/>
      <c r="QW167" s="1087"/>
      <c r="QX167" s="1087"/>
      <c r="QY167" s="1087"/>
      <c r="QZ167" s="1087"/>
      <c r="RA167" s="1087"/>
      <c r="RB167" s="1087"/>
      <c r="RC167" s="1087"/>
      <c r="RD167" s="1087"/>
      <c r="RE167" s="1087"/>
      <c r="RF167" s="1087"/>
      <c r="RG167" s="1087"/>
      <c r="RH167" s="1087"/>
      <c r="RI167" s="1087"/>
      <c r="RJ167" s="1087"/>
      <c r="RK167" s="1087"/>
      <c r="RL167" s="1087"/>
      <c r="RM167" s="1087"/>
      <c r="RN167" s="1087"/>
      <c r="RO167" s="1087"/>
      <c r="RP167" s="1087"/>
      <c r="RQ167" s="1087"/>
      <c r="RR167" s="1087"/>
      <c r="RS167" s="1087"/>
      <c r="RT167" s="1087"/>
      <c r="RU167" s="1087"/>
      <c r="RV167" s="1087"/>
      <c r="RW167" s="1087"/>
      <c r="RX167" s="1087"/>
      <c r="RY167" s="1087"/>
      <c r="RZ167" s="1087"/>
      <c r="SA167" s="1087"/>
      <c r="SB167" s="1087"/>
      <c r="SC167" s="1087"/>
      <c r="SD167" s="1087"/>
      <c r="SE167" s="1087"/>
      <c r="SF167" s="1087"/>
      <c r="SG167" s="1087"/>
      <c r="SH167" s="1087"/>
      <c r="SI167" s="1087"/>
      <c r="SJ167" s="1087"/>
      <c r="SK167" s="1087"/>
      <c r="SL167" s="1087"/>
      <c r="SM167" s="1087"/>
      <c r="SN167" s="1087"/>
      <c r="SO167" s="1087"/>
      <c r="SP167" s="1087"/>
      <c r="SQ167" s="1087"/>
      <c r="SR167" s="1087"/>
      <c r="SS167" s="1087"/>
      <c r="ST167" s="1087"/>
      <c r="SU167" s="1087"/>
      <c r="SV167" s="1087"/>
      <c r="SW167" s="1087"/>
      <c r="SX167" s="1087"/>
      <c r="SY167" s="1087"/>
      <c r="SZ167" s="1087"/>
      <c r="TA167" s="1087"/>
      <c r="TB167" s="1087"/>
      <c r="TC167" s="1087"/>
      <c r="TD167" s="1087"/>
      <c r="TE167" s="1087"/>
      <c r="TF167" s="1087"/>
      <c r="TG167" s="1087"/>
      <c r="TH167" s="1087"/>
      <c r="TI167" s="1087"/>
      <c r="TJ167" s="1087"/>
      <c r="TK167" s="1087"/>
      <c r="TL167" s="1087"/>
      <c r="TM167" s="1087"/>
      <c r="TN167" s="1087"/>
      <c r="TO167" s="1087"/>
      <c r="TP167" s="1087"/>
      <c r="TQ167" s="1087"/>
      <c r="TR167" s="1087"/>
      <c r="TS167" s="1087"/>
      <c r="TT167" s="1087"/>
      <c r="TU167" s="1087"/>
      <c r="TV167" s="1087"/>
      <c r="TW167" s="1087"/>
      <c r="TX167" s="1087"/>
      <c r="TY167" s="1087"/>
      <c r="TZ167" s="1087"/>
      <c r="UA167" s="1087"/>
      <c r="UB167" s="1087"/>
      <c r="UC167" s="1087"/>
      <c r="UD167" s="1087"/>
      <c r="UE167" s="1087"/>
      <c r="UF167" s="1087"/>
      <c r="UG167" s="1087"/>
      <c r="UH167" s="1087"/>
      <c r="UI167" s="1087"/>
      <c r="UJ167" s="1087"/>
      <c r="UK167" s="1087"/>
      <c r="UL167" s="1087"/>
      <c r="UM167" s="1087"/>
      <c r="UN167" s="1087"/>
      <c r="UO167" s="1087"/>
      <c r="UP167" s="1087"/>
      <c r="UQ167" s="1087"/>
      <c r="UR167" s="1087"/>
      <c r="US167" s="1087"/>
      <c r="UT167" s="1087"/>
      <c r="UU167" s="1087"/>
      <c r="UV167" s="1087"/>
      <c r="UW167" s="1087"/>
      <c r="UX167" s="1087"/>
      <c r="UY167" s="1087"/>
      <c r="UZ167" s="1087"/>
      <c r="VA167" s="1087"/>
      <c r="VB167" s="1087"/>
      <c r="VC167" s="1087"/>
      <c r="VD167" s="1087"/>
      <c r="VE167" s="1087"/>
      <c r="VF167" s="1087"/>
      <c r="VG167" s="1087"/>
      <c r="VH167" s="1087"/>
      <c r="VI167" s="1087"/>
      <c r="VJ167" s="1087"/>
      <c r="VK167" s="1087"/>
      <c r="VL167" s="1087"/>
      <c r="VM167" s="1087"/>
      <c r="VN167" s="1087"/>
      <c r="VO167" s="1087"/>
      <c r="VP167" s="1087"/>
      <c r="VQ167" s="1087"/>
      <c r="VR167" s="1087"/>
      <c r="VS167" s="1087"/>
      <c r="VT167" s="1087"/>
      <c r="VU167" s="1087"/>
      <c r="VV167" s="1087"/>
      <c r="VW167" s="1087"/>
      <c r="VX167" s="1087"/>
      <c r="VY167" s="1087"/>
      <c r="VZ167" s="1087"/>
      <c r="WA167" s="1087"/>
      <c r="WB167" s="1087"/>
      <c r="WC167" s="1087"/>
      <c r="WD167" s="1087"/>
      <c r="WE167" s="1087"/>
      <c r="WF167" s="1087"/>
      <c r="WG167" s="1087"/>
      <c r="WH167" s="1087"/>
      <c r="WI167" s="1087"/>
      <c r="WJ167" s="1087"/>
      <c r="WK167" s="1087"/>
      <c r="WL167" s="1087"/>
      <c r="WM167" s="1087"/>
      <c r="WN167" s="1087"/>
      <c r="WO167" s="1087"/>
      <c r="WP167" s="1087"/>
      <c r="WQ167" s="1087"/>
      <c r="WR167" s="1087"/>
      <c r="WS167" s="1087"/>
      <c r="WT167" s="1087"/>
      <c r="WU167" s="1087"/>
      <c r="WV167" s="1087"/>
      <c r="WW167" s="1087"/>
      <c r="WX167" s="1087"/>
      <c r="WY167" s="1087"/>
      <c r="WZ167" s="1087"/>
      <c r="XA167" s="1087"/>
      <c r="XB167" s="1087"/>
      <c r="XC167" s="1087"/>
      <c r="XD167" s="1087"/>
      <c r="XE167" s="1087"/>
      <c r="XF167" s="1087"/>
      <c r="XG167" s="1087"/>
      <c r="XH167" s="1087"/>
      <c r="XI167" s="1087"/>
      <c r="XJ167" s="1087"/>
      <c r="XK167" s="1087"/>
      <c r="XL167" s="1087"/>
      <c r="XM167" s="1087"/>
      <c r="XN167" s="1087"/>
      <c r="XO167" s="1087"/>
      <c r="XP167" s="1087"/>
      <c r="XQ167" s="1087"/>
      <c r="XR167" s="1087"/>
      <c r="XS167" s="1087"/>
      <c r="XT167" s="1087"/>
      <c r="XU167" s="1087"/>
      <c r="XV167" s="1087"/>
      <c r="XW167" s="1087"/>
      <c r="XX167" s="1087"/>
      <c r="XY167" s="1087"/>
      <c r="XZ167" s="1087"/>
      <c r="YA167" s="1087"/>
      <c r="YB167" s="1087"/>
      <c r="YC167" s="1087"/>
      <c r="YD167" s="1087"/>
      <c r="YE167" s="1087"/>
      <c r="YF167" s="1087"/>
      <c r="YG167" s="1087"/>
      <c r="YH167" s="1087"/>
      <c r="YI167" s="1087"/>
      <c r="YJ167" s="1087"/>
      <c r="YK167" s="1087"/>
      <c r="YL167" s="1087"/>
      <c r="YM167" s="1087"/>
      <c r="YN167" s="1087"/>
      <c r="YO167" s="1087"/>
      <c r="YP167" s="1087"/>
      <c r="YQ167" s="1087"/>
      <c r="YR167" s="1087"/>
      <c r="YS167" s="1087"/>
      <c r="YT167" s="1087"/>
      <c r="YU167" s="1087"/>
      <c r="YV167" s="1087"/>
      <c r="YW167" s="1087"/>
      <c r="YX167" s="1087"/>
      <c r="YY167" s="1087"/>
      <c r="YZ167" s="1087"/>
      <c r="ZA167" s="1087"/>
      <c r="ZB167" s="1087"/>
      <c r="ZC167" s="1087"/>
      <c r="ZD167" s="1087"/>
      <c r="ZE167" s="1087"/>
      <c r="ZF167" s="1087"/>
      <c r="ZG167" s="1087"/>
      <c r="ZH167" s="1087"/>
      <c r="ZI167" s="1087"/>
      <c r="ZJ167" s="1087"/>
      <c r="ZK167" s="1087"/>
      <c r="ZL167" s="1087"/>
      <c r="ZM167" s="1087"/>
      <c r="ZN167" s="1087"/>
      <c r="ZO167" s="1087"/>
      <c r="ZP167" s="1087"/>
      <c r="ZQ167" s="1087"/>
      <c r="ZR167" s="1087"/>
      <c r="ZS167" s="1087"/>
      <c r="ZT167" s="1087"/>
      <c r="ZU167" s="1087"/>
      <c r="ZV167" s="1087"/>
      <c r="ZW167" s="1087"/>
      <c r="ZX167" s="1087"/>
      <c r="ZY167" s="1087"/>
      <c r="ZZ167" s="1087"/>
      <c r="AAA167" s="1087"/>
      <c r="AAB167" s="1087"/>
      <c r="AAC167" s="1087"/>
      <c r="AAD167" s="1087"/>
      <c r="AAE167" s="1087"/>
      <c r="AAF167" s="1087"/>
      <c r="AAG167" s="1087"/>
      <c r="AAH167" s="1087"/>
      <c r="AAI167" s="1087"/>
      <c r="AAJ167" s="1087"/>
      <c r="AAK167" s="1087"/>
      <c r="AAL167" s="1087"/>
      <c r="AAM167" s="1087"/>
      <c r="AAN167" s="1087"/>
      <c r="AAO167" s="1087"/>
      <c r="AAP167" s="1087"/>
      <c r="AAQ167" s="1087"/>
      <c r="AAR167" s="1087"/>
      <c r="AAS167" s="1087"/>
      <c r="AAT167" s="1087"/>
      <c r="AAU167" s="1087"/>
      <c r="AAV167" s="1087"/>
      <c r="AAW167" s="1087"/>
      <c r="AAX167" s="1087"/>
      <c r="AAY167" s="1087"/>
      <c r="AAZ167" s="1087"/>
      <c r="ABA167" s="1087"/>
      <c r="ABB167" s="1087"/>
      <c r="ABC167" s="1087"/>
      <c r="ABD167" s="1087"/>
      <c r="ABE167" s="1087"/>
      <c r="ABF167" s="1087"/>
      <c r="ABG167" s="1087"/>
      <c r="ABH167" s="1087"/>
      <c r="ABI167" s="1087"/>
      <c r="ABJ167" s="1087"/>
      <c r="ABK167" s="1087"/>
      <c r="ABL167" s="1087"/>
      <c r="ABM167" s="1087"/>
      <c r="ABN167" s="1087"/>
      <c r="ABO167" s="1087"/>
      <c r="ABP167" s="1087"/>
      <c r="ABQ167" s="1087"/>
      <c r="ABR167" s="1087"/>
      <c r="ABS167" s="1087"/>
      <c r="ABT167" s="1087"/>
      <c r="ABU167" s="1087"/>
      <c r="ABV167" s="1087"/>
      <c r="ABW167" s="1087"/>
      <c r="ABX167" s="1087"/>
      <c r="ABY167" s="1087"/>
      <c r="ABZ167" s="1087"/>
      <c r="ACA167" s="1087"/>
      <c r="ACB167" s="1087"/>
      <c r="ACC167" s="1087"/>
      <c r="ACD167" s="1087"/>
      <c r="ACE167" s="1087"/>
      <c r="ACF167" s="1087"/>
      <c r="ACG167" s="1087"/>
      <c r="ACH167" s="1087"/>
      <c r="ACI167" s="1087"/>
      <c r="ACJ167" s="1087"/>
      <c r="ACK167" s="1087"/>
      <c r="ACL167" s="1087"/>
      <c r="ACM167" s="1087"/>
      <c r="ACN167" s="1087"/>
      <c r="ACO167" s="1087"/>
      <c r="ACP167" s="1087"/>
      <c r="ACQ167" s="1087"/>
      <c r="ACR167" s="1087"/>
      <c r="ACS167" s="1087"/>
      <c r="ACT167" s="1087"/>
      <c r="ACU167" s="1087"/>
      <c r="ACV167" s="1087"/>
      <c r="ACW167" s="1087"/>
      <c r="ACX167" s="1087"/>
      <c r="ACY167" s="1087"/>
      <c r="ACZ167" s="1087"/>
      <c r="ADA167" s="1087"/>
      <c r="ADB167" s="1087"/>
      <c r="ADC167" s="1087"/>
      <c r="ADD167" s="1087"/>
      <c r="ADE167" s="1087"/>
      <c r="ADF167" s="1087"/>
      <c r="ADG167" s="1087"/>
      <c r="ADH167" s="1087"/>
      <c r="ADI167" s="1087"/>
      <c r="ADJ167" s="1087"/>
      <c r="ADK167" s="1087"/>
      <c r="ADL167" s="1087"/>
      <c r="ADM167" s="1087"/>
      <c r="ADN167" s="1087"/>
      <c r="ADO167" s="1087"/>
      <c r="ADP167" s="1087"/>
      <c r="ADQ167" s="1087"/>
      <c r="ADR167" s="1087"/>
      <c r="ADS167" s="1087"/>
      <c r="ADT167" s="1087"/>
      <c r="ADU167" s="1087"/>
      <c r="ADV167" s="1087"/>
      <c r="ADW167" s="1087"/>
      <c r="ADX167" s="1087"/>
      <c r="ADY167" s="1087"/>
      <c r="ADZ167" s="1087"/>
      <c r="AEA167" s="1087"/>
      <c r="AEB167" s="1087"/>
      <c r="AEC167" s="1087"/>
      <c r="AED167" s="1087"/>
      <c r="AEE167" s="1087"/>
      <c r="AEF167" s="1087"/>
      <c r="AEG167" s="1087"/>
      <c r="AEH167" s="1087"/>
      <c r="AEI167" s="1087"/>
      <c r="AEJ167" s="1087"/>
      <c r="AEK167" s="1087"/>
      <c r="AEL167" s="1087"/>
      <c r="AEM167" s="1087"/>
      <c r="AEN167" s="1087"/>
      <c r="AEO167" s="1087"/>
      <c r="AEP167" s="1087"/>
      <c r="AEQ167" s="1087"/>
      <c r="AER167" s="1087"/>
      <c r="AES167" s="1087"/>
      <c r="AET167" s="1087"/>
      <c r="AEU167" s="1087"/>
      <c r="AEV167" s="1087"/>
      <c r="AEW167" s="1087"/>
      <c r="AEX167" s="1087"/>
      <c r="AEY167" s="1087"/>
      <c r="AEZ167" s="1087"/>
      <c r="AFA167" s="1087"/>
      <c r="AFB167" s="1087"/>
      <c r="AFC167" s="1087"/>
      <c r="AFD167" s="1087"/>
      <c r="AFE167" s="1087"/>
      <c r="AFF167" s="1087"/>
      <c r="AFG167" s="1087"/>
      <c r="AFH167" s="1087"/>
      <c r="AFI167" s="1087"/>
      <c r="AFJ167" s="1087"/>
      <c r="AFK167" s="1087"/>
      <c r="AFL167" s="1087"/>
      <c r="AFM167" s="1087"/>
      <c r="AFN167" s="1087"/>
      <c r="AFO167" s="1087"/>
      <c r="AFP167" s="1087"/>
      <c r="AFQ167" s="1087"/>
      <c r="AFR167" s="1087"/>
      <c r="AFS167" s="1087"/>
      <c r="AFT167" s="1087"/>
      <c r="AFU167" s="1087"/>
      <c r="AFV167" s="1087"/>
      <c r="AFW167" s="1087"/>
      <c r="AFX167" s="1087"/>
      <c r="AFY167" s="1087"/>
      <c r="AFZ167" s="1087"/>
      <c r="AGA167" s="1087"/>
      <c r="AGB167" s="1087"/>
      <c r="AGC167" s="1087"/>
      <c r="AGD167" s="1087"/>
      <c r="AGE167" s="1087"/>
      <c r="AGF167" s="1087"/>
      <c r="AGG167" s="1087"/>
      <c r="AGH167" s="1087"/>
      <c r="AGI167" s="1087"/>
      <c r="AGJ167" s="1087"/>
      <c r="AGK167" s="1087"/>
      <c r="AGL167" s="1087"/>
      <c r="AGM167" s="1087"/>
      <c r="AGN167" s="1087"/>
      <c r="AGO167" s="1087"/>
      <c r="AGP167" s="1087"/>
      <c r="AGQ167" s="1087"/>
      <c r="AGR167" s="1087"/>
      <c r="AGS167" s="1087"/>
      <c r="AGT167" s="1087"/>
      <c r="AGU167" s="1087"/>
      <c r="AGV167" s="1087"/>
      <c r="AGW167" s="1087"/>
      <c r="AGX167" s="1087"/>
      <c r="AGY167" s="1087"/>
      <c r="AGZ167" s="1087"/>
      <c r="AHA167" s="1087"/>
      <c r="AHB167" s="1087"/>
      <c r="AHC167" s="1087"/>
      <c r="AHD167" s="1087"/>
      <c r="AHE167" s="1087"/>
      <c r="AHF167" s="1087"/>
      <c r="AHG167" s="1087"/>
      <c r="AHH167" s="1087"/>
      <c r="AHI167" s="1087"/>
      <c r="AHJ167" s="1087"/>
      <c r="AHK167" s="1087"/>
      <c r="AHL167" s="1087"/>
      <c r="AHM167" s="1087"/>
      <c r="AHN167" s="1087"/>
      <c r="AHO167" s="1087"/>
      <c r="AHP167" s="1087"/>
      <c r="AHQ167" s="1087"/>
      <c r="AHR167" s="1087"/>
      <c r="AHS167" s="1087"/>
      <c r="AHT167" s="1087"/>
      <c r="AHU167" s="1087"/>
      <c r="AHV167" s="1087"/>
      <c r="AHW167" s="1087"/>
      <c r="AHX167" s="1087"/>
      <c r="AHY167" s="1087"/>
      <c r="AHZ167" s="1087"/>
      <c r="AIA167" s="1087"/>
      <c r="AIB167" s="1087"/>
      <c r="AIC167" s="1087"/>
      <c r="AID167" s="1087"/>
      <c r="AIE167" s="1087"/>
      <c r="AIF167" s="1087"/>
      <c r="AIG167" s="1087"/>
      <c r="AIH167" s="1087"/>
      <c r="AII167" s="1087"/>
      <c r="AIJ167" s="1087"/>
      <c r="AIK167" s="1087"/>
      <c r="AIL167" s="1087"/>
      <c r="AIM167" s="1087"/>
      <c r="AIN167" s="1087"/>
      <c r="AIO167" s="1087"/>
      <c r="AIP167" s="1087"/>
      <c r="AIQ167" s="1087"/>
      <c r="AIR167" s="1087"/>
      <c r="AIS167" s="1087"/>
      <c r="AIT167" s="1087"/>
      <c r="AIU167" s="1087"/>
      <c r="AIV167" s="1087"/>
      <c r="AIW167" s="1087"/>
      <c r="AIX167" s="1087"/>
      <c r="AIY167" s="1087"/>
      <c r="AIZ167" s="1087"/>
      <c r="AJA167" s="1087"/>
      <c r="AJB167" s="1087"/>
      <c r="AJC167" s="1087"/>
      <c r="AJD167" s="1087"/>
      <c r="AJE167" s="1087"/>
      <c r="AJF167" s="1087"/>
      <c r="AJG167" s="1087"/>
      <c r="AJH167" s="1087"/>
      <c r="AJI167" s="1087"/>
      <c r="AJJ167" s="1087"/>
      <c r="AJK167" s="1087"/>
      <c r="AJL167" s="1087"/>
      <c r="AJM167" s="1087"/>
      <c r="AJN167" s="1087"/>
      <c r="AJO167" s="1087"/>
      <c r="AJP167" s="1087"/>
      <c r="AJQ167" s="1087"/>
      <c r="AJR167" s="1087"/>
      <c r="AJS167" s="1087"/>
      <c r="AJT167" s="1087"/>
      <c r="AJU167" s="1087"/>
      <c r="AJV167" s="1087"/>
      <c r="AJW167" s="1087"/>
      <c r="AJX167" s="1087"/>
      <c r="AJY167" s="1087"/>
      <c r="AJZ167" s="1087"/>
      <c r="AKA167" s="1087"/>
      <c r="AKB167" s="1087"/>
      <c r="AKC167" s="1087"/>
      <c r="AKD167" s="1087"/>
      <c r="AKE167" s="1087"/>
      <c r="AKF167" s="1087"/>
      <c r="AKG167" s="1087"/>
      <c r="AKH167" s="1087"/>
      <c r="AKI167" s="1087"/>
      <c r="AKJ167" s="1087"/>
      <c r="AKK167" s="1087"/>
      <c r="AKL167" s="1087"/>
      <c r="AKM167" s="1087"/>
      <c r="AKN167" s="1087"/>
      <c r="AKO167" s="1087"/>
      <c r="AKP167" s="1087"/>
      <c r="AKQ167" s="1087"/>
      <c r="AKR167" s="1087"/>
      <c r="AKS167" s="1087"/>
      <c r="AKT167" s="1087"/>
      <c r="AKU167" s="1087"/>
      <c r="AKV167" s="1087"/>
      <c r="AKW167" s="1087"/>
      <c r="AKX167" s="1087"/>
      <c r="AKY167" s="1087"/>
      <c r="AKZ167" s="1087"/>
      <c r="ALA167" s="1087"/>
      <c r="ALB167" s="1087"/>
      <c r="ALC167" s="1087"/>
      <c r="ALD167" s="1087"/>
      <c r="ALE167" s="1087"/>
      <c r="ALF167" s="1087"/>
      <c r="ALG167" s="1087"/>
      <c r="ALH167" s="1087"/>
      <c r="ALI167" s="1087"/>
      <c r="ALJ167" s="1087"/>
      <c r="ALK167" s="1087"/>
      <c r="ALL167" s="1087"/>
      <c r="ALM167" s="1087"/>
      <c r="ALN167" s="1087"/>
      <c r="ALO167" s="1087"/>
      <c r="ALP167" s="1087"/>
      <c r="ALQ167" s="1087"/>
      <c r="ALR167" s="1087"/>
      <c r="ALS167" s="1087"/>
      <c r="ALT167" s="1087"/>
      <c r="ALU167" s="1087"/>
      <c r="ALV167" s="1087"/>
      <c r="ALW167" s="1087"/>
      <c r="ALX167" s="1087"/>
      <c r="ALY167" s="1087"/>
      <c r="ALZ167" s="1087"/>
      <c r="AMA167" s="1087"/>
      <c r="AMB167" s="1087"/>
      <c r="AMC167" s="1087"/>
      <c r="AMD167" s="1087"/>
      <c r="AME167" s="1087"/>
      <c r="AMF167" s="1087"/>
      <c r="AMG167" s="1087"/>
      <c r="AMH167" s="1087"/>
    </row>
    <row r="168" spans="1:1025" s="1116" customFormat="1" ht="12" x14ac:dyDescent="0.2">
      <c r="A168" s="1111">
        <v>2</v>
      </c>
      <c r="B168" s="1083" t="s">
        <v>2739</v>
      </c>
      <c r="C168" s="1084">
        <v>8062769353.2600002</v>
      </c>
      <c r="D168" s="1084">
        <v>1010762578.98</v>
      </c>
      <c r="E168" s="1084">
        <v>9073531932.2399998</v>
      </c>
      <c r="F168" s="1084">
        <v>2789604003.5</v>
      </c>
      <c r="G168" s="1084">
        <v>6283927928.7399998</v>
      </c>
      <c r="H168" s="1356">
        <f>F168/E168</f>
        <v>0.30744411595533178</v>
      </c>
      <c r="AMI168" s="1083"/>
      <c r="AMJ168" s="1083"/>
    </row>
    <row r="169" spans="1:1025" s="793" customFormat="1" ht="12" x14ac:dyDescent="0.2">
      <c r="A169" s="1113" t="s">
        <v>2740</v>
      </c>
      <c r="B169" s="793" t="s">
        <v>2741</v>
      </c>
      <c r="C169" s="1085">
        <v>1881849511.77</v>
      </c>
      <c r="D169" s="1085">
        <v>318201316.01999998</v>
      </c>
      <c r="E169" s="1085">
        <v>2200050827.79</v>
      </c>
      <c r="F169" s="1085">
        <v>630269803.77999997</v>
      </c>
      <c r="G169" s="1085">
        <v>1569781024.01</v>
      </c>
      <c r="H169" s="1357">
        <f t="shared" ref="H169:H232" si="3">F169/E169</f>
        <v>0.28647965575100826</v>
      </c>
      <c r="I169" s="1087"/>
      <c r="J169" s="1087"/>
      <c r="K169" s="1087"/>
      <c r="L169" s="1087"/>
      <c r="M169" s="1087"/>
      <c r="N169" s="1087"/>
      <c r="O169" s="1087"/>
      <c r="P169" s="1087"/>
      <c r="Q169" s="1087"/>
      <c r="R169" s="1087"/>
      <c r="S169" s="1087"/>
      <c r="T169" s="1087"/>
      <c r="U169" s="1087"/>
      <c r="V169" s="1087"/>
      <c r="W169" s="1087"/>
      <c r="X169" s="1087"/>
      <c r="Y169" s="1087"/>
      <c r="Z169" s="1087"/>
      <c r="AA169" s="1087"/>
      <c r="AB169" s="1087"/>
      <c r="AC169" s="1087"/>
      <c r="AD169" s="1087"/>
      <c r="AE169" s="1087"/>
      <c r="AF169" s="1087"/>
      <c r="AG169" s="1087"/>
      <c r="AH169" s="1087"/>
      <c r="AI169" s="1087"/>
      <c r="AJ169" s="1087"/>
      <c r="AK169" s="1087"/>
      <c r="AL169" s="1087"/>
      <c r="AM169" s="1087"/>
      <c r="AN169" s="1087"/>
      <c r="AO169" s="1087"/>
      <c r="AP169" s="1087"/>
      <c r="AQ169" s="1087"/>
      <c r="AR169" s="1087"/>
      <c r="AS169" s="1087"/>
      <c r="AT169" s="1087"/>
      <c r="AU169" s="1087"/>
      <c r="AV169" s="1087"/>
      <c r="AW169" s="1087"/>
      <c r="AX169" s="1087"/>
      <c r="AY169" s="1087"/>
      <c r="AZ169" s="1087"/>
      <c r="BA169" s="1087"/>
      <c r="BB169" s="1087"/>
      <c r="BC169" s="1087"/>
      <c r="BD169" s="1087"/>
      <c r="BE169" s="1087"/>
      <c r="BF169" s="1087"/>
      <c r="BG169" s="1087"/>
      <c r="BH169" s="1087"/>
      <c r="BI169" s="1087"/>
      <c r="BJ169" s="1087"/>
      <c r="BK169" s="1087"/>
      <c r="BL169" s="1087"/>
      <c r="BM169" s="1087"/>
      <c r="BN169" s="1087"/>
      <c r="BO169" s="1087"/>
      <c r="BP169" s="1087"/>
      <c r="BQ169" s="1087"/>
      <c r="BR169" s="1087"/>
      <c r="BS169" s="1087"/>
      <c r="BT169" s="1087"/>
      <c r="BU169" s="1087"/>
      <c r="BV169" s="1087"/>
      <c r="BW169" s="1087"/>
      <c r="BX169" s="1087"/>
      <c r="BY169" s="1087"/>
      <c r="BZ169" s="1087"/>
      <c r="CA169" s="1087"/>
      <c r="CB169" s="1087"/>
      <c r="CC169" s="1087"/>
      <c r="CD169" s="1087"/>
      <c r="CE169" s="1087"/>
      <c r="CF169" s="1087"/>
      <c r="CG169" s="1087"/>
      <c r="CH169" s="1087"/>
      <c r="CI169" s="1087"/>
      <c r="CJ169" s="1087"/>
      <c r="CK169" s="1087"/>
      <c r="CL169" s="1087"/>
      <c r="CM169" s="1087"/>
      <c r="CN169" s="1087"/>
      <c r="CO169" s="1087"/>
      <c r="CP169" s="1087"/>
      <c r="CQ169" s="1087"/>
      <c r="CR169" s="1087"/>
      <c r="CS169" s="1087"/>
      <c r="CT169" s="1087"/>
      <c r="CU169" s="1087"/>
      <c r="CV169" s="1087"/>
      <c r="CW169" s="1087"/>
      <c r="CX169" s="1087"/>
      <c r="CY169" s="1087"/>
      <c r="CZ169" s="1087"/>
      <c r="DA169" s="1087"/>
      <c r="DB169" s="1087"/>
      <c r="DC169" s="1087"/>
      <c r="DD169" s="1087"/>
      <c r="DE169" s="1087"/>
      <c r="DF169" s="1087"/>
      <c r="DG169" s="1087"/>
      <c r="DH169" s="1087"/>
      <c r="DI169" s="1087"/>
      <c r="DJ169" s="1087"/>
      <c r="DK169" s="1087"/>
      <c r="DL169" s="1087"/>
      <c r="DM169" s="1087"/>
      <c r="DN169" s="1087"/>
      <c r="DO169" s="1087"/>
      <c r="DP169" s="1087"/>
      <c r="DQ169" s="1087"/>
      <c r="DR169" s="1087"/>
      <c r="DS169" s="1087"/>
      <c r="DT169" s="1087"/>
      <c r="DU169" s="1087"/>
      <c r="DV169" s="1087"/>
      <c r="DW169" s="1087"/>
      <c r="DX169" s="1087"/>
      <c r="DY169" s="1087"/>
      <c r="DZ169" s="1087"/>
      <c r="EA169" s="1087"/>
      <c r="EB169" s="1087"/>
      <c r="EC169" s="1087"/>
      <c r="ED169" s="1087"/>
      <c r="EE169" s="1087"/>
      <c r="EF169" s="1087"/>
      <c r="EG169" s="1087"/>
      <c r="EH169" s="1087"/>
      <c r="EI169" s="1087"/>
      <c r="EJ169" s="1087"/>
      <c r="EK169" s="1087"/>
      <c r="EL169" s="1087"/>
      <c r="EM169" s="1087"/>
      <c r="EN169" s="1087"/>
      <c r="EO169" s="1087"/>
      <c r="EP169" s="1087"/>
      <c r="EQ169" s="1087"/>
      <c r="ER169" s="1087"/>
      <c r="ES169" s="1087"/>
      <c r="ET169" s="1087"/>
      <c r="EU169" s="1087"/>
      <c r="EV169" s="1087"/>
      <c r="EW169" s="1087"/>
      <c r="EX169" s="1087"/>
      <c r="EY169" s="1087"/>
      <c r="EZ169" s="1087"/>
      <c r="FA169" s="1087"/>
      <c r="FB169" s="1087"/>
      <c r="FC169" s="1087"/>
      <c r="FD169" s="1087"/>
      <c r="FE169" s="1087"/>
      <c r="FF169" s="1087"/>
      <c r="FG169" s="1087"/>
      <c r="FH169" s="1087"/>
      <c r="FI169" s="1087"/>
      <c r="FJ169" s="1087"/>
      <c r="FK169" s="1087"/>
      <c r="FL169" s="1087"/>
      <c r="FM169" s="1087"/>
      <c r="FN169" s="1087"/>
      <c r="FO169" s="1087"/>
      <c r="FP169" s="1087"/>
      <c r="FQ169" s="1087"/>
      <c r="FR169" s="1087"/>
      <c r="FS169" s="1087"/>
      <c r="FT169" s="1087"/>
      <c r="FU169" s="1087"/>
      <c r="FV169" s="1087"/>
      <c r="FW169" s="1087"/>
      <c r="FX169" s="1087"/>
      <c r="FY169" s="1087"/>
      <c r="FZ169" s="1087"/>
      <c r="GA169" s="1087"/>
      <c r="GB169" s="1087"/>
      <c r="GC169" s="1087"/>
      <c r="GD169" s="1087"/>
      <c r="GE169" s="1087"/>
      <c r="GF169" s="1087"/>
      <c r="GG169" s="1087"/>
      <c r="GH169" s="1087"/>
      <c r="GI169" s="1087"/>
      <c r="GJ169" s="1087"/>
      <c r="GK169" s="1087"/>
      <c r="GL169" s="1087"/>
      <c r="GM169" s="1087"/>
      <c r="GN169" s="1087"/>
      <c r="GO169" s="1087"/>
      <c r="GP169" s="1087"/>
      <c r="GQ169" s="1087"/>
      <c r="GR169" s="1087"/>
      <c r="GS169" s="1087"/>
      <c r="GT169" s="1087"/>
      <c r="GU169" s="1087"/>
      <c r="GV169" s="1087"/>
      <c r="GW169" s="1087"/>
      <c r="GX169" s="1087"/>
      <c r="GY169" s="1087"/>
      <c r="GZ169" s="1087"/>
      <c r="HA169" s="1087"/>
      <c r="HB169" s="1087"/>
      <c r="HC169" s="1087"/>
      <c r="HD169" s="1087"/>
      <c r="HE169" s="1087"/>
      <c r="HF169" s="1087"/>
      <c r="HG169" s="1087"/>
      <c r="HH169" s="1087"/>
      <c r="HI169" s="1087"/>
      <c r="HJ169" s="1087"/>
      <c r="HK169" s="1087"/>
      <c r="HL169" s="1087"/>
      <c r="HM169" s="1087"/>
      <c r="HN169" s="1087"/>
      <c r="HO169" s="1087"/>
      <c r="HP169" s="1087"/>
      <c r="HQ169" s="1087"/>
      <c r="HR169" s="1087"/>
      <c r="HS169" s="1087"/>
      <c r="HT169" s="1087"/>
      <c r="HU169" s="1087"/>
      <c r="HV169" s="1087"/>
      <c r="HW169" s="1087"/>
      <c r="HX169" s="1087"/>
      <c r="HY169" s="1087"/>
      <c r="HZ169" s="1087"/>
      <c r="IA169" s="1087"/>
      <c r="IB169" s="1087"/>
      <c r="IC169" s="1087"/>
      <c r="ID169" s="1087"/>
      <c r="IE169" s="1087"/>
      <c r="IF169" s="1087"/>
      <c r="IG169" s="1087"/>
      <c r="IH169" s="1087"/>
      <c r="II169" s="1087"/>
      <c r="IJ169" s="1087"/>
      <c r="IK169" s="1087"/>
      <c r="IL169" s="1087"/>
      <c r="IM169" s="1087"/>
      <c r="IN169" s="1087"/>
      <c r="IO169" s="1087"/>
      <c r="IP169" s="1087"/>
      <c r="IQ169" s="1087"/>
      <c r="IR169" s="1087"/>
      <c r="IS169" s="1087"/>
      <c r="IT169" s="1087"/>
      <c r="IU169" s="1087"/>
      <c r="IV169" s="1087"/>
      <c r="IW169" s="1087"/>
      <c r="IX169" s="1087"/>
      <c r="IY169" s="1087"/>
      <c r="IZ169" s="1087"/>
      <c r="JA169" s="1087"/>
      <c r="JB169" s="1087"/>
      <c r="JC169" s="1087"/>
      <c r="JD169" s="1087"/>
      <c r="JE169" s="1087"/>
      <c r="JF169" s="1087"/>
      <c r="JG169" s="1087"/>
      <c r="JH169" s="1087"/>
      <c r="JI169" s="1087"/>
      <c r="JJ169" s="1087"/>
      <c r="JK169" s="1087"/>
      <c r="JL169" s="1087"/>
      <c r="JM169" s="1087"/>
      <c r="JN169" s="1087"/>
      <c r="JO169" s="1087"/>
      <c r="JP169" s="1087"/>
      <c r="JQ169" s="1087"/>
      <c r="JR169" s="1087"/>
      <c r="JS169" s="1087"/>
      <c r="JT169" s="1087"/>
      <c r="JU169" s="1087"/>
      <c r="JV169" s="1087"/>
      <c r="JW169" s="1087"/>
      <c r="JX169" s="1087"/>
      <c r="JY169" s="1087"/>
      <c r="JZ169" s="1087"/>
      <c r="KA169" s="1087"/>
      <c r="KB169" s="1087"/>
      <c r="KC169" s="1087"/>
      <c r="KD169" s="1087"/>
      <c r="KE169" s="1087"/>
      <c r="KF169" s="1087"/>
      <c r="KG169" s="1087"/>
      <c r="KH169" s="1087"/>
      <c r="KI169" s="1087"/>
      <c r="KJ169" s="1087"/>
      <c r="KK169" s="1087"/>
      <c r="KL169" s="1087"/>
      <c r="KM169" s="1087"/>
      <c r="KN169" s="1087"/>
      <c r="KO169" s="1087"/>
      <c r="KP169" s="1087"/>
      <c r="KQ169" s="1087"/>
      <c r="KR169" s="1087"/>
      <c r="KS169" s="1087"/>
      <c r="KT169" s="1087"/>
      <c r="KU169" s="1087"/>
      <c r="KV169" s="1087"/>
      <c r="KW169" s="1087"/>
      <c r="KX169" s="1087"/>
      <c r="KY169" s="1087"/>
      <c r="KZ169" s="1087"/>
      <c r="LA169" s="1087"/>
      <c r="LB169" s="1087"/>
      <c r="LC169" s="1087"/>
      <c r="LD169" s="1087"/>
      <c r="LE169" s="1087"/>
      <c r="LF169" s="1087"/>
      <c r="LG169" s="1087"/>
      <c r="LH169" s="1087"/>
      <c r="LI169" s="1087"/>
      <c r="LJ169" s="1087"/>
      <c r="LK169" s="1087"/>
      <c r="LL169" s="1087"/>
      <c r="LM169" s="1087"/>
      <c r="LN169" s="1087"/>
      <c r="LO169" s="1087"/>
      <c r="LP169" s="1087"/>
      <c r="LQ169" s="1087"/>
      <c r="LR169" s="1087"/>
      <c r="LS169" s="1087"/>
      <c r="LT169" s="1087"/>
      <c r="LU169" s="1087"/>
      <c r="LV169" s="1087"/>
      <c r="LW169" s="1087"/>
      <c r="LX169" s="1087"/>
      <c r="LY169" s="1087"/>
      <c r="LZ169" s="1087"/>
      <c r="MA169" s="1087"/>
      <c r="MB169" s="1087"/>
      <c r="MC169" s="1087"/>
      <c r="MD169" s="1087"/>
      <c r="ME169" s="1087"/>
      <c r="MF169" s="1087"/>
      <c r="MG169" s="1087"/>
      <c r="MH169" s="1087"/>
      <c r="MI169" s="1087"/>
      <c r="MJ169" s="1087"/>
      <c r="MK169" s="1087"/>
      <c r="ML169" s="1087"/>
      <c r="MM169" s="1087"/>
      <c r="MN169" s="1087"/>
      <c r="MO169" s="1087"/>
      <c r="MP169" s="1087"/>
      <c r="MQ169" s="1087"/>
      <c r="MR169" s="1087"/>
      <c r="MS169" s="1087"/>
      <c r="MT169" s="1087"/>
      <c r="MU169" s="1087"/>
      <c r="MV169" s="1087"/>
      <c r="MW169" s="1087"/>
      <c r="MX169" s="1087"/>
      <c r="MY169" s="1087"/>
      <c r="MZ169" s="1087"/>
      <c r="NA169" s="1087"/>
      <c r="NB169" s="1087"/>
      <c r="NC169" s="1087"/>
      <c r="ND169" s="1087"/>
      <c r="NE169" s="1087"/>
      <c r="NF169" s="1087"/>
      <c r="NG169" s="1087"/>
      <c r="NH169" s="1087"/>
      <c r="NI169" s="1087"/>
      <c r="NJ169" s="1087"/>
      <c r="NK169" s="1087"/>
      <c r="NL169" s="1087"/>
      <c r="NM169" s="1087"/>
      <c r="NN169" s="1087"/>
      <c r="NO169" s="1087"/>
      <c r="NP169" s="1087"/>
      <c r="NQ169" s="1087"/>
      <c r="NR169" s="1087"/>
      <c r="NS169" s="1087"/>
      <c r="NT169" s="1087"/>
      <c r="NU169" s="1087"/>
      <c r="NV169" s="1087"/>
      <c r="NW169" s="1087"/>
      <c r="NX169" s="1087"/>
      <c r="NY169" s="1087"/>
      <c r="NZ169" s="1087"/>
      <c r="OA169" s="1087"/>
      <c r="OB169" s="1087"/>
      <c r="OC169" s="1087"/>
      <c r="OD169" s="1087"/>
      <c r="OE169" s="1087"/>
      <c r="OF169" s="1087"/>
      <c r="OG169" s="1087"/>
      <c r="OH169" s="1087"/>
      <c r="OI169" s="1087"/>
      <c r="OJ169" s="1087"/>
      <c r="OK169" s="1087"/>
      <c r="OL169" s="1087"/>
      <c r="OM169" s="1087"/>
      <c r="ON169" s="1087"/>
      <c r="OO169" s="1087"/>
      <c r="OP169" s="1087"/>
      <c r="OQ169" s="1087"/>
      <c r="OR169" s="1087"/>
      <c r="OS169" s="1087"/>
      <c r="OT169" s="1087"/>
      <c r="OU169" s="1087"/>
      <c r="OV169" s="1087"/>
      <c r="OW169" s="1087"/>
      <c r="OX169" s="1087"/>
      <c r="OY169" s="1087"/>
      <c r="OZ169" s="1087"/>
      <c r="PA169" s="1087"/>
      <c r="PB169" s="1087"/>
      <c r="PC169" s="1087"/>
      <c r="PD169" s="1087"/>
      <c r="PE169" s="1087"/>
      <c r="PF169" s="1087"/>
      <c r="PG169" s="1087"/>
      <c r="PH169" s="1087"/>
      <c r="PI169" s="1087"/>
      <c r="PJ169" s="1087"/>
      <c r="PK169" s="1087"/>
      <c r="PL169" s="1087"/>
      <c r="PM169" s="1087"/>
      <c r="PN169" s="1087"/>
      <c r="PO169" s="1087"/>
      <c r="PP169" s="1087"/>
      <c r="PQ169" s="1087"/>
      <c r="PR169" s="1087"/>
      <c r="PS169" s="1087"/>
      <c r="PT169" s="1087"/>
      <c r="PU169" s="1087"/>
      <c r="PV169" s="1087"/>
      <c r="PW169" s="1087"/>
      <c r="PX169" s="1087"/>
      <c r="PY169" s="1087"/>
      <c r="PZ169" s="1087"/>
      <c r="QA169" s="1087"/>
      <c r="QB169" s="1087"/>
      <c r="QC169" s="1087"/>
      <c r="QD169" s="1087"/>
      <c r="QE169" s="1087"/>
      <c r="QF169" s="1087"/>
      <c r="QG169" s="1087"/>
      <c r="QH169" s="1087"/>
      <c r="QI169" s="1087"/>
      <c r="QJ169" s="1087"/>
      <c r="QK169" s="1087"/>
      <c r="QL169" s="1087"/>
      <c r="QM169" s="1087"/>
      <c r="QN169" s="1087"/>
      <c r="QO169" s="1087"/>
      <c r="QP169" s="1087"/>
      <c r="QQ169" s="1087"/>
      <c r="QR169" s="1087"/>
      <c r="QS169" s="1087"/>
      <c r="QT169" s="1087"/>
      <c r="QU169" s="1087"/>
      <c r="QV169" s="1087"/>
      <c r="QW169" s="1087"/>
      <c r="QX169" s="1087"/>
      <c r="QY169" s="1087"/>
      <c r="QZ169" s="1087"/>
      <c r="RA169" s="1087"/>
      <c r="RB169" s="1087"/>
      <c r="RC169" s="1087"/>
      <c r="RD169" s="1087"/>
      <c r="RE169" s="1087"/>
      <c r="RF169" s="1087"/>
      <c r="RG169" s="1087"/>
      <c r="RH169" s="1087"/>
      <c r="RI169" s="1087"/>
      <c r="RJ169" s="1087"/>
      <c r="RK169" s="1087"/>
      <c r="RL169" s="1087"/>
      <c r="RM169" s="1087"/>
      <c r="RN169" s="1087"/>
      <c r="RO169" s="1087"/>
      <c r="RP169" s="1087"/>
      <c r="RQ169" s="1087"/>
      <c r="RR169" s="1087"/>
      <c r="RS169" s="1087"/>
      <c r="RT169" s="1087"/>
      <c r="RU169" s="1087"/>
      <c r="RV169" s="1087"/>
      <c r="RW169" s="1087"/>
      <c r="RX169" s="1087"/>
      <c r="RY169" s="1087"/>
      <c r="RZ169" s="1087"/>
      <c r="SA169" s="1087"/>
      <c r="SB169" s="1087"/>
      <c r="SC169" s="1087"/>
      <c r="SD169" s="1087"/>
      <c r="SE169" s="1087"/>
      <c r="SF169" s="1087"/>
      <c r="SG169" s="1087"/>
      <c r="SH169" s="1087"/>
      <c r="SI169" s="1087"/>
      <c r="SJ169" s="1087"/>
      <c r="SK169" s="1087"/>
      <c r="SL169" s="1087"/>
      <c r="SM169" s="1087"/>
      <c r="SN169" s="1087"/>
      <c r="SO169" s="1087"/>
      <c r="SP169" s="1087"/>
      <c r="SQ169" s="1087"/>
      <c r="SR169" s="1087"/>
      <c r="SS169" s="1087"/>
      <c r="ST169" s="1087"/>
      <c r="SU169" s="1087"/>
      <c r="SV169" s="1087"/>
      <c r="SW169" s="1087"/>
      <c r="SX169" s="1087"/>
      <c r="SY169" s="1087"/>
      <c r="SZ169" s="1087"/>
      <c r="TA169" s="1087"/>
      <c r="TB169" s="1087"/>
      <c r="TC169" s="1087"/>
      <c r="TD169" s="1087"/>
      <c r="TE169" s="1087"/>
      <c r="TF169" s="1087"/>
      <c r="TG169" s="1087"/>
      <c r="TH169" s="1087"/>
      <c r="TI169" s="1087"/>
      <c r="TJ169" s="1087"/>
      <c r="TK169" s="1087"/>
      <c r="TL169" s="1087"/>
      <c r="TM169" s="1087"/>
      <c r="TN169" s="1087"/>
      <c r="TO169" s="1087"/>
      <c r="TP169" s="1087"/>
      <c r="TQ169" s="1087"/>
      <c r="TR169" s="1087"/>
      <c r="TS169" s="1087"/>
      <c r="TT169" s="1087"/>
      <c r="TU169" s="1087"/>
      <c r="TV169" s="1087"/>
      <c r="TW169" s="1087"/>
      <c r="TX169" s="1087"/>
      <c r="TY169" s="1087"/>
      <c r="TZ169" s="1087"/>
      <c r="UA169" s="1087"/>
      <c r="UB169" s="1087"/>
      <c r="UC169" s="1087"/>
      <c r="UD169" s="1087"/>
      <c r="UE169" s="1087"/>
      <c r="UF169" s="1087"/>
      <c r="UG169" s="1087"/>
      <c r="UH169" s="1087"/>
      <c r="UI169" s="1087"/>
      <c r="UJ169" s="1087"/>
      <c r="UK169" s="1087"/>
      <c r="UL169" s="1087"/>
      <c r="UM169" s="1087"/>
      <c r="UN169" s="1087"/>
      <c r="UO169" s="1087"/>
      <c r="UP169" s="1087"/>
      <c r="UQ169" s="1087"/>
      <c r="UR169" s="1087"/>
      <c r="US169" s="1087"/>
      <c r="UT169" s="1087"/>
      <c r="UU169" s="1087"/>
      <c r="UV169" s="1087"/>
      <c r="UW169" s="1087"/>
      <c r="UX169" s="1087"/>
      <c r="UY169" s="1087"/>
      <c r="UZ169" s="1087"/>
      <c r="VA169" s="1087"/>
      <c r="VB169" s="1087"/>
      <c r="VC169" s="1087"/>
      <c r="VD169" s="1087"/>
      <c r="VE169" s="1087"/>
      <c r="VF169" s="1087"/>
      <c r="VG169" s="1087"/>
      <c r="VH169" s="1087"/>
      <c r="VI169" s="1087"/>
      <c r="VJ169" s="1087"/>
      <c r="VK169" s="1087"/>
      <c r="VL169" s="1087"/>
      <c r="VM169" s="1087"/>
      <c r="VN169" s="1087"/>
      <c r="VO169" s="1087"/>
      <c r="VP169" s="1087"/>
      <c r="VQ169" s="1087"/>
      <c r="VR169" s="1087"/>
      <c r="VS169" s="1087"/>
      <c r="VT169" s="1087"/>
      <c r="VU169" s="1087"/>
      <c r="VV169" s="1087"/>
      <c r="VW169" s="1087"/>
      <c r="VX169" s="1087"/>
      <c r="VY169" s="1087"/>
      <c r="VZ169" s="1087"/>
      <c r="WA169" s="1087"/>
      <c r="WB169" s="1087"/>
      <c r="WC169" s="1087"/>
      <c r="WD169" s="1087"/>
      <c r="WE169" s="1087"/>
      <c r="WF169" s="1087"/>
      <c r="WG169" s="1087"/>
      <c r="WH169" s="1087"/>
      <c r="WI169" s="1087"/>
      <c r="WJ169" s="1087"/>
      <c r="WK169" s="1087"/>
      <c r="WL169" s="1087"/>
      <c r="WM169" s="1087"/>
      <c r="WN169" s="1087"/>
      <c r="WO169" s="1087"/>
      <c r="WP169" s="1087"/>
      <c r="WQ169" s="1087"/>
      <c r="WR169" s="1087"/>
      <c r="WS169" s="1087"/>
      <c r="WT169" s="1087"/>
      <c r="WU169" s="1087"/>
      <c r="WV169" s="1087"/>
      <c r="WW169" s="1087"/>
      <c r="WX169" s="1087"/>
      <c r="WY169" s="1087"/>
      <c r="WZ169" s="1087"/>
      <c r="XA169" s="1087"/>
      <c r="XB169" s="1087"/>
      <c r="XC169" s="1087"/>
      <c r="XD169" s="1087"/>
      <c r="XE169" s="1087"/>
      <c r="XF169" s="1087"/>
      <c r="XG169" s="1087"/>
      <c r="XH169" s="1087"/>
      <c r="XI169" s="1087"/>
      <c r="XJ169" s="1087"/>
      <c r="XK169" s="1087"/>
      <c r="XL169" s="1087"/>
      <c r="XM169" s="1087"/>
      <c r="XN169" s="1087"/>
      <c r="XO169" s="1087"/>
      <c r="XP169" s="1087"/>
      <c r="XQ169" s="1087"/>
      <c r="XR169" s="1087"/>
      <c r="XS169" s="1087"/>
      <c r="XT169" s="1087"/>
      <c r="XU169" s="1087"/>
      <c r="XV169" s="1087"/>
      <c r="XW169" s="1087"/>
      <c r="XX169" s="1087"/>
      <c r="XY169" s="1087"/>
      <c r="XZ169" s="1087"/>
      <c r="YA169" s="1087"/>
      <c r="YB169" s="1087"/>
      <c r="YC169" s="1087"/>
      <c r="YD169" s="1087"/>
      <c r="YE169" s="1087"/>
      <c r="YF169" s="1087"/>
      <c r="YG169" s="1087"/>
      <c r="YH169" s="1087"/>
      <c r="YI169" s="1087"/>
      <c r="YJ169" s="1087"/>
      <c r="YK169" s="1087"/>
      <c r="YL169" s="1087"/>
      <c r="YM169" s="1087"/>
      <c r="YN169" s="1087"/>
      <c r="YO169" s="1087"/>
      <c r="YP169" s="1087"/>
      <c r="YQ169" s="1087"/>
      <c r="YR169" s="1087"/>
      <c r="YS169" s="1087"/>
      <c r="YT169" s="1087"/>
      <c r="YU169" s="1087"/>
      <c r="YV169" s="1087"/>
      <c r="YW169" s="1087"/>
      <c r="YX169" s="1087"/>
      <c r="YY169" s="1087"/>
      <c r="YZ169" s="1087"/>
      <c r="ZA169" s="1087"/>
      <c r="ZB169" s="1087"/>
      <c r="ZC169" s="1087"/>
      <c r="ZD169" s="1087"/>
      <c r="ZE169" s="1087"/>
      <c r="ZF169" s="1087"/>
      <c r="ZG169" s="1087"/>
      <c r="ZH169" s="1087"/>
      <c r="ZI169" s="1087"/>
      <c r="ZJ169" s="1087"/>
      <c r="ZK169" s="1087"/>
      <c r="ZL169" s="1087"/>
      <c r="ZM169" s="1087"/>
      <c r="ZN169" s="1087"/>
      <c r="ZO169" s="1087"/>
      <c r="ZP169" s="1087"/>
      <c r="ZQ169" s="1087"/>
      <c r="ZR169" s="1087"/>
      <c r="ZS169" s="1087"/>
      <c r="ZT169" s="1087"/>
      <c r="ZU169" s="1087"/>
      <c r="ZV169" s="1087"/>
      <c r="ZW169" s="1087"/>
      <c r="ZX169" s="1087"/>
      <c r="ZY169" s="1087"/>
      <c r="ZZ169" s="1087"/>
      <c r="AAA169" s="1087"/>
      <c r="AAB169" s="1087"/>
      <c r="AAC169" s="1087"/>
      <c r="AAD169" s="1087"/>
      <c r="AAE169" s="1087"/>
      <c r="AAF169" s="1087"/>
      <c r="AAG169" s="1087"/>
      <c r="AAH169" s="1087"/>
      <c r="AAI169" s="1087"/>
      <c r="AAJ169" s="1087"/>
      <c r="AAK169" s="1087"/>
      <c r="AAL169" s="1087"/>
      <c r="AAM169" s="1087"/>
      <c r="AAN169" s="1087"/>
      <c r="AAO169" s="1087"/>
      <c r="AAP169" s="1087"/>
      <c r="AAQ169" s="1087"/>
      <c r="AAR169" s="1087"/>
      <c r="AAS169" s="1087"/>
      <c r="AAT169" s="1087"/>
      <c r="AAU169" s="1087"/>
      <c r="AAV169" s="1087"/>
      <c r="AAW169" s="1087"/>
      <c r="AAX169" s="1087"/>
      <c r="AAY169" s="1087"/>
      <c r="AAZ169" s="1087"/>
      <c r="ABA169" s="1087"/>
      <c r="ABB169" s="1087"/>
      <c r="ABC169" s="1087"/>
      <c r="ABD169" s="1087"/>
      <c r="ABE169" s="1087"/>
      <c r="ABF169" s="1087"/>
      <c r="ABG169" s="1087"/>
      <c r="ABH169" s="1087"/>
      <c r="ABI169" s="1087"/>
      <c r="ABJ169" s="1087"/>
      <c r="ABK169" s="1087"/>
      <c r="ABL169" s="1087"/>
      <c r="ABM169" s="1087"/>
      <c r="ABN169" s="1087"/>
      <c r="ABO169" s="1087"/>
      <c r="ABP169" s="1087"/>
      <c r="ABQ169" s="1087"/>
      <c r="ABR169" s="1087"/>
      <c r="ABS169" s="1087"/>
      <c r="ABT169" s="1087"/>
      <c r="ABU169" s="1087"/>
      <c r="ABV169" s="1087"/>
      <c r="ABW169" s="1087"/>
      <c r="ABX169" s="1087"/>
      <c r="ABY169" s="1087"/>
      <c r="ABZ169" s="1087"/>
      <c r="ACA169" s="1087"/>
      <c r="ACB169" s="1087"/>
      <c r="ACC169" s="1087"/>
      <c r="ACD169" s="1087"/>
      <c r="ACE169" s="1087"/>
      <c r="ACF169" s="1087"/>
      <c r="ACG169" s="1087"/>
      <c r="ACH169" s="1087"/>
      <c r="ACI169" s="1087"/>
      <c r="ACJ169" s="1087"/>
      <c r="ACK169" s="1087"/>
      <c r="ACL169" s="1087"/>
      <c r="ACM169" s="1087"/>
      <c r="ACN169" s="1087"/>
      <c r="ACO169" s="1087"/>
      <c r="ACP169" s="1087"/>
      <c r="ACQ169" s="1087"/>
      <c r="ACR169" s="1087"/>
      <c r="ACS169" s="1087"/>
      <c r="ACT169" s="1087"/>
      <c r="ACU169" s="1087"/>
      <c r="ACV169" s="1087"/>
      <c r="ACW169" s="1087"/>
      <c r="ACX169" s="1087"/>
      <c r="ACY169" s="1087"/>
      <c r="ACZ169" s="1087"/>
      <c r="ADA169" s="1087"/>
      <c r="ADB169" s="1087"/>
      <c r="ADC169" s="1087"/>
      <c r="ADD169" s="1087"/>
      <c r="ADE169" s="1087"/>
      <c r="ADF169" s="1087"/>
      <c r="ADG169" s="1087"/>
      <c r="ADH169" s="1087"/>
      <c r="ADI169" s="1087"/>
      <c r="ADJ169" s="1087"/>
      <c r="ADK169" s="1087"/>
      <c r="ADL169" s="1087"/>
      <c r="ADM169" s="1087"/>
      <c r="ADN169" s="1087"/>
      <c r="ADO169" s="1087"/>
      <c r="ADP169" s="1087"/>
      <c r="ADQ169" s="1087"/>
      <c r="ADR169" s="1087"/>
      <c r="ADS169" s="1087"/>
      <c r="ADT169" s="1087"/>
      <c r="ADU169" s="1087"/>
      <c r="ADV169" s="1087"/>
      <c r="ADW169" s="1087"/>
      <c r="ADX169" s="1087"/>
      <c r="ADY169" s="1087"/>
      <c r="ADZ169" s="1087"/>
      <c r="AEA169" s="1087"/>
      <c r="AEB169" s="1087"/>
      <c r="AEC169" s="1087"/>
      <c r="AED169" s="1087"/>
      <c r="AEE169" s="1087"/>
      <c r="AEF169" s="1087"/>
      <c r="AEG169" s="1087"/>
      <c r="AEH169" s="1087"/>
      <c r="AEI169" s="1087"/>
      <c r="AEJ169" s="1087"/>
      <c r="AEK169" s="1087"/>
      <c r="AEL169" s="1087"/>
      <c r="AEM169" s="1087"/>
      <c r="AEN169" s="1087"/>
      <c r="AEO169" s="1087"/>
      <c r="AEP169" s="1087"/>
      <c r="AEQ169" s="1087"/>
      <c r="AER169" s="1087"/>
      <c r="AES169" s="1087"/>
      <c r="AET169" s="1087"/>
      <c r="AEU169" s="1087"/>
      <c r="AEV169" s="1087"/>
      <c r="AEW169" s="1087"/>
      <c r="AEX169" s="1087"/>
      <c r="AEY169" s="1087"/>
      <c r="AEZ169" s="1087"/>
      <c r="AFA169" s="1087"/>
      <c r="AFB169" s="1087"/>
      <c r="AFC169" s="1087"/>
      <c r="AFD169" s="1087"/>
      <c r="AFE169" s="1087"/>
      <c r="AFF169" s="1087"/>
      <c r="AFG169" s="1087"/>
      <c r="AFH169" s="1087"/>
      <c r="AFI169" s="1087"/>
      <c r="AFJ169" s="1087"/>
      <c r="AFK169" s="1087"/>
      <c r="AFL169" s="1087"/>
      <c r="AFM169" s="1087"/>
      <c r="AFN169" s="1087"/>
      <c r="AFO169" s="1087"/>
      <c r="AFP169" s="1087"/>
      <c r="AFQ169" s="1087"/>
      <c r="AFR169" s="1087"/>
      <c r="AFS169" s="1087"/>
      <c r="AFT169" s="1087"/>
      <c r="AFU169" s="1087"/>
      <c r="AFV169" s="1087"/>
      <c r="AFW169" s="1087"/>
      <c r="AFX169" s="1087"/>
      <c r="AFY169" s="1087"/>
      <c r="AFZ169" s="1087"/>
      <c r="AGA169" s="1087"/>
      <c r="AGB169" s="1087"/>
      <c r="AGC169" s="1087"/>
      <c r="AGD169" s="1087"/>
      <c r="AGE169" s="1087"/>
      <c r="AGF169" s="1087"/>
      <c r="AGG169" s="1087"/>
      <c r="AGH169" s="1087"/>
      <c r="AGI169" s="1087"/>
      <c r="AGJ169" s="1087"/>
      <c r="AGK169" s="1087"/>
      <c r="AGL169" s="1087"/>
      <c r="AGM169" s="1087"/>
      <c r="AGN169" s="1087"/>
      <c r="AGO169" s="1087"/>
      <c r="AGP169" s="1087"/>
      <c r="AGQ169" s="1087"/>
      <c r="AGR169" s="1087"/>
      <c r="AGS169" s="1087"/>
      <c r="AGT169" s="1087"/>
      <c r="AGU169" s="1087"/>
      <c r="AGV169" s="1087"/>
      <c r="AGW169" s="1087"/>
      <c r="AGX169" s="1087"/>
      <c r="AGY169" s="1087"/>
      <c r="AGZ169" s="1087"/>
      <c r="AHA169" s="1087"/>
      <c r="AHB169" s="1087"/>
      <c r="AHC169" s="1087"/>
      <c r="AHD169" s="1087"/>
      <c r="AHE169" s="1087"/>
      <c r="AHF169" s="1087"/>
      <c r="AHG169" s="1087"/>
      <c r="AHH169" s="1087"/>
      <c r="AHI169" s="1087"/>
      <c r="AHJ169" s="1087"/>
      <c r="AHK169" s="1087"/>
      <c r="AHL169" s="1087"/>
      <c r="AHM169" s="1087"/>
      <c r="AHN169" s="1087"/>
      <c r="AHO169" s="1087"/>
      <c r="AHP169" s="1087"/>
      <c r="AHQ169" s="1087"/>
      <c r="AHR169" s="1087"/>
      <c r="AHS169" s="1087"/>
      <c r="AHT169" s="1087"/>
      <c r="AHU169" s="1087"/>
      <c r="AHV169" s="1087"/>
      <c r="AHW169" s="1087"/>
      <c r="AHX169" s="1087"/>
      <c r="AHY169" s="1087"/>
      <c r="AHZ169" s="1087"/>
      <c r="AIA169" s="1087"/>
      <c r="AIB169" s="1087"/>
      <c r="AIC169" s="1087"/>
      <c r="AID169" s="1087"/>
      <c r="AIE169" s="1087"/>
      <c r="AIF169" s="1087"/>
      <c r="AIG169" s="1087"/>
      <c r="AIH169" s="1087"/>
      <c r="AII169" s="1087"/>
      <c r="AIJ169" s="1087"/>
      <c r="AIK169" s="1087"/>
      <c r="AIL169" s="1087"/>
      <c r="AIM169" s="1087"/>
      <c r="AIN169" s="1087"/>
      <c r="AIO169" s="1087"/>
      <c r="AIP169" s="1087"/>
      <c r="AIQ169" s="1087"/>
      <c r="AIR169" s="1087"/>
      <c r="AIS169" s="1087"/>
      <c r="AIT169" s="1087"/>
      <c r="AIU169" s="1087"/>
      <c r="AIV169" s="1087"/>
      <c r="AIW169" s="1087"/>
      <c r="AIX169" s="1087"/>
      <c r="AIY169" s="1087"/>
      <c r="AIZ169" s="1087"/>
      <c r="AJA169" s="1087"/>
      <c r="AJB169" s="1087"/>
      <c r="AJC169" s="1087"/>
      <c r="AJD169" s="1087"/>
      <c r="AJE169" s="1087"/>
      <c r="AJF169" s="1087"/>
      <c r="AJG169" s="1087"/>
      <c r="AJH169" s="1087"/>
      <c r="AJI169" s="1087"/>
      <c r="AJJ169" s="1087"/>
      <c r="AJK169" s="1087"/>
      <c r="AJL169" s="1087"/>
      <c r="AJM169" s="1087"/>
      <c r="AJN169" s="1087"/>
      <c r="AJO169" s="1087"/>
      <c r="AJP169" s="1087"/>
      <c r="AJQ169" s="1087"/>
      <c r="AJR169" s="1087"/>
      <c r="AJS169" s="1087"/>
      <c r="AJT169" s="1087"/>
      <c r="AJU169" s="1087"/>
      <c r="AJV169" s="1087"/>
      <c r="AJW169" s="1087"/>
      <c r="AJX169" s="1087"/>
      <c r="AJY169" s="1087"/>
      <c r="AJZ169" s="1087"/>
      <c r="AKA169" s="1087"/>
      <c r="AKB169" s="1087"/>
      <c r="AKC169" s="1087"/>
      <c r="AKD169" s="1087"/>
      <c r="AKE169" s="1087"/>
      <c r="AKF169" s="1087"/>
      <c r="AKG169" s="1087"/>
      <c r="AKH169" s="1087"/>
      <c r="AKI169" s="1087"/>
      <c r="AKJ169" s="1087"/>
      <c r="AKK169" s="1087"/>
      <c r="AKL169" s="1087"/>
      <c r="AKM169" s="1087"/>
      <c r="AKN169" s="1087"/>
      <c r="AKO169" s="1087"/>
      <c r="AKP169" s="1087"/>
      <c r="AKQ169" s="1087"/>
      <c r="AKR169" s="1087"/>
      <c r="AKS169" s="1087"/>
      <c r="AKT169" s="1087"/>
      <c r="AKU169" s="1087"/>
      <c r="AKV169" s="1087"/>
      <c r="AKW169" s="1087"/>
      <c r="AKX169" s="1087"/>
      <c r="AKY169" s="1087"/>
      <c r="AKZ169" s="1087"/>
      <c r="ALA169" s="1087"/>
      <c r="ALB169" s="1087"/>
      <c r="ALC169" s="1087"/>
      <c r="ALD169" s="1087"/>
      <c r="ALE169" s="1087"/>
      <c r="ALF169" s="1087"/>
      <c r="ALG169" s="1087"/>
      <c r="ALH169" s="1087"/>
      <c r="ALI169" s="1087"/>
      <c r="ALJ169" s="1087"/>
      <c r="ALK169" s="1087"/>
      <c r="ALL169" s="1087"/>
      <c r="ALM169" s="1087"/>
      <c r="ALN169" s="1087"/>
      <c r="ALO169" s="1087"/>
      <c r="ALP169" s="1087"/>
      <c r="ALQ169" s="1087"/>
      <c r="ALR169" s="1087"/>
      <c r="ALS169" s="1087"/>
      <c r="ALT169" s="1087"/>
      <c r="ALU169" s="1087"/>
      <c r="ALV169" s="1087"/>
      <c r="ALW169" s="1087"/>
      <c r="ALX169" s="1087"/>
      <c r="ALY169" s="1087"/>
      <c r="ALZ169" s="1087"/>
      <c r="AMA169" s="1087"/>
      <c r="AMB169" s="1087"/>
      <c r="AMC169" s="1087"/>
      <c r="AMD169" s="1087"/>
      <c r="AME169" s="1087"/>
      <c r="AMF169" s="1087"/>
      <c r="AMG169" s="1087"/>
      <c r="AMH169" s="1087"/>
    </row>
    <row r="170" spans="1:1025" s="1106" customFormat="1" ht="12" x14ac:dyDescent="0.2">
      <c r="A170" s="1113" t="s">
        <v>2742</v>
      </c>
      <c r="B170" s="793" t="s">
        <v>2743</v>
      </c>
      <c r="C170" s="1085">
        <v>550142254.66999996</v>
      </c>
      <c r="D170" s="1085">
        <v>-30449594</v>
      </c>
      <c r="E170" s="1085">
        <v>519692660.67000002</v>
      </c>
      <c r="F170" s="1085">
        <v>193755485.84999999</v>
      </c>
      <c r="G170" s="1085">
        <v>325937174.81999999</v>
      </c>
      <c r="H170" s="1357">
        <f t="shared" si="3"/>
        <v>0.37282705820822226</v>
      </c>
      <c r="AMI170" s="793"/>
      <c r="AMJ170" s="793"/>
    </row>
    <row r="171" spans="1:1025" s="1106" customFormat="1" ht="12" x14ac:dyDescent="0.2">
      <c r="A171" s="1113" t="s">
        <v>2744</v>
      </c>
      <c r="B171" s="793" t="s">
        <v>2743</v>
      </c>
      <c r="C171" s="1085">
        <v>550142254.66999996</v>
      </c>
      <c r="D171" s="1085">
        <v>-30449594</v>
      </c>
      <c r="E171" s="1085">
        <v>519692660.67000002</v>
      </c>
      <c r="F171" s="1085">
        <v>193755485.84999999</v>
      </c>
      <c r="G171" s="1085">
        <v>325937174.81999999</v>
      </c>
      <c r="H171" s="1357">
        <f t="shared" si="3"/>
        <v>0.37282705820822226</v>
      </c>
      <c r="AMI171" s="793"/>
      <c r="AMJ171" s="793"/>
    </row>
    <row r="172" spans="1:1025" s="1116" customFormat="1" ht="12" x14ac:dyDescent="0.2">
      <c r="A172" s="1113" t="s">
        <v>2745</v>
      </c>
      <c r="B172" s="793" t="s">
        <v>2746</v>
      </c>
      <c r="C172" s="1085">
        <v>38077014.869999997</v>
      </c>
      <c r="D172" s="1085">
        <v>-816642.95</v>
      </c>
      <c r="E172" s="1085">
        <v>37260371.920000002</v>
      </c>
      <c r="F172" s="1085">
        <v>10614742.25</v>
      </c>
      <c r="G172" s="1085">
        <v>26645629.670000002</v>
      </c>
      <c r="H172" s="1357">
        <f t="shared" si="3"/>
        <v>0.2848802012172722</v>
      </c>
      <c r="AMI172" s="793"/>
      <c r="AMJ172" s="793"/>
    </row>
    <row r="173" spans="1:1025" s="793" customFormat="1" ht="12" x14ac:dyDescent="0.2">
      <c r="A173" s="1113" t="s">
        <v>2747</v>
      </c>
      <c r="B173" s="793" t="s">
        <v>2746</v>
      </c>
      <c r="C173" s="1085">
        <v>38077014.869999997</v>
      </c>
      <c r="D173" s="1085">
        <v>-816642.95</v>
      </c>
      <c r="E173" s="1085">
        <v>37260371.920000002</v>
      </c>
      <c r="F173" s="1085">
        <v>10614742.25</v>
      </c>
      <c r="G173" s="1085">
        <v>26645629.670000002</v>
      </c>
      <c r="H173" s="1357">
        <f t="shared" si="3"/>
        <v>0.2848802012172722</v>
      </c>
      <c r="I173" s="1087"/>
      <c r="J173" s="1087"/>
      <c r="K173" s="1087"/>
      <c r="L173" s="1087"/>
      <c r="M173" s="1087"/>
      <c r="N173" s="1087"/>
      <c r="O173" s="1087"/>
      <c r="P173" s="1087"/>
      <c r="Q173" s="1087"/>
      <c r="R173" s="1087"/>
      <c r="S173" s="1087"/>
      <c r="T173" s="1087"/>
      <c r="U173" s="1087"/>
      <c r="V173" s="1087"/>
      <c r="W173" s="1087"/>
      <c r="X173" s="1087"/>
      <c r="Y173" s="1087"/>
      <c r="Z173" s="1087"/>
      <c r="AA173" s="1087"/>
      <c r="AB173" s="1087"/>
      <c r="AC173" s="1087"/>
      <c r="AD173" s="1087"/>
      <c r="AE173" s="1087"/>
      <c r="AF173" s="1087"/>
      <c r="AG173" s="1087"/>
      <c r="AH173" s="1087"/>
      <c r="AI173" s="1087"/>
      <c r="AJ173" s="1087"/>
      <c r="AK173" s="1087"/>
      <c r="AL173" s="1087"/>
      <c r="AM173" s="1087"/>
      <c r="AN173" s="1087"/>
      <c r="AO173" s="1087"/>
      <c r="AP173" s="1087"/>
      <c r="AQ173" s="1087"/>
      <c r="AR173" s="1087"/>
      <c r="AS173" s="1087"/>
      <c r="AT173" s="1087"/>
      <c r="AU173" s="1087"/>
      <c r="AV173" s="1087"/>
      <c r="AW173" s="1087"/>
      <c r="AX173" s="1087"/>
      <c r="AY173" s="1087"/>
      <c r="AZ173" s="1087"/>
      <c r="BA173" s="1087"/>
      <c r="BB173" s="1087"/>
      <c r="BC173" s="1087"/>
      <c r="BD173" s="1087"/>
      <c r="BE173" s="1087"/>
      <c r="BF173" s="1087"/>
      <c r="BG173" s="1087"/>
      <c r="BH173" s="1087"/>
      <c r="BI173" s="1087"/>
      <c r="BJ173" s="1087"/>
      <c r="BK173" s="1087"/>
      <c r="BL173" s="1087"/>
      <c r="BM173" s="1087"/>
      <c r="BN173" s="1087"/>
      <c r="BO173" s="1087"/>
      <c r="BP173" s="1087"/>
      <c r="BQ173" s="1087"/>
      <c r="BR173" s="1087"/>
      <c r="BS173" s="1087"/>
      <c r="BT173" s="1087"/>
      <c r="BU173" s="1087"/>
      <c r="BV173" s="1087"/>
      <c r="BW173" s="1087"/>
      <c r="BX173" s="1087"/>
      <c r="BY173" s="1087"/>
      <c r="BZ173" s="1087"/>
      <c r="CA173" s="1087"/>
      <c r="CB173" s="1087"/>
      <c r="CC173" s="1087"/>
      <c r="CD173" s="1087"/>
      <c r="CE173" s="1087"/>
      <c r="CF173" s="1087"/>
      <c r="CG173" s="1087"/>
      <c r="CH173" s="1087"/>
      <c r="CI173" s="1087"/>
      <c r="CJ173" s="1087"/>
      <c r="CK173" s="1087"/>
      <c r="CL173" s="1087"/>
      <c r="CM173" s="1087"/>
      <c r="CN173" s="1087"/>
      <c r="CO173" s="1087"/>
      <c r="CP173" s="1087"/>
      <c r="CQ173" s="1087"/>
      <c r="CR173" s="1087"/>
      <c r="CS173" s="1087"/>
      <c r="CT173" s="1087"/>
      <c r="CU173" s="1087"/>
      <c r="CV173" s="1087"/>
      <c r="CW173" s="1087"/>
      <c r="CX173" s="1087"/>
      <c r="CY173" s="1087"/>
      <c r="CZ173" s="1087"/>
      <c r="DA173" s="1087"/>
      <c r="DB173" s="1087"/>
      <c r="DC173" s="1087"/>
      <c r="DD173" s="1087"/>
      <c r="DE173" s="1087"/>
      <c r="DF173" s="1087"/>
      <c r="DG173" s="1087"/>
      <c r="DH173" s="1087"/>
      <c r="DI173" s="1087"/>
      <c r="DJ173" s="1087"/>
      <c r="DK173" s="1087"/>
      <c r="DL173" s="1087"/>
      <c r="DM173" s="1087"/>
      <c r="DN173" s="1087"/>
      <c r="DO173" s="1087"/>
      <c r="DP173" s="1087"/>
      <c r="DQ173" s="1087"/>
      <c r="DR173" s="1087"/>
      <c r="DS173" s="1087"/>
      <c r="DT173" s="1087"/>
      <c r="DU173" s="1087"/>
      <c r="DV173" s="1087"/>
      <c r="DW173" s="1087"/>
      <c r="DX173" s="1087"/>
      <c r="DY173" s="1087"/>
      <c r="DZ173" s="1087"/>
      <c r="EA173" s="1087"/>
      <c r="EB173" s="1087"/>
      <c r="EC173" s="1087"/>
      <c r="ED173" s="1087"/>
      <c r="EE173" s="1087"/>
      <c r="EF173" s="1087"/>
      <c r="EG173" s="1087"/>
      <c r="EH173" s="1087"/>
      <c r="EI173" s="1087"/>
      <c r="EJ173" s="1087"/>
      <c r="EK173" s="1087"/>
      <c r="EL173" s="1087"/>
      <c r="EM173" s="1087"/>
      <c r="EN173" s="1087"/>
      <c r="EO173" s="1087"/>
      <c r="EP173" s="1087"/>
      <c r="EQ173" s="1087"/>
      <c r="ER173" s="1087"/>
      <c r="ES173" s="1087"/>
      <c r="ET173" s="1087"/>
      <c r="EU173" s="1087"/>
      <c r="EV173" s="1087"/>
      <c r="EW173" s="1087"/>
      <c r="EX173" s="1087"/>
      <c r="EY173" s="1087"/>
      <c r="EZ173" s="1087"/>
      <c r="FA173" s="1087"/>
      <c r="FB173" s="1087"/>
      <c r="FC173" s="1087"/>
      <c r="FD173" s="1087"/>
      <c r="FE173" s="1087"/>
      <c r="FF173" s="1087"/>
      <c r="FG173" s="1087"/>
      <c r="FH173" s="1087"/>
      <c r="FI173" s="1087"/>
      <c r="FJ173" s="1087"/>
      <c r="FK173" s="1087"/>
      <c r="FL173" s="1087"/>
      <c r="FM173" s="1087"/>
      <c r="FN173" s="1087"/>
      <c r="FO173" s="1087"/>
      <c r="FP173" s="1087"/>
      <c r="FQ173" s="1087"/>
      <c r="FR173" s="1087"/>
      <c r="FS173" s="1087"/>
      <c r="FT173" s="1087"/>
      <c r="FU173" s="1087"/>
      <c r="FV173" s="1087"/>
      <c r="FW173" s="1087"/>
      <c r="FX173" s="1087"/>
      <c r="FY173" s="1087"/>
      <c r="FZ173" s="1087"/>
      <c r="GA173" s="1087"/>
      <c r="GB173" s="1087"/>
      <c r="GC173" s="1087"/>
      <c r="GD173" s="1087"/>
      <c r="GE173" s="1087"/>
      <c r="GF173" s="1087"/>
      <c r="GG173" s="1087"/>
      <c r="GH173" s="1087"/>
      <c r="GI173" s="1087"/>
      <c r="GJ173" s="1087"/>
      <c r="GK173" s="1087"/>
      <c r="GL173" s="1087"/>
      <c r="GM173" s="1087"/>
      <c r="GN173" s="1087"/>
      <c r="GO173" s="1087"/>
      <c r="GP173" s="1087"/>
      <c r="GQ173" s="1087"/>
      <c r="GR173" s="1087"/>
      <c r="GS173" s="1087"/>
      <c r="GT173" s="1087"/>
      <c r="GU173" s="1087"/>
      <c r="GV173" s="1087"/>
      <c r="GW173" s="1087"/>
      <c r="GX173" s="1087"/>
      <c r="GY173" s="1087"/>
      <c r="GZ173" s="1087"/>
      <c r="HA173" s="1087"/>
      <c r="HB173" s="1087"/>
      <c r="HC173" s="1087"/>
      <c r="HD173" s="1087"/>
      <c r="HE173" s="1087"/>
      <c r="HF173" s="1087"/>
      <c r="HG173" s="1087"/>
      <c r="HH173" s="1087"/>
      <c r="HI173" s="1087"/>
      <c r="HJ173" s="1087"/>
      <c r="HK173" s="1087"/>
      <c r="HL173" s="1087"/>
      <c r="HM173" s="1087"/>
      <c r="HN173" s="1087"/>
      <c r="HO173" s="1087"/>
      <c r="HP173" s="1087"/>
      <c r="HQ173" s="1087"/>
      <c r="HR173" s="1087"/>
      <c r="HS173" s="1087"/>
      <c r="HT173" s="1087"/>
      <c r="HU173" s="1087"/>
      <c r="HV173" s="1087"/>
      <c r="HW173" s="1087"/>
      <c r="HX173" s="1087"/>
      <c r="HY173" s="1087"/>
      <c r="HZ173" s="1087"/>
      <c r="IA173" s="1087"/>
      <c r="IB173" s="1087"/>
      <c r="IC173" s="1087"/>
      <c r="ID173" s="1087"/>
      <c r="IE173" s="1087"/>
      <c r="IF173" s="1087"/>
      <c r="IG173" s="1087"/>
      <c r="IH173" s="1087"/>
      <c r="II173" s="1087"/>
      <c r="IJ173" s="1087"/>
      <c r="IK173" s="1087"/>
      <c r="IL173" s="1087"/>
      <c r="IM173" s="1087"/>
      <c r="IN173" s="1087"/>
      <c r="IO173" s="1087"/>
      <c r="IP173" s="1087"/>
      <c r="IQ173" s="1087"/>
      <c r="IR173" s="1087"/>
      <c r="IS173" s="1087"/>
      <c r="IT173" s="1087"/>
      <c r="IU173" s="1087"/>
      <c r="IV173" s="1087"/>
      <c r="IW173" s="1087"/>
      <c r="IX173" s="1087"/>
      <c r="IY173" s="1087"/>
      <c r="IZ173" s="1087"/>
      <c r="JA173" s="1087"/>
      <c r="JB173" s="1087"/>
      <c r="JC173" s="1087"/>
      <c r="JD173" s="1087"/>
      <c r="JE173" s="1087"/>
      <c r="JF173" s="1087"/>
      <c r="JG173" s="1087"/>
      <c r="JH173" s="1087"/>
      <c r="JI173" s="1087"/>
      <c r="JJ173" s="1087"/>
      <c r="JK173" s="1087"/>
      <c r="JL173" s="1087"/>
      <c r="JM173" s="1087"/>
      <c r="JN173" s="1087"/>
      <c r="JO173" s="1087"/>
      <c r="JP173" s="1087"/>
      <c r="JQ173" s="1087"/>
      <c r="JR173" s="1087"/>
      <c r="JS173" s="1087"/>
      <c r="JT173" s="1087"/>
      <c r="JU173" s="1087"/>
      <c r="JV173" s="1087"/>
      <c r="JW173" s="1087"/>
      <c r="JX173" s="1087"/>
      <c r="JY173" s="1087"/>
      <c r="JZ173" s="1087"/>
      <c r="KA173" s="1087"/>
      <c r="KB173" s="1087"/>
      <c r="KC173" s="1087"/>
      <c r="KD173" s="1087"/>
      <c r="KE173" s="1087"/>
      <c r="KF173" s="1087"/>
      <c r="KG173" s="1087"/>
      <c r="KH173" s="1087"/>
      <c r="KI173" s="1087"/>
      <c r="KJ173" s="1087"/>
      <c r="KK173" s="1087"/>
      <c r="KL173" s="1087"/>
      <c r="KM173" s="1087"/>
      <c r="KN173" s="1087"/>
      <c r="KO173" s="1087"/>
      <c r="KP173" s="1087"/>
      <c r="KQ173" s="1087"/>
      <c r="KR173" s="1087"/>
      <c r="KS173" s="1087"/>
      <c r="KT173" s="1087"/>
      <c r="KU173" s="1087"/>
      <c r="KV173" s="1087"/>
      <c r="KW173" s="1087"/>
      <c r="KX173" s="1087"/>
      <c r="KY173" s="1087"/>
      <c r="KZ173" s="1087"/>
      <c r="LA173" s="1087"/>
      <c r="LB173" s="1087"/>
      <c r="LC173" s="1087"/>
      <c r="LD173" s="1087"/>
      <c r="LE173" s="1087"/>
      <c r="LF173" s="1087"/>
      <c r="LG173" s="1087"/>
      <c r="LH173" s="1087"/>
      <c r="LI173" s="1087"/>
      <c r="LJ173" s="1087"/>
      <c r="LK173" s="1087"/>
      <c r="LL173" s="1087"/>
      <c r="LM173" s="1087"/>
      <c r="LN173" s="1087"/>
      <c r="LO173" s="1087"/>
      <c r="LP173" s="1087"/>
      <c r="LQ173" s="1087"/>
      <c r="LR173" s="1087"/>
      <c r="LS173" s="1087"/>
      <c r="LT173" s="1087"/>
      <c r="LU173" s="1087"/>
      <c r="LV173" s="1087"/>
      <c r="LW173" s="1087"/>
      <c r="LX173" s="1087"/>
      <c r="LY173" s="1087"/>
      <c r="LZ173" s="1087"/>
      <c r="MA173" s="1087"/>
      <c r="MB173" s="1087"/>
      <c r="MC173" s="1087"/>
      <c r="MD173" s="1087"/>
      <c r="ME173" s="1087"/>
      <c r="MF173" s="1087"/>
      <c r="MG173" s="1087"/>
      <c r="MH173" s="1087"/>
      <c r="MI173" s="1087"/>
      <c r="MJ173" s="1087"/>
      <c r="MK173" s="1087"/>
      <c r="ML173" s="1087"/>
      <c r="MM173" s="1087"/>
      <c r="MN173" s="1087"/>
      <c r="MO173" s="1087"/>
      <c r="MP173" s="1087"/>
      <c r="MQ173" s="1087"/>
      <c r="MR173" s="1087"/>
      <c r="MS173" s="1087"/>
      <c r="MT173" s="1087"/>
      <c r="MU173" s="1087"/>
      <c r="MV173" s="1087"/>
      <c r="MW173" s="1087"/>
      <c r="MX173" s="1087"/>
      <c r="MY173" s="1087"/>
      <c r="MZ173" s="1087"/>
      <c r="NA173" s="1087"/>
      <c r="NB173" s="1087"/>
      <c r="NC173" s="1087"/>
      <c r="ND173" s="1087"/>
      <c r="NE173" s="1087"/>
      <c r="NF173" s="1087"/>
      <c r="NG173" s="1087"/>
      <c r="NH173" s="1087"/>
      <c r="NI173" s="1087"/>
      <c r="NJ173" s="1087"/>
      <c r="NK173" s="1087"/>
      <c r="NL173" s="1087"/>
      <c r="NM173" s="1087"/>
      <c r="NN173" s="1087"/>
      <c r="NO173" s="1087"/>
      <c r="NP173" s="1087"/>
      <c r="NQ173" s="1087"/>
      <c r="NR173" s="1087"/>
      <c r="NS173" s="1087"/>
      <c r="NT173" s="1087"/>
      <c r="NU173" s="1087"/>
      <c r="NV173" s="1087"/>
      <c r="NW173" s="1087"/>
      <c r="NX173" s="1087"/>
      <c r="NY173" s="1087"/>
      <c r="NZ173" s="1087"/>
      <c r="OA173" s="1087"/>
      <c r="OB173" s="1087"/>
      <c r="OC173" s="1087"/>
      <c r="OD173" s="1087"/>
      <c r="OE173" s="1087"/>
      <c r="OF173" s="1087"/>
      <c r="OG173" s="1087"/>
      <c r="OH173" s="1087"/>
      <c r="OI173" s="1087"/>
      <c r="OJ173" s="1087"/>
      <c r="OK173" s="1087"/>
      <c r="OL173" s="1087"/>
      <c r="OM173" s="1087"/>
      <c r="ON173" s="1087"/>
      <c r="OO173" s="1087"/>
      <c r="OP173" s="1087"/>
      <c r="OQ173" s="1087"/>
      <c r="OR173" s="1087"/>
      <c r="OS173" s="1087"/>
      <c r="OT173" s="1087"/>
      <c r="OU173" s="1087"/>
      <c r="OV173" s="1087"/>
      <c r="OW173" s="1087"/>
      <c r="OX173" s="1087"/>
      <c r="OY173" s="1087"/>
      <c r="OZ173" s="1087"/>
      <c r="PA173" s="1087"/>
      <c r="PB173" s="1087"/>
      <c r="PC173" s="1087"/>
      <c r="PD173" s="1087"/>
      <c r="PE173" s="1087"/>
      <c r="PF173" s="1087"/>
      <c r="PG173" s="1087"/>
      <c r="PH173" s="1087"/>
      <c r="PI173" s="1087"/>
      <c r="PJ173" s="1087"/>
      <c r="PK173" s="1087"/>
      <c r="PL173" s="1087"/>
      <c r="PM173" s="1087"/>
      <c r="PN173" s="1087"/>
      <c r="PO173" s="1087"/>
      <c r="PP173" s="1087"/>
      <c r="PQ173" s="1087"/>
      <c r="PR173" s="1087"/>
      <c r="PS173" s="1087"/>
      <c r="PT173" s="1087"/>
      <c r="PU173" s="1087"/>
      <c r="PV173" s="1087"/>
      <c r="PW173" s="1087"/>
      <c r="PX173" s="1087"/>
      <c r="PY173" s="1087"/>
      <c r="PZ173" s="1087"/>
      <c r="QA173" s="1087"/>
      <c r="QB173" s="1087"/>
      <c r="QC173" s="1087"/>
      <c r="QD173" s="1087"/>
      <c r="QE173" s="1087"/>
      <c r="QF173" s="1087"/>
      <c r="QG173" s="1087"/>
      <c r="QH173" s="1087"/>
      <c r="QI173" s="1087"/>
      <c r="QJ173" s="1087"/>
      <c r="QK173" s="1087"/>
      <c r="QL173" s="1087"/>
      <c r="QM173" s="1087"/>
      <c r="QN173" s="1087"/>
      <c r="QO173" s="1087"/>
      <c r="QP173" s="1087"/>
      <c r="QQ173" s="1087"/>
      <c r="QR173" s="1087"/>
      <c r="QS173" s="1087"/>
      <c r="QT173" s="1087"/>
      <c r="QU173" s="1087"/>
      <c r="QV173" s="1087"/>
      <c r="QW173" s="1087"/>
      <c r="QX173" s="1087"/>
      <c r="QY173" s="1087"/>
      <c r="QZ173" s="1087"/>
      <c r="RA173" s="1087"/>
      <c r="RB173" s="1087"/>
      <c r="RC173" s="1087"/>
      <c r="RD173" s="1087"/>
      <c r="RE173" s="1087"/>
      <c r="RF173" s="1087"/>
      <c r="RG173" s="1087"/>
      <c r="RH173" s="1087"/>
      <c r="RI173" s="1087"/>
      <c r="RJ173" s="1087"/>
      <c r="RK173" s="1087"/>
      <c r="RL173" s="1087"/>
      <c r="RM173" s="1087"/>
      <c r="RN173" s="1087"/>
      <c r="RO173" s="1087"/>
      <c r="RP173" s="1087"/>
      <c r="RQ173" s="1087"/>
      <c r="RR173" s="1087"/>
      <c r="RS173" s="1087"/>
      <c r="RT173" s="1087"/>
      <c r="RU173" s="1087"/>
      <c r="RV173" s="1087"/>
      <c r="RW173" s="1087"/>
      <c r="RX173" s="1087"/>
      <c r="RY173" s="1087"/>
      <c r="RZ173" s="1087"/>
      <c r="SA173" s="1087"/>
      <c r="SB173" s="1087"/>
      <c r="SC173" s="1087"/>
      <c r="SD173" s="1087"/>
      <c r="SE173" s="1087"/>
      <c r="SF173" s="1087"/>
      <c r="SG173" s="1087"/>
      <c r="SH173" s="1087"/>
      <c r="SI173" s="1087"/>
      <c r="SJ173" s="1087"/>
      <c r="SK173" s="1087"/>
      <c r="SL173" s="1087"/>
      <c r="SM173" s="1087"/>
      <c r="SN173" s="1087"/>
      <c r="SO173" s="1087"/>
      <c r="SP173" s="1087"/>
      <c r="SQ173" s="1087"/>
      <c r="SR173" s="1087"/>
      <c r="SS173" s="1087"/>
      <c r="ST173" s="1087"/>
      <c r="SU173" s="1087"/>
      <c r="SV173" s="1087"/>
      <c r="SW173" s="1087"/>
      <c r="SX173" s="1087"/>
      <c r="SY173" s="1087"/>
      <c r="SZ173" s="1087"/>
      <c r="TA173" s="1087"/>
      <c r="TB173" s="1087"/>
      <c r="TC173" s="1087"/>
      <c r="TD173" s="1087"/>
      <c r="TE173" s="1087"/>
      <c r="TF173" s="1087"/>
      <c r="TG173" s="1087"/>
      <c r="TH173" s="1087"/>
      <c r="TI173" s="1087"/>
      <c r="TJ173" s="1087"/>
      <c r="TK173" s="1087"/>
      <c r="TL173" s="1087"/>
      <c r="TM173" s="1087"/>
      <c r="TN173" s="1087"/>
      <c r="TO173" s="1087"/>
      <c r="TP173" s="1087"/>
      <c r="TQ173" s="1087"/>
      <c r="TR173" s="1087"/>
      <c r="TS173" s="1087"/>
      <c r="TT173" s="1087"/>
      <c r="TU173" s="1087"/>
      <c r="TV173" s="1087"/>
      <c r="TW173" s="1087"/>
      <c r="TX173" s="1087"/>
      <c r="TY173" s="1087"/>
      <c r="TZ173" s="1087"/>
      <c r="UA173" s="1087"/>
      <c r="UB173" s="1087"/>
      <c r="UC173" s="1087"/>
      <c r="UD173" s="1087"/>
      <c r="UE173" s="1087"/>
      <c r="UF173" s="1087"/>
      <c r="UG173" s="1087"/>
      <c r="UH173" s="1087"/>
      <c r="UI173" s="1087"/>
      <c r="UJ173" s="1087"/>
      <c r="UK173" s="1087"/>
      <c r="UL173" s="1087"/>
      <c r="UM173" s="1087"/>
      <c r="UN173" s="1087"/>
      <c r="UO173" s="1087"/>
      <c r="UP173" s="1087"/>
      <c r="UQ173" s="1087"/>
      <c r="UR173" s="1087"/>
      <c r="US173" s="1087"/>
      <c r="UT173" s="1087"/>
      <c r="UU173" s="1087"/>
      <c r="UV173" s="1087"/>
      <c r="UW173" s="1087"/>
      <c r="UX173" s="1087"/>
      <c r="UY173" s="1087"/>
      <c r="UZ173" s="1087"/>
      <c r="VA173" s="1087"/>
      <c r="VB173" s="1087"/>
      <c r="VC173" s="1087"/>
      <c r="VD173" s="1087"/>
      <c r="VE173" s="1087"/>
      <c r="VF173" s="1087"/>
      <c r="VG173" s="1087"/>
      <c r="VH173" s="1087"/>
      <c r="VI173" s="1087"/>
      <c r="VJ173" s="1087"/>
      <c r="VK173" s="1087"/>
      <c r="VL173" s="1087"/>
      <c r="VM173" s="1087"/>
      <c r="VN173" s="1087"/>
      <c r="VO173" s="1087"/>
      <c r="VP173" s="1087"/>
      <c r="VQ173" s="1087"/>
      <c r="VR173" s="1087"/>
      <c r="VS173" s="1087"/>
      <c r="VT173" s="1087"/>
      <c r="VU173" s="1087"/>
      <c r="VV173" s="1087"/>
      <c r="VW173" s="1087"/>
      <c r="VX173" s="1087"/>
      <c r="VY173" s="1087"/>
      <c r="VZ173" s="1087"/>
      <c r="WA173" s="1087"/>
      <c r="WB173" s="1087"/>
      <c r="WC173" s="1087"/>
      <c r="WD173" s="1087"/>
      <c r="WE173" s="1087"/>
      <c r="WF173" s="1087"/>
      <c r="WG173" s="1087"/>
      <c r="WH173" s="1087"/>
      <c r="WI173" s="1087"/>
      <c r="WJ173" s="1087"/>
      <c r="WK173" s="1087"/>
      <c r="WL173" s="1087"/>
      <c r="WM173" s="1087"/>
      <c r="WN173" s="1087"/>
      <c r="WO173" s="1087"/>
      <c r="WP173" s="1087"/>
      <c r="WQ173" s="1087"/>
      <c r="WR173" s="1087"/>
      <c r="WS173" s="1087"/>
      <c r="WT173" s="1087"/>
      <c r="WU173" s="1087"/>
      <c r="WV173" s="1087"/>
      <c r="WW173" s="1087"/>
      <c r="WX173" s="1087"/>
      <c r="WY173" s="1087"/>
      <c r="WZ173" s="1087"/>
      <c r="XA173" s="1087"/>
      <c r="XB173" s="1087"/>
      <c r="XC173" s="1087"/>
      <c r="XD173" s="1087"/>
      <c r="XE173" s="1087"/>
      <c r="XF173" s="1087"/>
      <c r="XG173" s="1087"/>
      <c r="XH173" s="1087"/>
      <c r="XI173" s="1087"/>
      <c r="XJ173" s="1087"/>
      <c r="XK173" s="1087"/>
      <c r="XL173" s="1087"/>
      <c r="XM173" s="1087"/>
      <c r="XN173" s="1087"/>
      <c r="XO173" s="1087"/>
      <c r="XP173" s="1087"/>
      <c r="XQ173" s="1087"/>
      <c r="XR173" s="1087"/>
      <c r="XS173" s="1087"/>
      <c r="XT173" s="1087"/>
      <c r="XU173" s="1087"/>
      <c r="XV173" s="1087"/>
      <c r="XW173" s="1087"/>
      <c r="XX173" s="1087"/>
      <c r="XY173" s="1087"/>
      <c r="XZ173" s="1087"/>
      <c r="YA173" s="1087"/>
      <c r="YB173" s="1087"/>
      <c r="YC173" s="1087"/>
      <c r="YD173" s="1087"/>
      <c r="YE173" s="1087"/>
      <c r="YF173" s="1087"/>
      <c r="YG173" s="1087"/>
      <c r="YH173" s="1087"/>
      <c r="YI173" s="1087"/>
      <c r="YJ173" s="1087"/>
      <c r="YK173" s="1087"/>
      <c r="YL173" s="1087"/>
      <c r="YM173" s="1087"/>
      <c r="YN173" s="1087"/>
      <c r="YO173" s="1087"/>
      <c r="YP173" s="1087"/>
      <c r="YQ173" s="1087"/>
      <c r="YR173" s="1087"/>
      <c r="YS173" s="1087"/>
      <c r="YT173" s="1087"/>
      <c r="YU173" s="1087"/>
      <c r="YV173" s="1087"/>
      <c r="YW173" s="1087"/>
      <c r="YX173" s="1087"/>
      <c r="YY173" s="1087"/>
      <c r="YZ173" s="1087"/>
      <c r="ZA173" s="1087"/>
      <c r="ZB173" s="1087"/>
      <c r="ZC173" s="1087"/>
      <c r="ZD173" s="1087"/>
      <c r="ZE173" s="1087"/>
      <c r="ZF173" s="1087"/>
      <c r="ZG173" s="1087"/>
      <c r="ZH173" s="1087"/>
      <c r="ZI173" s="1087"/>
      <c r="ZJ173" s="1087"/>
      <c r="ZK173" s="1087"/>
      <c r="ZL173" s="1087"/>
      <c r="ZM173" s="1087"/>
      <c r="ZN173" s="1087"/>
      <c r="ZO173" s="1087"/>
      <c r="ZP173" s="1087"/>
      <c r="ZQ173" s="1087"/>
      <c r="ZR173" s="1087"/>
      <c r="ZS173" s="1087"/>
      <c r="ZT173" s="1087"/>
      <c r="ZU173" s="1087"/>
      <c r="ZV173" s="1087"/>
      <c r="ZW173" s="1087"/>
      <c r="ZX173" s="1087"/>
      <c r="ZY173" s="1087"/>
      <c r="ZZ173" s="1087"/>
      <c r="AAA173" s="1087"/>
      <c r="AAB173" s="1087"/>
      <c r="AAC173" s="1087"/>
      <c r="AAD173" s="1087"/>
      <c r="AAE173" s="1087"/>
      <c r="AAF173" s="1087"/>
      <c r="AAG173" s="1087"/>
      <c r="AAH173" s="1087"/>
      <c r="AAI173" s="1087"/>
      <c r="AAJ173" s="1087"/>
      <c r="AAK173" s="1087"/>
      <c r="AAL173" s="1087"/>
      <c r="AAM173" s="1087"/>
      <c r="AAN173" s="1087"/>
      <c r="AAO173" s="1087"/>
      <c r="AAP173" s="1087"/>
      <c r="AAQ173" s="1087"/>
      <c r="AAR173" s="1087"/>
      <c r="AAS173" s="1087"/>
      <c r="AAT173" s="1087"/>
      <c r="AAU173" s="1087"/>
      <c r="AAV173" s="1087"/>
      <c r="AAW173" s="1087"/>
      <c r="AAX173" s="1087"/>
      <c r="AAY173" s="1087"/>
      <c r="AAZ173" s="1087"/>
      <c r="ABA173" s="1087"/>
      <c r="ABB173" s="1087"/>
      <c r="ABC173" s="1087"/>
      <c r="ABD173" s="1087"/>
      <c r="ABE173" s="1087"/>
      <c r="ABF173" s="1087"/>
      <c r="ABG173" s="1087"/>
      <c r="ABH173" s="1087"/>
      <c r="ABI173" s="1087"/>
      <c r="ABJ173" s="1087"/>
      <c r="ABK173" s="1087"/>
      <c r="ABL173" s="1087"/>
      <c r="ABM173" s="1087"/>
      <c r="ABN173" s="1087"/>
      <c r="ABO173" s="1087"/>
      <c r="ABP173" s="1087"/>
      <c r="ABQ173" s="1087"/>
      <c r="ABR173" s="1087"/>
      <c r="ABS173" s="1087"/>
      <c r="ABT173" s="1087"/>
      <c r="ABU173" s="1087"/>
      <c r="ABV173" s="1087"/>
      <c r="ABW173" s="1087"/>
      <c r="ABX173" s="1087"/>
      <c r="ABY173" s="1087"/>
      <c r="ABZ173" s="1087"/>
      <c r="ACA173" s="1087"/>
      <c r="ACB173" s="1087"/>
      <c r="ACC173" s="1087"/>
      <c r="ACD173" s="1087"/>
      <c r="ACE173" s="1087"/>
      <c r="ACF173" s="1087"/>
      <c r="ACG173" s="1087"/>
      <c r="ACH173" s="1087"/>
      <c r="ACI173" s="1087"/>
      <c r="ACJ173" s="1087"/>
      <c r="ACK173" s="1087"/>
      <c r="ACL173" s="1087"/>
      <c r="ACM173" s="1087"/>
      <c r="ACN173" s="1087"/>
      <c r="ACO173" s="1087"/>
      <c r="ACP173" s="1087"/>
      <c r="ACQ173" s="1087"/>
      <c r="ACR173" s="1087"/>
      <c r="ACS173" s="1087"/>
      <c r="ACT173" s="1087"/>
      <c r="ACU173" s="1087"/>
      <c r="ACV173" s="1087"/>
      <c r="ACW173" s="1087"/>
      <c r="ACX173" s="1087"/>
      <c r="ACY173" s="1087"/>
      <c r="ACZ173" s="1087"/>
      <c r="ADA173" s="1087"/>
      <c r="ADB173" s="1087"/>
      <c r="ADC173" s="1087"/>
      <c r="ADD173" s="1087"/>
      <c r="ADE173" s="1087"/>
      <c r="ADF173" s="1087"/>
      <c r="ADG173" s="1087"/>
      <c r="ADH173" s="1087"/>
      <c r="ADI173" s="1087"/>
      <c r="ADJ173" s="1087"/>
      <c r="ADK173" s="1087"/>
      <c r="ADL173" s="1087"/>
      <c r="ADM173" s="1087"/>
      <c r="ADN173" s="1087"/>
      <c r="ADO173" s="1087"/>
      <c r="ADP173" s="1087"/>
      <c r="ADQ173" s="1087"/>
      <c r="ADR173" s="1087"/>
      <c r="ADS173" s="1087"/>
      <c r="ADT173" s="1087"/>
      <c r="ADU173" s="1087"/>
      <c r="ADV173" s="1087"/>
      <c r="ADW173" s="1087"/>
      <c r="ADX173" s="1087"/>
      <c r="ADY173" s="1087"/>
      <c r="ADZ173" s="1087"/>
      <c r="AEA173" s="1087"/>
      <c r="AEB173" s="1087"/>
      <c r="AEC173" s="1087"/>
      <c r="AED173" s="1087"/>
      <c r="AEE173" s="1087"/>
      <c r="AEF173" s="1087"/>
      <c r="AEG173" s="1087"/>
      <c r="AEH173" s="1087"/>
      <c r="AEI173" s="1087"/>
      <c r="AEJ173" s="1087"/>
      <c r="AEK173" s="1087"/>
      <c r="AEL173" s="1087"/>
      <c r="AEM173" s="1087"/>
      <c r="AEN173" s="1087"/>
      <c r="AEO173" s="1087"/>
      <c r="AEP173" s="1087"/>
      <c r="AEQ173" s="1087"/>
      <c r="AER173" s="1087"/>
      <c r="AES173" s="1087"/>
      <c r="AET173" s="1087"/>
      <c r="AEU173" s="1087"/>
      <c r="AEV173" s="1087"/>
      <c r="AEW173" s="1087"/>
      <c r="AEX173" s="1087"/>
      <c r="AEY173" s="1087"/>
      <c r="AEZ173" s="1087"/>
      <c r="AFA173" s="1087"/>
      <c r="AFB173" s="1087"/>
      <c r="AFC173" s="1087"/>
      <c r="AFD173" s="1087"/>
      <c r="AFE173" s="1087"/>
      <c r="AFF173" s="1087"/>
      <c r="AFG173" s="1087"/>
      <c r="AFH173" s="1087"/>
      <c r="AFI173" s="1087"/>
      <c r="AFJ173" s="1087"/>
      <c r="AFK173" s="1087"/>
      <c r="AFL173" s="1087"/>
      <c r="AFM173" s="1087"/>
      <c r="AFN173" s="1087"/>
      <c r="AFO173" s="1087"/>
      <c r="AFP173" s="1087"/>
      <c r="AFQ173" s="1087"/>
      <c r="AFR173" s="1087"/>
      <c r="AFS173" s="1087"/>
      <c r="AFT173" s="1087"/>
      <c r="AFU173" s="1087"/>
      <c r="AFV173" s="1087"/>
      <c r="AFW173" s="1087"/>
      <c r="AFX173" s="1087"/>
      <c r="AFY173" s="1087"/>
      <c r="AFZ173" s="1087"/>
      <c r="AGA173" s="1087"/>
      <c r="AGB173" s="1087"/>
      <c r="AGC173" s="1087"/>
      <c r="AGD173" s="1087"/>
      <c r="AGE173" s="1087"/>
      <c r="AGF173" s="1087"/>
      <c r="AGG173" s="1087"/>
      <c r="AGH173" s="1087"/>
      <c r="AGI173" s="1087"/>
      <c r="AGJ173" s="1087"/>
      <c r="AGK173" s="1087"/>
      <c r="AGL173" s="1087"/>
      <c r="AGM173" s="1087"/>
      <c r="AGN173" s="1087"/>
      <c r="AGO173" s="1087"/>
      <c r="AGP173" s="1087"/>
      <c r="AGQ173" s="1087"/>
      <c r="AGR173" s="1087"/>
      <c r="AGS173" s="1087"/>
      <c r="AGT173" s="1087"/>
      <c r="AGU173" s="1087"/>
      <c r="AGV173" s="1087"/>
      <c r="AGW173" s="1087"/>
      <c r="AGX173" s="1087"/>
      <c r="AGY173" s="1087"/>
      <c r="AGZ173" s="1087"/>
      <c r="AHA173" s="1087"/>
      <c r="AHB173" s="1087"/>
      <c r="AHC173" s="1087"/>
      <c r="AHD173" s="1087"/>
      <c r="AHE173" s="1087"/>
      <c r="AHF173" s="1087"/>
      <c r="AHG173" s="1087"/>
      <c r="AHH173" s="1087"/>
      <c r="AHI173" s="1087"/>
      <c r="AHJ173" s="1087"/>
      <c r="AHK173" s="1087"/>
      <c r="AHL173" s="1087"/>
      <c r="AHM173" s="1087"/>
      <c r="AHN173" s="1087"/>
      <c r="AHO173" s="1087"/>
      <c r="AHP173" s="1087"/>
      <c r="AHQ173" s="1087"/>
      <c r="AHR173" s="1087"/>
      <c r="AHS173" s="1087"/>
      <c r="AHT173" s="1087"/>
      <c r="AHU173" s="1087"/>
      <c r="AHV173" s="1087"/>
      <c r="AHW173" s="1087"/>
      <c r="AHX173" s="1087"/>
      <c r="AHY173" s="1087"/>
      <c r="AHZ173" s="1087"/>
      <c r="AIA173" s="1087"/>
      <c r="AIB173" s="1087"/>
      <c r="AIC173" s="1087"/>
      <c r="AID173" s="1087"/>
      <c r="AIE173" s="1087"/>
      <c r="AIF173" s="1087"/>
      <c r="AIG173" s="1087"/>
      <c r="AIH173" s="1087"/>
      <c r="AII173" s="1087"/>
      <c r="AIJ173" s="1087"/>
      <c r="AIK173" s="1087"/>
      <c r="AIL173" s="1087"/>
      <c r="AIM173" s="1087"/>
      <c r="AIN173" s="1087"/>
      <c r="AIO173" s="1087"/>
      <c r="AIP173" s="1087"/>
      <c r="AIQ173" s="1087"/>
      <c r="AIR173" s="1087"/>
      <c r="AIS173" s="1087"/>
      <c r="AIT173" s="1087"/>
      <c r="AIU173" s="1087"/>
      <c r="AIV173" s="1087"/>
      <c r="AIW173" s="1087"/>
      <c r="AIX173" s="1087"/>
      <c r="AIY173" s="1087"/>
      <c r="AIZ173" s="1087"/>
      <c r="AJA173" s="1087"/>
      <c r="AJB173" s="1087"/>
      <c r="AJC173" s="1087"/>
      <c r="AJD173" s="1087"/>
      <c r="AJE173" s="1087"/>
      <c r="AJF173" s="1087"/>
      <c r="AJG173" s="1087"/>
      <c r="AJH173" s="1087"/>
      <c r="AJI173" s="1087"/>
      <c r="AJJ173" s="1087"/>
      <c r="AJK173" s="1087"/>
      <c r="AJL173" s="1087"/>
      <c r="AJM173" s="1087"/>
      <c r="AJN173" s="1087"/>
      <c r="AJO173" s="1087"/>
      <c r="AJP173" s="1087"/>
      <c r="AJQ173" s="1087"/>
      <c r="AJR173" s="1087"/>
      <c r="AJS173" s="1087"/>
      <c r="AJT173" s="1087"/>
      <c r="AJU173" s="1087"/>
      <c r="AJV173" s="1087"/>
      <c r="AJW173" s="1087"/>
      <c r="AJX173" s="1087"/>
      <c r="AJY173" s="1087"/>
      <c r="AJZ173" s="1087"/>
      <c r="AKA173" s="1087"/>
      <c r="AKB173" s="1087"/>
      <c r="AKC173" s="1087"/>
      <c r="AKD173" s="1087"/>
      <c r="AKE173" s="1087"/>
      <c r="AKF173" s="1087"/>
      <c r="AKG173" s="1087"/>
      <c r="AKH173" s="1087"/>
      <c r="AKI173" s="1087"/>
      <c r="AKJ173" s="1087"/>
      <c r="AKK173" s="1087"/>
      <c r="AKL173" s="1087"/>
      <c r="AKM173" s="1087"/>
      <c r="AKN173" s="1087"/>
      <c r="AKO173" s="1087"/>
      <c r="AKP173" s="1087"/>
      <c r="AKQ173" s="1087"/>
      <c r="AKR173" s="1087"/>
      <c r="AKS173" s="1087"/>
      <c r="AKT173" s="1087"/>
      <c r="AKU173" s="1087"/>
      <c r="AKV173" s="1087"/>
      <c r="AKW173" s="1087"/>
      <c r="AKX173" s="1087"/>
      <c r="AKY173" s="1087"/>
      <c r="AKZ173" s="1087"/>
      <c r="ALA173" s="1087"/>
      <c r="ALB173" s="1087"/>
      <c r="ALC173" s="1087"/>
      <c r="ALD173" s="1087"/>
      <c r="ALE173" s="1087"/>
      <c r="ALF173" s="1087"/>
      <c r="ALG173" s="1087"/>
      <c r="ALH173" s="1087"/>
      <c r="ALI173" s="1087"/>
      <c r="ALJ173" s="1087"/>
      <c r="ALK173" s="1087"/>
      <c r="ALL173" s="1087"/>
      <c r="ALM173" s="1087"/>
      <c r="ALN173" s="1087"/>
      <c r="ALO173" s="1087"/>
      <c r="ALP173" s="1087"/>
      <c r="ALQ173" s="1087"/>
      <c r="ALR173" s="1087"/>
      <c r="ALS173" s="1087"/>
      <c r="ALT173" s="1087"/>
      <c r="ALU173" s="1087"/>
      <c r="ALV173" s="1087"/>
      <c r="ALW173" s="1087"/>
      <c r="ALX173" s="1087"/>
      <c r="ALY173" s="1087"/>
      <c r="ALZ173" s="1087"/>
      <c r="AMA173" s="1087"/>
      <c r="AMB173" s="1087"/>
      <c r="AMC173" s="1087"/>
      <c r="AMD173" s="1087"/>
      <c r="AME173" s="1087"/>
      <c r="AMF173" s="1087"/>
      <c r="AMG173" s="1087"/>
      <c r="AMH173" s="1087"/>
    </row>
    <row r="174" spans="1:1025" s="1087" customFormat="1" ht="12" x14ac:dyDescent="0.2">
      <c r="A174" s="1113" t="s">
        <v>2748</v>
      </c>
      <c r="B174" s="793" t="s">
        <v>2749</v>
      </c>
      <c r="C174" s="1085">
        <v>6448000</v>
      </c>
      <c r="D174" s="1085">
        <v>-575000</v>
      </c>
      <c r="E174" s="1085">
        <v>5873000</v>
      </c>
      <c r="F174" s="1085">
        <v>2904900.1</v>
      </c>
      <c r="G174" s="1085">
        <v>2968099.9</v>
      </c>
      <c r="H174" s="1357">
        <f t="shared" si="3"/>
        <v>0.49461946194449175</v>
      </c>
      <c r="AMI174" s="793"/>
      <c r="AMJ174" s="793"/>
      <c r="AMK174" s="793"/>
    </row>
    <row r="175" spans="1:1025" s="1087" customFormat="1" ht="12" x14ac:dyDescent="0.2">
      <c r="A175" s="1113" t="s">
        <v>2750</v>
      </c>
      <c r="B175" s="793" t="s">
        <v>2749</v>
      </c>
      <c r="C175" s="1085">
        <v>6448000</v>
      </c>
      <c r="D175" s="1085">
        <v>-575000</v>
      </c>
      <c r="E175" s="1085">
        <v>5873000</v>
      </c>
      <c r="F175" s="1085">
        <v>2904900.1</v>
      </c>
      <c r="G175" s="1085">
        <v>2968099.9</v>
      </c>
      <c r="H175" s="1357">
        <f t="shared" si="3"/>
        <v>0.49461946194449175</v>
      </c>
      <c r="AMI175" s="793"/>
      <c r="AMJ175" s="793"/>
      <c r="AMK175" s="793"/>
    </row>
    <row r="176" spans="1:1025" s="1087" customFormat="1" ht="12" x14ac:dyDescent="0.2">
      <c r="A176" s="1113" t="s">
        <v>2751</v>
      </c>
      <c r="B176" s="793" t="s">
        <v>4854</v>
      </c>
      <c r="C176" s="1085">
        <v>112680388.23</v>
      </c>
      <c r="D176" s="1085">
        <v>-4966342.8600000003</v>
      </c>
      <c r="E176" s="1085">
        <v>107714045.37</v>
      </c>
      <c r="F176" s="1085">
        <v>30713725.190000001</v>
      </c>
      <c r="G176" s="1085">
        <v>77000320.180000007</v>
      </c>
      <c r="H176" s="1357">
        <f t="shared" si="3"/>
        <v>0.28514132102733408</v>
      </c>
      <c r="AMI176" s="793"/>
      <c r="AMJ176" s="793"/>
      <c r="AMK176" s="793"/>
    </row>
    <row r="177" spans="1:1025" s="1087" customFormat="1" ht="12" x14ac:dyDescent="0.2">
      <c r="A177" s="1113" t="s">
        <v>2752</v>
      </c>
      <c r="B177" s="793" t="s">
        <v>4854</v>
      </c>
      <c r="C177" s="1085">
        <v>112680388.23</v>
      </c>
      <c r="D177" s="1085">
        <v>-4966342.8600000003</v>
      </c>
      <c r="E177" s="1085">
        <v>107714045.37</v>
      </c>
      <c r="F177" s="1085">
        <v>30713725.190000001</v>
      </c>
      <c r="G177" s="1085">
        <v>77000320.180000007</v>
      </c>
      <c r="H177" s="1357">
        <f t="shared" si="3"/>
        <v>0.28514132102733408</v>
      </c>
      <c r="AMI177" s="793"/>
      <c r="AMJ177" s="793"/>
      <c r="AMK177" s="793"/>
    </row>
    <row r="178" spans="1:1025" s="1087" customFormat="1" ht="12" x14ac:dyDescent="0.2">
      <c r="A178" s="1113" t="s">
        <v>2753</v>
      </c>
      <c r="B178" s="793" t="s">
        <v>2754</v>
      </c>
      <c r="C178" s="1085">
        <v>1174501854</v>
      </c>
      <c r="D178" s="1085">
        <v>355008895.82999998</v>
      </c>
      <c r="E178" s="1085">
        <v>1529510749.8299999</v>
      </c>
      <c r="F178" s="1085">
        <v>392280950.38999999</v>
      </c>
      <c r="G178" s="1085">
        <v>1137229799.4400001</v>
      </c>
      <c r="H178" s="1357">
        <f t="shared" si="3"/>
        <v>0.2564747913236966</v>
      </c>
      <c r="AMI178" s="793"/>
      <c r="AMJ178" s="793"/>
      <c r="AMK178" s="793"/>
    </row>
    <row r="179" spans="1:1025" s="1087" customFormat="1" ht="12" x14ac:dyDescent="0.2">
      <c r="A179" s="1113" t="s">
        <v>2755</v>
      </c>
      <c r="B179" s="793" t="s">
        <v>2756</v>
      </c>
      <c r="C179" s="1085">
        <v>1140605622</v>
      </c>
      <c r="D179" s="1085">
        <v>360693895.82999998</v>
      </c>
      <c r="E179" s="1085">
        <v>1501299517.8299999</v>
      </c>
      <c r="F179" s="1085">
        <v>385440228.79000002</v>
      </c>
      <c r="G179" s="1085">
        <v>1115859289.04</v>
      </c>
      <c r="H179" s="1357">
        <f t="shared" si="3"/>
        <v>0.25673772902233455</v>
      </c>
      <c r="AMI179" s="793"/>
      <c r="AMJ179" s="793"/>
      <c r="AMK179" s="793"/>
    </row>
    <row r="180" spans="1:1025" s="1087" customFormat="1" ht="12" x14ac:dyDescent="0.2">
      <c r="A180" s="1113" t="s">
        <v>2757</v>
      </c>
      <c r="B180" s="793" t="s">
        <v>4855</v>
      </c>
      <c r="C180" s="1085">
        <v>33896232</v>
      </c>
      <c r="D180" s="1085">
        <v>-5685000</v>
      </c>
      <c r="E180" s="1085">
        <v>28211232</v>
      </c>
      <c r="F180" s="1085">
        <v>6840721.5999999996</v>
      </c>
      <c r="G180" s="1085">
        <v>21370510.399999999</v>
      </c>
      <c r="H180" s="1357">
        <f t="shared" si="3"/>
        <v>0.24248219999750453</v>
      </c>
      <c r="AMI180" s="793"/>
      <c r="AMJ180" s="793"/>
      <c r="AMK180" s="793"/>
    </row>
    <row r="181" spans="1:1025" s="1087" customFormat="1" ht="12" x14ac:dyDescent="0.2">
      <c r="A181" s="1113" t="s">
        <v>2758</v>
      </c>
      <c r="B181" s="793" t="s">
        <v>2759</v>
      </c>
      <c r="C181" s="1085">
        <v>560642248.62</v>
      </c>
      <c r="D181" s="1085">
        <v>34355090.32</v>
      </c>
      <c r="E181" s="1085">
        <v>594997338.94000006</v>
      </c>
      <c r="F181" s="1085">
        <v>206588333.38999999</v>
      </c>
      <c r="G181" s="1085">
        <v>388409005.55000001</v>
      </c>
      <c r="H181" s="1357">
        <f t="shared" si="3"/>
        <v>0.34720883585469697</v>
      </c>
      <c r="AMI181" s="793"/>
      <c r="AMJ181" s="793"/>
      <c r="AMK181" s="793"/>
    </row>
    <row r="182" spans="1:1025" s="1087" customFormat="1" ht="12" x14ac:dyDescent="0.2">
      <c r="A182" s="1113" t="s">
        <v>2760</v>
      </c>
      <c r="B182" s="793" t="s">
        <v>2761</v>
      </c>
      <c r="C182" s="1085">
        <v>8280000</v>
      </c>
      <c r="D182" s="1085">
        <v>7127632</v>
      </c>
      <c r="E182" s="1085">
        <v>15407632</v>
      </c>
      <c r="F182" s="1085">
        <v>7447616.6900000004</v>
      </c>
      <c r="G182" s="1085">
        <v>7960015.3099999996</v>
      </c>
      <c r="H182" s="1357">
        <f t="shared" si="3"/>
        <v>0.48337192178525556</v>
      </c>
      <c r="AMI182" s="793"/>
      <c r="AMJ182" s="793"/>
      <c r="AMK182" s="793"/>
    </row>
    <row r="183" spans="1:1025" s="1087" customFormat="1" ht="12" x14ac:dyDescent="0.2">
      <c r="A183" s="1113" t="s">
        <v>2762</v>
      </c>
      <c r="B183" s="793" t="s">
        <v>2761</v>
      </c>
      <c r="C183" s="1085">
        <v>8280000</v>
      </c>
      <c r="D183" s="1085">
        <v>7127632</v>
      </c>
      <c r="E183" s="1085">
        <v>15407632</v>
      </c>
      <c r="F183" s="1085">
        <v>7447616.6900000004</v>
      </c>
      <c r="G183" s="1085">
        <v>7960015.3099999996</v>
      </c>
      <c r="H183" s="1357">
        <f t="shared" si="3"/>
        <v>0.48337192178525556</v>
      </c>
      <c r="AMI183" s="793"/>
      <c r="AMJ183" s="793"/>
      <c r="AMK183" s="793"/>
    </row>
    <row r="184" spans="1:1025" s="1087" customFormat="1" ht="12" x14ac:dyDescent="0.2">
      <c r="A184" s="1113" t="s">
        <v>2763</v>
      </c>
      <c r="B184" s="793" t="s">
        <v>2764</v>
      </c>
      <c r="C184" s="1085">
        <v>26974731</v>
      </c>
      <c r="D184" s="1085">
        <v>3925772.87</v>
      </c>
      <c r="E184" s="1085">
        <v>30900503.870000001</v>
      </c>
      <c r="F184" s="1085">
        <v>19557667.199999999</v>
      </c>
      <c r="G184" s="1085">
        <v>11342836.67</v>
      </c>
      <c r="H184" s="1357">
        <f t="shared" si="3"/>
        <v>0.632923892836185</v>
      </c>
      <c r="AMI184" s="793"/>
      <c r="AMJ184" s="793"/>
      <c r="AMK184" s="793"/>
    </row>
    <row r="185" spans="1:1025" s="1087" customFormat="1" ht="12" x14ac:dyDescent="0.2">
      <c r="A185" s="1113" t="s">
        <v>2765</v>
      </c>
      <c r="B185" s="793" t="s">
        <v>2764</v>
      </c>
      <c r="C185" s="1085">
        <v>26974731</v>
      </c>
      <c r="D185" s="1085">
        <v>3925772.87</v>
      </c>
      <c r="E185" s="1085">
        <v>30900503.870000001</v>
      </c>
      <c r="F185" s="1085">
        <v>19557667.199999999</v>
      </c>
      <c r="G185" s="1085">
        <v>11342836.67</v>
      </c>
      <c r="H185" s="1357">
        <f t="shared" si="3"/>
        <v>0.632923892836185</v>
      </c>
      <c r="AMI185" s="793"/>
      <c r="AMJ185" s="793"/>
      <c r="AMK185" s="793"/>
    </row>
    <row r="186" spans="1:1025" s="1087" customFormat="1" ht="12" x14ac:dyDescent="0.2">
      <c r="A186" s="1113" t="s">
        <v>2766</v>
      </c>
      <c r="B186" s="793" t="s">
        <v>2767</v>
      </c>
      <c r="C186" s="1085">
        <v>360299585.62</v>
      </c>
      <c r="D186" s="1085">
        <v>-3389854.7</v>
      </c>
      <c r="E186" s="1085">
        <v>356909730.92000002</v>
      </c>
      <c r="F186" s="1085">
        <v>124388066.5</v>
      </c>
      <c r="G186" s="1085">
        <v>232521664.41999999</v>
      </c>
      <c r="H186" s="1357">
        <f t="shared" si="3"/>
        <v>0.34851407995900541</v>
      </c>
      <c r="AMI186" s="793"/>
      <c r="AMJ186" s="793"/>
      <c r="AMK186" s="793"/>
    </row>
    <row r="187" spans="1:1025" s="1087" customFormat="1" ht="12" x14ac:dyDescent="0.2">
      <c r="A187" s="1113" t="s">
        <v>2768</v>
      </c>
      <c r="B187" s="793" t="s">
        <v>2767</v>
      </c>
      <c r="C187" s="1085">
        <v>360299585.62</v>
      </c>
      <c r="D187" s="1085">
        <v>-3389854.7</v>
      </c>
      <c r="E187" s="1085">
        <v>356909730.92000002</v>
      </c>
      <c r="F187" s="1085">
        <v>124388066.5</v>
      </c>
      <c r="G187" s="1085">
        <v>232521664.41999999</v>
      </c>
      <c r="H187" s="1357">
        <f t="shared" si="3"/>
        <v>0.34851407995900541</v>
      </c>
      <c r="AMI187" s="793"/>
      <c r="AMJ187" s="793"/>
      <c r="AMK187" s="793"/>
    </row>
    <row r="188" spans="1:1025" s="1087" customFormat="1" ht="12" x14ac:dyDescent="0.2">
      <c r="A188" s="1113" t="s">
        <v>2769</v>
      </c>
      <c r="B188" s="793" t="s">
        <v>2770</v>
      </c>
      <c r="C188" s="1085">
        <v>165087932</v>
      </c>
      <c r="D188" s="1085">
        <v>26691540.149999999</v>
      </c>
      <c r="E188" s="1085">
        <v>191779472.15000001</v>
      </c>
      <c r="F188" s="1085">
        <v>55194983</v>
      </c>
      <c r="G188" s="1085">
        <v>136584489.15000001</v>
      </c>
      <c r="H188" s="1357">
        <f t="shared" si="3"/>
        <v>0.28780443694635544</v>
      </c>
      <c r="AMI188" s="793"/>
      <c r="AMJ188" s="793"/>
      <c r="AMK188" s="793"/>
    </row>
    <row r="189" spans="1:1025" s="1087" customFormat="1" ht="12" x14ac:dyDescent="0.2">
      <c r="A189" s="1113" t="s">
        <v>2771</v>
      </c>
      <c r="B189" s="793" t="s">
        <v>2772</v>
      </c>
      <c r="C189" s="1085">
        <v>165087932</v>
      </c>
      <c r="D189" s="1085">
        <v>26691540.149999999</v>
      </c>
      <c r="E189" s="1085">
        <v>191779472.15000001</v>
      </c>
      <c r="F189" s="1085">
        <v>55194983</v>
      </c>
      <c r="G189" s="1085">
        <v>136584489.15000001</v>
      </c>
      <c r="H189" s="1357">
        <f t="shared" si="3"/>
        <v>0.28780443694635544</v>
      </c>
      <c r="AMI189" s="793"/>
      <c r="AMJ189" s="793"/>
      <c r="AMK189" s="793"/>
    </row>
    <row r="190" spans="1:1025" s="1087" customFormat="1" ht="12" x14ac:dyDescent="0.2">
      <c r="A190" s="1113" t="s">
        <v>2773</v>
      </c>
      <c r="B190" s="793" t="s">
        <v>4856</v>
      </c>
      <c r="C190" s="1085">
        <v>1210154826.0999999</v>
      </c>
      <c r="D190" s="1085">
        <v>369763352.87</v>
      </c>
      <c r="E190" s="1085">
        <v>1579918178.97</v>
      </c>
      <c r="F190" s="1085">
        <v>592617229.95000005</v>
      </c>
      <c r="G190" s="1085">
        <v>987300949.01999998</v>
      </c>
      <c r="H190" s="1357">
        <f t="shared" si="3"/>
        <v>0.37509362056732992</v>
      </c>
      <c r="AMI190" s="793"/>
      <c r="AMJ190" s="793"/>
      <c r="AMK190" s="793"/>
    </row>
    <row r="191" spans="1:1025" s="1087" customFormat="1" ht="12" x14ac:dyDescent="0.2">
      <c r="A191" s="1113" t="s">
        <v>2774</v>
      </c>
      <c r="B191" s="793" t="s">
        <v>2775</v>
      </c>
      <c r="C191" s="1085">
        <v>575042110.42999995</v>
      </c>
      <c r="D191" s="1085">
        <v>28536465.170000002</v>
      </c>
      <c r="E191" s="1085">
        <v>603578575.60000002</v>
      </c>
      <c r="F191" s="1085">
        <v>100878611.25</v>
      </c>
      <c r="G191" s="1085">
        <v>502699964.35000002</v>
      </c>
      <c r="H191" s="1357">
        <f t="shared" si="3"/>
        <v>0.16713418157647408</v>
      </c>
      <c r="AMI191" s="793"/>
      <c r="AMJ191" s="793"/>
      <c r="AMK191" s="793"/>
    </row>
    <row r="192" spans="1:1025" s="1087" customFormat="1" ht="12" x14ac:dyDescent="0.2">
      <c r="A192" s="1113" t="s">
        <v>2776</v>
      </c>
      <c r="B192" s="793" t="s">
        <v>2775</v>
      </c>
      <c r="C192" s="1085">
        <v>575042110.42999995</v>
      </c>
      <c r="D192" s="1085">
        <v>28536465.170000002</v>
      </c>
      <c r="E192" s="1085">
        <v>603578575.60000002</v>
      </c>
      <c r="F192" s="1085">
        <v>100878611.25</v>
      </c>
      <c r="G192" s="1085">
        <v>502699964.35000002</v>
      </c>
      <c r="H192" s="1357">
        <f t="shared" si="3"/>
        <v>0.16713418157647408</v>
      </c>
      <c r="AMI192" s="793"/>
      <c r="AMJ192" s="793"/>
      <c r="AMK192" s="793"/>
    </row>
    <row r="193" spans="1:1025" s="1087" customFormat="1" ht="12" x14ac:dyDescent="0.2">
      <c r="A193" s="1113" t="s">
        <v>2777</v>
      </c>
      <c r="B193" s="793" t="s">
        <v>4857</v>
      </c>
      <c r="C193" s="1085">
        <v>113037205</v>
      </c>
      <c r="D193" s="1085">
        <v>2966604.46</v>
      </c>
      <c r="E193" s="1085">
        <v>116003809.45999999</v>
      </c>
      <c r="F193" s="1085">
        <v>47858610.670000002</v>
      </c>
      <c r="G193" s="1085">
        <v>68145198.790000007</v>
      </c>
      <c r="H193" s="1357">
        <f t="shared" si="3"/>
        <v>0.41256068134988644</v>
      </c>
      <c r="AMI193" s="793"/>
      <c r="AMJ193" s="793"/>
      <c r="AMK193" s="793"/>
    </row>
    <row r="194" spans="1:1025" s="1087" customFormat="1" ht="12" x14ac:dyDescent="0.2">
      <c r="A194" s="1113" t="s">
        <v>2778</v>
      </c>
      <c r="B194" s="793" t="s">
        <v>4857</v>
      </c>
      <c r="C194" s="1085">
        <v>113037205</v>
      </c>
      <c r="D194" s="1085">
        <v>2966604.46</v>
      </c>
      <c r="E194" s="1085">
        <v>116003809.45999999</v>
      </c>
      <c r="F194" s="1085">
        <v>47858610.670000002</v>
      </c>
      <c r="G194" s="1085">
        <v>68145198.790000007</v>
      </c>
      <c r="H194" s="1357">
        <f t="shared" si="3"/>
        <v>0.41256068134988644</v>
      </c>
      <c r="AMI194" s="793"/>
      <c r="AMJ194" s="793"/>
      <c r="AMK194" s="793"/>
    </row>
    <row r="195" spans="1:1025" s="1087" customFormat="1" ht="12" x14ac:dyDescent="0.2">
      <c r="A195" s="1113" t="s">
        <v>2779</v>
      </c>
      <c r="B195" s="793" t="s">
        <v>2780</v>
      </c>
      <c r="C195" s="1085">
        <v>70442890</v>
      </c>
      <c r="D195" s="1085">
        <v>10330782.189999999</v>
      </c>
      <c r="E195" s="1085">
        <v>80773672.189999998</v>
      </c>
      <c r="F195" s="1085">
        <v>42965045.270000003</v>
      </c>
      <c r="G195" s="1085">
        <v>37808626.920000002</v>
      </c>
      <c r="H195" s="1357">
        <f t="shared" si="3"/>
        <v>0.53191892983316902</v>
      </c>
      <c r="AMI195" s="793"/>
      <c r="AMJ195" s="793"/>
      <c r="AMK195" s="793"/>
    </row>
    <row r="196" spans="1:1025" s="1087" customFormat="1" ht="12" x14ac:dyDescent="0.2">
      <c r="A196" s="1113" t="s">
        <v>2781</v>
      </c>
      <c r="B196" s="793" t="s">
        <v>2780</v>
      </c>
      <c r="C196" s="1085">
        <v>70442890</v>
      </c>
      <c r="D196" s="1085">
        <v>10330782.189999999</v>
      </c>
      <c r="E196" s="1085">
        <v>80773672.189999998</v>
      </c>
      <c r="F196" s="1085">
        <v>42965045.270000003</v>
      </c>
      <c r="G196" s="1085">
        <v>37808626.920000002</v>
      </c>
      <c r="H196" s="1357">
        <f t="shared" si="3"/>
        <v>0.53191892983316902</v>
      </c>
      <c r="AMI196" s="793"/>
      <c r="AMJ196" s="793"/>
      <c r="AMK196" s="793"/>
    </row>
    <row r="197" spans="1:1025" s="1087" customFormat="1" ht="12" x14ac:dyDescent="0.2">
      <c r="A197" s="1113" t="s">
        <v>2782</v>
      </c>
      <c r="B197" s="793" t="s">
        <v>4858</v>
      </c>
      <c r="C197" s="1085">
        <v>261895592.16</v>
      </c>
      <c r="D197" s="1085">
        <v>290792307.17000002</v>
      </c>
      <c r="E197" s="1085">
        <v>552687899.33000004</v>
      </c>
      <c r="F197" s="1085">
        <v>315869650.51999998</v>
      </c>
      <c r="G197" s="1085">
        <v>236818248.81</v>
      </c>
      <c r="H197" s="1357">
        <f t="shared" si="3"/>
        <v>0.57151540843017423</v>
      </c>
      <c r="AMI197" s="793"/>
      <c r="AMJ197" s="793"/>
      <c r="AMK197" s="793"/>
    </row>
    <row r="198" spans="1:1025" s="1087" customFormat="1" ht="12" x14ac:dyDescent="0.2">
      <c r="A198" s="1113" t="s">
        <v>2783</v>
      </c>
      <c r="B198" s="793" t="s">
        <v>4858</v>
      </c>
      <c r="C198" s="1085">
        <v>261895592.16</v>
      </c>
      <c r="D198" s="1085">
        <v>290792307.17000002</v>
      </c>
      <c r="E198" s="1085">
        <v>552687899.33000004</v>
      </c>
      <c r="F198" s="1085">
        <v>315869650.51999998</v>
      </c>
      <c r="G198" s="1085">
        <v>236818248.81</v>
      </c>
      <c r="H198" s="1357">
        <f t="shared" si="3"/>
        <v>0.57151540843017423</v>
      </c>
      <c r="AMI198" s="793"/>
      <c r="AMJ198" s="793"/>
      <c r="AMK198" s="793"/>
    </row>
    <row r="199" spans="1:1025" s="1087" customFormat="1" ht="12" x14ac:dyDescent="0.2">
      <c r="A199" s="1113" t="s">
        <v>2784</v>
      </c>
      <c r="B199" s="793" t="s">
        <v>2785</v>
      </c>
      <c r="C199" s="1085">
        <v>37777392.219999999</v>
      </c>
      <c r="D199" s="1085">
        <v>-1801204.05</v>
      </c>
      <c r="E199" s="1085">
        <v>35976188.170000002</v>
      </c>
      <c r="F199" s="1085">
        <v>8734696.8000000007</v>
      </c>
      <c r="G199" s="1085">
        <v>27241491.370000001</v>
      </c>
      <c r="H199" s="1357">
        <f t="shared" si="3"/>
        <v>0.24279105831683781</v>
      </c>
      <c r="AMI199" s="793"/>
      <c r="AMJ199" s="793"/>
      <c r="AMK199" s="793"/>
    </row>
    <row r="200" spans="1:1025" s="1087" customFormat="1" ht="12" x14ac:dyDescent="0.2">
      <c r="A200" s="1113" t="s">
        <v>2786</v>
      </c>
      <c r="B200" s="793" t="s">
        <v>2785</v>
      </c>
      <c r="C200" s="1085">
        <v>37777392.219999999</v>
      </c>
      <c r="D200" s="1085">
        <v>-1801204.05</v>
      </c>
      <c r="E200" s="1085">
        <v>35976188.170000002</v>
      </c>
      <c r="F200" s="1085">
        <v>8734696.8000000007</v>
      </c>
      <c r="G200" s="1085">
        <v>27241491.370000001</v>
      </c>
      <c r="H200" s="1357">
        <f t="shared" si="3"/>
        <v>0.24279105831683781</v>
      </c>
      <c r="AMI200" s="793"/>
      <c r="AMJ200" s="793"/>
      <c r="AMK200" s="793"/>
    </row>
    <row r="201" spans="1:1025" s="1087" customFormat="1" ht="12" x14ac:dyDescent="0.2">
      <c r="A201" s="1113" t="s">
        <v>2787</v>
      </c>
      <c r="B201" s="793" t="s">
        <v>2788</v>
      </c>
      <c r="C201" s="1085">
        <v>49803604.520000003</v>
      </c>
      <c r="D201" s="1085">
        <v>22705595.280000001</v>
      </c>
      <c r="E201" s="1085">
        <v>72509199.799999997</v>
      </c>
      <c r="F201" s="1085">
        <v>31752409.100000001</v>
      </c>
      <c r="G201" s="1085">
        <v>40756790.700000003</v>
      </c>
      <c r="H201" s="1357">
        <f t="shared" si="3"/>
        <v>0.43790869555286421</v>
      </c>
      <c r="AMI201" s="793"/>
      <c r="AMJ201" s="793"/>
      <c r="AMK201" s="793"/>
    </row>
    <row r="202" spans="1:1025" s="1087" customFormat="1" ht="12" x14ac:dyDescent="0.2">
      <c r="A202" s="1113" t="s">
        <v>2789</v>
      </c>
      <c r="B202" s="793" t="s">
        <v>2788</v>
      </c>
      <c r="C202" s="1085">
        <v>49803604.520000003</v>
      </c>
      <c r="D202" s="1085">
        <v>22705595.280000001</v>
      </c>
      <c r="E202" s="1085">
        <v>72509199.799999997</v>
      </c>
      <c r="F202" s="1085">
        <v>31752409.100000001</v>
      </c>
      <c r="G202" s="1085">
        <v>40756790.700000003</v>
      </c>
      <c r="H202" s="1357">
        <f t="shared" si="3"/>
        <v>0.43790869555286421</v>
      </c>
      <c r="AMI202" s="793"/>
      <c r="AMJ202" s="793"/>
      <c r="AMK202" s="793"/>
    </row>
    <row r="203" spans="1:1025" s="1087" customFormat="1" ht="12" x14ac:dyDescent="0.2">
      <c r="A203" s="1113" t="s">
        <v>2790</v>
      </c>
      <c r="B203" s="793" t="s">
        <v>2791</v>
      </c>
      <c r="C203" s="1085">
        <v>102156031.77</v>
      </c>
      <c r="D203" s="1085">
        <v>16232802.65</v>
      </c>
      <c r="E203" s="1085">
        <v>118388834.42</v>
      </c>
      <c r="F203" s="1085">
        <v>44558206.340000004</v>
      </c>
      <c r="G203" s="1085">
        <v>73830628.079999998</v>
      </c>
      <c r="H203" s="1357">
        <f t="shared" si="3"/>
        <v>0.37637169550908739</v>
      </c>
      <c r="AMI203" s="793"/>
      <c r="AMJ203" s="793"/>
      <c r="AMK203" s="793"/>
    </row>
    <row r="204" spans="1:1025" s="1087" customFormat="1" ht="12" x14ac:dyDescent="0.2">
      <c r="A204" s="1113" t="s">
        <v>2792</v>
      </c>
      <c r="B204" s="793" t="s">
        <v>2791</v>
      </c>
      <c r="C204" s="1085">
        <v>102156031.77</v>
      </c>
      <c r="D204" s="1085">
        <v>16232802.65</v>
      </c>
      <c r="E204" s="1085">
        <v>118388834.42</v>
      </c>
      <c r="F204" s="1085">
        <v>44558206.340000004</v>
      </c>
      <c r="G204" s="1085">
        <v>73830628.079999998</v>
      </c>
      <c r="H204" s="1357">
        <f t="shared" si="3"/>
        <v>0.37637169550908739</v>
      </c>
      <c r="AMI204" s="793"/>
      <c r="AMJ204" s="793"/>
      <c r="AMK204" s="793"/>
    </row>
    <row r="205" spans="1:1025" s="1087" customFormat="1" ht="12" x14ac:dyDescent="0.2">
      <c r="A205" s="1113" t="s">
        <v>2793</v>
      </c>
      <c r="B205" s="793" t="s">
        <v>2794</v>
      </c>
      <c r="C205" s="1085">
        <v>984223114.13</v>
      </c>
      <c r="D205" s="1085">
        <v>357613632.48000002</v>
      </c>
      <c r="E205" s="1085">
        <v>1341836746.6099999</v>
      </c>
      <c r="F205" s="1085">
        <v>354044520.07999998</v>
      </c>
      <c r="G205" s="1085">
        <v>987792226.52999997</v>
      </c>
      <c r="H205" s="1357">
        <f t="shared" si="3"/>
        <v>0.26385066661384388</v>
      </c>
      <c r="AMI205" s="793"/>
      <c r="AMJ205" s="793"/>
      <c r="AMK205" s="793"/>
    </row>
    <row r="206" spans="1:1025" s="793" customFormat="1" ht="12" x14ac:dyDescent="0.2">
      <c r="A206" s="1113" t="s">
        <v>2795</v>
      </c>
      <c r="B206" s="793" t="s">
        <v>2796</v>
      </c>
      <c r="C206" s="1085">
        <v>113843179.67</v>
      </c>
      <c r="D206" s="1085">
        <v>19490481.350000001</v>
      </c>
      <c r="E206" s="1085">
        <v>133333661.02</v>
      </c>
      <c r="F206" s="1085">
        <v>24219984.059999999</v>
      </c>
      <c r="G206" s="1085">
        <v>109113676.95999999</v>
      </c>
      <c r="H206" s="1357">
        <f t="shared" si="3"/>
        <v>0.18164943401926847</v>
      </c>
      <c r="I206" s="1087"/>
      <c r="J206" s="1087"/>
      <c r="K206" s="1087"/>
      <c r="L206" s="1087"/>
      <c r="M206" s="1087"/>
      <c r="N206" s="1087"/>
      <c r="O206" s="1087"/>
      <c r="P206" s="1087"/>
      <c r="Q206" s="1087"/>
      <c r="R206" s="1087"/>
      <c r="S206" s="1087"/>
      <c r="T206" s="1087"/>
      <c r="U206" s="1087"/>
      <c r="V206" s="1087"/>
      <c r="W206" s="1087"/>
      <c r="X206" s="1087"/>
      <c r="Y206" s="1087"/>
      <c r="Z206" s="1087"/>
      <c r="AA206" s="1087"/>
      <c r="AB206" s="1087"/>
      <c r="AC206" s="1087"/>
      <c r="AD206" s="1087"/>
      <c r="AE206" s="1087"/>
      <c r="AF206" s="1087"/>
      <c r="AG206" s="1087"/>
      <c r="AH206" s="1087"/>
      <c r="AI206" s="1087"/>
      <c r="AJ206" s="1087"/>
      <c r="AK206" s="1087"/>
      <c r="AL206" s="1087"/>
      <c r="AM206" s="1087"/>
      <c r="AN206" s="1087"/>
      <c r="AO206" s="1087"/>
      <c r="AP206" s="1087"/>
      <c r="AQ206" s="1087"/>
      <c r="AR206" s="1087"/>
      <c r="AS206" s="1087"/>
      <c r="AT206" s="1087"/>
      <c r="AU206" s="1087"/>
      <c r="AV206" s="1087"/>
      <c r="AW206" s="1087"/>
      <c r="AX206" s="1087"/>
      <c r="AY206" s="1087"/>
      <c r="AZ206" s="1087"/>
      <c r="BA206" s="1087"/>
      <c r="BB206" s="1087"/>
      <c r="BC206" s="1087"/>
      <c r="BD206" s="1087"/>
      <c r="BE206" s="1087"/>
      <c r="BF206" s="1087"/>
      <c r="BG206" s="1087"/>
      <c r="BH206" s="1087"/>
      <c r="BI206" s="1087"/>
      <c r="BJ206" s="1087"/>
      <c r="BK206" s="1087"/>
      <c r="BL206" s="1087"/>
      <c r="BM206" s="1087"/>
      <c r="BN206" s="1087"/>
      <c r="BO206" s="1087"/>
      <c r="BP206" s="1087"/>
      <c r="BQ206" s="1087"/>
      <c r="BR206" s="1087"/>
      <c r="BS206" s="1087"/>
      <c r="BT206" s="1087"/>
      <c r="BU206" s="1087"/>
      <c r="BV206" s="1087"/>
      <c r="BW206" s="1087"/>
      <c r="BX206" s="1087"/>
      <c r="BY206" s="1087"/>
      <c r="BZ206" s="1087"/>
      <c r="CA206" s="1087"/>
      <c r="CB206" s="1087"/>
      <c r="CC206" s="1087"/>
      <c r="CD206" s="1087"/>
      <c r="CE206" s="1087"/>
      <c r="CF206" s="1087"/>
      <c r="CG206" s="1087"/>
      <c r="CH206" s="1087"/>
      <c r="CI206" s="1087"/>
      <c r="CJ206" s="1087"/>
      <c r="CK206" s="1087"/>
      <c r="CL206" s="1087"/>
      <c r="CM206" s="1087"/>
      <c r="CN206" s="1087"/>
      <c r="CO206" s="1087"/>
      <c r="CP206" s="1087"/>
      <c r="CQ206" s="1087"/>
      <c r="CR206" s="1087"/>
      <c r="CS206" s="1087"/>
      <c r="CT206" s="1087"/>
      <c r="CU206" s="1087"/>
      <c r="CV206" s="1087"/>
      <c r="CW206" s="1087"/>
      <c r="CX206" s="1087"/>
      <c r="CY206" s="1087"/>
      <c r="CZ206" s="1087"/>
      <c r="DA206" s="1087"/>
      <c r="DB206" s="1087"/>
      <c r="DC206" s="1087"/>
      <c r="DD206" s="1087"/>
      <c r="DE206" s="1087"/>
      <c r="DF206" s="1087"/>
      <c r="DG206" s="1087"/>
      <c r="DH206" s="1087"/>
      <c r="DI206" s="1087"/>
      <c r="DJ206" s="1087"/>
      <c r="DK206" s="1087"/>
      <c r="DL206" s="1087"/>
      <c r="DM206" s="1087"/>
      <c r="DN206" s="1087"/>
      <c r="DO206" s="1087"/>
      <c r="DP206" s="1087"/>
      <c r="DQ206" s="1087"/>
      <c r="DR206" s="1087"/>
      <c r="DS206" s="1087"/>
      <c r="DT206" s="1087"/>
      <c r="DU206" s="1087"/>
      <c r="DV206" s="1087"/>
      <c r="DW206" s="1087"/>
      <c r="DX206" s="1087"/>
      <c r="DY206" s="1087"/>
      <c r="DZ206" s="1087"/>
      <c r="EA206" s="1087"/>
      <c r="EB206" s="1087"/>
      <c r="EC206" s="1087"/>
      <c r="ED206" s="1087"/>
      <c r="EE206" s="1087"/>
      <c r="EF206" s="1087"/>
      <c r="EG206" s="1087"/>
      <c r="EH206" s="1087"/>
      <c r="EI206" s="1087"/>
      <c r="EJ206" s="1087"/>
      <c r="EK206" s="1087"/>
      <c r="EL206" s="1087"/>
      <c r="EM206" s="1087"/>
      <c r="EN206" s="1087"/>
      <c r="EO206" s="1087"/>
      <c r="EP206" s="1087"/>
      <c r="EQ206" s="1087"/>
      <c r="ER206" s="1087"/>
      <c r="ES206" s="1087"/>
      <c r="ET206" s="1087"/>
      <c r="EU206" s="1087"/>
      <c r="EV206" s="1087"/>
      <c r="EW206" s="1087"/>
      <c r="EX206" s="1087"/>
      <c r="EY206" s="1087"/>
      <c r="EZ206" s="1087"/>
      <c r="FA206" s="1087"/>
      <c r="FB206" s="1087"/>
      <c r="FC206" s="1087"/>
      <c r="FD206" s="1087"/>
      <c r="FE206" s="1087"/>
      <c r="FF206" s="1087"/>
      <c r="FG206" s="1087"/>
      <c r="FH206" s="1087"/>
      <c r="FI206" s="1087"/>
      <c r="FJ206" s="1087"/>
      <c r="FK206" s="1087"/>
      <c r="FL206" s="1087"/>
      <c r="FM206" s="1087"/>
      <c r="FN206" s="1087"/>
      <c r="FO206" s="1087"/>
      <c r="FP206" s="1087"/>
      <c r="FQ206" s="1087"/>
      <c r="FR206" s="1087"/>
      <c r="FS206" s="1087"/>
      <c r="FT206" s="1087"/>
      <c r="FU206" s="1087"/>
      <c r="FV206" s="1087"/>
      <c r="FW206" s="1087"/>
      <c r="FX206" s="1087"/>
      <c r="FY206" s="1087"/>
      <c r="FZ206" s="1087"/>
      <c r="GA206" s="1087"/>
      <c r="GB206" s="1087"/>
      <c r="GC206" s="1087"/>
      <c r="GD206" s="1087"/>
      <c r="GE206" s="1087"/>
      <c r="GF206" s="1087"/>
      <c r="GG206" s="1087"/>
      <c r="GH206" s="1087"/>
      <c r="GI206" s="1087"/>
      <c r="GJ206" s="1087"/>
      <c r="GK206" s="1087"/>
      <c r="GL206" s="1087"/>
      <c r="GM206" s="1087"/>
      <c r="GN206" s="1087"/>
      <c r="GO206" s="1087"/>
      <c r="GP206" s="1087"/>
      <c r="GQ206" s="1087"/>
      <c r="GR206" s="1087"/>
      <c r="GS206" s="1087"/>
      <c r="GT206" s="1087"/>
      <c r="GU206" s="1087"/>
      <c r="GV206" s="1087"/>
      <c r="GW206" s="1087"/>
      <c r="GX206" s="1087"/>
      <c r="GY206" s="1087"/>
      <c r="GZ206" s="1087"/>
      <c r="HA206" s="1087"/>
      <c r="HB206" s="1087"/>
      <c r="HC206" s="1087"/>
      <c r="HD206" s="1087"/>
      <c r="HE206" s="1087"/>
      <c r="HF206" s="1087"/>
      <c r="HG206" s="1087"/>
      <c r="HH206" s="1087"/>
      <c r="HI206" s="1087"/>
      <c r="HJ206" s="1087"/>
      <c r="HK206" s="1087"/>
      <c r="HL206" s="1087"/>
      <c r="HM206" s="1087"/>
      <c r="HN206" s="1087"/>
      <c r="HO206" s="1087"/>
      <c r="HP206" s="1087"/>
      <c r="HQ206" s="1087"/>
      <c r="HR206" s="1087"/>
      <c r="HS206" s="1087"/>
      <c r="HT206" s="1087"/>
      <c r="HU206" s="1087"/>
      <c r="HV206" s="1087"/>
      <c r="HW206" s="1087"/>
      <c r="HX206" s="1087"/>
      <c r="HY206" s="1087"/>
      <c r="HZ206" s="1087"/>
      <c r="IA206" s="1087"/>
      <c r="IB206" s="1087"/>
      <c r="IC206" s="1087"/>
      <c r="ID206" s="1087"/>
      <c r="IE206" s="1087"/>
      <c r="IF206" s="1087"/>
      <c r="IG206" s="1087"/>
      <c r="IH206" s="1087"/>
      <c r="II206" s="1087"/>
      <c r="IJ206" s="1087"/>
      <c r="IK206" s="1087"/>
      <c r="IL206" s="1087"/>
      <c r="IM206" s="1087"/>
      <c r="IN206" s="1087"/>
      <c r="IO206" s="1087"/>
      <c r="IP206" s="1087"/>
      <c r="IQ206" s="1087"/>
      <c r="IR206" s="1087"/>
      <c r="IS206" s="1087"/>
      <c r="IT206" s="1087"/>
      <c r="IU206" s="1087"/>
      <c r="IV206" s="1087"/>
      <c r="IW206" s="1087"/>
      <c r="IX206" s="1087"/>
      <c r="IY206" s="1087"/>
      <c r="IZ206" s="1087"/>
      <c r="JA206" s="1087"/>
      <c r="JB206" s="1087"/>
      <c r="JC206" s="1087"/>
      <c r="JD206" s="1087"/>
      <c r="JE206" s="1087"/>
      <c r="JF206" s="1087"/>
      <c r="JG206" s="1087"/>
      <c r="JH206" s="1087"/>
      <c r="JI206" s="1087"/>
      <c r="JJ206" s="1087"/>
      <c r="JK206" s="1087"/>
      <c r="JL206" s="1087"/>
      <c r="JM206" s="1087"/>
      <c r="JN206" s="1087"/>
      <c r="JO206" s="1087"/>
      <c r="JP206" s="1087"/>
      <c r="JQ206" s="1087"/>
      <c r="JR206" s="1087"/>
      <c r="JS206" s="1087"/>
      <c r="JT206" s="1087"/>
      <c r="JU206" s="1087"/>
      <c r="JV206" s="1087"/>
      <c r="JW206" s="1087"/>
      <c r="JX206" s="1087"/>
      <c r="JY206" s="1087"/>
      <c r="JZ206" s="1087"/>
      <c r="KA206" s="1087"/>
      <c r="KB206" s="1087"/>
      <c r="KC206" s="1087"/>
      <c r="KD206" s="1087"/>
      <c r="KE206" s="1087"/>
      <c r="KF206" s="1087"/>
      <c r="KG206" s="1087"/>
      <c r="KH206" s="1087"/>
      <c r="KI206" s="1087"/>
      <c r="KJ206" s="1087"/>
      <c r="KK206" s="1087"/>
      <c r="KL206" s="1087"/>
      <c r="KM206" s="1087"/>
      <c r="KN206" s="1087"/>
      <c r="KO206" s="1087"/>
      <c r="KP206" s="1087"/>
      <c r="KQ206" s="1087"/>
      <c r="KR206" s="1087"/>
      <c r="KS206" s="1087"/>
      <c r="KT206" s="1087"/>
      <c r="KU206" s="1087"/>
      <c r="KV206" s="1087"/>
      <c r="KW206" s="1087"/>
      <c r="KX206" s="1087"/>
      <c r="KY206" s="1087"/>
      <c r="KZ206" s="1087"/>
      <c r="LA206" s="1087"/>
      <c r="LB206" s="1087"/>
      <c r="LC206" s="1087"/>
      <c r="LD206" s="1087"/>
      <c r="LE206" s="1087"/>
      <c r="LF206" s="1087"/>
      <c r="LG206" s="1087"/>
      <c r="LH206" s="1087"/>
      <c r="LI206" s="1087"/>
      <c r="LJ206" s="1087"/>
      <c r="LK206" s="1087"/>
      <c r="LL206" s="1087"/>
      <c r="LM206" s="1087"/>
      <c r="LN206" s="1087"/>
      <c r="LO206" s="1087"/>
      <c r="LP206" s="1087"/>
      <c r="LQ206" s="1087"/>
      <c r="LR206" s="1087"/>
      <c r="LS206" s="1087"/>
      <c r="LT206" s="1087"/>
      <c r="LU206" s="1087"/>
      <c r="LV206" s="1087"/>
      <c r="LW206" s="1087"/>
      <c r="LX206" s="1087"/>
      <c r="LY206" s="1087"/>
      <c r="LZ206" s="1087"/>
      <c r="MA206" s="1087"/>
      <c r="MB206" s="1087"/>
      <c r="MC206" s="1087"/>
      <c r="MD206" s="1087"/>
      <c r="ME206" s="1087"/>
      <c r="MF206" s="1087"/>
      <c r="MG206" s="1087"/>
      <c r="MH206" s="1087"/>
      <c r="MI206" s="1087"/>
      <c r="MJ206" s="1087"/>
      <c r="MK206" s="1087"/>
      <c r="ML206" s="1087"/>
      <c r="MM206" s="1087"/>
      <c r="MN206" s="1087"/>
      <c r="MO206" s="1087"/>
      <c r="MP206" s="1087"/>
      <c r="MQ206" s="1087"/>
      <c r="MR206" s="1087"/>
      <c r="MS206" s="1087"/>
      <c r="MT206" s="1087"/>
      <c r="MU206" s="1087"/>
      <c r="MV206" s="1087"/>
      <c r="MW206" s="1087"/>
      <c r="MX206" s="1087"/>
      <c r="MY206" s="1087"/>
      <c r="MZ206" s="1087"/>
      <c r="NA206" s="1087"/>
      <c r="NB206" s="1087"/>
      <c r="NC206" s="1087"/>
      <c r="ND206" s="1087"/>
      <c r="NE206" s="1087"/>
      <c r="NF206" s="1087"/>
      <c r="NG206" s="1087"/>
      <c r="NH206" s="1087"/>
      <c r="NI206" s="1087"/>
      <c r="NJ206" s="1087"/>
      <c r="NK206" s="1087"/>
      <c r="NL206" s="1087"/>
      <c r="NM206" s="1087"/>
      <c r="NN206" s="1087"/>
      <c r="NO206" s="1087"/>
      <c r="NP206" s="1087"/>
      <c r="NQ206" s="1087"/>
      <c r="NR206" s="1087"/>
      <c r="NS206" s="1087"/>
      <c r="NT206" s="1087"/>
      <c r="NU206" s="1087"/>
      <c r="NV206" s="1087"/>
      <c r="NW206" s="1087"/>
      <c r="NX206" s="1087"/>
      <c r="NY206" s="1087"/>
      <c r="NZ206" s="1087"/>
      <c r="OA206" s="1087"/>
      <c r="OB206" s="1087"/>
      <c r="OC206" s="1087"/>
      <c r="OD206" s="1087"/>
      <c r="OE206" s="1087"/>
      <c r="OF206" s="1087"/>
      <c r="OG206" s="1087"/>
      <c r="OH206" s="1087"/>
      <c r="OI206" s="1087"/>
      <c r="OJ206" s="1087"/>
      <c r="OK206" s="1087"/>
      <c r="OL206" s="1087"/>
      <c r="OM206" s="1087"/>
      <c r="ON206" s="1087"/>
      <c r="OO206" s="1087"/>
      <c r="OP206" s="1087"/>
      <c r="OQ206" s="1087"/>
      <c r="OR206" s="1087"/>
      <c r="OS206" s="1087"/>
      <c r="OT206" s="1087"/>
      <c r="OU206" s="1087"/>
      <c r="OV206" s="1087"/>
      <c r="OW206" s="1087"/>
      <c r="OX206" s="1087"/>
      <c r="OY206" s="1087"/>
      <c r="OZ206" s="1087"/>
      <c r="PA206" s="1087"/>
      <c r="PB206" s="1087"/>
      <c r="PC206" s="1087"/>
      <c r="PD206" s="1087"/>
      <c r="PE206" s="1087"/>
      <c r="PF206" s="1087"/>
      <c r="PG206" s="1087"/>
      <c r="PH206" s="1087"/>
      <c r="PI206" s="1087"/>
      <c r="PJ206" s="1087"/>
      <c r="PK206" s="1087"/>
      <c r="PL206" s="1087"/>
      <c r="PM206" s="1087"/>
      <c r="PN206" s="1087"/>
      <c r="PO206" s="1087"/>
      <c r="PP206" s="1087"/>
      <c r="PQ206" s="1087"/>
      <c r="PR206" s="1087"/>
      <c r="PS206" s="1087"/>
      <c r="PT206" s="1087"/>
      <c r="PU206" s="1087"/>
      <c r="PV206" s="1087"/>
      <c r="PW206" s="1087"/>
      <c r="PX206" s="1087"/>
      <c r="PY206" s="1087"/>
      <c r="PZ206" s="1087"/>
      <c r="QA206" s="1087"/>
      <c r="QB206" s="1087"/>
      <c r="QC206" s="1087"/>
      <c r="QD206" s="1087"/>
      <c r="QE206" s="1087"/>
      <c r="QF206" s="1087"/>
      <c r="QG206" s="1087"/>
      <c r="QH206" s="1087"/>
      <c r="QI206" s="1087"/>
      <c r="QJ206" s="1087"/>
      <c r="QK206" s="1087"/>
      <c r="QL206" s="1087"/>
      <c r="QM206" s="1087"/>
      <c r="QN206" s="1087"/>
      <c r="QO206" s="1087"/>
      <c r="QP206" s="1087"/>
      <c r="QQ206" s="1087"/>
      <c r="QR206" s="1087"/>
      <c r="QS206" s="1087"/>
      <c r="QT206" s="1087"/>
      <c r="QU206" s="1087"/>
      <c r="QV206" s="1087"/>
      <c r="QW206" s="1087"/>
      <c r="QX206" s="1087"/>
      <c r="QY206" s="1087"/>
      <c r="QZ206" s="1087"/>
      <c r="RA206" s="1087"/>
      <c r="RB206" s="1087"/>
      <c r="RC206" s="1087"/>
      <c r="RD206" s="1087"/>
      <c r="RE206" s="1087"/>
      <c r="RF206" s="1087"/>
      <c r="RG206" s="1087"/>
      <c r="RH206" s="1087"/>
      <c r="RI206" s="1087"/>
      <c r="RJ206" s="1087"/>
      <c r="RK206" s="1087"/>
      <c r="RL206" s="1087"/>
      <c r="RM206" s="1087"/>
      <c r="RN206" s="1087"/>
      <c r="RO206" s="1087"/>
      <c r="RP206" s="1087"/>
      <c r="RQ206" s="1087"/>
      <c r="RR206" s="1087"/>
      <c r="RS206" s="1087"/>
      <c r="RT206" s="1087"/>
      <c r="RU206" s="1087"/>
      <c r="RV206" s="1087"/>
      <c r="RW206" s="1087"/>
      <c r="RX206" s="1087"/>
      <c r="RY206" s="1087"/>
      <c r="RZ206" s="1087"/>
      <c r="SA206" s="1087"/>
      <c r="SB206" s="1087"/>
      <c r="SC206" s="1087"/>
      <c r="SD206" s="1087"/>
      <c r="SE206" s="1087"/>
      <c r="SF206" s="1087"/>
      <c r="SG206" s="1087"/>
      <c r="SH206" s="1087"/>
      <c r="SI206" s="1087"/>
      <c r="SJ206" s="1087"/>
      <c r="SK206" s="1087"/>
      <c r="SL206" s="1087"/>
      <c r="SM206" s="1087"/>
      <c r="SN206" s="1087"/>
      <c r="SO206" s="1087"/>
      <c r="SP206" s="1087"/>
      <c r="SQ206" s="1087"/>
      <c r="SR206" s="1087"/>
      <c r="SS206" s="1087"/>
      <c r="ST206" s="1087"/>
      <c r="SU206" s="1087"/>
      <c r="SV206" s="1087"/>
      <c r="SW206" s="1087"/>
      <c r="SX206" s="1087"/>
      <c r="SY206" s="1087"/>
      <c r="SZ206" s="1087"/>
      <c r="TA206" s="1087"/>
      <c r="TB206" s="1087"/>
      <c r="TC206" s="1087"/>
      <c r="TD206" s="1087"/>
      <c r="TE206" s="1087"/>
      <c r="TF206" s="1087"/>
      <c r="TG206" s="1087"/>
      <c r="TH206" s="1087"/>
      <c r="TI206" s="1087"/>
      <c r="TJ206" s="1087"/>
      <c r="TK206" s="1087"/>
      <c r="TL206" s="1087"/>
      <c r="TM206" s="1087"/>
      <c r="TN206" s="1087"/>
      <c r="TO206" s="1087"/>
      <c r="TP206" s="1087"/>
      <c r="TQ206" s="1087"/>
      <c r="TR206" s="1087"/>
      <c r="TS206" s="1087"/>
      <c r="TT206" s="1087"/>
      <c r="TU206" s="1087"/>
      <c r="TV206" s="1087"/>
      <c r="TW206" s="1087"/>
      <c r="TX206" s="1087"/>
      <c r="TY206" s="1087"/>
      <c r="TZ206" s="1087"/>
      <c r="UA206" s="1087"/>
      <c r="UB206" s="1087"/>
      <c r="UC206" s="1087"/>
      <c r="UD206" s="1087"/>
      <c r="UE206" s="1087"/>
      <c r="UF206" s="1087"/>
      <c r="UG206" s="1087"/>
      <c r="UH206" s="1087"/>
      <c r="UI206" s="1087"/>
      <c r="UJ206" s="1087"/>
      <c r="UK206" s="1087"/>
      <c r="UL206" s="1087"/>
      <c r="UM206" s="1087"/>
      <c r="UN206" s="1087"/>
      <c r="UO206" s="1087"/>
      <c r="UP206" s="1087"/>
      <c r="UQ206" s="1087"/>
      <c r="UR206" s="1087"/>
      <c r="US206" s="1087"/>
      <c r="UT206" s="1087"/>
      <c r="UU206" s="1087"/>
      <c r="UV206" s="1087"/>
      <c r="UW206" s="1087"/>
      <c r="UX206" s="1087"/>
      <c r="UY206" s="1087"/>
      <c r="UZ206" s="1087"/>
      <c r="VA206" s="1087"/>
      <c r="VB206" s="1087"/>
      <c r="VC206" s="1087"/>
      <c r="VD206" s="1087"/>
      <c r="VE206" s="1087"/>
      <c r="VF206" s="1087"/>
      <c r="VG206" s="1087"/>
      <c r="VH206" s="1087"/>
      <c r="VI206" s="1087"/>
      <c r="VJ206" s="1087"/>
      <c r="VK206" s="1087"/>
      <c r="VL206" s="1087"/>
      <c r="VM206" s="1087"/>
      <c r="VN206" s="1087"/>
      <c r="VO206" s="1087"/>
      <c r="VP206" s="1087"/>
      <c r="VQ206" s="1087"/>
      <c r="VR206" s="1087"/>
      <c r="VS206" s="1087"/>
      <c r="VT206" s="1087"/>
      <c r="VU206" s="1087"/>
      <c r="VV206" s="1087"/>
      <c r="VW206" s="1087"/>
      <c r="VX206" s="1087"/>
      <c r="VY206" s="1087"/>
      <c r="VZ206" s="1087"/>
      <c r="WA206" s="1087"/>
      <c r="WB206" s="1087"/>
      <c r="WC206" s="1087"/>
      <c r="WD206" s="1087"/>
      <c r="WE206" s="1087"/>
      <c r="WF206" s="1087"/>
      <c r="WG206" s="1087"/>
      <c r="WH206" s="1087"/>
      <c r="WI206" s="1087"/>
      <c r="WJ206" s="1087"/>
      <c r="WK206" s="1087"/>
      <c r="WL206" s="1087"/>
      <c r="WM206" s="1087"/>
      <c r="WN206" s="1087"/>
      <c r="WO206" s="1087"/>
      <c r="WP206" s="1087"/>
      <c r="WQ206" s="1087"/>
      <c r="WR206" s="1087"/>
      <c r="WS206" s="1087"/>
      <c r="WT206" s="1087"/>
      <c r="WU206" s="1087"/>
      <c r="WV206" s="1087"/>
      <c r="WW206" s="1087"/>
      <c r="WX206" s="1087"/>
      <c r="WY206" s="1087"/>
      <c r="WZ206" s="1087"/>
      <c r="XA206" s="1087"/>
      <c r="XB206" s="1087"/>
      <c r="XC206" s="1087"/>
      <c r="XD206" s="1087"/>
      <c r="XE206" s="1087"/>
      <c r="XF206" s="1087"/>
      <c r="XG206" s="1087"/>
      <c r="XH206" s="1087"/>
      <c r="XI206" s="1087"/>
      <c r="XJ206" s="1087"/>
      <c r="XK206" s="1087"/>
      <c r="XL206" s="1087"/>
      <c r="XM206" s="1087"/>
      <c r="XN206" s="1087"/>
      <c r="XO206" s="1087"/>
      <c r="XP206" s="1087"/>
      <c r="XQ206" s="1087"/>
      <c r="XR206" s="1087"/>
      <c r="XS206" s="1087"/>
      <c r="XT206" s="1087"/>
      <c r="XU206" s="1087"/>
      <c r="XV206" s="1087"/>
      <c r="XW206" s="1087"/>
      <c r="XX206" s="1087"/>
      <c r="XY206" s="1087"/>
      <c r="XZ206" s="1087"/>
      <c r="YA206" s="1087"/>
      <c r="YB206" s="1087"/>
      <c r="YC206" s="1087"/>
      <c r="YD206" s="1087"/>
      <c r="YE206" s="1087"/>
      <c r="YF206" s="1087"/>
      <c r="YG206" s="1087"/>
      <c r="YH206" s="1087"/>
      <c r="YI206" s="1087"/>
      <c r="YJ206" s="1087"/>
      <c r="YK206" s="1087"/>
      <c r="YL206" s="1087"/>
      <c r="YM206" s="1087"/>
      <c r="YN206" s="1087"/>
      <c r="YO206" s="1087"/>
      <c r="YP206" s="1087"/>
      <c r="YQ206" s="1087"/>
      <c r="YR206" s="1087"/>
      <c r="YS206" s="1087"/>
      <c r="YT206" s="1087"/>
      <c r="YU206" s="1087"/>
      <c r="YV206" s="1087"/>
      <c r="YW206" s="1087"/>
      <c r="YX206" s="1087"/>
      <c r="YY206" s="1087"/>
      <c r="YZ206" s="1087"/>
      <c r="ZA206" s="1087"/>
      <c r="ZB206" s="1087"/>
      <c r="ZC206" s="1087"/>
      <c r="ZD206" s="1087"/>
      <c r="ZE206" s="1087"/>
      <c r="ZF206" s="1087"/>
      <c r="ZG206" s="1087"/>
      <c r="ZH206" s="1087"/>
      <c r="ZI206" s="1087"/>
      <c r="ZJ206" s="1087"/>
      <c r="ZK206" s="1087"/>
      <c r="ZL206" s="1087"/>
      <c r="ZM206" s="1087"/>
      <c r="ZN206" s="1087"/>
      <c r="ZO206" s="1087"/>
      <c r="ZP206" s="1087"/>
      <c r="ZQ206" s="1087"/>
      <c r="ZR206" s="1087"/>
      <c r="ZS206" s="1087"/>
      <c r="ZT206" s="1087"/>
      <c r="ZU206" s="1087"/>
      <c r="ZV206" s="1087"/>
      <c r="ZW206" s="1087"/>
      <c r="ZX206" s="1087"/>
      <c r="ZY206" s="1087"/>
      <c r="ZZ206" s="1087"/>
      <c r="AAA206" s="1087"/>
      <c r="AAB206" s="1087"/>
      <c r="AAC206" s="1087"/>
      <c r="AAD206" s="1087"/>
      <c r="AAE206" s="1087"/>
      <c r="AAF206" s="1087"/>
      <c r="AAG206" s="1087"/>
      <c r="AAH206" s="1087"/>
      <c r="AAI206" s="1087"/>
      <c r="AAJ206" s="1087"/>
      <c r="AAK206" s="1087"/>
      <c r="AAL206" s="1087"/>
      <c r="AAM206" s="1087"/>
      <c r="AAN206" s="1087"/>
      <c r="AAO206" s="1087"/>
      <c r="AAP206" s="1087"/>
      <c r="AAQ206" s="1087"/>
      <c r="AAR206" s="1087"/>
      <c r="AAS206" s="1087"/>
      <c r="AAT206" s="1087"/>
      <c r="AAU206" s="1087"/>
      <c r="AAV206" s="1087"/>
      <c r="AAW206" s="1087"/>
      <c r="AAX206" s="1087"/>
      <c r="AAY206" s="1087"/>
      <c r="AAZ206" s="1087"/>
      <c r="ABA206" s="1087"/>
      <c r="ABB206" s="1087"/>
      <c r="ABC206" s="1087"/>
      <c r="ABD206" s="1087"/>
      <c r="ABE206" s="1087"/>
      <c r="ABF206" s="1087"/>
      <c r="ABG206" s="1087"/>
      <c r="ABH206" s="1087"/>
      <c r="ABI206" s="1087"/>
      <c r="ABJ206" s="1087"/>
      <c r="ABK206" s="1087"/>
      <c r="ABL206" s="1087"/>
      <c r="ABM206" s="1087"/>
      <c r="ABN206" s="1087"/>
      <c r="ABO206" s="1087"/>
      <c r="ABP206" s="1087"/>
      <c r="ABQ206" s="1087"/>
      <c r="ABR206" s="1087"/>
      <c r="ABS206" s="1087"/>
      <c r="ABT206" s="1087"/>
      <c r="ABU206" s="1087"/>
      <c r="ABV206" s="1087"/>
      <c r="ABW206" s="1087"/>
      <c r="ABX206" s="1087"/>
      <c r="ABY206" s="1087"/>
      <c r="ABZ206" s="1087"/>
      <c r="ACA206" s="1087"/>
      <c r="ACB206" s="1087"/>
      <c r="ACC206" s="1087"/>
      <c r="ACD206" s="1087"/>
      <c r="ACE206" s="1087"/>
      <c r="ACF206" s="1087"/>
      <c r="ACG206" s="1087"/>
      <c r="ACH206" s="1087"/>
      <c r="ACI206" s="1087"/>
      <c r="ACJ206" s="1087"/>
      <c r="ACK206" s="1087"/>
      <c r="ACL206" s="1087"/>
      <c r="ACM206" s="1087"/>
      <c r="ACN206" s="1087"/>
      <c r="ACO206" s="1087"/>
      <c r="ACP206" s="1087"/>
      <c r="ACQ206" s="1087"/>
      <c r="ACR206" s="1087"/>
      <c r="ACS206" s="1087"/>
      <c r="ACT206" s="1087"/>
      <c r="ACU206" s="1087"/>
      <c r="ACV206" s="1087"/>
      <c r="ACW206" s="1087"/>
      <c r="ACX206" s="1087"/>
      <c r="ACY206" s="1087"/>
      <c r="ACZ206" s="1087"/>
      <c r="ADA206" s="1087"/>
      <c r="ADB206" s="1087"/>
      <c r="ADC206" s="1087"/>
      <c r="ADD206" s="1087"/>
      <c r="ADE206" s="1087"/>
      <c r="ADF206" s="1087"/>
      <c r="ADG206" s="1087"/>
      <c r="ADH206" s="1087"/>
      <c r="ADI206" s="1087"/>
      <c r="ADJ206" s="1087"/>
      <c r="ADK206" s="1087"/>
      <c r="ADL206" s="1087"/>
      <c r="ADM206" s="1087"/>
      <c r="ADN206" s="1087"/>
      <c r="ADO206" s="1087"/>
      <c r="ADP206" s="1087"/>
      <c r="ADQ206" s="1087"/>
      <c r="ADR206" s="1087"/>
      <c r="ADS206" s="1087"/>
      <c r="ADT206" s="1087"/>
      <c r="ADU206" s="1087"/>
      <c r="ADV206" s="1087"/>
      <c r="ADW206" s="1087"/>
      <c r="ADX206" s="1087"/>
      <c r="ADY206" s="1087"/>
      <c r="ADZ206" s="1087"/>
      <c r="AEA206" s="1087"/>
      <c r="AEB206" s="1087"/>
      <c r="AEC206" s="1087"/>
      <c r="AED206" s="1087"/>
      <c r="AEE206" s="1087"/>
      <c r="AEF206" s="1087"/>
      <c r="AEG206" s="1087"/>
      <c r="AEH206" s="1087"/>
      <c r="AEI206" s="1087"/>
      <c r="AEJ206" s="1087"/>
      <c r="AEK206" s="1087"/>
      <c r="AEL206" s="1087"/>
      <c r="AEM206" s="1087"/>
      <c r="AEN206" s="1087"/>
      <c r="AEO206" s="1087"/>
      <c r="AEP206" s="1087"/>
      <c r="AEQ206" s="1087"/>
      <c r="AER206" s="1087"/>
      <c r="AES206" s="1087"/>
      <c r="AET206" s="1087"/>
      <c r="AEU206" s="1087"/>
      <c r="AEV206" s="1087"/>
      <c r="AEW206" s="1087"/>
      <c r="AEX206" s="1087"/>
      <c r="AEY206" s="1087"/>
      <c r="AEZ206" s="1087"/>
      <c r="AFA206" s="1087"/>
      <c r="AFB206" s="1087"/>
      <c r="AFC206" s="1087"/>
      <c r="AFD206" s="1087"/>
      <c r="AFE206" s="1087"/>
      <c r="AFF206" s="1087"/>
      <c r="AFG206" s="1087"/>
      <c r="AFH206" s="1087"/>
      <c r="AFI206" s="1087"/>
      <c r="AFJ206" s="1087"/>
      <c r="AFK206" s="1087"/>
      <c r="AFL206" s="1087"/>
      <c r="AFM206" s="1087"/>
      <c r="AFN206" s="1087"/>
      <c r="AFO206" s="1087"/>
      <c r="AFP206" s="1087"/>
      <c r="AFQ206" s="1087"/>
      <c r="AFR206" s="1087"/>
      <c r="AFS206" s="1087"/>
      <c r="AFT206" s="1087"/>
      <c r="AFU206" s="1087"/>
      <c r="AFV206" s="1087"/>
      <c r="AFW206" s="1087"/>
      <c r="AFX206" s="1087"/>
      <c r="AFY206" s="1087"/>
      <c r="AFZ206" s="1087"/>
      <c r="AGA206" s="1087"/>
      <c r="AGB206" s="1087"/>
      <c r="AGC206" s="1087"/>
      <c r="AGD206" s="1087"/>
      <c r="AGE206" s="1087"/>
      <c r="AGF206" s="1087"/>
      <c r="AGG206" s="1087"/>
      <c r="AGH206" s="1087"/>
      <c r="AGI206" s="1087"/>
      <c r="AGJ206" s="1087"/>
      <c r="AGK206" s="1087"/>
      <c r="AGL206" s="1087"/>
      <c r="AGM206" s="1087"/>
      <c r="AGN206" s="1087"/>
      <c r="AGO206" s="1087"/>
      <c r="AGP206" s="1087"/>
      <c r="AGQ206" s="1087"/>
      <c r="AGR206" s="1087"/>
      <c r="AGS206" s="1087"/>
      <c r="AGT206" s="1087"/>
      <c r="AGU206" s="1087"/>
      <c r="AGV206" s="1087"/>
      <c r="AGW206" s="1087"/>
      <c r="AGX206" s="1087"/>
      <c r="AGY206" s="1087"/>
      <c r="AGZ206" s="1087"/>
      <c r="AHA206" s="1087"/>
      <c r="AHB206" s="1087"/>
      <c r="AHC206" s="1087"/>
      <c r="AHD206" s="1087"/>
      <c r="AHE206" s="1087"/>
      <c r="AHF206" s="1087"/>
      <c r="AHG206" s="1087"/>
      <c r="AHH206" s="1087"/>
      <c r="AHI206" s="1087"/>
      <c r="AHJ206" s="1087"/>
      <c r="AHK206" s="1087"/>
      <c r="AHL206" s="1087"/>
      <c r="AHM206" s="1087"/>
      <c r="AHN206" s="1087"/>
      <c r="AHO206" s="1087"/>
      <c r="AHP206" s="1087"/>
      <c r="AHQ206" s="1087"/>
      <c r="AHR206" s="1087"/>
      <c r="AHS206" s="1087"/>
      <c r="AHT206" s="1087"/>
      <c r="AHU206" s="1087"/>
      <c r="AHV206" s="1087"/>
      <c r="AHW206" s="1087"/>
      <c r="AHX206" s="1087"/>
      <c r="AHY206" s="1087"/>
      <c r="AHZ206" s="1087"/>
      <c r="AIA206" s="1087"/>
      <c r="AIB206" s="1087"/>
      <c r="AIC206" s="1087"/>
      <c r="AID206" s="1087"/>
      <c r="AIE206" s="1087"/>
      <c r="AIF206" s="1087"/>
      <c r="AIG206" s="1087"/>
      <c r="AIH206" s="1087"/>
      <c r="AII206" s="1087"/>
      <c r="AIJ206" s="1087"/>
      <c r="AIK206" s="1087"/>
      <c r="AIL206" s="1087"/>
      <c r="AIM206" s="1087"/>
      <c r="AIN206" s="1087"/>
      <c r="AIO206" s="1087"/>
      <c r="AIP206" s="1087"/>
      <c r="AIQ206" s="1087"/>
      <c r="AIR206" s="1087"/>
      <c r="AIS206" s="1087"/>
      <c r="AIT206" s="1087"/>
      <c r="AIU206" s="1087"/>
      <c r="AIV206" s="1087"/>
      <c r="AIW206" s="1087"/>
      <c r="AIX206" s="1087"/>
      <c r="AIY206" s="1087"/>
      <c r="AIZ206" s="1087"/>
      <c r="AJA206" s="1087"/>
      <c r="AJB206" s="1087"/>
      <c r="AJC206" s="1087"/>
      <c r="AJD206" s="1087"/>
      <c r="AJE206" s="1087"/>
      <c r="AJF206" s="1087"/>
      <c r="AJG206" s="1087"/>
      <c r="AJH206" s="1087"/>
      <c r="AJI206" s="1087"/>
      <c r="AJJ206" s="1087"/>
      <c r="AJK206" s="1087"/>
      <c r="AJL206" s="1087"/>
      <c r="AJM206" s="1087"/>
      <c r="AJN206" s="1087"/>
      <c r="AJO206" s="1087"/>
      <c r="AJP206" s="1087"/>
      <c r="AJQ206" s="1087"/>
      <c r="AJR206" s="1087"/>
      <c r="AJS206" s="1087"/>
      <c r="AJT206" s="1087"/>
      <c r="AJU206" s="1087"/>
      <c r="AJV206" s="1087"/>
      <c r="AJW206" s="1087"/>
      <c r="AJX206" s="1087"/>
      <c r="AJY206" s="1087"/>
      <c r="AJZ206" s="1087"/>
      <c r="AKA206" s="1087"/>
      <c r="AKB206" s="1087"/>
      <c r="AKC206" s="1087"/>
      <c r="AKD206" s="1087"/>
      <c r="AKE206" s="1087"/>
      <c r="AKF206" s="1087"/>
      <c r="AKG206" s="1087"/>
      <c r="AKH206" s="1087"/>
      <c r="AKI206" s="1087"/>
      <c r="AKJ206" s="1087"/>
      <c r="AKK206" s="1087"/>
      <c r="AKL206" s="1087"/>
      <c r="AKM206" s="1087"/>
      <c r="AKN206" s="1087"/>
      <c r="AKO206" s="1087"/>
      <c r="AKP206" s="1087"/>
      <c r="AKQ206" s="1087"/>
      <c r="AKR206" s="1087"/>
      <c r="AKS206" s="1087"/>
      <c r="AKT206" s="1087"/>
      <c r="AKU206" s="1087"/>
      <c r="AKV206" s="1087"/>
      <c r="AKW206" s="1087"/>
      <c r="AKX206" s="1087"/>
      <c r="AKY206" s="1087"/>
      <c r="AKZ206" s="1087"/>
      <c r="ALA206" s="1087"/>
      <c r="ALB206" s="1087"/>
      <c r="ALC206" s="1087"/>
      <c r="ALD206" s="1087"/>
      <c r="ALE206" s="1087"/>
      <c r="ALF206" s="1087"/>
      <c r="ALG206" s="1087"/>
      <c r="ALH206" s="1087"/>
      <c r="ALI206" s="1087"/>
      <c r="ALJ206" s="1087"/>
      <c r="ALK206" s="1087"/>
      <c r="ALL206" s="1087"/>
      <c r="ALM206" s="1087"/>
      <c r="ALN206" s="1087"/>
      <c r="ALO206" s="1087"/>
      <c r="ALP206" s="1087"/>
      <c r="ALQ206" s="1087"/>
      <c r="ALR206" s="1087"/>
      <c r="ALS206" s="1087"/>
      <c r="ALT206" s="1087"/>
      <c r="ALU206" s="1087"/>
      <c r="ALV206" s="1087"/>
      <c r="ALW206" s="1087"/>
      <c r="ALX206" s="1087"/>
      <c r="ALY206" s="1087"/>
      <c r="ALZ206" s="1087"/>
      <c r="AMA206" s="1087"/>
      <c r="AMB206" s="1087"/>
      <c r="AMC206" s="1087"/>
      <c r="AMD206" s="1087"/>
      <c r="AME206" s="1087"/>
      <c r="AMF206" s="1087"/>
      <c r="AMG206" s="1087"/>
      <c r="AMH206" s="1087"/>
    </row>
    <row r="207" spans="1:1025" s="793" customFormat="1" ht="12" x14ac:dyDescent="0.2">
      <c r="A207" s="1113" t="s">
        <v>2797</v>
      </c>
      <c r="B207" s="793" t="s">
        <v>2796</v>
      </c>
      <c r="C207" s="1085">
        <v>113843179.67</v>
      </c>
      <c r="D207" s="1085">
        <v>19490481.350000001</v>
      </c>
      <c r="E207" s="1085">
        <v>133333661.02</v>
      </c>
      <c r="F207" s="1085">
        <v>24219984.059999999</v>
      </c>
      <c r="G207" s="1085">
        <v>109113676.95999999</v>
      </c>
      <c r="H207" s="1357">
        <f t="shared" si="3"/>
        <v>0.18164943401926847</v>
      </c>
      <c r="I207" s="1087"/>
      <c r="J207" s="1087"/>
      <c r="K207" s="1087"/>
      <c r="L207" s="1087"/>
      <c r="M207" s="1087"/>
      <c r="N207" s="1087"/>
      <c r="O207" s="1087"/>
      <c r="P207" s="1087"/>
      <c r="Q207" s="1087"/>
      <c r="R207" s="1087"/>
      <c r="S207" s="1087"/>
      <c r="T207" s="1087"/>
      <c r="U207" s="1087"/>
      <c r="V207" s="1087"/>
      <c r="W207" s="1087"/>
      <c r="X207" s="1087"/>
      <c r="Y207" s="1087"/>
      <c r="Z207" s="1087"/>
      <c r="AA207" s="1087"/>
      <c r="AB207" s="1087"/>
      <c r="AC207" s="1087"/>
      <c r="AD207" s="1087"/>
      <c r="AE207" s="1087"/>
      <c r="AF207" s="1087"/>
      <c r="AG207" s="1087"/>
      <c r="AH207" s="1087"/>
      <c r="AI207" s="1087"/>
      <c r="AJ207" s="1087"/>
      <c r="AK207" s="1087"/>
      <c r="AL207" s="1087"/>
      <c r="AM207" s="1087"/>
      <c r="AN207" s="1087"/>
      <c r="AO207" s="1087"/>
      <c r="AP207" s="1087"/>
      <c r="AQ207" s="1087"/>
      <c r="AR207" s="1087"/>
      <c r="AS207" s="1087"/>
      <c r="AT207" s="1087"/>
      <c r="AU207" s="1087"/>
      <c r="AV207" s="1087"/>
      <c r="AW207" s="1087"/>
      <c r="AX207" s="1087"/>
      <c r="AY207" s="1087"/>
      <c r="AZ207" s="1087"/>
      <c r="BA207" s="1087"/>
      <c r="BB207" s="1087"/>
      <c r="BC207" s="1087"/>
      <c r="BD207" s="1087"/>
      <c r="BE207" s="1087"/>
      <c r="BF207" s="1087"/>
      <c r="BG207" s="1087"/>
      <c r="BH207" s="1087"/>
      <c r="BI207" s="1087"/>
      <c r="BJ207" s="1087"/>
      <c r="BK207" s="1087"/>
      <c r="BL207" s="1087"/>
      <c r="BM207" s="1087"/>
      <c r="BN207" s="1087"/>
      <c r="BO207" s="1087"/>
      <c r="BP207" s="1087"/>
      <c r="BQ207" s="1087"/>
      <c r="BR207" s="1087"/>
      <c r="BS207" s="1087"/>
      <c r="BT207" s="1087"/>
      <c r="BU207" s="1087"/>
      <c r="BV207" s="1087"/>
      <c r="BW207" s="1087"/>
      <c r="BX207" s="1087"/>
      <c r="BY207" s="1087"/>
      <c r="BZ207" s="1087"/>
      <c r="CA207" s="1087"/>
      <c r="CB207" s="1087"/>
      <c r="CC207" s="1087"/>
      <c r="CD207" s="1087"/>
      <c r="CE207" s="1087"/>
      <c r="CF207" s="1087"/>
      <c r="CG207" s="1087"/>
      <c r="CH207" s="1087"/>
      <c r="CI207" s="1087"/>
      <c r="CJ207" s="1087"/>
      <c r="CK207" s="1087"/>
      <c r="CL207" s="1087"/>
      <c r="CM207" s="1087"/>
      <c r="CN207" s="1087"/>
      <c r="CO207" s="1087"/>
      <c r="CP207" s="1087"/>
      <c r="CQ207" s="1087"/>
      <c r="CR207" s="1087"/>
      <c r="CS207" s="1087"/>
      <c r="CT207" s="1087"/>
      <c r="CU207" s="1087"/>
      <c r="CV207" s="1087"/>
      <c r="CW207" s="1087"/>
      <c r="CX207" s="1087"/>
      <c r="CY207" s="1087"/>
      <c r="CZ207" s="1087"/>
      <c r="DA207" s="1087"/>
      <c r="DB207" s="1087"/>
      <c r="DC207" s="1087"/>
      <c r="DD207" s="1087"/>
      <c r="DE207" s="1087"/>
      <c r="DF207" s="1087"/>
      <c r="DG207" s="1087"/>
      <c r="DH207" s="1087"/>
      <c r="DI207" s="1087"/>
      <c r="DJ207" s="1087"/>
      <c r="DK207" s="1087"/>
      <c r="DL207" s="1087"/>
      <c r="DM207" s="1087"/>
      <c r="DN207" s="1087"/>
      <c r="DO207" s="1087"/>
      <c r="DP207" s="1087"/>
      <c r="DQ207" s="1087"/>
      <c r="DR207" s="1087"/>
      <c r="DS207" s="1087"/>
      <c r="DT207" s="1087"/>
      <c r="DU207" s="1087"/>
      <c r="DV207" s="1087"/>
      <c r="DW207" s="1087"/>
      <c r="DX207" s="1087"/>
      <c r="DY207" s="1087"/>
      <c r="DZ207" s="1087"/>
      <c r="EA207" s="1087"/>
      <c r="EB207" s="1087"/>
      <c r="EC207" s="1087"/>
      <c r="ED207" s="1087"/>
      <c r="EE207" s="1087"/>
      <c r="EF207" s="1087"/>
      <c r="EG207" s="1087"/>
      <c r="EH207" s="1087"/>
      <c r="EI207" s="1087"/>
      <c r="EJ207" s="1087"/>
      <c r="EK207" s="1087"/>
      <c r="EL207" s="1087"/>
      <c r="EM207" s="1087"/>
      <c r="EN207" s="1087"/>
      <c r="EO207" s="1087"/>
      <c r="EP207" s="1087"/>
      <c r="EQ207" s="1087"/>
      <c r="ER207" s="1087"/>
      <c r="ES207" s="1087"/>
      <c r="ET207" s="1087"/>
      <c r="EU207" s="1087"/>
      <c r="EV207" s="1087"/>
      <c r="EW207" s="1087"/>
      <c r="EX207" s="1087"/>
      <c r="EY207" s="1087"/>
      <c r="EZ207" s="1087"/>
      <c r="FA207" s="1087"/>
      <c r="FB207" s="1087"/>
      <c r="FC207" s="1087"/>
      <c r="FD207" s="1087"/>
      <c r="FE207" s="1087"/>
      <c r="FF207" s="1087"/>
      <c r="FG207" s="1087"/>
      <c r="FH207" s="1087"/>
      <c r="FI207" s="1087"/>
      <c r="FJ207" s="1087"/>
      <c r="FK207" s="1087"/>
      <c r="FL207" s="1087"/>
      <c r="FM207" s="1087"/>
      <c r="FN207" s="1087"/>
      <c r="FO207" s="1087"/>
      <c r="FP207" s="1087"/>
      <c r="FQ207" s="1087"/>
      <c r="FR207" s="1087"/>
      <c r="FS207" s="1087"/>
      <c r="FT207" s="1087"/>
      <c r="FU207" s="1087"/>
      <c r="FV207" s="1087"/>
      <c r="FW207" s="1087"/>
      <c r="FX207" s="1087"/>
      <c r="FY207" s="1087"/>
      <c r="FZ207" s="1087"/>
      <c r="GA207" s="1087"/>
      <c r="GB207" s="1087"/>
      <c r="GC207" s="1087"/>
      <c r="GD207" s="1087"/>
      <c r="GE207" s="1087"/>
      <c r="GF207" s="1087"/>
      <c r="GG207" s="1087"/>
      <c r="GH207" s="1087"/>
      <c r="GI207" s="1087"/>
      <c r="GJ207" s="1087"/>
      <c r="GK207" s="1087"/>
      <c r="GL207" s="1087"/>
      <c r="GM207" s="1087"/>
      <c r="GN207" s="1087"/>
      <c r="GO207" s="1087"/>
      <c r="GP207" s="1087"/>
      <c r="GQ207" s="1087"/>
      <c r="GR207" s="1087"/>
      <c r="GS207" s="1087"/>
      <c r="GT207" s="1087"/>
      <c r="GU207" s="1087"/>
      <c r="GV207" s="1087"/>
      <c r="GW207" s="1087"/>
      <c r="GX207" s="1087"/>
      <c r="GY207" s="1087"/>
      <c r="GZ207" s="1087"/>
      <c r="HA207" s="1087"/>
      <c r="HB207" s="1087"/>
      <c r="HC207" s="1087"/>
      <c r="HD207" s="1087"/>
      <c r="HE207" s="1087"/>
      <c r="HF207" s="1087"/>
      <c r="HG207" s="1087"/>
      <c r="HH207" s="1087"/>
      <c r="HI207" s="1087"/>
      <c r="HJ207" s="1087"/>
      <c r="HK207" s="1087"/>
      <c r="HL207" s="1087"/>
      <c r="HM207" s="1087"/>
      <c r="HN207" s="1087"/>
      <c r="HO207" s="1087"/>
      <c r="HP207" s="1087"/>
      <c r="HQ207" s="1087"/>
      <c r="HR207" s="1087"/>
      <c r="HS207" s="1087"/>
      <c r="HT207" s="1087"/>
      <c r="HU207" s="1087"/>
      <c r="HV207" s="1087"/>
      <c r="HW207" s="1087"/>
      <c r="HX207" s="1087"/>
      <c r="HY207" s="1087"/>
      <c r="HZ207" s="1087"/>
      <c r="IA207" s="1087"/>
      <c r="IB207" s="1087"/>
      <c r="IC207" s="1087"/>
      <c r="ID207" s="1087"/>
      <c r="IE207" s="1087"/>
      <c r="IF207" s="1087"/>
      <c r="IG207" s="1087"/>
      <c r="IH207" s="1087"/>
      <c r="II207" s="1087"/>
      <c r="IJ207" s="1087"/>
      <c r="IK207" s="1087"/>
      <c r="IL207" s="1087"/>
      <c r="IM207" s="1087"/>
      <c r="IN207" s="1087"/>
      <c r="IO207" s="1087"/>
      <c r="IP207" s="1087"/>
      <c r="IQ207" s="1087"/>
      <c r="IR207" s="1087"/>
      <c r="IS207" s="1087"/>
      <c r="IT207" s="1087"/>
      <c r="IU207" s="1087"/>
      <c r="IV207" s="1087"/>
      <c r="IW207" s="1087"/>
      <c r="IX207" s="1087"/>
      <c r="IY207" s="1087"/>
      <c r="IZ207" s="1087"/>
      <c r="JA207" s="1087"/>
      <c r="JB207" s="1087"/>
      <c r="JC207" s="1087"/>
      <c r="JD207" s="1087"/>
      <c r="JE207" s="1087"/>
      <c r="JF207" s="1087"/>
      <c r="JG207" s="1087"/>
      <c r="JH207" s="1087"/>
      <c r="JI207" s="1087"/>
      <c r="JJ207" s="1087"/>
      <c r="JK207" s="1087"/>
      <c r="JL207" s="1087"/>
      <c r="JM207" s="1087"/>
      <c r="JN207" s="1087"/>
      <c r="JO207" s="1087"/>
      <c r="JP207" s="1087"/>
      <c r="JQ207" s="1087"/>
      <c r="JR207" s="1087"/>
      <c r="JS207" s="1087"/>
      <c r="JT207" s="1087"/>
      <c r="JU207" s="1087"/>
      <c r="JV207" s="1087"/>
      <c r="JW207" s="1087"/>
      <c r="JX207" s="1087"/>
      <c r="JY207" s="1087"/>
      <c r="JZ207" s="1087"/>
      <c r="KA207" s="1087"/>
      <c r="KB207" s="1087"/>
      <c r="KC207" s="1087"/>
      <c r="KD207" s="1087"/>
      <c r="KE207" s="1087"/>
      <c r="KF207" s="1087"/>
      <c r="KG207" s="1087"/>
      <c r="KH207" s="1087"/>
      <c r="KI207" s="1087"/>
      <c r="KJ207" s="1087"/>
      <c r="KK207" s="1087"/>
      <c r="KL207" s="1087"/>
      <c r="KM207" s="1087"/>
      <c r="KN207" s="1087"/>
      <c r="KO207" s="1087"/>
      <c r="KP207" s="1087"/>
      <c r="KQ207" s="1087"/>
      <c r="KR207" s="1087"/>
      <c r="KS207" s="1087"/>
      <c r="KT207" s="1087"/>
      <c r="KU207" s="1087"/>
      <c r="KV207" s="1087"/>
      <c r="KW207" s="1087"/>
      <c r="KX207" s="1087"/>
      <c r="KY207" s="1087"/>
      <c r="KZ207" s="1087"/>
      <c r="LA207" s="1087"/>
      <c r="LB207" s="1087"/>
      <c r="LC207" s="1087"/>
      <c r="LD207" s="1087"/>
      <c r="LE207" s="1087"/>
      <c r="LF207" s="1087"/>
      <c r="LG207" s="1087"/>
      <c r="LH207" s="1087"/>
      <c r="LI207" s="1087"/>
      <c r="LJ207" s="1087"/>
      <c r="LK207" s="1087"/>
      <c r="LL207" s="1087"/>
      <c r="LM207" s="1087"/>
      <c r="LN207" s="1087"/>
      <c r="LO207" s="1087"/>
      <c r="LP207" s="1087"/>
      <c r="LQ207" s="1087"/>
      <c r="LR207" s="1087"/>
      <c r="LS207" s="1087"/>
      <c r="LT207" s="1087"/>
      <c r="LU207" s="1087"/>
      <c r="LV207" s="1087"/>
      <c r="LW207" s="1087"/>
      <c r="LX207" s="1087"/>
      <c r="LY207" s="1087"/>
      <c r="LZ207" s="1087"/>
      <c r="MA207" s="1087"/>
      <c r="MB207" s="1087"/>
      <c r="MC207" s="1087"/>
      <c r="MD207" s="1087"/>
      <c r="ME207" s="1087"/>
      <c r="MF207" s="1087"/>
      <c r="MG207" s="1087"/>
      <c r="MH207" s="1087"/>
      <c r="MI207" s="1087"/>
      <c r="MJ207" s="1087"/>
      <c r="MK207" s="1087"/>
      <c r="ML207" s="1087"/>
      <c r="MM207" s="1087"/>
      <c r="MN207" s="1087"/>
      <c r="MO207" s="1087"/>
      <c r="MP207" s="1087"/>
      <c r="MQ207" s="1087"/>
      <c r="MR207" s="1087"/>
      <c r="MS207" s="1087"/>
      <c r="MT207" s="1087"/>
      <c r="MU207" s="1087"/>
      <c r="MV207" s="1087"/>
      <c r="MW207" s="1087"/>
      <c r="MX207" s="1087"/>
      <c r="MY207" s="1087"/>
      <c r="MZ207" s="1087"/>
      <c r="NA207" s="1087"/>
      <c r="NB207" s="1087"/>
      <c r="NC207" s="1087"/>
      <c r="ND207" s="1087"/>
      <c r="NE207" s="1087"/>
      <c r="NF207" s="1087"/>
      <c r="NG207" s="1087"/>
      <c r="NH207" s="1087"/>
      <c r="NI207" s="1087"/>
      <c r="NJ207" s="1087"/>
      <c r="NK207" s="1087"/>
      <c r="NL207" s="1087"/>
      <c r="NM207" s="1087"/>
      <c r="NN207" s="1087"/>
      <c r="NO207" s="1087"/>
      <c r="NP207" s="1087"/>
      <c r="NQ207" s="1087"/>
      <c r="NR207" s="1087"/>
      <c r="NS207" s="1087"/>
      <c r="NT207" s="1087"/>
      <c r="NU207" s="1087"/>
      <c r="NV207" s="1087"/>
      <c r="NW207" s="1087"/>
      <c r="NX207" s="1087"/>
      <c r="NY207" s="1087"/>
      <c r="NZ207" s="1087"/>
      <c r="OA207" s="1087"/>
      <c r="OB207" s="1087"/>
      <c r="OC207" s="1087"/>
      <c r="OD207" s="1087"/>
      <c r="OE207" s="1087"/>
      <c r="OF207" s="1087"/>
      <c r="OG207" s="1087"/>
      <c r="OH207" s="1087"/>
      <c r="OI207" s="1087"/>
      <c r="OJ207" s="1087"/>
      <c r="OK207" s="1087"/>
      <c r="OL207" s="1087"/>
      <c r="OM207" s="1087"/>
      <c r="ON207" s="1087"/>
      <c r="OO207" s="1087"/>
      <c r="OP207" s="1087"/>
      <c r="OQ207" s="1087"/>
      <c r="OR207" s="1087"/>
      <c r="OS207" s="1087"/>
      <c r="OT207" s="1087"/>
      <c r="OU207" s="1087"/>
      <c r="OV207" s="1087"/>
      <c r="OW207" s="1087"/>
      <c r="OX207" s="1087"/>
      <c r="OY207" s="1087"/>
      <c r="OZ207" s="1087"/>
      <c r="PA207" s="1087"/>
      <c r="PB207" s="1087"/>
      <c r="PC207" s="1087"/>
      <c r="PD207" s="1087"/>
      <c r="PE207" s="1087"/>
      <c r="PF207" s="1087"/>
      <c r="PG207" s="1087"/>
      <c r="PH207" s="1087"/>
      <c r="PI207" s="1087"/>
      <c r="PJ207" s="1087"/>
      <c r="PK207" s="1087"/>
      <c r="PL207" s="1087"/>
      <c r="PM207" s="1087"/>
      <c r="PN207" s="1087"/>
      <c r="PO207" s="1087"/>
      <c r="PP207" s="1087"/>
      <c r="PQ207" s="1087"/>
      <c r="PR207" s="1087"/>
      <c r="PS207" s="1087"/>
      <c r="PT207" s="1087"/>
      <c r="PU207" s="1087"/>
      <c r="PV207" s="1087"/>
      <c r="PW207" s="1087"/>
      <c r="PX207" s="1087"/>
      <c r="PY207" s="1087"/>
      <c r="PZ207" s="1087"/>
      <c r="QA207" s="1087"/>
      <c r="QB207" s="1087"/>
      <c r="QC207" s="1087"/>
      <c r="QD207" s="1087"/>
      <c r="QE207" s="1087"/>
      <c r="QF207" s="1087"/>
      <c r="QG207" s="1087"/>
      <c r="QH207" s="1087"/>
      <c r="QI207" s="1087"/>
      <c r="QJ207" s="1087"/>
      <c r="QK207" s="1087"/>
      <c r="QL207" s="1087"/>
      <c r="QM207" s="1087"/>
      <c r="QN207" s="1087"/>
      <c r="QO207" s="1087"/>
      <c r="QP207" s="1087"/>
      <c r="QQ207" s="1087"/>
      <c r="QR207" s="1087"/>
      <c r="QS207" s="1087"/>
      <c r="QT207" s="1087"/>
      <c r="QU207" s="1087"/>
      <c r="QV207" s="1087"/>
      <c r="QW207" s="1087"/>
      <c r="QX207" s="1087"/>
      <c r="QY207" s="1087"/>
      <c r="QZ207" s="1087"/>
      <c r="RA207" s="1087"/>
      <c r="RB207" s="1087"/>
      <c r="RC207" s="1087"/>
      <c r="RD207" s="1087"/>
      <c r="RE207" s="1087"/>
      <c r="RF207" s="1087"/>
      <c r="RG207" s="1087"/>
      <c r="RH207" s="1087"/>
      <c r="RI207" s="1087"/>
      <c r="RJ207" s="1087"/>
      <c r="RK207" s="1087"/>
      <c r="RL207" s="1087"/>
      <c r="RM207" s="1087"/>
      <c r="RN207" s="1087"/>
      <c r="RO207" s="1087"/>
      <c r="RP207" s="1087"/>
      <c r="RQ207" s="1087"/>
      <c r="RR207" s="1087"/>
      <c r="RS207" s="1087"/>
      <c r="RT207" s="1087"/>
      <c r="RU207" s="1087"/>
      <c r="RV207" s="1087"/>
      <c r="RW207" s="1087"/>
      <c r="RX207" s="1087"/>
      <c r="RY207" s="1087"/>
      <c r="RZ207" s="1087"/>
      <c r="SA207" s="1087"/>
      <c r="SB207" s="1087"/>
      <c r="SC207" s="1087"/>
      <c r="SD207" s="1087"/>
      <c r="SE207" s="1087"/>
      <c r="SF207" s="1087"/>
      <c r="SG207" s="1087"/>
      <c r="SH207" s="1087"/>
      <c r="SI207" s="1087"/>
      <c r="SJ207" s="1087"/>
      <c r="SK207" s="1087"/>
      <c r="SL207" s="1087"/>
      <c r="SM207" s="1087"/>
      <c r="SN207" s="1087"/>
      <c r="SO207" s="1087"/>
      <c r="SP207" s="1087"/>
      <c r="SQ207" s="1087"/>
      <c r="SR207" s="1087"/>
      <c r="SS207" s="1087"/>
      <c r="ST207" s="1087"/>
      <c r="SU207" s="1087"/>
      <c r="SV207" s="1087"/>
      <c r="SW207" s="1087"/>
      <c r="SX207" s="1087"/>
      <c r="SY207" s="1087"/>
      <c r="SZ207" s="1087"/>
      <c r="TA207" s="1087"/>
      <c r="TB207" s="1087"/>
      <c r="TC207" s="1087"/>
      <c r="TD207" s="1087"/>
      <c r="TE207" s="1087"/>
      <c r="TF207" s="1087"/>
      <c r="TG207" s="1087"/>
      <c r="TH207" s="1087"/>
      <c r="TI207" s="1087"/>
      <c r="TJ207" s="1087"/>
      <c r="TK207" s="1087"/>
      <c r="TL207" s="1087"/>
      <c r="TM207" s="1087"/>
      <c r="TN207" s="1087"/>
      <c r="TO207" s="1087"/>
      <c r="TP207" s="1087"/>
      <c r="TQ207" s="1087"/>
      <c r="TR207" s="1087"/>
      <c r="TS207" s="1087"/>
      <c r="TT207" s="1087"/>
      <c r="TU207" s="1087"/>
      <c r="TV207" s="1087"/>
      <c r="TW207" s="1087"/>
      <c r="TX207" s="1087"/>
      <c r="TY207" s="1087"/>
      <c r="TZ207" s="1087"/>
      <c r="UA207" s="1087"/>
      <c r="UB207" s="1087"/>
      <c r="UC207" s="1087"/>
      <c r="UD207" s="1087"/>
      <c r="UE207" s="1087"/>
      <c r="UF207" s="1087"/>
      <c r="UG207" s="1087"/>
      <c r="UH207" s="1087"/>
      <c r="UI207" s="1087"/>
      <c r="UJ207" s="1087"/>
      <c r="UK207" s="1087"/>
      <c r="UL207" s="1087"/>
      <c r="UM207" s="1087"/>
      <c r="UN207" s="1087"/>
      <c r="UO207" s="1087"/>
      <c r="UP207" s="1087"/>
      <c r="UQ207" s="1087"/>
      <c r="UR207" s="1087"/>
      <c r="US207" s="1087"/>
      <c r="UT207" s="1087"/>
      <c r="UU207" s="1087"/>
      <c r="UV207" s="1087"/>
      <c r="UW207" s="1087"/>
      <c r="UX207" s="1087"/>
      <c r="UY207" s="1087"/>
      <c r="UZ207" s="1087"/>
      <c r="VA207" s="1087"/>
      <c r="VB207" s="1087"/>
      <c r="VC207" s="1087"/>
      <c r="VD207" s="1087"/>
      <c r="VE207" s="1087"/>
      <c r="VF207" s="1087"/>
      <c r="VG207" s="1087"/>
      <c r="VH207" s="1087"/>
      <c r="VI207" s="1087"/>
      <c r="VJ207" s="1087"/>
      <c r="VK207" s="1087"/>
      <c r="VL207" s="1087"/>
      <c r="VM207" s="1087"/>
      <c r="VN207" s="1087"/>
      <c r="VO207" s="1087"/>
      <c r="VP207" s="1087"/>
      <c r="VQ207" s="1087"/>
      <c r="VR207" s="1087"/>
      <c r="VS207" s="1087"/>
      <c r="VT207" s="1087"/>
      <c r="VU207" s="1087"/>
      <c r="VV207" s="1087"/>
      <c r="VW207" s="1087"/>
      <c r="VX207" s="1087"/>
      <c r="VY207" s="1087"/>
      <c r="VZ207" s="1087"/>
      <c r="WA207" s="1087"/>
      <c r="WB207" s="1087"/>
      <c r="WC207" s="1087"/>
      <c r="WD207" s="1087"/>
      <c r="WE207" s="1087"/>
      <c r="WF207" s="1087"/>
      <c r="WG207" s="1087"/>
      <c r="WH207" s="1087"/>
      <c r="WI207" s="1087"/>
      <c r="WJ207" s="1087"/>
      <c r="WK207" s="1087"/>
      <c r="WL207" s="1087"/>
      <c r="WM207" s="1087"/>
      <c r="WN207" s="1087"/>
      <c r="WO207" s="1087"/>
      <c r="WP207" s="1087"/>
      <c r="WQ207" s="1087"/>
      <c r="WR207" s="1087"/>
      <c r="WS207" s="1087"/>
      <c r="WT207" s="1087"/>
      <c r="WU207" s="1087"/>
      <c r="WV207" s="1087"/>
      <c r="WW207" s="1087"/>
      <c r="WX207" s="1087"/>
      <c r="WY207" s="1087"/>
      <c r="WZ207" s="1087"/>
      <c r="XA207" s="1087"/>
      <c r="XB207" s="1087"/>
      <c r="XC207" s="1087"/>
      <c r="XD207" s="1087"/>
      <c r="XE207" s="1087"/>
      <c r="XF207" s="1087"/>
      <c r="XG207" s="1087"/>
      <c r="XH207" s="1087"/>
      <c r="XI207" s="1087"/>
      <c r="XJ207" s="1087"/>
      <c r="XK207" s="1087"/>
      <c r="XL207" s="1087"/>
      <c r="XM207" s="1087"/>
      <c r="XN207" s="1087"/>
      <c r="XO207" s="1087"/>
      <c r="XP207" s="1087"/>
      <c r="XQ207" s="1087"/>
      <c r="XR207" s="1087"/>
      <c r="XS207" s="1087"/>
      <c r="XT207" s="1087"/>
      <c r="XU207" s="1087"/>
      <c r="XV207" s="1087"/>
      <c r="XW207" s="1087"/>
      <c r="XX207" s="1087"/>
      <c r="XY207" s="1087"/>
      <c r="XZ207" s="1087"/>
      <c r="YA207" s="1087"/>
      <c r="YB207" s="1087"/>
      <c r="YC207" s="1087"/>
      <c r="YD207" s="1087"/>
      <c r="YE207" s="1087"/>
      <c r="YF207" s="1087"/>
      <c r="YG207" s="1087"/>
      <c r="YH207" s="1087"/>
      <c r="YI207" s="1087"/>
      <c r="YJ207" s="1087"/>
      <c r="YK207" s="1087"/>
      <c r="YL207" s="1087"/>
      <c r="YM207" s="1087"/>
      <c r="YN207" s="1087"/>
      <c r="YO207" s="1087"/>
      <c r="YP207" s="1087"/>
      <c r="YQ207" s="1087"/>
      <c r="YR207" s="1087"/>
      <c r="YS207" s="1087"/>
      <c r="YT207" s="1087"/>
      <c r="YU207" s="1087"/>
      <c r="YV207" s="1087"/>
      <c r="YW207" s="1087"/>
      <c r="YX207" s="1087"/>
      <c r="YY207" s="1087"/>
      <c r="YZ207" s="1087"/>
      <c r="ZA207" s="1087"/>
      <c r="ZB207" s="1087"/>
      <c r="ZC207" s="1087"/>
      <c r="ZD207" s="1087"/>
      <c r="ZE207" s="1087"/>
      <c r="ZF207" s="1087"/>
      <c r="ZG207" s="1087"/>
      <c r="ZH207" s="1087"/>
      <c r="ZI207" s="1087"/>
      <c r="ZJ207" s="1087"/>
      <c r="ZK207" s="1087"/>
      <c r="ZL207" s="1087"/>
      <c r="ZM207" s="1087"/>
      <c r="ZN207" s="1087"/>
      <c r="ZO207" s="1087"/>
      <c r="ZP207" s="1087"/>
      <c r="ZQ207" s="1087"/>
      <c r="ZR207" s="1087"/>
      <c r="ZS207" s="1087"/>
      <c r="ZT207" s="1087"/>
      <c r="ZU207" s="1087"/>
      <c r="ZV207" s="1087"/>
      <c r="ZW207" s="1087"/>
      <c r="ZX207" s="1087"/>
      <c r="ZY207" s="1087"/>
      <c r="ZZ207" s="1087"/>
      <c r="AAA207" s="1087"/>
      <c r="AAB207" s="1087"/>
      <c r="AAC207" s="1087"/>
      <c r="AAD207" s="1087"/>
      <c r="AAE207" s="1087"/>
      <c r="AAF207" s="1087"/>
      <c r="AAG207" s="1087"/>
      <c r="AAH207" s="1087"/>
      <c r="AAI207" s="1087"/>
      <c r="AAJ207" s="1087"/>
      <c r="AAK207" s="1087"/>
      <c r="AAL207" s="1087"/>
      <c r="AAM207" s="1087"/>
      <c r="AAN207" s="1087"/>
      <c r="AAO207" s="1087"/>
      <c r="AAP207" s="1087"/>
      <c r="AAQ207" s="1087"/>
      <c r="AAR207" s="1087"/>
      <c r="AAS207" s="1087"/>
      <c r="AAT207" s="1087"/>
      <c r="AAU207" s="1087"/>
      <c r="AAV207" s="1087"/>
      <c r="AAW207" s="1087"/>
      <c r="AAX207" s="1087"/>
      <c r="AAY207" s="1087"/>
      <c r="AAZ207" s="1087"/>
      <c r="ABA207" s="1087"/>
      <c r="ABB207" s="1087"/>
      <c r="ABC207" s="1087"/>
      <c r="ABD207" s="1087"/>
      <c r="ABE207" s="1087"/>
      <c r="ABF207" s="1087"/>
      <c r="ABG207" s="1087"/>
      <c r="ABH207" s="1087"/>
      <c r="ABI207" s="1087"/>
      <c r="ABJ207" s="1087"/>
      <c r="ABK207" s="1087"/>
      <c r="ABL207" s="1087"/>
      <c r="ABM207" s="1087"/>
      <c r="ABN207" s="1087"/>
      <c r="ABO207" s="1087"/>
      <c r="ABP207" s="1087"/>
      <c r="ABQ207" s="1087"/>
      <c r="ABR207" s="1087"/>
      <c r="ABS207" s="1087"/>
      <c r="ABT207" s="1087"/>
      <c r="ABU207" s="1087"/>
      <c r="ABV207" s="1087"/>
      <c r="ABW207" s="1087"/>
      <c r="ABX207" s="1087"/>
      <c r="ABY207" s="1087"/>
      <c r="ABZ207" s="1087"/>
      <c r="ACA207" s="1087"/>
      <c r="ACB207" s="1087"/>
      <c r="ACC207" s="1087"/>
      <c r="ACD207" s="1087"/>
      <c r="ACE207" s="1087"/>
      <c r="ACF207" s="1087"/>
      <c r="ACG207" s="1087"/>
      <c r="ACH207" s="1087"/>
      <c r="ACI207" s="1087"/>
      <c r="ACJ207" s="1087"/>
      <c r="ACK207" s="1087"/>
      <c r="ACL207" s="1087"/>
      <c r="ACM207" s="1087"/>
      <c r="ACN207" s="1087"/>
      <c r="ACO207" s="1087"/>
      <c r="ACP207" s="1087"/>
      <c r="ACQ207" s="1087"/>
      <c r="ACR207" s="1087"/>
      <c r="ACS207" s="1087"/>
      <c r="ACT207" s="1087"/>
      <c r="ACU207" s="1087"/>
      <c r="ACV207" s="1087"/>
      <c r="ACW207" s="1087"/>
      <c r="ACX207" s="1087"/>
      <c r="ACY207" s="1087"/>
      <c r="ACZ207" s="1087"/>
      <c r="ADA207" s="1087"/>
      <c r="ADB207" s="1087"/>
      <c r="ADC207" s="1087"/>
      <c r="ADD207" s="1087"/>
      <c r="ADE207" s="1087"/>
      <c r="ADF207" s="1087"/>
      <c r="ADG207" s="1087"/>
      <c r="ADH207" s="1087"/>
      <c r="ADI207" s="1087"/>
      <c r="ADJ207" s="1087"/>
      <c r="ADK207" s="1087"/>
      <c r="ADL207" s="1087"/>
      <c r="ADM207" s="1087"/>
      <c r="ADN207" s="1087"/>
      <c r="ADO207" s="1087"/>
      <c r="ADP207" s="1087"/>
      <c r="ADQ207" s="1087"/>
      <c r="ADR207" s="1087"/>
      <c r="ADS207" s="1087"/>
      <c r="ADT207" s="1087"/>
      <c r="ADU207" s="1087"/>
      <c r="ADV207" s="1087"/>
      <c r="ADW207" s="1087"/>
      <c r="ADX207" s="1087"/>
      <c r="ADY207" s="1087"/>
      <c r="ADZ207" s="1087"/>
      <c r="AEA207" s="1087"/>
      <c r="AEB207" s="1087"/>
      <c r="AEC207" s="1087"/>
      <c r="AED207" s="1087"/>
      <c r="AEE207" s="1087"/>
      <c r="AEF207" s="1087"/>
      <c r="AEG207" s="1087"/>
      <c r="AEH207" s="1087"/>
      <c r="AEI207" s="1087"/>
      <c r="AEJ207" s="1087"/>
      <c r="AEK207" s="1087"/>
      <c r="AEL207" s="1087"/>
      <c r="AEM207" s="1087"/>
      <c r="AEN207" s="1087"/>
      <c r="AEO207" s="1087"/>
      <c r="AEP207" s="1087"/>
      <c r="AEQ207" s="1087"/>
      <c r="AER207" s="1087"/>
      <c r="AES207" s="1087"/>
      <c r="AET207" s="1087"/>
      <c r="AEU207" s="1087"/>
      <c r="AEV207" s="1087"/>
      <c r="AEW207" s="1087"/>
      <c r="AEX207" s="1087"/>
      <c r="AEY207" s="1087"/>
      <c r="AEZ207" s="1087"/>
      <c r="AFA207" s="1087"/>
      <c r="AFB207" s="1087"/>
      <c r="AFC207" s="1087"/>
      <c r="AFD207" s="1087"/>
      <c r="AFE207" s="1087"/>
      <c r="AFF207" s="1087"/>
      <c r="AFG207" s="1087"/>
      <c r="AFH207" s="1087"/>
      <c r="AFI207" s="1087"/>
      <c r="AFJ207" s="1087"/>
      <c r="AFK207" s="1087"/>
      <c r="AFL207" s="1087"/>
      <c r="AFM207" s="1087"/>
      <c r="AFN207" s="1087"/>
      <c r="AFO207" s="1087"/>
      <c r="AFP207" s="1087"/>
      <c r="AFQ207" s="1087"/>
      <c r="AFR207" s="1087"/>
      <c r="AFS207" s="1087"/>
      <c r="AFT207" s="1087"/>
      <c r="AFU207" s="1087"/>
      <c r="AFV207" s="1087"/>
      <c r="AFW207" s="1087"/>
      <c r="AFX207" s="1087"/>
      <c r="AFY207" s="1087"/>
      <c r="AFZ207" s="1087"/>
      <c r="AGA207" s="1087"/>
      <c r="AGB207" s="1087"/>
      <c r="AGC207" s="1087"/>
      <c r="AGD207" s="1087"/>
      <c r="AGE207" s="1087"/>
      <c r="AGF207" s="1087"/>
      <c r="AGG207" s="1087"/>
      <c r="AGH207" s="1087"/>
      <c r="AGI207" s="1087"/>
      <c r="AGJ207" s="1087"/>
      <c r="AGK207" s="1087"/>
      <c r="AGL207" s="1087"/>
      <c r="AGM207" s="1087"/>
      <c r="AGN207" s="1087"/>
      <c r="AGO207" s="1087"/>
      <c r="AGP207" s="1087"/>
      <c r="AGQ207" s="1087"/>
      <c r="AGR207" s="1087"/>
      <c r="AGS207" s="1087"/>
      <c r="AGT207" s="1087"/>
      <c r="AGU207" s="1087"/>
      <c r="AGV207" s="1087"/>
      <c r="AGW207" s="1087"/>
      <c r="AGX207" s="1087"/>
      <c r="AGY207" s="1087"/>
      <c r="AGZ207" s="1087"/>
      <c r="AHA207" s="1087"/>
      <c r="AHB207" s="1087"/>
      <c r="AHC207" s="1087"/>
      <c r="AHD207" s="1087"/>
      <c r="AHE207" s="1087"/>
      <c r="AHF207" s="1087"/>
      <c r="AHG207" s="1087"/>
      <c r="AHH207" s="1087"/>
      <c r="AHI207" s="1087"/>
      <c r="AHJ207" s="1087"/>
      <c r="AHK207" s="1087"/>
      <c r="AHL207" s="1087"/>
      <c r="AHM207" s="1087"/>
      <c r="AHN207" s="1087"/>
      <c r="AHO207" s="1087"/>
      <c r="AHP207" s="1087"/>
      <c r="AHQ207" s="1087"/>
      <c r="AHR207" s="1087"/>
      <c r="AHS207" s="1087"/>
      <c r="AHT207" s="1087"/>
      <c r="AHU207" s="1087"/>
      <c r="AHV207" s="1087"/>
      <c r="AHW207" s="1087"/>
      <c r="AHX207" s="1087"/>
      <c r="AHY207" s="1087"/>
      <c r="AHZ207" s="1087"/>
      <c r="AIA207" s="1087"/>
      <c r="AIB207" s="1087"/>
      <c r="AIC207" s="1087"/>
      <c r="AID207" s="1087"/>
      <c r="AIE207" s="1087"/>
      <c r="AIF207" s="1087"/>
      <c r="AIG207" s="1087"/>
      <c r="AIH207" s="1087"/>
      <c r="AII207" s="1087"/>
      <c r="AIJ207" s="1087"/>
      <c r="AIK207" s="1087"/>
      <c r="AIL207" s="1087"/>
      <c r="AIM207" s="1087"/>
      <c r="AIN207" s="1087"/>
      <c r="AIO207" s="1087"/>
      <c r="AIP207" s="1087"/>
      <c r="AIQ207" s="1087"/>
      <c r="AIR207" s="1087"/>
      <c r="AIS207" s="1087"/>
      <c r="AIT207" s="1087"/>
      <c r="AIU207" s="1087"/>
      <c r="AIV207" s="1087"/>
      <c r="AIW207" s="1087"/>
      <c r="AIX207" s="1087"/>
      <c r="AIY207" s="1087"/>
      <c r="AIZ207" s="1087"/>
      <c r="AJA207" s="1087"/>
      <c r="AJB207" s="1087"/>
      <c r="AJC207" s="1087"/>
      <c r="AJD207" s="1087"/>
      <c r="AJE207" s="1087"/>
      <c r="AJF207" s="1087"/>
      <c r="AJG207" s="1087"/>
      <c r="AJH207" s="1087"/>
      <c r="AJI207" s="1087"/>
      <c r="AJJ207" s="1087"/>
      <c r="AJK207" s="1087"/>
      <c r="AJL207" s="1087"/>
      <c r="AJM207" s="1087"/>
      <c r="AJN207" s="1087"/>
      <c r="AJO207" s="1087"/>
      <c r="AJP207" s="1087"/>
      <c r="AJQ207" s="1087"/>
      <c r="AJR207" s="1087"/>
      <c r="AJS207" s="1087"/>
      <c r="AJT207" s="1087"/>
      <c r="AJU207" s="1087"/>
      <c r="AJV207" s="1087"/>
      <c r="AJW207" s="1087"/>
      <c r="AJX207" s="1087"/>
      <c r="AJY207" s="1087"/>
      <c r="AJZ207" s="1087"/>
      <c r="AKA207" s="1087"/>
      <c r="AKB207" s="1087"/>
      <c r="AKC207" s="1087"/>
      <c r="AKD207" s="1087"/>
      <c r="AKE207" s="1087"/>
      <c r="AKF207" s="1087"/>
      <c r="AKG207" s="1087"/>
      <c r="AKH207" s="1087"/>
      <c r="AKI207" s="1087"/>
      <c r="AKJ207" s="1087"/>
      <c r="AKK207" s="1087"/>
      <c r="AKL207" s="1087"/>
      <c r="AKM207" s="1087"/>
      <c r="AKN207" s="1087"/>
      <c r="AKO207" s="1087"/>
      <c r="AKP207" s="1087"/>
      <c r="AKQ207" s="1087"/>
      <c r="AKR207" s="1087"/>
      <c r="AKS207" s="1087"/>
      <c r="AKT207" s="1087"/>
      <c r="AKU207" s="1087"/>
      <c r="AKV207" s="1087"/>
      <c r="AKW207" s="1087"/>
      <c r="AKX207" s="1087"/>
      <c r="AKY207" s="1087"/>
      <c r="AKZ207" s="1087"/>
      <c r="ALA207" s="1087"/>
      <c r="ALB207" s="1087"/>
      <c r="ALC207" s="1087"/>
      <c r="ALD207" s="1087"/>
      <c r="ALE207" s="1087"/>
      <c r="ALF207" s="1087"/>
      <c r="ALG207" s="1087"/>
      <c r="ALH207" s="1087"/>
      <c r="ALI207" s="1087"/>
      <c r="ALJ207" s="1087"/>
      <c r="ALK207" s="1087"/>
      <c r="ALL207" s="1087"/>
      <c r="ALM207" s="1087"/>
      <c r="ALN207" s="1087"/>
      <c r="ALO207" s="1087"/>
      <c r="ALP207" s="1087"/>
      <c r="ALQ207" s="1087"/>
      <c r="ALR207" s="1087"/>
      <c r="ALS207" s="1087"/>
      <c r="ALT207" s="1087"/>
      <c r="ALU207" s="1087"/>
      <c r="ALV207" s="1087"/>
      <c r="ALW207" s="1087"/>
      <c r="ALX207" s="1087"/>
      <c r="ALY207" s="1087"/>
      <c r="ALZ207" s="1087"/>
      <c r="AMA207" s="1087"/>
      <c r="AMB207" s="1087"/>
      <c r="AMC207" s="1087"/>
      <c r="AMD207" s="1087"/>
      <c r="AME207" s="1087"/>
      <c r="AMF207" s="1087"/>
      <c r="AMG207" s="1087"/>
      <c r="AMH207" s="1087"/>
    </row>
    <row r="208" spans="1:1025" s="793" customFormat="1" ht="12" x14ac:dyDescent="0.2">
      <c r="A208" s="1113" t="s">
        <v>2798</v>
      </c>
      <c r="B208" s="793" t="s">
        <v>2799</v>
      </c>
      <c r="C208" s="1085">
        <v>870379934.46000004</v>
      </c>
      <c r="D208" s="1085">
        <v>338123151.13</v>
      </c>
      <c r="E208" s="1085">
        <v>1208503085.5899999</v>
      </c>
      <c r="F208" s="1085">
        <v>329824536.01999998</v>
      </c>
      <c r="G208" s="1085">
        <v>878678549.57000005</v>
      </c>
      <c r="H208" s="1357">
        <f t="shared" si="3"/>
        <v>0.27291989565668112</v>
      </c>
      <c r="I208" s="1087"/>
      <c r="J208" s="1087"/>
      <c r="K208" s="1087"/>
      <c r="L208" s="1087"/>
      <c r="M208" s="1087"/>
      <c r="N208" s="1087"/>
      <c r="O208" s="1087"/>
      <c r="P208" s="1087"/>
      <c r="Q208" s="1087"/>
      <c r="R208" s="1087"/>
      <c r="S208" s="1087"/>
      <c r="T208" s="1087"/>
      <c r="U208" s="1087"/>
      <c r="V208" s="1087"/>
      <c r="W208" s="1087"/>
      <c r="X208" s="1087"/>
      <c r="Y208" s="1087"/>
      <c r="Z208" s="1087"/>
      <c r="AA208" s="1087"/>
      <c r="AB208" s="1087"/>
      <c r="AC208" s="1087"/>
      <c r="AD208" s="1087"/>
      <c r="AE208" s="1087"/>
      <c r="AF208" s="1087"/>
      <c r="AG208" s="1087"/>
      <c r="AH208" s="1087"/>
      <c r="AI208" s="1087"/>
      <c r="AJ208" s="1087"/>
      <c r="AK208" s="1087"/>
      <c r="AL208" s="1087"/>
      <c r="AM208" s="1087"/>
      <c r="AN208" s="1087"/>
      <c r="AO208" s="1087"/>
      <c r="AP208" s="1087"/>
      <c r="AQ208" s="1087"/>
      <c r="AR208" s="1087"/>
      <c r="AS208" s="1087"/>
      <c r="AT208" s="1087"/>
      <c r="AU208" s="1087"/>
      <c r="AV208" s="1087"/>
      <c r="AW208" s="1087"/>
      <c r="AX208" s="1087"/>
      <c r="AY208" s="1087"/>
      <c r="AZ208" s="1087"/>
      <c r="BA208" s="1087"/>
      <c r="BB208" s="1087"/>
      <c r="BC208" s="1087"/>
      <c r="BD208" s="1087"/>
      <c r="BE208" s="1087"/>
      <c r="BF208" s="1087"/>
      <c r="BG208" s="1087"/>
      <c r="BH208" s="1087"/>
      <c r="BI208" s="1087"/>
      <c r="BJ208" s="1087"/>
      <c r="BK208" s="1087"/>
      <c r="BL208" s="1087"/>
      <c r="BM208" s="1087"/>
      <c r="BN208" s="1087"/>
      <c r="BO208" s="1087"/>
      <c r="BP208" s="1087"/>
      <c r="BQ208" s="1087"/>
      <c r="BR208" s="1087"/>
      <c r="BS208" s="1087"/>
      <c r="BT208" s="1087"/>
      <c r="BU208" s="1087"/>
      <c r="BV208" s="1087"/>
      <c r="BW208" s="1087"/>
      <c r="BX208" s="1087"/>
      <c r="BY208" s="1087"/>
      <c r="BZ208" s="1087"/>
      <c r="CA208" s="1087"/>
      <c r="CB208" s="1087"/>
      <c r="CC208" s="1087"/>
      <c r="CD208" s="1087"/>
      <c r="CE208" s="1087"/>
      <c r="CF208" s="1087"/>
      <c r="CG208" s="1087"/>
      <c r="CH208" s="1087"/>
      <c r="CI208" s="1087"/>
      <c r="CJ208" s="1087"/>
      <c r="CK208" s="1087"/>
      <c r="CL208" s="1087"/>
      <c r="CM208" s="1087"/>
      <c r="CN208" s="1087"/>
      <c r="CO208" s="1087"/>
      <c r="CP208" s="1087"/>
      <c r="CQ208" s="1087"/>
      <c r="CR208" s="1087"/>
      <c r="CS208" s="1087"/>
      <c r="CT208" s="1087"/>
      <c r="CU208" s="1087"/>
      <c r="CV208" s="1087"/>
      <c r="CW208" s="1087"/>
      <c r="CX208" s="1087"/>
      <c r="CY208" s="1087"/>
      <c r="CZ208" s="1087"/>
      <c r="DA208" s="1087"/>
      <c r="DB208" s="1087"/>
      <c r="DC208" s="1087"/>
      <c r="DD208" s="1087"/>
      <c r="DE208" s="1087"/>
      <c r="DF208" s="1087"/>
      <c r="DG208" s="1087"/>
      <c r="DH208" s="1087"/>
      <c r="DI208" s="1087"/>
      <c r="DJ208" s="1087"/>
      <c r="DK208" s="1087"/>
      <c r="DL208" s="1087"/>
      <c r="DM208" s="1087"/>
      <c r="DN208" s="1087"/>
      <c r="DO208" s="1087"/>
      <c r="DP208" s="1087"/>
      <c r="DQ208" s="1087"/>
      <c r="DR208" s="1087"/>
      <c r="DS208" s="1087"/>
      <c r="DT208" s="1087"/>
      <c r="DU208" s="1087"/>
      <c r="DV208" s="1087"/>
      <c r="DW208" s="1087"/>
      <c r="DX208" s="1087"/>
      <c r="DY208" s="1087"/>
      <c r="DZ208" s="1087"/>
      <c r="EA208" s="1087"/>
      <c r="EB208" s="1087"/>
      <c r="EC208" s="1087"/>
      <c r="ED208" s="1087"/>
      <c r="EE208" s="1087"/>
      <c r="EF208" s="1087"/>
      <c r="EG208" s="1087"/>
      <c r="EH208" s="1087"/>
      <c r="EI208" s="1087"/>
      <c r="EJ208" s="1087"/>
      <c r="EK208" s="1087"/>
      <c r="EL208" s="1087"/>
      <c r="EM208" s="1087"/>
      <c r="EN208" s="1087"/>
      <c r="EO208" s="1087"/>
      <c r="EP208" s="1087"/>
      <c r="EQ208" s="1087"/>
      <c r="ER208" s="1087"/>
      <c r="ES208" s="1087"/>
      <c r="ET208" s="1087"/>
      <c r="EU208" s="1087"/>
      <c r="EV208" s="1087"/>
      <c r="EW208" s="1087"/>
      <c r="EX208" s="1087"/>
      <c r="EY208" s="1087"/>
      <c r="EZ208" s="1087"/>
      <c r="FA208" s="1087"/>
      <c r="FB208" s="1087"/>
      <c r="FC208" s="1087"/>
      <c r="FD208" s="1087"/>
      <c r="FE208" s="1087"/>
      <c r="FF208" s="1087"/>
      <c r="FG208" s="1087"/>
      <c r="FH208" s="1087"/>
      <c r="FI208" s="1087"/>
      <c r="FJ208" s="1087"/>
      <c r="FK208" s="1087"/>
      <c r="FL208" s="1087"/>
      <c r="FM208" s="1087"/>
      <c r="FN208" s="1087"/>
      <c r="FO208" s="1087"/>
      <c r="FP208" s="1087"/>
      <c r="FQ208" s="1087"/>
      <c r="FR208" s="1087"/>
      <c r="FS208" s="1087"/>
      <c r="FT208" s="1087"/>
      <c r="FU208" s="1087"/>
      <c r="FV208" s="1087"/>
      <c r="FW208" s="1087"/>
      <c r="FX208" s="1087"/>
      <c r="FY208" s="1087"/>
      <c r="FZ208" s="1087"/>
      <c r="GA208" s="1087"/>
      <c r="GB208" s="1087"/>
      <c r="GC208" s="1087"/>
      <c r="GD208" s="1087"/>
      <c r="GE208" s="1087"/>
      <c r="GF208" s="1087"/>
      <c r="GG208" s="1087"/>
      <c r="GH208" s="1087"/>
      <c r="GI208" s="1087"/>
      <c r="GJ208" s="1087"/>
      <c r="GK208" s="1087"/>
      <c r="GL208" s="1087"/>
      <c r="GM208" s="1087"/>
      <c r="GN208" s="1087"/>
      <c r="GO208" s="1087"/>
      <c r="GP208" s="1087"/>
      <c r="GQ208" s="1087"/>
      <c r="GR208" s="1087"/>
      <c r="GS208" s="1087"/>
      <c r="GT208" s="1087"/>
      <c r="GU208" s="1087"/>
      <c r="GV208" s="1087"/>
      <c r="GW208" s="1087"/>
      <c r="GX208" s="1087"/>
      <c r="GY208" s="1087"/>
      <c r="GZ208" s="1087"/>
      <c r="HA208" s="1087"/>
      <c r="HB208" s="1087"/>
      <c r="HC208" s="1087"/>
      <c r="HD208" s="1087"/>
      <c r="HE208" s="1087"/>
      <c r="HF208" s="1087"/>
      <c r="HG208" s="1087"/>
      <c r="HH208" s="1087"/>
      <c r="HI208" s="1087"/>
      <c r="HJ208" s="1087"/>
      <c r="HK208" s="1087"/>
      <c r="HL208" s="1087"/>
      <c r="HM208" s="1087"/>
      <c r="HN208" s="1087"/>
      <c r="HO208" s="1087"/>
      <c r="HP208" s="1087"/>
      <c r="HQ208" s="1087"/>
      <c r="HR208" s="1087"/>
      <c r="HS208" s="1087"/>
      <c r="HT208" s="1087"/>
      <c r="HU208" s="1087"/>
      <c r="HV208" s="1087"/>
      <c r="HW208" s="1087"/>
      <c r="HX208" s="1087"/>
      <c r="HY208" s="1087"/>
      <c r="HZ208" s="1087"/>
      <c r="IA208" s="1087"/>
      <c r="IB208" s="1087"/>
      <c r="IC208" s="1087"/>
      <c r="ID208" s="1087"/>
      <c r="IE208" s="1087"/>
      <c r="IF208" s="1087"/>
      <c r="IG208" s="1087"/>
      <c r="IH208" s="1087"/>
      <c r="II208" s="1087"/>
      <c r="IJ208" s="1087"/>
      <c r="IK208" s="1087"/>
      <c r="IL208" s="1087"/>
      <c r="IM208" s="1087"/>
      <c r="IN208" s="1087"/>
      <c r="IO208" s="1087"/>
      <c r="IP208" s="1087"/>
      <c r="IQ208" s="1087"/>
      <c r="IR208" s="1087"/>
      <c r="IS208" s="1087"/>
      <c r="IT208" s="1087"/>
      <c r="IU208" s="1087"/>
      <c r="IV208" s="1087"/>
      <c r="IW208" s="1087"/>
      <c r="IX208" s="1087"/>
      <c r="IY208" s="1087"/>
      <c r="IZ208" s="1087"/>
      <c r="JA208" s="1087"/>
      <c r="JB208" s="1087"/>
      <c r="JC208" s="1087"/>
      <c r="JD208" s="1087"/>
      <c r="JE208" s="1087"/>
      <c r="JF208" s="1087"/>
      <c r="JG208" s="1087"/>
      <c r="JH208" s="1087"/>
      <c r="JI208" s="1087"/>
      <c r="JJ208" s="1087"/>
      <c r="JK208" s="1087"/>
      <c r="JL208" s="1087"/>
      <c r="JM208" s="1087"/>
      <c r="JN208" s="1087"/>
      <c r="JO208" s="1087"/>
      <c r="JP208" s="1087"/>
      <c r="JQ208" s="1087"/>
      <c r="JR208" s="1087"/>
      <c r="JS208" s="1087"/>
      <c r="JT208" s="1087"/>
      <c r="JU208" s="1087"/>
      <c r="JV208" s="1087"/>
      <c r="JW208" s="1087"/>
      <c r="JX208" s="1087"/>
      <c r="JY208" s="1087"/>
      <c r="JZ208" s="1087"/>
      <c r="KA208" s="1087"/>
      <c r="KB208" s="1087"/>
      <c r="KC208" s="1087"/>
      <c r="KD208" s="1087"/>
      <c r="KE208" s="1087"/>
      <c r="KF208" s="1087"/>
      <c r="KG208" s="1087"/>
      <c r="KH208" s="1087"/>
      <c r="KI208" s="1087"/>
      <c r="KJ208" s="1087"/>
      <c r="KK208" s="1087"/>
      <c r="KL208" s="1087"/>
      <c r="KM208" s="1087"/>
      <c r="KN208" s="1087"/>
      <c r="KO208" s="1087"/>
      <c r="KP208" s="1087"/>
      <c r="KQ208" s="1087"/>
      <c r="KR208" s="1087"/>
      <c r="KS208" s="1087"/>
      <c r="KT208" s="1087"/>
      <c r="KU208" s="1087"/>
      <c r="KV208" s="1087"/>
      <c r="KW208" s="1087"/>
      <c r="KX208" s="1087"/>
      <c r="KY208" s="1087"/>
      <c r="KZ208" s="1087"/>
      <c r="LA208" s="1087"/>
      <c r="LB208" s="1087"/>
      <c r="LC208" s="1087"/>
      <c r="LD208" s="1087"/>
      <c r="LE208" s="1087"/>
      <c r="LF208" s="1087"/>
      <c r="LG208" s="1087"/>
      <c r="LH208" s="1087"/>
      <c r="LI208" s="1087"/>
      <c r="LJ208" s="1087"/>
      <c r="LK208" s="1087"/>
      <c r="LL208" s="1087"/>
      <c r="LM208" s="1087"/>
      <c r="LN208" s="1087"/>
      <c r="LO208" s="1087"/>
      <c r="LP208" s="1087"/>
      <c r="LQ208" s="1087"/>
      <c r="LR208" s="1087"/>
      <c r="LS208" s="1087"/>
      <c r="LT208" s="1087"/>
      <c r="LU208" s="1087"/>
      <c r="LV208" s="1087"/>
      <c r="LW208" s="1087"/>
      <c r="LX208" s="1087"/>
      <c r="LY208" s="1087"/>
      <c r="LZ208" s="1087"/>
      <c r="MA208" s="1087"/>
      <c r="MB208" s="1087"/>
      <c r="MC208" s="1087"/>
      <c r="MD208" s="1087"/>
      <c r="ME208" s="1087"/>
      <c r="MF208" s="1087"/>
      <c r="MG208" s="1087"/>
      <c r="MH208" s="1087"/>
      <c r="MI208" s="1087"/>
      <c r="MJ208" s="1087"/>
      <c r="MK208" s="1087"/>
      <c r="ML208" s="1087"/>
      <c r="MM208" s="1087"/>
      <c r="MN208" s="1087"/>
      <c r="MO208" s="1087"/>
      <c r="MP208" s="1087"/>
      <c r="MQ208" s="1087"/>
      <c r="MR208" s="1087"/>
      <c r="MS208" s="1087"/>
      <c r="MT208" s="1087"/>
      <c r="MU208" s="1087"/>
      <c r="MV208" s="1087"/>
      <c r="MW208" s="1087"/>
      <c r="MX208" s="1087"/>
      <c r="MY208" s="1087"/>
      <c r="MZ208" s="1087"/>
      <c r="NA208" s="1087"/>
      <c r="NB208" s="1087"/>
      <c r="NC208" s="1087"/>
      <c r="ND208" s="1087"/>
      <c r="NE208" s="1087"/>
      <c r="NF208" s="1087"/>
      <c r="NG208" s="1087"/>
      <c r="NH208" s="1087"/>
      <c r="NI208" s="1087"/>
      <c r="NJ208" s="1087"/>
      <c r="NK208" s="1087"/>
      <c r="NL208" s="1087"/>
      <c r="NM208" s="1087"/>
      <c r="NN208" s="1087"/>
      <c r="NO208" s="1087"/>
      <c r="NP208" s="1087"/>
      <c r="NQ208" s="1087"/>
      <c r="NR208" s="1087"/>
      <c r="NS208" s="1087"/>
      <c r="NT208" s="1087"/>
      <c r="NU208" s="1087"/>
      <c r="NV208" s="1087"/>
      <c r="NW208" s="1087"/>
      <c r="NX208" s="1087"/>
      <c r="NY208" s="1087"/>
      <c r="NZ208" s="1087"/>
      <c r="OA208" s="1087"/>
      <c r="OB208" s="1087"/>
      <c r="OC208" s="1087"/>
      <c r="OD208" s="1087"/>
      <c r="OE208" s="1087"/>
      <c r="OF208" s="1087"/>
      <c r="OG208" s="1087"/>
      <c r="OH208" s="1087"/>
      <c r="OI208" s="1087"/>
      <c r="OJ208" s="1087"/>
      <c r="OK208" s="1087"/>
      <c r="OL208" s="1087"/>
      <c r="OM208" s="1087"/>
      <c r="ON208" s="1087"/>
      <c r="OO208" s="1087"/>
      <c r="OP208" s="1087"/>
      <c r="OQ208" s="1087"/>
      <c r="OR208" s="1087"/>
      <c r="OS208" s="1087"/>
      <c r="OT208" s="1087"/>
      <c r="OU208" s="1087"/>
      <c r="OV208" s="1087"/>
      <c r="OW208" s="1087"/>
      <c r="OX208" s="1087"/>
      <c r="OY208" s="1087"/>
      <c r="OZ208" s="1087"/>
      <c r="PA208" s="1087"/>
      <c r="PB208" s="1087"/>
      <c r="PC208" s="1087"/>
      <c r="PD208" s="1087"/>
      <c r="PE208" s="1087"/>
      <c r="PF208" s="1087"/>
      <c r="PG208" s="1087"/>
      <c r="PH208" s="1087"/>
      <c r="PI208" s="1087"/>
      <c r="PJ208" s="1087"/>
      <c r="PK208" s="1087"/>
      <c r="PL208" s="1087"/>
      <c r="PM208" s="1087"/>
      <c r="PN208" s="1087"/>
      <c r="PO208" s="1087"/>
      <c r="PP208" s="1087"/>
      <c r="PQ208" s="1087"/>
      <c r="PR208" s="1087"/>
      <c r="PS208" s="1087"/>
      <c r="PT208" s="1087"/>
      <c r="PU208" s="1087"/>
      <c r="PV208" s="1087"/>
      <c r="PW208" s="1087"/>
      <c r="PX208" s="1087"/>
      <c r="PY208" s="1087"/>
      <c r="PZ208" s="1087"/>
      <c r="QA208" s="1087"/>
      <c r="QB208" s="1087"/>
      <c r="QC208" s="1087"/>
      <c r="QD208" s="1087"/>
      <c r="QE208" s="1087"/>
      <c r="QF208" s="1087"/>
      <c r="QG208" s="1087"/>
      <c r="QH208" s="1087"/>
      <c r="QI208" s="1087"/>
      <c r="QJ208" s="1087"/>
      <c r="QK208" s="1087"/>
      <c r="QL208" s="1087"/>
      <c r="QM208" s="1087"/>
      <c r="QN208" s="1087"/>
      <c r="QO208" s="1087"/>
      <c r="QP208" s="1087"/>
      <c r="QQ208" s="1087"/>
      <c r="QR208" s="1087"/>
      <c r="QS208" s="1087"/>
      <c r="QT208" s="1087"/>
      <c r="QU208" s="1087"/>
      <c r="QV208" s="1087"/>
      <c r="QW208" s="1087"/>
      <c r="QX208" s="1087"/>
      <c r="QY208" s="1087"/>
      <c r="QZ208" s="1087"/>
      <c r="RA208" s="1087"/>
      <c r="RB208" s="1087"/>
      <c r="RC208" s="1087"/>
      <c r="RD208" s="1087"/>
      <c r="RE208" s="1087"/>
      <c r="RF208" s="1087"/>
      <c r="RG208" s="1087"/>
      <c r="RH208" s="1087"/>
      <c r="RI208" s="1087"/>
      <c r="RJ208" s="1087"/>
      <c r="RK208" s="1087"/>
      <c r="RL208" s="1087"/>
      <c r="RM208" s="1087"/>
      <c r="RN208" s="1087"/>
      <c r="RO208" s="1087"/>
      <c r="RP208" s="1087"/>
      <c r="RQ208" s="1087"/>
      <c r="RR208" s="1087"/>
      <c r="RS208" s="1087"/>
      <c r="RT208" s="1087"/>
      <c r="RU208" s="1087"/>
      <c r="RV208" s="1087"/>
      <c r="RW208" s="1087"/>
      <c r="RX208" s="1087"/>
      <c r="RY208" s="1087"/>
      <c r="RZ208" s="1087"/>
      <c r="SA208" s="1087"/>
      <c r="SB208" s="1087"/>
      <c r="SC208" s="1087"/>
      <c r="SD208" s="1087"/>
      <c r="SE208" s="1087"/>
      <c r="SF208" s="1087"/>
      <c r="SG208" s="1087"/>
      <c r="SH208" s="1087"/>
      <c r="SI208" s="1087"/>
      <c r="SJ208" s="1087"/>
      <c r="SK208" s="1087"/>
      <c r="SL208" s="1087"/>
      <c r="SM208" s="1087"/>
      <c r="SN208" s="1087"/>
      <c r="SO208" s="1087"/>
      <c r="SP208" s="1087"/>
      <c r="SQ208" s="1087"/>
      <c r="SR208" s="1087"/>
      <c r="SS208" s="1087"/>
      <c r="ST208" s="1087"/>
      <c r="SU208" s="1087"/>
      <c r="SV208" s="1087"/>
      <c r="SW208" s="1087"/>
      <c r="SX208" s="1087"/>
      <c r="SY208" s="1087"/>
      <c r="SZ208" s="1087"/>
      <c r="TA208" s="1087"/>
      <c r="TB208" s="1087"/>
      <c r="TC208" s="1087"/>
      <c r="TD208" s="1087"/>
      <c r="TE208" s="1087"/>
      <c r="TF208" s="1087"/>
      <c r="TG208" s="1087"/>
      <c r="TH208" s="1087"/>
      <c r="TI208" s="1087"/>
      <c r="TJ208" s="1087"/>
      <c r="TK208" s="1087"/>
      <c r="TL208" s="1087"/>
      <c r="TM208" s="1087"/>
      <c r="TN208" s="1087"/>
      <c r="TO208" s="1087"/>
      <c r="TP208" s="1087"/>
      <c r="TQ208" s="1087"/>
      <c r="TR208" s="1087"/>
      <c r="TS208" s="1087"/>
      <c r="TT208" s="1087"/>
      <c r="TU208" s="1087"/>
      <c r="TV208" s="1087"/>
      <c r="TW208" s="1087"/>
      <c r="TX208" s="1087"/>
      <c r="TY208" s="1087"/>
      <c r="TZ208" s="1087"/>
      <c r="UA208" s="1087"/>
      <c r="UB208" s="1087"/>
      <c r="UC208" s="1087"/>
      <c r="UD208" s="1087"/>
      <c r="UE208" s="1087"/>
      <c r="UF208" s="1087"/>
      <c r="UG208" s="1087"/>
      <c r="UH208" s="1087"/>
      <c r="UI208" s="1087"/>
      <c r="UJ208" s="1087"/>
      <c r="UK208" s="1087"/>
      <c r="UL208" s="1087"/>
      <c r="UM208" s="1087"/>
      <c r="UN208" s="1087"/>
      <c r="UO208" s="1087"/>
      <c r="UP208" s="1087"/>
      <c r="UQ208" s="1087"/>
      <c r="UR208" s="1087"/>
      <c r="US208" s="1087"/>
      <c r="UT208" s="1087"/>
      <c r="UU208" s="1087"/>
      <c r="UV208" s="1087"/>
      <c r="UW208" s="1087"/>
      <c r="UX208" s="1087"/>
      <c r="UY208" s="1087"/>
      <c r="UZ208" s="1087"/>
      <c r="VA208" s="1087"/>
      <c r="VB208" s="1087"/>
      <c r="VC208" s="1087"/>
      <c r="VD208" s="1087"/>
      <c r="VE208" s="1087"/>
      <c r="VF208" s="1087"/>
      <c r="VG208" s="1087"/>
      <c r="VH208" s="1087"/>
      <c r="VI208" s="1087"/>
      <c r="VJ208" s="1087"/>
      <c r="VK208" s="1087"/>
      <c r="VL208" s="1087"/>
      <c r="VM208" s="1087"/>
      <c r="VN208" s="1087"/>
      <c r="VO208" s="1087"/>
      <c r="VP208" s="1087"/>
      <c r="VQ208" s="1087"/>
      <c r="VR208" s="1087"/>
      <c r="VS208" s="1087"/>
      <c r="VT208" s="1087"/>
      <c r="VU208" s="1087"/>
      <c r="VV208" s="1087"/>
      <c r="VW208" s="1087"/>
      <c r="VX208" s="1087"/>
      <c r="VY208" s="1087"/>
      <c r="VZ208" s="1087"/>
      <c r="WA208" s="1087"/>
      <c r="WB208" s="1087"/>
      <c r="WC208" s="1087"/>
      <c r="WD208" s="1087"/>
      <c r="WE208" s="1087"/>
      <c r="WF208" s="1087"/>
      <c r="WG208" s="1087"/>
      <c r="WH208" s="1087"/>
      <c r="WI208" s="1087"/>
      <c r="WJ208" s="1087"/>
      <c r="WK208" s="1087"/>
      <c r="WL208" s="1087"/>
      <c r="WM208" s="1087"/>
      <c r="WN208" s="1087"/>
      <c r="WO208" s="1087"/>
      <c r="WP208" s="1087"/>
      <c r="WQ208" s="1087"/>
      <c r="WR208" s="1087"/>
      <c r="WS208" s="1087"/>
      <c r="WT208" s="1087"/>
      <c r="WU208" s="1087"/>
      <c r="WV208" s="1087"/>
      <c r="WW208" s="1087"/>
      <c r="WX208" s="1087"/>
      <c r="WY208" s="1087"/>
      <c r="WZ208" s="1087"/>
      <c r="XA208" s="1087"/>
      <c r="XB208" s="1087"/>
      <c r="XC208" s="1087"/>
      <c r="XD208" s="1087"/>
      <c r="XE208" s="1087"/>
      <c r="XF208" s="1087"/>
      <c r="XG208" s="1087"/>
      <c r="XH208" s="1087"/>
      <c r="XI208" s="1087"/>
      <c r="XJ208" s="1087"/>
      <c r="XK208" s="1087"/>
      <c r="XL208" s="1087"/>
      <c r="XM208" s="1087"/>
      <c r="XN208" s="1087"/>
      <c r="XO208" s="1087"/>
      <c r="XP208" s="1087"/>
      <c r="XQ208" s="1087"/>
      <c r="XR208" s="1087"/>
      <c r="XS208" s="1087"/>
      <c r="XT208" s="1087"/>
      <c r="XU208" s="1087"/>
      <c r="XV208" s="1087"/>
      <c r="XW208" s="1087"/>
      <c r="XX208" s="1087"/>
      <c r="XY208" s="1087"/>
      <c r="XZ208" s="1087"/>
      <c r="YA208" s="1087"/>
      <c r="YB208" s="1087"/>
      <c r="YC208" s="1087"/>
      <c r="YD208" s="1087"/>
      <c r="YE208" s="1087"/>
      <c r="YF208" s="1087"/>
      <c r="YG208" s="1087"/>
      <c r="YH208" s="1087"/>
      <c r="YI208" s="1087"/>
      <c r="YJ208" s="1087"/>
      <c r="YK208" s="1087"/>
      <c r="YL208" s="1087"/>
      <c r="YM208" s="1087"/>
      <c r="YN208" s="1087"/>
      <c r="YO208" s="1087"/>
      <c r="YP208" s="1087"/>
      <c r="YQ208" s="1087"/>
      <c r="YR208" s="1087"/>
      <c r="YS208" s="1087"/>
      <c r="YT208" s="1087"/>
      <c r="YU208" s="1087"/>
      <c r="YV208" s="1087"/>
      <c r="YW208" s="1087"/>
      <c r="YX208" s="1087"/>
      <c r="YY208" s="1087"/>
      <c r="YZ208" s="1087"/>
      <c r="ZA208" s="1087"/>
      <c r="ZB208" s="1087"/>
      <c r="ZC208" s="1087"/>
      <c r="ZD208" s="1087"/>
      <c r="ZE208" s="1087"/>
      <c r="ZF208" s="1087"/>
      <c r="ZG208" s="1087"/>
      <c r="ZH208" s="1087"/>
      <c r="ZI208" s="1087"/>
      <c r="ZJ208" s="1087"/>
      <c r="ZK208" s="1087"/>
      <c r="ZL208" s="1087"/>
      <c r="ZM208" s="1087"/>
      <c r="ZN208" s="1087"/>
      <c r="ZO208" s="1087"/>
      <c r="ZP208" s="1087"/>
      <c r="ZQ208" s="1087"/>
      <c r="ZR208" s="1087"/>
      <c r="ZS208" s="1087"/>
      <c r="ZT208" s="1087"/>
      <c r="ZU208" s="1087"/>
      <c r="ZV208" s="1087"/>
      <c r="ZW208" s="1087"/>
      <c r="ZX208" s="1087"/>
      <c r="ZY208" s="1087"/>
      <c r="ZZ208" s="1087"/>
      <c r="AAA208" s="1087"/>
      <c r="AAB208" s="1087"/>
      <c r="AAC208" s="1087"/>
      <c r="AAD208" s="1087"/>
      <c r="AAE208" s="1087"/>
      <c r="AAF208" s="1087"/>
      <c r="AAG208" s="1087"/>
      <c r="AAH208" s="1087"/>
      <c r="AAI208" s="1087"/>
      <c r="AAJ208" s="1087"/>
      <c r="AAK208" s="1087"/>
      <c r="AAL208" s="1087"/>
      <c r="AAM208" s="1087"/>
      <c r="AAN208" s="1087"/>
      <c r="AAO208" s="1087"/>
      <c r="AAP208" s="1087"/>
      <c r="AAQ208" s="1087"/>
      <c r="AAR208" s="1087"/>
      <c r="AAS208" s="1087"/>
      <c r="AAT208" s="1087"/>
      <c r="AAU208" s="1087"/>
      <c r="AAV208" s="1087"/>
      <c r="AAW208" s="1087"/>
      <c r="AAX208" s="1087"/>
      <c r="AAY208" s="1087"/>
      <c r="AAZ208" s="1087"/>
      <c r="ABA208" s="1087"/>
      <c r="ABB208" s="1087"/>
      <c r="ABC208" s="1087"/>
      <c r="ABD208" s="1087"/>
      <c r="ABE208" s="1087"/>
      <c r="ABF208" s="1087"/>
      <c r="ABG208" s="1087"/>
      <c r="ABH208" s="1087"/>
      <c r="ABI208" s="1087"/>
      <c r="ABJ208" s="1087"/>
      <c r="ABK208" s="1087"/>
      <c r="ABL208" s="1087"/>
      <c r="ABM208" s="1087"/>
      <c r="ABN208" s="1087"/>
      <c r="ABO208" s="1087"/>
      <c r="ABP208" s="1087"/>
      <c r="ABQ208" s="1087"/>
      <c r="ABR208" s="1087"/>
      <c r="ABS208" s="1087"/>
      <c r="ABT208" s="1087"/>
      <c r="ABU208" s="1087"/>
      <c r="ABV208" s="1087"/>
      <c r="ABW208" s="1087"/>
      <c r="ABX208" s="1087"/>
      <c r="ABY208" s="1087"/>
      <c r="ABZ208" s="1087"/>
      <c r="ACA208" s="1087"/>
      <c r="ACB208" s="1087"/>
      <c r="ACC208" s="1087"/>
      <c r="ACD208" s="1087"/>
      <c r="ACE208" s="1087"/>
      <c r="ACF208" s="1087"/>
      <c r="ACG208" s="1087"/>
      <c r="ACH208" s="1087"/>
      <c r="ACI208" s="1087"/>
      <c r="ACJ208" s="1087"/>
      <c r="ACK208" s="1087"/>
      <c r="ACL208" s="1087"/>
      <c r="ACM208" s="1087"/>
      <c r="ACN208" s="1087"/>
      <c r="ACO208" s="1087"/>
      <c r="ACP208" s="1087"/>
      <c r="ACQ208" s="1087"/>
      <c r="ACR208" s="1087"/>
      <c r="ACS208" s="1087"/>
      <c r="ACT208" s="1087"/>
      <c r="ACU208" s="1087"/>
      <c r="ACV208" s="1087"/>
      <c r="ACW208" s="1087"/>
      <c r="ACX208" s="1087"/>
      <c r="ACY208" s="1087"/>
      <c r="ACZ208" s="1087"/>
      <c r="ADA208" s="1087"/>
      <c r="ADB208" s="1087"/>
      <c r="ADC208" s="1087"/>
      <c r="ADD208" s="1087"/>
      <c r="ADE208" s="1087"/>
      <c r="ADF208" s="1087"/>
      <c r="ADG208" s="1087"/>
      <c r="ADH208" s="1087"/>
      <c r="ADI208" s="1087"/>
      <c r="ADJ208" s="1087"/>
      <c r="ADK208" s="1087"/>
      <c r="ADL208" s="1087"/>
      <c r="ADM208" s="1087"/>
      <c r="ADN208" s="1087"/>
      <c r="ADO208" s="1087"/>
      <c r="ADP208" s="1087"/>
      <c r="ADQ208" s="1087"/>
      <c r="ADR208" s="1087"/>
      <c r="ADS208" s="1087"/>
      <c r="ADT208" s="1087"/>
      <c r="ADU208" s="1087"/>
      <c r="ADV208" s="1087"/>
      <c r="ADW208" s="1087"/>
      <c r="ADX208" s="1087"/>
      <c r="ADY208" s="1087"/>
      <c r="ADZ208" s="1087"/>
      <c r="AEA208" s="1087"/>
      <c r="AEB208" s="1087"/>
      <c r="AEC208" s="1087"/>
      <c r="AED208" s="1087"/>
      <c r="AEE208" s="1087"/>
      <c r="AEF208" s="1087"/>
      <c r="AEG208" s="1087"/>
      <c r="AEH208" s="1087"/>
      <c r="AEI208" s="1087"/>
      <c r="AEJ208" s="1087"/>
      <c r="AEK208" s="1087"/>
      <c r="AEL208" s="1087"/>
      <c r="AEM208" s="1087"/>
      <c r="AEN208" s="1087"/>
      <c r="AEO208" s="1087"/>
      <c r="AEP208" s="1087"/>
      <c r="AEQ208" s="1087"/>
      <c r="AER208" s="1087"/>
      <c r="AES208" s="1087"/>
      <c r="AET208" s="1087"/>
      <c r="AEU208" s="1087"/>
      <c r="AEV208" s="1087"/>
      <c r="AEW208" s="1087"/>
      <c r="AEX208" s="1087"/>
      <c r="AEY208" s="1087"/>
      <c r="AEZ208" s="1087"/>
      <c r="AFA208" s="1087"/>
      <c r="AFB208" s="1087"/>
      <c r="AFC208" s="1087"/>
      <c r="AFD208" s="1087"/>
      <c r="AFE208" s="1087"/>
      <c r="AFF208" s="1087"/>
      <c r="AFG208" s="1087"/>
      <c r="AFH208" s="1087"/>
      <c r="AFI208" s="1087"/>
      <c r="AFJ208" s="1087"/>
      <c r="AFK208" s="1087"/>
      <c r="AFL208" s="1087"/>
      <c r="AFM208" s="1087"/>
      <c r="AFN208" s="1087"/>
      <c r="AFO208" s="1087"/>
      <c r="AFP208" s="1087"/>
      <c r="AFQ208" s="1087"/>
      <c r="AFR208" s="1087"/>
      <c r="AFS208" s="1087"/>
      <c r="AFT208" s="1087"/>
      <c r="AFU208" s="1087"/>
      <c r="AFV208" s="1087"/>
      <c r="AFW208" s="1087"/>
      <c r="AFX208" s="1087"/>
      <c r="AFY208" s="1087"/>
      <c r="AFZ208" s="1087"/>
      <c r="AGA208" s="1087"/>
      <c r="AGB208" s="1087"/>
      <c r="AGC208" s="1087"/>
      <c r="AGD208" s="1087"/>
      <c r="AGE208" s="1087"/>
      <c r="AGF208" s="1087"/>
      <c r="AGG208" s="1087"/>
      <c r="AGH208" s="1087"/>
      <c r="AGI208" s="1087"/>
      <c r="AGJ208" s="1087"/>
      <c r="AGK208" s="1087"/>
      <c r="AGL208" s="1087"/>
      <c r="AGM208" s="1087"/>
      <c r="AGN208" s="1087"/>
      <c r="AGO208" s="1087"/>
      <c r="AGP208" s="1087"/>
      <c r="AGQ208" s="1087"/>
      <c r="AGR208" s="1087"/>
      <c r="AGS208" s="1087"/>
      <c r="AGT208" s="1087"/>
      <c r="AGU208" s="1087"/>
      <c r="AGV208" s="1087"/>
      <c r="AGW208" s="1087"/>
      <c r="AGX208" s="1087"/>
      <c r="AGY208" s="1087"/>
      <c r="AGZ208" s="1087"/>
      <c r="AHA208" s="1087"/>
      <c r="AHB208" s="1087"/>
      <c r="AHC208" s="1087"/>
      <c r="AHD208" s="1087"/>
      <c r="AHE208" s="1087"/>
      <c r="AHF208" s="1087"/>
      <c r="AHG208" s="1087"/>
      <c r="AHH208" s="1087"/>
      <c r="AHI208" s="1087"/>
      <c r="AHJ208" s="1087"/>
      <c r="AHK208" s="1087"/>
      <c r="AHL208" s="1087"/>
      <c r="AHM208" s="1087"/>
      <c r="AHN208" s="1087"/>
      <c r="AHO208" s="1087"/>
      <c r="AHP208" s="1087"/>
      <c r="AHQ208" s="1087"/>
      <c r="AHR208" s="1087"/>
      <c r="AHS208" s="1087"/>
      <c r="AHT208" s="1087"/>
      <c r="AHU208" s="1087"/>
      <c r="AHV208" s="1087"/>
      <c r="AHW208" s="1087"/>
      <c r="AHX208" s="1087"/>
      <c r="AHY208" s="1087"/>
      <c r="AHZ208" s="1087"/>
      <c r="AIA208" s="1087"/>
      <c r="AIB208" s="1087"/>
      <c r="AIC208" s="1087"/>
      <c r="AID208" s="1087"/>
      <c r="AIE208" s="1087"/>
      <c r="AIF208" s="1087"/>
      <c r="AIG208" s="1087"/>
      <c r="AIH208" s="1087"/>
      <c r="AII208" s="1087"/>
      <c r="AIJ208" s="1087"/>
      <c r="AIK208" s="1087"/>
      <c r="AIL208" s="1087"/>
      <c r="AIM208" s="1087"/>
      <c r="AIN208" s="1087"/>
      <c r="AIO208" s="1087"/>
      <c r="AIP208" s="1087"/>
      <c r="AIQ208" s="1087"/>
      <c r="AIR208" s="1087"/>
      <c r="AIS208" s="1087"/>
      <c r="AIT208" s="1087"/>
      <c r="AIU208" s="1087"/>
      <c r="AIV208" s="1087"/>
      <c r="AIW208" s="1087"/>
      <c r="AIX208" s="1087"/>
      <c r="AIY208" s="1087"/>
      <c r="AIZ208" s="1087"/>
      <c r="AJA208" s="1087"/>
      <c r="AJB208" s="1087"/>
      <c r="AJC208" s="1087"/>
      <c r="AJD208" s="1087"/>
      <c r="AJE208" s="1087"/>
      <c r="AJF208" s="1087"/>
      <c r="AJG208" s="1087"/>
      <c r="AJH208" s="1087"/>
      <c r="AJI208" s="1087"/>
      <c r="AJJ208" s="1087"/>
      <c r="AJK208" s="1087"/>
      <c r="AJL208" s="1087"/>
      <c r="AJM208" s="1087"/>
      <c r="AJN208" s="1087"/>
      <c r="AJO208" s="1087"/>
      <c r="AJP208" s="1087"/>
      <c r="AJQ208" s="1087"/>
      <c r="AJR208" s="1087"/>
      <c r="AJS208" s="1087"/>
      <c r="AJT208" s="1087"/>
      <c r="AJU208" s="1087"/>
      <c r="AJV208" s="1087"/>
      <c r="AJW208" s="1087"/>
      <c r="AJX208" s="1087"/>
      <c r="AJY208" s="1087"/>
      <c r="AJZ208" s="1087"/>
      <c r="AKA208" s="1087"/>
      <c r="AKB208" s="1087"/>
      <c r="AKC208" s="1087"/>
      <c r="AKD208" s="1087"/>
      <c r="AKE208" s="1087"/>
      <c r="AKF208" s="1087"/>
      <c r="AKG208" s="1087"/>
      <c r="AKH208" s="1087"/>
      <c r="AKI208" s="1087"/>
      <c r="AKJ208" s="1087"/>
      <c r="AKK208" s="1087"/>
      <c r="AKL208" s="1087"/>
      <c r="AKM208" s="1087"/>
      <c r="AKN208" s="1087"/>
      <c r="AKO208" s="1087"/>
      <c r="AKP208" s="1087"/>
      <c r="AKQ208" s="1087"/>
      <c r="AKR208" s="1087"/>
      <c r="AKS208" s="1087"/>
      <c r="AKT208" s="1087"/>
      <c r="AKU208" s="1087"/>
      <c r="AKV208" s="1087"/>
      <c r="AKW208" s="1087"/>
      <c r="AKX208" s="1087"/>
      <c r="AKY208" s="1087"/>
      <c r="AKZ208" s="1087"/>
      <c r="ALA208" s="1087"/>
      <c r="ALB208" s="1087"/>
      <c r="ALC208" s="1087"/>
      <c r="ALD208" s="1087"/>
      <c r="ALE208" s="1087"/>
      <c r="ALF208" s="1087"/>
      <c r="ALG208" s="1087"/>
      <c r="ALH208" s="1087"/>
      <c r="ALI208" s="1087"/>
      <c r="ALJ208" s="1087"/>
      <c r="ALK208" s="1087"/>
      <c r="ALL208" s="1087"/>
      <c r="ALM208" s="1087"/>
      <c r="ALN208" s="1087"/>
      <c r="ALO208" s="1087"/>
      <c r="ALP208" s="1087"/>
      <c r="ALQ208" s="1087"/>
      <c r="ALR208" s="1087"/>
      <c r="ALS208" s="1087"/>
      <c r="ALT208" s="1087"/>
      <c r="ALU208" s="1087"/>
      <c r="ALV208" s="1087"/>
      <c r="ALW208" s="1087"/>
      <c r="ALX208" s="1087"/>
      <c r="ALY208" s="1087"/>
      <c r="ALZ208" s="1087"/>
      <c r="AMA208" s="1087"/>
      <c r="AMB208" s="1087"/>
      <c r="AMC208" s="1087"/>
      <c r="AMD208" s="1087"/>
      <c r="AME208" s="1087"/>
      <c r="AMF208" s="1087"/>
      <c r="AMG208" s="1087"/>
      <c r="AMH208" s="1087"/>
    </row>
    <row r="209" spans="1:1024" s="793" customFormat="1" ht="12" x14ac:dyDescent="0.2">
      <c r="A209" s="1113" t="s">
        <v>2800</v>
      </c>
      <c r="B209" s="793" t="s">
        <v>2799</v>
      </c>
      <c r="C209" s="1085">
        <v>870379934.46000004</v>
      </c>
      <c r="D209" s="1085">
        <v>338123151.13</v>
      </c>
      <c r="E209" s="1085">
        <v>1208503085.5899999</v>
      </c>
      <c r="F209" s="1085">
        <v>329824536.01999998</v>
      </c>
      <c r="G209" s="1085">
        <v>878678549.57000005</v>
      </c>
      <c r="H209" s="1357">
        <f t="shared" si="3"/>
        <v>0.27291989565668112</v>
      </c>
      <c r="I209" s="1087"/>
      <c r="J209" s="1087"/>
      <c r="K209" s="1087"/>
      <c r="L209" s="1087"/>
      <c r="M209" s="1087"/>
      <c r="N209" s="1087"/>
      <c r="O209" s="1087"/>
      <c r="P209" s="1087"/>
      <c r="Q209" s="1087"/>
      <c r="R209" s="1087"/>
      <c r="S209" s="1087"/>
      <c r="T209" s="1087"/>
      <c r="U209" s="1087"/>
      <c r="V209" s="1087"/>
      <c r="W209" s="1087"/>
      <c r="X209" s="1087"/>
      <c r="Y209" s="1087"/>
      <c r="Z209" s="1087"/>
      <c r="AA209" s="1087"/>
      <c r="AB209" s="1087"/>
      <c r="AC209" s="1087"/>
      <c r="AD209" s="1087"/>
      <c r="AE209" s="1087"/>
      <c r="AF209" s="1087"/>
      <c r="AG209" s="1087"/>
      <c r="AH209" s="1087"/>
      <c r="AI209" s="1087"/>
      <c r="AJ209" s="1087"/>
      <c r="AK209" s="1087"/>
      <c r="AL209" s="1087"/>
      <c r="AM209" s="1087"/>
      <c r="AN209" s="1087"/>
      <c r="AO209" s="1087"/>
      <c r="AP209" s="1087"/>
      <c r="AQ209" s="1087"/>
      <c r="AR209" s="1087"/>
      <c r="AS209" s="1087"/>
      <c r="AT209" s="1087"/>
      <c r="AU209" s="1087"/>
      <c r="AV209" s="1087"/>
      <c r="AW209" s="1087"/>
      <c r="AX209" s="1087"/>
      <c r="AY209" s="1087"/>
      <c r="AZ209" s="1087"/>
      <c r="BA209" s="1087"/>
      <c r="BB209" s="1087"/>
      <c r="BC209" s="1087"/>
      <c r="BD209" s="1087"/>
      <c r="BE209" s="1087"/>
      <c r="BF209" s="1087"/>
      <c r="BG209" s="1087"/>
      <c r="BH209" s="1087"/>
      <c r="BI209" s="1087"/>
      <c r="BJ209" s="1087"/>
      <c r="BK209" s="1087"/>
      <c r="BL209" s="1087"/>
      <c r="BM209" s="1087"/>
      <c r="BN209" s="1087"/>
      <c r="BO209" s="1087"/>
      <c r="BP209" s="1087"/>
      <c r="BQ209" s="1087"/>
      <c r="BR209" s="1087"/>
      <c r="BS209" s="1087"/>
      <c r="BT209" s="1087"/>
      <c r="BU209" s="1087"/>
      <c r="BV209" s="1087"/>
      <c r="BW209" s="1087"/>
      <c r="BX209" s="1087"/>
      <c r="BY209" s="1087"/>
      <c r="BZ209" s="1087"/>
      <c r="CA209" s="1087"/>
      <c r="CB209" s="1087"/>
      <c r="CC209" s="1087"/>
      <c r="CD209" s="1087"/>
      <c r="CE209" s="1087"/>
      <c r="CF209" s="1087"/>
      <c r="CG209" s="1087"/>
      <c r="CH209" s="1087"/>
      <c r="CI209" s="1087"/>
      <c r="CJ209" s="1087"/>
      <c r="CK209" s="1087"/>
      <c r="CL209" s="1087"/>
      <c r="CM209" s="1087"/>
      <c r="CN209" s="1087"/>
      <c r="CO209" s="1087"/>
      <c r="CP209" s="1087"/>
      <c r="CQ209" s="1087"/>
      <c r="CR209" s="1087"/>
      <c r="CS209" s="1087"/>
      <c r="CT209" s="1087"/>
      <c r="CU209" s="1087"/>
      <c r="CV209" s="1087"/>
      <c r="CW209" s="1087"/>
      <c r="CX209" s="1087"/>
      <c r="CY209" s="1087"/>
      <c r="CZ209" s="1087"/>
      <c r="DA209" s="1087"/>
      <c r="DB209" s="1087"/>
      <c r="DC209" s="1087"/>
      <c r="DD209" s="1087"/>
      <c r="DE209" s="1087"/>
      <c r="DF209" s="1087"/>
      <c r="DG209" s="1087"/>
      <c r="DH209" s="1087"/>
      <c r="DI209" s="1087"/>
      <c r="DJ209" s="1087"/>
      <c r="DK209" s="1087"/>
      <c r="DL209" s="1087"/>
      <c r="DM209" s="1087"/>
      <c r="DN209" s="1087"/>
      <c r="DO209" s="1087"/>
      <c r="DP209" s="1087"/>
      <c r="DQ209" s="1087"/>
      <c r="DR209" s="1087"/>
      <c r="DS209" s="1087"/>
      <c r="DT209" s="1087"/>
      <c r="DU209" s="1087"/>
      <c r="DV209" s="1087"/>
      <c r="DW209" s="1087"/>
      <c r="DX209" s="1087"/>
      <c r="DY209" s="1087"/>
      <c r="DZ209" s="1087"/>
      <c r="EA209" s="1087"/>
      <c r="EB209" s="1087"/>
      <c r="EC209" s="1087"/>
      <c r="ED209" s="1087"/>
      <c r="EE209" s="1087"/>
      <c r="EF209" s="1087"/>
      <c r="EG209" s="1087"/>
      <c r="EH209" s="1087"/>
      <c r="EI209" s="1087"/>
      <c r="EJ209" s="1087"/>
      <c r="EK209" s="1087"/>
      <c r="EL209" s="1087"/>
      <c r="EM209" s="1087"/>
      <c r="EN209" s="1087"/>
      <c r="EO209" s="1087"/>
      <c r="EP209" s="1087"/>
      <c r="EQ209" s="1087"/>
      <c r="ER209" s="1087"/>
      <c r="ES209" s="1087"/>
      <c r="ET209" s="1087"/>
      <c r="EU209" s="1087"/>
      <c r="EV209" s="1087"/>
      <c r="EW209" s="1087"/>
      <c r="EX209" s="1087"/>
      <c r="EY209" s="1087"/>
      <c r="EZ209" s="1087"/>
      <c r="FA209" s="1087"/>
      <c r="FB209" s="1087"/>
      <c r="FC209" s="1087"/>
      <c r="FD209" s="1087"/>
      <c r="FE209" s="1087"/>
      <c r="FF209" s="1087"/>
      <c r="FG209" s="1087"/>
      <c r="FH209" s="1087"/>
      <c r="FI209" s="1087"/>
      <c r="FJ209" s="1087"/>
      <c r="FK209" s="1087"/>
      <c r="FL209" s="1087"/>
      <c r="FM209" s="1087"/>
      <c r="FN209" s="1087"/>
      <c r="FO209" s="1087"/>
      <c r="FP209" s="1087"/>
      <c r="FQ209" s="1087"/>
      <c r="FR209" s="1087"/>
      <c r="FS209" s="1087"/>
      <c r="FT209" s="1087"/>
      <c r="FU209" s="1087"/>
      <c r="FV209" s="1087"/>
      <c r="FW209" s="1087"/>
      <c r="FX209" s="1087"/>
      <c r="FY209" s="1087"/>
      <c r="FZ209" s="1087"/>
      <c r="GA209" s="1087"/>
      <c r="GB209" s="1087"/>
      <c r="GC209" s="1087"/>
      <c r="GD209" s="1087"/>
      <c r="GE209" s="1087"/>
      <c r="GF209" s="1087"/>
      <c r="GG209" s="1087"/>
      <c r="GH209" s="1087"/>
      <c r="GI209" s="1087"/>
      <c r="GJ209" s="1087"/>
      <c r="GK209" s="1087"/>
      <c r="GL209" s="1087"/>
      <c r="GM209" s="1087"/>
      <c r="GN209" s="1087"/>
      <c r="GO209" s="1087"/>
      <c r="GP209" s="1087"/>
      <c r="GQ209" s="1087"/>
      <c r="GR209" s="1087"/>
      <c r="GS209" s="1087"/>
      <c r="GT209" s="1087"/>
      <c r="GU209" s="1087"/>
      <c r="GV209" s="1087"/>
      <c r="GW209" s="1087"/>
      <c r="GX209" s="1087"/>
      <c r="GY209" s="1087"/>
      <c r="GZ209" s="1087"/>
      <c r="HA209" s="1087"/>
      <c r="HB209" s="1087"/>
      <c r="HC209" s="1087"/>
      <c r="HD209" s="1087"/>
      <c r="HE209" s="1087"/>
      <c r="HF209" s="1087"/>
      <c r="HG209" s="1087"/>
      <c r="HH209" s="1087"/>
      <c r="HI209" s="1087"/>
      <c r="HJ209" s="1087"/>
      <c r="HK209" s="1087"/>
      <c r="HL209" s="1087"/>
      <c r="HM209" s="1087"/>
      <c r="HN209" s="1087"/>
      <c r="HO209" s="1087"/>
      <c r="HP209" s="1087"/>
      <c r="HQ209" s="1087"/>
      <c r="HR209" s="1087"/>
      <c r="HS209" s="1087"/>
      <c r="HT209" s="1087"/>
      <c r="HU209" s="1087"/>
      <c r="HV209" s="1087"/>
      <c r="HW209" s="1087"/>
      <c r="HX209" s="1087"/>
      <c r="HY209" s="1087"/>
      <c r="HZ209" s="1087"/>
      <c r="IA209" s="1087"/>
      <c r="IB209" s="1087"/>
      <c r="IC209" s="1087"/>
      <c r="ID209" s="1087"/>
      <c r="IE209" s="1087"/>
      <c r="IF209" s="1087"/>
      <c r="IG209" s="1087"/>
      <c r="IH209" s="1087"/>
      <c r="II209" s="1087"/>
      <c r="IJ209" s="1087"/>
      <c r="IK209" s="1087"/>
      <c r="IL209" s="1087"/>
      <c r="IM209" s="1087"/>
      <c r="IN209" s="1087"/>
      <c r="IO209" s="1087"/>
      <c r="IP209" s="1087"/>
      <c r="IQ209" s="1087"/>
      <c r="IR209" s="1087"/>
      <c r="IS209" s="1087"/>
      <c r="IT209" s="1087"/>
      <c r="IU209" s="1087"/>
      <c r="IV209" s="1087"/>
      <c r="IW209" s="1087"/>
      <c r="IX209" s="1087"/>
      <c r="IY209" s="1087"/>
      <c r="IZ209" s="1087"/>
      <c r="JA209" s="1087"/>
      <c r="JB209" s="1087"/>
      <c r="JC209" s="1087"/>
      <c r="JD209" s="1087"/>
      <c r="JE209" s="1087"/>
      <c r="JF209" s="1087"/>
      <c r="JG209" s="1087"/>
      <c r="JH209" s="1087"/>
      <c r="JI209" s="1087"/>
      <c r="JJ209" s="1087"/>
      <c r="JK209" s="1087"/>
      <c r="JL209" s="1087"/>
      <c r="JM209" s="1087"/>
      <c r="JN209" s="1087"/>
      <c r="JO209" s="1087"/>
      <c r="JP209" s="1087"/>
      <c r="JQ209" s="1087"/>
      <c r="JR209" s="1087"/>
      <c r="JS209" s="1087"/>
      <c r="JT209" s="1087"/>
      <c r="JU209" s="1087"/>
      <c r="JV209" s="1087"/>
      <c r="JW209" s="1087"/>
      <c r="JX209" s="1087"/>
      <c r="JY209" s="1087"/>
      <c r="JZ209" s="1087"/>
      <c r="KA209" s="1087"/>
      <c r="KB209" s="1087"/>
      <c r="KC209" s="1087"/>
      <c r="KD209" s="1087"/>
      <c r="KE209" s="1087"/>
      <c r="KF209" s="1087"/>
      <c r="KG209" s="1087"/>
      <c r="KH209" s="1087"/>
      <c r="KI209" s="1087"/>
      <c r="KJ209" s="1087"/>
      <c r="KK209" s="1087"/>
      <c r="KL209" s="1087"/>
      <c r="KM209" s="1087"/>
      <c r="KN209" s="1087"/>
      <c r="KO209" s="1087"/>
      <c r="KP209" s="1087"/>
      <c r="KQ209" s="1087"/>
      <c r="KR209" s="1087"/>
      <c r="KS209" s="1087"/>
      <c r="KT209" s="1087"/>
      <c r="KU209" s="1087"/>
      <c r="KV209" s="1087"/>
      <c r="KW209" s="1087"/>
      <c r="KX209" s="1087"/>
      <c r="KY209" s="1087"/>
      <c r="KZ209" s="1087"/>
      <c r="LA209" s="1087"/>
      <c r="LB209" s="1087"/>
      <c r="LC209" s="1087"/>
      <c r="LD209" s="1087"/>
      <c r="LE209" s="1087"/>
      <c r="LF209" s="1087"/>
      <c r="LG209" s="1087"/>
      <c r="LH209" s="1087"/>
      <c r="LI209" s="1087"/>
      <c r="LJ209" s="1087"/>
      <c r="LK209" s="1087"/>
      <c r="LL209" s="1087"/>
      <c r="LM209" s="1087"/>
      <c r="LN209" s="1087"/>
      <c r="LO209" s="1087"/>
      <c r="LP209" s="1087"/>
      <c r="LQ209" s="1087"/>
      <c r="LR209" s="1087"/>
      <c r="LS209" s="1087"/>
      <c r="LT209" s="1087"/>
      <c r="LU209" s="1087"/>
      <c r="LV209" s="1087"/>
      <c r="LW209" s="1087"/>
      <c r="LX209" s="1087"/>
      <c r="LY209" s="1087"/>
      <c r="LZ209" s="1087"/>
      <c r="MA209" s="1087"/>
      <c r="MB209" s="1087"/>
      <c r="MC209" s="1087"/>
      <c r="MD209" s="1087"/>
      <c r="ME209" s="1087"/>
      <c r="MF209" s="1087"/>
      <c r="MG209" s="1087"/>
      <c r="MH209" s="1087"/>
      <c r="MI209" s="1087"/>
      <c r="MJ209" s="1087"/>
      <c r="MK209" s="1087"/>
      <c r="ML209" s="1087"/>
      <c r="MM209" s="1087"/>
      <c r="MN209" s="1087"/>
      <c r="MO209" s="1087"/>
      <c r="MP209" s="1087"/>
      <c r="MQ209" s="1087"/>
      <c r="MR209" s="1087"/>
      <c r="MS209" s="1087"/>
      <c r="MT209" s="1087"/>
      <c r="MU209" s="1087"/>
      <c r="MV209" s="1087"/>
      <c r="MW209" s="1087"/>
      <c r="MX209" s="1087"/>
      <c r="MY209" s="1087"/>
      <c r="MZ209" s="1087"/>
      <c r="NA209" s="1087"/>
      <c r="NB209" s="1087"/>
      <c r="NC209" s="1087"/>
      <c r="ND209" s="1087"/>
      <c r="NE209" s="1087"/>
      <c r="NF209" s="1087"/>
      <c r="NG209" s="1087"/>
      <c r="NH209" s="1087"/>
      <c r="NI209" s="1087"/>
      <c r="NJ209" s="1087"/>
      <c r="NK209" s="1087"/>
      <c r="NL209" s="1087"/>
      <c r="NM209" s="1087"/>
      <c r="NN209" s="1087"/>
      <c r="NO209" s="1087"/>
      <c r="NP209" s="1087"/>
      <c r="NQ209" s="1087"/>
      <c r="NR209" s="1087"/>
      <c r="NS209" s="1087"/>
      <c r="NT209" s="1087"/>
      <c r="NU209" s="1087"/>
      <c r="NV209" s="1087"/>
      <c r="NW209" s="1087"/>
      <c r="NX209" s="1087"/>
      <c r="NY209" s="1087"/>
      <c r="NZ209" s="1087"/>
      <c r="OA209" s="1087"/>
      <c r="OB209" s="1087"/>
      <c r="OC209" s="1087"/>
      <c r="OD209" s="1087"/>
      <c r="OE209" s="1087"/>
      <c r="OF209" s="1087"/>
      <c r="OG209" s="1087"/>
      <c r="OH209" s="1087"/>
      <c r="OI209" s="1087"/>
      <c r="OJ209" s="1087"/>
      <c r="OK209" s="1087"/>
      <c r="OL209" s="1087"/>
      <c r="OM209" s="1087"/>
      <c r="ON209" s="1087"/>
      <c r="OO209" s="1087"/>
      <c r="OP209" s="1087"/>
      <c r="OQ209" s="1087"/>
      <c r="OR209" s="1087"/>
      <c r="OS209" s="1087"/>
      <c r="OT209" s="1087"/>
      <c r="OU209" s="1087"/>
      <c r="OV209" s="1087"/>
      <c r="OW209" s="1087"/>
      <c r="OX209" s="1087"/>
      <c r="OY209" s="1087"/>
      <c r="OZ209" s="1087"/>
      <c r="PA209" s="1087"/>
      <c r="PB209" s="1087"/>
      <c r="PC209" s="1087"/>
      <c r="PD209" s="1087"/>
      <c r="PE209" s="1087"/>
      <c r="PF209" s="1087"/>
      <c r="PG209" s="1087"/>
      <c r="PH209" s="1087"/>
      <c r="PI209" s="1087"/>
      <c r="PJ209" s="1087"/>
      <c r="PK209" s="1087"/>
      <c r="PL209" s="1087"/>
      <c r="PM209" s="1087"/>
      <c r="PN209" s="1087"/>
      <c r="PO209" s="1087"/>
      <c r="PP209" s="1087"/>
      <c r="PQ209" s="1087"/>
      <c r="PR209" s="1087"/>
      <c r="PS209" s="1087"/>
      <c r="PT209" s="1087"/>
      <c r="PU209" s="1087"/>
      <c r="PV209" s="1087"/>
      <c r="PW209" s="1087"/>
      <c r="PX209" s="1087"/>
      <c r="PY209" s="1087"/>
      <c r="PZ209" s="1087"/>
      <c r="QA209" s="1087"/>
      <c r="QB209" s="1087"/>
      <c r="QC209" s="1087"/>
      <c r="QD209" s="1087"/>
      <c r="QE209" s="1087"/>
      <c r="QF209" s="1087"/>
      <c r="QG209" s="1087"/>
      <c r="QH209" s="1087"/>
      <c r="QI209" s="1087"/>
      <c r="QJ209" s="1087"/>
      <c r="QK209" s="1087"/>
      <c r="QL209" s="1087"/>
      <c r="QM209" s="1087"/>
      <c r="QN209" s="1087"/>
      <c r="QO209" s="1087"/>
      <c r="QP209" s="1087"/>
      <c r="QQ209" s="1087"/>
      <c r="QR209" s="1087"/>
      <c r="QS209" s="1087"/>
      <c r="QT209" s="1087"/>
      <c r="QU209" s="1087"/>
      <c r="QV209" s="1087"/>
      <c r="QW209" s="1087"/>
      <c r="QX209" s="1087"/>
      <c r="QY209" s="1087"/>
      <c r="QZ209" s="1087"/>
      <c r="RA209" s="1087"/>
      <c r="RB209" s="1087"/>
      <c r="RC209" s="1087"/>
      <c r="RD209" s="1087"/>
      <c r="RE209" s="1087"/>
      <c r="RF209" s="1087"/>
      <c r="RG209" s="1087"/>
      <c r="RH209" s="1087"/>
      <c r="RI209" s="1087"/>
      <c r="RJ209" s="1087"/>
      <c r="RK209" s="1087"/>
      <c r="RL209" s="1087"/>
      <c r="RM209" s="1087"/>
      <c r="RN209" s="1087"/>
      <c r="RO209" s="1087"/>
      <c r="RP209" s="1087"/>
      <c r="RQ209" s="1087"/>
      <c r="RR209" s="1087"/>
      <c r="RS209" s="1087"/>
      <c r="RT209" s="1087"/>
      <c r="RU209" s="1087"/>
      <c r="RV209" s="1087"/>
      <c r="RW209" s="1087"/>
      <c r="RX209" s="1087"/>
      <c r="RY209" s="1087"/>
      <c r="RZ209" s="1087"/>
      <c r="SA209" s="1087"/>
      <c r="SB209" s="1087"/>
      <c r="SC209" s="1087"/>
      <c r="SD209" s="1087"/>
      <c r="SE209" s="1087"/>
      <c r="SF209" s="1087"/>
      <c r="SG209" s="1087"/>
      <c r="SH209" s="1087"/>
      <c r="SI209" s="1087"/>
      <c r="SJ209" s="1087"/>
      <c r="SK209" s="1087"/>
      <c r="SL209" s="1087"/>
      <c r="SM209" s="1087"/>
      <c r="SN209" s="1087"/>
      <c r="SO209" s="1087"/>
      <c r="SP209" s="1087"/>
      <c r="SQ209" s="1087"/>
      <c r="SR209" s="1087"/>
      <c r="SS209" s="1087"/>
      <c r="ST209" s="1087"/>
      <c r="SU209" s="1087"/>
      <c r="SV209" s="1087"/>
      <c r="SW209" s="1087"/>
      <c r="SX209" s="1087"/>
      <c r="SY209" s="1087"/>
      <c r="SZ209" s="1087"/>
      <c r="TA209" s="1087"/>
      <c r="TB209" s="1087"/>
      <c r="TC209" s="1087"/>
      <c r="TD209" s="1087"/>
      <c r="TE209" s="1087"/>
      <c r="TF209" s="1087"/>
      <c r="TG209" s="1087"/>
      <c r="TH209" s="1087"/>
      <c r="TI209" s="1087"/>
      <c r="TJ209" s="1087"/>
      <c r="TK209" s="1087"/>
      <c r="TL209" s="1087"/>
      <c r="TM209" s="1087"/>
      <c r="TN209" s="1087"/>
      <c r="TO209" s="1087"/>
      <c r="TP209" s="1087"/>
      <c r="TQ209" s="1087"/>
      <c r="TR209" s="1087"/>
      <c r="TS209" s="1087"/>
      <c r="TT209" s="1087"/>
      <c r="TU209" s="1087"/>
      <c r="TV209" s="1087"/>
      <c r="TW209" s="1087"/>
      <c r="TX209" s="1087"/>
      <c r="TY209" s="1087"/>
      <c r="TZ209" s="1087"/>
      <c r="UA209" s="1087"/>
      <c r="UB209" s="1087"/>
      <c r="UC209" s="1087"/>
      <c r="UD209" s="1087"/>
      <c r="UE209" s="1087"/>
      <c r="UF209" s="1087"/>
      <c r="UG209" s="1087"/>
      <c r="UH209" s="1087"/>
      <c r="UI209" s="1087"/>
      <c r="UJ209" s="1087"/>
      <c r="UK209" s="1087"/>
      <c r="UL209" s="1087"/>
      <c r="UM209" s="1087"/>
      <c r="UN209" s="1087"/>
      <c r="UO209" s="1087"/>
      <c r="UP209" s="1087"/>
      <c r="UQ209" s="1087"/>
      <c r="UR209" s="1087"/>
      <c r="US209" s="1087"/>
      <c r="UT209" s="1087"/>
      <c r="UU209" s="1087"/>
      <c r="UV209" s="1087"/>
      <c r="UW209" s="1087"/>
      <c r="UX209" s="1087"/>
      <c r="UY209" s="1087"/>
      <c r="UZ209" s="1087"/>
      <c r="VA209" s="1087"/>
      <c r="VB209" s="1087"/>
      <c r="VC209" s="1087"/>
      <c r="VD209" s="1087"/>
      <c r="VE209" s="1087"/>
      <c r="VF209" s="1087"/>
      <c r="VG209" s="1087"/>
      <c r="VH209" s="1087"/>
      <c r="VI209" s="1087"/>
      <c r="VJ209" s="1087"/>
      <c r="VK209" s="1087"/>
      <c r="VL209" s="1087"/>
      <c r="VM209" s="1087"/>
      <c r="VN209" s="1087"/>
      <c r="VO209" s="1087"/>
      <c r="VP209" s="1087"/>
      <c r="VQ209" s="1087"/>
      <c r="VR209" s="1087"/>
      <c r="VS209" s="1087"/>
      <c r="VT209" s="1087"/>
      <c r="VU209" s="1087"/>
      <c r="VV209" s="1087"/>
      <c r="VW209" s="1087"/>
      <c r="VX209" s="1087"/>
      <c r="VY209" s="1087"/>
      <c r="VZ209" s="1087"/>
      <c r="WA209" s="1087"/>
      <c r="WB209" s="1087"/>
      <c r="WC209" s="1087"/>
      <c r="WD209" s="1087"/>
      <c r="WE209" s="1087"/>
      <c r="WF209" s="1087"/>
      <c r="WG209" s="1087"/>
      <c r="WH209" s="1087"/>
      <c r="WI209" s="1087"/>
      <c r="WJ209" s="1087"/>
      <c r="WK209" s="1087"/>
      <c r="WL209" s="1087"/>
      <c r="WM209" s="1087"/>
      <c r="WN209" s="1087"/>
      <c r="WO209" s="1087"/>
      <c r="WP209" s="1087"/>
      <c r="WQ209" s="1087"/>
      <c r="WR209" s="1087"/>
      <c r="WS209" s="1087"/>
      <c r="WT209" s="1087"/>
      <c r="WU209" s="1087"/>
      <c r="WV209" s="1087"/>
      <c r="WW209" s="1087"/>
      <c r="WX209" s="1087"/>
      <c r="WY209" s="1087"/>
      <c r="WZ209" s="1087"/>
      <c r="XA209" s="1087"/>
      <c r="XB209" s="1087"/>
      <c r="XC209" s="1087"/>
      <c r="XD209" s="1087"/>
      <c r="XE209" s="1087"/>
      <c r="XF209" s="1087"/>
      <c r="XG209" s="1087"/>
      <c r="XH209" s="1087"/>
      <c r="XI209" s="1087"/>
      <c r="XJ209" s="1087"/>
      <c r="XK209" s="1087"/>
      <c r="XL209" s="1087"/>
      <c r="XM209" s="1087"/>
      <c r="XN209" s="1087"/>
      <c r="XO209" s="1087"/>
      <c r="XP209" s="1087"/>
      <c r="XQ209" s="1087"/>
      <c r="XR209" s="1087"/>
      <c r="XS209" s="1087"/>
      <c r="XT209" s="1087"/>
      <c r="XU209" s="1087"/>
      <c r="XV209" s="1087"/>
      <c r="XW209" s="1087"/>
      <c r="XX209" s="1087"/>
      <c r="XY209" s="1087"/>
      <c r="XZ209" s="1087"/>
      <c r="YA209" s="1087"/>
      <c r="YB209" s="1087"/>
      <c r="YC209" s="1087"/>
      <c r="YD209" s="1087"/>
      <c r="YE209" s="1087"/>
      <c r="YF209" s="1087"/>
      <c r="YG209" s="1087"/>
      <c r="YH209" s="1087"/>
      <c r="YI209" s="1087"/>
      <c r="YJ209" s="1087"/>
      <c r="YK209" s="1087"/>
      <c r="YL209" s="1087"/>
      <c r="YM209" s="1087"/>
      <c r="YN209" s="1087"/>
      <c r="YO209" s="1087"/>
      <c r="YP209" s="1087"/>
      <c r="YQ209" s="1087"/>
      <c r="YR209" s="1087"/>
      <c r="YS209" s="1087"/>
      <c r="YT209" s="1087"/>
      <c r="YU209" s="1087"/>
      <c r="YV209" s="1087"/>
      <c r="YW209" s="1087"/>
      <c r="YX209" s="1087"/>
      <c r="YY209" s="1087"/>
      <c r="YZ209" s="1087"/>
      <c r="ZA209" s="1087"/>
      <c r="ZB209" s="1087"/>
      <c r="ZC209" s="1087"/>
      <c r="ZD209" s="1087"/>
      <c r="ZE209" s="1087"/>
      <c r="ZF209" s="1087"/>
      <c r="ZG209" s="1087"/>
      <c r="ZH209" s="1087"/>
      <c r="ZI209" s="1087"/>
      <c r="ZJ209" s="1087"/>
      <c r="ZK209" s="1087"/>
      <c r="ZL209" s="1087"/>
      <c r="ZM209" s="1087"/>
      <c r="ZN209" s="1087"/>
      <c r="ZO209" s="1087"/>
      <c r="ZP209" s="1087"/>
      <c r="ZQ209" s="1087"/>
      <c r="ZR209" s="1087"/>
      <c r="ZS209" s="1087"/>
      <c r="ZT209" s="1087"/>
      <c r="ZU209" s="1087"/>
      <c r="ZV209" s="1087"/>
      <c r="ZW209" s="1087"/>
      <c r="ZX209" s="1087"/>
      <c r="ZY209" s="1087"/>
      <c r="ZZ209" s="1087"/>
      <c r="AAA209" s="1087"/>
      <c r="AAB209" s="1087"/>
      <c r="AAC209" s="1087"/>
      <c r="AAD209" s="1087"/>
      <c r="AAE209" s="1087"/>
      <c r="AAF209" s="1087"/>
      <c r="AAG209" s="1087"/>
      <c r="AAH209" s="1087"/>
      <c r="AAI209" s="1087"/>
      <c r="AAJ209" s="1087"/>
      <c r="AAK209" s="1087"/>
      <c r="AAL209" s="1087"/>
      <c r="AAM209" s="1087"/>
      <c r="AAN209" s="1087"/>
      <c r="AAO209" s="1087"/>
      <c r="AAP209" s="1087"/>
      <c r="AAQ209" s="1087"/>
      <c r="AAR209" s="1087"/>
      <c r="AAS209" s="1087"/>
      <c r="AAT209" s="1087"/>
      <c r="AAU209" s="1087"/>
      <c r="AAV209" s="1087"/>
      <c r="AAW209" s="1087"/>
      <c r="AAX209" s="1087"/>
      <c r="AAY209" s="1087"/>
      <c r="AAZ209" s="1087"/>
      <c r="ABA209" s="1087"/>
      <c r="ABB209" s="1087"/>
      <c r="ABC209" s="1087"/>
      <c r="ABD209" s="1087"/>
      <c r="ABE209" s="1087"/>
      <c r="ABF209" s="1087"/>
      <c r="ABG209" s="1087"/>
      <c r="ABH209" s="1087"/>
      <c r="ABI209" s="1087"/>
      <c r="ABJ209" s="1087"/>
      <c r="ABK209" s="1087"/>
      <c r="ABL209" s="1087"/>
      <c r="ABM209" s="1087"/>
      <c r="ABN209" s="1087"/>
      <c r="ABO209" s="1087"/>
      <c r="ABP209" s="1087"/>
      <c r="ABQ209" s="1087"/>
      <c r="ABR209" s="1087"/>
      <c r="ABS209" s="1087"/>
      <c r="ABT209" s="1087"/>
      <c r="ABU209" s="1087"/>
      <c r="ABV209" s="1087"/>
      <c r="ABW209" s="1087"/>
      <c r="ABX209" s="1087"/>
      <c r="ABY209" s="1087"/>
      <c r="ABZ209" s="1087"/>
      <c r="ACA209" s="1087"/>
      <c r="ACB209" s="1087"/>
      <c r="ACC209" s="1087"/>
      <c r="ACD209" s="1087"/>
      <c r="ACE209" s="1087"/>
      <c r="ACF209" s="1087"/>
      <c r="ACG209" s="1087"/>
      <c r="ACH209" s="1087"/>
      <c r="ACI209" s="1087"/>
      <c r="ACJ209" s="1087"/>
      <c r="ACK209" s="1087"/>
      <c r="ACL209" s="1087"/>
      <c r="ACM209" s="1087"/>
      <c r="ACN209" s="1087"/>
      <c r="ACO209" s="1087"/>
      <c r="ACP209" s="1087"/>
      <c r="ACQ209" s="1087"/>
      <c r="ACR209" s="1087"/>
      <c r="ACS209" s="1087"/>
      <c r="ACT209" s="1087"/>
      <c r="ACU209" s="1087"/>
      <c r="ACV209" s="1087"/>
      <c r="ACW209" s="1087"/>
      <c r="ACX209" s="1087"/>
      <c r="ACY209" s="1087"/>
      <c r="ACZ209" s="1087"/>
      <c r="ADA209" s="1087"/>
      <c r="ADB209" s="1087"/>
      <c r="ADC209" s="1087"/>
      <c r="ADD209" s="1087"/>
      <c r="ADE209" s="1087"/>
      <c r="ADF209" s="1087"/>
      <c r="ADG209" s="1087"/>
      <c r="ADH209" s="1087"/>
      <c r="ADI209" s="1087"/>
      <c r="ADJ209" s="1087"/>
      <c r="ADK209" s="1087"/>
      <c r="ADL209" s="1087"/>
      <c r="ADM209" s="1087"/>
      <c r="ADN209" s="1087"/>
      <c r="ADO209" s="1087"/>
      <c r="ADP209" s="1087"/>
      <c r="ADQ209" s="1087"/>
      <c r="ADR209" s="1087"/>
      <c r="ADS209" s="1087"/>
      <c r="ADT209" s="1087"/>
      <c r="ADU209" s="1087"/>
      <c r="ADV209" s="1087"/>
      <c r="ADW209" s="1087"/>
      <c r="ADX209" s="1087"/>
      <c r="ADY209" s="1087"/>
      <c r="ADZ209" s="1087"/>
      <c r="AEA209" s="1087"/>
      <c r="AEB209" s="1087"/>
      <c r="AEC209" s="1087"/>
      <c r="AED209" s="1087"/>
      <c r="AEE209" s="1087"/>
      <c r="AEF209" s="1087"/>
      <c r="AEG209" s="1087"/>
      <c r="AEH209" s="1087"/>
      <c r="AEI209" s="1087"/>
      <c r="AEJ209" s="1087"/>
      <c r="AEK209" s="1087"/>
      <c r="AEL209" s="1087"/>
      <c r="AEM209" s="1087"/>
      <c r="AEN209" s="1087"/>
      <c r="AEO209" s="1087"/>
      <c r="AEP209" s="1087"/>
      <c r="AEQ209" s="1087"/>
      <c r="AER209" s="1087"/>
      <c r="AES209" s="1087"/>
      <c r="AET209" s="1087"/>
      <c r="AEU209" s="1087"/>
      <c r="AEV209" s="1087"/>
      <c r="AEW209" s="1087"/>
      <c r="AEX209" s="1087"/>
      <c r="AEY209" s="1087"/>
      <c r="AEZ209" s="1087"/>
      <c r="AFA209" s="1087"/>
      <c r="AFB209" s="1087"/>
      <c r="AFC209" s="1087"/>
      <c r="AFD209" s="1087"/>
      <c r="AFE209" s="1087"/>
      <c r="AFF209" s="1087"/>
      <c r="AFG209" s="1087"/>
      <c r="AFH209" s="1087"/>
      <c r="AFI209" s="1087"/>
      <c r="AFJ209" s="1087"/>
      <c r="AFK209" s="1087"/>
      <c r="AFL209" s="1087"/>
      <c r="AFM209" s="1087"/>
      <c r="AFN209" s="1087"/>
      <c r="AFO209" s="1087"/>
      <c r="AFP209" s="1087"/>
      <c r="AFQ209" s="1087"/>
      <c r="AFR209" s="1087"/>
      <c r="AFS209" s="1087"/>
      <c r="AFT209" s="1087"/>
      <c r="AFU209" s="1087"/>
      <c r="AFV209" s="1087"/>
      <c r="AFW209" s="1087"/>
      <c r="AFX209" s="1087"/>
      <c r="AFY209" s="1087"/>
      <c r="AFZ209" s="1087"/>
      <c r="AGA209" s="1087"/>
      <c r="AGB209" s="1087"/>
      <c r="AGC209" s="1087"/>
      <c r="AGD209" s="1087"/>
      <c r="AGE209" s="1087"/>
      <c r="AGF209" s="1087"/>
      <c r="AGG209" s="1087"/>
      <c r="AGH209" s="1087"/>
      <c r="AGI209" s="1087"/>
      <c r="AGJ209" s="1087"/>
      <c r="AGK209" s="1087"/>
      <c r="AGL209" s="1087"/>
      <c r="AGM209" s="1087"/>
      <c r="AGN209" s="1087"/>
      <c r="AGO209" s="1087"/>
      <c r="AGP209" s="1087"/>
      <c r="AGQ209" s="1087"/>
      <c r="AGR209" s="1087"/>
      <c r="AGS209" s="1087"/>
      <c r="AGT209" s="1087"/>
      <c r="AGU209" s="1087"/>
      <c r="AGV209" s="1087"/>
      <c r="AGW209" s="1087"/>
      <c r="AGX209" s="1087"/>
      <c r="AGY209" s="1087"/>
      <c r="AGZ209" s="1087"/>
      <c r="AHA209" s="1087"/>
      <c r="AHB209" s="1087"/>
      <c r="AHC209" s="1087"/>
      <c r="AHD209" s="1087"/>
      <c r="AHE209" s="1087"/>
      <c r="AHF209" s="1087"/>
      <c r="AHG209" s="1087"/>
      <c r="AHH209" s="1087"/>
      <c r="AHI209" s="1087"/>
      <c r="AHJ209" s="1087"/>
      <c r="AHK209" s="1087"/>
      <c r="AHL209" s="1087"/>
      <c r="AHM209" s="1087"/>
      <c r="AHN209" s="1087"/>
      <c r="AHO209" s="1087"/>
      <c r="AHP209" s="1087"/>
      <c r="AHQ209" s="1087"/>
      <c r="AHR209" s="1087"/>
      <c r="AHS209" s="1087"/>
      <c r="AHT209" s="1087"/>
      <c r="AHU209" s="1087"/>
      <c r="AHV209" s="1087"/>
      <c r="AHW209" s="1087"/>
      <c r="AHX209" s="1087"/>
      <c r="AHY209" s="1087"/>
      <c r="AHZ209" s="1087"/>
      <c r="AIA209" s="1087"/>
      <c r="AIB209" s="1087"/>
      <c r="AIC209" s="1087"/>
      <c r="AID209" s="1087"/>
      <c r="AIE209" s="1087"/>
      <c r="AIF209" s="1087"/>
      <c r="AIG209" s="1087"/>
      <c r="AIH209" s="1087"/>
      <c r="AII209" s="1087"/>
      <c r="AIJ209" s="1087"/>
      <c r="AIK209" s="1087"/>
      <c r="AIL209" s="1087"/>
      <c r="AIM209" s="1087"/>
      <c r="AIN209" s="1087"/>
      <c r="AIO209" s="1087"/>
      <c r="AIP209" s="1087"/>
      <c r="AIQ209" s="1087"/>
      <c r="AIR209" s="1087"/>
      <c r="AIS209" s="1087"/>
      <c r="AIT209" s="1087"/>
      <c r="AIU209" s="1087"/>
      <c r="AIV209" s="1087"/>
      <c r="AIW209" s="1087"/>
      <c r="AIX209" s="1087"/>
      <c r="AIY209" s="1087"/>
      <c r="AIZ209" s="1087"/>
      <c r="AJA209" s="1087"/>
      <c r="AJB209" s="1087"/>
      <c r="AJC209" s="1087"/>
      <c r="AJD209" s="1087"/>
      <c r="AJE209" s="1087"/>
      <c r="AJF209" s="1087"/>
      <c r="AJG209" s="1087"/>
      <c r="AJH209" s="1087"/>
      <c r="AJI209" s="1087"/>
      <c r="AJJ209" s="1087"/>
      <c r="AJK209" s="1087"/>
      <c r="AJL209" s="1087"/>
      <c r="AJM209" s="1087"/>
      <c r="AJN209" s="1087"/>
      <c r="AJO209" s="1087"/>
      <c r="AJP209" s="1087"/>
      <c r="AJQ209" s="1087"/>
      <c r="AJR209" s="1087"/>
      <c r="AJS209" s="1087"/>
      <c r="AJT209" s="1087"/>
      <c r="AJU209" s="1087"/>
      <c r="AJV209" s="1087"/>
      <c r="AJW209" s="1087"/>
      <c r="AJX209" s="1087"/>
      <c r="AJY209" s="1087"/>
      <c r="AJZ209" s="1087"/>
      <c r="AKA209" s="1087"/>
      <c r="AKB209" s="1087"/>
      <c r="AKC209" s="1087"/>
      <c r="AKD209" s="1087"/>
      <c r="AKE209" s="1087"/>
      <c r="AKF209" s="1087"/>
      <c r="AKG209" s="1087"/>
      <c r="AKH209" s="1087"/>
      <c r="AKI209" s="1087"/>
      <c r="AKJ209" s="1087"/>
      <c r="AKK209" s="1087"/>
      <c r="AKL209" s="1087"/>
      <c r="AKM209" s="1087"/>
      <c r="AKN209" s="1087"/>
      <c r="AKO209" s="1087"/>
      <c r="AKP209" s="1087"/>
      <c r="AKQ209" s="1087"/>
      <c r="AKR209" s="1087"/>
      <c r="AKS209" s="1087"/>
      <c r="AKT209" s="1087"/>
      <c r="AKU209" s="1087"/>
      <c r="AKV209" s="1087"/>
      <c r="AKW209" s="1087"/>
      <c r="AKX209" s="1087"/>
      <c r="AKY209" s="1087"/>
      <c r="AKZ209" s="1087"/>
      <c r="ALA209" s="1087"/>
      <c r="ALB209" s="1087"/>
      <c r="ALC209" s="1087"/>
      <c r="ALD209" s="1087"/>
      <c r="ALE209" s="1087"/>
      <c r="ALF209" s="1087"/>
      <c r="ALG209" s="1087"/>
      <c r="ALH209" s="1087"/>
      <c r="ALI209" s="1087"/>
      <c r="ALJ209" s="1087"/>
      <c r="ALK209" s="1087"/>
      <c r="ALL209" s="1087"/>
      <c r="ALM209" s="1087"/>
      <c r="ALN209" s="1087"/>
      <c r="ALO209" s="1087"/>
      <c r="ALP209" s="1087"/>
      <c r="ALQ209" s="1087"/>
      <c r="ALR209" s="1087"/>
      <c r="ALS209" s="1087"/>
      <c r="ALT209" s="1087"/>
      <c r="ALU209" s="1087"/>
      <c r="ALV209" s="1087"/>
      <c r="ALW209" s="1087"/>
      <c r="ALX209" s="1087"/>
      <c r="ALY209" s="1087"/>
      <c r="ALZ209" s="1087"/>
      <c r="AMA209" s="1087"/>
      <c r="AMB209" s="1087"/>
      <c r="AMC209" s="1087"/>
      <c r="AMD209" s="1087"/>
      <c r="AME209" s="1087"/>
      <c r="AMF209" s="1087"/>
      <c r="AMG209" s="1087"/>
      <c r="AMH209" s="1087"/>
    </row>
    <row r="210" spans="1:1024" s="793" customFormat="1" ht="12" x14ac:dyDescent="0.2">
      <c r="A210" s="1113" t="s">
        <v>2801</v>
      </c>
      <c r="B210" s="793" t="s">
        <v>4859</v>
      </c>
      <c r="C210" s="1085">
        <v>3425899652.6399999</v>
      </c>
      <c r="D210" s="1085">
        <v>-69170812.709999993</v>
      </c>
      <c r="E210" s="1085">
        <v>3356728839.9299998</v>
      </c>
      <c r="F210" s="1085">
        <v>1006084116.3</v>
      </c>
      <c r="G210" s="1085">
        <v>2350644723.6300001</v>
      </c>
      <c r="H210" s="1357">
        <f t="shared" si="3"/>
        <v>0.29972159333578474</v>
      </c>
      <c r="I210" s="1087"/>
      <c r="J210" s="1087"/>
      <c r="K210" s="1087"/>
      <c r="L210" s="1087"/>
      <c r="M210" s="1087"/>
      <c r="N210" s="1087"/>
      <c r="O210" s="1087"/>
      <c r="P210" s="1087"/>
      <c r="Q210" s="1087"/>
      <c r="R210" s="1087"/>
      <c r="S210" s="1087"/>
      <c r="T210" s="1087"/>
      <c r="U210" s="1087"/>
      <c r="V210" s="1087"/>
      <c r="W210" s="1087"/>
      <c r="X210" s="1087"/>
      <c r="Y210" s="1087"/>
      <c r="Z210" s="1087"/>
      <c r="AA210" s="1087"/>
      <c r="AB210" s="1087"/>
      <c r="AC210" s="1087"/>
      <c r="AD210" s="1087"/>
      <c r="AE210" s="1087"/>
      <c r="AF210" s="1087"/>
      <c r="AG210" s="1087"/>
      <c r="AH210" s="1087"/>
      <c r="AI210" s="1087"/>
      <c r="AJ210" s="1087"/>
      <c r="AK210" s="1087"/>
      <c r="AL210" s="1087"/>
      <c r="AM210" s="1087"/>
      <c r="AN210" s="1087"/>
      <c r="AO210" s="1087"/>
      <c r="AP210" s="1087"/>
      <c r="AQ210" s="1087"/>
      <c r="AR210" s="1087"/>
      <c r="AS210" s="1087"/>
      <c r="AT210" s="1087"/>
      <c r="AU210" s="1087"/>
      <c r="AV210" s="1087"/>
      <c r="AW210" s="1087"/>
      <c r="AX210" s="1087"/>
      <c r="AY210" s="1087"/>
      <c r="AZ210" s="1087"/>
      <c r="BA210" s="1087"/>
      <c r="BB210" s="1087"/>
      <c r="BC210" s="1087"/>
      <c r="BD210" s="1087"/>
      <c r="BE210" s="1087"/>
      <c r="BF210" s="1087"/>
      <c r="BG210" s="1087"/>
      <c r="BH210" s="1087"/>
      <c r="BI210" s="1087"/>
      <c r="BJ210" s="1087"/>
      <c r="BK210" s="1087"/>
      <c r="BL210" s="1087"/>
      <c r="BM210" s="1087"/>
      <c r="BN210" s="1087"/>
      <c r="BO210" s="1087"/>
      <c r="BP210" s="1087"/>
      <c r="BQ210" s="1087"/>
      <c r="BR210" s="1087"/>
      <c r="BS210" s="1087"/>
      <c r="BT210" s="1087"/>
      <c r="BU210" s="1087"/>
      <c r="BV210" s="1087"/>
      <c r="BW210" s="1087"/>
      <c r="BX210" s="1087"/>
      <c r="BY210" s="1087"/>
      <c r="BZ210" s="1087"/>
      <c r="CA210" s="1087"/>
      <c r="CB210" s="1087"/>
      <c r="CC210" s="1087"/>
      <c r="CD210" s="1087"/>
      <c r="CE210" s="1087"/>
      <c r="CF210" s="1087"/>
      <c r="CG210" s="1087"/>
      <c r="CH210" s="1087"/>
      <c r="CI210" s="1087"/>
      <c r="CJ210" s="1087"/>
      <c r="CK210" s="1087"/>
      <c r="CL210" s="1087"/>
      <c r="CM210" s="1087"/>
      <c r="CN210" s="1087"/>
      <c r="CO210" s="1087"/>
      <c r="CP210" s="1087"/>
      <c r="CQ210" s="1087"/>
      <c r="CR210" s="1087"/>
      <c r="CS210" s="1087"/>
      <c r="CT210" s="1087"/>
      <c r="CU210" s="1087"/>
      <c r="CV210" s="1087"/>
      <c r="CW210" s="1087"/>
      <c r="CX210" s="1087"/>
      <c r="CY210" s="1087"/>
      <c r="CZ210" s="1087"/>
      <c r="DA210" s="1087"/>
      <c r="DB210" s="1087"/>
      <c r="DC210" s="1087"/>
      <c r="DD210" s="1087"/>
      <c r="DE210" s="1087"/>
      <c r="DF210" s="1087"/>
      <c r="DG210" s="1087"/>
      <c r="DH210" s="1087"/>
      <c r="DI210" s="1087"/>
      <c r="DJ210" s="1087"/>
      <c r="DK210" s="1087"/>
      <c r="DL210" s="1087"/>
      <c r="DM210" s="1087"/>
      <c r="DN210" s="1087"/>
      <c r="DO210" s="1087"/>
      <c r="DP210" s="1087"/>
      <c r="DQ210" s="1087"/>
      <c r="DR210" s="1087"/>
      <c r="DS210" s="1087"/>
      <c r="DT210" s="1087"/>
      <c r="DU210" s="1087"/>
      <c r="DV210" s="1087"/>
      <c r="DW210" s="1087"/>
      <c r="DX210" s="1087"/>
      <c r="DY210" s="1087"/>
      <c r="DZ210" s="1087"/>
      <c r="EA210" s="1087"/>
      <c r="EB210" s="1087"/>
      <c r="EC210" s="1087"/>
      <c r="ED210" s="1087"/>
      <c r="EE210" s="1087"/>
      <c r="EF210" s="1087"/>
      <c r="EG210" s="1087"/>
      <c r="EH210" s="1087"/>
      <c r="EI210" s="1087"/>
      <c r="EJ210" s="1087"/>
      <c r="EK210" s="1087"/>
      <c r="EL210" s="1087"/>
      <c r="EM210" s="1087"/>
      <c r="EN210" s="1087"/>
      <c r="EO210" s="1087"/>
      <c r="EP210" s="1087"/>
      <c r="EQ210" s="1087"/>
      <c r="ER210" s="1087"/>
      <c r="ES210" s="1087"/>
      <c r="ET210" s="1087"/>
      <c r="EU210" s="1087"/>
      <c r="EV210" s="1087"/>
      <c r="EW210" s="1087"/>
      <c r="EX210" s="1087"/>
      <c r="EY210" s="1087"/>
      <c r="EZ210" s="1087"/>
      <c r="FA210" s="1087"/>
      <c r="FB210" s="1087"/>
      <c r="FC210" s="1087"/>
      <c r="FD210" s="1087"/>
      <c r="FE210" s="1087"/>
      <c r="FF210" s="1087"/>
      <c r="FG210" s="1087"/>
      <c r="FH210" s="1087"/>
      <c r="FI210" s="1087"/>
      <c r="FJ210" s="1087"/>
      <c r="FK210" s="1087"/>
      <c r="FL210" s="1087"/>
      <c r="FM210" s="1087"/>
      <c r="FN210" s="1087"/>
      <c r="FO210" s="1087"/>
      <c r="FP210" s="1087"/>
      <c r="FQ210" s="1087"/>
      <c r="FR210" s="1087"/>
      <c r="FS210" s="1087"/>
      <c r="FT210" s="1087"/>
      <c r="FU210" s="1087"/>
      <c r="FV210" s="1087"/>
      <c r="FW210" s="1087"/>
      <c r="FX210" s="1087"/>
      <c r="FY210" s="1087"/>
      <c r="FZ210" s="1087"/>
      <c r="GA210" s="1087"/>
      <c r="GB210" s="1087"/>
      <c r="GC210" s="1087"/>
      <c r="GD210" s="1087"/>
      <c r="GE210" s="1087"/>
      <c r="GF210" s="1087"/>
      <c r="GG210" s="1087"/>
      <c r="GH210" s="1087"/>
      <c r="GI210" s="1087"/>
      <c r="GJ210" s="1087"/>
      <c r="GK210" s="1087"/>
      <c r="GL210" s="1087"/>
      <c r="GM210" s="1087"/>
      <c r="GN210" s="1087"/>
      <c r="GO210" s="1087"/>
      <c r="GP210" s="1087"/>
      <c r="GQ210" s="1087"/>
      <c r="GR210" s="1087"/>
      <c r="GS210" s="1087"/>
      <c r="GT210" s="1087"/>
      <c r="GU210" s="1087"/>
      <c r="GV210" s="1087"/>
      <c r="GW210" s="1087"/>
      <c r="GX210" s="1087"/>
      <c r="GY210" s="1087"/>
      <c r="GZ210" s="1087"/>
      <c r="HA210" s="1087"/>
      <c r="HB210" s="1087"/>
      <c r="HC210" s="1087"/>
      <c r="HD210" s="1087"/>
      <c r="HE210" s="1087"/>
      <c r="HF210" s="1087"/>
      <c r="HG210" s="1087"/>
      <c r="HH210" s="1087"/>
      <c r="HI210" s="1087"/>
      <c r="HJ210" s="1087"/>
      <c r="HK210" s="1087"/>
      <c r="HL210" s="1087"/>
      <c r="HM210" s="1087"/>
      <c r="HN210" s="1087"/>
      <c r="HO210" s="1087"/>
      <c r="HP210" s="1087"/>
      <c r="HQ210" s="1087"/>
      <c r="HR210" s="1087"/>
      <c r="HS210" s="1087"/>
      <c r="HT210" s="1087"/>
      <c r="HU210" s="1087"/>
      <c r="HV210" s="1087"/>
      <c r="HW210" s="1087"/>
      <c r="HX210" s="1087"/>
      <c r="HY210" s="1087"/>
      <c r="HZ210" s="1087"/>
      <c r="IA210" s="1087"/>
      <c r="IB210" s="1087"/>
      <c r="IC210" s="1087"/>
      <c r="ID210" s="1087"/>
      <c r="IE210" s="1087"/>
      <c r="IF210" s="1087"/>
      <c r="IG210" s="1087"/>
      <c r="IH210" s="1087"/>
      <c r="II210" s="1087"/>
      <c r="IJ210" s="1087"/>
      <c r="IK210" s="1087"/>
      <c r="IL210" s="1087"/>
      <c r="IM210" s="1087"/>
      <c r="IN210" s="1087"/>
      <c r="IO210" s="1087"/>
      <c r="IP210" s="1087"/>
      <c r="IQ210" s="1087"/>
      <c r="IR210" s="1087"/>
      <c r="IS210" s="1087"/>
      <c r="IT210" s="1087"/>
      <c r="IU210" s="1087"/>
      <c r="IV210" s="1087"/>
      <c r="IW210" s="1087"/>
      <c r="IX210" s="1087"/>
      <c r="IY210" s="1087"/>
      <c r="IZ210" s="1087"/>
      <c r="JA210" s="1087"/>
      <c r="JB210" s="1087"/>
      <c r="JC210" s="1087"/>
      <c r="JD210" s="1087"/>
      <c r="JE210" s="1087"/>
      <c r="JF210" s="1087"/>
      <c r="JG210" s="1087"/>
      <c r="JH210" s="1087"/>
      <c r="JI210" s="1087"/>
      <c r="JJ210" s="1087"/>
      <c r="JK210" s="1087"/>
      <c r="JL210" s="1087"/>
      <c r="JM210" s="1087"/>
      <c r="JN210" s="1087"/>
      <c r="JO210" s="1087"/>
      <c r="JP210" s="1087"/>
      <c r="JQ210" s="1087"/>
      <c r="JR210" s="1087"/>
      <c r="JS210" s="1087"/>
      <c r="JT210" s="1087"/>
      <c r="JU210" s="1087"/>
      <c r="JV210" s="1087"/>
      <c r="JW210" s="1087"/>
      <c r="JX210" s="1087"/>
      <c r="JY210" s="1087"/>
      <c r="JZ210" s="1087"/>
      <c r="KA210" s="1087"/>
      <c r="KB210" s="1087"/>
      <c r="KC210" s="1087"/>
      <c r="KD210" s="1087"/>
      <c r="KE210" s="1087"/>
      <c r="KF210" s="1087"/>
      <c r="KG210" s="1087"/>
      <c r="KH210" s="1087"/>
      <c r="KI210" s="1087"/>
      <c r="KJ210" s="1087"/>
      <c r="KK210" s="1087"/>
      <c r="KL210" s="1087"/>
      <c r="KM210" s="1087"/>
      <c r="KN210" s="1087"/>
      <c r="KO210" s="1087"/>
      <c r="KP210" s="1087"/>
      <c r="KQ210" s="1087"/>
      <c r="KR210" s="1087"/>
      <c r="KS210" s="1087"/>
      <c r="KT210" s="1087"/>
      <c r="KU210" s="1087"/>
      <c r="KV210" s="1087"/>
      <c r="KW210" s="1087"/>
      <c r="KX210" s="1087"/>
      <c r="KY210" s="1087"/>
      <c r="KZ210" s="1087"/>
      <c r="LA210" s="1087"/>
      <c r="LB210" s="1087"/>
      <c r="LC210" s="1087"/>
      <c r="LD210" s="1087"/>
      <c r="LE210" s="1087"/>
      <c r="LF210" s="1087"/>
      <c r="LG210" s="1087"/>
      <c r="LH210" s="1087"/>
      <c r="LI210" s="1087"/>
      <c r="LJ210" s="1087"/>
      <c r="LK210" s="1087"/>
      <c r="LL210" s="1087"/>
      <c r="LM210" s="1087"/>
      <c r="LN210" s="1087"/>
      <c r="LO210" s="1087"/>
      <c r="LP210" s="1087"/>
      <c r="LQ210" s="1087"/>
      <c r="LR210" s="1087"/>
      <c r="LS210" s="1087"/>
      <c r="LT210" s="1087"/>
      <c r="LU210" s="1087"/>
      <c r="LV210" s="1087"/>
      <c r="LW210" s="1087"/>
      <c r="LX210" s="1087"/>
      <c r="LY210" s="1087"/>
      <c r="LZ210" s="1087"/>
      <c r="MA210" s="1087"/>
      <c r="MB210" s="1087"/>
      <c r="MC210" s="1087"/>
      <c r="MD210" s="1087"/>
      <c r="ME210" s="1087"/>
      <c r="MF210" s="1087"/>
      <c r="MG210" s="1087"/>
      <c r="MH210" s="1087"/>
      <c r="MI210" s="1087"/>
      <c r="MJ210" s="1087"/>
      <c r="MK210" s="1087"/>
      <c r="ML210" s="1087"/>
      <c r="MM210" s="1087"/>
      <c r="MN210" s="1087"/>
      <c r="MO210" s="1087"/>
      <c r="MP210" s="1087"/>
      <c r="MQ210" s="1087"/>
      <c r="MR210" s="1087"/>
      <c r="MS210" s="1087"/>
      <c r="MT210" s="1087"/>
      <c r="MU210" s="1087"/>
      <c r="MV210" s="1087"/>
      <c r="MW210" s="1087"/>
      <c r="MX210" s="1087"/>
      <c r="MY210" s="1087"/>
      <c r="MZ210" s="1087"/>
      <c r="NA210" s="1087"/>
      <c r="NB210" s="1087"/>
      <c r="NC210" s="1087"/>
      <c r="ND210" s="1087"/>
      <c r="NE210" s="1087"/>
      <c r="NF210" s="1087"/>
      <c r="NG210" s="1087"/>
      <c r="NH210" s="1087"/>
      <c r="NI210" s="1087"/>
      <c r="NJ210" s="1087"/>
      <c r="NK210" s="1087"/>
      <c r="NL210" s="1087"/>
      <c r="NM210" s="1087"/>
      <c r="NN210" s="1087"/>
      <c r="NO210" s="1087"/>
      <c r="NP210" s="1087"/>
      <c r="NQ210" s="1087"/>
      <c r="NR210" s="1087"/>
      <c r="NS210" s="1087"/>
      <c r="NT210" s="1087"/>
      <c r="NU210" s="1087"/>
      <c r="NV210" s="1087"/>
      <c r="NW210" s="1087"/>
      <c r="NX210" s="1087"/>
      <c r="NY210" s="1087"/>
      <c r="NZ210" s="1087"/>
      <c r="OA210" s="1087"/>
      <c r="OB210" s="1087"/>
      <c r="OC210" s="1087"/>
      <c r="OD210" s="1087"/>
      <c r="OE210" s="1087"/>
      <c r="OF210" s="1087"/>
      <c r="OG210" s="1087"/>
      <c r="OH210" s="1087"/>
      <c r="OI210" s="1087"/>
      <c r="OJ210" s="1087"/>
      <c r="OK210" s="1087"/>
      <c r="OL210" s="1087"/>
      <c r="OM210" s="1087"/>
      <c r="ON210" s="1087"/>
      <c r="OO210" s="1087"/>
      <c r="OP210" s="1087"/>
      <c r="OQ210" s="1087"/>
      <c r="OR210" s="1087"/>
      <c r="OS210" s="1087"/>
      <c r="OT210" s="1087"/>
      <c r="OU210" s="1087"/>
      <c r="OV210" s="1087"/>
      <c r="OW210" s="1087"/>
      <c r="OX210" s="1087"/>
      <c r="OY210" s="1087"/>
      <c r="OZ210" s="1087"/>
      <c r="PA210" s="1087"/>
      <c r="PB210" s="1087"/>
      <c r="PC210" s="1087"/>
      <c r="PD210" s="1087"/>
      <c r="PE210" s="1087"/>
      <c r="PF210" s="1087"/>
      <c r="PG210" s="1087"/>
      <c r="PH210" s="1087"/>
      <c r="PI210" s="1087"/>
      <c r="PJ210" s="1087"/>
      <c r="PK210" s="1087"/>
      <c r="PL210" s="1087"/>
      <c r="PM210" s="1087"/>
      <c r="PN210" s="1087"/>
      <c r="PO210" s="1087"/>
      <c r="PP210" s="1087"/>
      <c r="PQ210" s="1087"/>
      <c r="PR210" s="1087"/>
      <c r="PS210" s="1087"/>
      <c r="PT210" s="1087"/>
      <c r="PU210" s="1087"/>
      <c r="PV210" s="1087"/>
      <c r="PW210" s="1087"/>
      <c r="PX210" s="1087"/>
      <c r="PY210" s="1087"/>
      <c r="PZ210" s="1087"/>
      <c r="QA210" s="1087"/>
      <c r="QB210" s="1087"/>
      <c r="QC210" s="1087"/>
      <c r="QD210" s="1087"/>
      <c r="QE210" s="1087"/>
      <c r="QF210" s="1087"/>
      <c r="QG210" s="1087"/>
      <c r="QH210" s="1087"/>
      <c r="QI210" s="1087"/>
      <c r="QJ210" s="1087"/>
      <c r="QK210" s="1087"/>
      <c r="QL210" s="1087"/>
      <c r="QM210" s="1087"/>
      <c r="QN210" s="1087"/>
      <c r="QO210" s="1087"/>
      <c r="QP210" s="1087"/>
      <c r="QQ210" s="1087"/>
      <c r="QR210" s="1087"/>
      <c r="QS210" s="1087"/>
      <c r="QT210" s="1087"/>
      <c r="QU210" s="1087"/>
      <c r="QV210" s="1087"/>
      <c r="QW210" s="1087"/>
      <c r="QX210" s="1087"/>
      <c r="QY210" s="1087"/>
      <c r="QZ210" s="1087"/>
      <c r="RA210" s="1087"/>
      <c r="RB210" s="1087"/>
      <c r="RC210" s="1087"/>
      <c r="RD210" s="1087"/>
      <c r="RE210" s="1087"/>
      <c r="RF210" s="1087"/>
      <c r="RG210" s="1087"/>
      <c r="RH210" s="1087"/>
      <c r="RI210" s="1087"/>
      <c r="RJ210" s="1087"/>
      <c r="RK210" s="1087"/>
      <c r="RL210" s="1087"/>
      <c r="RM210" s="1087"/>
      <c r="RN210" s="1087"/>
      <c r="RO210" s="1087"/>
      <c r="RP210" s="1087"/>
      <c r="RQ210" s="1087"/>
      <c r="RR210" s="1087"/>
      <c r="RS210" s="1087"/>
      <c r="RT210" s="1087"/>
      <c r="RU210" s="1087"/>
      <c r="RV210" s="1087"/>
      <c r="RW210" s="1087"/>
      <c r="RX210" s="1087"/>
      <c r="RY210" s="1087"/>
      <c r="RZ210" s="1087"/>
      <c r="SA210" s="1087"/>
      <c r="SB210" s="1087"/>
      <c r="SC210" s="1087"/>
      <c r="SD210" s="1087"/>
      <c r="SE210" s="1087"/>
      <c r="SF210" s="1087"/>
      <c r="SG210" s="1087"/>
      <c r="SH210" s="1087"/>
      <c r="SI210" s="1087"/>
      <c r="SJ210" s="1087"/>
      <c r="SK210" s="1087"/>
      <c r="SL210" s="1087"/>
      <c r="SM210" s="1087"/>
      <c r="SN210" s="1087"/>
      <c r="SO210" s="1087"/>
      <c r="SP210" s="1087"/>
      <c r="SQ210" s="1087"/>
      <c r="SR210" s="1087"/>
      <c r="SS210" s="1087"/>
      <c r="ST210" s="1087"/>
      <c r="SU210" s="1087"/>
      <c r="SV210" s="1087"/>
      <c r="SW210" s="1087"/>
      <c r="SX210" s="1087"/>
      <c r="SY210" s="1087"/>
      <c r="SZ210" s="1087"/>
      <c r="TA210" s="1087"/>
      <c r="TB210" s="1087"/>
      <c r="TC210" s="1087"/>
      <c r="TD210" s="1087"/>
      <c r="TE210" s="1087"/>
      <c r="TF210" s="1087"/>
      <c r="TG210" s="1087"/>
      <c r="TH210" s="1087"/>
      <c r="TI210" s="1087"/>
      <c r="TJ210" s="1087"/>
      <c r="TK210" s="1087"/>
      <c r="TL210" s="1087"/>
      <c r="TM210" s="1087"/>
      <c r="TN210" s="1087"/>
      <c r="TO210" s="1087"/>
      <c r="TP210" s="1087"/>
      <c r="TQ210" s="1087"/>
      <c r="TR210" s="1087"/>
      <c r="TS210" s="1087"/>
      <c r="TT210" s="1087"/>
      <c r="TU210" s="1087"/>
      <c r="TV210" s="1087"/>
      <c r="TW210" s="1087"/>
      <c r="TX210" s="1087"/>
      <c r="TY210" s="1087"/>
      <c r="TZ210" s="1087"/>
      <c r="UA210" s="1087"/>
      <c r="UB210" s="1087"/>
      <c r="UC210" s="1087"/>
      <c r="UD210" s="1087"/>
      <c r="UE210" s="1087"/>
      <c r="UF210" s="1087"/>
      <c r="UG210" s="1087"/>
      <c r="UH210" s="1087"/>
      <c r="UI210" s="1087"/>
      <c r="UJ210" s="1087"/>
      <c r="UK210" s="1087"/>
      <c r="UL210" s="1087"/>
      <c r="UM210" s="1087"/>
      <c r="UN210" s="1087"/>
      <c r="UO210" s="1087"/>
      <c r="UP210" s="1087"/>
      <c r="UQ210" s="1087"/>
      <c r="UR210" s="1087"/>
      <c r="US210" s="1087"/>
      <c r="UT210" s="1087"/>
      <c r="UU210" s="1087"/>
      <c r="UV210" s="1087"/>
      <c r="UW210" s="1087"/>
      <c r="UX210" s="1087"/>
      <c r="UY210" s="1087"/>
      <c r="UZ210" s="1087"/>
      <c r="VA210" s="1087"/>
      <c r="VB210" s="1087"/>
      <c r="VC210" s="1087"/>
      <c r="VD210" s="1087"/>
      <c r="VE210" s="1087"/>
      <c r="VF210" s="1087"/>
      <c r="VG210" s="1087"/>
      <c r="VH210" s="1087"/>
      <c r="VI210" s="1087"/>
      <c r="VJ210" s="1087"/>
      <c r="VK210" s="1087"/>
      <c r="VL210" s="1087"/>
      <c r="VM210" s="1087"/>
      <c r="VN210" s="1087"/>
      <c r="VO210" s="1087"/>
      <c r="VP210" s="1087"/>
      <c r="VQ210" s="1087"/>
      <c r="VR210" s="1087"/>
      <c r="VS210" s="1087"/>
      <c r="VT210" s="1087"/>
      <c r="VU210" s="1087"/>
      <c r="VV210" s="1087"/>
      <c r="VW210" s="1087"/>
      <c r="VX210" s="1087"/>
      <c r="VY210" s="1087"/>
      <c r="VZ210" s="1087"/>
      <c r="WA210" s="1087"/>
      <c r="WB210" s="1087"/>
      <c r="WC210" s="1087"/>
      <c r="WD210" s="1087"/>
      <c r="WE210" s="1087"/>
      <c r="WF210" s="1087"/>
      <c r="WG210" s="1087"/>
      <c r="WH210" s="1087"/>
      <c r="WI210" s="1087"/>
      <c r="WJ210" s="1087"/>
      <c r="WK210" s="1087"/>
      <c r="WL210" s="1087"/>
      <c r="WM210" s="1087"/>
      <c r="WN210" s="1087"/>
      <c r="WO210" s="1087"/>
      <c r="WP210" s="1087"/>
      <c r="WQ210" s="1087"/>
      <c r="WR210" s="1087"/>
      <c r="WS210" s="1087"/>
      <c r="WT210" s="1087"/>
      <c r="WU210" s="1087"/>
      <c r="WV210" s="1087"/>
      <c r="WW210" s="1087"/>
      <c r="WX210" s="1087"/>
      <c r="WY210" s="1087"/>
      <c r="WZ210" s="1087"/>
      <c r="XA210" s="1087"/>
      <c r="XB210" s="1087"/>
      <c r="XC210" s="1087"/>
      <c r="XD210" s="1087"/>
      <c r="XE210" s="1087"/>
      <c r="XF210" s="1087"/>
      <c r="XG210" s="1087"/>
      <c r="XH210" s="1087"/>
      <c r="XI210" s="1087"/>
      <c r="XJ210" s="1087"/>
      <c r="XK210" s="1087"/>
      <c r="XL210" s="1087"/>
      <c r="XM210" s="1087"/>
      <c r="XN210" s="1087"/>
      <c r="XO210" s="1087"/>
      <c r="XP210" s="1087"/>
      <c r="XQ210" s="1087"/>
      <c r="XR210" s="1087"/>
      <c r="XS210" s="1087"/>
      <c r="XT210" s="1087"/>
      <c r="XU210" s="1087"/>
      <c r="XV210" s="1087"/>
      <c r="XW210" s="1087"/>
      <c r="XX210" s="1087"/>
      <c r="XY210" s="1087"/>
      <c r="XZ210" s="1087"/>
      <c r="YA210" s="1087"/>
      <c r="YB210" s="1087"/>
      <c r="YC210" s="1087"/>
      <c r="YD210" s="1087"/>
      <c r="YE210" s="1087"/>
      <c r="YF210" s="1087"/>
      <c r="YG210" s="1087"/>
      <c r="YH210" s="1087"/>
      <c r="YI210" s="1087"/>
      <c r="YJ210" s="1087"/>
      <c r="YK210" s="1087"/>
      <c r="YL210" s="1087"/>
      <c r="YM210" s="1087"/>
      <c r="YN210" s="1087"/>
      <c r="YO210" s="1087"/>
      <c r="YP210" s="1087"/>
      <c r="YQ210" s="1087"/>
      <c r="YR210" s="1087"/>
      <c r="YS210" s="1087"/>
      <c r="YT210" s="1087"/>
      <c r="YU210" s="1087"/>
      <c r="YV210" s="1087"/>
      <c r="YW210" s="1087"/>
      <c r="YX210" s="1087"/>
      <c r="YY210" s="1087"/>
      <c r="YZ210" s="1087"/>
      <c r="ZA210" s="1087"/>
      <c r="ZB210" s="1087"/>
      <c r="ZC210" s="1087"/>
      <c r="ZD210" s="1087"/>
      <c r="ZE210" s="1087"/>
      <c r="ZF210" s="1087"/>
      <c r="ZG210" s="1087"/>
      <c r="ZH210" s="1087"/>
      <c r="ZI210" s="1087"/>
      <c r="ZJ210" s="1087"/>
      <c r="ZK210" s="1087"/>
      <c r="ZL210" s="1087"/>
      <c r="ZM210" s="1087"/>
      <c r="ZN210" s="1087"/>
      <c r="ZO210" s="1087"/>
      <c r="ZP210" s="1087"/>
      <c r="ZQ210" s="1087"/>
      <c r="ZR210" s="1087"/>
      <c r="ZS210" s="1087"/>
      <c r="ZT210" s="1087"/>
      <c r="ZU210" s="1087"/>
      <c r="ZV210" s="1087"/>
      <c r="ZW210" s="1087"/>
      <c r="ZX210" s="1087"/>
      <c r="ZY210" s="1087"/>
      <c r="ZZ210" s="1087"/>
      <c r="AAA210" s="1087"/>
      <c r="AAB210" s="1087"/>
      <c r="AAC210" s="1087"/>
      <c r="AAD210" s="1087"/>
      <c r="AAE210" s="1087"/>
      <c r="AAF210" s="1087"/>
      <c r="AAG210" s="1087"/>
      <c r="AAH210" s="1087"/>
      <c r="AAI210" s="1087"/>
      <c r="AAJ210" s="1087"/>
      <c r="AAK210" s="1087"/>
      <c r="AAL210" s="1087"/>
      <c r="AAM210" s="1087"/>
      <c r="AAN210" s="1087"/>
      <c r="AAO210" s="1087"/>
      <c r="AAP210" s="1087"/>
      <c r="AAQ210" s="1087"/>
      <c r="AAR210" s="1087"/>
      <c r="AAS210" s="1087"/>
      <c r="AAT210" s="1087"/>
      <c r="AAU210" s="1087"/>
      <c r="AAV210" s="1087"/>
      <c r="AAW210" s="1087"/>
      <c r="AAX210" s="1087"/>
      <c r="AAY210" s="1087"/>
      <c r="AAZ210" s="1087"/>
      <c r="ABA210" s="1087"/>
      <c r="ABB210" s="1087"/>
      <c r="ABC210" s="1087"/>
      <c r="ABD210" s="1087"/>
      <c r="ABE210" s="1087"/>
      <c r="ABF210" s="1087"/>
      <c r="ABG210" s="1087"/>
      <c r="ABH210" s="1087"/>
      <c r="ABI210" s="1087"/>
      <c r="ABJ210" s="1087"/>
      <c r="ABK210" s="1087"/>
      <c r="ABL210" s="1087"/>
      <c r="ABM210" s="1087"/>
      <c r="ABN210" s="1087"/>
      <c r="ABO210" s="1087"/>
      <c r="ABP210" s="1087"/>
      <c r="ABQ210" s="1087"/>
      <c r="ABR210" s="1087"/>
      <c r="ABS210" s="1087"/>
      <c r="ABT210" s="1087"/>
      <c r="ABU210" s="1087"/>
      <c r="ABV210" s="1087"/>
      <c r="ABW210" s="1087"/>
      <c r="ABX210" s="1087"/>
      <c r="ABY210" s="1087"/>
      <c r="ABZ210" s="1087"/>
      <c r="ACA210" s="1087"/>
      <c r="ACB210" s="1087"/>
      <c r="ACC210" s="1087"/>
      <c r="ACD210" s="1087"/>
      <c r="ACE210" s="1087"/>
      <c r="ACF210" s="1087"/>
      <c r="ACG210" s="1087"/>
      <c r="ACH210" s="1087"/>
      <c r="ACI210" s="1087"/>
      <c r="ACJ210" s="1087"/>
      <c r="ACK210" s="1087"/>
      <c r="ACL210" s="1087"/>
      <c r="ACM210" s="1087"/>
      <c r="ACN210" s="1087"/>
      <c r="ACO210" s="1087"/>
      <c r="ACP210" s="1087"/>
      <c r="ACQ210" s="1087"/>
      <c r="ACR210" s="1087"/>
      <c r="ACS210" s="1087"/>
      <c r="ACT210" s="1087"/>
      <c r="ACU210" s="1087"/>
      <c r="ACV210" s="1087"/>
      <c r="ACW210" s="1087"/>
      <c r="ACX210" s="1087"/>
      <c r="ACY210" s="1087"/>
      <c r="ACZ210" s="1087"/>
      <c r="ADA210" s="1087"/>
      <c r="ADB210" s="1087"/>
      <c r="ADC210" s="1087"/>
      <c r="ADD210" s="1087"/>
      <c r="ADE210" s="1087"/>
      <c r="ADF210" s="1087"/>
      <c r="ADG210" s="1087"/>
      <c r="ADH210" s="1087"/>
      <c r="ADI210" s="1087"/>
      <c r="ADJ210" s="1087"/>
      <c r="ADK210" s="1087"/>
      <c r="ADL210" s="1087"/>
      <c r="ADM210" s="1087"/>
      <c r="ADN210" s="1087"/>
      <c r="ADO210" s="1087"/>
      <c r="ADP210" s="1087"/>
      <c r="ADQ210" s="1087"/>
      <c r="ADR210" s="1087"/>
      <c r="ADS210" s="1087"/>
      <c r="ADT210" s="1087"/>
      <c r="ADU210" s="1087"/>
      <c r="ADV210" s="1087"/>
      <c r="ADW210" s="1087"/>
      <c r="ADX210" s="1087"/>
      <c r="ADY210" s="1087"/>
      <c r="ADZ210" s="1087"/>
      <c r="AEA210" s="1087"/>
      <c r="AEB210" s="1087"/>
      <c r="AEC210" s="1087"/>
      <c r="AED210" s="1087"/>
      <c r="AEE210" s="1087"/>
      <c r="AEF210" s="1087"/>
      <c r="AEG210" s="1087"/>
      <c r="AEH210" s="1087"/>
      <c r="AEI210" s="1087"/>
      <c r="AEJ210" s="1087"/>
      <c r="AEK210" s="1087"/>
      <c r="AEL210" s="1087"/>
      <c r="AEM210" s="1087"/>
      <c r="AEN210" s="1087"/>
      <c r="AEO210" s="1087"/>
      <c r="AEP210" s="1087"/>
      <c r="AEQ210" s="1087"/>
      <c r="AER210" s="1087"/>
      <c r="AES210" s="1087"/>
      <c r="AET210" s="1087"/>
      <c r="AEU210" s="1087"/>
      <c r="AEV210" s="1087"/>
      <c r="AEW210" s="1087"/>
      <c r="AEX210" s="1087"/>
      <c r="AEY210" s="1087"/>
      <c r="AEZ210" s="1087"/>
      <c r="AFA210" s="1087"/>
      <c r="AFB210" s="1087"/>
      <c r="AFC210" s="1087"/>
      <c r="AFD210" s="1087"/>
      <c r="AFE210" s="1087"/>
      <c r="AFF210" s="1087"/>
      <c r="AFG210" s="1087"/>
      <c r="AFH210" s="1087"/>
      <c r="AFI210" s="1087"/>
      <c r="AFJ210" s="1087"/>
      <c r="AFK210" s="1087"/>
      <c r="AFL210" s="1087"/>
      <c r="AFM210" s="1087"/>
      <c r="AFN210" s="1087"/>
      <c r="AFO210" s="1087"/>
      <c r="AFP210" s="1087"/>
      <c r="AFQ210" s="1087"/>
      <c r="AFR210" s="1087"/>
      <c r="AFS210" s="1087"/>
      <c r="AFT210" s="1087"/>
      <c r="AFU210" s="1087"/>
      <c r="AFV210" s="1087"/>
      <c r="AFW210" s="1087"/>
      <c r="AFX210" s="1087"/>
      <c r="AFY210" s="1087"/>
      <c r="AFZ210" s="1087"/>
      <c r="AGA210" s="1087"/>
      <c r="AGB210" s="1087"/>
      <c r="AGC210" s="1087"/>
      <c r="AGD210" s="1087"/>
      <c r="AGE210" s="1087"/>
      <c r="AGF210" s="1087"/>
      <c r="AGG210" s="1087"/>
      <c r="AGH210" s="1087"/>
      <c r="AGI210" s="1087"/>
      <c r="AGJ210" s="1087"/>
      <c r="AGK210" s="1087"/>
      <c r="AGL210" s="1087"/>
      <c r="AGM210" s="1087"/>
      <c r="AGN210" s="1087"/>
      <c r="AGO210" s="1087"/>
      <c r="AGP210" s="1087"/>
      <c r="AGQ210" s="1087"/>
      <c r="AGR210" s="1087"/>
      <c r="AGS210" s="1087"/>
      <c r="AGT210" s="1087"/>
      <c r="AGU210" s="1087"/>
      <c r="AGV210" s="1087"/>
      <c r="AGW210" s="1087"/>
      <c r="AGX210" s="1087"/>
      <c r="AGY210" s="1087"/>
      <c r="AGZ210" s="1087"/>
      <c r="AHA210" s="1087"/>
      <c r="AHB210" s="1087"/>
      <c r="AHC210" s="1087"/>
      <c r="AHD210" s="1087"/>
      <c r="AHE210" s="1087"/>
      <c r="AHF210" s="1087"/>
      <c r="AHG210" s="1087"/>
      <c r="AHH210" s="1087"/>
      <c r="AHI210" s="1087"/>
      <c r="AHJ210" s="1087"/>
      <c r="AHK210" s="1087"/>
      <c r="AHL210" s="1087"/>
      <c r="AHM210" s="1087"/>
      <c r="AHN210" s="1087"/>
      <c r="AHO210" s="1087"/>
      <c r="AHP210" s="1087"/>
      <c r="AHQ210" s="1087"/>
      <c r="AHR210" s="1087"/>
      <c r="AHS210" s="1087"/>
      <c r="AHT210" s="1087"/>
      <c r="AHU210" s="1087"/>
      <c r="AHV210" s="1087"/>
      <c r="AHW210" s="1087"/>
      <c r="AHX210" s="1087"/>
      <c r="AHY210" s="1087"/>
      <c r="AHZ210" s="1087"/>
      <c r="AIA210" s="1087"/>
      <c r="AIB210" s="1087"/>
      <c r="AIC210" s="1087"/>
      <c r="AID210" s="1087"/>
      <c r="AIE210" s="1087"/>
      <c r="AIF210" s="1087"/>
      <c r="AIG210" s="1087"/>
      <c r="AIH210" s="1087"/>
      <c r="AII210" s="1087"/>
      <c r="AIJ210" s="1087"/>
      <c r="AIK210" s="1087"/>
      <c r="AIL210" s="1087"/>
      <c r="AIM210" s="1087"/>
      <c r="AIN210" s="1087"/>
      <c r="AIO210" s="1087"/>
      <c r="AIP210" s="1087"/>
      <c r="AIQ210" s="1087"/>
      <c r="AIR210" s="1087"/>
      <c r="AIS210" s="1087"/>
      <c r="AIT210" s="1087"/>
      <c r="AIU210" s="1087"/>
      <c r="AIV210" s="1087"/>
      <c r="AIW210" s="1087"/>
      <c r="AIX210" s="1087"/>
      <c r="AIY210" s="1087"/>
      <c r="AIZ210" s="1087"/>
      <c r="AJA210" s="1087"/>
      <c r="AJB210" s="1087"/>
      <c r="AJC210" s="1087"/>
      <c r="AJD210" s="1087"/>
      <c r="AJE210" s="1087"/>
      <c r="AJF210" s="1087"/>
      <c r="AJG210" s="1087"/>
      <c r="AJH210" s="1087"/>
      <c r="AJI210" s="1087"/>
      <c r="AJJ210" s="1087"/>
      <c r="AJK210" s="1087"/>
      <c r="AJL210" s="1087"/>
      <c r="AJM210" s="1087"/>
      <c r="AJN210" s="1087"/>
      <c r="AJO210" s="1087"/>
      <c r="AJP210" s="1087"/>
      <c r="AJQ210" s="1087"/>
      <c r="AJR210" s="1087"/>
      <c r="AJS210" s="1087"/>
      <c r="AJT210" s="1087"/>
      <c r="AJU210" s="1087"/>
      <c r="AJV210" s="1087"/>
      <c r="AJW210" s="1087"/>
      <c r="AJX210" s="1087"/>
      <c r="AJY210" s="1087"/>
      <c r="AJZ210" s="1087"/>
      <c r="AKA210" s="1087"/>
      <c r="AKB210" s="1087"/>
      <c r="AKC210" s="1087"/>
      <c r="AKD210" s="1087"/>
      <c r="AKE210" s="1087"/>
      <c r="AKF210" s="1087"/>
      <c r="AKG210" s="1087"/>
      <c r="AKH210" s="1087"/>
      <c r="AKI210" s="1087"/>
      <c r="AKJ210" s="1087"/>
      <c r="AKK210" s="1087"/>
      <c r="AKL210" s="1087"/>
      <c r="AKM210" s="1087"/>
      <c r="AKN210" s="1087"/>
      <c r="AKO210" s="1087"/>
      <c r="AKP210" s="1087"/>
      <c r="AKQ210" s="1087"/>
      <c r="AKR210" s="1087"/>
      <c r="AKS210" s="1087"/>
      <c r="AKT210" s="1087"/>
      <c r="AKU210" s="1087"/>
      <c r="AKV210" s="1087"/>
      <c r="AKW210" s="1087"/>
      <c r="AKX210" s="1087"/>
      <c r="AKY210" s="1087"/>
      <c r="AKZ210" s="1087"/>
      <c r="ALA210" s="1087"/>
      <c r="ALB210" s="1087"/>
      <c r="ALC210" s="1087"/>
      <c r="ALD210" s="1087"/>
      <c r="ALE210" s="1087"/>
      <c r="ALF210" s="1087"/>
      <c r="ALG210" s="1087"/>
      <c r="ALH210" s="1087"/>
      <c r="ALI210" s="1087"/>
      <c r="ALJ210" s="1087"/>
      <c r="ALK210" s="1087"/>
      <c r="ALL210" s="1087"/>
      <c r="ALM210" s="1087"/>
      <c r="ALN210" s="1087"/>
      <c r="ALO210" s="1087"/>
      <c r="ALP210" s="1087"/>
      <c r="ALQ210" s="1087"/>
      <c r="ALR210" s="1087"/>
      <c r="ALS210" s="1087"/>
      <c r="ALT210" s="1087"/>
      <c r="ALU210" s="1087"/>
      <c r="ALV210" s="1087"/>
      <c r="ALW210" s="1087"/>
      <c r="ALX210" s="1087"/>
      <c r="ALY210" s="1087"/>
      <c r="ALZ210" s="1087"/>
      <c r="AMA210" s="1087"/>
      <c r="AMB210" s="1087"/>
      <c r="AMC210" s="1087"/>
      <c r="AMD210" s="1087"/>
      <c r="AME210" s="1087"/>
      <c r="AMF210" s="1087"/>
      <c r="AMG210" s="1087"/>
      <c r="AMH210" s="1087"/>
    </row>
    <row r="211" spans="1:1024" s="793" customFormat="1" ht="12" x14ac:dyDescent="0.2">
      <c r="A211" s="1113" t="s">
        <v>2802</v>
      </c>
      <c r="B211" s="793" t="s">
        <v>2803</v>
      </c>
      <c r="C211" s="1085">
        <v>993949090.71000004</v>
      </c>
      <c r="D211" s="1085">
        <v>3670448.87</v>
      </c>
      <c r="E211" s="1085">
        <v>997619539.58000004</v>
      </c>
      <c r="F211" s="1085">
        <v>289822475.50999999</v>
      </c>
      <c r="G211" s="1085">
        <v>707797064.07000005</v>
      </c>
      <c r="H211" s="1357">
        <f t="shared" si="3"/>
        <v>0.2905140326662165</v>
      </c>
      <c r="I211" s="1087"/>
      <c r="J211" s="1087"/>
      <c r="K211" s="1087"/>
      <c r="L211" s="1087"/>
      <c r="M211" s="1087"/>
      <c r="N211" s="1087"/>
      <c r="O211" s="1087"/>
      <c r="P211" s="1087"/>
      <c r="Q211" s="1087"/>
      <c r="R211" s="1087"/>
      <c r="S211" s="1087"/>
      <c r="T211" s="1087"/>
      <c r="U211" s="1087"/>
      <c r="V211" s="1087"/>
      <c r="W211" s="1087"/>
      <c r="X211" s="1087"/>
      <c r="Y211" s="1087"/>
      <c r="Z211" s="1087"/>
      <c r="AA211" s="1087"/>
      <c r="AB211" s="1087"/>
      <c r="AC211" s="1087"/>
      <c r="AD211" s="1087"/>
      <c r="AE211" s="1087"/>
      <c r="AF211" s="1087"/>
      <c r="AG211" s="1087"/>
      <c r="AH211" s="1087"/>
      <c r="AI211" s="1087"/>
      <c r="AJ211" s="1087"/>
      <c r="AK211" s="1087"/>
      <c r="AL211" s="1087"/>
      <c r="AM211" s="1087"/>
      <c r="AN211" s="1087"/>
      <c r="AO211" s="1087"/>
      <c r="AP211" s="1087"/>
      <c r="AQ211" s="1087"/>
      <c r="AR211" s="1087"/>
      <c r="AS211" s="1087"/>
      <c r="AT211" s="1087"/>
      <c r="AU211" s="1087"/>
      <c r="AV211" s="1087"/>
      <c r="AW211" s="1087"/>
      <c r="AX211" s="1087"/>
      <c r="AY211" s="1087"/>
      <c r="AZ211" s="1087"/>
      <c r="BA211" s="1087"/>
      <c r="BB211" s="1087"/>
      <c r="BC211" s="1087"/>
      <c r="BD211" s="1087"/>
      <c r="BE211" s="1087"/>
      <c r="BF211" s="1087"/>
      <c r="BG211" s="1087"/>
      <c r="BH211" s="1087"/>
      <c r="BI211" s="1087"/>
      <c r="BJ211" s="1087"/>
      <c r="BK211" s="1087"/>
      <c r="BL211" s="1087"/>
      <c r="BM211" s="1087"/>
      <c r="BN211" s="1087"/>
      <c r="BO211" s="1087"/>
      <c r="BP211" s="1087"/>
      <c r="BQ211" s="1087"/>
      <c r="BR211" s="1087"/>
      <c r="BS211" s="1087"/>
      <c r="BT211" s="1087"/>
      <c r="BU211" s="1087"/>
      <c r="BV211" s="1087"/>
      <c r="BW211" s="1087"/>
      <c r="BX211" s="1087"/>
      <c r="BY211" s="1087"/>
      <c r="BZ211" s="1087"/>
      <c r="CA211" s="1087"/>
      <c r="CB211" s="1087"/>
      <c r="CC211" s="1087"/>
      <c r="CD211" s="1087"/>
      <c r="CE211" s="1087"/>
      <c r="CF211" s="1087"/>
      <c r="CG211" s="1087"/>
      <c r="CH211" s="1087"/>
      <c r="CI211" s="1087"/>
      <c r="CJ211" s="1087"/>
      <c r="CK211" s="1087"/>
      <c r="CL211" s="1087"/>
      <c r="CM211" s="1087"/>
      <c r="CN211" s="1087"/>
      <c r="CO211" s="1087"/>
      <c r="CP211" s="1087"/>
      <c r="CQ211" s="1087"/>
      <c r="CR211" s="1087"/>
      <c r="CS211" s="1087"/>
      <c r="CT211" s="1087"/>
      <c r="CU211" s="1087"/>
      <c r="CV211" s="1087"/>
      <c r="CW211" s="1087"/>
      <c r="CX211" s="1087"/>
      <c r="CY211" s="1087"/>
      <c r="CZ211" s="1087"/>
      <c r="DA211" s="1087"/>
      <c r="DB211" s="1087"/>
      <c r="DC211" s="1087"/>
      <c r="DD211" s="1087"/>
      <c r="DE211" s="1087"/>
      <c r="DF211" s="1087"/>
      <c r="DG211" s="1087"/>
      <c r="DH211" s="1087"/>
      <c r="DI211" s="1087"/>
      <c r="DJ211" s="1087"/>
      <c r="DK211" s="1087"/>
      <c r="DL211" s="1087"/>
      <c r="DM211" s="1087"/>
      <c r="DN211" s="1087"/>
      <c r="DO211" s="1087"/>
      <c r="DP211" s="1087"/>
      <c r="DQ211" s="1087"/>
      <c r="DR211" s="1087"/>
      <c r="DS211" s="1087"/>
      <c r="DT211" s="1087"/>
      <c r="DU211" s="1087"/>
      <c r="DV211" s="1087"/>
      <c r="DW211" s="1087"/>
      <c r="DX211" s="1087"/>
      <c r="DY211" s="1087"/>
      <c r="DZ211" s="1087"/>
      <c r="EA211" s="1087"/>
      <c r="EB211" s="1087"/>
      <c r="EC211" s="1087"/>
      <c r="ED211" s="1087"/>
      <c r="EE211" s="1087"/>
      <c r="EF211" s="1087"/>
      <c r="EG211" s="1087"/>
      <c r="EH211" s="1087"/>
      <c r="EI211" s="1087"/>
      <c r="EJ211" s="1087"/>
      <c r="EK211" s="1087"/>
      <c r="EL211" s="1087"/>
      <c r="EM211" s="1087"/>
      <c r="EN211" s="1087"/>
      <c r="EO211" s="1087"/>
      <c r="EP211" s="1087"/>
      <c r="EQ211" s="1087"/>
      <c r="ER211" s="1087"/>
      <c r="ES211" s="1087"/>
      <c r="ET211" s="1087"/>
      <c r="EU211" s="1087"/>
      <c r="EV211" s="1087"/>
      <c r="EW211" s="1087"/>
      <c r="EX211" s="1087"/>
      <c r="EY211" s="1087"/>
      <c r="EZ211" s="1087"/>
      <c r="FA211" s="1087"/>
      <c r="FB211" s="1087"/>
      <c r="FC211" s="1087"/>
      <c r="FD211" s="1087"/>
      <c r="FE211" s="1087"/>
      <c r="FF211" s="1087"/>
      <c r="FG211" s="1087"/>
      <c r="FH211" s="1087"/>
      <c r="FI211" s="1087"/>
      <c r="FJ211" s="1087"/>
      <c r="FK211" s="1087"/>
      <c r="FL211" s="1087"/>
      <c r="FM211" s="1087"/>
      <c r="FN211" s="1087"/>
      <c r="FO211" s="1087"/>
      <c r="FP211" s="1087"/>
      <c r="FQ211" s="1087"/>
      <c r="FR211" s="1087"/>
      <c r="FS211" s="1087"/>
      <c r="FT211" s="1087"/>
      <c r="FU211" s="1087"/>
      <c r="FV211" s="1087"/>
      <c r="FW211" s="1087"/>
      <c r="FX211" s="1087"/>
      <c r="FY211" s="1087"/>
      <c r="FZ211" s="1087"/>
      <c r="GA211" s="1087"/>
      <c r="GB211" s="1087"/>
      <c r="GC211" s="1087"/>
      <c r="GD211" s="1087"/>
      <c r="GE211" s="1087"/>
      <c r="GF211" s="1087"/>
      <c r="GG211" s="1087"/>
      <c r="GH211" s="1087"/>
      <c r="GI211" s="1087"/>
      <c r="GJ211" s="1087"/>
      <c r="GK211" s="1087"/>
      <c r="GL211" s="1087"/>
      <c r="GM211" s="1087"/>
      <c r="GN211" s="1087"/>
      <c r="GO211" s="1087"/>
      <c r="GP211" s="1087"/>
      <c r="GQ211" s="1087"/>
      <c r="GR211" s="1087"/>
      <c r="GS211" s="1087"/>
      <c r="GT211" s="1087"/>
      <c r="GU211" s="1087"/>
      <c r="GV211" s="1087"/>
      <c r="GW211" s="1087"/>
      <c r="GX211" s="1087"/>
      <c r="GY211" s="1087"/>
      <c r="GZ211" s="1087"/>
      <c r="HA211" s="1087"/>
      <c r="HB211" s="1087"/>
      <c r="HC211" s="1087"/>
      <c r="HD211" s="1087"/>
      <c r="HE211" s="1087"/>
      <c r="HF211" s="1087"/>
      <c r="HG211" s="1087"/>
      <c r="HH211" s="1087"/>
      <c r="HI211" s="1087"/>
      <c r="HJ211" s="1087"/>
      <c r="HK211" s="1087"/>
      <c r="HL211" s="1087"/>
      <c r="HM211" s="1087"/>
      <c r="HN211" s="1087"/>
      <c r="HO211" s="1087"/>
      <c r="HP211" s="1087"/>
      <c r="HQ211" s="1087"/>
      <c r="HR211" s="1087"/>
      <c r="HS211" s="1087"/>
      <c r="HT211" s="1087"/>
      <c r="HU211" s="1087"/>
      <c r="HV211" s="1087"/>
      <c r="HW211" s="1087"/>
      <c r="HX211" s="1087"/>
      <c r="HY211" s="1087"/>
      <c r="HZ211" s="1087"/>
      <c r="IA211" s="1087"/>
      <c r="IB211" s="1087"/>
      <c r="IC211" s="1087"/>
      <c r="ID211" s="1087"/>
      <c r="IE211" s="1087"/>
      <c r="IF211" s="1087"/>
      <c r="IG211" s="1087"/>
      <c r="IH211" s="1087"/>
      <c r="II211" s="1087"/>
      <c r="IJ211" s="1087"/>
      <c r="IK211" s="1087"/>
      <c r="IL211" s="1087"/>
      <c r="IM211" s="1087"/>
      <c r="IN211" s="1087"/>
      <c r="IO211" s="1087"/>
      <c r="IP211" s="1087"/>
      <c r="IQ211" s="1087"/>
      <c r="IR211" s="1087"/>
      <c r="IS211" s="1087"/>
      <c r="IT211" s="1087"/>
      <c r="IU211" s="1087"/>
      <c r="IV211" s="1087"/>
      <c r="IW211" s="1087"/>
      <c r="IX211" s="1087"/>
      <c r="IY211" s="1087"/>
      <c r="IZ211" s="1087"/>
      <c r="JA211" s="1087"/>
      <c r="JB211" s="1087"/>
      <c r="JC211" s="1087"/>
      <c r="JD211" s="1087"/>
      <c r="JE211" s="1087"/>
      <c r="JF211" s="1087"/>
      <c r="JG211" s="1087"/>
      <c r="JH211" s="1087"/>
      <c r="JI211" s="1087"/>
      <c r="JJ211" s="1087"/>
      <c r="JK211" s="1087"/>
      <c r="JL211" s="1087"/>
      <c r="JM211" s="1087"/>
      <c r="JN211" s="1087"/>
      <c r="JO211" s="1087"/>
      <c r="JP211" s="1087"/>
      <c r="JQ211" s="1087"/>
      <c r="JR211" s="1087"/>
      <c r="JS211" s="1087"/>
      <c r="JT211" s="1087"/>
      <c r="JU211" s="1087"/>
      <c r="JV211" s="1087"/>
      <c r="JW211" s="1087"/>
      <c r="JX211" s="1087"/>
      <c r="JY211" s="1087"/>
      <c r="JZ211" s="1087"/>
      <c r="KA211" s="1087"/>
      <c r="KB211" s="1087"/>
      <c r="KC211" s="1087"/>
      <c r="KD211" s="1087"/>
      <c r="KE211" s="1087"/>
      <c r="KF211" s="1087"/>
      <c r="KG211" s="1087"/>
      <c r="KH211" s="1087"/>
      <c r="KI211" s="1087"/>
      <c r="KJ211" s="1087"/>
      <c r="KK211" s="1087"/>
      <c r="KL211" s="1087"/>
      <c r="KM211" s="1087"/>
      <c r="KN211" s="1087"/>
      <c r="KO211" s="1087"/>
      <c r="KP211" s="1087"/>
      <c r="KQ211" s="1087"/>
      <c r="KR211" s="1087"/>
      <c r="KS211" s="1087"/>
      <c r="KT211" s="1087"/>
      <c r="KU211" s="1087"/>
      <c r="KV211" s="1087"/>
      <c r="KW211" s="1087"/>
      <c r="KX211" s="1087"/>
      <c r="KY211" s="1087"/>
      <c r="KZ211" s="1087"/>
      <c r="LA211" s="1087"/>
      <c r="LB211" s="1087"/>
      <c r="LC211" s="1087"/>
      <c r="LD211" s="1087"/>
      <c r="LE211" s="1087"/>
      <c r="LF211" s="1087"/>
      <c r="LG211" s="1087"/>
      <c r="LH211" s="1087"/>
      <c r="LI211" s="1087"/>
      <c r="LJ211" s="1087"/>
      <c r="LK211" s="1087"/>
      <c r="LL211" s="1087"/>
      <c r="LM211" s="1087"/>
      <c r="LN211" s="1087"/>
      <c r="LO211" s="1087"/>
      <c r="LP211" s="1087"/>
      <c r="LQ211" s="1087"/>
      <c r="LR211" s="1087"/>
      <c r="LS211" s="1087"/>
      <c r="LT211" s="1087"/>
      <c r="LU211" s="1087"/>
      <c r="LV211" s="1087"/>
      <c r="LW211" s="1087"/>
      <c r="LX211" s="1087"/>
      <c r="LY211" s="1087"/>
      <c r="LZ211" s="1087"/>
      <c r="MA211" s="1087"/>
      <c r="MB211" s="1087"/>
      <c r="MC211" s="1087"/>
      <c r="MD211" s="1087"/>
      <c r="ME211" s="1087"/>
      <c r="MF211" s="1087"/>
      <c r="MG211" s="1087"/>
      <c r="MH211" s="1087"/>
      <c r="MI211" s="1087"/>
      <c r="MJ211" s="1087"/>
      <c r="MK211" s="1087"/>
      <c r="ML211" s="1087"/>
      <c r="MM211" s="1087"/>
      <c r="MN211" s="1087"/>
      <c r="MO211" s="1087"/>
      <c r="MP211" s="1087"/>
      <c r="MQ211" s="1087"/>
      <c r="MR211" s="1087"/>
      <c r="MS211" s="1087"/>
      <c r="MT211" s="1087"/>
      <c r="MU211" s="1087"/>
      <c r="MV211" s="1087"/>
      <c r="MW211" s="1087"/>
      <c r="MX211" s="1087"/>
      <c r="MY211" s="1087"/>
      <c r="MZ211" s="1087"/>
      <c r="NA211" s="1087"/>
      <c r="NB211" s="1087"/>
      <c r="NC211" s="1087"/>
      <c r="ND211" s="1087"/>
      <c r="NE211" s="1087"/>
      <c r="NF211" s="1087"/>
      <c r="NG211" s="1087"/>
      <c r="NH211" s="1087"/>
      <c r="NI211" s="1087"/>
      <c r="NJ211" s="1087"/>
      <c r="NK211" s="1087"/>
      <c r="NL211" s="1087"/>
      <c r="NM211" s="1087"/>
      <c r="NN211" s="1087"/>
      <c r="NO211" s="1087"/>
      <c r="NP211" s="1087"/>
      <c r="NQ211" s="1087"/>
      <c r="NR211" s="1087"/>
      <c r="NS211" s="1087"/>
      <c r="NT211" s="1087"/>
      <c r="NU211" s="1087"/>
      <c r="NV211" s="1087"/>
      <c r="NW211" s="1087"/>
      <c r="NX211" s="1087"/>
      <c r="NY211" s="1087"/>
      <c r="NZ211" s="1087"/>
      <c r="OA211" s="1087"/>
      <c r="OB211" s="1087"/>
      <c r="OC211" s="1087"/>
      <c r="OD211" s="1087"/>
      <c r="OE211" s="1087"/>
      <c r="OF211" s="1087"/>
      <c r="OG211" s="1087"/>
      <c r="OH211" s="1087"/>
      <c r="OI211" s="1087"/>
      <c r="OJ211" s="1087"/>
      <c r="OK211" s="1087"/>
      <c r="OL211" s="1087"/>
      <c r="OM211" s="1087"/>
      <c r="ON211" s="1087"/>
      <c r="OO211" s="1087"/>
      <c r="OP211" s="1087"/>
      <c r="OQ211" s="1087"/>
      <c r="OR211" s="1087"/>
      <c r="OS211" s="1087"/>
      <c r="OT211" s="1087"/>
      <c r="OU211" s="1087"/>
      <c r="OV211" s="1087"/>
      <c r="OW211" s="1087"/>
      <c r="OX211" s="1087"/>
      <c r="OY211" s="1087"/>
      <c r="OZ211" s="1087"/>
      <c r="PA211" s="1087"/>
      <c r="PB211" s="1087"/>
      <c r="PC211" s="1087"/>
      <c r="PD211" s="1087"/>
      <c r="PE211" s="1087"/>
      <c r="PF211" s="1087"/>
      <c r="PG211" s="1087"/>
      <c r="PH211" s="1087"/>
      <c r="PI211" s="1087"/>
      <c r="PJ211" s="1087"/>
      <c r="PK211" s="1087"/>
      <c r="PL211" s="1087"/>
      <c r="PM211" s="1087"/>
      <c r="PN211" s="1087"/>
      <c r="PO211" s="1087"/>
      <c r="PP211" s="1087"/>
      <c r="PQ211" s="1087"/>
      <c r="PR211" s="1087"/>
      <c r="PS211" s="1087"/>
      <c r="PT211" s="1087"/>
      <c r="PU211" s="1087"/>
      <c r="PV211" s="1087"/>
      <c r="PW211" s="1087"/>
      <c r="PX211" s="1087"/>
      <c r="PY211" s="1087"/>
      <c r="PZ211" s="1087"/>
      <c r="QA211" s="1087"/>
      <c r="QB211" s="1087"/>
      <c r="QC211" s="1087"/>
      <c r="QD211" s="1087"/>
      <c r="QE211" s="1087"/>
      <c r="QF211" s="1087"/>
      <c r="QG211" s="1087"/>
      <c r="QH211" s="1087"/>
      <c r="QI211" s="1087"/>
      <c r="QJ211" s="1087"/>
      <c r="QK211" s="1087"/>
      <c r="QL211" s="1087"/>
      <c r="QM211" s="1087"/>
      <c r="QN211" s="1087"/>
      <c r="QO211" s="1087"/>
      <c r="QP211" s="1087"/>
      <c r="QQ211" s="1087"/>
      <c r="QR211" s="1087"/>
      <c r="QS211" s="1087"/>
      <c r="QT211" s="1087"/>
      <c r="QU211" s="1087"/>
      <c r="QV211" s="1087"/>
      <c r="QW211" s="1087"/>
      <c r="QX211" s="1087"/>
      <c r="QY211" s="1087"/>
      <c r="QZ211" s="1087"/>
      <c r="RA211" s="1087"/>
      <c r="RB211" s="1087"/>
      <c r="RC211" s="1087"/>
      <c r="RD211" s="1087"/>
      <c r="RE211" s="1087"/>
      <c r="RF211" s="1087"/>
      <c r="RG211" s="1087"/>
      <c r="RH211" s="1087"/>
      <c r="RI211" s="1087"/>
      <c r="RJ211" s="1087"/>
      <c r="RK211" s="1087"/>
      <c r="RL211" s="1087"/>
      <c r="RM211" s="1087"/>
      <c r="RN211" s="1087"/>
      <c r="RO211" s="1087"/>
      <c r="RP211" s="1087"/>
      <c r="RQ211" s="1087"/>
      <c r="RR211" s="1087"/>
      <c r="RS211" s="1087"/>
      <c r="RT211" s="1087"/>
      <c r="RU211" s="1087"/>
      <c r="RV211" s="1087"/>
      <c r="RW211" s="1087"/>
      <c r="RX211" s="1087"/>
      <c r="RY211" s="1087"/>
      <c r="RZ211" s="1087"/>
      <c r="SA211" s="1087"/>
      <c r="SB211" s="1087"/>
      <c r="SC211" s="1087"/>
      <c r="SD211" s="1087"/>
      <c r="SE211" s="1087"/>
      <c r="SF211" s="1087"/>
      <c r="SG211" s="1087"/>
      <c r="SH211" s="1087"/>
      <c r="SI211" s="1087"/>
      <c r="SJ211" s="1087"/>
      <c r="SK211" s="1087"/>
      <c r="SL211" s="1087"/>
      <c r="SM211" s="1087"/>
      <c r="SN211" s="1087"/>
      <c r="SO211" s="1087"/>
      <c r="SP211" s="1087"/>
      <c r="SQ211" s="1087"/>
      <c r="SR211" s="1087"/>
      <c r="SS211" s="1087"/>
      <c r="ST211" s="1087"/>
      <c r="SU211" s="1087"/>
      <c r="SV211" s="1087"/>
      <c r="SW211" s="1087"/>
      <c r="SX211" s="1087"/>
      <c r="SY211" s="1087"/>
      <c r="SZ211" s="1087"/>
      <c r="TA211" s="1087"/>
      <c r="TB211" s="1087"/>
      <c r="TC211" s="1087"/>
      <c r="TD211" s="1087"/>
      <c r="TE211" s="1087"/>
      <c r="TF211" s="1087"/>
      <c r="TG211" s="1087"/>
      <c r="TH211" s="1087"/>
      <c r="TI211" s="1087"/>
      <c r="TJ211" s="1087"/>
      <c r="TK211" s="1087"/>
      <c r="TL211" s="1087"/>
      <c r="TM211" s="1087"/>
      <c r="TN211" s="1087"/>
      <c r="TO211" s="1087"/>
      <c r="TP211" s="1087"/>
      <c r="TQ211" s="1087"/>
      <c r="TR211" s="1087"/>
      <c r="TS211" s="1087"/>
      <c r="TT211" s="1087"/>
      <c r="TU211" s="1087"/>
      <c r="TV211" s="1087"/>
      <c r="TW211" s="1087"/>
      <c r="TX211" s="1087"/>
      <c r="TY211" s="1087"/>
      <c r="TZ211" s="1087"/>
      <c r="UA211" s="1087"/>
      <c r="UB211" s="1087"/>
      <c r="UC211" s="1087"/>
      <c r="UD211" s="1087"/>
      <c r="UE211" s="1087"/>
      <c r="UF211" s="1087"/>
      <c r="UG211" s="1087"/>
      <c r="UH211" s="1087"/>
      <c r="UI211" s="1087"/>
      <c r="UJ211" s="1087"/>
      <c r="UK211" s="1087"/>
      <c r="UL211" s="1087"/>
      <c r="UM211" s="1087"/>
      <c r="UN211" s="1087"/>
      <c r="UO211" s="1087"/>
      <c r="UP211" s="1087"/>
      <c r="UQ211" s="1087"/>
      <c r="UR211" s="1087"/>
      <c r="US211" s="1087"/>
      <c r="UT211" s="1087"/>
      <c r="UU211" s="1087"/>
      <c r="UV211" s="1087"/>
      <c r="UW211" s="1087"/>
      <c r="UX211" s="1087"/>
      <c r="UY211" s="1087"/>
      <c r="UZ211" s="1087"/>
      <c r="VA211" s="1087"/>
      <c r="VB211" s="1087"/>
      <c r="VC211" s="1087"/>
      <c r="VD211" s="1087"/>
      <c r="VE211" s="1087"/>
      <c r="VF211" s="1087"/>
      <c r="VG211" s="1087"/>
      <c r="VH211" s="1087"/>
      <c r="VI211" s="1087"/>
      <c r="VJ211" s="1087"/>
      <c r="VK211" s="1087"/>
      <c r="VL211" s="1087"/>
      <c r="VM211" s="1087"/>
      <c r="VN211" s="1087"/>
      <c r="VO211" s="1087"/>
      <c r="VP211" s="1087"/>
      <c r="VQ211" s="1087"/>
      <c r="VR211" s="1087"/>
      <c r="VS211" s="1087"/>
      <c r="VT211" s="1087"/>
      <c r="VU211" s="1087"/>
      <c r="VV211" s="1087"/>
      <c r="VW211" s="1087"/>
      <c r="VX211" s="1087"/>
      <c r="VY211" s="1087"/>
      <c r="VZ211" s="1087"/>
      <c r="WA211" s="1087"/>
      <c r="WB211" s="1087"/>
      <c r="WC211" s="1087"/>
      <c r="WD211" s="1087"/>
      <c r="WE211" s="1087"/>
      <c r="WF211" s="1087"/>
      <c r="WG211" s="1087"/>
      <c r="WH211" s="1087"/>
      <c r="WI211" s="1087"/>
      <c r="WJ211" s="1087"/>
      <c r="WK211" s="1087"/>
      <c r="WL211" s="1087"/>
      <c r="WM211" s="1087"/>
      <c r="WN211" s="1087"/>
      <c r="WO211" s="1087"/>
      <c r="WP211" s="1087"/>
      <c r="WQ211" s="1087"/>
      <c r="WR211" s="1087"/>
      <c r="WS211" s="1087"/>
      <c r="WT211" s="1087"/>
      <c r="WU211" s="1087"/>
      <c r="WV211" s="1087"/>
      <c r="WW211" s="1087"/>
      <c r="WX211" s="1087"/>
      <c r="WY211" s="1087"/>
      <c r="WZ211" s="1087"/>
      <c r="XA211" s="1087"/>
      <c r="XB211" s="1087"/>
      <c r="XC211" s="1087"/>
      <c r="XD211" s="1087"/>
      <c r="XE211" s="1087"/>
      <c r="XF211" s="1087"/>
      <c r="XG211" s="1087"/>
      <c r="XH211" s="1087"/>
      <c r="XI211" s="1087"/>
      <c r="XJ211" s="1087"/>
      <c r="XK211" s="1087"/>
      <c r="XL211" s="1087"/>
      <c r="XM211" s="1087"/>
      <c r="XN211" s="1087"/>
      <c r="XO211" s="1087"/>
      <c r="XP211" s="1087"/>
      <c r="XQ211" s="1087"/>
      <c r="XR211" s="1087"/>
      <c r="XS211" s="1087"/>
      <c r="XT211" s="1087"/>
      <c r="XU211" s="1087"/>
      <c r="XV211" s="1087"/>
      <c r="XW211" s="1087"/>
      <c r="XX211" s="1087"/>
      <c r="XY211" s="1087"/>
      <c r="XZ211" s="1087"/>
      <c r="YA211" s="1087"/>
      <c r="YB211" s="1087"/>
      <c r="YC211" s="1087"/>
      <c r="YD211" s="1087"/>
      <c r="YE211" s="1087"/>
      <c r="YF211" s="1087"/>
      <c r="YG211" s="1087"/>
      <c r="YH211" s="1087"/>
      <c r="YI211" s="1087"/>
      <c r="YJ211" s="1087"/>
      <c r="YK211" s="1087"/>
      <c r="YL211" s="1087"/>
      <c r="YM211" s="1087"/>
      <c r="YN211" s="1087"/>
      <c r="YO211" s="1087"/>
      <c r="YP211" s="1087"/>
      <c r="YQ211" s="1087"/>
      <c r="YR211" s="1087"/>
      <c r="YS211" s="1087"/>
      <c r="YT211" s="1087"/>
      <c r="YU211" s="1087"/>
      <c r="YV211" s="1087"/>
      <c r="YW211" s="1087"/>
      <c r="YX211" s="1087"/>
      <c r="YY211" s="1087"/>
      <c r="YZ211" s="1087"/>
      <c r="ZA211" s="1087"/>
      <c r="ZB211" s="1087"/>
      <c r="ZC211" s="1087"/>
      <c r="ZD211" s="1087"/>
      <c r="ZE211" s="1087"/>
      <c r="ZF211" s="1087"/>
      <c r="ZG211" s="1087"/>
      <c r="ZH211" s="1087"/>
      <c r="ZI211" s="1087"/>
      <c r="ZJ211" s="1087"/>
      <c r="ZK211" s="1087"/>
      <c r="ZL211" s="1087"/>
      <c r="ZM211" s="1087"/>
      <c r="ZN211" s="1087"/>
      <c r="ZO211" s="1087"/>
      <c r="ZP211" s="1087"/>
      <c r="ZQ211" s="1087"/>
      <c r="ZR211" s="1087"/>
      <c r="ZS211" s="1087"/>
      <c r="ZT211" s="1087"/>
      <c r="ZU211" s="1087"/>
      <c r="ZV211" s="1087"/>
      <c r="ZW211" s="1087"/>
      <c r="ZX211" s="1087"/>
      <c r="ZY211" s="1087"/>
      <c r="ZZ211" s="1087"/>
      <c r="AAA211" s="1087"/>
      <c r="AAB211" s="1087"/>
      <c r="AAC211" s="1087"/>
      <c r="AAD211" s="1087"/>
      <c r="AAE211" s="1087"/>
      <c r="AAF211" s="1087"/>
      <c r="AAG211" s="1087"/>
      <c r="AAH211" s="1087"/>
      <c r="AAI211" s="1087"/>
      <c r="AAJ211" s="1087"/>
      <c r="AAK211" s="1087"/>
      <c r="AAL211" s="1087"/>
      <c r="AAM211" s="1087"/>
      <c r="AAN211" s="1087"/>
      <c r="AAO211" s="1087"/>
      <c r="AAP211" s="1087"/>
      <c r="AAQ211" s="1087"/>
      <c r="AAR211" s="1087"/>
      <c r="AAS211" s="1087"/>
      <c r="AAT211" s="1087"/>
      <c r="AAU211" s="1087"/>
      <c r="AAV211" s="1087"/>
      <c r="AAW211" s="1087"/>
      <c r="AAX211" s="1087"/>
      <c r="AAY211" s="1087"/>
      <c r="AAZ211" s="1087"/>
      <c r="ABA211" s="1087"/>
      <c r="ABB211" s="1087"/>
      <c r="ABC211" s="1087"/>
      <c r="ABD211" s="1087"/>
      <c r="ABE211" s="1087"/>
      <c r="ABF211" s="1087"/>
      <c r="ABG211" s="1087"/>
      <c r="ABH211" s="1087"/>
      <c r="ABI211" s="1087"/>
      <c r="ABJ211" s="1087"/>
      <c r="ABK211" s="1087"/>
      <c r="ABL211" s="1087"/>
      <c r="ABM211" s="1087"/>
      <c r="ABN211" s="1087"/>
      <c r="ABO211" s="1087"/>
      <c r="ABP211" s="1087"/>
      <c r="ABQ211" s="1087"/>
      <c r="ABR211" s="1087"/>
      <c r="ABS211" s="1087"/>
      <c r="ABT211" s="1087"/>
      <c r="ABU211" s="1087"/>
      <c r="ABV211" s="1087"/>
      <c r="ABW211" s="1087"/>
      <c r="ABX211" s="1087"/>
      <c r="ABY211" s="1087"/>
      <c r="ABZ211" s="1087"/>
      <c r="ACA211" s="1087"/>
      <c r="ACB211" s="1087"/>
      <c r="ACC211" s="1087"/>
      <c r="ACD211" s="1087"/>
      <c r="ACE211" s="1087"/>
      <c r="ACF211" s="1087"/>
      <c r="ACG211" s="1087"/>
      <c r="ACH211" s="1087"/>
      <c r="ACI211" s="1087"/>
      <c r="ACJ211" s="1087"/>
      <c r="ACK211" s="1087"/>
      <c r="ACL211" s="1087"/>
      <c r="ACM211" s="1087"/>
      <c r="ACN211" s="1087"/>
      <c r="ACO211" s="1087"/>
      <c r="ACP211" s="1087"/>
      <c r="ACQ211" s="1087"/>
      <c r="ACR211" s="1087"/>
      <c r="ACS211" s="1087"/>
      <c r="ACT211" s="1087"/>
      <c r="ACU211" s="1087"/>
      <c r="ACV211" s="1087"/>
      <c r="ACW211" s="1087"/>
      <c r="ACX211" s="1087"/>
      <c r="ACY211" s="1087"/>
      <c r="ACZ211" s="1087"/>
      <c r="ADA211" s="1087"/>
      <c r="ADB211" s="1087"/>
      <c r="ADC211" s="1087"/>
      <c r="ADD211" s="1087"/>
      <c r="ADE211" s="1087"/>
      <c r="ADF211" s="1087"/>
      <c r="ADG211" s="1087"/>
      <c r="ADH211" s="1087"/>
      <c r="ADI211" s="1087"/>
      <c r="ADJ211" s="1087"/>
      <c r="ADK211" s="1087"/>
      <c r="ADL211" s="1087"/>
      <c r="ADM211" s="1087"/>
      <c r="ADN211" s="1087"/>
      <c r="ADO211" s="1087"/>
      <c r="ADP211" s="1087"/>
      <c r="ADQ211" s="1087"/>
      <c r="ADR211" s="1087"/>
      <c r="ADS211" s="1087"/>
      <c r="ADT211" s="1087"/>
      <c r="ADU211" s="1087"/>
      <c r="ADV211" s="1087"/>
      <c r="ADW211" s="1087"/>
      <c r="ADX211" s="1087"/>
      <c r="ADY211" s="1087"/>
      <c r="ADZ211" s="1087"/>
      <c r="AEA211" s="1087"/>
      <c r="AEB211" s="1087"/>
      <c r="AEC211" s="1087"/>
      <c r="AED211" s="1087"/>
      <c r="AEE211" s="1087"/>
      <c r="AEF211" s="1087"/>
      <c r="AEG211" s="1087"/>
      <c r="AEH211" s="1087"/>
      <c r="AEI211" s="1087"/>
      <c r="AEJ211" s="1087"/>
      <c r="AEK211" s="1087"/>
      <c r="AEL211" s="1087"/>
      <c r="AEM211" s="1087"/>
      <c r="AEN211" s="1087"/>
      <c r="AEO211" s="1087"/>
      <c r="AEP211" s="1087"/>
      <c r="AEQ211" s="1087"/>
      <c r="AER211" s="1087"/>
      <c r="AES211" s="1087"/>
      <c r="AET211" s="1087"/>
      <c r="AEU211" s="1087"/>
      <c r="AEV211" s="1087"/>
      <c r="AEW211" s="1087"/>
      <c r="AEX211" s="1087"/>
      <c r="AEY211" s="1087"/>
      <c r="AEZ211" s="1087"/>
      <c r="AFA211" s="1087"/>
      <c r="AFB211" s="1087"/>
      <c r="AFC211" s="1087"/>
      <c r="AFD211" s="1087"/>
      <c r="AFE211" s="1087"/>
      <c r="AFF211" s="1087"/>
      <c r="AFG211" s="1087"/>
      <c r="AFH211" s="1087"/>
      <c r="AFI211" s="1087"/>
      <c r="AFJ211" s="1087"/>
      <c r="AFK211" s="1087"/>
      <c r="AFL211" s="1087"/>
      <c r="AFM211" s="1087"/>
      <c r="AFN211" s="1087"/>
      <c r="AFO211" s="1087"/>
      <c r="AFP211" s="1087"/>
      <c r="AFQ211" s="1087"/>
      <c r="AFR211" s="1087"/>
      <c r="AFS211" s="1087"/>
      <c r="AFT211" s="1087"/>
      <c r="AFU211" s="1087"/>
      <c r="AFV211" s="1087"/>
      <c r="AFW211" s="1087"/>
      <c r="AFX211" s="1087"/>
      <c r="AFY211" s="1087"/>
      <c r="AFZ211" s="1087"/>
      <c r="AGA211" s="1087"/>
      <c r="AGB211" s="1087"/>
      <c r="AGC211" s="1087"/>
      <c r="AGD211" s="1087"/>
      <c r="AGE211" s="1087"/>
      <c r="AGF211" s="1087"/>
      <c r="AGG211" s="1087"/>
      <c r="AGH211" s="1087"/>
      <c r="AGI211" s="1087"/>
      <c r="AGJ211" s="1087"/>
      <c r="AGK211" s="1087"/>
      <c r="AGL211" s="1087"/>
      <c r="AGM211" s="1087"/>
      <c r="AGN211" s="1087"/>
      <c r="AGO211" s="1087"/>
      <c r="AGP211" s="1087"/>
      <c r="AGQ211" s="1087"/>
      <c r="AGR211" s="1087"/>
      <c r="AGS211" s="1087"/>
      <c r="AGT211" s="1087"/>
      <c r="AGU211" s="1087"/>
      <c r="AGV211" s="1087"/>
      <c r="AGW211" s="1087"/>
      <c r="AGX211" s="1087"/>
      <c r="AGY211" s="1087"/>
      <c r="AGZ211" s="1087"/>
      <c r="AHA211" s="1087"/>
      <c r="AHB211" s="1087"/>
      <c r="AHC211" s="1087"/>
      <c r="AHD211" s="1087"/>
      <c r="AHE211" s="1087"/>
      <c r="AHF211" s="1087"/>
      <c r="AHG211" s="1087"/>
      <c r="AHH211" s="1087"/>
      <c r="AHI211" s="1087"/>
      <c r="AHJ211" s="1087"/>
      <c r="AHK211" s="1087"/>
      <c r="AHL211" s="1087"/>
      <c r="AHM211" s="1087"/>
      <c r="AHN211" s="1087"/>
      <c r="AHO211" s="1087"/>
      <c r="AHP211" s="1087"/>
      <c r="AHQ211" s="1087"/>
      <c r="AHR211" s="1087"/>
      <c r="AHS211" s="1087"/>
      <c r="AHT211" s="1087"/>
      <c r="AHU211" s="1087"/>
      <c r="AHV211" s="1087"/>
      <c r="AHW211" s="1087"/>
      <c r="AHX211" s="1087"/>
      <c r="AHY211" s="1087"/>
      <c r="AHZ211" s="1087"/>
      <c r="AIA211" s="1087"/>
      <c r="AIB211" s="1087"/>
      <c r="AIC211" s="1087"/>
      <c r="AID211" s="1087"/>
      <c r="AIE211" s="1087"/>
      <c r="AIF211" s="1087"/>
      <c r="AIG211" s="1087"/>
      <c r="AIH211" s="1087"/>
      <c r="AII211" s="1087"/>
      <c r="AIJ211" s="1087"/>
      <c r="AIK211" s="1087"/>
      <c r="AIL211" s="1087"/>
      <c r="AIM211" s="1087"/>
      <c r="AIN211" s="1087"/>
      <c r="AIO211" s="1087"/>
      <c r="AIP211" s="1087"/>
      <c r="AIQ211" s="1087"/>
      <c r="AIR211" s="1087"/>
      <c r="AIS211" s="1087"/>
      <c r="AIT211" s="1087"/>
      <c r="AIU211" s="1087"/>
      <c r="AIV211" s="1087"/>
      <c r="AIW211" s="1087"/>
      <c r="AIX211" s="1087"/>
      <c r="AIY211" s="1087"/>
      <c r="AIZ211" s="1087"/>
      <c r="AJA211" s="1087"/>
      <c r="AJB211" s="1087"/>
      <c r="AJC211" s="1087"/>
      <c r="AJD211" s="1087"/>
      <c r="AJE211" s="1087"/>
      <c r="AJF211" s="1087"/>
      <c r="AJG211" s="1087"/>
      <c r="AJH211" s="1087"/>
      <c r="AJI211" s="1087"/>
      <c r="AJJ211" s="1087"/>
      <c r="AJK211" s="1087"/>
      <c r="AJL211" s="1087"/>
      <c r="AJM211" s="1087"/>
      <c r="AJN211" s="1087"/>
      <c r="AJO211" s="1087"/>
      <c r="AJP211" s="1087"/>
      <c r="AJQ211" s="1087"/>
      <c r="AJR211" s="1087"/>
      <c r="AJS211" s="1087"/>
      <c r="AJT211" s="1087"/>
      <c r="AJU211" s="1087"/>
      <c r="AJV211" s="1087"/>
      <c r="AJW211" s="1087"/>
      <c r="AJX211" s="1087"/>
      <c r="AJY211" s="1087"/>
      <c r="AJZ211" s="1087"/>
      <c r="AKA211" s="1087"/>
      <c r="AKB211" s="1087"/>
      <c r="AKC211" s="1087"/>
      <c r="AKD211" s="1087"/>
      <c r="AKE211" s="1087"/>
      <c r="AKF211" s="1087"/>
      <c r="AKG211" s="1087"/>
      <c r="AKH211" s="1087"/>
      <c r="AKI211" s="1087"/>
      <c r="AKJ211" s="1087"/>
      <c r="AKK211" s="1087"/>
      <c r="AKL211" s="1087"/>
      <c r="AKM211" s="1087"/>
      <c r="AKN211" s="1087"/>
      <c r="AKO211" s="1087"/>
      <c r="AKP211" s="1087"/>
      <c r="AKQ211" s="1087"/>
      <c r="AKR211" s="1087"/>
      <c r="AKS211" s="1087"/>
      <c r="AKT211" s="1087"/>
      <c r="AKU211" s="1087"/>
      <c r="AKV211" s="1087"/>
      <c r="AKW211" s="1087"/>
      <c r="AKX211" s="1087"/>
      <c r="AKY211" s="1087"/>
      <c r="AKZ211" s="1087"/>
      <c r="ALA211" s="1087"/>
      <c r="ALB211" s="1087"/>
      <c r="ALC211" s="1087"/>
      <c r="ALD211" s="1087"/>
      <c r="ALE211" s="1087"/>
      <c r="ALF211" s="1087"/>
      <c r="ALG211" s="1087"/>
      <c r="ALH211" s="1087"/>
      <c r="ALI211" s="1087"/>
      <c r="ALJ211" s="1087"/>
      <c r="ALK211" s="1087"/>
      <c r="ALL211" s="1087"/>
      <c r="ALM211" s="1087"/>
      <c r="ALN211" s="1087"/>
      <c r="ALO211" s="1087"/>
      <c r="ALP211" s="1087"/>
      <c r="ALQ211" s="1087"/>
      <c r="ALR211" s="1087"/>
      <c r="ALS211" s="1087"/>
      <c r="ALT211" s="1087"/>
      <c r="ALU211" s="1087"/>
      <c r="ALV211" s="1087"/>
      <c r="ALW211" s="1087"/>
      <c r="ALX211" s="1087"/>
      <c r="ALY211" s="1087"/>
      <c r="ALZ211" s="1087"/>
      <c r="AMA211" s="1087"/>
      <c r="AMB211" s="1087"/>
      <c r="AMC211" s="1087"/>
      <c r="AMD211" s="1087"/>
      <c r="AME211" s="1087"/>
      <c r="AMF211" s="1087"/>
      <c r="AMG211" s="1087"/>
      <c r="AMH211" s="1087"/>
    </row>
    <row r="212" spans="1:1024" s="1106" customFormat="1" ht="12" x14ac:dyDescent="0.2">
      <c r="A212" s="1113" t="s">
        <v>2804</v>
      </c>
      <c r="B212" s="793" t="s">
        <v>2805</v>
      </c>
      <c r="C212" s="1085">
        <v>202031572.19</v>
      </c>
      <c r="D212" s="1085">
        <v>1668858.69</v>
      </c>
      <c r="E212" s="1085">
        <v>203700430.88</v>
      </c>
      <c r="F212" s="1085">
        <v>67951853.980000004</v>
      </c>
      <c r="G212" s="1085">
        <v>135748576.90000001</v>
      </c>
      <c r="H212" s="1357">
        <f t="shared" si="3"/>
        <v>0.33358718823737032</v>
      </c>
      <c r="AMI212" s="793"/>
      <c r="AMJ212" s="793"/>
    </row>
    <row r="213" spans="1:1024" s="793" customFormat="1" ht="12" x14ac:dyDescent="0.2">
      <c r="A213" s="1113" t="s">
        <v>2806</v>
      </c>
      <c r="B213" s="793" t="s">
        <v>4860</v>
      </c>
      <c r="C213" s="1085">
        <v>273699967.5</v>
      </c>
      <c r="D213" s="1085">
        <v>17401874.239999998</v>
      </c>
      <c r="E213" s="1085">
        <v>291101841.74000001</v>
      </c>
      <c r="F213" s="1085">
        <v>79749131.909999996</v>
      </c>
      <c r="G213" s="1085">
        <v>211352709.83000001</v>
      </c>
      <c r="H213" s="1357">
        <f t="shared" si="3"/>
        <v>0.27395612282394483</v>
      </c>
      <c r="I213" s="1087"/>
      <c r="J213" s="1087"/>
      <c r="K213" s="1087"/>
      <c r="L213" s="1087"/>
      <c r="M213" s="1087"/>
      <c r="N213" s="1087"/>
      <c r="O213" s="1087"/>
      <c r="P213" s="1087"/>
      <c r="Q213" s="1087"/>
      <c r="R213" s="1087"/>
      <c r="S213" s="1087"/>
      <c r="T213" s="1087"/>
      <c r="U213" s="1087"/>
      <c r="V213" s="1087"/>
      <c r="W213" s="1087"/>
      <c r="X213" s="1087"/>
      <c r="Y213" s="1087"/>
      <c r="Z213" s="1087"/>
      <c r="AA213" s="1087"/>
      <c r="AB213" s="1087"/>
      <c r="AC213" s="1087"/>
      <c r="AD213" s="1087"/>
      <c r="AE213" s="1087"/>
      <c r="AF213" s="1087"/>
      <c r="AG213" s="1087"/>
      <c r="AH213" s="1087"/>
      <c r="AI213" s="1087"/>
      <c r="AJ213" s="1087"/>
      <c r="AK213" s="1087"/>
      <c r="AL213" s="1087"/>
      <c r="AM213" s="1087"/>
      <c r="AN213" s="1087"/>
      <c r="AO213" s="1087"/>
      <c r="AP213" s="1087"/>
      <c r="AQ213" s="1087"/>
      <c r="AR213" s="1087"/>
      <c r="AS213" s="1087"/>
      <c r="AT213" s="1087"/>
      <c r="AU213" s="1087"/>
      <c r="AV213" s="1087"/>
      <c r="AW213" s="1087"/>
      <c r="AX213" s="1087"/>
      <c r="AY213" s="1087"/>
      <c r="AZ213" s="1087"/>
      <c r="BA213" s="1087"/>
      <c r="BB213" s="1087"/>
      <c r="BC213" s="1087"/>
      <c r="BD213" s="1087"/>
      <c r="BE213" s="1087"/>
      <c r="BF213" s="1087"/>
      <c r="BG213" s="1087"/>
      <c r="BH213" s="1087"/>
      <c r="BI213" s="1087"/>
      <c r="BJ213" s="1087"/>
      <c r="BK213" s="1087"/>
      <c r="BL213" s="1087"/>
      <c r="BM213" s="1087"/>
      <c r="BN213" s="1087"/>
      <c r="BO213" s="1087"/>
      <c r="BP213" s="1087"/>
      <c r="BQ213" s="1087"/>
      <c r="BR213" s="1087"/>
      <c r="BS213" s="1087"/>
      <c r="BT213" s="1087"/>
      <c r="BU213" s="1087"/>
      <c r="BV213" s="1087"/>
      <c r="BW213" s="1087"/>
      <c r="BX213" s="1087"/>
      <c r="BY213" s="1087"/>
      <c r="BZ213" s="1087"/>
      <c r="CA213" s="1087"/>
      <c r="CB213" s="1087"/>
      <c r="CC213" s="1087"/>
      <c r="CD213" s="1087"/>
      <c r="CE213" s="1087"/>
      <c r="CF213" s="1087"/>
      <c r="CG213" s="1087"/>
      <c r="CH213" s="1087"/>
      <c r="CI213" s="1087"/>
      <c r="CJ213" s="1087"/>
      <c r="CK213" s="1087"/>
      <c r="CL213" s="1087"/>
      <c r="CM213" s="1087"/>
      <c r="CN213" s="1087"/>
      <c r="CO213" s="1087"/>
      <c r="CP213" s="1087"/>
      <c r="CQ213" s="1087"/>
      <c r="CR213" s="1087"/>
      <c r="CS213" s="1087"/>
      <c r="CT213" s="1087"/>
      <c r="CU213" s="1087"/>
      <c r="CV213" s="1087"/>
      <c r="CW213" s="1087"/>
      <c r="CX213" s="1087"/>
      <c r="CY213" s="1087"/>
      <c r="CZ213" s="1087"/>
      <c r="DA213" s="1087"/>
      <c r="DB213" s="1087"/>
      <c r="DC213" s="1087"/>
      <c r="DD213" s="1087"/>
      <c r="DE213" s="1087"/>
      <c r="DF213" s="1087"/>
      <c r="DG213" s="1087"/>
      <c r="DH213" s="1087"/>
      <c r="DI213" s="1087"/>
      <c r="DJ213" s="1087"/>
      <c r="DK213" s="1087"/>
      <c r="DL213" s="1087"/>
      <c r="DM213" s="1087"/>
      <c r="DN213" s="1087"/>
      <c r="DO213" s="1087"/>
      <c r="DP213" s="1087"/>
      <c r="DQ213" s="1087"/>
      <c r="DR213" s="1087"/>
      <c r="DS213" s="1087"/>
      <c r="DT213" s="1087"/>
      <c r="DU213" s="1087"/>
      <c r="DV213" s="1087"/>
      <c r="DW213" s="1087"/>
      <c r="DX213" s="1087"/>
      <c r="DY213" s="1087"/>
      <c r="DZ213" s="1087"/>
      <c r="EA213" s="1087"/>
      <c r="EB213" s="1087"/>
      <c r="EC213" s="1087"/>
      <c r="ED213" s="1087"/>
      <c r="EE213" s="1087"/>
      <c r="EF213" s="1087"/>
      <c r="EG213" s="1087"/>
      <c r="EH213" s="1087"/>
      <c r="EI213" s="1087"/>
      <c r="EJ213" s="1087"/>
      <c r="EK213" s="1087"/>
      <c r="EL213" s="1087"/>
      <c r="EM213" s="1087"/>
      <c r="EN213" s="1087"/>
      <c r="EO213" s="1087"/>
      <c r="EP213" s="1087"/>
      <c r="EQ213" s="1087"/>
      <c r="ER213" s="1087"/>
      <c r="ES213" s="1087"/>
      <c r="ET213" s="1087"/>
      <c r="EU213" s="1087"/>
      <c r="EV213" s="1087"/>
      <c r="EW213" s="1087"/>
      <c r="EX213" s="1087"/>
      <c r="EY213" s="1087"/>
      <c r="EZ213" s="1087"/>
      <c r="FA213" s="1087"/>
      <c r="FB213" s="1087"/>
      <c r="FC213" s="1087"/>
      <c r="FD213" s="1087"/>
      <c r="FE213" s="1087"/>
      <c r="FF213" s="1087"/>
      <c r="FG213" s="1087"/>
      <c r="FH213" s="1087"/>
      <c r="FI213" s="1087"/>
      <c r="FJ213" s="1087"/>
      <c r="FK213" s="1087"/>
      <c r="FL213" s="1087"/>
      <c r="FM213" s="1087"/>
      <c r="FN213" s="1087"/>
      <c r="FO213" s="1087"/>
      <c r="FP213" s="1087"/>
      <c r="FQ213" s="1087"/>
      <c r="FR213" s="1087"/>
      <c r="FS213" s="1087"/>
      <c r="FT213" s="1087"/>
      <c r="FU213" s="1087"/>
      <c r="FV213" s="1087"/>
      <c r="FW213" s="1087"/>
      <c r="FX213" s="1087"/>
      <c r="FY213" s="1087"/>
      <c r="FZ213" s="1087"/>
      <c r="GA213" s="1087"/>
      <c r="GB213" s="1087"/>
      <c r="GC213" s="1087"/>
      <c r="GD213" s="1087"/>
      <c r="GE213" s="1087"/>
      <c r="GF213" s="1087"/>
      <c r="GG213" s="1087"/>
      <c r="GH213" s="1087"/>
      <c r="GI213" s="1087"/>
      <c r="GJ213" s="1087"/>
      <c r="GK213" s="1087"/>
      <c r="GL213" s="1087"/>
      <c r="GM213" s="1087"/>
      <c r="GN213" s="1087"/>
      <c r="GO213" s="1087"/>
      <c r="GP213" s="1087"/>
      <c r="GQ213" s="1087"/>
      <c r="GR213" s="1087"/>
      <c r="GS213" s="1087"/>
      <c r="GT213" s="1087"/>
      <c r="GU213" s="1087"/>
      <c r="GV213" s="1087"/>
      <c r="GW213" s="1087"/>
      <c r="GX213" s="1087"/>
      <c r="GY213" s="1087"/>
      <c r="GZ213" s="1087"/>
      <c r="HA213" s="1087"/>
      <c r="HB213" s="1087"/>
      <c r="HC213" s="1087"/>
      <c r="HD213" s="1087"/>
      <c r="HE213" s="1087"/>
      <c r="HF213" s="1087"/>
      <c r="HG213" s="1087"/>
      <c r="HH213" s="1087"/>
      <c r="HI213" s="1087"/>
      <c r="HJ213" s="1087"/>
      <c r="HK213" s="1087"/>
      <c r="HL213" s="1087"/>
      <c r="HM213" s="1087"/>
      <c r="HN213" s="1087"/>
      <c r="HO213" s="1087"/>
      <c r="HP213" s="1087"/>
      <c r="HQ213" s="1087"/>
      <c r="HR213" s="1087"/>
      <c r="HS213" s="1087"/>
      <c r="HT213" s="1087"/>
      <c r="HU213" s="1087"/>
      <c r="HV213" s="1087"/>
      <c r="HW213" s="1087"/>
      <c r="HX213" s="1087"/>
      <c r="HY213" s="1087"/>
      <c r="HZ213" s="1087"/>
      <c r="IA213" s="1087"/>
      <c r="IB213" s="1087"/>
      <c r="IC213" s="1087"/>
      <c r="ID213" s="1087"/>
      <c r="IE213" s="1087"/>
      <c r="IF213" s="1087"/>
      <c r="IG213" s="1087"/>
      <c r="IH213" s="1087"/>
      <c r="II213" s="1087"/>
      <c r="IJ213" s="1087"/>
      <c r="IK213" s="1087"/>
      <c r="IL213" s="1087"/>
      <c r="IM213" s="1087"/>
      <c r="IN213" s="1087"/>
      <c r="IO213" s="1087"/>
      <c r="IP213" s="1087"/>
      <c r="IQ213" s="1087"/>
      <c r="IR213" s="1087"/>
      <c r="IS213" s="1087"/>
      <c r="IT213" s="1087"/>
      <c r="IU213" s="1087"/>
      <c r="IV213" s="1087"/>
      <c r="IW213" s="1087"/>
      <c r="IX213" s="1087"/>
      <c r="IY213" s="1087"/>
      <c r="IZ213" s="1087"/>
      <c r="JA213" s="1087"/>
      <c r="JB213" s="1087"/>
      <c r="JC213" s="1087"/>
      <c r="JD213" s="1087"/>
      <c r="JE213" s="1087"/>
      <c r="JF213" s="1087"/>
      <c r="JG213" s="1087"/>
      <c r="JH213" s="1087"/>
      <c r="JI213" s="1087"/>
      <c r="JJ213" s="1087"/>
      <c r="JK213" s="1087"/>
      <c r="JL213" s="1087"/>
      <c r="JM213" s="1087"/>
      <c r="JN213" s="1087"/>
      <c r="JO213" s="1087"/>
      <c r="JP213" s="1087"/>
      <c r="JQ213" s="1087"/>
      <c r="JR213" s="1087"/>
      <c r="JS213" s="1087"/>
      <c r="JT213" s="1087"/>
      <c r="JU213" s="1087"/>
      <c r="JV213" s="1087"/>
      <c r="JW213" s="1087"/>
      <c r="JX213" s="1087"/>
      <c r="JY213" s="1087"/>
      <c r="JZ213" s="1087"/>
      <c r="KA213" s="1087"/>
      <c r="KB213" s="1087"/>
      <c r="KC213" s="1087"/>
      <c r="KD213" s="1087"/>
      <c r="KE213" s="1087"/>
      <c r="KF213" s="1087"/>
      <c r="KG213" s="1087"/>
      <c r="KH213" s="1087"/>
      <c r="KI213" s="1087"/>
      <c r="KJ213" s="1087"/>
      <c r="KK213" s="1087"/>
      <c r="KL213" s="1087"/>
      <c r="KM213" s="1087"/>
      <c r="KN213" s="1087"/>
      <c r="KO213" s="1087"/>
      <c r="KP213" s="1087"/>
      <c r="KQ213" s="1087"/>
      <c r="KR213" s="1087"/>
      <c r="KS213" s="1087"/>
      <c r="KT213" s="1087"/>
      <c r="KU213" s="1087"/>
      <c r="KV213" s="1087"/>
      <c r="KW213" s="1087"/>
      <c r="KX213" s="1087"/>
      <c r="KY213" s="1087"/>
      <c r="KZ213" s="1087"/>
      <c r="LA213" s="1087"/>
      <c r="LB213" s="1087"/>
      <c r="LC213" s="1087"/>
      <c r="LD213" s="1087"/>
      <c r="LE213" s="1087"/>
      <c r="LF213" s="1087"/>
      <c r="LG213" s="1087"/>
      <c r="LH213" s="1087"/>
      <c r="LI213" s="1087"/>
      <c r="LJ213" s="1087"/>
      <c r="LK213" s="1087"/>
      <c r="LL213" s="1087"/>
      <c r="LM213" s="1087"/>
      <c r="LN213" s="1087"/>
      <c r="LO213" s="1087"/>
      <c r="LP213" s="1087"/>
      <c r="LQ213" s="1087"/>
      <c r="LR213" s="1087"/>
      <c r="LS213" s="1087"/>
      <c r="LT213" s="1087"/>
      <c r="LU213" s="1087"/>
      <c r="LV213" s="1087"/>
      <c r="LW213" s="1087"/>
      <c r="LX213" s="1087"/>
      <c r="LY213" s="1087"/>
      <c r="LZ213" s="1087"/>
      <c r="MA213" s="1087"/>
      <c r="MB213" s="1087"/>
      <c r="MC213" s="1087"/>
      <c r="MD213" s="1087"/>
      <c r="ME213" s="1087"/>
      <c r="MF213" s="1087"/>
      <c r="MG213" s="1087"/>
      <c r="MH213" s="1087"/>
      <c r="MI213" s="1087"/>
      <c r="MJ213" s="1087"/>
      <c r="MK213" s="1087"/>
      <c r="ML213" s="1087"/>
      <c r="MM213" s="1087"/>
      <c r="MN213" s="1087"/>
      <c r="MO213" s="1087"/>
      <c r="MP213" s="1087"/>
      <c r="MQ213" s="1087"/>
      <c r="MR213" s="1087"/>
      <c r="MS213" s="1087"/>
      <c r="MT213" s="1087"/>
      <c r="MU213" s="1087"/>
      <c r="MV213" s="1087"/>
      <c r="MW213" s="1087"/>
      <c r="MX213" s="1087"/>
      <c r="MY213" s="1087"/>
      <c r="MZ213" s="1087"/>
      <c r="NA213" s="1087"/>
      <c r="NB213" s="1087"/>
      <c r="NC213" s="1087"/>
      <c r="ND213" s="1087"/>
      <c r="NE213" s="1087"/>
      <c r="NF213" s="1087"/>
      <c r="NG213" s="1087"/>
      <c r="NH213" s="1087"/>
      <c r="NI213" s="1087"/>
      <c r="NJ213" s="1087"/>
      <c r="NK213" s="1087"/>
      <c r="NL213" s="1087"/>
      <c r="NM213" s="1087"/>
      <c r="NN213" s="1087"/>
      <c r="NO213" s="1087"/>
      <c r="NP213" s="1087"/>
      <c r="NQ213" s="1087"/>
      <c r="NR213" s="1087"/>
      <c r="NS213" s="1087"/>
      <c r="NT213" s="1087"/>
      <c r="NU213" s="1087"/>
      <c r="NV213" s="1087"/>
      <c r="NW213" s="1087"/>
      <c r="NX213" s="1087"/>
      <c r="NY213" s="1087"/>
      <c r="NZ213" s="1087"/>
      <c r="OA213" s="1087"/>
      <c r="OB213" s="1087"/>
      <c r="OC213" s="1087"/>
      <c r="OD213" s="1087"/>
      <c r="OE213" s="1087"/>
      <c r="OF213" s="1087"/>
      <c r="OG213" s="1087"/>
      <c r="OH213" s="1087"/>
      <c r="OI213" s="1087"/>
      <c r="OJ213" s="1087"/>
      <c r="OK213" s="1087"/>
      <c r="OL213" s="1087"/>
      <c r="OM213" s="1087"/>
      <c r="ON213" s="1087"/>
      <c r="OO213" s="1087"/>
      <c r="OP213" s="1087"/>
      <c r="OQ213" s="1087"/>
      <c r="OR213" s="1087"/>
      <c r="OS213" s="1087"/>
      <c r="OT213" s="1087"/>
      <c r="OU213" s="1087"/>
      <c r="OV213" s="1087"/>
      <c r="OW213" s="1087"/>
      <c r="OX213" s="1087"/>
      <c r="OY213" s="1087"/>
      <c r="OZ213" s="1087"/>
      <c r="PA213" s="1087"/>
      <c r="PB213" s="1087"/>
      <c r="PC213" s="1087"/>
      <c r="PD213" s="1087"/>
      <c r="PE213" s="1087"/>
      <c r="PF213" s="1087"/>
      <c r="PG213" s="1087"/>
      <c r="PH213" s="1087"/>
      <c r="PI213" s="1087"/>
      <c r="PJ213" s="1087"/>
      <c r="PK213" s="1087"/>
      <c r="PL213" s="1087"/>
      <c r="PM213" s="1087"/>
      <c r="PN213" s="1087"/>
      <c r="PO213" s="1087"/>
      <c r="PP213" s="1087"/>
      <c r="PQ213" s="1087"/>
      <c r="PR213" s="1087"/>
      <c r="PS213" s="1087"/>
      <c r="PT213" s="1087"/>
      <c r="PU213" s="1087"/>
      <c r="PV213" s="1087"/>
      <c r="PW213" s="1087"/>
      <c r="PX213" s="1087"/>
      <c r="PY213" s="1087"/>
      <c r="PZ213" s="1087"/>
      <c r="QA213" s="1087"/>
      <c r="QB213" s="1087"/>
      <c r="QC213" s="1087"/>
      <c r="QD213" s="1087"/>
      <c r="QE213" s="1087"/>
      <c r="QF213" s="1087"/>
      <c r="QG213" s="1087"/>
      <c r="QH213" s="1087"/>
      <c r="QI213" s="1087"/>
      <c r="QJ213" s="1087"/>
      <c r="QK213" s="1087"/>
      <c r="QL213" s="1087"/>
      <c r="QM213" s="1087"/>
      <c r="QN213" s="1087"/>
      <c r="QO213" s="1087"/>
      <c r="QP213" s="1087"/>
      <c r="QQ213" s="1087"/>
      <c r="QR213" s="1087"/>
      <c r="QS213" s="1087"/>
      <c r="QT213" s="1087"/>
      <c r="QU213" s="1087"/>
      <c r="QV213" s="1087"/>
      <c r="QW213" s="1087"/>
      <c r="QX213" s="1087"/>
      <c r="QY213" s="1087"/>
      <c r="QZ213" s="1087"/>
      <c r="RA213" s="1087"/>
      <c r="RB213" s="1087"/>
      <c r="RC213" s="1087"/>
      <c r="RD213" s="1087"/>
      <c r="RE213" s="1087"/>
      <c r="RF213" s="1087"/>
      <c r="RG213" s="1087"/>
      <c r="RH213" s="1087"/>
      <c r="RI213" s="1087"/>
      <c r="RJ213" s="1087"/>
      <c r="RK213" s="1087"/>
      <c r="RL213" s="1087"/>
      <c r="RM213" s="1087"/>
      <c r="RN213" s="1087"/>
      <c r="RO213" s="1087"/>
      <c r="RP213" s="1087"/>
      <c r="RQ213" s="1087"/>
      <c r="RR213" s="1087"/>
      <c r="RS213" s="1087"/>
      <c r="RT213" s="1087"/>
      <c r="RU213" s="1087"/>
      <c r="RV213" s="1087"/>
      <c r="RW213" s="1087"/>
      <c r="RX213" s="1087"/>
      <c r="RY213" s="1087"/>
      <c r="RZ213" s="1087"/>
      <c r="SA213" s="1087"/>
      <c r="SB213" s="1087"/>
      <c r="SC213" s="1087"/>
      <c r="SD213" s="1087"/>
      <c r="SE213" s="1087"/>
      <c r="SF213" s="1087"/>
      <c r="SG213" s="1087"/>
      <c r="SH213" s="1087"/>
      <c r="SI213" s="1087"/>
      <c r="SJ213" s="1087"/>
      <c r="SK213" s="1087"/>
      <c r="SL213" s="1087"/>
      <c r="SM213" s="1087"/>
      <c r="SN213" s="1087"/>
      <c r="SO213" s="1087"/>
      <c r="SP213" s="1087"/>
      <c r="SQ213" s="1087"/>
      <c r="SR213" s="1087"/>
      <c r="SS213" s="1087"/>
      <c r="ST213" s="1087"/>
      <c r="SU213" s="1087"/>
      <c r="SV213" s="1087"/>
      <c r="SW213" s="1087"/>
      <c r="SX213" s="1087"/>
      <c r="SY213" s="1087"/>
      <c r="SZ213" s="1087"/>
      <c r="TA213" s="1087"/>
      <c r="TB213" s="1087"/>
      <c r="TC213" s="1087"/>
      <c r="TD213" s="1087"/>
      <c r="TE213" s="1087"/>
      <c r="TF213" s="1087"/>
      <c r="TG213" s="1087"/>
      <c r="TH213" s="1087"/>
      <c r="TI213" s="1087"/>
      <c r="TJ213" s="1087"/>
      <c r="TK213" s="1087"/>
      <c r="TL213" s="1087"/>
      <c r="TM213" s="1087"/>
      <c r="TN213" s="1087"/>
      <c r="TO213" s="1087"/>
      <c r="TP213" s="1087"/>
      <c r="TQ213" s="1087"/>
      <c r="TR213" s="1087"/>
      <c r="TS213" s="1087"/>
      <c r="TT213" s="1087"/>
      <c r="TU213" s="1087"/>
      <c r="TV213" s="1087"/>
      <c r="TW213" s="1087"/>
      <c r="TX213" s="1087"/>
      <c r="TY213" s="1087"/>
      <c r="TZ213" s="1087"/>
      <c r="UA213" s="1087"/>
      <c r="UB213" s="1087"/>
      <c r="UC213" s="1087"/>
      <c r="UD213" s="1087"/>
      <c r="UE213" s="1087"/>
      <c r="UF213" s="1087"/>
      <c r="UG213" s="1087"/>
      <c r="UH213" s="1087"/>
      <c r="UI213" s="1087"/>
      <c r="UJ213" s="1087"/>
      <c r="UK213" s="1087"/>
      <c r="UL213" s="1087"/>
      <c r="UM213" s="1087"/>
      <c r="UN213" s="1087"/>
      <c r="UO213" s="1087"/>
      <c r="UP213" s="1087"/>
      <c r="UQ213" s="1087"/>
      <c r="UR213" s="1087"/>
      <c r="US213" s="1087"/>
      <c r="UT213" s="1087"/>
      <c r="UU213" s="1087"/>
      <c r="UV213" s="1087"/>
      <c r="UW213" s="1087"/>
      <c r="UX213" s="1087"/>
      <c r="UY213" s="1087"/>
      <c r="UZ213" s="1087"/>
      <c r="VA213" s="1087"/>
      <c r="VB213" s="1087"/>
      <c r="VC213" s="1087"/>
      <c r="VD213" s="1087"/>
      <c r="VE213" s="1087"/>
      <c r="VF213" s="1087"/>
      <c r="VG213" s="1087"/>
      <c r="VH213" s="1087"/>
      <c r="VI213" s="1087"/>
      <c r="VJ213" s="1087"/>
      <c r="VK213" s="1087"/>
      <c r="VL213" s="1087"/>
      <c r="VM213" s="1087"/>
      <c r="VN213" s="1087"/>
      <c r="VO213" s="1087"/>
      <c r="VP213" s="1087"/>
      <c r="VQ213" s="1087"/>
      <c r="VR213" s="1087"/>
      <c r="VS213" s="1087"/>
      <c r="VT213" s="1087"/>
      <c r="VU213" s="1087"/>
      <c r="VV213" s="1087"/>
      <c r="VW213" s="1087"/>
      <c r="VX213" s="1087"/>
      <c r="VY213" s="1087"/>
      <c r="VZ213" s="1087"/>
      <c r="WA213" s="1087"/>
      <c r="WB213" s="1087"/>
      <c r="WC213" s="1087"/>
      <c r="WD213" s="1087"/>
      <c r="WE213" s="1087"/>
      <c r="WF213" s="1087"/>
      <c r="WG213" s="1087"/>
      <c r="WH213" s="1087"/>
      <c r="WI213" s="1087"/>
      <c r="WJ213" s="1087"/>
      <c r="WK213" s="1087"/>
      <c r="WL213" s="1087"/>
      <c r="WM213" s="1087"/>
      <c r="WN213" s="1087"/>
      <c r="WO213" s="1087"/>
      <c r="WP213" s="1087"/>
      <c r="WQ213" s="1087"/>
      <c r="WR213" s="1087"/>
      <c r="WS213" s="1087"/>
      <c r="WT213" s="1087"/>
      <c r="WU213" s="1087"/>
      <c r="WV213" s="1087"/>
      <c r="WW213" s="1087"/>
      <c r="WX213" s="1087"/>
      <c r="WY213" s="1087"/>
      <c r="WZ213" s="1087"/>
      <c r="XA213" s="1087"/>
      <c r="XB213" s="1087"/>
      <c r="XC213" s="1087"/>
      <c r="XD213" s="1087"/>
      <c r="XE213" s="1087"/>
      <c r="XF213" s="1087"/>
      <c r="XG213" s="1087"/>
      <c r="XH213" s="1087"/>
      <c r="XI213" s="1087"/>
      <c r="XJ213" s="1087"/>
      <c r="XK213" s="1087"/>
      <c r="XL213" s="1087"/>
      <c r="XM213" s="1087"/>
      <c r="XN213" s="1087"/>
      <c r="XO213" s="1087"/>
      <c r="XP213" s="1087"/>
      <c r="XQ213" s="1087"/>
      <c r="XR213" s="1087"/>
      <c r="XS213" s="1087"/>
      <c r="XT213" s="1087"/>
      <c r="XU213" s="1087"/>
      <c r="XV213" s="1087"/>
      <c r="XW213" s="1087"/>
      <c r="XX213" s="1087"/>
      <c r="XY213" s="1087"/>
      <c r="XZ213" s="1087"/>
      <c r="YA213" s="1087"/>
      <c r="YB213" s="1087"/>
      <c r="YC213" s="1087"/>
      <c r="YD213" s="1087"/>
      <c r="YE213" s="1087"/>
      <c r="YF213" s="1087"/>
      <c r="YG213" s="1087"/>
      <c r="YH213" s="1087"/>
      <c r="YI213" s="1087"/>
      <c r="YJ213" s="1087"/>
      <c r="YK213" s="1087"/>
      <c r="YL213" s="1087"/>
      <c r="YM213" s="1087"/>
      <c r="YN213" s="1087"/>
      <c r="YO213" s="1087"/>
      <c r="YP213" s="1087"/>
      <c r="YQ213" s="1087"/>
      <c r="YR213" s="1087"/>
      <c r="YS213" s="1087"/>
      <c r="YT213" s="1087"/>
      <c r="YU213" s="1087"/>
      <c r="YV213" s="1087"/>
      <c r="YW213" s="1087"/>
      <c r="YX213" s="1087"/>
      <c r="YY213" s="1087"/>
      <c r="YZ213" s="1087"/>
      <c r="ZA213" s="1087"/>
      <c r="ZB213" s="1087"/>
      <c r="ZC213" s="1087"/>
      <c r="ZD213" s="1087"/>
      <c r="ZE213" s="1087"/>
      <c r="ZF213" s="1087"/>
      <c r="ZG213" s="1087"/>
      <c r="ZH213" s="1087"/>
      <c r="ZI213" s="1087"/>
      <c r="ZJ213" s="1087"/>
      <c r="ZK213" s="1087"/>
      <c r="ZL213" s="1087"/>
      <c r="ZM213" s="1087"/>
      <c r="ZN213" s="1087"/>
      <c r="ZO213" s="1087"/>
      <c r="ZP213" s="1087"/>
      <c r="ZQ213" s="1087"/>
      <c r="ZR213" s="1087"/>
      <c r="ZS213" s="1087"/>
      <c r="ZT213" s="1087"/>
      <c r="ZU213" s="1087"/>
      <c r="ZV213" s="1087"/>
      <c r="ZW213" s="1087"/>
      <c r="ZX213" s="1087"/>
      <c r="ZY213" s="1087"/>
      <c r="ZZ213" s="1087"/>
      <c r="AAA213" s="1087"/>
      <c r="AAB213" s="1087"/>
      <c r="AAC213" s="1087"/>
      <c r="AAD213" s="1087"/>
      <c r="AAE213" s="1087"/>
      <c r="AAF213" s="1087"/>
      <c r="AAG213" s="1087"/>
      <c r="AAH213" s="1087"/>
      <c r="AAI213" s="1087"/>
      <c r="AAJ213" s="1087"/>
      <c r="AAK213" s="1087"/>
      <c r="AAL213" s="1087"/>
      <c r="AAM213" s="1087"/>
      <c r="AAN213" s="1087"/>
      <c r="AAO213" s="1087"/>
      <c r="AAP213" s="1087"/>
      <c r="AAQ213" s="1087"/>
      <c r="AAR213" s="1087"/>
      <c r="AAS213" s="1087"/>
      <c r="AAT213" s="1087"/>
      <c r="AAU213" s="1087"/>
      <c r="AAV213" s="1087"/>
      <c r="AAW213" s="1087"/>
      <c r="AAX213" s="1087"/>
      <c r="AAY213" s="1087"/>
      <c r="AAZ213" s="1087"/>
      <c r="ABA213" s="1087"/>
      <c r="ABB213" s="1087"/>
      <c r="ABC213" s="1087"/>
      <c r="ABD213" s="1087"/>
      <c r="ABE213" s="1087"/>
      <c r="ABF213" s="1087"/>
      <c r="ABG213" s="1087"/>
      <c r="ABH213" s="1087"/>
      <c r="ABI213" s="1087"/>
      <c r="ABJ213" s="1087"/>
      <c r="ABK213" s="1087"/>
      <c r="ABL213" s="1087"/>
      <c r="ABM213" s="1087"/>
      <c r="ABN213" s="1087"/>
      <c r="ABO213" s="1087"/>
      <c r="ABP213" s="1087"/>
      <c r="ABQ213" s="1087"/>
      <c r="ABR213" s="1087"/>
      <c r="ABS213" s="1087"/>
      <c r="ABT213" s="1087"/>
      <c r="ABU213" s="1087"/>
      <c r="ABV213" s="1087"/>
      <c r="ABW213" s="1087"/>
      <c r="ABX213" s="1087"/>
      <c r="ABY213" s="1087"/>
      <c r="ABZ213" s="1087"/>
      <c r="ACA213" s="1087"/>
      <c r="ACB213" s="1087"/>
      <c r="ACC213" s="1087"/>
      <c r="ACD213" s="1087"/>
      <c r="ACE213" s="1087"/>
      <c r="ACF213" s="1087"/>
      <c r="ACG213" s="1087"/>
      <c r="ACH213" s="1087"/>
      <c r="ACI213" s="1087"/>
      <c r="ACJ213" s="1087"/>
      <c r="ACK213" s="1087"/>
      <c r="ACL213" s="1087"/>
      <c r="ACM213" s="1087"/>
      <c r="ACN213" s="1087"/>
      <c r="ACO213" s="1087"/>
      <c r="ACP213" s="1087"/>
      <c r="ACQ213" s="1087"/>
      <c r="ACR213" s="1087"/>
      <c r="ACS213" s="1087"/>
      <c r="ACT213" s="1087"/>
      <c r="ACU213" s="1087"/>
      <c r="ACV213" s="1087"/>
      <c r="ACW213" s="1087"/>
      <c r="ACX213" s="1087"/>
      <c r="ACY213" s="1087"/>
      <c r="ACZ213" s="1087"/>
      <c r="ADA213" s="1087"/>
      <c r="ADB213" s="1087"/>
      <c r="ADC213" s="1087"/>
      <c r="ADD213" s="1087"/>
      <c r="ADE213" s="1087"/>
      <c r="ADF213" s="1087"/>
      <c r="ADG213" s="1087"/>
      <c r="ADH213" s="1087"/>
      <c r="ADI213" s="1087"/>
      <c r="ADJ213" s="1087"/>
      <c r="ADK213" s="1087"/>
      <c r="ADL213" s="1087"/>
      <c r="ADM213" s="1087"/>
      <c r="ADN213" s="1087"/>
      <c r="ADO213" s="1087"/>
      <c r="ADP213" s="1087"/>
      <c r="ADQ213" s="1087"/>
      <c r="ADR213" s="1087"/>
      <c r="ADS213" s="1087"/>
      <c r="ADT213" s="1087"/>
      <c r="ADU213" s="1087"/>
      <c r="ADV213" s="1087"/>
      <c r="ADW213" s="1087"/>
      <c r="ADX213" s="1087"/>
      <c r="ADY213" s="1087"/>
      <c r="ADZ213" s="1087"/>
      <c r="AEA213" s="1087"/>
      <c r="AEB213" s="1087"/>
      <c r="AEC213" s="1087"/>
      <c r="AED213" s="1087"/>
      <c r="AEE213" s="1087"/>
      <c r="AEF213" s="1087"/>
      <c r="AEG213" s="1087"/>
      <c r="AEH213" s="1087"/>
      <c r="AEI213" s="1087"/>
      <c r="AEJ213" s="1087"/>
      <c r="AEK213" s="1087"/>
      <c r="AEL213" s="1087"/>
      <c r="AEM213" s="1087"/>
      <c r="AEN213" s="1087"/>
      <c r="AEO213" s="1087"/>
      <c r="AEP213" s="1087"/>
      <c r="AEQ213" s="1087"/>
      <c r="AER213" s="1087"/>
      <c r="AES213" s="1087"/>
      <c r="AET213" s="1087"/>
      <c r="AEU213" s="1087"/>
      <c r="AEV213" s="1087"/>
      <c r="AEW213" s="1087"/>
      <c r="AEX213" s="1087"/>
      <c r="AEY213" s="1087"/>
      <c r="AEZ213" s="1087"/>
      <c r="AFA213" s="1087"/>
      <c r="AFB213" s="1087"/>
      <c r="AFC213" s="1087"/>
      <c r="AFD213" s="1087"/>
      <c r="AFE213" s="1087"/>
      <c r="AFF213" s="1087"/>
      <c r="AFG213" s="1087"/>
      <c r="AFH213" s="1087"/>
      <c r="AFI213" s="1087"/>
      <c r="AFJ213" s="1087"/>
      <c r="AFK213" s="1087"/>
      <c r="AFL213" s="1087"/>
      <c r="AFM213" s="1087"/>
      <c r="AFN213" s="1087"/>
      <c r="AFO213" s="1087"/>
      <c r="AFP213" s="1087"/>
      <c r="AFQ213" s="1087"/>
      <c r="AFR213" s="1087"/>
      <c r="AFS213" s="1087"/>
      <c r="AFT213" s="1087"/>
      <c r="AFU213" s="1087"/>
      <c r="AFV213" s="1087"/>
      <c r="AFW213" s="1087"/>
      <c r="AFX213" s="1087"/>
      <c r="AFY213" s="1087"/>
      <c r="AFZ213" s="1087"/>
      <c r="AGA213" s="1087"/>
      <c r="AGB213" s="1087"/>
      <c r="AGC213" s="1087"/>
      <c r="AGD213" s="1087"/>
      <c r="AGE213" s="1087"/>
      <c r="AGF213" s="1087"/>
      <c r="AGG213" s="1087"/>
      <c r="AGH213" s="1087"/>
      <c r="AGI213" s="1087"/>
      <c r="AGJ213" s="1087"/>
      <c r="AGK213" s="1087"/>
      <c r="AGL213" s="1087"/>
      <c r="AGM213" s="1087"/>
      <c r="AGN213" s="1087"/>
      <c r="AGO213" s="1087"/>
      <c r="AGP213" s="1087"/>
      <c r="AGQ213" s="1087"/>
      <c r="AGR213" s="1087"/>
      <c r="AGS213" s="1087"/>
      <c r="AGT213" s="1087"/>
      <c r="AGU213" s="1087"/>
      <c r="AGV213" s="1087"/>
      <c r="AGW213" s="1087"/>
      <c r="AGX213" s="1087"/>
      <c r="AGY213" s="1087"/>
      <c r="AGZ213" s="1087"/>
      <c r="AHA213" s="1087"/>
      <c r="AHB213" s="1087"/>
      <c r="AHC213" s="1087"/>
      <c r="AHD213" s="1087"/>
      <c r="AHE213" s="1087"/>
      <c r="AHF213" s="1087"/>
      <c r="AHG213" s="1087"/>
      <c r="AHH213" s="1087"/>
      <c r="AHI213" s="1087"/>
      <c r="AHJ213" s="1087"/>
      <c r="AHK213" s="1087"/>
      <c r="AHL213" s="1087"/>
      <c r="AHM213" s="1087"/>
      <c r="AHN213" s="1087"/>
      <c r="AHO213" s="1087"/>
      <c r="AHP213" s="1087"/>
      <c r="AHQ213" s="1087"/>
      <c r="AHR213" s="1087"/>
      <c r="AHS213" s="1087"/>
      <c r="AHT213" s="1087"/>
      <c r="AHU213" s="1087"/>
      <c r="AHV213" s="1087"/>
      <c r="AHW213" s="1087"/>
      <c r="AHX213" s="1087"/>
      <c r="AHY213" s="1087"/>
      <c r="AHZ213" s="1087"/>
      <c r="AIA213" s="1087"/>
      <c r="AIB213" s="1087"/>
      <c r="AIC213" s="1087"/>
      <c r="AID213" s="1087"/>
      <c r="AIE213" s="1087"/>
      <c r="AIF213" s="1087"/>
      <c r="AIG213" s="1087"/>
      <c r="AIH213" s="1087"/>
      <c r="AII213" s="1087"/>
      <c r="AIJ213" s="1087"/>
      <c r="AIK213" s="1087"/>
      <c r="AIL213" s="1087"/>
      <c r="AIM213" s="1087"/>
      <c r="AIN213" s="1087"/>
      <c r="AIO213" s="1087"/>
      <c r="AIP213" s="1087"/>
      <c r="AIQ213" s="1087"/>
      <c r="AIR213" s="1087"/>
      <c r="AIS213" s="1087"/>
      <c r="AIT213" s="1087"/>
      <c r="AIU213" s="1087"/>
      <c r="AIV213" s="1087"/>
      <c r="AIW213" s="1087"/>
      <c r="AIX213" s="1087"/>
      <c r="AIY213" s="1087"/>
      <c r="AIZ213" s="1087"/>
      <c r="AJA213" s="1087"/>
      <c r="AJB213" s="1087"/>
      <c r="AJC213" s="1087"/>
      <c r="AJD213" s="1087"/>
      <c r="AJE213" s="1087"/>
      <c r="AJF213" s="1087"/>
      <c r="AJG213" s="1087"/>
      <c r="AJH213" s="1087"/>
      <c r="AJI213" s="1087"/>
      <c r="AJJ213" s="1087"/>
      <c r="AJK213" s="1087"/>
      <c r="AJL213" s="1087"/>
      <c r="AJM213" s="1087"/>
      <c r="AJN213" s="1087"/>
      <c r="AJO213" s="1087"/>
      <c r="AJP213" s="1087"/>
      <c r="AJQ213" s="1087"/>
      <c r="AJR213" s="1087"/>
      <c r="AJS213" s="1087"/>
      <c r="AJT213" s="1087"/>
      <c r="AJU213" s="1087"/>
      <c r="AJV213" s="1087"/>
      <c r="AJW213" s="1087"/>
      <c r="AJX213" s="1087"/>
      <c r="AJY213" s="1087"/>
      <c r="AJZ213" s="1087"/>
      <c r="AKA213" s="1087"/>
      <c r="AKB213" s="1087"/>
      <c r="AKC213" s="1087"/>
      <c r="AKD213" s="1087"/>
      <c r="AKE213" s="1087"/>
      <c r="AKF213" s="1087"/>
      <c r="AKG213" s="1087"/>
      <c r="AKH213" s="1087"/>
      <c r="AKI213" s="1087"/>
      <c r="AKJ213" s="1087"/>
      <c r="AKK213" s="1087"/>
      <c r="AKL213" s="1087"/>
      <c r="AKM213" s="1087"/>
      <c r="AKN213" s="1087"/>
      <c r="AKO213" s="1087"/>
      <c r="AKP213" s="1087"/>
      <c r="AKQ213" s="1087"/>
      <c r="AKR213" s="1087"/>
      <c r="AKS213" s="1087"/>
      <c r="AKT213" s="1087"/>
      <c r="AKU213" s="1087"/>
      <c r="AKV213" s="1087"/>
      <c r="AKW213" s="1087"/>
      <c r="AKX213" s="1087"/>
      <c r="AKY213" s="1087"/>
      <c r="AKZ213" s="1087"/>
      <c r="ALA213" s="1087"/>
      <c r="ALB213" s="1087"/>
      <c r="ALC213" s="1087"/>
      <c r="ALD213" s="1087"/>
      <c r="ALE213" s="1087"/>
      <c r="ALF213" s="1087"/>
      <c r="ALG213" s="1087"/>
      <c r="ALH213" s="1087"/>
      <c r="ALI213" s="1087"/>
      <c r="ALJ213" s="1087"/>
      <c r="ALK213" s="1087"/>
      <c r="ALL213" s="1087"/>
      <c r="ALM213" s="1087"/>
      <c r="ALN213" s="1087"/>
      <c r="ALO213" s="1087"/>
      <c r="ALP213" s="1087"/>
      <c r="ALQ213" s="1087"/>
      <c r="ALR213" s="1087"/>
      <c r="ALS213" s="1087"/>
      <c r="ALT213" s="1087"/>
      <c r="ALU213" s="1087"/>
      <c r="ALV213" s="1087"/>
      <c r="ALW213" s="1087"/>
      <c r="ALX213" s="1087"/>
      <c r="ALY213" s="1087"/>
      <c r="ALZ213" s="1087"/>
      <c r="AMA213" s="1087"/>
      <c r="AMB213" s="1087"/>
      <c r="AMC213" s="1087"/>
      <c r="AMD213" s="1087"/>
      <c r="AME213" s="1087"/>
      <c r="AMF213" s="1087"/>
      <c r="AMG213" s="1087"/>
      <c r="AMH213" s="1087"/>
    </row>
    <row r="214" spans="1:1024" s="793" customFormat="1" ht="12" x14ac:dyDescent="0.2">
      <c r="A214" s="1113" t="s">
        <v>2807</v>
      </c>
      <c r="B214" s="793" t="s">
        <v>4861</v>
      </c>
      <c r="C214" s="1085">
        <v>33780000</v>
      </c>
      <c r="D214" s="1085">
        <v>-1418579.9</v>
      </c>
      <c r="E214" s="1085">
        <v>32361420.100000001</v>
      </c>
      <c r="F214" s="1085">
        <v>18256812.579999998</v>
      </c>
      <c r="G214" s="1085">
        <v>14104607.52</v>
      </c>
      <c r="H214" s="1357">
        <f t="shared" si="3"/>
        <v>0.564153628721627</v>
      </c>
      <c r="I214" s="1087"/>
      <c r="J214" s="1087"/>
      <c r="K214" s="1087"/>
      <c r="L214" s="1087"/>
      <c r="M214" s="1087"/>
      <c r="N214" s="1087"/>
      <c r="O214" s="1087"/>
      <c r="P214" s="1087"/>
      <c r="Q214" s="1087"/>
      <c r="R214" s="1087"/>
      <c r="S214" s="1087"/>
      <c r="T214" s="1087"/>
      <c r="U214" s="1087"/>
      <c r="V214" s="1087"/>
      <c r="W214" s="1087"/>
      <c r="X214" s="1087"/>
      <c r="Y214" s="1087"/>
      <c r="Z214" s="1087"/>
      <c r="AA214" s="1087"/>
      <c r="AB214" s="1087"/>
      <c r="AC214" s="1087"/>
      <c r="AD214" s="1087"/>
      <c r="AE214" s="1087"/>
      <c r="AF214" s="1087"/>
      <c r="AG214" s="1087"/>
      <c r="AH214" s="1087"/>
      <c r="AI214" s="1087"/>
      <c r="AJ214" s="1087"/>
      <c r="AK214" s="1087"/>
      <c r="AL214" s="1087"/>
      <c r="AM214" s="1087"/>
      <c r="AN214" s="1087"/>
      <c r="AO214" s="1087"/>
      <c r="AP214" s="1087"/>
      <c r="AQ214" s="1087"/>
      <c r="AR214" s="1087"/>
      <c r="AS214" s="1087"/>
      <c r="AT214" s="1087"/>
      <c r="AU214" s="1087"/>
      <c r="AV214" s="1087"/>
      <c r="AW214" s="1087"/>
      <c r="AX214" s="1087"/>
      <c r="AY214" s="1087"/>
      <c r="AZ214" s="1087"/>
      <c r="BA214" s="1087"/>
      <c r="BB214" s="1087"/>
      <c r="BC214" s="1087"/>
      <c r="BD214" s="1087"/>
      <c r="BE214" s="1087"/>
      <c r="BF214" s="1087"/>
      <c r="BG214" s="1087"/>
      <c r="BH214" s="1087"/>
      <c r="BI214" s="1087"/>
      <c r="BJ214" s="1087"/>
      <c r="BK214" s="1087"/>
      <c r="BL214" s="1087"/>
      <c r="BM214" s="1087"/>
      <c r="BN214" s="1087"/>
      <c r="BO214" s="1087"/>
      <c r="BP214" s="1087"/>
      <c r="BQ214" s="1087"/>
      <c r="BR214" s="1087"/>
      <c r="BS214" s="1087"/>
      <c r="BT214" s="1087"/>
      <c r="BU214" s="1087"/>
      <c r="BV214" s="1087"/>
      <c r="BW214" s="1087"/>
      <c r="BX214" s="1087"/>
      <c r="BY214" s="1087"/>
      <c r="BZ214" s="1087"/>
      <c r="CA214" s="1087"/>
      <c r="CB214" s="1087"/>
      <c r="CC214" s="1087"/>
      <c r="CD214" s="1087"/>
      <c r="CE214" s="1087"/>
      <c r="CF214" s="1087"/>
      <c r="CG214" s="1087"/>
      <c r="CH214" s="1087"/>
      <c r="CI214" s="1087"/>
      <c r="CJ214" s="1087"/>
      <c r="CK214" s="1087"/>
      <c r="CL214" s="1087"/>
      <c r="CM214" s="1087"/>
      <c r="CN214" s="1087"/>
      <c r="CO214" s="1087"/>
      <c r="CP214" s="1087"/>
      <c r="CQ214" s="1087"/>
      <c r="CR214" s="1087"/>
      <c r="CS214" s="1087"/>
      <c r="CT214" s="1087"/>
      <c r="CU214" s="1087"/>
      <c r="CV214" s="1087"/>
      <c r="CW214" s="1087"/>
      <c r="CX214" s="1087"/>
      <c r="CY214" s="1087"/>
      <c r="CZ214" s="1087"/>
      <c r="DA214" s="1087"/>
      <c r="DB214" s="1087"/>
      <c r="DC214" s="1087"/>
      <c r="DD214" s="1087"/>
      <c r="DE214" s="1087"/>
      <c r="DF214" s="1087"/>
      <c r="DG214" s="1087"/>
      <c r="DH214" s="1087"/>
      <c r="DI214" s="1087"/>
      <c r="DJ214" s="1087"/>
      <c r="DK214" s="1087"/>
      <c r="DL214" s="1087"/>
      <c r="DM214" s="1087"/>
      <c r="DN214" s="1087"/>
      <c r="DO214" s="1087"/>
      <c r="DP214" s="1087"/>
      <c r="DQ214" s="1087"/>
      <c r="DR214" s="1087"/>
      <c r="DS214" s="1087"/>
      <c r="DT214" s="1087"/>
      <c r="DU214" s="1087"/>
      <c r="DV214" s="1087"/>
      <c r="DW214" s="1087"/>
      <c r="DX214" s="1087"/>
      <c r="DY214" s="1087"/>
      <c r="DZ214" s="1087"/>
      <c r="EA214" s="1087"/>
      <c r="EB214" s="1087"/>
      <c r="EC214" s="1087"/>
      <c r="ED214" s="1087"/>
      <c r="EE214" s="1087"/>
      <c r="EF214" s="1087"/>
      <c r="EG214" s="1087"/>
      <c r="EH214" s="1087"/>
      <c r="EI214" s="1087"/>
      <c r="EJ214" s="1087"/>
      <c r="EK214" s="1087"/>
      <c r="EL214" s="1087"/>
      <c r="EM214" s="1087"/>
      <c r="EN214" s="1087"/>
      <c r="EO214" s="1087"/>
      <c r="EP214" s="1087"/>
      <c r="EQ214" s="1087"/>
      <c r="ER214" s="1087"/>
      <c r="ES214" s="1087"/>
      <c r="ET214" s="1087"/>
      <c r="EU214" s="1087"/>
      <c r="EV214" s="1087"/>
      <c r="EW214" s="1087"/>
      <c r="EX214" s="1087"/>
      <c r="EY214" s="1087"/>
      <c r="EZ214" s="1087"/>
      <c r="FA214" s="1087"/>
      <c r="FB214" s="1087"/>
      <c r="FC214" s="1087"/>
      <c r="FD214" s="1087"/>
      <c r="FE214" s="1087"/>
      <c r="FF214" s="1087"/>
      <c r="FG214" s="1087"/>
      <c r="FH214" s="1087"/>
      <c r="FI214" s="1087"/>
      <c r="FJ214" s="1087"/>
      <c r="FK214" s="1087"/>
      <c r="FL214" s="1087"/>
      <c r="FM214" s="1087"/>
      <c r="FN214" s="1087"/>
      <c r="FO214" s="1087"/>
      <c r="FP214" s="1087"/>
      <c r="FQ214" s="1087"/>
      <c r="FR214" s="1087"/>
      <c r="FS214" s="1087"/>
      <c r="FT214" s="1087"/>
      <c r="FU214" s="1087"/>
      <c r="FV214" s="1087"/>
      <c r="FW214" s="1087"/>
      <c r="FX214" s="1087"/>
      <c r="FY214" s="1087"/>
      <c r="FZ214" s="1087"/>
      <c r="GA214" s="1087"/>
      <c r="GB214" s="1087"/>
      <c r="GC214" s="1087"/>
      <c r="GD214" s="1087"/>
      <c r="GE214" s="1087"/>
      <c r="GF214" s="1087"/>
      <c r="GG214" s="1087"/>
      <c r="GH214" s="1087"/>
      <c r="GI214" s="1087"/>
      <c r="GJ214" s="1087"/>
      <c r="GK214" s="1087"/>
      <c r="GL214" s="1087"/>
      <c r="GM214" s="1087"/>
      <c r="GN214" s="1087"/>
      <c r="GO214" s="1087"/>
      <c r="GP214" s="1087"/>
      <c r="GQ214" s="1087"/>
      <c r="GR214" s="1087"/>
      <c r="GS214" s="1087"/>
      <c r="GT214" s="1087"/>
      <c r="GU214" s="1087"/>
      <c r="GV214" s="1087"/>
      <c r="GW214" s="1087"/>
      <c r="GX214" s="1087"/>
      <c r="GY214" s="1087"/>
      <c r="GZ214" s="1087"/>
      <c r="HA214" s="1087"/>
      <c r="HB214" s="1087"/>
      <c r="HC214" s="1087"/>
      <c r="HD214" s="1087"/>
      <c r="HE214" s="1087"/>
      <c r="HF214" s="1087"/>
      <c r="HG214" s="1087"/>
      <c r="HH214" s="1087"/>
      <c r="HI214" s="1087"/>
      <c r="HJ214" s="1087"/>
      <c r="HK214" s="1087"/>
      <c r="HL214" s="1087"/>
      <c r="HM214" s="1087"/>
      <c r="HN214" s="1087"/>
      <c r="HO214" s="1087"/>
      <c r="HP214" s="1087"/>
      <c r="HQ214" s="1087"/>
      <c r="HR214" s="1087"/>
      <c r="HS214" s="1087"/>
      <c r="HT214" s="1087"/>
      <c r="HU214" s="1087"/>
      <c r="HV214" s="1087"/>
      <c r="HW214" s="1087"/>
      <c r="HX214" s="1087"/>
      <c r="HY214" s="1087"/>
      <c r="HZ214" s="1087"/>
      <c r="IA214" s="1087"/>
      <c r="IB214" s="1087"/>
      <c r="IC214" s="1087"/>
      <c r="ID214" s="1087"/>
      <c r="IE214" s="1087"/>
      <c r="IF214" s="1087"/>
      <c r="IG214" s="1087"/>
      <c r="IH214" s="1087"/>
      <c r="II214" s="1087"/>
      <c r="IJ214" s="1087"/>
      <c r="IK214" s="1087"/>
      <c r="IL214" s="1087"/>
      <c r="IM214" s="1087"/>
      <c r="IN214" s="1087"/>
      <c r="IO214" s="1087"/>
      <c r="IP214" s="1087"/>
      <c r="IQ214" s="1087"/>
      <c r="IR214" s="1087"/>
      <c r="IS214" s="1087"/>
      <c r="IT214" s="1087"/>
      <c r="IU214" s="1087"/>
      <c r="IV214" s="1087"/>
      <c r="IW214" s="1087"/>
      <c r="IX214" s="1087"/>
      <c r="IY214" s="1087"/>
      <c r="IZ214" s="1087"/>
      <c r="JA214" s="1087"/>
      <c r="JB214" s="1087"/>
      <c r="JC214" s="1087"/>
      <c r="JD214" s="1087"/>
      <c r="JE214" s="1087"/>
      <c r="JF214" s="1087"/>
      <c r="JG214" s="1087"/>
      <c r="JH214" s="1087"/>
      <c r="JI214" s="1087"/>
      <c r="JJ214" s="1087"/>
      <c r="JK214" s="1087"/>
      <c r="JL214" s="1087"/>
      <c r="JM214" s="1087"/>
      <c r="JN214" s="1087"/>
      <c r="JO214" s="1087"/>
      <c r="JP214" s="1087"/>
      <c r="JQ214" s="1087"/>
      <c r="JR214" s="1087"/>
      <c r="JS214" s="1087"/>
      <c r="JT214" s="1087"/>
      <c r="JU214" s="1087"/>
      <c r="JV214" s="1087"/>
      <c r="JW214" s="1087"/>
      <c r="JX214" s="1087"/>
      <c r="JY214" s="1087"/>
      <c r="JZ214" s="1087"/>
      <c r="KA214" s="1087"/>
      <c r="KB214" s="1087"/>
      <c r="KC214" s="1087"/>
      <c r="KD214" s="1087"/>
      <c r="KE214" s="1087"/>
      <c r="KF214" s="1087"/>
      <c r="KG214" s="1087"/>
      <c r="KH214" s="1087"/>
      <c r="KI214" s="1087"/>
      <c r="KJ214" s="1087"/>
      <c r="KK214" s="1087"/>
      <c r="KL214" s="1087"/>
      <c r="KM214" s="1087"/>
      <c r="KN214" s="1087"/>
      <c r="KO214" s="1087"/>
      <c r="KP214" s="1087"/>
      <c r="KQ214" s="1087"/>
      <c r="KR214" s="1087"/>
      <c r="KS214" s="1087"/>
      <c r="KT214" s="1087"/>
      <c r="KU214" s="1087"/>
      <c r="KV214" s="1087"/>
      <c r="KW214" s="1087"/>
      <c r="KX214" s="1087"/>
      <c r="KY214" s="1087"/>
      <c r="KZ214" s="1087"/>
      <c r="LA214" s="1087"/>
      <c r="LB214" s="1087"/>
      <c r="LC214" s="1087"/>
      <c r="LD214" s="1087"/>
      <c r="LE214" s="1087"/>
      <c r="LF214" s="1087"/>
      <c r="LG214" s="1087"/>
      <c r="LH214" s="1087"/>
      <c r="LI214" s="1087"/>
      <c r="LJ214" s="1087"/>
      <c r="LK214" s="1087"/>
      <c r="LL214" s="1087"/>
      <c r="LM214" s="1087"/>
      <c r="LN214" s="1087"/>
      <c r="LO214" s="1087"/>
      <c r="LP214" s="1087"/>
      <c r="LQ214" s="1087"/>
      <c r="LR214" s="1087"/>
      <c r="LS214" s="1087"/>
      <c r="LT214" s="1087"/>
      <c r="LU214" s="1087"/>
      <c r="LV214" s="1087"/>
      <c r="LW214" s="1087"/>
      <c r="LX214" s="1087"/>
      <c r="LY214" s="1087"/>
      <c r="LZ214" s="1087"/>
      <c r="MA214" s="1087"/>
      <c r="MB214" s="1087"/>
      <c r="MC214" s="1087"/>
      <c r="MD214" s="1087"/>
      <c r="ME214" s="1087"/>
      <c r="MF214" s="1087"/>
      <c r="MG214" s="1087"/>
      <c r="MH214" s="1087"/>
      <c r="MI214" s="1087"/>
      <c r="MJ214" s="1087"/>
      <c r="MK214" s="1087"/>
      <c r="ML214" s="1087"/>
      <c r="MM214" s="1087"/>
      <c r="MN214" s="1087"/>
      <c r="MO214" s="1087"/>
      <c r="MP214" s="1087"/>
      <c r="MQ214" s="1087"/>
      <c r="MR214" s="1087"/>
      <c r="MS214" s="1087"/>
      <c r="MT214" s="1087"/>
      <c r="MU214" s="1087"/>
      <c r="MV214" s="1087"/>
      <c r="MW214" s="1087"/>
      <c r="MX214" s="1087"/>
      <c r="MY214" s="1087"/>
      <c r="MZ214" s="1087"/>
      <c r="NA214" s="1087"/>
      <c r="NB214" s="1087"/>
      <c r="NC214" s="1087"/>
      <c r="ND214" s="1087"/>
      <c r="NE214" s="1087"/>
      <c r="NF214" s="1087"/>
      <c r="NG214" s="1087"/>
      <c r="NH214" s="1087"/>
      <c r="NI214" s="1087"/>
      <c r="NJ214" s="1087"/>
      <c r="NK214" s="1087"/>
      <c r="NL214" s="1087"/>
      <c r="NM214" s="1087"/>
      <c r="NN214" s="1087"/>
      <c r="NO214" s="1087"/>
      <c r="NP214" s="1087"/>
      <c r="NQ214" s="1087"/>
      <c r="NR214" s="1087"/>
      <c r="NS214" s="1087"/>
      <c r="NT214" s="1087"/>
      <c r="NU214" s="1087"/>
      <c r="NV214" s="1087"/>
      <c r="NW214" s="1087"/>
      <c r="NX214" s="1087"/>
      <c r="NY214" s="1087"/>
      <c r="NZ214" s="1087"/>
      <c r="OA214" s="1087"/>
      <c r="OB214" s="1087"/>
      <c r="OC214" s="1087"/>
      <c r="OD214" s="1087"/>
      <c r="OE214" s="1087"/>
      <c r="OF214" s="1087"/>
      <c r="OG214" s="1087"/>
      <c r="OH214" s="1087"/>
      <c r="OI214" s="1087"/>
      <c r="OJ214" s="1087"/>
      <c r="OK214" s="1087"/>
      <c r="OL214" s="1087"/>
      <c r="OM214" s="1087"/>
      <c r="ON214" s="1087"/>
      <c r="OO214" s="1087"/>
      <c r="OP214" s="1087"/>
      <c r="OQ214" s="1087"/>
      <c r="OR214" s="1087"/>
      <c r="OS214" s="1087"/>
      <c r="OT214" s="1087"/>
      <c r="OU214" s="1087"/>
      <c r="OV214" s="1087"/>
      <c r="OW214" s="1087"/>
      <c r="OX214" s="1087"/>
      <c r="OY214" s="1087"/>
      <c r="OZ214" s="1087"/>
      <c r="PA214" s="1087"/>
      <c r="PB214" s="1087"/>
      <c r="PC214" s="1087"/>
      <c r="PD214" s="1087"/>
      <c r="PE214" s="1087"/>
      <c r="PF214" s="1087"/>
      <c r="PG214" s="1087"/>
      <c r="PH214" s="1087"/>
      <c r="PI214" s="1087"/>
      <c r="PJ214" s="1087"/>
      <c r="PK214" s="1087"/>
      <c r="PL214" s="1087"/>
      <c r="PM214" s="1087"/>
      <c r="PN214" s="1087"/>
      <c r="PO214" s="1087"/>
      <c r="PP214" s="1087"/>
      <c r="PQ214" s="1087"/>
      <c r="PR214" s="1087"/>
      <c r="PS214" s="1087"/>
      <c r="PT214" s="1087"/>
      <c r="PU214" s="1087"/>
      <c r="PV214" s="1087"/>
      <c r="PW214" s="1087"/>
      <c r="PX214" s="1087"/>
      <c r="PY214" s="1087"/>
      <c r="PZ214" s="1087"/>
      <c r="QA214" s="1087"/>
      <c r="QB214" s="1087"/>
      <c r="QC214" s="1087"/>
      <c r="QD214" s="1087"/>
      <c r="QE214" s="1087"/>
      <c r="QF214" s="1087"/>
      <c r="QG214" s="1087"/>
      <c r="QH214" s="1087"/>
      <c r="QI214" s="1087"/>
      <c r="QJ214" s="1087"/>
      <c r="QK214" s="1087"/>
      <c r="QL214" s="1087"/>
      <c r="QM214" s="1087"/>
      <c r="QN214" s="1087"/>
      <c r="QO214" s="1087"/>
      <c r="QP214" s="1087"/>
      <c r="QQ214" s="1087"/>
      <c r="QR214" s="1087"/>
      <c r="QS214" s="1087"/>
      <c r="QT214" s="1087"/>
      <c r="QU214" s="1087"/>
      <c r="QV214" s="1087"/>
      <c r="QW214" s="1087"/>
      <c r="QX214" s="1087"/>
      <c r="QY214" s="1087"/>
      <c r="QZ214" s="1087"/>
      <c r="RA214" s="1087"/>
      <c r="RB214" s="1087"/>
      <c r="RC214" s="1087"/>
      <c r="RD214" s="1087"/>
      <c r="RE214" s="1087"/>
      <c r="RF214" s="1087"/>
      <c r="RG214" s="1087"/>
      <c r="RH214" s="1087"/>
      <c r="RI214" s="1087"/>
      <c r="RJ214" s="1087"/>
      <c r="RK214" s="1087"/>
      <c r="RL214" s="1087"/>
      <c r="RM214" s="1087"/>
      <c r="RN214" s="1087"/>
      <c r="RO214" s="1087"/>
      <c r="RP214" s="1087"/>
      <c r="RQ214" s="1087"/>
      <c r="RR214" s="1087"/>
      <c r="RS214" s="1087"/>
      <c r="RT214" s="1087"/>
      <c r="RU214" s="1087"/>
      <c r="RV214" s="1087"/>
      <c r="RW214" s="1087"/>
      <c r="RX214" s="1087"/>
      <c r="RY214" s="1087"/>
      <c r="RZ214" s="1087"/>
      <c r="SA214" s="1087"/>
      <c r="SB214" s="1087"/>
      <c r="SC214" s="1087"/>
      <c r="SD214" s="1087"/>
      <c r="SE214" s="1087"/>
      <c r="SF214" s="1087"/>
      <c r="SG214" s="1087"/>
      <c r="SH214" s="1087"/>
      <c r="SI214" s="1087"/>
      <c r="SJ214" s="1087"/>
      <c r="SK214" s="1087"/>
      <c r="SL214" s="1087"/>
      <c r="SM214" s="1087"/>
      <c r="SN214" s="1087"/>
      <c r="SO214" s="1087"/>
      <c r="SP214" s="1087"/>
      <c r="SQ214" s="1087"/>
      <c r="SR214" s="1087"/>
      <c r="SS214" s="1087"/>
      <c r="ST214" s="1087"/>
      <c r="SU214" s="1087"/>
      <c r="SV214" s="1087"/>
      <c r="SW214" s="1087"/>
      <c r="SX214" s="1087"/>
      <c r="SY214" s="1087"/>
      <c r="SZ214" s="1087"/>
      <c r="TA214" s="1087"/>
      <c r="TB214" s="1087"/>
      <c r="TC214" s="1087"/>
      <c r="TD214" s="1087"/>
      <c r="TE214" s="1087"/>
      <c r="TF214" s="1087"/>
      <c r="TG214" s="1087"/>
      <c r="TH214" s="1087"/>
      <c r="TI214" s="1087"/>
      <c r="TJ214" s="1087"/>
      <c r="TK214" s="1087"/>
      <c r="TL214" s="1087"/>
      <c r="TM214" s="1087"/>
      <c r="TN214" s="1087"/>
      <c r="TO214" s="1087"/>
      <c r="TP214" s="1087"/>
      <c r="TQ214" s="1087"/>
      <c r="TR214" s="1087"/>
      <c r="TS214" s="1087"/>
      <c r="TT214" s="1087"/>
      <c r="TU214" s="1087"/>
      <c r="TV214" s="1087"/>
      <c r="TW214" s="1087"/>
      <c r="TX214" s="1087"/>
      <c r="TY214" s="1087"/>
      <c r="TZ214" s="1087"/>
      <c r="UA214" s="1087"/>
      <c r="UB214" s="1087"/>
      <c r="UC214" s="1087"/>
      <c r="UD214" s="1087"/>
      <c r="UE214" s="1087"/>
      <c r="UF214" s="1087"/>
      <c r="UG214" s="1087"/>
      <c r="UH214" s="1087"/>
      <c r="UI214" s="1087"/>
      <c r="UJ214" s="1087"/>
      <c r="UK214" s="1087"/>
      <c r="UL214" s="1087"/>
      <c r="UM214" s="1087"/>
      <c r="UN214" s="1087"/>
      <c r="UO214" s="1087"/>
      <c r="UP214" s="1087"/>
      <c r="UQ214" s="1087"/>
      <c r="UR214" s="1087"/>
      <c r="US214" s="1087"/>
      <c r="UT214" s="1087"/>
      <c r="UU214" s="1087"/>
      <c r="UV214" s="1087"/>
      <c r="UW214" s="1087"/>
      <c r="UX214" s="1087"/>
      <c r="UY214" s="1087"/>
      <c r="UZ214" s="1087"/>
      <c r="VA214" s="1087"/>
      <c r="VB214" s="1087"/>
      <c r="VC214" s="1087"/>
      <c r="VD214" s="1087"/>
      <c r="VE214" s="1087"/>
      <c r="VF214" s="1087"/>
      <c r="VG214" s="1087"/>
      <c r="VH214" s="1087"/>
      <c r="VI214" s="1087"/>
      <c r="VJ214" s="1087"/>
      <c r="VK214" s="1087"/>
      <c r="VL214" s="1087"/>
      <c r="VM214" s="1087"/>
      <c r="VN214" s="1087"/>
      <c r="VO214" s="1087"/>
      <c r="VP214" s="1087"/>
      <c r="VQ214" s="1087"/>
      <c r="VR214" s="1087"/>
      <c r="VS214" s="1087"/>
      <c r="VT214" s="1087"/>
      <c r="VU214" s="1087"/>
      <c r="VV214" s="1087"/>
      <c r="VW214" s="1087"/>
      <c r="VX214" s="1087"/>
      <c r="VY214" s="1087"/>
      <c r="VZ214" s="1087"/>
      <c r="WA214" s="1087"/>
      <c r="WB214" s="1087"/>
      <c r="WC214" s="1087"/>
      <c r="WD214" s="1087"/>
      <c r="WE214" s="1087"/>
      <c r="WF214" s="1087"/>
      <c r="WG214" s="1087"/>
      <c r="WH214" s="1087"/>
      <c r="WI214" s="1087"/>
      <c r="WJ214" s="1087"/>
      <c r="WK214" s="1087"/>
      <c r="WL214" s="1087"/>
      <c r="WM214" s="1087"/>
      <c r="WN214" s="1087"/>
      <c r="WO214" s="1087"/>
      <c r="WP214" s="1087"/>
      <c r="WQ214" s="1087"/>
      <c r="WR214" s="1087"/>
      <c r="WS214" s="1087"/>
      <c r="WT214" s="1087"/>
      <c r="WU214" s="1087"/>
      <c r="WV214" s="1087"/>
      <c r="WW214" s="1087"/>
      <c r="WX214" s="1087"/>
      <c r="WY214" s="1087"/>
      <c r="WZ214" s="1087"/>
      <c r="XA214" s="1087"/>
      <c r="XB214" s="1087"/>
      <c r="XC214" s="1087"/>
      <c r="XD214" s="1087"/>
      <c r="XE214" s="1087"/>
      <c r="XF214" s="1087"/>
      <c r="XG214" s="1087"/>
      <c r="XH214" s="1087"/>
      <c r="XI214" s="1087"/>
      <c r="XJ214" s="1087"/>
      <c r="XK214" s="1087"/>
      <c r="XL214" s="1087"/>
      <c r="XM214" s="1087"/>
      <c r="XN214" s="1087"/>
      <c r="XO214" s="1087"/>
      <c r="XP214" s="1087"/>
      <c r="XQ214" s="1087"/>
      <c r="XR214" s="1087"/>
      <c r="XS214" s="1087"/>
      <c r="XT214" s="1087"/>
      <c r="XU214" s="1087"/>
      <c r="XV214" s="1087"/>
      <c r="XW214" s="1087"/>
      <c r="XX214" s="1087"/>
      <c r="XY214" s="1087"/>
      <c r="XZ214" s="1087"/>
      <c r="YA214" s="1087"/>
      <c r="YB214" s="1087"/>
      <c r="YC214" s="1087"/>
      <c r="YD214" s="1087"/>
      <c r="YE214" s="1087"/>
      <c r="YF214" s="1087"/>
      <c r="YG214" s="1087"/>
      <c r="YH214" s="1087"/>
      <c r="YI214" s="1087"/>
      <c r="YJ214" s="1087"/>
      <c r="YK214" s="1087"/>
      <c r="YL214" s="1087"/>
      <c r="YM214" s="1087"/>
      <c r="YN214" s="1087"/>
      <c r="YO214" s="1087"/>
      <c r="YP214" s="1087"/>
      <c r="YQ214" s="1087"/>
      <c r="YR214" s="1087"/>
      <c r="YS214" s="1087"/>
      <c r="YT214" s="1087"/>
      <c r="YU214" s="1087"/>
      <c r="YV214" s="1087"/>
      <c r="YW214" s="1087"/>
      <c r="YX214" s="1087"/>
      <c r="YY214" s="1087"/>
      <c r="YZ214" s="1087"/>
      <c r="ZA214" s="1087"/>
      <c r="ZB214" s="1087"/>
      <c r="ZC214" s="1087"/>
      <c r="ZD214" s="1087"/>
      <c r="ZE214" s="1087"/>
      <c r="ZF214" s="1087"/>
      <c r="ZG214" s="1087"/>
      <c r="ZH214" s="1087"/>
      <c r="ZI214" s="1087"/>
      <c r="ZJ214" s="1087"/>
      <c r="ZK214" s="1087"/>
      <c r="ZL214" s="1087"/>
      <c r="ZM214" s="1087"/>
      <c r="ZN214" s="1087"/>
      <c r="ZO214" s="1087"/>
      <c r="ZP214" s="1087"/>
      <c r="ZQ214" s="1087"/>
      <c r="ZR214" s="1087"/>
      <c r="ZS214" s="1087"/>
      <c r="ZT214" s="1087"/>
      <c r="ZU214" s="1087"/>
      <c r="ZV214" s="1087"/>
      <c r="ZW214" s="1087"/>
      <c r="ZX214" s="1087"/>
      <c r="ZY214" s="1087"/>
      <c r="ZZ214" s="1087"/>
      <c r="AAA214" s="1087"/>
      <c r="AAB214" s="1087"/>
      <c r="AAC214" s="1087"/>
      <c r="AAD214" s="1087"/>
      <c r="AAE214" s="1087"/>
      <c r="AAF214" s="1087"/>
      <c r="AAG214" s="1087"/>
      <c r="AAH214" s="1087"/>
      <c r="AAI214" s="1087"/>
      <c r="AAJ214" s="1087"/>
      <c r="AAK214" s="1087"/>
      <c r="AAL214" s="1087"/>
      <c r="AAM214" s="1087"/>
      <c r="AAN214" s="1087"/>
      <c r="AAO214" s="1087"/>
      <c r="AAP214" s="1087"/>
      <c r="AAQ214" s="1087"/>
      <c r="AAR214" s="1087"/>
      <c r="AAS214" s="1087"/>
      <c r="AAT214" s="1087"/>
      <c r="AAU214" s="1087"/>
      <c r="AAV214" s="1087"/>
      <c r="AAW214" s="1087"/>
      <c r="AAX214" s="1087"/>
      <c r="AAY214" s="1087"/>
      <c r="AAZ214" s="1087"/>
      <c r="ABA214" s="1087"/>
      <c r="ABB214" s="1087"/>
      <c r="ABC214" s="1087"/>
      <c r="ABD214" s="1087"/>
      <c r="ABE214" s="1087"/>
      <c r="ABF214" s="1087"/>
      <c r="ABG214" s="1087"/>
      <c r="ABH214" s="1087"/>
      <c r="ABI214" s="1087"/>
      <c r="ABJ214" s="1087"/>
      <c r="ABK214" s="1087"/>
      <c r="ABL214" s="1087"/>
      <c r="ABM214" s="1087"/>
      <c r="ABN214" s="1087"/>
      <c r="ABO214" s="1087"/>
      <c r="ABP214" s="1087"/>
      <c r="ABQ214" s="1087"/>
      <c r="ABR214" s="1087"/>
      <c r="ABS214" s="1087"/>
      <c r="ABT214" s="1087"/>
      <c r="ABU214" s="1087"/>
      <c r="ABV214" s="1087"/>
      <c r="ABW214" s="1087"/>
      <c r="ABX214" s="1087"/>
      <c r="ABY214" s="1087"/>
      <c r="ABZ214" s="1087"/>
      <c r="ACA214" s="1087"/>
      <c r="ACB214" s="1087"/>
      <c r="ACC214" s="1087"/>
      <c r="ACD214" s="1087"/>
      <c r="ACE214" s="1087"/>
      <c r="ACF214" s="1087"/>
      <c r="ACG214" s="1087"/>
      <c r="ACH214" s="1087"/>
      <c r="ACI214" s="1087"/>
      <c r="ACJ214" s="1087"/>
      <c r="ACK214" s="1087"/>
      <c r="ACL214" s="1087"/>
      <c r="ACM214" s="1087"/>
      <c r="ACN214" s="1087"/>
      <c r="ACO214" s="1087"/>
      <c r="ACP214" s="1087"/>
      <c r="ACQ214" s="1087"/>
      <c r="ACR214" s="1087"/>
      <c r="ACS214" s="1087"/>
      <c r="ACT214" s="1087"/>
      <c r="ACU214" s="1087"/>
      <c r="ACV214" s="1087"/>
      <c r="ACW214" s="1087"/>
      <c r="ACX214" s="1087"/>
      <c r="ACY214" s="1087"/>
      <c r="ACZ214" s="1087"/>
      <c r="ADA214" s="1087"/>
      <c r="ADB214" s="1087"/>
      <c r="ADC214" s="1087"/>
      <c r="ADD214" s="1087"/>
      <c r="ADE214" s="1087"/>
      <c r="ADF214" s="1087"/>
      <c r="ADG214" s="1087"/>
      <c r="ADH214" s="1087"/>
      <c r="ADI214" s="1087"/>
      <c r="ADJ214" s="1087"/>
      <c r="ADK214" s="1087"/>
      <c r="ADL214" s="1087"/>
      <c r="ADM214" s="1087"/>
      <c r="ADN214" s="1087"/>
      <c r="ADO214" s="1087"/>
      <c r="ADP214" s="1087"/>
      <c r="ADQ214" s="1087"/>
      <c r="ADR214" s="1087"/>
      <c r="ADS214" s="1087"/>
      <c r="ADT214" s="1087"/>
      <c r="ADU214" s="1087"/>
      <c r="ADV214" s="1087"/>
      <c r="ADW214" s="1087"/>
      <c r="ADX214" s="1087"/>
      <c r="ADY214" s="1087"/>
      <c r="ADZ214" s="1087"/>
      <c r="AEA214" s="1087"/>
      <c r="AEB214" s="1087"/>
      <c r="AEC214" s="1087"/>
      <c r="AED214" s="1087"/>
      <c r="AEE214" s="1087"/>
      <c r="AEF214" s="1087"/>
      <c r="AEG214" s="1087"/>
      <c r="AEH214" s="1087"/>
      <c r="AEI214" s="1087"/>
      <c r="AEJ214" s="1087"/>
      <c r="AEK214" s="1087"/>
      <c r="AEL214" s="1087"/>
      <c r="AEM214" s="1087"/>
      <c r="AEN214" s="1087"/>
      <c r="AEO214" s="1087"/>
      <c r="AEP214" s="1087"/>
      <c r="AEQ214" s="1087"/>
      <c r="AER214" s="1087"/>
      <c r="AES214" s="1087"/>
      <c r="AET214" s="1087"/>
      <c r="AEU214" s="1087"/>
      <c r="AEV214" s="1087"/>
      <c r="AEW214" s="1087"/>
      <c r="AEX214" s="1087"/>
      <c r="AEY214" s="1087"/>
      <c r="AEZ214" s="1087"/>
      <c r="AFA214" s="1087"/>
      <c r="AFB214" s="1087"/>
      <c r="AFC214" s="1087"/>
      <c r="AFD214" s="1087"/>
      <c r="AFE214" s="1087"/>
      <c r="AFF214" s="1087"/>
      <c r="AFG214" s="1087"/>
      <c r="AFH214" s="1087"/>
      <c r="AFI214" s="1087"/>
      <c r="AFJ214" s="1087"/>
      <c r="AFK214" s="1087"/>
      <c r="AFL214" s="1087"/>
      <c r="AFM214" s="1087"/>
      <c r="AFN214" s="1087"/>
      <c r="AFO214" s="1087"/>
      <c r="AFP214" s="1087"/>
      <c r="AFQ214" s="1087"/>
      <c r="AFR214" s="1087"/>
      <c r="AFS214" s="1087"/>
      <c r="AFT214" s="1087"/>
      <c r="AFU214" s="1087"/>
      <c r="AFV214" s="1087"/>
      <c r="AFW214" s="1087"/>
      <c r="AFX214" s="1087"/>
      <c r="AFY214" s="1087"/>
      <c r="AFZ214" s="1087"/>
      <c r="AGA214" s="1087"/>
      <c r="AGB214" s="1087"/>
      <c r="AGC214" s="1087"/>
      <c r="AGD214" s="1087"/>
      <c r="AGE214" s="1087"/>
      <c r="AGF214" s="1087"/>
      <c r="AGG214" s="1087"/>
      <c r="AGH214" s="1087"/>
      <c r="AGI214" s="1087"/>
      <c r="AGJ214" s="1087"/>
      <c r="AGK214" s="1087"/>
      <c r="AGL214" s="1087"/>
      <c r="AGM214" s="1087"/>
      <c r="AGN214" s="1087"/>
      <c r="AGO214" s="1087"/>
      <c r="AGP214" s="1087"/>
      <c r="AGQ214" s="1087"/>
      <c r="AGR214" s="1087"/>
      <c r="AGS214" s="1087"/>
      <c r="AGT214" s="1087"/>
      <c r="AGU214" s="1087"/>
      <c r="AGV214" s="1087"/>
      <c r="AGW214" s="1087"/>
      <c r="AGX214" s="1087"/>
      <c r="AGY214" s="1087"/>
      <c r="AGZ214" s="1087"/>
      <c r="AHA214" s="1087"/>
      <c r="AHB214" s="1087"/>
      <c r="AHC214" s="1087"/>
      <c r="AHD214" s="1087"/>
      <c r="AHE214" s="1087"/>
      <c r="AHF214" s="1087"/>
      <c r="AHG214" s="1087"/>
      <c r="AHH214" s="1087"/>
      <c r="AHI214" s="1087"/>
      <c r="AHJ214" s="1087"/>
      <c r="AHK214" s="1087"/>
      <c r="AHL214" s="1087"/>
      <c r="AHM214" s="1087"/>
      <c r="AHN214" s="1087"/>
      <c r="AHO214" s="1087"/>
      <c r="AHP214" s="1087"/>
      <c r="AHQ214" s="1087"/>
      <c r="AHR214" s="1087"/>
      <c r="AHS214" s="1087"/>
      <c r="AHT214" s="1087"/>
      <c r="AHU214" s="1087"/>
      <c r="AHV214" s="1087"/>
      <c r="AHW214" s="1087"/>
      <c r="AHX214" s="1087"/>
      <c r="AHY214" s="1087"/>
      <c r="AHZ214" s="1087"/>
      <c r="AIA214" s="1087"/>
      <c r="AIB214" s="1087"/>
      <c r="AIC214" s="1087"/>
      <c r="AID214" s="1087"/>
      <c r="AIE214" s="1087"/>
      <c r="AIF214" s="1087"/>
      <c r="AIG214" s="1087"/>
      <c r="AIH214" s="1087"/>
      <c r="AII214" s="1087"/>
      <c r="AIJ214" s="1087"/>
      <c r="AIK214" s="1087"/>
      <c r="AIL214" s="1087"/>
      <c r="AIM214" s="1087"/>
      <c r="AIN214" s="1087"/>
      <c r="AIO214" s="1087"/>
      <c r="AIP214" s="1087"/>
      <c r="AIQ214" s="1087"/>
      <c r="AIR214" s="1087"/>
      <c r="AIS214" s="1087"/>
      <c r="AIT214" s="1087"/>
      <c r="AIU214" s="1087"/>
      <c r="AIV214" s="1087"/>
      <c r="AIW214" s="1087"/>
      <c r="AIX214" s="1087"/>
      <c r="AIY214" s="1087"/>
      <c r="AIZ214" s="1087"/>
      <c r="AJA214" s="1087"/>
      <c r="AJB214" s="1087"/>
      <c r="AJC214" s="1087"/>
      <c r="AJD214" s="1087"/>
      <c r="AJE214" s="1087"/>
      <c r="AJF214" s="1087"/>
      <c r="AJG214" s="1087"/>
      <c r="AJH214" s="1087"/>
      <c r="AJI214" s="1087"/>
      <c r="AJJ214" s="1087"/>
      <c r="AJK214" s="1087"/>
      <c r="AJL214" s="1087"/>
      <c r="AJM214" s="1087"/>
      <c r="AJN214" s="1087"/>
      <c r="AJO214" s="1087"/>
      <c r="AJP214" s="1087"/>
      <c r="AJQ214" s="1087"/>
      <c r="AJR214" s="1087"/>
      <c r="AJS214" s="1087"/>
      <c r="AJT214" s="1087"/>
      <c r="AJU214" s="1087"/>
      <c r="AJV214" s="1087"/>
      <c r="AJW214" s="1087"/>
      <c r="AJX214" s="1087"/>
      <c r="AJY214" s="1087"/>
      <c r="AJZ214" s="1087"/>
      <c r="AKA214" s="1087"/>
      <c r="AKB214" s="1087"/>
      <c r="AKC214" s="1087"/>
      <c r="AKD214" s="1087"/>
      <c r="AKE214" s="1087"/>
      <c r="AKF214" s="1087"/>
      <c r="AKG214" s="1087"/>
      <c r="AKH214" s="1087"/>
      <c r="AKI214" s="1087"/>
      <c r="AKJ214" s="1087"/>
      <c r="AKK214" s="1087"/>
      <c r="AKL214" s="1087"/>
      <c r="AKM214" s="1087"/>
      <c r="AKN214" s="1087"/>
      <c r="AKO214" s="1087"/>
      <c r="AKP214" s="1087"/>
      <c r="AKQ214" s="1087"/>
      <c r="AKR214" s="1087"/>
      <c r="AKS214" s="1087"/>
      <c r="AKT214" s="1087"/>
      <c r="AKU214" s="1087"/>
      <c r="AKV214" s="1087"/>
      <c r="AKW214" s="1087"/>
      <c r="AKX214" s="1087"/>
      <c r="AKY214" s="1087"/>
      <c r="AKZ214" s="1087"/>
      <c r="ALA214" s="1087"/>
      <c r="ALB214" s="1087"/>
      <c r="ALC214" s="1087"/>
      <c r="ALD214" s="1087"/>
      <c r="ALE214" s="1087"/>
      <c r="ALF214" s="1087"/>
      <c r="ALG214" s="1087"/>
      <c r="ALH214" s="1087"/>
      <c r="ALI214" s="1087"/>
      <c r="ALJ214" s="1087"/>
      <c r="ALK214" s="1087"/>
      <c r="ALL214" s="1087"/>
      <c r="ALM214" s="1087"/>
      <c r="ALN214" s="1087"/>
      <c r="ALO214" s="1087"/>
      <c r="ALP214" s="1087"/>
      <c r="ALQ214" s="1087"/>
      <c r="ALR214" s="1087"/>
      <c r="ALS214" s="1087"/>
      <c r="ALT214" s="1087"/>
      <c r="ALU214" s="1087"/>
      <c r="ALV214" s="1087"/>
      <c r="ALW214" s="1087"/>
      <c r="ALX214" s="1087"/>
      <c r="ALY214" s="1087"/>
      <c r="ALZ214" s="1087"/>
      <c r="AMA214" s="1087"/>
      <c r="AMB214" s="1087"/>
      <c r="AMC214" s="1087"/>
      <c r="AMD214" s="1087"/>
      <c r="AME214" s="1087"/>
      <c r="AMF214" s="1087"/>
      <c r="AMG214" s="1087"/>
      <c r="AMH214" s="1087"/>
    </row>
    <row r="215" spans="1:1024" s="793" customFormat="1" ht="12" x14ac:dyDescent="0.2">
      <c r="A215" s="1113" t="s">
        <v>2808</v>
      </c>
      <c r="B215" s="793" t="s">
        <v>2809</v>
      </c>
      <c r="C215" s="1085">
        <v>482737551.01999998</v>
      </c>
      <c r="D215" s="1085">
        <v>-13981704.16</v>
      </c>
      <c r="E215" s="1085">
        <v>468755846.86000001</v>
      </c>
      <c r="F215" s="1085">
        <v>123409397.04000001</v>
      </c>
      <c r="G215" s="1085">
        <v>345346449.81999999</v>
      </c>
      <c r="H215" s="1357">
        <f t="shared" si="3"/>
        <v>0.26327009650475425</v>
      </c>
      <c r="I215" s="1087"/>
      <c r="J215" s="1087"/>
      <c r="K215" s="1087"/>
      <c r="L215" s="1087"/>
      <c r="M215" s="1087"/>
      <c r="N215" s="1087"/>
      <c r="O215" s="1087"/>
      <c r="P215" s="1087"/>
      <c r="Q215" s="1087"/>
      <c r="R215" s="1087"/>
      <c r="S215" s="1087"/>
      <c r="T215" s="1087"/>
      <c r="U215" s="1087"/>
      <c r="V215" s="1087"/>
      <c r="W215" s="1087"/>
      <c r="X215" s="1087"/>
      <c r="Y215" s="1087"/>
      <c r="Z215" s="1087"/>
      <c r="AA215" s="1087"/>
      <c r="AB215" s="1087"/>
      <c r="AC215" s="1087"/>
      <c r="AD215" s="1087"/>
      <c r="AE215" s="1087"/>
      <c r="AF215" s="1087"/>
      <c r="AG215" s="1087"/>
      <c r="AH215" s="1087"/>
      <c r="AI215" s="1087"/>
      <c r="AJ215" s="1087"/>
      <c r="AK215" s="1087"/>
      <c r="AL215" s="1087"/>
      <c r="AM215" s="1087"/>
      <c r="AN215" s="1087"/>
      <c r="AO215" s="1087"/>
      <c r="AP215" s="1087"/>
      <c r="AQ215" s="1087"/>
      <c r="AR215" s="1087"/>
      <c r="AS215" s="1087"/>
      <c r="AT215" s="1087"/>
      <c r="AU215" s="1087"/>
      <c r="AV215" s="1087"/>
      <c r="AW215" s="1087"/>
      <c r="AX215" s="1087"/>
      <c r="AY215" s="1087"/>
      <c r="AZ215" s="1087"/>
      <c r="BA215" s="1087"/>
      <c r="BB215" s="1087"/>
      <c r="BC215" s="1087"/>
      <c r="BD215" s="1087"/>
      <c r="BE215" s="1087"/>
      <c r="BF215" s="1087"/>
      <c r="BG215" s="1087"/>
      <c r="BH215" s="1087"/>
      <c r="BI215" s="1087"/>
      <c r="BJ215" s="1087"/>
      <c r="BK215" s="1087"/>
      <c r="BL215" s="1087"/>
      <c r="BM215" s="1087"/>
      <c r="BN215" s="1087"/>
      <c r="BO215" s="1087"/>
      <c r="BP215" s="1087"/>
      <c r="BQ215" s="1087"/>
      <c r="BR215" s="1087"/>
      <c r="BS215" s="1087"/>
      <c r="BT215" s="1087"/>
      <c r="BU215" s="1087"/>
      <c r="BV215" s="1087"/>
      <c r="BW215" s="1087"/>
      <c r="BX215" s="1087"/>
      <c r="BY215" s="1087"/>
      <c r="BZ215" s="1087"/>
      <c r="CA215" s="1087"/>
      <c r="CB215" s="1087"/>
      <c r="CC215" s="1087"/>
      <c r="CD215" s="1087"/>
      <c r="CE215" s="1087"/>
      <c r="CF215" s="1087"/>
      <c r="CG215" s="1087"/>
      <c r="CH215" s="1087"/>
      <c r="CI215" s="1087"/>
      <c r="CJ215" s="1087"/>
      <c r="CK215" s="1087"/>
      <c r="CL215" s="1087"/>
      <c r="CM215" s="1087"/>
      <c r="CN215" s="1087"/>
      <c r="CO215" s="1087"/>
      <c r="CP215" s="1087"/>
      <c r="CQ215" s="1087"/>
      <c r="CR215" s="1087"/>
      <c r="CS215" s="1087"/>
      <c r="CT215" s="1087"/>
      <c r="CU215" s="1087"/>
      <c r="CV215" s="1087"/>
      <c r="CW215" s="1087"/>
      <c r="CX215" s="1087"/>
      <c r="CY215" s="1087"/>
      <c r="CZ215" s="1087"/>
      <c r="DA215" s="1087"/>
      <c r="DB215" s="1087"/>
      <c r="DC215" s="1087"/>
      <c r="DD215" s="1087"/>
      <c r="DE215" s="1087"/>
      <c r="DF215" s="1087"/>
      <c r="DG215" s="1087"/>
      <c r="DH215" s="1087"/>
      <c r="DI215" s="1087"/>
      <c r="DJ215" s="1087"/>
      <c r="DK215" s="1087"/>
      <c r="DL215" s="1087"/>
      <c r="DM215" s="1087"/>
      <c r="DN215" s="1087"/>
      <c r="DO215" s="1087"/>
      <c r="DP215" s="1087"/>
      <c r="DQ215" s="1087"/>
      <c r="DR215" s="1087"/>
      <c r="DS215" s="1087"/>
      <c r="DT215" s="1087"/>
      <c r="DU215" s="1087"/>
      <c r="DV215" s="1087"/>
      <c r="DW215" s="1087"/>
      <c r="DX215" s="1087"/>
      <c r="DY215" s="1087"/>
      <c r="DZ215" s="1087"/>
      <c r="EA215" s="1087"/>
      <c r="EB215" s="1087"/>
      <c r="EC215" s="1087"/>
      <c r="ED215" s="1087"/>
      <c r="EE215" s="1087"/>
      <c r="EF215" s="1087"/>
      <c r="EG215" s="1087"/>
      <c r="EH215" s="1087"/>
      <c r="EI215" s="1087"/>
      <c r="EJ215" s="1087"/>
      <c r="EK215" s="1087"/>
      <c r="EL215" s="1087"/>
      <c r="EM215" s="1087"/>
      <c r="EN215" s="1087"/>
      <c r="EO215" s="1087"/>
      <c r="EP215" s="1087"/>
      <c r="EQ215" s="1087"/>
      <c r="ER215" s="1087"/>
      <c r="ES215" s="1087"/>
      <c r="ET215" s="1087"/>
      <c r="EU215" s="1087"/>
      <c r="EV215" s="1087"/>
      <c r="EW215" s="1087"/>
      <c r="EX215" s="1087"/>
      <c r="EY215" s="1087"/>
      <c r="EZ215" s="1087"/>
      <c r="FA215" s="1087"/>
      <c r="FB215" s="1087"/>
      <c r="FC215" s="1087"/>
      <c r="FD215" s="1087"/>
      <c r="FE215" s="1087"/>
      <c r="FF215" s="1087"/>
      <c r="FG215" s="1087"/>
      <c r="FH215" s="1087"/>
      <c r="FI215" s="1087"/>
      <c r="FJ215" s="1087"/>
      <c r="FK215" s="1087"/>
      <c r="FL215" s="1087"/>
      <c r="FM215" s="1087"/>
      <c r="FN215" s="1087"/>
      <c r="FO215" s="1087"/>
      <c r="FP215" s="1087"/>
      <c r="FQ215" s="1087"/>
      <c r="FR215" s="1087"/>
      <c r="FS215" s="1087"/>
      <c r="FT215" s="1087"/>
      <c r="FU215" s="1087"/>
      <c r="FV215" s="1087"/>
      <c r="FW215" s="1087"/>
      <c r="FX215" s="1087"/>
      <c r="FY215" s="1087"/>
      <c r="FZ215" s="1087"/>
      <c r="GA215" s="1087"/>
      <c r="GB215" s="1087"/>
      <c r="GC215" s="1087"/>
      <c r="GD215" s="1087"/>
      <c r="GE215" s="1087"/>
      <c r="GF215" s="1087"/>
      <c r="GG215" s="1087"/>
      <c r="GH215" s="1087"/>
      <c r="GI215" s="1087"/>
      <c r="GJ215" s="1087"/>
      <c r="GK215" s="1087"/>
      <c r="GL215" s="1087"/>
      <c r="GM215" s="1087"/>
      <c r="GN215" s="1087"/>
      <c r="GO215" s="1087"/>
      <c r="GP215" s="1087"/>
      <c r="GQ215" s="1087"/>
      <c r="GR215" s="1087"/>
      <c r="GS215" s="1087"/>
      <c r="GT215" s="1087"/>
      <c r="GU215" s="1087"/>
      <c r="GV215" s="1087"/>
      <c r="GW215" s="1087"/>
      <c r="GX215" s="1087"/>
      <c r="GY215" s="1087"/>
      <c r="GZ215" s="1087"/>
      <c r="HA215" s="1087"/>
      <c r="HB215" s="1087"/>
      <c r="HC215" s="1087"/>
      <c r="HD215" s="1087"/>
      <c r="HE215" s="1087"/>
      <c r="HF215" s="1087"/>
      <c r="HG215" s="1087"/>
      <c r="HH215" s="1087"/>
      <c r="HI215" s="1087"/>
      <c r="HJ215" s="1087"/>
      <c r="HK215" s="1087"/>
      <c r="HL215" s="1087"/>
      <c r="HM215" s="1087"/>
      <c r="HN215" s="1087"/>
      <c r="HO215" s="1087"/>
      <c r="HP215" s="1087"/>
      <c r="HQ215" s="1087"/>
      <c r="HR215" s="1087"/>
      <c r="HS215" s="1087"/>
      <c r="HT215" s="1087"/>
      <c r="HU215" s="1087"/>
      <c r="HV215" s="1087"/>
      <c r="HW215" s="1087"/>
      <c r="HX215" s="1087"/>
      <c r="HY215" s="1087"/>
      <c r="HZ215" s="1087"/>
      <c r="IA215" s="1087"/>
      <c r="IB215" s="1087"/>
      <c r="IC215" s="1087"/>
      <c r="ID215" s="1087"/>
      <c r="IE215" s="1087"/>
      <c r="IF215" s="1087"/>
      <c r="IG215" s="1087"/>
      <c r="IH215" s="1087"/>
      <c r="II215" s="1087"/>
      <c r="IJ215" s="1087"/>
      <c r="IK215" s="1087"/>
      <c r="IL215" s="1087"/>
      <c r="IM215" s="1087"/>
      <c r="IN215" s="1087"/>
      <c r="IO215" s="1087"/>
      <c r="IP215" s="1087"/>
      <c r="IQ215" s="1087"/>
      <c r="IR215" s="1087"/>
      <c r="IS215" s="1087"/>
      <c r="IT215" s="1087"/>
      <c r="IU215" s="1087"/>
      <c r="IV215" s="1087"/>
      <c r="IW215" s="1087"/>
      <c r="IX215" s="1087"/>
      <c r="IY215" s="1087"/>
      <c r="IZ215" s="1087"/>
      <c r="JA215" s="1087"/>
      <c r="JB215" s="1087"/>
      <c r="JC215" s="1087"/>
      <c r="JD215" s="1087"/>
      <c r="JE215" s="1087"/>
      <c r="JF215" s="1087"/>
      <c r="JG215" s="1087"/>
      <c r="JH215" s="1087"/>
      <c r="JI215" s="1087"/>
      <c r="JJ215" s="1087"/>
      <c r="JK215" s="1087"/>
      <c r="JL215" s="1087"/>
      <c r="JM215" s="1087"/>
      <c r="JN215" s="1087"/>
      <c r="JO215" s="1087"/>
      <c r="JP215" s="1087"/>
      <c r="JQ215" s="1087"/>
      <c r="JR215" s="1087"/>
      <c r="JS215" s="1087"/>
      <c r="JT215" s="1087"/>
      <c r="JU215" s="1087"/>
      <c r="JV215" s="1087"/>
      <c r="JW215" s="1087"/>
      <c r="JX215" s="1087"/>
      <c r="JY215" s="1087"/>
      <c r="JZ215" s="1087"/>
      <c r="KA215" s="1087"/>
      <c r="KB215" s="1087"/>
      <c r="KC215" s="1087"/>
      <c r="KD215" s="1087"/>
      <c r="KE215" s="1087"/>
      <c r="KF215" s="1087"/>
      <c r="KG215" s="1087"/>
      <c r="KH215" s="1087"/>
      <c r="KI215" s="1087"/>
      <c r="KJ215" s="1087"/>
      <c r="KK215" s="1087"/>
      <c r="KL215" s="1087"/>
      <c r="KM215" s="1087"/>
      <c r="KN215" s="1087"/>
      <c r="KO215" s="1087"/>
      <c r="KP215" s="1087"/>
      <c r="KQ215" s="1087"/>
      <c r="KR215" s="1087"/>
      <c r="KS215" s="1087"/>
      <c r="KT215" s="1087"/>
      <c r="KU215" s="1087"/>
      <c r="KV215" s="1087"/>
      <c r="KW215" s="1087"/>
      <c r="KX215" s="1087"/>
      <c r="KY215" s="1087"/>
      <c r="KZ215" s="1087"/>
      <c r="LA215" s="1087"/>
      <c r="LB215" s="1087"/>
      <c r="LC215" s="1087"/>
      <c r="LD215" s="1087"/>
      <c r="LE215" s="1087"/>
      <c r="LF215" s="1087"/>
      <c r="LG215" s="1087"/>
      <c r="LH215" s="1087"/>
      <c r="LI215" s="1087"/>
      <c r="LJ215" s="1087"/>
      <c r="LK215" s="1087"/>
      <c r="LL215" s="1087"/>
      <c r="LM215" s="1087"/>
      <c r="LN215" s="1087"/>
      <c r="LO215" s="1087"/>
      <c r="LP215" s="1087"/>
      <c r="LQ215" s="1087"/>
      <c r="LR215" s="1087"/>
      <c r="LS215" s="1087"/>
      <c r="LT215" s="1087"/>
      <c r="LU215" s="1087"/>
      <c r="LV215" s="1087"/>
      <c r="LW215" s="1087"/>
      <c r="LX215" s="1087"/>
      <c r="LY215" s="1087"/>
      <c r="LZ215" s="1087"/>
      <c r="MA215" s="1087"/>
      <c r="MB215" s="1087"/>
      <c r="MC215" s="1087"/>
      <c r="MD215" s="1087"/>
      <c r="ME215" s="1087"/>
      <c r="MF215" s="1087"/>
      <c r="MG215" s="1087"/>
      <c r="MH215" s="1087"/>
      <c r="MI215" s="1087"/>
      <c r="MJ215" s="1087"/>
      <c r="MK215" s="1087"/>
      <c r="ML215" s="1087"/>
      <c r="MM215" s="1087"/>
      <c r="MN215" s="1087"/>
      <c r="MO215" s="1087"/>
      <c r="MP215" s="1087"/>
      <c r="MQ215" s="1087"/>
      <c r="MR215" s="1087"/>
      <c r="MS215" s="1087"/>
      <c r="MT215" s="1087"/>
      <c r="MU215" s="1087"/>
      <c r="MV215" s="1087"/>
      <c r="MW215" s="1087"/>
      <c r="MX215" s="1087"/>
      <c r="MY215" s="1087"/>
      <c r="MZ215" s="1087"/>
      <c r="NA215" s="1087"/>
      <c r="NB215" s="1087"/>
      <c r="NC215" s="1087"/>
      <c r="ND215" s="1087"/>
      <c r="NE215" s="1087"/>
      <c r="NF215" s="1087"/>
      <c r="NG215" s="1087"/>
      <c r="NH215" s="1087"/>
      <c r="NI215" s="1087"/>
      <c r="NJ215" s="1087"/>
      <c r="NK215" s="1087"/>
      <c r="NL215" s="1087"/>
      <c r="NM215" s="1087"/>
      <c r="NN215" s="1087"/>
      <c r="NO215" s="1087"/>
      <c r="NP215" s="1087"/>
      <c r="NQ215" s="1087"/>
      <c r="NR215" s="1087"/>
      <c r="NS215" s="1087"/>
      <c r="NT215" s="1087"/>
      <c r="NU215" s="1087"/>
      <c r="NV215" s="1087"/>
      <c r="NW215" s="1087"/>
      <c r="NX215" s="1087"/>
      <c r="NY215" s="1087"/>
      <c r="NZ215" s="1087"/>
      <c r="OA215" s="1087"/>
      <c r="OB215" s="1087"/>
      <c r="OC215" s="1087"/>
      <c r="OD215" s="1087"/>
      <c r="OE215" s="1087"/>
      <c r="OF215" s="1087"/>
      <c r="OG215" s="1087"/>
      <c r="OH215" s="1087"/>
      <c r="OI215" s="1087"/>
      <c r="OJ215" s="1087"/>
      <c r="OK215" s="1087"/>
      <c r="OL215" s="1087"/>
      <c r="OM215" s="1087"/>
      <c r="ON215" s="1087"/>
      <c r="OO215" s="1087"/>
      <c r="OP215" s="1087"/>
      <c r="OQ215" s="1087"/>
      <c r="OR215" s="1087"/>
      <c r="OS215" s="1087"/>
      <c r="OT215" s="1087"/>
      <c r="OU215" s="1087"/>
      <c r="OV215" s="1087"/>
      <c r="OW215" s="1087"/>
      <c r="OX215" s="1087"/>
      <c r="OY215" s="1087"/>
      <c r="OZ215" s="1087"/>
      <c r="PA215" s="1087"/>
      <c r="PB215" s="1087"/>
      <c r="PC215" s="1087"/>
      <c r="PD215" s="1087"/>
      <c r="PE215" s="1087"/>
      <c r="PF215" s="1087"/>
      <c r="PG215" s="1087"/>
      <c r="PH215" s="1087"/>
      <c r="PI215" s="1087"/>
      <c r="PJ215" s="1087"/>
      <c r="PK215" s="1087"/>
      <c r="PL215" s="1087"/>
      <c r="PM215" s="1087"/>
      <c r="PN215" s="1087"/>
      <c r="PO215" s="1087"/>
      <c r="PP215" s="1087"/>
      <c r="PQ215" s="1087"/>
      <c r="PR215" s="1087"/>
      <c r="PS215" s="1087"/>
      <c r="PT215" s="1087"/>
      <c r="PU215" s="1087"/>
      <c r="PV215" s="1087"/>
      <c r="PW215" s="1087"/>
      <c r="PX215" s="1087"/>
      <c r="PY215" s="1087"/>
      <c r="PZ215" s="1087"/>
      <c r="QA215" s="1087"/>
      <c r="QB215" s="1087"/>
      <c r="QC215" s="1087"/>
      <c r="QD215" s="1087"/>
      <c r="QE215" s="1087"/>
      <c r="QF215" s="1087"/>
      <c r="QG215" s="1087"/>
      <c r="QH215" s="1087"/>
      <c r="QI215" s="1087"/>
      <c r="QJ215" s="1087"/>
      <c r="QK215" s="1087"/>
      <c r="QL215" s="1087"/>
      <c r="QM215" s="1087"/>
      <c r="QN215" s="1087"/>
      <c r="QO215" s="1087"/>
      <c r="QP215" s="1087"/>
      <c r="QQ215" s="1087"/>
      <c r="QR215" s="1087"/>
      <c r="QS215" s="1087"/>
      <c r="QT215" s="1087"/>
      <c r="QU215" s="1087"/>
      <c r="QV215" s="1087"/>
      <c r="QW215" s="1087"/>
      <c r="QX215" s="1087"/>
      <c r="QY215" s="1087"/>
      <c r="QZ215" s="1087"/>
      <c r="RA215" s="1087"/>
      <c r="RB215" s="1087"/>
      <c r="RC215" s="1087"/>
      <c r="RD215" s="1087"/>
      <c r="RE215" s="1087"/>
      <c r="RF215" s="1087"/>
      <c r="RG215" s="1087"/>
      <c r="RH215" s="1087"/>
      <c r="RI215" s="1087"/>
      <c r="RJ215" s="1087"/>
      <c r="RK215" s="1087"/>
      <c r="RL215" s="1087"/>
      <c r="RM215" s="1087"/>
      <c r="RN215" s="1087"/>
      <c r="RO215" s="1087"/>
      <c r="RP215" s="1087"/>
      <c r="RQ215" s="1087"/>
      <c r="RR215" s="1087"/>
      <c r="RS215" s="1087"/>
      <c r="RT215" s="1087"/>
      <c r="RU215" s="1087"/>
      <c r="RV215" s="1087"/>
      <c r="RW215" s="1087"/>
      <c r="RX215" s="1087"/>
      <c r="RY215" s="1087"/>
      <c r="RZ215" s="1087"/>
      <c r="SA215" s="1087"/>
      <c r="SB215" s="1087"/>
      <c r="SC215" s="1087"/>
      <c r="SD215" s="1087"/>
      <c r="SE215" s="1087"/>
      <c r="SF215" s="1087"/>
      <c r="SG215" s="1087"/>
      <c r="SH215" s="1087"/>
      <c r="SI215" s="1087"/>
      <c r="SJ215" s="1087"/>
      <c r="SK215" s="1087"/>
      <c r="SL215" s="1087"/>
      <c r="SM215" s="1087"/>
      <c r="SN215" s="1087"/>
      <c r="SO215" s="1087"/>
      <c r="SP215" s="1087"/>
      <c r="SQ215" s="1087"/>
      <c r="SR215" s="1087"/>
      <c r="SS215" s="1087"/>
      <c r="ST215" s="1087"/>
      <c r="SU215" s="1087"/>
      <c r="SV215" s="1087"/>
      <c r="SW215" s="1087"/>
      <c r="SX215" s="1087"/>
      <c r="SY215" s="1087"/>
      <c r="SZ215" s="1087"/>
      <c r="TA215" s="1087"/>
      <c r="TB215" s="1087"/>
      <c r="TC215" s="1087"/>
      <c r="TD215" s="1087"/>
      <c r="TE215" s="1087"/>
      <c r="TF215" s="1087"/>
      <c r="TG215" s="1087"/>
      <c r="TH215" s="1087"/>
      <c r="TI215" s="1087"/>
      <c r="TJ215" s="1087"/>
      <c r="TK215" s="1087"/>
      <c r="TL215" s="1087"/>
      <c r="TM215" s="1087"/>
      <c r="TN215" s="1087"/>
      <c r="TO215" s="1087"/>
      <c r="TP215" s="1087"/>
      <c r="TQ215" s="1087"/>
      <c r="TR215" s="1087"/>
      <c r="TS215" s="1087"/>
      <c r="TT215" s="1087"/>
      <c r="TU215" s="1087"/>
      <c r="TV215" s="1087"/>
      <c r="TW215" s="1087"/>
      <c r="TX215" s="1087"/>
      <c r="TY215" s="1087"/>
      <c r="TZ215" s="1087"/>
      <c r="UA215" s="1087"/>
      <c r="UB215" s="1087"/>
      <c r="UC215" s="1087"/>
      <c r="UD215" s="1087"/>
      <c r="UE215" s="1087"/>
      <c r="UF215" s="1087"/>
      <c r="UG215" s="1087"/>
      <c r="UH215" s="1087"/>
      <c r="UI215" s="1087"/>
      <c r="UJ215" s="1087"/>
      <c r="UK215" s="1087"/>
      <c r="UL215" s="1087"/>
      <c r="UM215" s="1087"/>
      <c r="UN215" s="1087"/>
      <c r="UO215" s="1087"/>
      <c r="UP215" s="1087"/>
      <c r="UQ215" s="1087"/>
      <c r="UR215" s="1087"/>
      <c r="US215" s="1087"/>
      <c r="UT215" s="1087"/>
      <c r="UU215" s="1087"/>
      <c r="UV215" s="1087"/>
      <c r="UW215" s="1087"/>
      <c r="UX215" s="1087"/>
      <c r="UY215" s="1087"/>
      <c r="UZ215" s="1087"/>
      <c r="VA215" s="1087"/>
      <c r="VB215" s="1087"/>
      <c r="VC215" s="1087"/>
      <c r="VD215" s="1087"/>
      <c r="VE215" s="1087"/>
      <c r="VF215" s="1087"/>
      <c r="VG215" s="1087"/>
      <c r="VH215" s="1087"/>
      <c r="VI215" s="1087"/>
      <c r="VJ215" s="1087"/>
      <c r="VK215" s="1087"/>
      <c r="VL215" s="1087"/>
      <c r="VM215" s="1087"/>
      <c r="VN215" s="1087"/>
      <c r="VO215" s="1087"/>
      <c r="VP215" s="1087"/>
      <c r="VQ215" s="1087"/>
      <c r="VR215" s="1087"/>
      <c r="VS215" s="1087"/>
      <c r="VT215" s="1087"/>
      <c r="VU215" s="1087"/>
      <c r="VV215" s="1087"/>
      <c r="VW215" s="1087"/>
      <c r="VX215" s="1087"/>
      <c r="VY215" s="1087"/>
      <c r="VZ215" s="1087"/>
      <c r="WA215" s="1087"/>
      <c r="WB215" s="1087"/>
      <c r="WC215" s="1087"/>
      <c r="WD215" s="1087"/>
      <c r="WE215" s="1087"/>
      <c r="WF215" s="1087"/>
      <c r="WG215" s="1087"/>
      <c r="WH215" s="1087"/>
      <c r="WI215" s="1087"/>
      <c r="WJ215" s="1087"/>
      <c r="WK215" s="1087"/>
      <c r="WL215" s="1087"/>
      <c r="WM215" s="1087"/>
      <c r="WN215" s="1087"/>
      <c r="WO215" s="1087"/>
      <c r="WP215" s="1087"/>
      <c r="WQ215" s="1087"/>
      <c r="WR215" s="1087"/>
      <c r="WS215" s="1087"/>
      <c r="WT215" s="1087"/>
      <c r="WU215" s="1087"/>
      <c r="WV215" s="1087"/>
      <c r="WW215" s="1087"/>
      <c r="WX215" s="1087"/>
      <c r="WY215" s="1087"/>
      <c r="WZ215" s="1087"/>
      <c r="XA215" s="1087"/>
      <c r="XB215" s="1087"/>
      <c r="XC215" s="1087"/>
      <c r="XD215" s="1087"/>
      <c r="XE215" s="1087"/>
      <c r="XF215" s="1087"/>
      <c r="XG215" s="1087"/>
      <c r="XH215" s="1087"/>
      <c r="XI215" s="1087"/>
      <c r="XJ215" s="1087"/>
      <c r="XK215" s="1087"/>
      <c r="XL215" s="1087"/>
      <c r="XM215" s="1087"/>
      <c r="XN215" s="1087"/>
      <c r="XO215" s="1087"/>
      <c r="XP215" s="1087"/>
      <c r="XQ215" s="1087"/>
      <c r="XR215" s="1087"/>
      <c r="XS215" s="1087"/>
      <c r="XT215" s="1087"/>
      <c r="XU215" s="1087"/>
      <c r="XV215" s="1087"/>
      <c r="XW215" s="1087"/>
      <c r="XX215" s="1087"/>
      <c r="XY215" s="1087"/>
      <c r="XZ215" s="1087"/>
      <c r="YA215" s="1087"/>
      <c r="YB215" s="1087"/>
      <c r="YC215" s="1087"/>
      <c r="YD215" s="1087"/>
      <c r="YE215" s="1087"/>
      <c r="YF215" s="1087"/>
      <c r="YG215" s="1087"/>
      <c r="YH215" s="1087"/>
      <c r="YI215" s="1087"/>
      <c r="YJ215" s="1087"/>
      <c r="YK215" s="1087"/>
      <c r="YL215" s="1087"/>
      <c r="YM215" s="1087"/>
      <c r="YN215" s="1087"/>
      <c r="YO215" s="1087"/>
      <c r="YP215" s="1087"/>
      <c r="YQ215" s="1087"/>
      <c r="YR215" s="1087"/>
      <c r="YS215" s="1087"/>
      <c r="YT215" s="1087"/>
      <c r="YU215" s="1087"/>
      <c r="YV215" s="1087"/>
      <c r="YW215" s="1087"/>
      <c r="YX215" s="1087"/>
      <c r="YY215" s="1087"/>
      <c r="YZ215" s="1087"/>
      <c r="ZA215" s="1087"/>
      <c r="ZB215" s="1087"/>
      <c r="ZC215" s="1087"/>
      <c r="ZD215" s="1087"/>
      <c r="ZE215" s="1087"/>
      <c r="ZF215" s="1087"/>
      <c r="ZG215" s="1087"/>
      <c r="ZH215" s="1087"/>
      <c r="ZI215" s="1087"/>
      <c r="ZJ215" s="1087"/>
      <c r="ZK215" s="1087"/>
      <c r="ZL215" s="1087"/>
      <c r="ZM215" s="1087"/>
      <c r="ZN215" s="1087"/>
      <c r="ZO215" s="1087"/>
      <c r="ZP215" s="1087"/>
      <c r="ZQ215" s="1087"/>
      <c r="ZR215" s="1087"/>
      <c r="ZS215" s="1087"/>
      <c r="ZT215" s="1087"/>
      <c r="ZU215" s="1087"/>
      <c r="ZV215" s="1087"/>
      <c r="ZW215" s="1087"/>
      <c r="ZX215" s="1087"/>
      <c r="ZY215" s="1087"/>
      <c r="ZZ215" s="1087"/>
      <c r="AAA215" s="1087"/>
      <c r="AAB215" s="1087"/>
      <c r="AAC215" s="1087"/>
      <c r="AAD215" s="1087"/>
      <c r="AAE215" s="1087"/>
      <c r="AAF215" s="1087"/>
      <c r="AAG215" s="1087"/>
      <c r="AAH215" s="1087"/>
      <c r="AAI215" s="1087"/>
      <c r="AAJ215" s="1087"/>
      <c r="AAK215" s="1087"/>
      <c r="AAL215" s="1087"/>
      <c r="AAM215" s="1087"/>
      <c r="AAN215" s="1087"/>
      <c r="AAO215" s="1087"/>
      <c r="AAP215" s="1087"/>
      <c r="AAQ215" s="1087"/>
      <c r="AAR215" s="1087"/>
      <c r="AAS215" s="1087"/>
      <c r="AAT215" s="1087"/>
      <c r="AAU215" s="1087"/>
      <c r="AAV215" s="1087"/>
      <c r="AAW215" s="1087"/>
      <c r="AAX215" s="1087"/>
      <c r="AAY215" s="1087"/>
      <c r="AAZ215" s="1087"/>
      <c r="ABA215" s="1087"/>
      <c r="ABB215" s="1087"/>
      <c r="ABC215" s="1087"/>
      <c r="ABD215" s="1087"/>
      <c r="ABE215" s="1087"/>
      <c r="ABF215" s="1087"/>
      <c r="ABG215" s="1087"/>
      <c r="ABH215" s="1087"/>
      <c r="ABI215" s="1087"/>
      <c r="ABJ215" s="1087"/>
      <c r="ABK215" s="1087"/>
      <c r="ABL215" s="1087"/>
      <c r="ABM215" s="1087"/>
      <c r="ABN215" s="1087"/>
      <c r="ABO215" s="1087"/>
      <c r="ABP215" s="1087"/>
      <c r="ABQ215" s="1087"/>
      <c r="ABR215" s="1087"/>
      <c r="ABS215" s="1087"/>
      <c r="ABT215" s="1087"/>
      <c r="ABU215" s="1087"/>
      <c r="ABV215" s="1087"/>
      <c r="ABW215" s="1087"/>
      <c r="ABX215" s="1087"/>
      <c r="ABY215" s="1087"/>
      <c r="ABZ215" s="1087"/>
      <c r="ACA215" s="1087"/>
      <c r="ACB215" s="1087"/>
      <c r="ACC215" s="1087"/>
      <c r="ACD215" s="1087"/>
      <c r="ACE215" s="1087"/>
      <c r="ACF215" s="1087"/>
      <c r="ACG215" s="1087"/>
      <c r="ACH215" s="1087"/>
      <c r="ACI215" s="1087"/>
      <c r="ACJ215" s="1087"/>
      <c r="ACK215" s="1087"/>
      <c r="ACL215" s="1087"/>
      <c r="ACM215" s="1087"/>
      <c r="ACN215" s="1087"/>
      <c r="ACO215" s="1087"/>
      <c r="ACP215" s="1087"/>
      <c r="ACQ215" s="1087"/>
      <c r="ACR215" s="1087"/>
      <c r="ACS215" s="1087"/>
      <c r="ACT215" s="1087"/>
      <c r="ACU215" s="1087"/>
      <c r="ACV215" s="1087"/>
      <c r="ACW215" s="1087"/>
      <c r="ACX215" s="1087"/>
      <c r="ACY215" s="1087"/>
      <c r="ACZ215" s="1087"/>
      <c r="ADA215" s="1087"/>
      <c r="ADB215" s="1087"/>
      <c r="ADC215" s="1087"/>
      <c r="ADD215" s="1087"/>
      <c r="ADE215" s="1087"/>
      <c r="ADF215" s="1087"/>
      <c r="ADG215" s="1087"/>
      <c r="ADH215" s="1087"/>
      <c r="ADI215" s="1087"/>
      <c r="ADJ215" s="1087"/>
      <c r="ADK215" s="1087"/>
      <c r="ADL215" s="1087"/>
      <c r="ADM215" s="1087"/>
      <c r="ADN215" s="1087"/>
      <c r="ADO215" s="1087"/>
      <c r="ADP215" s="1087"/>
      <c r="ADQ215" s="1087"/>
      <c r="ADR215" s="1087"/>
      <c r="ADS215" s="1087"/>
      <c r="ADT215" s="1087"/>
      <c r="ADU215" s="1087"/>
      <c r="ADV215" s="1087"/>
      <c r="ADW215" s="1087"/>
      <c r="ADX215" s="1087"/>
      <c r="ADY215" s="1087"/>
      <c r="ADZ215" s="1087"/>
      <c r="AEA215" s="1087"/>
      <c r="AEB215" s="1087"/>
      <c r="AEC215" s="1087"/>
      <c r="AED215" s="1087"/>
      <c r="AEE215" s="1087"/>
      <c r="AEF215" s="1087"/>
      <c r="AEG215" s="1087"/>
      <c r="AEH215" s="1087"/>
      <c r="AEI215" s="1087"/>
      <c r="AEJ215" s="1087"/>
      <c r="AEK215" s="1087"/>
      <c r="AEL215" s="1087"/>
      <c r="AEM215" s="1087"/>
      <c r="AEN215" s="1087"/>
      <c r="AEO215" s="1087"/>
      <c r="AEP215" s="1087"/>
      <c r="AEQ215" s="1087"/>
      <c r="AER215" s="1087"/>
      <c r="AES215" s="1087"/>
      <c r="AET215" s="1087"/>
      <c r="AEU215" s="1087"/>
      <c r="AEV215" s="1087"/>
      <c r="AEW215" s="1087"/>
      <c r="AEX215" s="1087"/>
      <c r="AEY215" s="1087"/>
      <c r="AEZ215" s="1087"/>
      <c r="AFA215" s="1087"/>
      <c r="AFB215" s="1087"/>
      <c r="AFC215" s="1087"/>
      <c r="AFD215" s="1087"/>
      <c r="AFE215" s="1087"/>
      <c r="AFF215" s="1087"/>
      <c r="AFG215" s="1087"/>
      <c r="AFH215" s="1087"/>
      <c r="AFI215" s="1087"/>
      <c r="AFJ215" s="1087"/>
      <c r="AFK215" s="1087"/>
      <c r="AFL215" s="1087"/>
      <c r="AFM215" s="1087"/>
      <c r="AFN215" s="1087"/>
      <c r="AFO215" s="1087"/>
      <c r="AFP215" s="1087"/>
      <c r="AFQ215" s="1087"/>
      <c r="AFR215" s="1087"/>
      <c r="AFS215" s="1087"/>
      <c r="AFT215" s="1087"/>
      <c r="AFU215" s="1087"/>
      <c r="AFV215" s="1087"/>
      <c r="AFW215" s="1087"/>
      <c r="AFX215" s="1087"/>
      <c r="AFY215" s="1087"/>
      <c r="AFZ215" s="1087"/>
      <c r="AGA215" s="1087"/>
      <c r="AGB215" s="1087"/>
      <c r="AGC215" s="1087"/>
      <c r="AGD215" s="1087"/>
      <c r="AGE215" s="1087"/>
      <c r="AGF215" s="1087"/>
      <c r="AGG215" s="1087"/>
      <c r="AGH215" s="1087"/>
      <c r="AGI215" s="1087"/>
      <c r="AGJ215" s="1087"/>
      <c r="AGK215" s="1087"/>
      <c r="AGL215" s="1087"/>
      <c r="AGM215" s="1087"/>
      <c r="AGN215" s="1087"/>
      <c r="AGO215" s="1087"/>
      <c r="AGP215" s="1087"/>
      <c r="AGQ215" s="1087"/>
      <c r="AGR215" s="1087"/>
      <c r="AGS215" s="1087"/>
      <c r="AGT215" s="1087"/>
      <c r="AGU215" s="1087"/>
      <c r="AGV215" s="1087"/>
      <c r="AGW215" s="1087"/>
      <c r="AGX215" s="1087"/>
      <c r="AGY215" s="1087"/>
      <c r="AGZ215" s="1087"/>
      <c r="AHA215" s="1087"/>
      <c r="AHB215" s="1087"/>
      <c r="AHC215" s="1087"/>
      <c r="AHD215" s="1087"/>
      <c r="AHE215" s="1087"/>
      <c r="AHF215" s="1087"/>
      <c r="AHG215" s="1087"/>
      <c r="AHH215" s="1087"/>
      <c r="AHI215" s="1087"/>
      <c r="AHJ215" s="1087"/>
      <c r="AHK215" s="1087"/>
      <c r="AHL215" s="1087"/>
      <c r="AHM215" s="1087"/>
      <c r="AHN215" s="1087"/>
      <c r="AHO215" s="1087"/>
      <c r="AHP215" s="1087"/>
      <c r="AHQ215" s="1087"/>
      <c r="AHR215" s="1087"/>
      <c r="AHS215" s="1087"/>
      <c r="AHT215" s="1087"/>
      <c r="AHU215" s="1087"/>
      <c r="AHV215" s="1087"/>
      <c r="AHW215" s="1087"/>
      <c r="AHX215" s="1087"/>
      <c r="AHY215" s="1087"/>
      <c r="AHZ215" s="1087"/>
      <c r="AIA215" s="1087"/>
      <c r="AIB215" s="1087"/>
      <c r="AIC215" s="1087"/>
      <c r="AID215" s="1087"/>
      <c r="AIE215" s="1087"/>
      <c r="AIF215" s="1087"/>
      <c r="AIG215" s="1087"/>
      <c r="AIH215" s="1087"/>
      <c r="AII215" s="1087"/>
      <c r="AIJ215" s="1087"/>
      <c r="AIK215" s="1087"/>
      <c r="AIL215" s="1087"/>
      <c r="AIM215" s="1087"/>
      <c r="AIN215" s="1087"/>
      <c r="AIO215" s="1087"/>
      <c r="AIP215" s="1087"/>
      <c r="AIQ215" s="1087"/>
      <c r="AIR215" s="1087"/>
      <c r="AIS215" s="1087"/>
      <c r="AIT215" s="1087"/>
      <c r="AIU215" s="1087"/>
      <c r="AIV215" s="1087"/>
      <c r="AIW215" s="1087"/>
      <c r="AIX215" s="1087"/>
      <c r="AIY215" s="1087"/>
      <c r="AIZ215" s="1087"/>
      <c r="AJA215" s="1087"/>
      <c r="AJB215" s="1087"/>
      <c r="AJC215" s="1087"/>
      <c r="AJD215" s="1087"/>
      <c r="AJE215" s="1087"/>
      <c r="AJF215" s="1087"/>
      <c r="AJG215" s="1087"/>
      <c r="AJH215" s="1087"/>
      <c r="AJI215" s="1087"/>
      <c r="AJJ215" s="1087"/>
      <c r="AJK215" s="1087"/>
      <c r="AJL215" s="1087"/>
      <c r="AJM215" s="1087"/>
      <c r="AJN215" s="1087"/>
      <c r="AJO215" s="1087"/>
      <c r="AJP215" s="1087"/>
      <c r="AJQ215" s="1087"/>
      <c r="AJR215" s="1087"/>
      <c r="AJS215" s="1087"/>
      <c r="AJT215" s="1087"/>
      <c r="AJU215" s="1087"/>
      <c r="AJV215" s="1087"/>
      <c r="AJW215" s="1087"/>
      <c r="AJX215" s="1087"/>
      <c r="AJY215" s="1087"/>
      <c r="AJZ215" s="1087"/>
      <c r="AKA215" s="1087"/>
      <c r="AKB215" s="1087"/>
      <c r="AKC215" s="1087"/>
      <c r="AKD215" s="1087"/>
      <c r="AKE215" s="1087"/>
      <c r="AKF215" s="1087"/>
      <c r="AKG215" s="1087"/>
      <c r="AKH215" s="1087"/>
      <c r="AKI215" s="1087"/>
      <c r="AKJ215" s="1087"/>
      <c r="AKK215" s="1087"/>
      <c r="AKL215" s="1087"/>
      <c r="AKM215" s="1087"/>
      <c r="AKN215" s="1087"/>
      <c r="AKO215" s="1087"/>
      <c r="AKP215" s="1087"/>
      <c r="AKQ215" s="1087"/>
      <c r="AKR215" s="1087"/>
      <c r="AKS215" s="1087"/>
      <c r="AKT215" s="1087"/>
      <c r="AKU215" s="1087"/>
      <c r="AKV215" s="1087"/>
      <c r="AKW215" s="1087"/>
      <c r="AKX215" s="1087"/>
      <c r="AKY215" s="1087"/>
      <c r="AKZ215" s="1087"/>
      <c r="ALA215" s="1087"/>
      <c r="ALB215" s="1087"/>
      <c r="ALC215" s="1087"/>
      <c r="ALD215" s="1087"/>
      <c r="ALE215" s="1087"/>
      <c r="ALF215" s="1087"/>
      <c r="ALG215" s="1087"/>
      <c r="ALH215" s="1087"/>
      <c r="ALI215" s="1087"/>
      <c r="ALJ215" s="1087"/>
      <c r="ALK215" s="1087"/>
      <c r="ALL215" s="1087"/>
      <c r="ALM215" s="1087"/>
      <c r="ALN215" s="1087"/>
      <c r="ALO215" s="1087"/>
      <c r="ALP215" s="1087"/>
      <c r="ALQ215" s="1087"/>
      <c r="ALR215" s="1087"/>
      <c r="ALS215" s="1087"/>
      <c r="ALT215" s="1087"/>
      <c r="ALU215" s="1087"/>
      <c r="ALV215" s="1087"/>
      <c r="ALW215" s="1087"/>
      <c r="ALX215" s="1087"/>
      <c r="ALY215" s="1087"/>
      <c r="ALZ215" s="1087"/>
      <c r="AMA215" s="1087"/>
      <c r="AMB215" s="1087"/>
      <c r="AMC215" s="1087"/>
      <c r="AMD215" s="1087"/>
      <c r="AME215" s="1087"/>
      <c r="AMF215" s="1087"/>
      <c r="AMG215" s="1087"/>
      <c r="AMH215" s="1087"/>
    </row>
    <row r="216" spans="1:1024" s="793" customFormat="1" ht="12" x14ac:dyDescent="0.2">
      <c r="A216" s="1113" t="s">
        <v>2810</v>
      </c>
      <c r="B216" s="793" t="s">
        <v>4862</v>
      </c>
      <c r="C216" s="1085">
        <v>1700000</v>
      </c>
      <c r="D216" s="1085">
        <v>0</v>
      </c>
      <c r="E216" s="1085">
        <v>1700000</v>
      </c>
      <c r="F216" s="1085">
        <v>455280</v>
      </c>
      <c r="G216" s="1085">
        <v>1244720</v>
      </c>
      <c r="H216" s="1357">
        <f t="shared" si="3"/>
        <v>0.26781176470588236</v>
      </c>
      <c r="I216" s="1087"/>
      <c r="J216" s="1087"/>
      <c r="K216" s="1087"/>
      <c r="L216" s="1087"/>
      <c r="M216" s="1087"/>
      <c r="N216" s="1087"/>
      <c r="O216" s="1087"/>
      <c r="P216" s="1087"/>
      <c r="Q216" s="1087"/>
      <c r="R216" s="1087"/>
      <c r="S216" s="1087"/>
      <c r="T216" s="1087"/>
      <c r="U216" s="1087"/>
      <c r="V216" s="1087"/>
      <c r="W216" s="1087"/>
      <c r="X216" s="1087"/>
      <c r="Y216" s="1087"/>
      <c r="Z216" s="1087"/>
      <c r="AA216" s="1087"/>
      <c r="AB216" s="1087"/>
      <c r="AC216" s="1087"/>
      <c r="AD216" s="1087"/>
      <c r="AE216" s="1087"/>
      <c r="AF216" s="1087"/>
      <c r="AG216" s="1087"/>
      <c r="AH216" s="1087"/>
      <c r="AI216" s="1087"/>
      <c r="AJ216" s="1087"/>
      <c r="AK216" s="1087"/>
      <c r="AL216" s="1087"/>
      <c r="AM216" s="1087"/>
      <c r="AN216" s="1087"/>
      <c r="AO216" s="1087"/>
      <c r="AP216" s="1087"/>
      <c r="AQ216" s="1087"/>
      <c r="AR216" s="1087"/>
      <c r="AS216" s="1087"/>
      <c r="AT216" s="1087"/>
      <c r="AU216" s="1087"/>
      <c r="AV216" s="1087"/>
      <c r="AW216" s="1087"/>
      <c r="AX216" s="1087"/>
      <c r="AY216" s="1087"/>
      <c r="AZ216" s="1087"/>
      <c r="BA216" s="1087"/>
      <c r="BB216" s="1087"/>
      <c r="BC216" s="1087"/>
      <c r="BD216" s="1087"/>
      <c r="BE216" s="1087"/>
      <c r="BF216" s="1087"/>
      <c r="BG216" s="1087"/>
      <c r="BH216" s="1087"/>
      <c r="BI216" s="1087"/>
      <c r="BJ216" s="1087"/>
      <c r="BK216" s="1087"/>
      <c r="BL216" s="1087"/>
      <c r="BM216" s="1087"/>
      <c r="BN216" s="1087"/>
      <c r="BO216" s="1087"/>
      <c r="BP216" s="1087"/>
      <c r="BQ216" s="1087"/>
      <c r="BR216" s="1087"/>
      <c r="BS216" s="1087"/>
      <c r="BT216" s="1087"/>
      <c r="BU216" s="1087"/>
      <c r="BV216" s="1087"/>
      <c r="BW216" s="1087"/>
      <c r="BX216" s="1087"/>
      <c r="BY216" s="1087"/>
      <c r="BZ216" s="1087"/>
      <c r="CA216" s="1087"/>
      <c r="CB216" s="1087"/>
      <c r="CC216" s="1087"/>
      <c r="CD216" s="1087"/>
      <c r="CE216" s="1087"/>
      <c r="CF216" s="1087"/>
      <c r="CG216" s="1087"/>
      <c r="CH216" s="1087"/>
      <c r="CI216" s="1087"/>
      <c r="CJ216" s="1087"/>
      <c r="CK216" s="1087"/>
      <c r="CL216" s="1087"/>
      <c r="CM216" s="1087"/>
      <c r="CN216" s="1087"/>
      <c r="CO216" s="1087"/>
      <c r="CP216" s="1087"/>
      <c r="CQ216" s="1087"/>
      <c r="CR216" s="1087"/>
      <c r="CS216" s="1087"/>
      <c r="CT216" s="1087"/>
      <c r="CU216" s="1087"/>
      <c r="CV216" s="1087"/>
      <c r="CW216" s="1087"/>
      <c r="CX216" s="1087"/>
      <c r="CY216" s="1087"/>
      <c r="CZ216" s="1087"/>
      <c r="DA216" s="1087"/>
      <c r="DB216" s="1087"/>
      <c r="DC216" s="1087"/>
      <c r="DD216" s="1087"/>
      <c r="DE216" s="1087"/>
      <c r="DF216" s="1087"/>
      <c r="DG216" s="1087"/>
      <c r="DH216" s="1087"/>
      <c r="DI216" s="1087"/>
      <c r="DJ216" s="1087"/>
      <c r="DK216" s="1087"/>
      <c r="DL216" s="1087"/>
      <c r="DM216" s="1087"/>
      <c r="DN216" s="1087"/>
      <c r="DO216" s="1087"/>
      <c r="DP216" s="1087"/>
      <c r="DQ216" s="1087"/>
      <c r="DR216" s="1087"/>
      <c r="DS216" s="1087"/>
      <c r="DT216" s="1087"/>
      <c r="DU216" s="1087"/>
      <c r="DV216" s="1087"/>
      <c r="DW216" s="1087"/>
      <c r="DX216" s="1087"/>
      <c r="DY216" s="1087"/>
      <c r="DZ216" s="1087"/>
      <c r="EA216" s="1087"/>
      <c r="EB216" s="1087"/>
      <c r="EC216" s="1087"/>
      <c r="ED216" s="1087"/>
      <c r="EE216" s="1087"/>
      <c r="EF216" s="1087"/>
      <c r="EG216" s="1087"/>
      <c r="EH216" s="1087"/>
      <c r="EI216" s="1087"/>
      <c r="EJ216" s="1087"/>
      <c r="EK216" s="1087"/>
      <c r="EL216" s="1087"/>
      <c r="EM216" s="1087"/>
      <c r="EN216" s="1087"/>
      <c r="EO216" s="1087"/>
      <c r="EP216" s="1087"/>
      <c r="EQ216" s="1087"/>
      <c r="ER216" s="1087"/>
      <c r="ES216" s="1087"/>
      <c r="ET216" s="1087"/>
      <c r="EU216" s="1087"/>
      <c r="EV216" s="1087"/>
      <c r="EW216" s="1087"/>
      <c r="EX216" s="1087"/>
      <c r="EY216" s="1087"/>
      <c r="EZ216" s="1087"/>
      <c r="FA216" s="1087"/>
      <c r="FB216" s="1087"/>
      <c r="FC216" s="1087"/>
      <c r="FD216" s="1087"/>
      <c r="FE216" s="1087"/>
      <c r="FF216" s="1087"/>
      <c r="FG216" s="1087"/>
      <c r="FH216" s="1087"/>
      <c r="FI216" s="1087"/>
      <c r="FJ216" s="1087"/>
      <c r="FK216" s="1087"/>
      <c r="FL216" s="1087"/>
      <c r="FM216" s="1087"/>
      <c r="FN216" s="1087"/>
      <c r="FO216" s="1087"/>
      <c r="FP216" s="1087"/>
      <c r="FQ216" s="1087"/>
      <c r="FR216" s="1087"/>
      <c r="FS216" s="1087"/>
      <c r="FT216" s="1087"/>
      <c r="FU216" s="1087"/>
      <c r="FV216" s="1087"/>
      <c r="FW216" s="1087"/>
      <c r="FX216" s="1087"/>
      <c r="FY216" s="1087"/>
      <c r="FZ216" s="1087"/>
      <c r="GA216" s="1087"/>
      <c r="GB216" s="1087"/>
      <c r="GC216" s="1087"/>
      <c r="GD216" s="1087"/>
      <c r="GE216" s="1087"/>
      <c r="GF216" s="1087"/>
      <c r="GG216" s="1087"/>
      <c r="GH216" s="1087"/>
      <c r="GI216" s="1087"/>
      <c r="GJ216" s="1087"/>
      <c r="GK216" s="1087"/>
      <c r="GL216" s="1087"/>
      <c r="GM216" s="1087"/>
      <c r="GN216" s="1087"/>
      <c r="GO216" s="1087"/>
      <c r="GP216" s="1087"/>
      <c r="GQ216" s="1087"/>
      <c r="GR216" s="1087"/>
      <c r="GS216" s="1087"/>
      <c r="GT216" s="1087"/>
      <c r="GU216" s="1087"/>
      <c r="GV216" s="1087"/>
      <c r="GW216" s="1087"/>
      <c r="GX216" s="1087"/>
      <c r="GY216" s="1087"/>
      <c r="GZ216" s="1087"/>
      <c r="HA216" s="1087"/>
      <c r="HB216" s="1087"/>
      <c r="HC216" s="1087"/>
      <c r="HD216" s="1087"/>
      <c r="HE216" s="1087"/>
      <c r="HF216" s="1087"/>
      <c r="HG216" s="1087"/>
      <c r="HH216" s="1087"/>
      <c r="HI216" s="1087"/>
      <c r="HJ216" s="1087"/>
      <c r="HK216" s="1087"/>
      <c r="HL216" s="1087"/>
      <c r="HM216" s="1087"/>
      <c r="HN216" s="1087"/>
      <c r="HO216" s="1087"/>
      <c r="HP216" s="1087"/>
      <c r="HQ216" s="1087"/>
      <c r="HR216" s="1087"/>
      <c r="HS216" s="1087"/>
      <c r="HT216" s="1087"/>
      <c r="HU216" s="1087"/>
      <c r="HV216" s="1087"/>
      <c r="HW216" s="1087"/>
      <c r="HX216" s="1087"/>
      <c r="HY216" s="1087"/>
      <c r="HZ216" s="1087"/>
      <c r="IA216" s="1087"/>
      <c r="IB216" s="1087"/>
      <c r="IC216" s="1087"/>
      <c r="ID216" s="1087"/>
      <c r="IE216" s="1087"/>
      <c r="IF216" s="1087"/>
      <c r="IG216" s="1087"/>
      <c r="IH216" s="1087"/>
      <c r="II216" s="1087"/>
      <c r="IJ216" s="1087"/>
      <c r="IK216" s="1087"/>
      <c r="IL216" s="1087"/>
      <c r="IM216" s="1087"/>
      <c r="IN216" s="1087"/>
      <c r="IO216" s="1087"/>
      <c r="IP216" s="1087"/>
      <c r="IQ216" s="1087"/>
      <c r="IR216" s="1087"/>
      <c r="IS216" s="1087"/>
      <c r="IT216" s="1087"/>
      <c r="IU216" s="1087"/>
      <c r="IV216" s="1087"/>
      <c r="IW216" s="1087"/>
      <c r="IX216" s="1087"/>
      <c r="IY216" s="1087"/>
      <c r="IZ216" s="1087"/>
      <c r="JA216" s="1087"/>
      <c r="JB216" s="1087"/>
      <c r="JC216" s="1087"/>
      <c r="JD216" s="1087"/>
      <c r="JE216" s="1087"/>
      <c r="JF216" s="1087"/>
      <c r="JG216" s="1087"/>
      <c r="JH216" s="1087"/>
      <c r="JI216" s="1087"/>
      <c r="JJ216" s="1087"/>
      <c r="JK216" s="1087"/>
      <c r="JL216" s="1087"/>
      <c r="JM216" s="1087"/>
      <c r="JN216" s="1087"/>
      <c r="JO216" s="1087"/>
      <c r="JP216" s="1087"/>
      <c r="JQ216" s="1087"/>
      <c r="JR216" s="1087"/>
      <c r="JS216" s="1087"/>
      <c r="JT216" s="1087"/>
      <c r="JU216" s="1087"/>
      <c r="JV216" s="1087"/>
      <c r="JW216" s="1087"/>
      <c r="JX216" s="1087"/>
      <c r="JY216" s="1087"/>
      <c r="JZ216" s="1087"/>
      <c r="KA216" s="1087"/>
      <c r="KB216" s="1087"/>
      <c r="KC216" s="1087"/>
      <c r="KD216" s="1087"/>
      <c r="KE216" s="1087"/>
      <c r="KF216" s="1087"/>
      <c r="KG216" s="1087"/>
      <c r="KH216" s="1087"/>
      <c r="KI216" s="1087"/>
      <c r="KJ216" s="1087"/>
      <c r="KK216" s="1087"/>
      <c r="KL216" s="1087"/>
      <c r="KM216" s="1087"/>
      <c r="KN216" s="1087"/>
      <c r="KO216" s="1087"/>
      <c r="KP216" s="1087"/>
      <c r="KQ216" s="1087"/>
      <c r="KR216" s="1087"/>
      <c r="KS216" s="1087"/>
      <c r="KT216" s="1087"/>
      <c r="KU216" s="1087"/>
      <c r="KV216" s="1087"/>
      <c r="KW216" s="1087"/>
      <c r="KX216" s="1087"/>
      <c r="KY216" s="1087"/>
      <c r="KZ216" s="1087"/>
      <c r="LA216" s="1087"/>
      <c r="LB216" s="1087"/>
      <c r="LC216" s="1087"/>
      <c r="LD216" s="1087"/>
      <c r="LE216" s="1087"/>
      <c r="LF216" s="1087"/>
      <c r="LG216" s="1087"/>
      <c r="LH216" s="1087"/>
      <c r="LI216" s="1087"/>
      <c r="LJ216" s="1087"/>
      <c r="LK216" s="1087"/>
      <c r="LL216" s="1087"/>
      <c r="LM216" s="1087"/>
      <c r="LN216" s="1087"/>
      <c r="LO216" s="1087"/>
      <c r="LP216" s="1087"/>
      <c r="LQ216" s="1087"/>
      <c r="LR216" s="1087"/>
      <c r="LS216" s="1087"/>
      <c r="LT216" s="1087"/>
      <c r="LU216" s="1087"/>
      <c r="LV216" s="1087"/>
      <c r="LW216" s="1087"/>
      <c r="LX216" s="1087"/>
      <c r="LY216" s="1087"/>
      <c r="LZ216" s="1087"/>
      <c r="MA216" s="1087"/>
      <c r="MB216" s="1087"/>
      <c r="MC216" s="1087"/>
      <c r="MD216" s="1087"/>
      <c r="ME216" s="1087"/>
      <c r="MF216" s="1087"/>
      <c r="MG216" s="1087"/>
      <c r="MH216" s="1087"/>
      <c r="MI216" s="1087"/>
      <c r="MJ216" s="1087"/>
      <c r="MK216" s="1087"/>
      <c r="ML216" s="1087"/>
      <c r="MM216" s="1087"/>
      <c r="MN216" s="1087"/>
      <c r="MO216" s="1087"/>
      <c r="MP216" s="1087"/>
      <c r="MQ216" s="1087"/>
      <c r="MR216" s="1087"/>
      <c r="MS216" s="1087"/>
      <c r="MT216" s="1087"/>
      <c r="MU216" s="1087"/>
      <c r="MV216" s="1087"/>
      <c r="MW216" s="1087"/>
      <c r="MX216" s="1087"/>
      <c r="MY216" s="1087"/>
      <c r="MZ216" s="1087"/>
      <c r="NA216" s="1087"/>
      <c r="NB216" s="1087"/>
      <c r="NC216" s="1087"/>
      <c r="ND216" s="1087"/>
      <c r="NE216" s="1087"/>
      <c r="NF216" s="1087"/>
      <c r="NG216" s="1087"/>
      <c r="NH216" s="1087"/>
      <c r="NI216" s="1087"/>
      <c r="NJ216" s="1087"/>
      <c r="NK216" s="1087"/>
      <c r="NL216" s="1087"/>
      <c r="NM216" s="1087"/>
      <c r="NN216" s="1087"/>
      <c r="NO216" s="1087"/>
      <c r="NP216" s="1087"/>
      <c r="NQ216" s="1087"/>
      <c r="NR216" s="1087"/>
      <c r="NS216" s="1087"/>
      <c r="NT216" s="1087"/>
      <c r="NU216" s="1087"/>
      <c r="NV216" s="1087"/>
      <c r="NW216" s="1087"/>
      <c r="NX216" s="1087"/>
      <c r="NY216" s="1087"/>
      <c r="NZ216" s="1087"/>
      <c r="OA216" s="1087"/>
      <c r="OB216" s="1087"/>
      <c r="OC216" s="1087"/>
      <c r="OD216" s="1087"/>
      <c r="OE216" s="1087"/>
      <c r="OF216" s="1087"/>
      <c r="OG216" s="1087"/>
      <c r="OH216" s="1087"/>
      <c r="OI216" s="1087"/>
      <c r="OJ216" s="1087"/>
      <c r="OK216" s="1087"/>
      <c r="OL216" s="1087"/>
      <c r="OM216" s="1087"/>
      <c r="ON216" s="1087"/>
      <c r="OO216" s="1087"/>
      <c r="OP216" s="1087"/>
      <c r="OQ216" s="1087"/>
      <c r="OR216" s="1087"/>
      <c r="OS216" s="1087"/>
      <c r="OT216" s="1087"/>
      <c r="OU216" s="1087"/>
      <c r="OV216" s="1087"/>
      <c r="OW216" s="1087"/>
      <c r="OX216" s="1087"/>
      <c r="OY216" s="1087"/>
      <c r="OZ216" s="1087"/>
      <c r="PA216" s="1087"/>
      <c r="PB216" s="1087"/>
      <c r="PC216" s="1087"/>
      <c r="PD216" s="1087"/>
      <c r="PE216" s="1087"/>
      <c r="PF216" s="1087"/>
      <c r="PG216" s="1087"/>
      <c r="PH216" s="1087"/>
      <c r="PI216" s="1087"/>
      <c r="PJ216" s="1087"/>
      <c r="PK216" s="1087"/>
      <c r="PL216" s="1087"/>
      <c r="PM216" s="1087"/>
      <c r="PN216" s="1087"/>
      <c r="PO216" s="1087"/>
      <c r="PP216" s="1087"/>
      <c r="PQ216" s="1087"/>
      <c r="PR216" s="1087"/>
      <c r="PS216" s="1087"/>
      <c r="PT216" s="1087"/>
      <c r="PU216" s="1087"/>
      <c r="PV216" s="1087"/>
      <c r="PW216" s="1087"/>
      <c r="PX216" s="1087"/>
      <c r="PY216" s="1087"/>
      <c r="PZ216" s="1087"/>
      <c r="QA216" s="1087"/>
      <c r="QB216" s="1087"/>
      <c r="QC216" s="1087"/>
      <c r="QD216" s="1087"/>
      <c r="QE216" s="1087"/>
      <c r="QF216" s="1087"/>
      <c r="QG216" s="1087"/>
      <c r="QH216" s="1087"/>
      <c r="QI216" s="1087"/>
      <c r="QJ216" s="1087"/>
      <c r="QK216" s="1087"/>
      <c r="QL216" s="1087"/>
      <c r="QM216" s="1087"/>
      <c r="QN216" s="1087"/>
      <c r="QO216" s="1087"/>
      <c r="QP216" s="1087"/>
      <c r="QQ216" s="1087"/>
      <c r="QR216" s="1087"/>
      <c r="QS216" s="1087"/>
      <c r="QT216" s="1087"/>
      <c r="QU216" s="1087"/>
      <c r="QV216" s="1087"/>
      <c r="QW216" s="1087"/>
      <c r="QX216" s="1087"/>
      <c r="QY216" s="1087"/>
      <c r="QZ216" s="1087"/>
      <c r="RA216" s="1087"/>
      <c r="RB216" s="1087"/>
      <c r="RC216" s="1087"/>
      <c r="RD216" s="1087"/>
      <c r="RE216" s="1087"/>
      <c r="RF216" s="1087"/>
      <c r="RG216" s="1087"/>
      <c r="RH216" s="1087"/>
      <c r="RI216" s="1087"/>
      <c r="RJ216" s="1087"/>
      <c r="RK216" s="1087"/>
      <c r="RL216" s="1087"/>
      <c r="RM216" s="1087"/>
      <c r="RN216" s="1087"/>
      <c r="RO216" s="1087"/>
      <c r="RP216" s="1087"/>
      <c r="RQ216" s="1087"/>
      <c r="RR216" s="1087"/>
      <c r="RS216" s="1087"/>
      <c r="RT216" s="1087"/>
      <c r="RU216" s="1087"/>
      <c r="RV216" s="1087"/>
      <c r="RW216" s="1087"/>
      <c r="RX216" s="1087"/>
      <c r="RY216" s="1087"/>
      <c r="RZ216" s="1087"/>
      <c r="SA216" s="1087"/>
      <c r="SB216" s="1087"/>
      <c r="SC216" s="1087"/>
      <c r="SD216" s="1087"/>
      <c r="SE216" s="1087"/>
      <c r="SF216" s="1087"/>
      <c r="SG216" s="1087"/>
      <c r="SH216" s="1087"/>
      <c r="SI216" s="1087"/>
      <c r="SJ216" s="1087"/>
      <c r="SK216" s="1087"/>
      <c r="SL216" s="1087"/>
      <c r="SM216" s="1087"/>
      <c r="SN216" s="1087"/>
      <c r="SO216" s="1087"/>
      <c r="SP216" s="1087"/>
      <c r="SQ216" s="1087"/>
      <c r="SR216" s="1087"/>
      <c r="SS216" s="1087"/>
      <c r="ST216" s="1087"/>
      <c r="SU216" s="1087"/>
      <c r="SV216" s="1087"/>
      <c r="SW216" s="1087"/>
      <c r="SX216" s="1087"/>
      <c r="SY216" s="1087"/>
      <c r="SZ216" s="1087"/>
      <c r="TA216" s="1087"/>
      <c r="TB216" s="1087"/>
      <c r="TC216" s="1087"/>
      <c r="TD216" s="1087"/>
      <c r="TE216" s="1087"/>
      <c r="TF216" s="1087"/>
      <c r="TG216" s="1087"/>
      <c r="TH216" s="1087"/>
      <c r="TI216" s="1087"/>
      <c r="TJ216" s="1087"/>
      <c r="TK216" s="1087"/>
      <c r="TL216" s="1087"/>
      <c r="TM216" s="1087"/>
      <c r="TN216" s="1087"/>
      <c r="TO216" s="1087"/>
      <c r="TP216" s="1087"/>
      <c r="TQ216" s="1087"/>
      <c r="TR216" s="1087"/>
      <c r="TS216" s="1087"/>
      <c r="TT216" s="1087"/>
      <c r="TU216" s="1087"/>
      <c r="TV216" s="1087"/>
      <c r="TW216" s="1087"/>
      <c r="TX216" s="1087"/>
      <c r="TY216" s="1087"/>
      <c r="TZ216" s="1087"/>
      <c r="UA216" s="1087"/>
      <c r="UB216" s="1087"/>
      <c r="UC216" s="1087"/>
      <c r="UD216" s="1087"/>
      <c r="UE216" s="1087"/>
      <c r="UF216" s="1087"/>
      <c r="UG216" s="1087"/>
      <c r="UH216" s="1087"/>
      <c r="UI216" s="1087"/>
      <c r="UJ216" s="1087"/>
      <c r="UK216" s="1087"/>
      <c r="UL216" s="1087"/>
      <c r="UM216" s="1087"/>
      <c r="UN216" s="1087"/>
      <c r="UO216" s="1087"/>
      <c r="UP216" s="1087"/>
      <c r="UQ216" s="1087"/>
      <c r="UR216" s="1087"/>
      <c r="US216" s="1087"/>
      <c r="UT216" s="1087"/>
      <c r="UU216" s="1087"/>
      <c r="UV216" s="1087"/>
      <c r="UW216" s="1087"/>
      <c r="UX216" s="1087"/>
      <c r="UY216" s="1087"/>
      <c r="UZ216" s="1087"/>
      <c r="VA216" s="1087"/>
      <c r="VB216" s="1087"/>
      <c r="VC216" s="1087"/>
      <c r="VD216" s="1087"/>
      <c r="VE216" s="1087"/>
      <c r="VF216" s="1087"/>
      <c r="VG216" s="1087"/>
      <c r="VH216" s="1087"/>
      <c r="VI216" s="1087"/>
      <c r="VJ216" s="1087"/>
      <c r="VK216" s="1087"/>
      <c r="VL216" s="1087"/>
      <c r="VM216" s="1087"/>
      <c r="VN216" s="1087"/>
      <c r="VO216" s="1087"/>
      <c r="VP216" s="1087"/>
      <c r="VQ216" s="1087"/>
      <c r="VR216" s="1087"/>
      <c r="VS216" s="1087"/>
      <c r="VT216" s="1087"/>
      <c r="VU216" s="1087"/>
      <c r="VV216" s="1087"/>
      <c r="VW216" s="1087"/>
      <c r="VX216" s="1087"/>
      <c r="VY216" s="1087"/>
      <c r="VZ216" s="1087"/>
      <c r="WA216" s="1087"/>
      <c r="WB216" s="1087"/>
      <c r="WC216" s="1087"/>
      <c r="WD216" s="1087"/>
      <c r="WE216" s="1087"/>
      <c r="WF216" s="1087"/>
      <c r="WG216" s="1087"/>
      <c r="WH216" s="1087"/>
      <c r="WI216" s="1087"/>
      <c r="WJ216" s="1087"/>
      <c r="WK216" s="1087"/>
      <c r="WL216" s="1087"/>
      <c r="WM216" s="1087"/>
      <c r="WN216" s="1087"/>
      <c r="WO216" s="1087"/>
      <c r="WP216" s="1087"/>
      <c r="WQ216" s="1087"/>
      <c r="WR216" s="1087"/>
      <c r="WS216" s="1087"/>
      <c r="WT216" s="1087"/>
      <c r="WU216" s="1087"/>
      <c r="WV216" s="1087"/>
      <c r="WW216" s="1087"/>
      <c r="WX216" s="1087"/>
      <c r="WY216" s="1087"/>
      <c r="WZ216" s="1087"/>
      <c r="XA216" s="1087"/>
      <c r="XB216" s="1087"/>
      <c r="XC216" s="1087"/>
      <c r="XD216" s="1087"/>
      <c r="XE216" s="1087"/>
      <c r="XF216" s="1087"/>
      <c r="XG216" s="1087"/>
      <c r="XH216" s="1087"/>
      <c r="XI216" s="1087"/>
      <c r="XJ216" s="1087"/>
      <c r="XK216" s="1087"/>
      <c r="XL216" s="1087"/>
      <c r="XM216" s="1087"/>
      <c r="XN216" s="1087"/>
      <c r="XO216" s="1087"/>
      <c r="XP216" s="1087"/>
      <c r="XQ216" s="1087"/>
      <c r="XR216" s="1087"/>
      <c r="XS216" s="1087"/>
      <c r="XT216" s="1087"/>
      <c r="XU216" s="1087"/>
      <c r="XV216" s="1087"/>
      <c r="XW216" s="1087"/>
      <c r="XX216" s="1087"/>
      <c r="XY216" s="1087"/>
      <c r="XZ216" s="1087"/>
      <c r="YA216" s="1087"/>
      <c r="YB216" s="1087"/>
      <c r="YC216" s="1087"/>
      <c r="YD216" s="1087"/>
      <c r="YE216" s="1087"/>
      <c r="YF216" s="1087"/>
      <c r="YG216" s="1087"/>
      <c r="YH216" s="1087"/>
      <c r="YI216" s="1087"/>
      <c r="YJ216" s="1087"/>
      <c r="YK216" s="1087"/>
      <c r="YL216" s="1087"/>
      <c r="YM216" s="1087"/>
      <c r="YN216" s="1087"/>
      <c r="YO216" s="1087"/>
      <c r="YP216" s="1087"/>
      <c r="YQ216" s="1087"/>
      <c r="YR216" s="1087"/>
      <c r="YS216" s="1087"/>
      <c r="YT216" s="1087"/>
      <c r="YU216" s="1087"/>
      <c r="YV216" s="1087"/>
      <c r="YW216" s="1087"/>
      <c r="YX216" s="1087"/>
      <c r="YY216" s="1087"/>
      <c r="YZ216" s="1087"/>
      <c r="ZA216" s="1087"/>
      <c r="ZB216" s="1087"/>
      <c r="ZC216" s="1087"/>
      <c r="ZD216" s="1087"/>
      <c r="ZE216" s="1087"/>
      <c r="ZF216" s="1087"/>
      <c r="ZG216" s="1087"/>
      <c r="ZH216" s="1087"/>
      <c r="ZI216" s="1087"/>
      <c r="ZJ216" s="1087"/>
      <c r="ZK216" s="1087"/>
      <c r="ZL216" s="1087"/>
      <c r="ZM216" s="1087"/>
      <c r="ZN216" s="1087"/>
      <c r="ZO216" s="1087"/>
      <c r="ZP216" s="1087"/>
      <c r="ZQ216" s="1087"/>
      <c r="ZR216" s="1087"/>
      <c r="ZS216" s="1087"/>
      <c r="ZT216" s="1087"/>
      <c r="ZU216" s="1087"/>
      <c r="ZV216" s="1087"/>
      <c r="ZW216" s="1087"/>
      <c r="ZX216" s="1087"/>
      <c r="ZY216" s="1087"/>
      <c r="ZZ216" s="1087"/>
      <c r="AAA216" s="1087"/>
      <c r="AAB216" s="1087"/>
      <c r="AAC216" s="1087"/>
      <c r="AAD216" s="1087"/>
      <c r="AAE216" s="1087"/>
      <c r="AAF216" s="1087"/>
      <c r="AAG216" s="1087"/>
      <c r="AAH216" s="1087"/>
      <c r="AAI216" s="1087"/>
      <c r="AAJ216" s="1087"/>
      <c r="AAK216" s="1087"/>
      <c r="AAL216" s="1087"/>
      <c r="AAM216" s="1087"/>
      <c r="AAN216" s="1087"/>
      <c r="AAO216" s="1087"/>
      <c r="AAP216" s="1087"/>
      <c r="AAQ216" s="1087"/>
      <c r="AAR216" s="1087"/>
      <c r="AAS216" s="1087"/>
      <c r="AAT216" s="1087"/>
      <c r="AAU216" s="1087"/>
      <c r="AAV216" s="1087"/>
      <c r="AAW216" s="1087"/>
      <c r="AAX216" s="1087"/>
      <c r="AAY216" s="1087"/>
      <c r="AAZ216" s="1087"/>
      <c r="ABA216" s="1087"/>
      <c r="ABB216" s="1087"/>
      <c r="ABC216" s="1087"/>
      <c r="ABD216" s="1087"/>
      <c r="ABE216" s="1087"/>
      <c r="ABF216" s="1087"/>
      <c r="ABG216" s="1087"/>
      <c r="ABH216" s="1087"/>
      <c r="ABI216" s="1087"/>
      <c r="ABJ216" s="1087"/>
      <c r="ABK216" s="1087"/>
      <c r="ABL216" s="1087"/>
      <c r="ABM216" s="1087"/>
      <c r="ABN216" s="1087"/>
      <c r="ABO216" s="1087"/>
      <c r="ABP216" s="1087"/>
      <c r="ABQ216" s="1087"/>
      <c r="ABR216" s="1087"/>
      <c r="ABS216" s="1087"/>
      <c r="ABT216" s="1087"/>
      <c r="ABU216" s="1087"/>
      <c r="ABV216" s="1087"/>
      <c r="ABW216" s="1087"/>
      <c r="ABX216" s="1087"/>
      <c r="ABY216" s="1087"/>
      <c r="ABZ216" s="1087"/>
      <c r="ACA216" s="1087"/>
      <c r="ACB216" s="1087"/>
      <c r="ACC216" s="1087"/>
      <c r="ACD216" s="1087"/>
      <c r="ACE216" s="1087"/>
      <c r="ACF216" s="1087"/>
      <c r="ACG216" s="1087"/>
      <c r="ACH216" s="1087"/>
      <c r="ACI216" s="1087"/>
      <c r="ACJ216" s="1087"/>
      <c r="ACK216" s="1087"/>
      <c r="ACL216" s="1087"/>
      <c r="ACM216" s="1087"/>
      <c r="ACN216" s="1087"/>
      <c r="ACO216" s="1087"/>
      <c r="ACP216" s="1087"/>
      <c r="ACQ216" s="1087"/>
      <c r="ACR216" s="1087"/>
      <c r="ACS216" s="1087"/>
      <c r="ACT216" s="1087"/>
      <c r="ACU216" s="1087"/>
      <c r="ACV216" s="1087"/>
      <c r="ACW216" s="1087"/>
      <c r="ACX216" s="1087"/>
      <c r="ACY216" s="1087"/>
      <c r="ACZ216" s="1087"/>
      <c r="ADA216" s="1087"/>
      <c r="ADB216" s="1087"/>
      <c r="ADC216" s="1087"/>
      <c r="ADD216" s="1087"/>
      <c r="ADE216" s="1087"/>
      <c r="ADF216" s="1087"/>
      <c r="ADG216" s="1087"/>
      <c r="ADH216" s="1087"/>
      <c r="ADI216" s="1087"/>
      <c r="ADJ216" s="1087"/>
      <c r="ADK216" s="1087"/>
      <c r="ADL216" s="1087"/>
      <c r="ADM216" s="1087"/>
      <c r="ADN216" s="1087"/>
      <c r="ADO216" s="1087"/>
      <c r="ADP216" s="1087"/>
      <c r="ADQ216" s="1087"/>
      <c r="ADR216" s="1087"/>
      <c r="ADS216" s="1087"/>
      <c r="ADT216" s="1087"/>
      <c r="ADU216" s="1087"/>
      <c r="ADV216" s="1087"/>
      <c r="ADW216" s="1087"/>
      <c r="ADX216" s="1087"/>
      <c r="ADY216" s="1087"/>
      <c r="ADZ216" s="1087"/>
      <c r="AEA216" s="1087"/>
      <c r="AEB216" s="1087"/>
      <c r="AEC216" s="1087"/>
      <c r="AED216" s="1087"/>
      <c r="AEE216" s="1087"/>
      <c r="AEF216" s="1087"/>
      <c r="AEG216" s="1087"/>
      <c r="AEH216" s="1087"/>
      <c r="AEI216" s="1087"/>
      <c r="AEJ216" s="1087"/>
      <c r="AEK216" s="1087"/>
      <c r="AEL216" s="1087"/>
      <c r="AEM216" s="1087"/>
      <c r="AEN216" s="1087"/>
      <c r="AEO216" s="1087"/>
      <c r="AEP216" s="1087"/>
      <c r="AEQ216" s="1087"/>
      <c r="AER216" s="1087"/>
      <c r="AES216" s="1087"/>
      <c r="AET216" s="1087"/>
      <c r="AEU216" s="1087"/>
      <c r="AEV216" s="1087"/>
      <c r="AEW216" s="1087"/>
      <c r="AEX216" s="1087"/>
      <c r="AEY216" s="1087"/>
      <c r="AEZ216" s="1087"/>
      <c r="AFA216" s="1087"/>
      <c r="AFB216" s="1087"/>
      <c r="AFC216" s="1087"/>
      <c r="AFD216" s="1087"/>
      <c r="AFE216" s="1087"/>
      <c r="AFF216" s="1087"/>
      <c r="AFG216" s="1087"/>
      <c r="AFH216" s="1087"/>
      <c r="AFI216" s="1087"/>
      <c r="AFJ216" s="1087"/>
      <c r="AFK216" s="1087"/>
      <c r="AFL216" s="1087"/>
      <c r="AFM216" s="1087"/>
      <c r="AFN216" s="1087"/>
      <c r="AFO216" s="1087"/>
      <c r="AFP216" s="1087"/>
      <c r="AFQ216" s="1087"/>
      <c r="AFR216" s="1087"/>
      <c r="AFS216" s="1087"/>
      <c r="AFT216" s="1087"/>
      <c r="AFU216" s="1087"/>
      <c r="AFV216" s="1087"/>
      <c r="AFW216" s="1087"/>
      <c r="AFX216" s="1087"/>
      <c r="AFY216" s="1087"/>
      <c r="AFZ216" s="1087"/>
      <c r="AGA216" s="1087"/>
      <c r="AGB216" s="1087"/>
      <c r="AGC216" s="1087"/>
      <c r="AGD216" s="1087"/>
      <c r="AGE216" s="1087"/>
      <c r="AGF216" s="1087"/>
      <c r="AGG216" s="1087"/>
      <c r="AGH216" s="1087"/>
      <c r="AGI216" s="1087"/>
      <c r="AGJ216" s="1087"/>
      <c r="AGK216" s="1087"/>
      <c r="AGL216" s="1087"/>
      <c r="AGM216" s="1087"/>
      <c r="AGN216" s="1087"/>
      <c r="AGO216" s="1087"/>
      <c r="AGP216" s="1087"/>
      <c r="AGQ216" s="1087"/>
      <c r="AGR216" s="1087"/>
      <c r="AGS216" s="1087"/>
      <c r="AGT216" s="1087"/>
      <c r="AGU216" s="1087"/>
      <c r="AGV216" s="1087"/>
      <c r="AGW216" s="1087"/>
      <c r="AGX216" s="1087"/>
      <c r="AGY216" s="1087"/>
      <c r="AGZ216" s="1087"/>
      <c r="AHA216" s="1087"/>
      <c r="AHB216" s="1087"/>
      <c r="AHC216" s="1087"/>
      <c r="AHD216" s="1087"/>
      <c r="AHE216" s="1087"/>
      <c r="AHF216" s="1087"/>
      <c r="AHG216" s="1087"/>
      <c r="AHH216" s="1087"/>
      <c r="AHI216" s="1087"/>
      <c r="AHJ216" s="1087"/>
      <c r="AHK216" s="1087"/>
      <c r="AHL216" s="1087"/>
      <c r="AHM216" s="1087"/>
      <c r="AHN216" s="1087"/>
      <c r="AHO216" s="1087"/>
      <c r="AHP216" s="1087"/>
      <c r="AHQ216" s="1087"/>
      <c r="AHR216" s="1087"/>
      <c r="AHS216" s="1087"/>
      <c r="AHT216" s="1087"/>
      <c r="AHU216" s="1087"/>
      <c r="AHV216" s="1087"/>
      <c r="AHW216" s="1087"/>
      <c r="AHX216" s="1087"/>
      <c r="AHY216" s="1087"/>
      <c r="AHZ216" s="1087"/>
      <c r="AIA216" s="1087"/>
      <c r="AIB216" s="1087"/>
      <c r="AIC216" s="1087"/>
      <c r="AID216" s="1087"/>
      <c r="AIE216" s="1087"/>
      <c r="AIF216" s="1087"/>
      <c r="AIG216" s="1087"/>
      <c r="AIH216" s="1087"/>
      <c r="AII216" s="1087"/>
      <c r="AIJ216" s="1087"/>
      <c r="AIK216" s="1087"/>
      <c r="AIL216" s="1087"/>
      <c r="AIM216" s="1087"/>
      <c r="AIN216" s="1087"/>
      <c r="AIO216" s="1087"/>
      <c r="AIP216" s="1087"/>
      <c r="AIQ216" s="1087"/>
      <c r="AIR216" s="1087"/>
      <c r="AIS216" s="1087"/>
      <c r="AIT216" s="1087"/>
      <c r="AIU216" s="1087"/>
      <c r="AIV216" s="1087"/>
      <c r="AIW216" s="1087"/>
      <c r="AIX216" s="1087"/>
      <c r="AIY216" s="1087"/>
      <c r="AIZ216" s="1087"/>
      <c r="AJA216" s="1087"/>
      <c r="AJB216" s="1087"/>
      <c r="AJC216" s="1087"/>
      <c r="AJD216" s="1087"/>
      <c r="AJE216" s="1087"/>
      <c r="AJF216" s="1087"/>
      <c r="AJG216" s="1087"/>
      <c r="AJH216" s="1087"/>
      <c r="AJI216" s="1087"/>
      <c r="AJJ216" s="1087"/>
      <c r="AJK216" s="1087"/>
      <c r="AJL216" s="1087"/>
      <c r="AJM216" s="1087"/>
      <c r="AJN216" s="1087"/>
      <c r="AJO216" s="1087"/>
      <c r="AJP216" s="1087"/>
      <c r="AJQ216" s="1087"/>
      <c r="AJR216" s="1087"/>
      <c r="AJS216" s="1087"/>
      <c r="AJT216" s="1087"/>
      <c r="AJU216" s="1087"/>
      <c r="AJV216" s="1087"/>
      <c r="AJW216" s="1087"/>
      <c r="AJX216" s="1087"/>
      <c r="AJY216" s="1087"/>
      <c r="AJZ216" s="1087"/>
      <c r="AKA216" s="1087"/>
      <c r="AKB216" s="1087"/>
      <c r="AKC216" s="1087"/>
      <c r="AKD216" s="1087"/>
      <c r="AKE216" s="1087"/>
      <c r="AKF216" s="1087"/>
      <c r="AKG216" s="1087"/>
      <c r="AKH216" s="1087"/>
      <c r="AKI216" s="1087"/>
      <c r="AKJ216" s="1087"/>
      <c r="AKK216" s="1087"/>
      <c r="AKL216" s="1087"/>
      <c r="AKM216" s="1087"/>
      <c r="AKN216" s="1087"/>
      <c r="AKO216" s="1087"/>
      <c r="AKP216" s="1087"/>
      <c r="AKQ216" s="1087"/>
      <c r="AKR216" s="1087"/>
      <c r="AKS216" s="1087"/>
      <c r="AKT216" s="1087"/>
      <c r="AKU216" s="1087"/>
      <c r="AKV216" s="1087"/>
      <c r="AKW216" s="1087"/>
      <c r="AKX216" s="1087"/>
      <c r="AKY216" s="1087"/>
      <c r="AKZ216" s="1087"/>
      <c r="ALA216" s="1087"/>
      <c r="ALB216" s="1087"/>
      <c r="ALC216" s="1087"/>
      <c r="ALD216" s="1087"/>
      <c r="ALE216" s="1087"/>
      <c r="ALF216" s="1087"/>
      <c r="ALG216" s="1087"/>
      <c r="ALH216" s="1087"/>
      <c r="ALI216" s="1087"/>
      <c r="ALJ216" s="1087"/>
      <c r="ALK216" s="1087"/>
      <c r="ALL216" s="1087"/>
      <c r="ALM216" s="1087"/>
      <c r="ALN216" s="1087"/>
      <c r="ALO216" s="1087"/>
      <c r="ALP216" s="1087"/>
      <c r="ALQ216" s="1087"/>
      <c r="ALR216" s="1087"/>
      <c r="ALS216" s="1087"/>
      <c r="ALT216" s="1087"/>
      <c r="ALU216" s="1087"/>
      <c r="ALV216" s="1087"/>
      <c r="ALW216" s="1087"/>
      <c r="ALX216" s="1087"/>
      <c r="ALY216" s="1087"/>
      <c r="ALZ216" s="1087"/>
      <c r="AMA216" s="1087"/>
      <c r="AMB216" s="1087"/>
      <c r="AMC216" s="1087"/>
      <c r="AMD216" s="1087"/>
      <c r="AME216" s="1087"/>
      <c r="AMF216" s="1087"/>
      <c r="AMG216" s="1087"/>
      <c r="AMH216" s="1087"/>
    </row>
    <row r="217" spans="1:1024" s="793" customFormat="1" ht="12" x14ac:dyDescent="0.2">
      <c r="A217" s="1113" t="s">
        <v>2811</v>
      </c>
      <c r="B217" s="793" t="s">
        <v>4863</v>
      </c>
      <c r="C217" s="1085">
        <v>397320528.67000002</v>
      </c>
      <c r="D217" s="1085">
        <v>-30096376.350000001</v>
      </c>
      <c r="E217" s="1085">
        <v>367224152.31999999</v>
      </c>
      <c r="F217" s="1085">
        <v>130839731.37</v>
      </c>
      <c r="G217" s="1085">
        <v>236384420.94999999</v>
      </c>
      <c r="H217" s="1357">
        <f t="shared" si="3"/>
        <v>0.356293916245427</v>
      </c>
      <c r="I217" s="1087"/>
      <c r="J217" s="1087"/>
      <c r="K217" s="1087"/>
      <c r="L217" s="1087"/>
      <c r="M217" s="1087"/>
      <c r="N217" s="1087"/>
      <c r="O217" s="1087"/>
      <c r="P217" s="1087"/>
      <c r="Q217" s="1087"/>
      <c r="R217" s="1087"/>
      <c r="S217" s="1087"/>
      <c r="T217" s="1087"/>
      <c r="U217" s="1087"/>
      <c r="V217" s="1087"/>
      <c r="W217" s="1087"/>
      <c r="X217" s="1087"/>
      <c r="Y217" s="1087"/>
      <c r="Z217" s="1087"/>
      <c r="AA217" s="1087"/>
      <c r="AB217" s="1087"/>
      <c r="AC217" s="1087"/>
      <c r="AD217" s="1087"/>
      <c r="AE217" s="1087"/>
      <c r="AF217" s="1087"/>
      <c r="AG217" s="1087"/>
      <c r="AH217" s="1087"/>
      <c r="AI217" s="1087"/>
      <c r="AJ217" s="1087"/>
      <c r="AK217" s="1087"/>
      <c r="AL217" s="1087"/>
      <c r="AM217" s="1087"/>
      <c r="AN217" s="1087"/>
      <c r="AO217" s="1087"/>
      <c r="AP217" s="1087"/>
      <c r="AQ217" s="1087"/>
      <c r="AR217" s="1087"/>
      <c r="AS217" s="1087"/>
      <c r="AT217" s="1087"/>
      <c r="AU217" s="1087"/>
      <c r="AV217" s="1087"/>
      <c r="AW217" s="1087"/>
      <c r="AX217" s="1087"/>
      <c r="AY217" s="1087"/>
      <c r="AZ217" s="1087"/>
      <c r="BA217" s="1087"/>
      <c r="BB217" s="1087"/>
      <c r="BC217" s="1087"/>
      <c r="BD217" s="1087"/>
      <c r="BE217" s="1087"/>
      <c r="BF217" s="1087"/>
      <c r="BG217" s="1087"/>
      <c r="BH217" s="1087"/>
      <c r="BI217" s="1087"/>
      <c r="BJ217" s="1087"/>
      <c r="BK217" s="1087"/>
      <c r="BL217" s="1087"/>
      <c r="BM217" s="1087"/>
      <c r="BN217" s="1087"/>
      <c r="BO217" s="1087"/>
      <c r="BP217" s="1087"/>
      <c r="BQ217" s="1087"/>
      <c r="BR217" s="1087"/>
      <c r="BS217" s="1087"/>
      <c r="BT217" s="1087"/>
      <c r="BU217" s="1087"/>
      <c r="BV217" s="1087"/>
      <c r="BW217" s="1087"/>
      <c r="BX217" s="1087"/>
      <c r="BY217" s="1087"/>
      <c r="BZ217" s="1087"/>
      <c r="CA217" s="1087"/>
      <c r="CB217" s="1087"/>
      <c r="CC217" s="1087"/>
      <c r="CD217" s="1087"/>
      <c r="CE217" s="1087"/>
      <c r="CF217" s="1087"/>
      <c r="CG217" s="1087"/>
      <c r="CH217" s="1087"/>
      <c r="CI217" s="1087"/>
      <c r="CJ217" s="1087"/>
      <c r="CK217" s="1087"/>
      <c r="CL217" s="1087"/>
      <c r="CM217" s="1087"/>
      <c r="CN217" s="1087"/>
      <c r="CO217" s="1087"/>
      <c r="CP217" s="1087"/>
      <c r="CQ217" s="1087"/>
      <c r="CR217" s="1087"/>
      <c r="CS217" s="1087"/>
      <c r="CT217" s="1087"/>
      <c r="CU217" s="1087"/>
      <c r="CV217" s="1087"/>
      <c r="CW217" s="1087"/>
      <c r="CX217" s="1087"/>
      <c r="CY217" s="1087"/>
      <c r="CZ217" s="1087"/>
      <c r="DA217" s="1087"/>
      <c r="DB217" s="1087"/>
      <c r="DC217" s="1087"/>
      <c r="DD217" s="1087"/>
      <c r="DE217" s="1087"/>
      <c r="DF217" s="1087"/>
      <c r="DG217" s="1087"/>
      <c r="DH217" s="1087"/>
      <c r="DI217" s="1087"/>
      <c r="DJ217" s="1087"/>
      <c r="DK217" s="1087"/>
      <c r="DL217" s="1087"/>
      <c r="DM217" s="1087"/>
      <c r="DN217" s="1087"/>
      <c r="DO217" s="1087"/>
      <c r="DP217" s="1087"/>
      <c r="DQ217" s="1087"/>
      <c r="DR217" s="1087"/>
      <c r="DS217" s="1087"/>
      <c r="DT217" s="1087"/>
      <c r="DU217" s="1087"/>
      <c r="DV217" s="1087"/>
      <c r="DW217" s="1087"/>
      <c r="DX217" s="1087"/>
      <c r="DY217" s="1087"/>
      <c r="DZ217" s="1087"/>
      <c r="EA217" s="1087"/>
      <c r="EB217" s="1087"/>
      <c r="EC217" s="1087"/>
      <c r="ED217" s="1087"/>
      <c r="EE217" s="1087"/>
      <c r="EF217" s="1087"/>
      <c r="EG217" s="1087"/>
      <c r="EH217" s="1087"/>
      <c r="EI217" s="1087"/>
      <c r="EJ217" s="1087"/>
      <c r="EK217" s="1087"/>
      <c r="EL217" s="1087"/>
      <c r="EM217" s="1087"/>
      <c r="EN217" s="1087"/>
      <c r="EO217" s="1087"/>
      <c r="EP217" s="1087"/>
      <c r="EQ217" s="1087"/>
      <c r="ER217" s="1087"/>
      <c r="ES217" s="1087"/>
      <c r="ET217" s="1087"/>
      <c r="EU217" s="1087"/>
      <c r="EV217" s="1087"/>
      <c r="EW217" s="1087"/>
      <c r="EX217" s="1087"/>
      <c r="EY217" s="1087"/>
      <c r="EZ217" s="1087"/>
      <c r="FA217" s="1087"/>
      <c r="FB217" s="1087"/>
      <c r="FC217" s="1087"/>
      <c r="FD217" s="1087"/>
      <c r="FE217" s="1087"/>
      <c r="FF217" s="1087"/>
      <c r="FG217" s="1087"/>
      <c r="FH217" s="1087"/>
      <c r="FI217" s="1087"/>
      <c r="FJ217" s="1087"/>
      <c r="FK217" s="1087"/>
      <c r="FL217" s="1087"/>
      <c r="FM217" s="1087"/>
      <c r="FN217" s="1087"/>
      <c r="FO217" s="1087"/>
      <c r="FP217" s="1087"/>
      <c r="FQ217" s="1087"/>
      <c r="FR217" s="1087"/>
      <c r="FS217" s="1087"/>
      <c r="FT217" s="1087"/>
      <c r="FU217" s="1087"/>
      <c r="FV217" s="1087"/>
      <c r="FW217" s="1087"/>
      <c r="FX217" s="1087"/>
      <c r="FY217" s="1087"/>
      <c r="FZ217" s="1087"/>
      <c r="GA217" s="1087"/>
      <c r="GB217" s="1087"/>
      <c r="GC217" s="1087"/>
      <c r="GD217" s="1087"/>
      <c r="GE217" s="1087"/>
      <c r="GF217" s="1087"/>
      <c r="GG217" s="1087"/>
      <c r="GH217" s="1087"/>
      <c r="GI217" s="1087"/>
      <c r="GJ217" s="1087"/>
      <c r="GK217" s="1087"/>
      <c r="GL217" s="1087"/>
      <c r="GM217" s="1087"/>
      <c r="GN217" s="1087"/>
      <c r="GO217" s="1087"/>
      <c r="GP217" s="1087"/>
      <c r="GQ217" s="1087"/>
      <c r="GR217" s="1087"/>
      <c r="GS217" s="1087"/>
      <c r="GT217" s="1087"/>
      <c r="GU217" s="1087"/>
      <c r="GV217" s="1087"/>
      <c r="GW217" s="1087"/>
      <c r="GX217" s="1087"/>
      <c r="GY217" s="1087"/>
      <c r="GZ217" s="1087"/>
      <c r="HA217" s="1087"/>
      <c r="HB217" s="1087"/>
      <c r="HC217" s="1087"/>
      <c r="HD217" s="1087"/>
      <c r="HE217" s="1087"/>
      <c r="HF217" s="1087"/>
      <c r="HG217" s="1087"/>
      <c r="HH217" s="1087"/>
      <c r="HI217" s="1087"/>
      <c r="HJ217" s="1087"/>
      <c r="HK217" s="1087"/>
      <c r="HL217" s="1087"/>
      <c r="HM217" s="1087"/>
      <c r="HN217" s="1087"/>
      <c r="HO217" s="1087"/>
      <c r="HP217" s="1087"/>
      <c r="HQ217" s="1087"/>
      <c r="HR217" s="1087"/>
      <c r="HS217" s="1087"/>
      <c r="HT217" s="1087"/>
      <c r="HU217" s="1087"/>
      <c r="HV217" s="1087"/>
      <c r="HW217" s="1087"/>
      <c r="HX217" s="1087"/>
      <c r="HY217" s="1087"/>
      <c r="HZ217" s="1087"/>
      <c r="IA217" s="1087"/>
      <c r="IB217" s="1087"/>
      <c r="IC217" s="1087"/>
      <c r="ID217" s="1087"/>
      <c r="IE217" s="1087"/>
      <c r="IF217" s="1087"/>
      <c r="IG217" s="1087"/>
      <c r="IH217" s="1087"/>
      <c r="II217" s="1087"/>
      <c r="IJ217" s="1087"/>
      <c r="IK217" s="1087"/>
      <c r="IL217" s="1087"/>
      <c r="IM217" s="1087"/>
      <c r="IN217" s="1087"/>
      <c r="IO217" s="1087"/>
      <c r="IP217" s="1087"/>
      <c r="IQ217" s="1087"/>
      <c r="IR217" s="1087"/>
      <c r="IS217" s="1087"/>
      <c r="IT217" s="1087"/>
      <c r="IU217" s="1087"/>
      <c r="IV217" s="1087"/>
      <c r="IW217" s="1087"/>
      <c r="IX217" s="1087"/>
      <c r="IY217" s="1087"/>
      <c r="IZ217" s="1087"/>
      <c r="JA217" s="1087"/>
      <c r="JB217" s="1087"/>
      <c r="JC217" s="1087"/>
      <c r="JD217" s="1087"/>
      <c r="JE217" s="1087"/>
      <c r="JF217" s="1087"/>
      <c r="JG217" s="1087"/>
      <c r="JH217" s="1087"/>
      <c r="JI217" s="1087"/>
      <c r="JJ217" s="1087"/>
      <c r="JK217" s="1087"/>
      <c r="JL217" s="1087"/>
      <c r="JM217" s="1087"/>
      <c r="JN217" s="1087"/>
      <c r="JO217" s="1087"/>
      <c r="JP217" s="1087"/>
      <c r="JQ217" s="1087"/>
      <c r="JR217" s="1087"/>
      <c r="JS217" s="1087"/>
      <c r="JT217" s="1087"/>
      <c r="JU217" s="1087"/>
      <c r="JV217" s="1087"/>
      <c r="JW217" s="1087"/>
      <c r="JX217" s="1087"/>
      <c r="JY217" s="1087"/>
      <c r="JZ217" s="1087"/>
      <c r="KA217" s="1087"/>
      <c r="KB217" s="1087"/>
      <c r="KC217" s="1087"/>
      <c r="KD217" s="1087"/>
      <c r="KE217" s="1087"/>
      <c r="KF217" s="1087"/>
      <c r="KG217" s="1087"/>
      <c r="KH217" s="1087"/>
      <c r="KI217" s="1087"/>
      <c r="KJ217" s="1087"/>
      <c r="KK217" s="1087"/>
      <c r="KL217" s="1087"/>
      <c r="KM217" s="1087"/>
      <c r="KN217" s="1087"/>
      <c r="KO217" s="1087"/>
      <c r="KP217" s="1087"/>
      <c r="KQ217" s="1087"/>
      <c r="KR217" s="1087"/>
      <c r="KS217" s="1087"/>
      <c r="KT217" s="1087"/>
      <c r="KU217" s="1087"/>
      <c r="KV217" s="1087"/>
      <c r="KW217" s="1087"/>
      <c r="KX217" s="1087"/>
      <c r="KY217" s="1087"/>
      <c r="KZ217" s="1087"/>
      <c r="LA217" s="1087"/>
      <c r="LB217" s="1087"/>
      <c r="LC217" s="1087"/>
      <c r="LD217" s="1087"/>
      <c r="LE217" s="1087"/>
      <c r="LF217" s="1087"/>
      <c r="LG217" s="1087"/>
      <c r="LH217" s="1087"/>
      <c r="LI217" s="1087"/>
      <c r="LJ217" s="1087"/>
      <c r="LK217" s="1087"/>
      <c r="LL217" s="1087"/>
      <c r="LM217" s="1087"/>
      <c r="LN217" s="1087"/>
      <c r="LO217" s="1087"/>
      <c r="LP217" s="1087"/>
      <c r="LQ217" s="1087"/>
      <c r="LR217" s="1087"/>
      <c r="LS217" s="1087"/>
      <c r="LT217" s="1087"/>
      <c r="LU217" s="1087"/>
      <c r="LV217" s="1087"/>
      <c r="LW217" s="1087"/>
      <c r="LX217" s="1087"/>
      <c r="LY217" s="1087"/>
      <c r="LZ217" s="1087"/>
      <c r="MA217" s="1087"/>
      <c r="MB217" s="1087"/>
      <c r="MC217" s="1087"/>
      <c r="MD217" s="1087"/>
      <c r="ME217" s="1087"/>
      <c r="MF217" s="1087"/>
      <c r="MG217" s="1087"/>
      <c r="MH217" s="1087"/>
      <c r="MI217" s="1087"/>
      <c r="MJ217" s="1087"/>
      <c r="MK217" s="1087"/>
      <c r="ML217" s="1087"/>
      <c r="MM217" s="1087"/>
      <c r="MN217" s="1087"/>
      <c r="MO217" s="1087"/>
      <c r="MP217" s="1087"/>
      <c r="MQ217" s="1087"/>
      <c r="MR217" s="1087"/>
      <c r="MS217" s="1087"/>
      <c r="MT217" s="1087"/>
      <c r="MU217" s="1087"/>
      <c r="MV217" s="1087"/>
      <c r="MW217" s="1087"/>
      <c r="MX217" s="1087"/>
      <c r="MY217" s="1087"/>
      <c r="MZ217" s="1087"/>
      <c r="NA217" s="1087"/>
      <c r="NB217" s="1087"/>
      <c r="NC217" s="1087"/>
      <c r="ND217" s="1087"/>
      <c r="NE217" s="1087"/>
      <c r="NF217" s="1087"/>
      <c r="NG217" s="1087"/>
      <c r="NH217" s="1087"/>
      <c r="NI217" s="1087"/>
      <c r="NJ217" s="1087"/>
      <c r="NK217" s="1087"/>
      <c r="NL217" s="1087"/>
      <c r="NM217" s="1087"/>
      <c r="NN217" s="1087"/>
      <c r="NO217" s="1087"/>
      <c r="NP217" s="1087"/>
      <c r="NQ217" s="1087"/>
      <c r="NR217" s="1087"/>
      <c r="NS217" s="1087"/>
      <c r="NT217" s="1087"/>
      <c r="NU217" s="1087"/>
      <c r="NV217" s="1087"/>
      <c r="NW217" s="1087"/>
      <c r="NX217" s="1087"/>
      <c r="NY217" s="1087"/>
      <c r="NZ217" s="1087"/>
      <c r="OA217" s="1087"/>
      <c r="OB217" s="1087"/>
      <c r="OC217" s="1087"/>
      <c r="OD217" s="1087"/>
      <c r="OE217" s="1087"/>
      <c r="OF217" s="1087"/>
      <c r="OG217" s="1087"/>
      <c r="OH217" s="1087"/>
      <c r="OI217" s="1087"/>
      <c r="OJ217" s="1087"/>
      <c r="OK217" s="1087"/>
      <c r="OL217" s="1087"/>
      <c r="OM217" s="1087"/>
      <c r="ON217" s="1087"/>
      <c r="OO217" s="1087"/>
      <c r="OP217" s="1087"/>
      <c r="OQ217" s="1087"/>
      <c r="OR217" s="1087"/>
      <c r="OS217" s="1087"/>
      <c r="OT217" s="1087"/>
      <c r="OU217" s="1087"/>
      <c r="OV217" s="1087"/>
      <c r="OW217" s="1087"/>
      <c r="OX217" s="1087"/>
      <c r="OY217" s="1087"/>
      <c r="OZ217" s="1087"/>
      <c r="PA217" s="1087"/>
      <c r="PB217" s="1087"/>
      <c r="PC217" s="1087"/>
      <c r="PD217" s="1087"/>
      <c r="PE217" s="1087"/>
      <c r="PF217" s="1087"/>
      <c r="PG217" s="1087"/>
      <c r="PH217" s="1087"/>
      <c r="PI217" s="1087"/>
      <c r="PJ217" s="1087"/>
      <c r="PK217" s="1087"/>
      <c r="PL217" s="1087"/>
      <c r="PM217" s="1087"/>
      <c r="PN217" s="1087"/>
      <c r="PO217" s="1087"/>
      <c r="PP217" s="1087"/>
      <c r="PQ217" s="1087"/>
      <c r="PR217" s="1087"/>
      <c r="PS217" s="1087"/>
      <c r="PT217" s="1087"/>
      <c r="PU217" s="1087"/>
      <c r="PV217" s="1087"/>
      <c r="PW217" s="1087"/>
      <c r="PX217" s="1087"/>
      <c r="PY217" s="1087"/>
      <c r="PZ217" s="1087"/>
      <c r="QA217" s="1087"/>
      <c r="QB217" s="1087"/>
      <c r="QC217" s="1087"/>
      <c r="QD217" s="1087"/>
      <c r="QE217" s="1087"/>
      <c r="QF217" s="1087"/>
      <c r="QG217" s="1087"/>
      <c r="QH217" s="1087"/>
      <c r="QI217" s="1087"/>
      <c r="QJ217" s="1087"/>
      <c r="QK217" s="1087"/>
      <c r="QL217" s="1087"/>
      <c r="QM217" s="1087"/>
      <c r="QN217" s="1087"/>
      <c r="QO217" s="1087"/>
      <c r="QP217" s="1087"/>
      <c r="QQ217" s="1087"/>
      <c r="QR217" s="1087"/>
      <c r="QS217" s="1087"/>
      <c r="QT217" s="1087"/>
      <c r="QU217" s="1087"/>
      <c r="QV217" s="1087"/>
      <c r="QW217" s="1087"/>
      <c r="QX217" s="1087"/>
      <c r="QY217" s="1087"/>
      <c r="QZ217" s="1087"/>
      <c r="RA217" s="1087"/>
      <c r="RB217" s="1087"/>
      <c r="RC217" s="1087"/>
      <c r="RD217" s="1087"/>
      <c r="RE217" s="1087"/>
      <c r="RF217" s="1087"/>
      <c r="RG217" s="1087"/>
      <c r="RH217" s="1087"/>
      <c r="RI217" s="1087"/>
      <c r="RJ217" s="1087"/>
      <c r="RK217" s="1087"/>
      <c r="RL217" s="1087"/>
      <c r="RM217" s="1087"/>
      <c r="RN217" s="1087"/>
      <c r="RO217" s="1087"/>
      <c r="RP217" s="1087"/>
      <c r="RQ217" s="1087"/>
      <c r="RR217" s="1087"/>
      <c r="RS217" s="1087"/>
      <c r="RT217" s="1087"/>
      <c r="RU217" s="1087"/>
      <c r="RV217" s="1087"/>
      <c r="RW217" s="1087"/>
      <c r="RX217" s="1087"/>
      <c r="RY217" s="1087"/>
      <c r="RZ217" s="1087"/>
      <c r="SA217" s="1087"/>
      <c r="SB217" s="1087"/>
      <c r="SC217" s="1087"/>
      <c r="SD217" s="1087"/>
      <c r="SE217" s="1087"/>
      <c r="SF217" s="1087"/>
      <c r="SG217" s="1087"/>
      <c r="SH217" s="1087"/>
      <c r="SI217" s="1087"/>
      <c r="SJ217" s="1087"/>
      <c r="SK217" s="1087"/>
      <c r="SL217" s="1087"/>
      <c r="SM217" s="1087"/>
      <c r="SN217" s="1087"/>
      <c r="SO217" s="1087"/>
      <c r="SP217" s="1087"/>
      <c r="SQ217" s="1087"/>
      <c r="SR217" s="1087"/>
      <c r="SS217" s="1087"/>
      <c r="ST217" s="1087"/>
      <c r="SU217" s="1087"/>
      <c r="SV217" s="1087"/>
      <c r="SW217" s="1087"/>
      <c r="SX217" s="1087"/>
      <c r="SY217" s="1087"/>
      <c r="SZ217" s="1087"/>
      <c r="TA217" s="1087"/>
      <c r="TB217" s="1087"/>
      <c r="TC217" s="1087"/>
      <c r="TD217" s="1087"/>
      <c r="TE217" s="1087"/>
      <c r="TF217" s="1087"/>
      <c r="TG217" s="1087"/>
      <c r="TH217" s="1087"/>
      <c r="TI217" s="1087"/>
      <c r="TJ217" s="1087"/>
      <c r="TK217" s="1087"/>
      <c r="TL217" s="1087"/>
      <c r="TM217" s="1087"/>
      <c r="TN217" s="1087"/>
      <c r="TO217" s="1087"/>
      <c r="TP217" s="1087"/>
      <c r="TQ217" s="1087"/>
      <c r="TR217" s="1087"/>
      <c r="TS217" s="1087"/>
      <c r="TT217" s="1087"/>
      <c r="TU217" s="1087"/>
      <c r="TV217" s="1087"/>
      <c r="TW217" s="1087"/>
      <c r="TX217" s="1087"/>
      <c r="TY217" s="1087"/>
      <c r="TZ217" s="1087"/>
      <c r="UA217" s="1087"/>
      <c r="UB217" s="1087"/>
      <c r="UC217" s="1087"/>
      <c r="UD217" s="1087"/>
      <c r="UE217" s="1087"/>
      <c r="UF217" s="1087"/>
      <c r="UG217" s="1087"/>
      <c r="UH217" s="1087"/>
      <c r="UI217" s="1087"/>
      <c r="UJ217" s="1087"/>
      <c r="UK217" s="1087"/>
      <c r="UL217" s="1087"/>
      <c r="UM217" s="1087"/>
      <c r="UN217" s="1087"/>
      <c r="UO217" s="1087"/>
      <c r="UP217" s="1087"/>
      <c r="UQ217" s="1087"/>
      <c r="UR217" s="1087"/>
      <c r="US217" s="1087"/>
      <c r="UT217" s="1087"/>
      <c r="UU217" s="1087"/>
      <c r="UV217" s="1087"/>
      <c r="UW217" s="1087"/>
      <c r="UX217" s="1087"/>
      <c r="UY217" s="1087"/>
      <c r="UZ217" s="1087"/>
      <c r="VA217" s="1087"/>
      <c r="VB217" s="1087"/>
      <c r="VC217" s="1087"/>
      <c r="VD217" s="1087"/>
      <c r="VE217" s="1087"/>
      <c r="VF217" s="1087"/>
      <c r="VG217" s="1087"/>
      <c r="VH217" s="1087"/>
      <c r="VI217" s="1087"/>
      <c r="VJ217" s="1087"/>
      <c r="VK217" s="1087"/>
      <c r="VL217" s="1087"/>
      <c r="VM217" s="1087"/>
      <c r="VN217" s="1087"/>
      <c r="VO217" s="1087"/>
      <c r="VP217" s="1087"/>
      <c r="VQ217" s="1087"/>
      <c r="VR217" s="1087"/>
      <c r="VS217" s="1087"/>
      <c r="VT217" s="1087"/>
      <c r="VU217" s="1087"/>
      <c r="VV217" s="1087"/>
      <c r="VW217" s="1087"/>
      <c r="VX217" s="1087"/>
      <c r="VY217" s="1087"/>
      <c r="VZ217" s="1087"/>
      <c r="WA217" s="1087"/>
      <c r="WB217" s="1087"/>
      <c r="WC217" s="1087"/>
      <c r="WD217" s="1087"/>
      <c r="WE217" s="1087"/>
      <c r="WF217" s="1087"/>
      <c r="WG217" s="1087"/>
      <c r="WH217" s="1087"/>
      <c r="WI217" s="1087"/>
      <c r="WJ217" s="1087"/>
      <c r="WK217" s="1087"/>
      <c r="WL217" s="1087"/>
      <c r="WM217" s="1087"/>
      <c r="WN217" s="1087"/>
      <c r="WO217" s="1087"/>
      <c r="WP217" s="1087"/>
      <c r="WQ217" s="1087"/>
      <c r="WR217" s="1087"/>
      <c r="WS217" s="1087"/>
      <c r="WT217" s="1087"/>
      <c r="WU217" s="1087"/>
      <c r="WV217" s="1087"/>
      <c r="WW217" s="1087"/>
      <c r="WX217" s="1087"/>
      <c r="WY217" s="1087"/>
      <c r="WZ217" s="1087"/>
      <c r="XA217" s="1087"/>
      <c r="XB217" s="1087"/>
      <c r="XC217" s="1087"/>
      <c r="XD217" s="1087"/>
      <c r="XE217" s="1087"/>
      <c r="XF217" s="1087"/>
      <c r="XG217" s="1087"/>
      <c r="XH217" s="1087"/>
      <c r="XI217" s="1087"/>
      <c r="XJ217" s="1087"/>
      <c r="XK217" s="1087"/>
      <c r="XL217" s="1087"/>
      <c r="XM217" s="1087"/>
      <c r="XN217" s="1087"/>
      <c r="XO217" s="1087"/>
      <c r="XP217" s="1087"/>
      <c r="XQ217" s="1087"/>
      <c r="XR217" s="1087"/>
      <c r="XS217" s="1087"/>
      <c r="XT217" s="1087"/>
      <c r="XU217" s="1087"/>
      <c r="XV217" s="1087"/>
      <c r="XW217" s="1087"/>
      <c r="XX217" s="1087"/>
      <c r="XY217" s="1087"/>
      <c r="XZ217" s="1087"/>
      <c r="YA217" s="1087"/>
      <c r="YB217" s="1087"/>
      <c r="YC217" s="1087"/>
      <c r="YD217" s="1087"/>
      <c r="YE217" s="1087"/>
      <c r="YF217" s="1087"/>
      <c r="YG217" s="1087"/>
      <c r="YH217" s="1087"/>
      <c r="YI217" s="1087"/>
      <c r="YJ217" s="1087"/>
      <c r="YK217" s="1087"/>
      <c r="YL217" s="1087"/>
      <c r="YM217" s="1087"/>
      <c r="YN217" s="1087"/>
      <c r="YO217" s="1087"/>
      <c r="YP217" s="1087"/>
      <c r="YQ217" s="1087"/>
      <c r="YR217" s="1087"/>
      <c r="YS217" s="1087"/>
      <c r="YT217" s="1087"/>
      <c r="YU217" s="1087"/>
      <c r="YV217" s="1087"/>
      <c r="YW217" s="1087"/>
      <c r="YX217" s="1087"/>
      <c r="YY217" s="1087"/>
      <c r="YZ217" s="1087"/>
      <c r="ZA217" s="1087"/>
      <c r="ZB217" s="1087"/>
      <c r="ZC217" s="1087"/>
      <c r="ZD217" s="1087"/>
      <c r="ZE217" s="1087"/>
      <c r="ZF217" s="1087"/>
      <c r="ZG217" s="1087"/>
      <c r="ZH217" s="1087"/>
      <c r="ZI217" s="1087"/>
      <c r="ZJ217" s="1087"/>
      <c r="ZK217" s="1087"/>
      <c r="ZL217" s="1087"/>
      <c r="ZM217" s="1087"/>
      <c r="ZN217" s="1087"/>
      <c r="ZO217" s="1087"/>
      <c r="ZP217" s="1087"/>
      <c r="ZQ217" s="1087"/>
      <c r="ZR217" s="1087"/>
      <c r="ZS217" s="1087"/>
      <c r="ZT217" s="1087"/>
      <c r="ZU217" s="1087"/>
      <c r="ZV217" s="1087"/>
      <c r="ZW217" s="1087"/>
      <c r="ZX217" s="1087"/>
      <c r="ZY217" s="1087"/>
      <c r="ZZ217" s="1087"/>
      <c r="AAA217" s="1087"/>
      <c r="AAB217" s="1087"/>
      <c r="AAC217" s="1087"/>
      <c r="AAD217" s="1087"/>
      <c r="AAE217" s="1087"/>
      <c r="AAF217" s="1087"/>
      <c r="AAG217" s="1087"/>
      <c r="AAH217" s="1087"/>
      <c r="AAI217" s="1087"/>
      <c r="AAJ217" s="1087"/>
      <c r="AAK217" s="1087"/>
      <c r="AAL217" s="1087"/>
      <c r="AAM217" s="1087"/>
      <c r="AAN217" s="1087"/>
      <c r="AAO217" s="1087"/>
      <c r="AAP217" s="1087"/>
      <c r="AAQ217" s="1087"/>
      <c r="AAR217" s="1087"/>
      <c r="AAS217" s="1087"/>
      <c r="AAT217" s="1087"/>
      <c r="AAU217" s="1087"/>
      <c r="AAV217" s="1087"/>
      <c r="AAW217" s="1087"/>
      <c r="AAX217" s="1087"/>
      <c r="AAY217" s="1087"/>
      <c r="AAZ217" s="1087"/>
      <c r="ABA217" s="1087"/>
      <c r="ABB217" s="1087"/>
      <c r="ABC217" s="1087"/>
      <c r="ABD217" s="1087"/>
      <c r="ABE217" s="1087"/>
      <c r="ABF217" s="1087"/>
      <c r="ABG217" s="1087"/>
      <c r="ABH217" s="1087"/>
      <c r="ABI217" s="1087"/>
      <c r="ABJ217" s="1087"/>
      <c r="ABK217" s="1087"/>
      <c r="ABL217" s="1087"/>
      <c r="ABM217" s="1087"/>
      <c r="ABN217" s="1087"/>
      <c r="ABO217" s="1087"/>
      <c r="ABP217" s="1087"/>
      <c r="ABQ217" s="1087"/>
      <c r="ABR217" s="1087"/>
      <c r="ABS217" s="1087"/>
      <c r="ABT217" s="1087"/>
      <c r="ABU217" s="1087"/>
      <c r="ABV217" s="1087"/>
      <c r="ABW217" s="1087"/>
      <c r="ABX217" s="1087"/>
      <c r="ABY217" s="1087"/>
      <c r="ABZ217" s="1087"/>
      <c r="ACA217" s="1087"/>
      <c r="ACB217" s="1087"/>
      <c r="ACC217" s="1087"/>
      <c r="ACD217" s="1087"/>
      <c r="ACE217" s="1087"/>
      <c r="ACF217" s="1087"/>
      <c r="ACG217" s="1087"/>
      <c r="ACH217" s="1087"/>
      <c r="ACI217" s="1087"/>
      <c r="ACJ217" s="1087"/>
      <c r="ACK217" s="1087"/>
      <c r="ACL217" s="1087"/>
      <c r="ACM217" s="1087"/>
      <c r="ACN217" s="1087"/>
      <c r="ACO217" s="1087"/>
      <c r="ACP217" s="1087"/>
      <c r="ACQ217" s="1087"/>
      <c r="ACR217" s="1087"/>
      <c r="ACS217" s="1087"/>
      <c r="ACT217" s="1087"/>
      <c r="ACU217" s="1087"/>
      <c r="ACV217" s="1087"/>
      <c r="ACW217" s="1087"/>
      <c r="ACX217" s="1087"/>
      <c r="ACY217" s="1087"/>
      <c r="ACZ217" s="1087"/>
      <c r="ADA217" s="1087"/>
      <c r="ADB217" s="1087"/>
      <c r="ADC217" s="1087"/>
      <c r="ADD217" s="1087"/>
      <c r="ADE217" s="1087"/>
      <c r="ADF217" s="1087"/>
      <c r="ADG217" s="1087"/>
      <c r="ADH217" s="1087"/>
      <c r="ADI217" s="1087"/>
      <c r="ADJ217" s="1087"/>
      <c r="ADK217" s="1087"/>
      <c r="ADL217" s="1087"/>
      <c r="ADM217" s="1087"/>
      <c r="ADN217" s="1087"/>
      <c r="ADO217" s="1087"/>
      <c r="ADP217" s="1087"/>
      <c r="ADQ217" s="1087"/>
      <c r="ADR217" s="1087"/>
      <c r="ADS217" s="1087"/>
      <c r="ADT217" s="1087"/>
      <c r="ADU217" s="1087"/>
      <c r="ADV217" s="1087"/>
      <c r="ADW217" s="1087"/>
      <c r="ADX217" s="1087"/>
      <c r="ADY217" s="1087"/>
      <c r="ADZ217" s="1087"/>
      <c r="AEA217" s="1087"/>
      <c r="AEB217" s="1087"/>
      <c r="AEC217" s="1087"/>
      <c r="AED217" s="1087"/>
      <c r="AEE217" s="1087"/>
      <c r="AEF217" s="1087"/>
      <c r="AEG217" s="1087"/>
      <c r="AEH217" s="1087"/>
      <c r="AEI217" s="1087"/>
      <c r="AEJ217" s="1087"/>
      <c r="AEK217" s="1087"/>
      <c r="AEL217" s="1087"/>
      <c r="AEM217" s="1087"/>
      <c r="AEN217" s="1087"/>
      <c r="AEO217" s="1087"/>
      <c r="AEP217" s="1087"/>
      <c r="AEQ217" s="1087"/>
      <c r="AER217" s="1087"/>
      <c r="AES217" s="1087"/>
      <c r="AET217" s="1087"/>
      <c r="AEU217" s="1087"/>
      <c r="AEV217" s="1087"/>
      <c r="AEW217" s="1087"/>
      <c r="AEX217" s="1087"/>
      <c r="AEY217" s="1087"/>
      <c r="AEZ217" s="1087"/>
      <c r="AFA217" s="1087"/>
      <c r="AFB217" s="1087"/>
      <c r="AFC217" s="1087"/>
      <c r="AFD217" s="1087"/>
      <c r="AFE217" s="1087"/>
      <c r="AFF217" s="1087"/>
      <c r="AFG217" s="1087"/>
      <c r="AFH217" s="1087"/>
      <c r="AFI217" s="1087"/>
      <c r="AFJ217" s="1087"/>
      <c r="AFK217" s="1087"/>
      <c r="AFL217" s="1087"/>
      <c r="AFM217" s="1087"/>
      <c r="AFN217" s="1087"/>
      <c r="AFO217" s="1087"/>
      <c r="AFP217" s="1087"/>
      <c r="AFQ217" s="1087"/>
      <c r="AFR217" s="1087"/>
      <c r="AFS217" s="1087"/>
      <c r="AFT217" s="1087"/>
      <c r="AFU217" s="1087"/>
      <c r="AFV217" s="1087"/>
      <c r="AFW217" s="1087"/>
      <c r="AFX217" s="1087"/>
      <c r="AFY217" s="1087"/>
      <c r="AFZ217" s="1087"/>
      <c r="AGA217" s="1087"/>
      <c r="AGB217" s="1087"/>
      <c r="AGC217" s="1087"/>
      <c r="AGD217" s="1087"/>
      <c r="AGE217" s="1087"/>
      <c r="AGF217" s="1087"/>
      <c r="AGG217" s="1087"/>
      <c r="AGH217" s="1087"/>
      <c r="AGI217" s="1087"/>
      <c r="AGJ217" s="1087"/>
      <c r="AGK217" s="1087"/>
      <c r="AGL217" s="1087"/>
      <c r="AGM217" s="1087"/>
      <c r="AGN217" s="1087"/>
      <c r="AGO217" s="1087"/>
      <c r="AGP217" s="1087"/>
      <c r="AGQ217" s="1087"/>
      <c r="AGR217" s="1087"/>
      <c r="AGS217" s="1087"/>
      <c r="AGT217" s="1087"/>
      <c r="AGU217" s="1087"/>
      <c r="AGV217" s="1087"/>
      <c r="AGW217" s="1087"/>
      <c r="AGX217" s="1087"/>
      <c r="AGY217" s="1087"/>
      <c r="AGZ217" s="1087"/>
      <c r="AHA217" s="1087"/>
      <c r="AHB217" s="1087"/>
      <c r="AHC217" s="1087"/>
      <c r="AHD217" s="1087"/>
      <c r="AHE217" s="1087"/>
      <c r="AHF217" s="1087"/>
      <c r="AHG217" s="1087"/>
      <c r="AHH217" s="1087"/>
      <c r="AHI217" s="1087"/>
      <c r="AHJ217" s="1087"/>
      <c r="AHK217" s="1087"/>
      <c r="AHL217" s="1087"/>
      <c r="AHM217" s="1087"/>
      <c r="AHN217" s="1087"/>
      <c r="AHO217" s="1087"/>
      <c r="AHP217" s="1087"/>
      <c r="AHQ217" s="1087"/>
      <c r="AHR217" s="1087"/>
      <c r="AHS217" s="1087"/>
      <c r="AHT217" s="1087"/>
      <c r="AHU217" s="1087"/>
      <c r="AHV217" s="1087"/>
      <c r="AHW217" s="1087"/>
      <c r="AHX217" s="1087"/>
      <c r="AHY217" s="1087"/>
      <c r="AHZ217" s="1087"/>
      <c r="AIA217" s="1087"/>
      <c r="AIB217" s="1087"/>
      <c r="AIC217" s="1087"/>
      <c r="AID217" s="1087"/>
      <c r="AIE217" s="1087"/>
      <c r="AIF217" s="1087"/>
      <c r="AIG217" s="1087"/>
      <c r="AIH217" s="1087"/>
      <c r="AII217" s="1087"/>
      <c r="AIJ217" s="1087"/>
      <c r="AIK217" s="1087"/>
      <c r="AIL217" s="1087"/>
      <c r="AIM217" s="1087"/>
      <c r="AIN217" s="1087"/>
      <c r="AIO217" s="1087"/>
      <c r="AIP217" s="1087"/>
      <c r="AIQ217" s="1087"/>
      <c r="AIR217" s="1087"/>
      <c r="AIS217" s="1087"/>
      <c r="AIT217" s="1087"/>
      <c r="AIU217" s="1087"/>
      <c r="AIV217" s="1087"/>
      <c r="AIW217" s="1087"/>
      <c r="AIX217" s="1087"/>
      <c r="AIY217" s="1087"/>
      <c r="AIZ217" s="1087"/>
      <c r="AJA217" s="1087"/>
      <c r="AJB217" s="1087"/>
      <c r="AJC217" s="1087"/>
      <c r="AJD217" s="1087"/>
      <c r="AJE217" s="1087"/>
      <c r="AJF217" s="1087"/>
      <c r="AJG217" s="1087"/>
      <c r="AJH217" s="1087"/>
      <c r="AJI217" s="1087"/>
      <c r="AJJ217" s="1087"/>
      <c r="AJK217" s="1087"/>
      <c r="AJL217" s="1087"/>
      <c r="AJM217" s="1087"/>
      <c r="AJN217" s="1087"/>
      <c r="AJO217" s="1087"/>
      <c r="AJP217" s="1087"/>
      <c r="AJQ217" s="1087"/>
      <c r="AJR217" s="1087"/>
      <c r="AJS217" s="1087"/>
      <c r="AJT217" s="1087"/>
      <c r="AJU217" s="1087"/>
      <c r="AJV217" s="1087"/>
      <c r="AJW217" s="1087"/>
      <c r="AJX217" s="1087"/>
      <c r="AJY217" s="1087"/>
      <c r="AJZ217" s="1087"/>
      <c r="AKA217" s="1087"/>
      <c r="AKB217" s="1087"/>
      <c r="AKC217" s="1087"/>
      <c r="AKD217" s="1087"/>
      <c r="AKE217" s="1087"/>
      <c r="AKF217" s="1087"/>
      <c r="AKG217" s="1087"/>
      <c r="AKH217" s="1087"/>
      <c r="AKI217" s="1087"/>
      <c r="AKJ217" s="1087"/>
      <c r="AKK217" s="1087"/>
      <c r="AKL217" s="1087"/>
      <c r="AKM217" s="1087"/>
      <c r="AKN217" s="1087"/>
      <c r="AKO217" s="1087"/>
      <c r="AKP217" s="1087"/>
      <c r="AKQ217" s="1087"/>
      <c r="AKR217" s="1087"/>
      <c r="AKS217" s="1087"/>
      <c r="AKT217" s="1087"/>
      <c r="AKU217" s="1087"/>
      <c r="AKV217" s="1087"/>
      <c r="AKW217" s="1087"/>
      <c r="AKX217" s="1087"/>
      <c r="AKY217" s="1087"/>
      <c r="AKZ217" s="1087"/>
      <c r="ALA217" s="1087"/>
      <c r="ALB217" s="1087"/>
      <c r="ALC217" s="1087"/>
      <c r="ALD217" s="1087"/>
      <c r="ALE217" s="1087"/>
      <c r="ALF217" s="1087"/>
      <c r="ALG217" s="1087"/>
      <c r="ALH217" s="1087"/>
      <c r="ALI217" s="1087"/>
      <c r="ALJ217" s="1087"/>
      <c r="ALK217" s="1087"/>
      <c r="ALL217" s="1087"/>
      <c r="ALM217" s="1087"/>
      <c r="ALN217" s="1087"/>
      <c r="ALO217" s="1087"/>
      <c r="ALP217" s="1087"/>
      <c r="ALQ217" s="1087"/>
      <c r="ALR217" s="1087"/>
      <c r="ALS217" s="1087"/>
      <c r="ALT217" s="1087"/>
      <c r="ALU217" s="1087"/>
      <c r="ALV217" s="1087"/>
      <c r="ALW217" s="1087"/>
      <c r="ALX217" s="1087"/>
      <c r="ALY217" s="1087"/>
      <c r="ALZ217" s="1087"/>
      <c r="AMA217" s="1087"/>
      <c r="AMB217" s="1087"/>
      <c r="AMC217" s="1087"/>
      <c r="AMD217" s="1087"/>
      <c r="AME217" s="1087"/>
      <c r="AMF217" s="1087"/>
      <c r="AMG217" s="1087"/>
      <c r="AMH217" s="1087"/>
    </row>
    <row r="218" spans="1:1024" s="793" customFormat="1" ht="12" x14ac:dyDescent="0.2">
      <c r="A218" s="1113" t="s">
        <v>2812</v>
      </c>
      <c r="B218" s="793" t="s">
        <v>4863</v>
      </c>
      <c r="C218" s="1085">
        <v>397320528.67000002</v>
      </c>
      <c r="D218" s="1085">
        <v>-30096376.350000001</v>
      </c>
      <c r="E218" s="1085">
        <v>367224152.31999999</v>
      </c>
      <c r="F218" s="1085">
        <v>130839731.37</v>
      </c>
      <c r="G218" s="1085">
        <v>236384420.94999999</v>
      </c>
      <c r="H218" s="1357">
        <f t="shared" si="3"/>
        <v>0.356293916245427</v>
      </c>
      <c r="I218" s="1087"/>
      <c r="J218" s="1087"/>
      <c r="K218" s="1087"/>
      <c r="L218" s="1087"/>
      <c r="M218" s="1087"/>
      <c r="N218" s="1087"/>
      <c r="O218" s="1087"/>
      <c r="P218" s="1087"/>
      <c r="Q218" s="1087"/>
      <c r="R218" s="1087"/>
      <c r="S218" s="1087"/>
      <c r="T218" s="1087"/>
      <c r="U218" s="1087"/>
      <c r="V218" s="1087"/>
      <c r="W218" s="1087"/>
      <c r="X218" s="1087"/>
      <c r="Y218" s="1087"/>
      <c r="Z218" s="1087"/>
      <c r="AA218" s="1087"/>
      <c r="AB218" s="1087"/>
      <c r="AC218" s="1087"/>
      <c r="AD218" s="1087"/>
      <c r="AE218" s="1087"/>
      <c r="AF218" s="1087"/>
      <c r="AG218" s="1087"/>
      <c r="AH218" s="1087"/>
      <c r="AI218" s="1087"/>
      <c r="AJ218" s="1087"/>
      <c r="AK218" s="1087"/>
      <c r="AL218" s="1087"/>
      <c r="AM218" s="1087"/>
      <c r="AN218" s="1087"/>
      <c r="AO218" s="1087"/>
      <c r="AP218" s="1087"/>
      <c r="AQ218" s="1087"/>
      <c r="AR218" s="1087"/>
      <c r="AS218" s="1087"/>
      <c r="AT218" s="1087"/>
      <c r="AU218" s="1087"/>
      <c r="AV218" s="1087"/>
      <c r="AW218" s="1087"/>
      <c r="AX218" s="1087"/>
      <c r="AY218" s="1087"/>
      <c r="AZ218" s="1087"/>
      <c r="BA218" s="1087"/>
      <c r="BB218" s="1087"/>
      <c r="BC218" s="1087"/>
      <c r="BD218" s="1087"/>
      <c r="BE218" s="1087"/>
      <c r="BF218" s="1087"/>
      <c r="BG218" s="1087"/>
      <c r="BH218" s="1087"/>
      <c r="BI218" s="1087"/>
      <c r="BJ218" s="1087"/>
      <c r="BK218" s="1087"/>
      <c r="BL218" s="1087"/>
      <c r="BM218" s="1087"/>
      <c r="BN218" s="1087"/>
      <c r="BO218" s="1087"/>
      <c r="BP218" s="1087"/>
      <c r="BQ218" s="1087"/>
      <c r="BR218" s="1087"/>
      <c r="BS218" s="1087"/>
      <c r="BT218" s="1087"/>
      <c r="BU218" s="1087"/>
      <c r="BV218" s="1087"/>
      <c r="BW218" s="1087"/>
      <c r="BX218" s="1087"/>
      <c r="BY218" s="1087"/>
      <c r="BZ218" s="1087"/>
      <c r="CA218" s="1087"/>
      <c r="CB218" s="1087"/>
      <c r="CC218" s="1087"/>
      <c r="CD218" s="1087"/>
      <c r="CE218" s="1087"/>
      <c r="CF218" s="1087"/>
      <c r="CG218" s="1087"/>
      <c r="CH218" s="1087"/>
      <c r="CI218" s="1087"/>
      <c r="CJ218" s="1087"/>
      <c r="CK218" s="1087"/>
      <c r="CL218" s="1087"/>
      <c r="CM218" s="1087"/>
      <c r="CN218" s="1087"/>
      <c r="CO218" s="1087"/>
      <c r="CP218" s="1087"/>
      <c r="CQ218" s="1087"/>
      <c r="CR218" s="1087"/>
      <c r="CS218" s="1087"/>
      <c r="CT218" s="1087"/>
      <c r="CU218" s="1087"/>
      <c r="CV218" s="1087"/>
      <c r="CW218" s="1087"/>
      <c r="CX218" s="1087"/>
      <c r="CY218" s="1087"/>
      <c r="CZ218" s="1087"/>
      <c r="DA218" s="1087"/>
      <c r="DB218" s="1087"/>
      <c r="DC218" s="1087"/>
      <c r="DD218" s="1087"/>
      <c r="DE218" s="1087"/>
      <c r="DF218" s="1087"/>
      <c r="DG218" s="1087"/>
      <c r="DH218" s="1087"/>
      <c r="DI218" s="1087"/>
      <c r="DJ218" s="1087"/>
      <c r="DK218" s="1087"/>
      <c r="DL218" s="1087"/>
      <c r="DM218" s="1087"/>
      <c r="DN218" s="1087"/>
      <c r="DO218" s="1087"/>
      <c r="DP218" s="1087"/>
      <c r="DQ218" s="1087"/>
      <c r="DR218" s="1087"/>
      <c r="DS218" s="1087"/>
      <c r="DT218" s="1087"/>
      <c r="DU218" s="1087"/>
      <c r="DV218" s="1087"/>
      <c r="DW218" s="1087"/>
      <c r="DX218" s="1087"/>
      <c r="DY218" s="1087"/>
      <c r="DZ218" s="1087"/>
      <c r="EA218" s="1087"/>
      <c r="EB218" s="1087"/>
      <c r="EC218" s="1087"/>
      <c r="ED218" s="1087"/>
      <c r="EE218" s="1087"/>
      <c r="EF218" s="1087"/>
      <c r="EG218" s="1087"/>
      <c r="EH218" s="1087"/>
      <c r="EI218" s="1087"/>
      <c r="EJ218" s="1087"/>
      <c r="EK218" s="1087"/>
      <c r="EL218" s="1087"/>
      <c r="EM218" s="1087"/>
      <c r="EN218" s="1087"/>
      <c r="EO218" s="1087"/>
      <c r="EP218" s="1087"/>
      <c r="EQ218" s="1087"/>
      <c r="ER218" s="1087"/>
      <c r="ES218" s="1087"/>
      <c r="ET218" s="1087"/>
      <c r="EU218" s="1087"/>
      <c r="EV218" s="1087"/>
      <c r="EW218" s="1087"/>
      <c r="EX218" s="1087"/>
      <c r="EY218" s="1087"/>
      <c r="EZ218" s="1087"/>
      <c r="FA218" s="1087"/>
      <c r="FB218" s="1087"/>
      <c r="FC218" s="1087"/>
      <c r="FD218" s="1087"/>
      <c r="FE218" s="1087"/>
      <c r="FF218" s="1087"/>
      <c r="FG218" s="1087"/>
      <c r="FH218" s="1087"/>
      <c r="FI218" s="1087"/>
      <c r="FJ218" s="1087"/>
      <c r="FK218" s="1087"/>
      <c r="FL218" s="1087"/>
      <c r="FM218" s="1087"/>
      <c r="FN218" s="1087"/>
      <c r="FO218" s="1087"/>
      <c r="FP218" s="1087"/>
      <c r="FQ218" s="1087"/>
      <c r="FR218" s="1087"/>
      <c r="FS218" s="1087"/>
      <c r="FT218" s="1087"/>
      <c r="FU218" s="1087"/>
      <c r="FV218" s="1087"/>
      <c r="FW218" s="1087"/>
      <c r="FX218" s="1087"/>
      <c r="FY218" s="1087"/>
      <c r="FZ218" s="1087"/>
      <c r="GA218" s="1087"/>
      <c r="GB218" s="1087"/>
      <c r="GC218" s="1087"/>
      <c r="GD218" s="1087"/>
      <c r="GE218" s="1087"/>
      <c r="GF218" s="1087"/>
      <c r="GG218" s="1087"/>
      <c r="GH218" s="1087"/>
      <c r="GI218" s="1087"/>
      <c r="GJ218" s="1087"/>
      <c r="GK218" s="1087"/>
      <c r="GL218" s="1087"/>
      <c r="GM218" s="1087"/>
      <c r="GN218" s="1087"/>
      <c r="GO218" s="1087"/>
      <c r="GP218" s="1087"/>
      <c r="GQ218" s="1087"/>
      <c r="GR218" s="1087"/>
      <c r="GS218" s="1087"/>
      <c r="GT218" s="1087"/>
      <c r="GU218" s="1087"/>
      <c r="GV218" s="1087"/>
      <c r="GW218" s="1087"/>
      <c r="GX218" s="1087"/>
      <c r="GY218" s="1087"/>
      <c r="GZ218" s="1087"/>
      <c r="HA218" s="1087"/>
      <c r="HB218" s="1087"/>
      <c r="HC218" s="1087"/>
      <c r="HD218" s="1087"/>
      <c r="HE218" s="1087"/>
      <c r="HF218" s="1087"/>
      <c r="HG218" s="1087"/>
      <c r="HH218" s="1087"/>
      <c r="HI218" s="1087"/>
      <c r="HJ218" s="1087"/>
      <c r="HK218" s="1087"/>
      <c r="HL218" s="1087"/>
      <c r="HM218" s="1087"/>
      <c r="HN218" s="1087"/>
      <c r="HO218" s="1087"/>
      <c r="HP218" s="1087"/>
      <c r="HQ218" s="1087"/>
      <c r="HR218" s="1087"/>
      <c r="HS218" s="1087"/>
      <c r="HT218" s="1087"/>
      <c r="HU218" s="1087"/>
      <c r="HV218" s="1087"/>
      <c r="HW218" s="1087"/>
      <c r="HX218" s="1087"/>
      <c r="HY218" s="1087"/>
      <c r="HZ218" s="1087"/>
      <c r="IA218" s="1087"/>
      <c r="IB218" s="1087"/>
      <c r="IC218" s="1087"/>
      <c r="ID218" s="1087"/>
      <c r="IE218" s="1087"/>
      <c r="IF218" s="1087"/>
      <c r="IG218" s="1087"/>
      <c r="IH218" s="1087"/>
      <c r="II218" s="1087"/>
      <c r="IJ218" s="1087"/>
      <c r="IK218" s="1087"/>
      <c r="IL218" s="1087"/>
      <c r="IM218" s="1087"/>
      <c r="IN218" s="1087"/>
      <c r="IO218" s="1087"/>
      <c r="IP218" s="1087"/>
      <c r="IQ218" s="1087"/>
      <c r="IR218" s="1087"/>
      <c r="IS218" s="1087"/>
      <c r="IT218" s="1087"/>
      <c r="IU218" s="1087"/>
      <c r="IV218" s="1087"/>
      <c r="IW218" s="1087"/>
      <c r="IX218" s="1087"/>
      <c r="IY218" s="1087"/>
      <c r="IZ218" s="1087"/>
      <c r="JA218" s="1087"/>
      <c r="JB218" s="1087"/>
      <c r="JC218" s="1087"/>
      <c r="JD218" s="1087"/>
      <c r="JE218" s="1087"/>
      <c r="JF218" s="1087"/>
      <c r="JG218" s="1087"/>
      <c r="JH218" s="1087"/>
      <c r="JI218" s="1087"/>
      <c r="JJ218" s="1087"/>
      <c r="JK218" s="1087"/>
      <c r="JL218" s="1087"/>
      <c r="JM218" s="1087"/>
      <c r="JN218" s="1087"/>
      <c r="JO218" s="1087"/>
      <c r="JP218" s="1087"/>
      <c r="JQ218" s="1087"/>
      <c r="JR218" s="1087"/>
      <c r="JS218" s="1087"/>
      <c r="JT218" s="1087"/>
      <c r="JU218" s="1087"/>
      <c r="JV218" s="1087"/>
      <c r="JW218" s="1087"/>
      <c r="JX218" s="1087"/>
      <c r="JY218" s="1087"/>
      <c r="JZ218" s="1087"/>
      <c r="KA218" s="1087"/>
      <c r="KB218" s="1087"/>
      <c r="KC218" s="1087"/>
      <c r="KD218" s="1087"/>
      <c r="KE218" s="1087"/>
      <c r="KF218" s="1087"/>
      <c r="KG218" s="1087"/>
      <c r="KH218" s="1087"/>
      <c r="KI218" s="1087"/>
      <c r="KJ218" s="1087"/>
      <c r="KK218" s="1087"/>
      <c r="KL218" s="1087"/>
      <c r="KM218" s="1087"/>
      <c r="KN218" s="1087"/>
      <c r="KO218" s="1087"/>
      <c r="KP218" s="1087"/>
      <c r="KQ218" s="1087"/>
      <c r="KR218" s="1087"/>
      <c r="KS218" s="1087"/>
      <c r="KT218" s="1087"/>
      <c r="KU218" s="1087"/>
      <c r="KV218" s="1087"/>
      <c r="KW218" s="1087"/>
      <c r="KX218" s="1087"/>
      <c r="KY218" s="1087"/>
      <c r="KZ218" s="1087"/>
      <c r="LA218" s="1087"/>
      <c r="LB218" s="1087"/>
      <c r="LC218" s="1087"/>
      <c r="LD218" s="1087"/>
      <c r="LE218" s="1087"/>
      <c r="LF218" s="1087"/>
      <c r="LG218" s="1087"/>
      <c r="LH218" s="1087"/>
      <c r="LI218" s="1087"/>
      <c r="LJ218" s="1087"/>
      <c r="LK218" s="1087"/>
      <c r="LL218" s="1087"/>
      <c r="LM218" s="1087"/>
      <c r="LN218" s="1087"/>
      <c r="LO218" s="1087"/>
      <c r="LP218" s="1087"/>
      <c r="LQ218" s="1087"/>
      <c r="LR218" s="1087"/>
      <c r="LS218" s="1087"/>
      <c r="LT218" s="1087"/>
      <c r="LU218" s="1087"/>
      <c r="LV218" s="1087"/>
      <c r="LW218" s="1087"/>
      <c r="LX218" s="1087"/>
      <c r="LY218" s="1087"/>
      <c r="LZ218" s="1087"/>
      <c r="MA218" s="1087"/>
      <c r="MB218" s="1087"/>
      <c r="MC218" s="1087"/>
      <c r="MD218" s="1087"/>
      <c r="ME218" s="1087"/>
      <c r="MF218" s="1087"/>
      <c r="MG218" s="1087"/>
      <c r="MH218" s="1087"/>
      <c r="MI218" s="1087"/>
      <c r="MJ218" s="1087"/>
      <c r="MK218" s="1087"/>
      <c r="ML218" s="1087"/>
      <c r="MM218" s="1087"/>
      <c r="MN218" s="1087"/>
      <c r="MO218" s="1087"/>
      <c r="MP218" s="1087"/>
      <c r="MQ218" s="1087"/>
      <c r="MR218" s="1087"/>
      <c r="MS218" s="1087"/>
      <c r="MT218" s="1087"/>
      <c r="MU218" s="1087"/>
      <c r="MV218" s="1087"/>
      <c r="MW218" s="1087"/>
      <c r="MX218" s="1087"/>
      <c r="MY218" s="1087"/>
      <c r="MZ218" s="1087"/>
      <c r="NA218" s="1087"/>
      <c r="NB218" s="1087"/>
      <c r="NC218" s="1087"/>
      <c r="ND218" s="1087"/>
      <c r="NE218" s="1087"/>
      <c r="NF218" s="1087"/>
      <c r="NG218" s="1087"/>
      <c r="NH218" s="1087"/>
      <c r="NI218" s="1087"/>
      <c r="NJ218" s="1087"/>
      <c r="NK218" s="1087"/>
      <c r="NL218" s="1087"/>
      <c r="NM218" s="1087"/>
      <c r="NN218" s="1087"/>
      <c r="NO218" s="1087"/>
      <c r="NP218" s="1087"/>
      <c r="NQ218" s="1087"/>
      <c r="NR218" s="1087"/>
      <c r="NS218" s="1087"/>
      <c r="NT218" s="1087"/>
      <c r="NU218" s="1087"/>
      <c r="NV218" s="1087"/>
      <c r="NW218" s="1087"/>
      <c r="NX218" s="1087"/>
      <c r="NY218" s="1087"/>
      <c r="NZ218" s="1087"/>
      <c r="OA218" s="1087"/>
      <c r="OB218" s="1087"/>
      <c r="OC218" s="1087"/>
      <c r="OD218" s="1087"/>
      <c r="OE218" s="1087"/>
      <c r="OF218" s="1087"/>
      <c r="OG218" s="1087"/>
      <c r="OH218" s="1087"/>
      <c r="OI218" s="1087"/>
      <c r="OJ218" s="1087"/>
      <c r="OK218" s="1087"/>
      <c r="OL218" s="1087"/>
      <c r="OM218" s="1087"/>
      <c r="ON218" s="1087"/>
      <c r="OO218" s="1087"/>
      <c r="OP218" s="1087"/>
      <c r="OQ218" s="1087"/>
      <c r="OR218" s="1087"/>
      <c r="OS218" s="1087"/>
      <c r="OT218" s="1087"/>
      <c r="OU218" s="1087"/>
      <c r="OV218" s="1087"/>
      <c r="OW218" s="1087"/>
      <c r="OX218" s="1087"/>
      <c r="OY218" s="1087"/>
      <c r="OZ218" s="1087"/>
      <c r="PA218" s="1087"/>
      <c r="PB218" s="1087"/>
      <c r="PC218" s="1087"/>
      <c r="PD218" s="1087"/>
      <c r="PE218" s="1087"/>
      <c r="PF218" s="1087"/>
      <c r="PG218" s="1087"/>
      <c r="PH218" s="1087"/>
      <c r="PI218" s="1087"/>
      <c r="PJ218" s="1087"/>
      <c r="PK218" s="1087"/>
      <c r="PL218" s="1087"/>
      <c r="PM218" s="1087"/>
      <c r="PN218" s="1087"/>
      <c r="PO218" s="1087"/>
      <c r="PP218" s="1087"/>
      <c r="PQ218" s="1087"/>
      <c r="PR218" s="1087"/>
      <c r="PS218" s="1087"/>
      <c r="PT218" s="1087"/>
      <c r="PU218" s="1087"/>
      <c r="PV218" s="1087"/>
      <c r="PW218" s="1087"/>
      <c r="PX218" s="1087"/>
      <c r="PY218" s="1087"/>
      <c r="PZ218" s="1087"/>
      <c r="QA218" s="1087"/>
      <c r="QB218" s="1087"/>
      <c r="QC218" s="1087"/>
      <c r="QD218" s="1087"/>
      <c r="QE218" s="1087"/>
      <c r="QF218" s="1087"/>
      <c r="QG218" s="1087"/>
      <c r="QH218" s="1087"/>
      <c r="QI218" s="1087"/>
      <c r="QJ218" s="1087"/>
      <c r="QK218" s="1087"/>
      <c r="QL218" s="1087"/>
      <c r="QM218" s="1087"/>
      <c r="QN218" s="1087"/>
      <c r="QO218" s="1087"/>
      <c r="QP218" s="1087"/>
      <c r="QQ218" s="1087"/>
      <c r="QR218" s="1087"/>
      <c r="QS218" s="1087"/>
      <c r="QT218" s="1087"/>
      <c r="QU218" s="1087"/>
      <c r="QV218" s="1087"/>
      <c r="QW218" s="1087"/>
      <c r="QX218" s="1087"/>
      <c r="QY218" s="1087"/>
      <c r="QZ218" s="1087"/>
      <c r="RA218" s="1087"/>
      <c r="RB218" s="1087"/>
      <c r="RC218" s="1087"/>
      <c r="RD218" s="1087"/>
      <c r="RE218" s="1087"/>
      <c r="RF218" s="1087"/>
      <c r="RG218" s="1087"/>
      <c r="RH218" s="1087"/>
      <c r="RI218" s="1087"/>
      <c r="RJ218" s="1087"/>
      <c r="RK218" s="1087"/>
      <c r="RL218" s="1087"/>
      <c r="RM218" s="1087"/>
      <c r="RN218" s="1087"/>
      <c r="RO218" s="1087"/>
      <c r="RP218" s="1087"/>
      <c r="RQ218" s="1087"/>
      <c r="RR218" s="1087"/>
      <c r="RS218" s="1087"/>
      <c r="RT218" s="1087"/>
      <c r="RU218" s="1087"/>
      <c r="RV218" s="1087"/>
      <c r="RW218" s="1087"/>
      <c r="RX218" s="1087"/>
      <c r="RY218" s="1087"/>
      <c r="RZ218" s="1087"/>
      <c r="SA218" s="1087"/>
      <c r="SB218" s="1087"/>
      <c r="SC218" s="1087"/>
      <c r="SD218" s="1087"/>
      <c r="SE218" s="1087"/>
      <c r="SF218" s="1087"/>
      <c r="SG218" s="1087"/>
      <c r="SH218" s="1087"/>
      <c r="SI218" s="1087"/>
      <c r="SJ218" s="1087"/>
      <c r="SK218" s="1087"/>
      <c r="SL218" s="1087"/>
      <c r="SM218" s="1087"/>
      <c r="SN218" s="1087"/>
      <c r="SO218" s="1087"/>
      <c r="SP218" s="1087"/>
      <c r="SQ218" s="1087"/>
      <c r="SR218" s="1087"/>
      <c r="SS218" s="1087"/>
      <c r="ST218" s="1087"/>
      <c r="SU218" s="1087"/>
      <c r="SV218" s="1087"/>
      <c r="SW218" s="1087"/>
      <c r="SX218" s="1087"/>
      <c r="SY218" s="1087"/>
      <c r="SZ218" s="1087"/>
      <c r="TA218" s="1087"/>
      <c r="TB218" s="1087"/>
      <c r="TC218" s="1087"/>
      <c r="TD218" s="1087"/>
      <c r="TE218" s="1087"/>
      <c r="TF218" s="1087"/>
      <c r="TG218" s="1087"/>
      <c r="TH218" s="1087"/>
      <c r="TI218" s="1087"/>
      <c r="TJ218" s="1087"/>
      <c r="TK218" s="1087"/>
      <c r="TL218" s="1087"/>
      <c r="TM218" s="1087"/>
      <c r="TN218" s="1087"/>
      <c r="TO218" s="1087"/>
      <c r="TP218" s="1087"/>
      <c r="TQ218" s="1087"/>
      <c r="TR218" s="1087"/>
      <c r="TS218" s="1087"/>
      <c r="TT218" s="1087"/>
      <c r="TU218" s="1087"/>
      <c r="TV218" s="1087"/>
      <c r="TW218" s="1087"/>
      <c r="TX218" s="1087"/>
      <c r="TY218" s="1087"/>
      <c r="TZ218" s="1087"/>
      <c r="UA218" s="1087"/>
      <c r="UB218" s="1087"/>
      <c r="UC218" s="1087"/>
      <c r="UD218" s="1087"/>
      <c r="UE218" s="1087"/>
      <c r="UF218" s="1087"/>
      <c r="UG218" s="1087"/>
      <c r="UH218" s="1087"/>
      <c r="UI218" s="1087"/>
      <c r="UJ218" s="1087"/>
      <c r="UK218" s="1087"/>
      <c r="UL218" s="1087"/>
      <c r="UM218" s="1087"/>
      <c r="UN218" s="1087"/>
      <c r="UO218" s="1087"/>
      <c r="UP218" s="1087"/>
      <c r="UQ218" s="1087"/>
      <c r="UR218" s="1087"/>
      <c r="US218" s="1087"/>
      <c r="UT218" s="1087"/>
      <c r="UU218" s="1087"/>
      <c r="UV218" s="1087"/>
      <c r="UW218" s="1087"/>
      <c r="UX218" s="1087"/>
      <c r="UY218" s="1087"/>
      <c r="UZ218" s="1087"/>
      <c r="VA218" s="1087"/>
      <c r="VB218" s="1087"/>
      <c r="VC218" s="1087"/>
      <c r="VD218" s="1087"/>
      <c r="VE218" s="1087"/>
      <c r="VF218" s="1087"/>
      <c r="VG218" s="1087"/>
      <c r="VH218" s="1087"/>
      <c r="VI218" s="1087"/>
      <c r="VJ218" s="1087"/>
      <c r="VK218" s="1087"/>
      <c r="VL218" s="1087"/>
      <c r="VM218" s="1087"/>
      <c r="VN218" s="1087"/>
      <c r="VO218" s="1087"/>
      <c r="VP218" s="1087"/>
      <c r="VQ218" s="1087"/>
      <c r="VR218" s="1087"/>
      <c r="VS218" s="1087"/>
      <c r="VT218" s="1087"/>
      <c r="VU218" s="1087"/>
      <c r="VV218" s="1087"/>
      <c r="VW218" s="1087"/>
      <c r="VX218" s="1087"/>
      <c r="VY218" s="1087"/>
      <c r="VZ218" s="1087"/>
      <c r="WA218" s="1087"/>
      <c r="WB218" s="1087"/>
      <c r="WC218" s="1087"/>
      <c r="WD218" s="1087"/>
      <c r="WE218" s="1087"/>
      <c r="WF218" s="1087"/>
      <c r="WG218" s="1087"/>
      <c r="WH218" s="1087"/>
      <c r="WI218" s="1087"/>
      <c r="WJ218" s="1087"/>
      <c r="WK218" s="1087"/>
      <c r="WL218" s="1087"/>
      <c r="WM218" s="1087"/>
      <c r="WN218" s="1087"/>
      <c r="WO218" s="1087"/>
      <c r="WP218" s="1087"/>
      <c r="WQ218" s="1087"/>
      <c r="WR218" s="1087"/>
      <c r="WS218" s="1087"/>
      <c r="WT218" s="1087"/>
      <c r="WU218" s="1087"/>
      <c r="WV218" s="1087"/>
      <c r="WW218" s="1087"/>
      <c r="WX218" s="1087"/>
      <c r="WY218" s="1087"/>
      <c r="WZ218" s="1087"/>
      <c r="XA218" s="1087"/>
      <c r="XB218" s="1087"/>
      <c r="XC218" s="1087"/>
      <c r="XD218" s="1087"/>
      <c r="XE218" s="1087"/>
      <c r="XF218" s="1087"/>
      <c r="XG218" s="1087"/>
      <c r="XH218" s="1087"/>
      <c r="XI218" s="1087"/>
      <c r="XJ218" s="1087"/>
      <c r="XK218" s="1087"/>
      <c r="XL218" s="1087"/>
      <c r="XM218" s="1087"/>
      <c r="XN218" s="1087"/>
      <c r="XO218" s="1087"/>
      <c r="XP218" s="1087"/>
      <c r="XQ218" s="1087"/>
      <c r="XR218" s="1087"/>
      <c r="XS218" s="1087"/>
      <c r="XT218" s="1087"/>
      <c r="XU218" s="1087"/>
      <c r="XV218" s="1087"/>
      <c r="XW218" s="1087"/>
      <c r="XX218" s="1087"/>
      <c r="XY218" s="1087"/>
      <c r="XZ218" s="1087"/>
      <c r="YA218" s="1087"/>
      <c r="YB218" s="1087"/>
      <c r="YC218" s="1087"/>
      <c r="YD218" s="1087"/>
      <c r="YE218" s="1087"/>
      <c r="YF218" s="1087"/>
      <c r="YG218" s="1087"/>
      <c r="YH218" s="1087"/>
      <c r="YI218" s="1087"/>
      <c r="YJ218" s="1087"/>
      <c r="YK218" s="1087"/>
      <c r="YL218" s="1087"/>
      <c r="YM218" s="1087"/>
      <c r="YN218" s="1087"/>
      <c r="YO218" s="1087"/>
      <c r="YP218" s="1087"/>
      <c r="YQ218" s="1087"/>
      <c r="YR218" s="1087"/>
      <c r="YS218" s="1087"/>
      <c r="YT218" s="1087"/>
      <c r="YU218" s="1087"/>
      <c r="YV218" s="1087"/>
      <c r="YW218" s="1087"/>
      <c r="YX218" s="1087"/>
      <c r="YY218" s="1087"/>
      <c r="YZ218" s="1087"/>
      <c r="ZA218" s="1087"/>
      <c r="ZB218" s="1087"/>
      <c r="ZC218" s="1087"/>
      <c r="ZD218" s="1087"/>
      <c r="ZE218" s="1087"/>
      <c r="ZF218" s="1087"/>
      <c r="ZG218" s="1087"/>
      <c r="ZH218" s="1087"/>
      <c r="ZI218" s="1087"/>
      <c r="ZJ218" s="1087"/>
      <c r="ZK218" s="1087"/>
      <c r="ZL218" s="1087"/>
      <c r="ZM218" s="1087"/>
      <c r="ZN218" s="1087"/>
      <c r="ZO218" s="1087"/>
      <c r="ZP218" s="1087"/>
      <c r="ZQ218" s="1087"/>
      <c r="ZR218" s="1087"/>
      <c r="ZS218" s="1087"/>
      <c r="ZT218" s="1087"/>
      <c r="ZU218" s="1087"/>
      <c r="ZV218" s="1087"/>
      <c r="ZW218" s="1087"/>
      <c r="ZX218" s="1087"/>
      <c r="ZY218" s="1087"/>
      <c r="ZZ218" s="1087"/>
      <c r="AAA218" s="1087"/>
      <c r="AAB218" s="1087"/>
      <c r="AAC218" s="1087"/>
      <c r="AAD218" s="1087"/>
      <c r="AAE218" s="1087"/>
      <c r="AAF218" s="1087"/>
      <c r="AAG218" s="1087"/>
      <c r="AAH218" s="1087"/>
      <c r="AAI218" s="1087"/>
      <c r="AAJ218" s="1087"/>
      <c r="AAK218" s="1087"/>
      <c r="AAL218" s="1087"/>
      <c r="AAM218" s="1087"/>
      <c r="AAN218" s="1087"/>
      <c r="AAO218" s="1087"/>
      <c r="AAP218" s="1087"/>
      <c r="AAQ218" s="1087"/>
      <c r="AAR218" s="1087"/>
      <c r="AAS218" s="1087"/>
      <c r="AAT218" s="1087"/>
      <c r="AAU218" s="1087"/>
      <c r="AAV218" s="1087"/>
      <c r="AAW218" s="1087"/>
      <c r="AAX218" s="1087"/>
      <c r="AAY218" s="1087"/>
      <c r="AAZ218" s="1087"/>
      <c r="ABA218" s="1087"/>
      <c r="ABB218" s="1087"/>
      <c r="ABC218" s="1087"/>
      <c r="ABD218" s="1087"/>
      <c r="ABE218" s="1087"/>
      <c r="ABF218" s="1087"/>
      <c r="ABG218" s="1087"/>
      <c r="ABH218" s="1087"/>
      <c r="ABI218" s="1087"/>
      <c r="ABJ218" s="1087"/>
      <c r="ABK218" s="1087"/>
      <c r="ABL218" s="1087"/>
      <c r="ABM218" s="1087"/>
      <c r="ABN218" s="1087"/>
      <c r="ABO218" s="1087"/>
      <c r="ABP218" s="1087"/>
      <c r="ABQ218" s="1087"/>
      <c r="ABR218" s="1087"/>
      <c r="ABS218" s="1087"/>
      <c r="ABT218" s="1087"/>
      <c r="ABU218" s="1087"/>
      <c r="ABV218" s="1087"/>
      <c r="ABW218" s="1087"/>
      <c r="ABX218" s="1087"/>
      <c r="ABY218" s="1087"/>
      <c r="ABZ218" s="1087"/>
      <c r="ACA218" s="1087"/>
      <c r="ACB218" s="1087"/>
      <c r="ACC218" s="1087"/>
      <c r="ACD218" s="1087"/>
      <c r="ACE218" s="1087"/>
      <c r="ACF218" s="1087"/>
      <c r="ACG218" s="1087"/>
      <c r="ACH218" s="1087"/>
      <c r="ACI218" s="1087"/>
      <c r="ACJ218" s="1087"/>
      <c r="ACK218" s="1087"/>
      <c r="ACL218" s="1087"/>
      <c r="ACM218" s="1087"/>
      <c r="ACN218" s="1087"/>
      <c r="ACO218" s="1087"/>
      <c r="ACP218" s="1087"/>
      <c r="ACQ218" s="1087"/>
      <c r="ACR218" s="1087"/>
      <c r="ACS218" s="1087"/>
      <c r="ACT218" s="1087"/>
      <c r="ACU218" s="1087"/>
      <c r="ACV218" s="1087"/>
      <c r="ACW218" s="1087"/>
      <c r="ACX218" s="1087"/>
      <c r="ACY218" s="1087"/>
      <c r="ACZ218" s="1087"/>
      <c r="ADA218" s="1087"/>
      <c r="ADB218" s="1087"/>
      <c r="ADC218" s="1087"/>
      <c r="ADD218" s="1087"/>
      <c r="ADE218" s="1087"/>
      <c r="ADF218" s="1087"/>
      <c r="ADG218" s="1087"/>
      <c r="ADH218" s="1087"/>
      <c r="ADI218" s="1087"/>
      <c r="ADJ218" s="1087"/>
      <c r="ADK218" s="1087"/>
      <c r="ADL218" s="1087"/>
      <c r="ADM218" s="1087"/>
      <c r="ADN218" s="1087"/>
      <c r="ADO218" s="1087"/>
      <c r="ADP218" s="1087"/>
      <c r="ADQ218" s="1087"/>
      <c r="ADR218" s="1087"/>
      <c r="ADS218" s="1087"/>
      <c r="ADT218" s="1087"/>
      <c r="ADU218" s="1087"/>
      <c r="ADV218" s="1087"/>
      <c r="ADW218" s="1087"/>
      <c r="ADX218" s="1087"/>
      <c r="ADY218" s="1087"/>
      <c r="ADZ218" s="1087"/>
      <c r="AEA218" s="1087"/>
      <c r="AEB218" s="1087"/>
      <c r="AEC218" s="1087"/>
      <c r="AED218" s="1087"/>
      <c r="AEE218" s="1087"/>
      <c r="AEF218" s="1087"/>
      <c r="AEG218" s="1087"/>
      <c r="AEH218" s="1087"/>
      <c r="AEI218" s="1087"/>
      <c r="AEJ218" s="1087"/>
      <c r="AEK218" s="1087"/>
      <c r="AEL218" s="1087"/>
      <c r="AEM218" s="1087"/>
      <c r="AEN218" s="1087"/>
      <c r="AEO218" s="1087"/>
      <c r="AEP218" s="1087"/>
      <c r="AEQ218" s="1087"/>
      <c r="AER218" s="1087"/>
      <c r="AES218" s="1087"/>
      <c r="AET218" s="1087"/>
      <c r="AEU218" s="1087"/>
      <c r="AEV218" s="1087"/>
      <c r="AEW218" s="1087"/>
      <c r="AEX218" s="1087"/>
      <c r="AEY218" s="1087"/>
      <c r="AEZ218" s="1087"/>
      <c r="AFA218" s="1087"/>
      <c r="AFB218" s="1087"/>
      <c r="AFC218" s="1087"/>
      <c r="AFD218" s="1087"/>
      <c r="AFE218" s="1087"/>
      <c r="AFF218" s="1087"/>
      <c r="AFG218" s="1087"/>
      <c r="AFH218" s="1087"/>
      <c r="AFI218" s="1087"/>
      <c r="AFJ218" s="1087"/>
      <c r="AFK218" s="1087"/>
      <c r="AFL218" s="1087"/>
      <c r="AFM218" s="1087"/>
      <c r="AFN218" s="1087"/>
      <c r="AFO218" s="1087"/>
      <c r="AFP218" s="1087"/>
      <c r="AFQ218" s="1087"/>
      <c r="AFR218" s="1087"/>
      <c r="AFS218" s="1087"/>
      <c r="AFT218" s="1087"/>
      <c r="AFU218" s="1087"/>
      <c r="AFV218" s="1087"/>
      <c r="AFW218" s="1087"/>
      <c r="AFX218" s="1087"/>
      <c r="AFY218" s="1087"/>
      <c r="AFZ218" s="1087"/>
      <c r="AGA218" s="1087"/>
      <c r="AGB218" s="1087"/>
      <c r="AGC218" s="1087"/>
      <c r="AGD218" s="1087"/>
      <c r="AGE218" s="1087"/>
      <c r="AGF218" s="1087"/>
      <c r="AGG218" s="1087"/>
      <c r="AGH218" s="1087"/>
      <c r="AGI218" s="1087"/>
      <c r="AGJ218" s="1087"/>
      <c r="AGK218" s="1087"/>
      <c r="AGL218" s="1087"/>
      <c r="AGM218" s="1087"/>
      <c r="AGN218" s="1087"/>
      <c r="AGO218" s="1087"/>
      <c r="AGP218" s="1087"/>
      <c r="AGQ218" s="1087"/>
      <c r="AGR218" s="1087"/>
      <c r="AGS218" s="1087"/>
      <c r="AGT218" s="1087"/>
      <c r="AGU218" s="1087"/>
      <c r="AGV218" s="1087"/>
      <c r="AGW218" s="1087"/>
      <c r="AGX218" s="1087"/>
      <c r="AGY218" s="1087"/>
      <c r="AGZ218" s="1087"/>
      <c r="AHA218" s="1087"/>
      <c r="AHB218" s="1087"/>
      <c r="AHC218" s="1087"/>
      <c r="AHD218" s="1087"/>
      <c r="AHE218" s="1087"/>
      <c r="AHF218" s="1087"/>
      <c r="AHG218" s="1087"/>
      <c r="AHH218" s="1087"/>
      <c r="AHI218" s="1087"/>
      <c r="AHJ218" s="1087"/>
      <c r="AHK218" s="1087"/>
      <c r="AHL218" s="1087"/>
      <c r="AHM218" s="1087"/>
      <c r="AHN218" s="1087"/>
      <c r="AHO218" s="1087"/>
      <c r="AHP218" s="1087"/>
      <c r="AHQ218" s="1087"/>
      <c r="AHR218" s="1087"/>
      <c r="AHS218" s="1087"/>
      <c r="AHT218" s="1087"/>
      <c r="AHU218" s="1087"/>
      <c r="AHV218" s="1087"/>
      <c r="AHW218" s="1087"/>
      <c r="AHX218" s="1087"/>
      <c r="AHY218" s="1087"/>
      <c r="AHZ218" s="1087"/>
      <c r="AIA218" s="1087"/>
      <c r="AIB218" s="1087"/>
      <c r="AIC218" s="1087"/>
      <c r="AID218" s="1087"/>
      <c r="AIE218" s="1087"/>
      <c r="AIF218" s="1087"/>
      <c r="AIG218" s="1087"/>
      <c r="AIH218" s="1087"/>
      <c r="AII218" s="1087"/>
      <c r="AIJ218" s="1087"/>
      <c r="AIK218" s="1087"/>
      <c r="AIL218" s="1087"/>
      <c r="AIM218" s="1087"/>
      <c r="AIN218" s="1087"/>
      <c r="AIO218" s="1087"/>
      <c r="AIP218" s="1087"/>
      <c r="AIQ218" s="1087"/>
      <c r="AIR218" s="1087"/>
      <c r="AIS218" s="1087"/>
      <c r="AIT218" s="1087"/>
      <c r="AIU218" s="1087"/>
      <c r="AIV218" s="1087"/>
      <c r="AIW218" s="1087"/>
      <c r="AIX218" s="1087"/>
      <c r="AIY218" s="1087"/>
      <c r="AIZ218" s="1087"/>
      <c r="AJA218" s="1087"/>
      <c r="AJB218" s="1087"/>
      <c r="AJC218" s="1087"/>
      <c r="AJD218" s="1087"/>
      <c r="AJE218" s="1087"/>
      <c r="AJF218" s="1087"/>
      <c r="AJG218" s="1087"/>
      <c r="AJH218" s="1087"/>
      <c r="AJI218" s="1087"/>
      <c r="AJJ218" s="1087"/>
      <c r="AJK218" s="1087"/>
      <c r="AJL218" s="1087"/>
      <c r="AJM218" s="1087"/>
      <c r="AJN218" s="1087"/>
      <c r="AJO218" s="1087"/>
      <c r="AJP218" s="1087"/>
      <c r="AJQ218" s="1087"/>
      <c r="AJR218" s="1087"/>
      <c r="AJS218" s="1087"/>
      <c r="AJT218" s="1087"/>
      <c r="AJU218" s="1087"/>
      <c r="AJV218" s="1087"/>
      <c r="AJW218" s="1087"/>
      <c r="AJX218" s="1087"/>
      <c r="AJY218" s="1087"/>
      <c r="AJZ218" s="1087"/>
      <c r="AKA218" s="1087"/>
      <c r="AKB218" s="1087"/>
      <c r="AKC218" s="1087"/>
      <c r="AKD218" s="1087"/>
      <c r="AKE218" s="1087"/>
      <c r="AKF218" s="1087"/>
      <c r="AKG218" s="1087"/>
      <c r="AKH218" s="1087"/>
      <c r="AKI218" s="1087"/>
      <c r="AKJ218" s="1087"/>
      <c r="AKK218" s="1087"/>
      <c r="AKL218" s="1087"/>
      <c r="AKM218" s="1087"/>
      <c r="AKN218" s="1087"/>
      <c r="AKO218" s="1087"/>
      <c r="AKP218" s="1087"/>
      <c r="AKQ218" s="1087"/>
      <c r="AKR218" s="1087"/>
      <c r="AKS218" s="1087"/>
      <c r="AKT218" s="1087"/>
      <c r="AKU218" s="1087"/>
      <c r="AKV218" s="1087"/>
      <c r="AKW218" s="1087"/>
      <c r="AKX218" s="1087"/>
      <c r="AKY218" s="1087"/>
      <c r="AKZ218" s="1087"/>
      <c r="ALA218" s="1087"/>
      <c r="ALB218" s="1087"/>
      <c r="ALC218" s="1087"/>
      <c r="ALD218" s="1087"/>
      <c r="ALE218" s="1087"/>
      <c r="ALF218" s="1087"/>
      <c r="ALG218" s="1087"/>
      <c r="ALH218" s="1087"/>
      <c r="ALI218" s="1087"/>
      <c r="ALJ218" s="1087"/>
      <c r="ALK218" s="1087"/>
      <c r="ALL218" s="1087"/>
      <c r="ALM218" s="1087"/>
      <c r="ALN218" s="1087"/>
      <c r="ALO218" s="1087"/>
      <c r="ALP218" s="1087"/>
      <c r="ALQ218" s="1087"/>
      <c r="ALR218" s="1087"/>
      <c r="ALS218" s="1087"/>
      <c r="ALT218" s="1087"/>
      <c r="ALU218" s="1087"/>
      <c r="ALV218" s="1087"/>
      <c r="ALW218" s="1087"/>
      <c r="ALX218" s="1087"/>
      <c r="ALY218" s="1087"/>
      <c r="ALZ218" s="1087"/>
      <c r="AMA218" s="1087"/>
      <c r="AMB218" s="1087"/>
      <c r="AMC218" s="1087"/>
      <c r="AMD218" s="1087"/>
      <c r="AME218" s="1087"/>
      <c r="AMF218" s="1087"/>
      <c r="AMG218" s="1087"/>
      <c r="AMH218" s="1087"/>
    </row>
    <row r="219" spans="1:1024" s="793" customFormat="1" ht="12" x14ac:dyDescent="0.2">
      <c r="A219" s="1113" t="s">
        <v>2813</v>
      </c>
      <c r="B219" s="793" t="s">
        <v>4864</v>
      </c>
      <c r="C219" s="1085">
        <v>325468740.67000002</v>
      </c>
      <c r="D219" s="1085">
        <v>9044083.5500000007</v>
      </c>
      <c r="E219" s="1085">
        <v>334512824.22000003</v>
      </c>
      <c r="F219" s="1085">
        <v>111150230.09</v>
      </c>
      <c r="G219" s="1085">
        <v>223362594.13</v>
      </c>
      <c r="H219" s="1357">
        <f t="shared" si="3"/>
        <v>0.33227494446341316</v>
      </c>
      <c r="I219" s="1087"/>
      <c r="J219" s="1087"/>
      <c r="K219" s="1087"/>
      <c r="L219" s="1087"/>
      <c r="M219" s="1087"/>
      <c r="N219" s="1087"/>
      <c r="O219" s="1087"/>
      <c r="P219" s="1087"/>
      <c r="Q219" s="1087"/>
      <c r="R219" s="1087"/>
      <c r="S219" s="1087"/>
      <c r="T219" s="1087"/>
      <c r="U219" s="1087"/>
      <c r="V219" s="1087"/>
      <c r="W219" s="1087"/>
      <c r="X219" s="1087"/>
      <c r="Y219" s="1087"/>
      <c r="Z219" s="1087"/>
      <c r="AA219" s="1087"/>
      <c r="AB219" s="1087"/>
      <c r="AC219" s="1087"/>
      <c r="AD219" s="1087"/>
      <c r="AE219" s="1087"/>
      <c r="AF219" s="1087"/>
      <c r="AG219" s="1087"/>
      <c r="AH219" s="1087"/>
      <c r="AI219" s="1087"/>
      <c r="AJ219" s="1087"/>
      <c r="AK219" s="1087"/>
      <c r="AL219" s="1087"/>
      <c r="AM219" s="1087"/>
      <c r="AN219" s="1087"/>
      <c r="AO219" s="1087"/>
      <c r="AP219" s="1087"/>
      <c r="AQ219" s="1087"/>
      <c r="AR219" s="1087"/>
      <c r="AS219" s="1087"/>
      <c r="AT219" s="1087"/>
      <c r="AU219" s="1087"/>
      <c r="AV219" s="1087"/>
      <c r="AW219" s="1087"/>
      <c r="AX219" s="1087"/>
      <c r="AY219" s="1087"/>
      <c r="AZ219" s="1087"/>
      <c r="BA219" s="1087"/>
      <c r="BB219" s="1087"/>
      <c r="BC219" s="1087"/>
      <c r="BD219" s="1087"/>
      <c r="BE219" s="1087"/>
      <c r="BF219" s="1087"/>
      <c r="BG219" s="1087"/>
      <c r="BH219" s="1087"/>
      <c r="BI219" s="1087"/>
      <c r="BJ219" s="1087"/>
      <c r="BK219" s="1087"/>
      <c r="BL219" s="1087"/>
      <c r="BM219" s="1087"/>
      <c r="BN219" s="1087"/>
      <c r="BO219" s="1087"/>
      <c r="BP219" s="1087"/>
      <c r="BQ219" s="1087"/>
      <c r="BR219" s="1087"/>
      <c r="BS219" s="1087"/>
      <c r="BT219" s="1087"/>
      <c r="BU219" s="1087"/>
      <c r="BV219" s="1087"/>
      <c r="BW219" s="1087"/>
      <c r="BX219" s="1087"/>
      <c r="BY219" s="1087"/>
      <c r="BZ219" s="1087"/>
      <c r="CA219" s="1087"/>
      <c r="CB219" s="1087"/>
      <c r="CC219" s="1087"/>
      <c r="CD219" s="1087"/>
      <c r="CE219" s="1087"/>
      <c r="CF219" s="1087"/>
      <c r="CG219" s="1087"/>
      <c r="CH219" s="1087"/>
      <c r="CI219" s="1087"/>
      <c r="CJ219" s="1087"/>
      <c r="CK219" s="1087"/>
      <c r="CL219" s="1087"/>
      <c r="CM219" s="1087"/>
      <c r="CN219" s="1087"/>
      <c r="CO219" s="1087"/>
      <c r="CP219" s="1087"/>
      <c r="CQ219" s="1087"/>
      <c r="CR219" s="1087"/>
      <c r="CS219" s="1087"/>
      <c r="CT219" s="1087"/>
      <c r="CU219" s="1087"/>
      <c r="CV219" s="1087"/>
      <c r="CW219" s="1087"/>
      <c r="CX219" s="1087"/>
      <c r="CY219" s="1087"/>
      <c r="CZ219" s="1087"/>
      <c r="DA219" s="1087"/>
      <c r="DB219" s="1087"/>
      <c r="DC219" s="1087"/>
      <c r="DD219" s="1087"/>
      <c r="DE219" s="1087"/>
      <c r="DF219" s="1087"/>
      <c r="DG219" s="1087"/>
      <c r="DH219" s="1087"/>
      <c r="DI219" s="1087"/>
      <c r="DJ219" s="1087"/>
      <c r="DK219" s="1087"/>
      <c r="DL219" s="1087"/>
      <c r="DM219" s="1087"/>
      <c r="DN219" s="1087"/>
      <c r="DO219" s="1087"/>
      <c r="DP219" s="1087"/>
      <c r="DQ219" s="1087"/>
      <c r="DR219" s="1087"/>
      <c r="DS219" s="1087"/>
      <c r="DT219" s="1087"/>
      <c r="DU219" s="1087"/>
      <c r="DV219" s="1087"/>
      <c r="DW219" s="1087"/>
      <c r="DX219" s="1087"/>
      <c r="DY219" s="1087"/>
      <c r="DZ219" s="1087"/>
      <c r="EA219" s="1087"/>
      <c r="EB219" s="1087"/>
      <c r="EC219" s="1087"/>
      <c r="ED219" s="1087"/>
      <c r="EE219" s="1087"/>
      <c r="EF219" s="1087"/>
      <c r="EG219" s="1087"/>
      <c r="EH219" s="1087"/>
      <c r="EI219" s="1087"/>
      <c r="EJ219" s="1087"/>
      <c r="EK219" s="1087"/>
      <c r="EL219" s="1087"/>
      <c r="EM219" s="1087"/>
      <c r="EN219" s="1087"/>
      <c r="EO219" s="1087"/>
      <c r="EP219" s="1087"/>
      <c r="EQ219" s="1087"/>
      <c r="ER219" s="1087"/>
      <c r="ES219" s="1087"/>
      <c r="ET219" s="1087"/>
      <c r="EU219" s="1087"/>
      <c r="EV219" s="1087"/>
      <c r="EW219" s="1087"/>
      <c r="EX219" s="1087"/>
      <c r="EY219" s="1087"/>
      <c r="EZ219" s="1087"/>
      <c r="FA219" s="1087"/>
      <c r="FB219" s="1087"/>
      <c r="FC219" s="1087"/>
      <c r="FD219" s="1087"/>
      <c r="FE219" s="1087"/>
      <c r="FF219" s="1087"/>
      <c r="FG219" s="1087"/>
      <c r="FH219" s="1087"/>
      <c r="FI219" s="1087"/>
      <c r="FJ219" s="1087"/>
      <c r="FK219" s="1087"/>
      <c r="FL219" s="1087"/>
      <c r="FM219" s="1087"/>
      <c r="FN219" s="1087"/>
      <c r="FO219" s="1087"/>
      <c r="FP219" s="1087"/>
      <c r="FQ219" s="1087"/>
      <c r="FR219" s="1087"/>
      <c r="FS219" s="1087"/>
      <c r="FT219" s="1087"/>
      <c r="FU219" s="1087"/>
      <c r="FV219" s="1087"/>
      <c r="FW219" s="1087"/>
      <c r="FX219" s="1087"/>
      <c r="FY219" s="1087"/>
      <c r="FZ219" s="1087"/>
      <c r="GA219" s="1087"/>
      <c r="GB219" s="1087"/>
      <c r="GC219" s="1087"/>
      <c r="GD219" s="1087"/>
      <c r="GE219" s="1087"/>
      <c r="GF219" s="1087"/>
      <c r="GG219" s="1087"/>
      <c r="GH219" s="1087"/>
      <c r="GI219" s="1087"/>
      <c r="GJ219" s="1087"/>
      <c r="GK219" s="1087"/>
      <c r="GL219" s="1087"/>
      <c r="GM219" s="1087"/>
      <c r="GN219" s="1087"/>
      <c r="GO219" s="1087"/>
      <c r="GP219" s="1087"/>
      <c r="GQ219" s="1087"/>
      <c r="GR219" s="1087"/>
      <c r="GS219" s="1087"/>
      <c r="GT219" s="1087"/>
      <c r="GU219" s="1087"/>
      <c r="GV219" s="1087"/>
      <c r="GW219" s="1087"/>
      <c r="GX219" s="1087"/>
      <c r="GY219" s="1087"/>
      <c r="GZ219" s="1087"/>
      <c r="HA219" s="1087"/>
      <c r="HB219" s="1087"/>
      <c r="HC219" s="1087"/>
      <c r="HD219" s="1087"/>
      <c r="HE219" s="1087"/>
      <c r="HF219" s="1087"/>
      <c r="HG219" s="1087"/>
      <c r="HH219" s="1087"/>
      <c r="HI219" s="1087"/>
      <c r="HJ219" s="1087"/>
      <c r="HK219" s="1087"/>
      <c r="HL219" s="1087"/>
      <c r="HM219" s="1087"/>
      <c r="HN219" s="1087"/>
      <c r="HO219" s="1087"/>
      <c r="HP219" s="1087"/>
      <c r="HQ219" s="1087"/>
      <c r="HR219" s="1087"/>
      <c r="HS219" s="1087"/>
      <c r="HT219" s="1087"/>
      <c r="HU219" s="1087"/>
      <c r="HV219" s="1087"/>
      <c r="HW219" s="1087"/>
      <c r="HX219" s="1087"/>
      <c r="HY219" s="1087"/>
      <c r="HZ219" s="1087"/>
      <c r="IA219" s="1087"/>
      <c r="IB219" s="1087"/>
      <c r="IC219" s="1087"/>
      <c r="ID219" s="1087"/>
      <c r="IE219" s="1087"/>
      <c r="IF219" s="1087"/>
      <c r="IG219" s="1087"/>
      <c r="IH219" s="1087"/>
      <c r="II219" s="1087"/>
      <c r="IJ219" s="1087"/>
      <c r="IK219" s="1087"/>
      <c r="IL219" s="1087"/>
      <c r="IM219" s="1087"/>
      <c r="IN219" s="1087"/>
      <c r="IO219" s="1087"/>
      <c r="IP219" s="1087"/>
      <c r="IQ219" s="1087"/>
      <c r="IR219" s="1087"/>
      <c r="IS219" s="1087"/>
      <c r="IT219" s="1087"/>
      <c r="IU219" s="1087"/>
      <c r="IV219" s="1087"/>
      <c r="IW219" s="1087"/>
      <c r="IX219" s="1087"/>
      <c r="IY219" s="1087"/>
      <c r="IZ219" s="1087"/>
      <c r="JA219" s="1087"/>
      <c r="JB219" s="1087"/>
      <c r="JC219" s="1087"/>
      <c r="JD219" s="1087"/>
      <c r="JE219" s="1087"/>
      <c r="JF219" s="1087"/>
      <c r="JG219" s="1087"/>
      <c r="JH219" s="1087"/>
      <c r="JI219" s="1087"/>
      <c r="JJ219" s="1087"/>
      <c r="JK219" s="1087"/>
      <c r="JL219" s="1087"/>
      <c r="JM219" s="1087"/>
      <c r="JN219" s="1087"/>
      <c r="JO219" s="1087"/>
      <c r="JP219" s="1087"/>
      <c r="JQ219" s="1087"/>
      <c r="JR219" s="1087"/>
      <c r="JS219" s="1087"/>
      <c r="JT219" s="1087"/>
      <c r="JU219" s="1087"/>
      <c r="JV219" s="1087"/>
      <c r="JW219" s="1087"/>
      <c r="JX219" s="1087"/>
      <c r="JY219" s="1087"/>
      <c r="JZ219" s="1087"/>
      <c r="KA219" s="1087"/>
      <c r="KB219" s="1087"/>
      <c r="KC219" s="1087"/>
      <c r="KD219" s="1087"/>
      <c r="KE219" s="1087"/>
      <c r="KF219" s="1087"/>
      <c r="KG219" s="1087"/>
      <c r="KH219" s="1087"/>
      <c r="KI219" s="1087"/>
      <c r="KJ219" s="1087"/>
      <c r="KK219" s="1087"/>
      <c r="KL219" s="1087"/>
      <c r="KM219" s="1087"/>
      <c r="KN219" s="1087"/>
      <c r="KO219" s="1087"/>
      <c r="KP219" s="1087"/>
      <c r="KQ219" s="1087"/>
      <c r="KR219" s="1087"/>
      <c r="KS219" s="1087"/>
      <c r="KT219" s="1087"/>
      <c r="KU219" s="1087"/>
      <c r="KV219" s="1087"/>
      <c r="KW219" s="1087"/>
      <c r="KX219" s="1087"/>
      <c r="KY219" s="1087"/>
      <c r="KZ219" s="1087"/>
      <c r="LA219" s="1087"/>
      <c r="LB219" s="1087"/>
      <c r="LC219" s="1087"/>
      <c r="LD219" s="1087"/>
      <c r="LE219" s="1087"/>
      <c r="LF219" s="1087"/>
      <c r="LG219" s="1087"/>
      <c r="LH219" s="1087"/>
      <c r="LI219" s="1087"/>
      <c r="LJ219" s="1087"/>
      <c r="LK219" s="1087"/>
      <c r="LL219" s="1087"/>
      <c r="LM219" s="1087"/>
      <c r="LN219" s="1087"/>
      <c r="LO219" s="1087"/>
      <c r="LP219" s="1087"/>
      <c r="LQ219" s="1087"/>
      <c r="LR219" s="1087"/>
      <c r="LS219" s="1087"/>
      <c r="LT219" s="1087"/>
      <c r="LU219" s="1087"/>
      <c r="LV219" s="1087"/>
      <c r="LW219" s="1087"/>
      <c r="LX219" s="1087"/>
      <c r="LY219" s="1087"/>
      <c r="LZ219" s="1087"/>
      <c r="MA219" s="1087"/>
      <c r="MB219" s="1087"/>
      <c r="MC219" s="1087"/>
      <c r="MD219" s="1087"/>
      <c r="ME219" s="1087"/>
      <c r="MF219" s="1087"/>
      <c r="MG219" s="1087"/>
      <c r="MH219" s="1087"/>
      <c r="MI219" s="1087"/>
      <c r="MJ219" s="1087"/>
      <c r="MK219" s="1087"/>
      <c r="ML219" s="1087"/>
      <c r="MM219" s="1087"/>
      <c r="MN219" s="1087"/>
      <c r="MO219" s="1087"/>
      <c r="MP219" s="1087"/>
      <c r="MQ219" s="1087"/>
      <c r="MR219" s="1087"/>
      <c r="MS219" s="1087"/>
      <c r="MT219" s="1087"/>
      <c r="MU219" s="1087"/>
      <c r="MV219" s="1087"/>
      <c r="MW219" s="1087"/>
      <c r="MX219" s="1087"/>
      <c r="MY219" s="1087"/>
      <c r="MZ219" s="1087"/>
      <c r="NA219" s="1087"/>
      <c r="NB219" s="1087"/>
      <c r="NC219" s="1087"/>
      <c r="ND219" s="1087"/>
      <c r="NE219" s="1087"/>
      <c r="NF219" s="1087"/>
      <c r="NG219" s="1087"/>
      <c r="NH219" s="1087"/>
      <c r="NI219" s="1087"/>
      <c r="NJ219" s="1087"/>
      <c r="NK219" s="1087"/>
      <c r="NL219" s="1087"/>
      <c r="NM219" s="1087"/>
      <c r="NN219" s="1087"/>
      <c r="NO219" s="1087"/>
      <c r="NP219" s="1087"/>
      <c r="NQ219" s="1087"/>
      <c r="NR219" s="1087"/>
      <c r="NS219" s="1087"/>
      <c r="NT219" s="1087"/>
      <c r="NU219" s="1087"/>
      <c r="NV219" s="1087"/>
      <c r="NW219" s="1087"/>
      <c r="NX219" s="1087"/>
      <c r="NY219" s="1087"/>
      <c r="NZ219" s="1087"/>
      <c r="OA219" s="1087"/>
      <c r="OB219" s="1087"/>
      <c r="OC219" s="1087"/>
      <c r="OD219" s="1087"/>
      <c r="OE219" s="1087"/>
      <c r="OF219" s="1087"/>
      <c r="OG219" s="1087"/>
      <c r="OH219" s="1087"/>
      <c r="OI219" s="1087"/>
      <c r="OJ219" s="1087"/>
      <c r="OK219" s="1087"/>
      <c r="OL219" s="1087"/>
      <c r="OM219" s="1087"/>
      <c r="ON219" s="1087"/>
      <c r="OO219" s="1087"/>
      <c r="OP219" s="1087"/>
      <c r="OQ219" s="1087"/>
      <c r="OR219" s="1087"/>
      <c r="OS219" s="1087"/>
      <c r="OT219" s="1087"/>
      <c r="OU219" s="1087"/>
      <c r="OV219" s="1087"/>
      <c r="OW219" s="1087"/>
      <c r="OX219" s="1087"/>
      <c r="OY219" s="1087"/>
      <c r="OZ219" s="1087"/>
      <c r="PA219" s="1087"/>
      <c r="PB219" s="1087"/>
      <c r="PC219" s="1087"/>
      <c r="PD219" s="1087"/>
      <c r="PE219" s="1087"/>
      <c r="PF219" s="1087"/>
      <c r="PG219" s="1087"/>
      <c r="PH219" s="1087"/>
      <c r="PI219" s="1087"/>
      <c r="PJ219" s="1087"/>
      <c r="PK219" s="1087"/>
      <c r="PL219" s="1087"/>
      <c r="PM219" s="1087"/>
      <c r="PN219" s="1087"/>
      <c r="PO219" s="1087"/>
      <c r="PP219" s="1087"/>
      <c r="PQ219" s="1087"/>
      <c r="PR219" s="1087"/>
      <c r="PS219" s="1087"/>
      <c r="PT219" s="1087"/>
      <c r="PU219" s="1087"/>
      <c r="PV219" s="1087"/>
      <c r="PW219" s="1087"/>
      <c r="PX219" s="1087"/>
      <c r="PY219" s="1087"/>
      <c r="PZ219" s="1087"/>
      <c r="QA219" s="1087"/>
      <c r="QB219" s="1087"/>
      <c r="QC219" s="1087"/>
      <c r="QD219" s="1087"/>
      <c r="QE219" s="1087"/>
      <c r="QF219" s="1087"/>
      <c r="QG219" s="1087"/>
      <c r="QH219" s="1087"/>
      <c r="QI219" s="1087"/>
      <c r="QJ219" s="1087"/>
      <c r="QK219" s="1087"/>
      <c r="QL219" s="1087"/>
      <c r="QM219" s="1087"/>
      <c r="QN219" s="1087"/>
      <c r="QO219" s="1087"/>
      <c r="QP219" s="1087"/>
      <c r="QQ219" s="1087"/>
      <c r="QR219" s="1087"/>
      <c r="QS219" s="1087"/>
      <c r="QT219" s="1087"/>
      <c r="QU219" s="1087"/>
      <c r="QV219" s="1087"/>
      <c r="QW219" s="1087"/>
      <c r="QX219" s="1087"/>
      <c r="QY219" s="1087"/>
      <c r="QZ219" s="1087"/>
      <c r="RA219" s="1087"/>
      <c r="RB219" s="1087"/>
      <c r="RC219" s="1087"/>
      <c r="RD219" s="1087"/>
      <c r="RE219" s="1087"/>
      <c r="RF219" s="1087"/>
      <c r="RG219" s="1087"/>
      <c r="RH219" s="1087"/>
      <c r="RI219" s="1087"/>
      <c r="RJ219" s="1087"/>
      <c r="RK219" s="1087"/>
      <c r="RL219" s="1087"/>
      <c r="RM219" s="1087"/>
      <c r="RN219" s="1087"/>
      <c r="RO219" s="1087"/>
      <c r="RP219" s="1087"/>
      <c r="RQ219" s="1087"/>
      <c r="RR219" s="1087"/>
      <c r="RS219" s="1087"/>
      <c r="RT219" s="1087"/>
      <c r="RU219" s="1087"/>
      <c r="RV219" s="1087"/>
      <c r="RW219" s="1087"/>
      <c r="RX219" s="1087"/>
      <c r="RY219" s="1087"/>
      <c r="RZ219" s="1087"/>
      <c r="SA219" s="1087"/>
      <c r="SB219" s="1087"/>
      <c r="SC219" s="1087"/>
      <c r="SD219" s="1087"/>
      <c r="SE219" s="1087"/>
      <c r="SF219" s="1087"/>
      <c r="SG219" s="1087"/>
      <c r="SH219" s="1087"/>
      <c r="SI219" s="1087"/>
      <c r="SJ219" s="1087"/>
      <c r="SK219" s="1087"/>
      <c r="SL219" s="1087"/>
      <c r="SM219" s="1087"/>
      <c r="SN219" s="1087"/>
      <c r="SO219" s="1087"/>
      <c r="SP219" s="1087"/>
      <c r="SQ219" s="1087"/>
      <c r="SR219" s="1087"/>
      <c r="SS219" s="1087"/>
      <c r="ST219" s="1087"/>
      <c r="SU219" s="1087"/>
      <c r="SV219" s="1087"/>
      <c r="SW219" s="1087"/>
      <c r="SX219" s="1087"/>
      <c r="SY219" s="1087"/>
      <c r="SZ219" s="1087"/>
      <c r="TA219" s="1087"/>
      <c r="TB219" s="1087"/>
      <c r="TC219" s="1087"/>
      <c r="TD219" s="1087"/>
      <c r="TE219" s="1087"/>
      <c r="TF219" s="1087"/>
      <c r="TG219" s="1087"/>
      <c r="TH219" s="1087"/>
      <c r="TI219" s="1087"/>
      <c r="TJ219" s="1087"/>
      <c r="TK219" s="1087"/>
      <c r="TL219" s="1087"/>
      <c r="TM219" s="1087"/>
      <c r="TN219" s="1087"/>
      <c r="TO219" s="1087"/>
      <c r="TP219" s="1087"/>
      <c r="TQ219" s="1087"/>
      <c r="TR219" s="1087"/>
      <c r="TS219" s="1087"/>
      <c r="TT219" s="1087"/>
      <c r="TU219" s="1087"/>
      <c r="TV219" s="1087"/>
      <c r="TW219" s="1087"/>
      <c r="TX219" s="1087"/>
      <c r="TY219" s="1087"/>
      <c r="TZ219" s="1087"/>
      <c r="UA219" s="1087"/>
      <c r="UB219" s="1087"/>
      <c r="UC219" s="1087"/>
      <c r="UD219" s="1087"/>
      <c r="UE219" s="1087"/>
      <c r="UF219" s="1087"/>
      <c r="UG219" s="1087"/>
      <c r="UH219" s="1087"/>
      <c r="UI219" s="1087"/>
      <c r="UJ219" s="1087"/>
      <c r="UK219" s="1087"/>
      <c r="UL219" s="1087"/>
      <c r="UM219" s="1087"/>
      <c r="UN219" s="1087"/>
      <c r="UO219" s="1087"/>
      <c r="UP219" s="1087"/>
      <c r="UQ219" s="1087"/>
      <c r="UR219" s="1087"/>
      <c r="US219" s="1087"/>
      <c r="UT219" s="1087"/>
      <c r="UU219" s="1087"/>
      <c r="UV219" s="1087"/>
      <c r="UW219" s="1087"/>
      <c r="UX219" s="1087"/>
      <c r="UY219" s="1087"/>
      <c r="UZ219" s="1087"/>
      <c r="VA219" s="1087"/>
      <c r="VB219" s="1087"/>
      <c r="VC219" s="1087"/>
      <c r="VD219" s="1087"/>
      <c r="VE219" s="1087"/>
      <c r="VF219" s="1087"/>
      <c r="VG219" s="1087"/>
      <c r="VH219" s="1087"/>
      <c r="VI219" s="1087"/>
      <c r="VJ219" s="1087"/>
      <c r="VK219" s="1087"/>
      <c r="VL219" s="1087"/>
      <c r="VM219" s="1087"/>
      <c r="VN219" s="1087"/>
      <c r="VO219" s="1087"/>
      <c r="VP219" s="1087"/>
      <c r="VQ219" s="1087"/>
      <c r="VR219" s="1087"/>
      <c r="VS219" s="1087"/>
      <c r="VT219" s="1087"/>
      <c r="VU219" s="1087"/>
      <c r="VV219" s="1087"/>
      <c r="VW219" s="1087"/>
      <c r="VX219" s="1087"/>
      <c r="VY219" s="1087"/>
      <c r="VZ219" s="1087"/>
      <c r="WA219" s="1087"/>
      <c r="WB219" s="1087"/>
      <c r="WC219" s="1087"/>
      <c r="WD219" s="1087"/>
      <c r="WE219" s="1087"/>
      <c r="WF219" s="1087"/>
      <c r="WG219" s="1087"/>
      <c r="WH219" s="1087"/>
      <c r="WI219" s="1087"/>
      <c r="WJ219" s="1087"/>
      <c r="WK219" s="1087"/>
      <c r="WL219" s="1087"/>
      <c r="WM219" s="1087"/>
      <c r="WN219" s="1087"/>
      <c r="WO219" s="1087"/>
      <c r="WP219" s="1087"/>
      <c r="WQ219" s="1087"/>
      <c r="WR219" s="1087"/>
      <c r="WS219" s="1087"/>
      <c r="WT219" s="1087"/>
      <c r="WU219" s="1087"/>
      <c r="WV219" s="1087"/>
      <c r="WW219" s="1087"/>
      <c r="WX219" s="1087"/>
      <c r="WY219" s="1087"/>
      <c r="WZ219" s="1087"/>
      <c r="XA219" s="1087"/>
      <c r="XB219" s="1087"/>
      <c r="XC219" s="1087"/>
      <c r="XD219" s="1087"/>
      <c r="XE219" s="1087"/>
      <c r="XF219" s="1087"/>
      <c r="XG219" s="1087"/>
      <c r="XH219" s="1087"/>
      <c r="XI219" s="1087"/>
      <c r="XJ219" s="1087"/>
      <c r="XK219" s="1087"/>
      <c r="XL219" s="1087"/>
      <c r="XM219" s="1087"/>
      <c r="XN219" s="1087"/>
      <c r="XO219" s="1087"/>
      <c r="XP219" s="1087"/>
      <c r="XQ219" s="1087"/>
      <c r="XR219" s="1087"/>
      <c r="XS219" s="1087"/>
      <c r="XT219" s="1087"/>
      <c r="XU219" s="1087"/>
      <c r="XV219" s="1087"/>
      <c r="XW219" s="1087"/>
      <c r="XX219" s="1087"/>
      <c r="XY219" s="1087"/>
      <c r="XZ219" s="1087"/>
      <c r="YA219" s="1087"/>
      <c r="YB219" s="1087"/>
      <c r="YC219" s="1087"/>
      <c r="YD219" s="1087"/>
      <c r="YE219" s="1087"/>
      <c r="YF219" s="1087"/>
      <c r="YG219" s="1087"/>
      <c r="YH219" s="1087"/>
      <c r="YI219" s="1087"/>
      <c r="YJ219" s="1087"/>
      <c r="YK219" s="1087"/>
      <c r="YL219" s="1087"/>
      <c r="YM219" s="1087"/>
      <c r="YN219" s="1087"/>
      <c r="YO219" s="1087"/>
      <c r="YP219" s="1087"/>
      <c r="YQ219" s="1087"/>
      <c r="YR219" s="1087"/>
      <c r="YS219" s="1087"/>
      <c r="YT219" s="1087"/>
      <c r="YU219" s="1087"/>
      <c r="YV219" s="1087"/>
      <c r="YW219" s="1087"/>
      <c r="YX219" s="1087"/>
      <c r="YY219" s="1087"/>
      <c r="YZ219" s="1087"/>
      <c r="ZA219" s="1087"/>
      <c r="ZB219" s="1087"/>
      <c r="ZC219" s="1087"/>
      <c r="ZD219" s="1087"/>
      <c r="ZE219" s="1087"/>
      <c r="ZF219" s="1087"/>
      <c r="ZG219" s="1087"/>
      <c r="ZH219" s="1087"/>
      <c r="ZI219" s="1087"/>
      <c r="ZJ219" s="1087"/>
      <c r="ZK219" s="1087"/>
      <c r="ZL219" s="1087"/>
      <c r="ZM219" s="1087"/>
      <c r="ZN219" s="1087"/>
      <c r="ZO219" s="1087"/>
      <c r="ZP219" s="1087"/>
      <c r="ZQ219" s="1087"/>
      <c r="ZR219" s="1087"/>
      <c r="ZS219" s="1087"/>
      <c r="ZT219" s="1087"/>
      <c r="ZU219" s="1087"/>
      <c r="ZV219" s="1087"/>
      <c r="ZW219" s="1087"/>
      <c r="ZX219" s="1087"/>
      <c r="ZY219" s="1087"/>
      <c r="ZZ219" s="1087"/>
      <c r="AAA219" s="1087"/>
      <c r="AAB219" s="1087"/>
      <c r="AAC219" s="1087"/>
      <c r="AAD219" s="1087"/>
      <c r="AAE219" s="1087"/>
      <c r="AAF219" s="1087"/>
      <c r="AAG219" s="1087"/>
      <c r="AAH219" s="1087"/>
      <c r="AAI219" s="1087"/>
      <c r="AAJ219" s="1087"/>
      <c r="AAK219" s="1087"/>
      <c r="AAL219" s="1087"/>
      <c r="AAM219" s="1087"/>
      <c r="AAN219" s="1087"/>
      <c r="AAO219" s="1087"/>
      <c r="AAP219" s="1087"/>
      <c r="AAQ219" s="1087"/>
      <c r="AAR219" s="1087"/>
      <c r="AAS219" s="1087"/>
      <c r="AAT219" s="1087"/>
      <c r="AAU219" s="1087"/>
      <c r="AAV219" s="1087"/>
      <c r="AAW219" s="1087"/>
      <c r="AAX219" s="1087"/>
      <c r="AAY219" s="1087"/>
      <c r="AAZ219" s="1087"/>
      <c r="ABA219" s="1087"/>
      <c r="ABB219" s="1087"/>
      <c r="ABC219" s="1087"/>
      <c r="ABD219" s="1087"/>
      <c r="ABE219" s="1087"/>
      <c r="ABF219" s="1087"/>
      <c r="ABG219" s="1087"/>
      <c r="ABH219" s="1087"/>
      <c r="ABI219" s="1087"/>
      <c r="ABJ219" s="1087"/>
      <c r="ABK219" s="1087"/>
      <c r="ABL219" s="1087"/>
      <c r="ABM219" s="1087"/>
      <c r="ABN219" s="1087"/>
      <c r="ABO219" s="1087"/>
      <c r="ABP219" s="1087"/>
      <c r="ABQ219" s="1087"/>
      <c r="ABR219" s="1087"/>
      <c r="ABS219" s="1087"/>
      <c r="ABT219" s="1087"/>
      <c r="ABU219" s="1087"/>
      <c r="ABV219" s="1087"/>
      <c r="ABW219" s="1087"/>
      <c r="ABX219" s="1087"/>
      <c r="ABY219" s="1087"/>
      <c r="ABZ219" s="1087"/>
      <c r="ACA219" s="1087"/>
      <c r="ACB219" s="1087"/>
      <c r="ACC219" s="1087"/>
      <c r="ACD219" s="1087"/>
      <c r="ACE219" s="1087"/>
      <c r="ACF219" s="1087"/>
      <c r="ACG219" s="1087"/>
      <c r="ACH219" s="1087"/>
      <c r="ACI219" s="1087"/>
      <c r="ACJ219" s="1087"/>
      <c r="ACK219" s="1087"/>
      <c r="ACL219" s="1087"/>
      <c r="ACM219" s="1087"/>
      <c r="ACN219" s="1087"/>
      <c r="ACO219" s="1087"/>
      <c r="ACP219" s="1087"/>
      <c r="ACQ219" s="1087"/>
      <c r="ACR219" s="1087"/>
      <c r="ACS219" s="1087"/>
      <c r="ACT219" s="1087"/>
      <c r="ACU219" s="1087"/>
      <c r="ACV219" s="1087"/>
      <c r="ACW219" s="1087"/>
      <c r="ACX219" s="1087"/>
      <c r="ACY219" s="1087"/>
      <c r="ACZ219" s="1087"/>
      <c r="ADA219" s="1087"/>
      <c r="ADB219" s="1087"/>
      <c r="ADC219" s="1087"/>
      <c r="ADD219" s="1087"/>
      <c r="ADE219" s="1087"/>
      <c r="ADF219" s="1087"/>
      <c r="ADG219" s="1087"/>
      <c r="ADH219" s="1087"/>
      <c r="ADI219" s="1087"/>
      <c r="ADJ219" s="1087"/>
      <c r="ADK219" s="1087"/>
      <c r="ADL219" s="1087"/>
      <c r="ADM219" s="1087"/>
      <c r="ADN219" s="1087"/>
      <c r="ADO219" s="1087"/>
      <c r="ADP219" s="1087"/>
      <c r="ADQ219" s="1087"/>
      <c r="ADR219" s="1087"/>
      <c r="ADS219" s="1087"/>
      <c r="ADT219" s="1087"/>
      <c r="ADU219" s="1087"/>
      <c r="ADV219" s="1087"/>
      <c r="ADW219" s="1087"/>
      <c r="ADX219" s="1087"/>
      <c r="ADY219" s="1087"/>
      <c r="ADZ219" s="1087"/>
      <c r="AEA219" s="1087"/>
      <c r="AEB219" s="1087"/>
      <c r="AEC219" s="1087"/>
      <c r="AED219" s="1087"/>
      <c r="AEE219" s="1087"/>
      <c r="AEF219" s="1087"/>
      <c r="AEG219" s="1087"/>
      <c r="AEH219" s="1087"/>
      <c r="AEI219" s="1087"/>
      <c r="AEJ219" s="1087"/>
      <c r="AEK219" s="1087"/>
      <c r="AEL219" s="1087"/>
      <c r="AEM219" s="1087"/>
      <c r="AEN219" s="1087"/>
      <c r="AEO219" s="1087"/>
      <c r="AEP219" s="1087"/>
      <c r="AEQ219" s="1087"/>
      <c r="AER219" s="1087"/>
      <c r="AES219" s="1087"/>
      <c r="AET219" s="1087"/>
      <c r="AEU219" s="1087"/>
      <c r="AEV219" s="1087"/>
      <c r="AEW219" s="1087"/>
      <c r="AEX219" s="1087"/>
      <c r="AEY219" s="1087"/>
      <c r="AEZ219" s="1087"/>
      <c r="AFA219" s="1087"/>
      <c r="AFB219" s="1087"/>
      <c r="AFC219" s="1087"/>
      <c r="AFD219" s="1087"/>
      <c r="AFE219" s="1087"/>
      <c r="AFF219" s="1087"/>
      <c r="AFG219" s="1087"/>
      <c r="AFH219" s="1087"/>
      <c r="AFI219" s="1087"/>
      <c r="AFJ219" s="1087"/>
      <c r="AFK219" s="1087"/>
      <c r="AFL219" s="1087"/>
      <c r="AFM219" s="1087"/>
      <c r="AFN219" s="1087"/>
      <c r="AFO219" s="1087"/>
      <c r="AFP219" s="1087"/>
      <c r="AFQ219" s="1087"/>
      <c r="AFR219" s="1087"/>
      <c r="AFS219" s="1087"/>
      <c r="AFT219" s="1087"/>
      <c r="AFU219" s="1087"/>
      <c r="AFV219" s="1087"/>
      <c r="AFW219" s="1087"/>
      <c r="AFX219" s="1087"/>
      <c r="AFY219" s="1087"/>
      <c r="AFZ219" s="1087"/>
      <c r="AGA219" s="1087"/>
      <c r="AGB219" s="1087"/>
      <c r="AGC219" s="1087"/>
      <c r="AGD219" s="1087"/>
      <c r="AGE219" s="1087"/>
      <c r="AGF219" s="1087"/>
      <c r="AGG219" s="1087"/>
      <c r="AGH219" s="1087"/>
      <c r="AGI219" s="1087"/>
      <c r="AGJ219" s="1087"/>
      <c r="AGK219" s="1087"/>
      <c r="AGL219" s="1087"/>
      <c r="AGM219" s="1087"/>
      <c r="AGN219" s="1087"/>
      <c r="AGO219" s="1087"/>
      <c r="AGP219" s="1087"/>
      <c r="AGQ219" s="1087"/>
      <c r="AGR219" s="1087"/>
      <c r="AGS219" s="1087"/>
      <c r="AGT219" s="1087"/>
      <c r="AGU219" s="1087"/>
      <c r="AGV219" s="1087"/>
      <c r="AGW219" s="1087"/>
      <c r="AGX219" s="1087"/>
      <c r="AGY219" s="1087"/>
      <c r="AGZ219" s="1087"/>
      <c r="AHA219" s="1087"/>
      <c r="AHB219" s="1087"/>
      <c r="AHC219" s="1087"/>
      <c r="AHD219" s="1087"/>
      <c r="AHE219" s="1087"/>
      <c r="AHF219" s="1087"/>
      <c r="AHG219" s="1087"/>
      <c r="AHH219" s="1087"/>
      <c r="AHI219" s="1087"/>
      <c r="AHJ219" s="1087"/>
      <c r="AHK219" s="1087"/>
      <c r="AHL219" s="1087"/>
      <c r="AHM219" s="1087"/>
      <c r="AHN219" s="1087"/>
      <c r="AHO219" s="1087"/>
      <c r="AHP219" s="1087"/>
      <c r="AHQ219" s="1087"/>
      <c r="AHR219" s="1087"/>
      <c r="AHS219" s="1087"/>
      <c r="AHT219" s="1087"/>
      <c r="AHU219" s="1087"/>
      <c r="AHV219" s="1087"/>
      <c r="AHW219" s="1087"/>
      <c r="AHX219" s="1087"/>
      <c r="AHY219" s="1087"/>
      <c r="AHZ219" s="1087"/>
      <c r="AIA219" s="1087"/>
      <c r="AIB219" s="1087"/>
      <c r="AIC219" s="1087"/>
      <c r="AID219" s="1087"/>
      <c r="AIE219" s="1087"/>
      <c r="AIF219" s="1087"/>
      <c r="AIG219" s="1087"/>
      <c r="AIH219" s="1087"/>
      <c r="AII219" s="1087"/>
      <c r="AIJ219" s="1087"/>
      <c r="AIK219" s="1087"/>
      <c r="AIL219" s="1087"/>
      <c r="AIM219" s="1087"/>
      <c r="AIN219" s="1087"/>
      <c r="AIO219" s="1087"/>
      <c r="AIP219" s="1087"/>
      <c r="AIQ219" s="1087"/>
      <c r="AIR219" s="1087"/>
      <c r="AIS219" s="1087"/>
      <c r="AIT219" s="1087"/>
      <c r="AIU219" s="1087"/>
      <c r="AIV219" s="1087"/>
      <c r="AIW219" s="1087"/>
      <c r="AIX219" s="1087"/>
      <c r="AIY219" s="1087"/>
      <c r="AIZ219" s="1087"/>
      <c r="AJA219" s="1087"/>
      <c r="AJB219" s="1087"/>
      <c r="AJC219" s="1087"/>
      <c r="AJD219" s="1087"/>
      <c r="AJE219" s="1087"/>
      <c r="AJF219" s="1087"/>
      <c r="AJG219" s="1087"/>
      <c r="AJH219" s="1087"/>
      <c r="AJI219" s="1087"/>
      <c r="AJJ219" s="1087"/>
      <c r="AJK219" s="1087"/>
      <c r="AJL219" s="1087"/>
      <c r="AJM219" s="1087"/>
      <c r="AJN219" s="1087"/>
      <c r="AJO219" s="1087"/>
      <c r="AJP219" s="1087"/>
      <c r="AJQ219" s="1087"/>
      <c r="AJR219" s="1087"/>
      <c r="AJS219" s="1087"/>
      <c r="AJT219" s="1087"/>
      <c r="AJU219" s="1087"/>
      <c r="AJV219" s="1087"/>
      <c r="AJW219" s="1087"/>
      <c r="AJX219" s="1087"/>
      <c r="AJY219" s="1087"/>
      <c r="AJZ219" s="1087"/>
      <c r="AKA219" s="1087"/>
      <c r="AKB219" s="1087"/>
      <c r="AKC219" s="1087"/>
      <c r="AKD219" s="1087"/>
      <c r="AKE219" s="1087"/>
      <c r="AKF219" s="1087"/>
      <c r="AKG219" s="1087"/>
      <c r="AKH219" s="1087"/>
      <c r="AKI219" s="1087"/>
      <c r="AKJ219" s="1087"/>
      <c r="AKK219" s="1087"/>
      <c r="AKL219" s="1087"/>
      <c r="AKM219" s="1087"/>
      <c r="AKN219" s="1087"/>
      <c r="AKO219" s="1087"/>
      <c r="AKP219" s="1087"/>
      <c r="AKQ219" s="1087"/>
      <c r="AKR219" s="1087"/>
      <c r="AKS219" s="1087"/>
      <c r="AKT219" s="1087"/>
      <c r="AKU219" s="1087"/>
      <c r="AKV219" s="1087"/>
      <c r="AKW219" s="1087"/>
      <c r="AKX219" s="1087"/>
      <c r="AKY219" s="1087"/>
      <c r="AKZ219" s="1087"/>
      <c r="ALA219" s="1087"/>
      <c r="ALB219" s="1087"/>
      <c r="ALC219" s="1087"/>
      <c r="ALD219" s="1087"/>
      <c r="ALE219" s="1087"/>
      <c r="ALF219" s="1087"/>
      <c r="ALG219" s="1087"/>
      <c r="ALH219" s="1087"/>
      <c r="ALI219" s="1087"/>
      <c r="ALJ219" s="1087"/>
      <c r="ALK219" s="1087"/>
      <c r="ALL219" s="1087"/>
      <c r="ALM219" s="1087"/>
      <c r="ALN219" s="1087"/>
      <c r="ALO219" s="1087"/>
      <c r="ALP219" s="1087"/>
      <c r="ALQ219" s="1087"/>
      <c r="ALR219" s="1087"/>
      <c r="ALS219" s="1087"/>
      <c r="ALT219" s="1087"/>
      <c r="ALU219" s="1087"/>
      <c r="ALV219" s="1087"/>
      <c r="ALW219" s="1087"/>
      <c r="ALX219" s="1087"/>
      <c r="ALY219" s="1087"/>
      <c r="ALZ219" s="1087"/>
      <c r="AMA219" s="1087"/>
      <c r="AMB219" s="1087"/>
      <c r="AMC219" s="1087"/>
      <c r="AMD219" s="1087"/>
      <c r="AME219" s="1087"/>
      <c r="AMF219" s="1087"/>
      <c r="AMG219" s="1087"/>
      <c r="AMH219" s="1087"/>
    </row>
    <row r="220" spans="1:1024" s="793" customFormat="1" ht="12" x14ac:dyDescent="0.2">
      <c r="A220" s="1113" t="s">
        <v>2814</v>
      </c>
      <c r="B220" s="793" t="s">
        <v>4865</v>
      </c>
      <c r="C220" s="1085">
        <v>325468740.67000002</v>
      </c>
      <c r="D220" s="1085">
        <v>9044083.5500000007</v>
      </c>
      <c r="E220" s="1085">
        <v>334512824.22000003</v>
      </c>
      <c r="F220" s="1085">
        <v>111150230.09</v>
      </c>
      <c r="G220" s="1085">
        <v>223362594.13</v>
      </c>
      <c r="H220" s="1357">
        <f t="shared" si="3"/>
        <v>0.33227494446341316</v>
      </c>
      <c r="I220" s="1087"/>
      <c r="J220" s="1087"/>
      <c r="K220" s="1087"/>
      <c r="L220" s="1087"/>
      <c r="M220" s="1087"/>
      <c r="N220" s="1087"/>
      <c r="O220" s="1087"/>
      <c r="P220" s="1087"/>
      <c r="Q220" s="1087"/>
      <c r="R220" s="1087"/>
      <c r="S220" s="1087"/>
      <c r="T220" s="1087"/>
      <c r="U220" s="1087"/>
      <c r="V220" s="1087"/>
      <c r="W220" s="1087"/>
      <c r="X220" s="1087"/>
      <c r="Y220" s="1087"/>
      <c r="Z220" s="1087"/>
      <c r="AA220" s="1087"/>
      <c r="AB220" s="1087"/>
      <c r="AC220" s="1087"/>
      <c r="AD220" s="1087"/>
      <c r="AE220" s="1087"/>
      <c r="AF220" s="1087"/>
      <c r="AG220" s="1087"/>
      <c r="AH220" s="1087"/>
      <c r="AI220" s="1087"/>
      <c r="AJ220" s="1087"/>
      <c r="AK220" s="1087"/>
      <c r="AL220" s="1087"/>
      <c r="AM220" s="1087"/>
      <c r="AN220" s="1087"/>
      <c r="AO220" s="1087"/>
      <c r="AP220" s="1087"/>
      <c r="AQ220" s="1087"/>
      <c r="AR220" s="1087"/>
      <c r="AS220" s="1087"/>
      <c r="AT220" s="1087"/>
      <c r="AU220" s="1087"/>
      <c r="AV220" s="1087"/>
      <c r="AW220" s="1087"/>
      <c r="AX220" s="1087"/>
      <c r="AY220" s="1087"/>
      <c r="AZ220" s="1087"/>
      <c r="BA220" s="1087"/>
      <c r="BB220" s="1087"/>
      <c r="BC220" s="1087"/>
      <c r="BD220" s="1087"/>
      <c r="BE220" s="1087"/>
      <c r="BF220" s="1087"/>
      <c r="BG220" s="1087"/>
      <c r="BH220" s="1087"/>
      <c r="BI220" s="1087"/>
      <c r="BJ220" s="1087"/>
      <c r="BK220" s="1087"/>
      <c r="BL220" s="1087"/>
      <c r="BM220" s="1087"/>
      <c r="BN220" s="1087"/>
      <c r="BO220" s="1087"/>
      <c r="BP220" s="1087"/>
      <c r="BQ220" s="1087"/>
      <c r="BR220" s="1087"/>
      <c r="BS220" s="1087"/>
      <c r="BT220" s="1087"/>
      <c r="BU220" s="1087"/>
      <c r="BV220" s="1087"/>
      <c r="BW220" s="1087"/>
      <c r="BX220" s="1087"/>
      <c r="BY220" s="1087"/>
      <c r="BZ220" s="1087"/>
      <c r="CA220" s="1087"/>
      <c r="CB220" s="1087"/>
      <c r="CC220" s="1087"/>
      <c r="CD220" s="1087"/>
      <c r="CE220" s="1087"/>
      <c r="CF220" s="1087"/>
      <c r="CG220" s="1087"/>
      <c r="CH220" s="1087"/>
      <c r="CI220" s="1087"/>
      <c r="CJ220" s="1087"/>
      <c r="CK220" s="1087"/>
      <c r="CL220" s="1087"/>
      <c r="CM220" s="1087"/>
      <c r="CN220" s="1087"/>
      <c r="CO220" s="1087"/>
      <c r="CP220" s="1087"/>
      <c r="CQ220" s="1087"/>
      <c r="CR220" s="1087"/>
      <c r="CS220" s="1087"/>
      <c r="CT220" s="1087"/>
      <c r="CU220" s="1087"/>
      <c r="CV220" s="1087"/>
      <c r="CW220" s="1087"/>
      <c r="CX220" s="1087"/>
      <c r="CY220" s="1087"/>
      <c r="CZ220" s="1087"/>
      <c r="DA220" s="1087"/>
      <c r="DB220" s="1087"/>
      <c r="DC220" s="1087"/>
      <c r="DD220" s="1087"/>
      <c r="DE220" s="1087"/>
      <c r="DF220" s="1087"/>
      <c r="DG220" s="1087"/>
      <c r="DH220" s="1087"/>
      <c r="DI220" s="1087"/>
      <c r="DJ220" s="1087"/>
      <c r="DK220" s="1087"/>
      <c r="DL220" s="1087"/>
      <c r="DM220" s="1087"/>
      <c r="DN220" s="1087"/>
      <c r="DO220" s="1087"/>
      <c r="DP220" s="1087"/>
      <c r="DQ220" s="1087"/>
      <c r="DR220" s="1087"/>
      <c r="DS220" s="1087"/>
      <c r="DT220" s="1087"/>
      <c r="DU220" s="1087"/>
      <c r="DV220" s="1087"/>
      <c r="DW220" s="1087"/>
      <c r="DX220" s="1087"/>
      <c r="DY220" s="1087"/>
      <c r="DZ220" s="1087"/>
      <c r="EA220" s="1087"/>
      <c r="EB220" s="1087"/>
      <c r="EC220" s="1087"/>
      <c r="ED220" s="1087"/>
      <c r="EE220" s="1087"/>
      <c r="EF220" s="1087"/>
      <c r="EG220" s="1087"/>
      <c r="EH220" s="1087"/>
      <c r="EI220" s="1087"/>
      <c r="EJ220" s="1087"/>
      <c r="EK220" s="1087"/>
      <c r="EL220" s="1087"/>
      <c r="EM220" s="1087"/>
      <c r="EN220" s="1087"/>
      <c r="EO220" s="1087"/>
      <c r="EP220" s="1087"/>
      <c r="EQ220" s="1087"/>
      <c r="ER220" s="1087"/>
      <c r="ES220" s="1087"/>
      <c r="ET220" s="1087"/>
      <c r="EU220" s="1087"/>
      <c r="EV220" s="1087"/>
      <c r="EW220" s="1087"/>
      <c r="EX220" s="1087"/>
      <c r="EY220" s="1087"/>
      <c r="EZ220" s="1087"/>
      <c r="FA220" s="1087"/>
      <c r="FB220" s="1087"/>
      <c r="FC220" s="1087"/>
      <c r="FD220" s="1087"/>
      <c r="FE220" s="1087"/>
      <c r="FF220" s="1087"/>
      <c r="FG220" s="1087"/>
      <c r="FH220" s="1087"/>
      <c r="FI220" s="1087"/>
      <c r="FJ220" s="1087"/>
      <c r="FK220" s="1087"/>
      <c r="FL220" s="1087"/>
      <c r="FM220" s="1087"/>
      <c r="FN220" s="1087"/>
      <c r="FO220" s="1087"/>
      <c r="FP220" s="1087"/>
      <c r="FQ220" s="1087"/>
      <c r="FR220" s="1087"/>
      <c r="FS220" s="1087"/>
      <c r="FT220" s="1087"/>
      <c r="FU220" s="1087"/>
      <c r="FV220" s="1087"/>
      <c r="FW220" s="1087"/>
      <c r="FX220" s="1087"/>
      <c r="FY220" s="1087"/>
      <c r="FZ220" s="1087"/>
      <c r="GA220" s="1087"/>
      <c r="GB220" s="1087"/>
      <c r="GC220" s="1087"/>
      <c r="GD220" s="1087"/>
      <c r="GE220" s="1087"/>
      <c r="GF220" s="1087"/>
      <c r="GG220" s="1087"/>
      <c r="GH220" s="1087"/>
      <c r="GI220" s="1087"/>
      <c r="GJ220" s="1087"/>
      <c r="GK220" s="1087"/>
      <c r="GL220" s="1087"/>
      <c r="GM220" s="1087"/>
      <c r="GN220" s="1087"/>
      <c r="GO220" s="1087"/>
      <c r="GP220" s="1087"/>
      <c r="GQ220" s="1087"/>
      <c r="GR220" s="1087"/>
      <c r="GS220" s="1087"/>
      <c r="GT220" s="1087"/>
      <c r="GU220" s="1087"/>
      <c r="GV220" s="1087"/>
      <c r="GW220" s="1087"/>
      <c r="GX220" s="1087"/>
      <c r="GY220" s="1087"/>
      <c r="GZ220" s="1087"/>
      <c r="HA220" s="1087"/>
      <c r="HB220" s="1087"/>
      <c r="HC220" s="1087"/>
      <c r="HD220" s="1087"/>
      <c r="HE220" s="1087"/>
      <c r="HF220" s="1087"/>
      <c r="HG220" s="1087"/>
      <c r="HH220" s="1087"/>
      <c r="HI220" s="1087"/>
      <c r="HJ220" s="1087"/>
      <c r="HK220" s="1087"/>
      <c r="HL220" s="1087"/>
      <c r="HM220" s="1087"/>
      <c r="HN220" s="1087"/>
      <c r="HO220" s="1087"/>
      <c r="HP220" s="1087"/>
      <c r="HQ220" s="1087"/>
      <c r="HR220" s="1087"/>
      <c r="HS220" s="1087"/>
      <c r="HT220" s="1087"/>
      <c r="HU220" s="1087"/>
      <c r="HV220" s="1087"/>
      <c r="HW220" s="1087"/>
      <c r="HX220" s="1087"/>
      <c r="HY220" s="1087"/>
      <c r="HZ220" s="1087"/>
      <c r="IA220" s="1087"/>
      <c r="IB220" s="1087"/>
      <c r="IC220" s="1087"/>
      <c r="ID220" s="1087"/>
      <c r="IE220" s="1087"/>
      <c r="IF220" s="1087"/>
      <c r="IG220" s="1087"/>
      <c r="IH220" s="1087"/>
      <c r="II220" s="1087"/>
      <c r="IJ220" s="1087"/>
      <c r="IK220" s="1087"/>
      <c r="IL220" s="1087"/>
      <c r="IM220" s="1087"/>
      <c r="IN220" s="1087"/>
      <c r="IO220" s="1087"/>
      <c r="IP220" s="1087"/>
      <c r="IQ220" s="1087"/>
      <c r="IR220" s="1087"/>
      <c r="IS220" s="1087"/>
      <c r="IT220" s="1087"/>
      <c r="IU220" s="1087"/>
      <c r="IV220" s="1087"/>
      <c r="IW220" s="1087"/>
      <c r="IX220" s="1087"/>
      <c r="IY220" s="1087"/>
      <c r="IZ220" s="1087"/>
      <c r="JA220" s="1087"/>
      <c r="JB220" s="1087"/>
      <c r="JC220" s="1087"/>
      <c r="JD220" s="1087"/>
      <c r="JE220" s="1087"/>
      <c r="JF220" s="1087"/>
      <c r="JG220" s="1087"/>
      <c r="JH220" s="1087"/>
      <c r="JI220" s="1087"/>
      <c r="JJ220" s="1087"/>
      <c r="JK220" s="1087"/>
      <c r="JL220" s="1087"/>
      <c r="JM220" s="1087"/>
      <c r="JN220" s="1087"/>
      <c r="JO220" s="1087"/>
      <c r="JP220" s="1087"/>
      <c r="JQ220" s="1087"/>
      <c r="JR220" s="1087"/>
      <c r="JS220" s="1087"/>
      <c r="JT220" s="1087"/>
      <c r="JU220" s="1087"/>
      <c r="JV220" s="1087"/>
      <c r="JW220" s="1087"/>
      <c r="JX220" s="1087"/>
      <c r="JY220" s="1087"/>
      <c r="JZ220" s="1087"/>
      <c r="KA220" s="1087"/>
      <c r="KB220" s="1087"/>
      <c r="KC220" s="1087"/>
      <c r="KD220" s="1087"/>
      <c r="KE220" s="1087"/>
      <c r="KF220" s="1087"/>
      <c r="KG220" s="1087"/>
      <c r="KH220" s="1087"/>
      <c r="KI220" s="1087"/>
      <c r="KJ220" s="1087"/>
      <c r="KK220" s="1087"/>
      <c r="KL220" s="1087"/>
      <c r="KM220" s="1087"/>
      <c r="KN220" s="1087"/>
      <c r="KO220" s="1087"/>
      <c r="KP220" s="1087"/>
      <c r="KQ220" s="1087"/>
      <c r="KR220" s="1087"/>
      <c r="KS220" s="1087"/>
      <c r="KT220" s="1087"/>
      <c r="KU220" s="1087"/>
      <c r="KV220" s="1087"/>
      <c r="KW220" s="1087"/>
      <c r="KX220" s="1087"/>
      <c r="KY220" s="1087"/>
      <c r="KZ220" s="1087"/>
      <c r="LA220" s="1087"/>
      <c r="LB220" s="1087"/>
      <c r="LC220" s="1087"/>
      <c r="LD220" s="1087"/>
      <c r="LE220" s="1087"/>
      <c r="LF220" s="1087"/>
      <c r="LG220" s="1087"/>
      <c r="LH220" s="1087"/>
      <c r="LI220" s="1087"/>
      <c r="LJ220" s="1087"/>
      <c r="LK220" s="1087"/>
      <c r="LL220" s="1087"/>
      <c r="LM220" s="1087"/>
      <c r="LN220" s="1087"/>
      <c r="LO220" s="1087"/>
      <c r="LP220" s="1087"/>
      <c r="LQ220" s="1087"/>
      <c r="LR220" s="1087"/>
      <c r="LS220" s="1087"/>
      <c r="LT220" s="1087"/>
      <c r="LU220" s="1087"/>
      <c r="LV220" s="1087"/>
      <c r="LW220" s="1087"/>
      <c r="LX220" s="1087"/>
      <c r="LY220" s="1087"/>
      <c r="LZ220" s="1087"/>
      <c r="MA220" s="1087"/>
      <c r="MB220" s="1087"/>
      <c r="MC220" s="1087"/>
      <c r="MD220" s="1087"/>
      <c r="ME220" s="1087"/>
      <c r="MF220" s="1087"/>
      <c r="MG220" s="1087"/>
      <c r="MH220" s="1087"/>
      <c r="MI220" s="1087"/>
      <c r="MJ220" s="1087"/>
      <c r="MK220" s="1087"/>
      <c r="ML220" s="1087"/>
      <c r="MM220" s="1087"/>
      <c r="MN220" s="1087"/>
      <c r="MO220" s="1087"/>
      <c r="MP220" s="1087"/>
      <c r="MQ220" s="1087"/>
      <c r="MR220" s="1087"/>
      <c r="MS220" s="1087"/>
      <c r="MT220" s="1087"/>
      <c r="MU220" s="1087"/>
      <c r="MV220" s="1087"/>
      <c r="MW220" s="1087"/>
      <c r="MX220" s="1087"/>
      <c r="MY220" s="1087"/>
      <c r="MZ220" s="1087"/>
      <c r="NA220" s="1087"/>
      <c r="NB220" s="1087"/>
      <c r="NC220" s="1087"/>
      <c r="ND220" s="1087"/>
      <c r="NE220" s="1087"/>
      <c r="NF220" s="1087"/>
      <c r="NG220" s="1087"/>
      <c r="NH220" s="1087"/>
      <c r="NI220" s="1087"/>
      <c r="NJ220" s="1087"/>
      <c r="NK220" s="1087"/>
      <c r="NL220" s="1087"/>
      <c r="NM220" s="1087"/>
      <c r="NN220" s="1087"/>
      <c r="NO220" s="1087"/>
      <c r="NP220" s="1087"/>
      <c r="NQ220" s="1087"/>
      <c r="NR220" s="1087"/>
      <c r="NS220" s="1087"/>
      <c r="NT220" s="1087"/>
      <c r="NU220" s="1087"/>
      <c r="NV220" s="1087"/>
      <c r="NW220" s="1087"/>
      <c r="NX220" s="1087"/>
      <c r="NY220" s="1087"/>
      <c r="NZ220" s="1087"/>
      <c r="OA220" s="1087"/>
      <c r="OB220" s="1087"/>
      <c r="OC220" s="1087"/>
      <c r="OD220" s="1087"/>
      <c r="OE220" s="1087"/>
      <c r="OF220" s="1087"/>
      <c r="OG220" s="1087"/>
      <c r="OH220" s="1087"/>
      <c r="OI220" s="1087"/>
      <c r="OJ220" s="1087"/>
      <c r="OK220" s="1087"/>
      <c r="OL220" s="1087"/>
      <c r="OM220" s="1087"/>
      <c r="ON220" s="1087"/>
      <c r="OO220" s="1087"/>
      <c r="OP220" s="1087"/>
      <c r="OQ220" s="1087"/>
      <c r="OR220" s="1087"/>
      <c r="OS220" s="1087"/>
      <c r="OT220" s="1087"/>
      <c r="OU220" s="1087"/>
      <c r="OV220" s="1087"/>
      <c r="OW220" s="1087"/>
      <c r="OX220" s="1087"/>
      <c r="OY220" s="1087"/>
      <c r="OZ220" s="1087"/>
      <c r="PA220" s="1087"/>
      <c r="PB220" s="1087"/>
      <c r="PC220" s="1087"/>
      <c r="PD220" s="1087"/>
      <c r="PE220" s="1087"/>
      <c r="PF220" s="1087"/>
      <c r="PG220" s="1087"/>
      <c r="PH220" s="1087"/>
      <c r="PI220" s="1087"/>
      <c r="PJ220" s="1087"/>
      <c r="PK220" s="1087"/>
      <c r="PL220" s="1087"/>
      <c r="PM220" s="1087"/>
      <c r="PN220" s="1087"/>
      <c r="PO220" s="1087"/>
      <c r="PP220" s="1087"/>
      <c r="PQ220" s="1087"/>
      <c r="PR220" s="1087"/>
      <c r="PS220" s="1087"/>
      <c r="PT220" s="1087"/>
      <c r="PU220" s="1087"/>
      <c r="PV220" s="1087"/>
      <c r="PW220" s="1087"/>
      <c r="PX220" s="1087"/>
      <c r="PY220" s="1087"/>
      <c r="PZ220" s="1087"/>
      <c r="QA220" s="1087"/>
      <c r="QB220" s="1087"/>
      <c r="QC220" s="1087"/>
      <c r="QD220" s="1087"/>
      <c r="QE220" s="1087"/>
      <c r="QF220" s="1087"/>
      <c r="QG220" s="1087"/>
      <c r="QH220" s="1087"/>
      <c r="QI220" s="1087"/>
      <c r="QJ220" s="1087"/>
      <c r="QK220" s="1087"/>
      <c r="QL220" s="1087"/>
      <c r="QM220" s="1087"/>
      <c r="QN220" s="1087"/>
      <c r="QO220" s="1087"/>
      <c r="QP220" s="1087"/>
      <c r="QQ220" s="1087"/>
      <c r="QR220" s="1087"/>
      <c r="QS220" s="1087"/>
      <c r="QT220" s="1087"/>
      <c r="QU220" s="1087"/>
      <c r="QV220" s="1087"/>
      <c r="QW220" s="1087"/>
      <c r="QX220" s="1087"/>
      <c r="QY220" s="1087"/>
      <c r="QZ220" s="1087"/>
      <c r="RA220" s="1087"/>
      <c r="RB220" s="1087"/>
      <c r="RC220" s="1087"/>
      <c r="RD220" s="1087"/>
      <c r="RE220" s="1087"/>
      <c r="RF220" s="1087"/>
      <c r="RG220" s="1087"/>
      <c r="RH220" s="1087"/>
      <c r="RI220" s="1087"/>
      <c r="RJ220" s="1087"/>
      <c r="RK220" s="1087"/>
      <c r="RL220" s="1087"/>
      <c r="RM220" s="1087"/>
      <c r="RN220" s="1087"/>
      <c r="RO220" s="1087"/>
      <c r="RP220" s="1087"/>
      <c r="RQ220" s="1087"/>
      <c r="RR220" s="1087"/>
      <c r="RS220" s="1087"/>
      <c r="RT220" s="1087"/>
      <c r="RU220" s="1087"/>
      <c r="RV220" s="1087"/>
      <c r="RW220" s="1087"/>
      <c r="RX220" s="1087"/>
      <c r="RY220" s="1087"/>
      <c r="RZ220" s="1087"/>
      <c r="SA220" s="1087"/>
      <c r="SB220" s="1087"/>
      <c r="SC220" s="1087"/>
      <c r="SD220" s="1087"/>
      <c r="SE220" s="1087"/>
      <c r="SF220" s="1087"/>
      <c r="SG220" s="1087"/>
      <c r="SH220" s="1087"/>
      <c r="SI220" s="1087"/>
      <c r="SJ220" s="1087"/>
      <c r="SK220" s="1087"/>
      <c r="SL220" s="1087"/>
      <c r="SM220" s="1087"/>
      <c r="SN220" s="1087"/>
      <c r="SO220" s="1087"/>
      <c r="SP220" s="1087"/>
      <c r="SQ220" s="1087"/>
      <c r="SR220" s="1087"/>
      <c r="SS220" s="1087"/>
      <c r="ST220" s="1087"/>
      <c r="SU220" s="1087"/>
      <c r="SV220" s="1087"/>
      <c r="SW220" s="1087"/>
      <c r="SX220" s="1087"/>
      <c r="SY220" s="1087"/>
      <c r="SZ220" s="1087"/>
      <c r="TA220" s="1087"/>
      <c r="TB220" s="1087"/>
      <c r="TC220" s="1087"/>
      <c r="TD220" s="1087"/>
      <c r="TE220" s="1087"/>
      <c r="TF220" s="1087"/>
      <c r="TG220" s="1087"/>
      <c r="TH220" s="1087"/>
      <c r="TI220" s="1087"/>
      <c r="TJ220" s="1087"/>
      <c r="TK220" s="1087"/>
      <c r="TL220" s="1087"/>
      <c r="TM220" s="1087"/>
      <c r="TN220" s="1087"/>
      <c r="TO220" s="1087"/>
      <c r="TP220" s="1087"/>
      <c r="TQ220" s="1087"/>
      <c r="TR220" s="1087"/>
      <c r="TS220" s="1087"/>
      <c r="TT220" s="1087"/>
      <c r="TU220" s="1087"/>
      <c r="TV220" s="1087"/>
      <c r="TW220" s="1087"/>
      <c r="TX220" s="1087"/>
      <c r="TY220" s="1087"/>
      <c r="TZ220" s="1087"/>
      <c r="UA220" s="1087"/>
      <c r="UB220" s="1087"/>
      <c r="UC220" s="1087"/>
      <c r="UD220" s="1087"/>
      <c r="UE220" s="1087"/>
      <c r="UF220" s="1087"/>
      <c r="UG220" s="1087"/>
      <c r="UH220" s="1087"/>
      <c r="UI220" s="1087"/>
      <c r="UJ220" s="1087"/>
      <c r="UK220" s="1087"/>
      <c r="UL220" s="1087"/>
      <c r="UM220" s="1087"/>
      <c r="UN220" s="1087"/>
      <c r="UO220" s="1087"/>
      <c r="UP220" s="1087"/>
      <c r="UQ220" s="1087"/>
      <c r="UR220" s="1087"/>
      <c r="US220" s="1087"/>
      <c r="UT220" s="1087"/>
      <c r="UU220" s="1087"/>
      <c r="UV220" s="1087"/>
      <c r="UW220" s="1087"/>
      <c r="UX220" s="1087"/>
      <c r="UY220" s="1087"/>
      <c r="UZ220" s="1087"/>
      <c r="VA220" s="1087"/>
      <c r="VB220" s="1087"/>
      <c r="VC220" s="1087"/>
      <c r="VD220" s="1087"/>
      <c r="VE220" s="1087"/>
      <c r="VF220" s="1087"/>
      <c r="VG220" s="1087"/>
      <c r="VH220" s="1087"/>
      <c r="VI220" s="1087"/>
      <c r="VJ220" s="1087"/>
      <c r="VK220" s="1087"/>
      <c r="VL220" s="1087"/>
      <c r="VM220" s="1087"/>
      <c r="VN220" s="1087"/>
      <c r="VO220" s="1087"/>
      <c r="VP220" s="1087"/>
      <c r="VQ220" s="1087"/>
      <c r="VR220" s="1087"/>
      <c r="VS220" s="1087"/>
      <c r="VT220" s="1087"/>
      <c r="VU220" s="1087"/>
      <c r="VV220" s="1087"/>
      <c r="VW220" s="1087"/>
      <c r="VX220" s="1087"/>
      <c r="VY220" s="1087"/>
      <c r="VZ220" s="1087"/>
      <c r="WA220" s="1087"/>
      <c r="WB220" s="1087"/>
      <c r="WC220" s="1087"/>
      <c r="WD220" s="1087"/>
      <c r="WE220" s="1087"/>
      <c r="WF220" s="1087"/>
      <c r="WG220" s="1087"/>
      <c r="WH220" s="1087"/>
      <c r="WI220" s="1087"/>
      <c r="WJ220" s="1087"/>
      <c r="WK220" s="1087"/>
      <c r="WL220" s="1087"/>
      <c r="WM220" s="1087"/>
      <c r="WN220" s="1087"/>
      <c r="WO220" s="1087"/>
      <c r="WP220" s="1087"/>
      <c r="WQ220" s="1087"/>
      <c r="WR220" s="1087"/>
      <c r="WS220" s="1087"/>
      <c r="WT220" s="1087"/>
      <c r="WU220" s="1087"/>
      <c r="WV220" s="1087"/>
      <c r="WW220" s="1087"/>
      <c r="WX220" s="1087"/>
      <c r="WY220" s="1087"/>
      <c r="WZ220" s="1087"/>
      <c r="XA220" s="1087"/>
      <c r="XB220" s="1087"/>
      <c r="XC220" s="1087"/>
      <c r="XD220" s="1087"/>
      <c r="XE220" s="1087"/>
      <c r="XF220" s="1087"/>
      <c r="XG220" s="1087"/>
      <c r="XH220" s="1087"/>
      <c r="XI220" s="1087"/>
      <c r="XJ220" s="1087"/>
      <c r="XK220" s="1087"/>
      <c r="XL220" s="1087"/>
      <c r="XM220" s="1087"/>
      <c r="XN220" s="1087"/>
      <c r="XO220" s="1087"/>
      <c r="XP220" s="1087"/>
      <c r="XQ220" s="1087"/>
      <c r="XR220" s="1087"/>
      <c r="XS220" s="1087"/>
      <c r="XT220" s="1087"/>
      <c r="XU220" s="1087"/>
      <c r="XV220" s="1087"/>
      <c r="XW220" s="1087"/>
      <c r="XX220" s="1087"/>
      <c r="XY220" s="1087"/>
      <c r="XZ220" s="1087"/>
      <c r="YA220" s="1087"/>
      <c r="YB220" s="1087"/>
      <c r="YC220" s="1087"/>
      <c r="YD220" s="1087"/>
      <c r="YE220" s="1087"/>
      <c r="YF220" s="1087"/>
      <c r="YG220" s="1087"/>
      <c r="YH220" s="1087"/>
      <c r="YI220" s="1087"/>
      <c r="YJ220" s="1087"/>
      <c r="YK220" s="1087"/>
      <c r="YL220" s="1087"/>
      <c r="YM220" s="1087"/>
      <c r="YN220" s="1087"/>
      <c r="YO220" s="1087"/>
      <c r="YP220" s="1087"/>
      <c r="YQ220" s="1087"/>
      <c r="YR220" s="1087"/>
      <c r="YS220" s="1087"/>
      <c r="YT220" s="1087"/>
      <c r="YU220" s="1087"/>
      <c r="YV220" s="1087"/>
      <c r="YW220" s="1087"/>
      <c r="YX220" s="1087"/>
      <c r="YY220" s="1087"/>
      <c r="YZ220" s="1087"/>
      <c r="ZA220" s="1087"/>
      <c r="ZB220" s="1087"/>
      <c r="ZC220" s="1087"/>
      <c r="ZD220" s="1087"/>
      <c r="ZE220" s="1087"/>
      <c r="ZF220" s="1087"/>
      <c r="ZG220" s="1087"/>
      <c r="ZH220" s="1087"/>
      <c r="ZI220" s="1087"/>
      <c r="ZJ220" s="1087"/>
      <c r="ZK220" s="1087"/>
      <c r="ZL220" s="1087"/>
      <c r="ZM220" s="1087"/>
      <c r="ZN220" s="1087"/>
      <c r="ZO220" s="1087"/>
      <c r="ZP220" s="1087"/>
      <c r="ZQ220" s="1087"/>
      <c r="ZR220" s="1087"/>
      <c r="ZS220" s="1087"/>
      <c r="ZT220" s="1087"/>
      <c r="ZU220" s="1087"/>
      <c r="ZV220" s="1087"/>
      <c r="ZW220" s="1087"/>
      <c r="ZX220" s="1087"/>
      <c r="ZY220" s="1087"/>
      <c r="ZZ220" s="1087"/>
      <c r="AAA220" s="1087"/>
      <c r="AAB220" s="1087"/>
      <c r="AAC220" s="1087"/>
      <c r="AAD220" s="1087"/>
      <c r="AAE220" s="1087"/>
      <c r="AAF220" s="1087"/>
      <c r="AAG220" s="1087"/>
      <c r="AAH220" s="1087"/>
      <c r="AAI220" s="1087"/>
      <c r="AAJ220" s="1087"/>
      <c r="AAK220" s="1087"/>
      <c r="AAL220" s="1087"/>
      <c r="AAM220" s="1087"/>
      <c r="AAN220" s="1087"/>
      <c r="AAO220" s="1087"/>
      <c r="AAP220" s="1087"/>
      <c r="AAQ220" s="1087"/>
      <c r="AAR220" s="1087"/>
      <c r="AAS220" s="1087"/>
      <c r="AAT220" s="1087"/>
      <c r="AAU220" s="1087"/>
      <c r="AAV220" s="1087"/>
      <c r="AAW220" s="1087"/>
      <c r="AAX220" s="1087"/>
      <c r="AAY220" s="1087"/>
      <c r="AAZ220" s="1087"/>
      <c r="ABA220" s="1087"/>
      <c r="ABB220" s="1087"/>
      <c r="ABC220" s="1087"/>
      <c r="ABD220" s="1087"/>
      <c r="ABE220" s="1087"/>
      <c r="ABF220" s="1087"/>
      <c r="ABG220" s="1087"/>
      <c r="ABH220" s="1087"/>
      <c r="ABI220" s="1087"/>
      <c r="ABJ220" s="1087"/>
      <c r="ABK220" s="1087"/>
      <c r="ABL220" s="1087"/>
      <c r="ABM220" s="1087"/>
      <c r="ABN220" s="1087"/>
      <c r="ABO220" s="1087"/>
      <c r="ABP220" s="1087"/>
      <c r="ABQ220" s="1087"/>
      <c r="ABR220" s="1087"/>
      <c r="ABS220" s="1087"/>
      <c r="ABT220" s="1087"/>
      <c r="ABU220" s="1087"/>
      <c r="ABV220" s="1087"/>
      <c r="ABW220" s="1087"/>
      <c r="ABX220" s="1087"/>
      <c r="ABY220" s="1087"/>
      <c r="ABZ220" s="1087"/>
      <c r="ACA220" s="1087"/>
      <c r="ACB220" s="1087"/>
      <c r="ACC220" s="1087"/>
      <c r="ACD220" s="1087"/>
      <c r="ACE220" s="1087"/>
      <c r="ACF220" s="1087"/>
      <c r="ACG220" s="1087"/>
      <c r="ACH220" s="1087"/>
      <c r="ACI220" s="1087"/>
      <c r="ACJ220" s="1087"/>
      <c r="ACK220" s="1087"/>
      <c r="ACL220" s="1087"/>
      <c r="ACM220" s="1087"/>
      <c r="ACN220" s="1087"/>
      <c r="ACO220" s="1087"/>
      <c r="ACP220" s="1087"/>
      <c r="ACQ220" s="1087"/>
      <c r="ACR220" s="1087"/>
      <c r="ACS220" s="1087"/>
      <c r="ACT220" s="1087"/>
      <c r="ACU220" s="1087"/>
      <c r="ACV220" s="1087"/>
      <c r="ACW220" s="1087"/>
      <c r="ACX220" s="1087"/>
      <c r="ACY220" s="1087"/>
      <c r="ACZ220" s="1087"/>
      <c r="ADA220" s="1087"/>
      <c r="ADB220" s="1087"/>
      <c r="ADC220" s="1087"/>
      <c r="ADD220" s="1087"/>
      <c r="ADE220" s="1087"/>
      <c r="ADF220" s="1087"/>
      <c r="ADG220" s="1087"/>
      <c r="ADH220" s="1087"/>
      <c r="ADI220" s="1087"/>
      <c r="ADJ220" s="1087"/>
      <c r="ADK220" s="1087"/>
      <c r="ADL220" s="1087"/>
      <c r="ADM220" s="1087"/>
      <c r="ADN220" s="1087"/>
      <c r="ADO220" s="1087"/>
      <c r="ADP220" s="1087"/>
      <c r="ADQ220" s="1087"/>
      <c r="ADR220" s="1087"/>
      <c r="ADS220" s="1087"/>
      <c r="ADT220" s="1087"/>
      <c r="ADU220" s="1087"/>
      <c r="ADV220" s="1087"/>
      <c r="ADW220" s="1087"/>
      <c r="ADX220" s="1087"/>
      <c r="ADY220" s="1087"/>
      <c r="ADZ220" s="1087"/>
      <c r="AEA220" s="1087"/>
      <c r="AEB220" s="1087"/>
      <c r="AEC220" s="1087"/>
      <c r="AED220" s="1087"/>
      <c r="AEE220" s="1087"/>
      <c r="AEF220" s="1087"/>
      <c r="AEG220" s="1087"/>
      <c r="AEH220" s="1087"/>
      <c r="AEI220" s="1087"/>
      <c r="AEJ220" s="1087"/>
      <c r="AEK220" s="1087"/>
      <c r="AEL220" s="1087"/>
      <c r="AEM220" s="1087"/>
      <c r="AEN220" s="1087"/>
      <c r="AEO220" s="1087"/>
      <c r="AEP220" s="1087"/>
      <c r="AEQ220" s="1087"/>
      <c r="AER220" s="1087"/>
      <c r="AES220" s="1087"/>
      <c r="AET220" s="1087"/>
      <c r="AEU220" s="1087"/>
      <c r="AEV220" s="1087"/>
      <c r="AEW220" s="1087"/>
      <c r="AEX220" s="1087"/>
      <c r="AEY220" s="1087"/>
      <c r="AEZ220" s="1087"/>
      <c r="AFA220" s="1087"/>
      <c r="AFB220" s="1087"/>
      <c r="AFC220" s="1087"/>
      <c r="AFD220" s="1087"/>
      <c r="AFE220" s="1087"/>
      <c r="AFF220" s="1087"/>
      <c r="AFG220" s="1087"/>
      <c r="AFH220" s="1087"/>
      <c r="AFI220" s="1087"/>
      <c r="AFJ220" s="1087"/>
      <c r="AFK220" s="1087"/>
      <c r="AFL220" s="1087"/>
      <c r="AFM220" s="1087"/>
      <c r="AFN220" s="1087"/>
      <c r="AFO220" s="1087"/>
      <c r="AFP220" s="1087"/>
      <c r="AFQ220" s="1087"/>
      <c r="AFR220" s="1087"/>
      <c r="AFS220" s="1087"/>
      <c r="AFT220" s="1087"/>
      <c r="AFU220" s="1087"/>
      <c r="AFV220" s="1087"/>
      <c r="AFW220" s="1087"/>
      <c r="AFX220" s="1087"/>
      <c r="AFY220" s="1087"/>
      <c r="AFZ220" s="1087"/>
      <c r="AGA220" s="1087"/>
      <c r="AGB220" s="1087"/>
      <c r="AGC220" s="1087"/>
      <c r="AGD220" s="1087"/>
      <c r="AGE220" s="1087"/>
      <c r="AGF220" s="1087"/>
      <c r="AGG220" s="1087"/>
      <c r="AGH220" s="1087"/>
      <c r="AGI220" s="1087"/>
      <c r="AGJ220" s="1087"/>
      <c r="AGK220" s="1087"/>
      <c r="AGL220" s="1087"/>
      <c r="AGM220" s="1087"/>
      <c r="AGN220" s="1087"/>
      <c r="AGO220" s="1087"/>
      <c r="AGP220" s="1087"/>
      <c r="AGQ220" s="1087"/>
      <c r="AGR220" s="1087"/>
      <c r="AGS220" s="1087"/>
      <c r="AGT220" s="1087"/>
      <c r="AGU220" s="1087"/>
      <c r="AGV220" s="1087"/>
      <c r="AGW220" s="1087"/>
      <c r="AGX220" s="1087"/>
      <c r="AGY220" s="1087"/>
      <c r="AGZ220" s="1087"/>
      <c r="AHA220" s="1087"/>
      <c r="AHB220" s="1087"/>
      <c r="AHC220" s="1087"/>
      <c r="AHD220" s="1087"/>
      <c r="AHE220" s="1087"/>
      <c r="AHF220" s="1087"/>
      <c r="AHG220" s="1087"/>
      <c r="AHH220" s="1087"/>
      <c r="AHI220" s="1087"/>
      <c r="AHJ220" s="1087"/>
      <c r="AHK220" s="1087"/>
      <c r="AHL220" s="1087"/>
      <c r="AHM220" s="1087"/>
      <c r="AHN220" s="1087"/>
      <c r="AHO220" s="1087"/>
      <c r="AHP220" s="1087"/>
      <c r="AHQ220" s="1087"/>
      <c r="AHR220" s="1087"/>
      <c r="AHS220" s="1087"/>
      <c r="AHT220" s="1087"/>
      <c r="AHU220" s="1087"/>
      <c r="AHV220" s="1087"/>
      <c r="AHW220" s="1087"/>
      <c r="AHX220" s="1087"/>
      <c r="AHY220" s="1087"/>
      <c r="AHZ220" s="1087"/>
      <c r="AIA220" s="1087"/>
      <c r="AIB220" s="1087"/>
      <c r="AIC220" s="1087"/>
      <c r="AID220" s="1087"/>
      <c r="AIE220" s="1087"/>
      <c r="AIF220" s="1087"/>
      <c r="AIG220" s="1087"/>
      <c r="AIH220" s="1087"/>
      <c r="AII220" s="1087"/>
      <c r="AIJ220" s="1087"/>
      <c r="AIK220" s="1087"/>
      <c r="AIL220" s="1087"/>
      <c r="AIM220" s="1087"/>
      <c r="AIN220" s="1087"/>
      <c r="AIO220" s="1087"/>
      <c r="AIP220" s="1087"/>
      <c r="AIQ220" s="1087"/>
      <c r="AIR220" s="1087"/>
      <c r="AIS220" s="1087"/>
      <c r="AIT220" s="1087"/>
      <c r="AIU220" s="1087"/>
      <c r="AIV220" s="1087"/>
      <c r="AIW220" s="1087"/>
      <c r="AIX220" s="1087"/>
      <c r="AIY220" s="1087"/>
      <c r="AIZ220" s="1087"/>
      <c r="AJA220" s="1087"/>
      <c r="AJB220" s="1087"/>
      <c r="AJC220" s="1087"/>
      <c r="AJD220" s="1087"/>
      <c r="AJE220" s="1087"/>
      <c r="AJF220" s="1087"/>
      <c r="AJG220" s="1087"/>
      <c r="AJH220" s="1087"/>
      <c r="AJI220" s="1087"/>
      <c r="AJJ220" s="1087"/>
      <c r="AJK220" s="1087"/>
      <c r="AJL220" s="1087"/>
      <c r="AJM220" s="1087"/>
      <c r="AJN220" s="1087"/>
      <c r="AJO220" s="1087"/>
      <c r="AJP220" s="1087"/>
      <c r="AJQ220" s="1087"/>
      <c r="AJR220" s="1087"/>
      <c r="AJS220" s="1087"/>
      <c r="AJT220" s="1087"/>
      <c r="AJU220" s="1087"/>
      <c r="AJV220" s="1087"/>
      <c r="AJW220" s="1087"/>
      <c r="AJX220" s="1087"/>
      <c r="AJY220" s="1087"/>
      <c r="AJZ220" s="1087"/>
      <c r="AKA220" s="1087"/>
      <c r="AKB220" s="1087"/>
      <c r="AKC220" s="1087"/>
      <c r="AKD220" s="1087"/>
      <c r="AKE220" s="1087"/>
      <c r="AKF220" s="1087"/>
      <c r="AKG220" s="1087"/>
      <c r="AKH220" s="1087"/>
      <c r="AKI220" s="1087"/>
      <c r="AKJ220" s="1087"/>
      <c r="AKK220" s="1087"/>
      <c r="AKL220" s="1087"/>
      <c r="AKM220" s="1087"/>
      <c r="AKN220" s="1087"/>
      <c r="AKO220" s="1087"/>
      <c r="AKP220" s="1087"/>
      <c r="AKQ220" s="1087"/>
      <c r="AKR220" s="1087"/>
      <c r="AKS220" s="1087"/>
      <c r="AKT220" s="1087"/>
      <c r="AKU220" s="1087"/>
      <c r="AKV220" s="1087"/>
      <c r="AKW220" s="1087"/>
      <c r="AKX220" s="1087"/>
      <c r="AKY220" s="1087"/>
      <c r="AKZ220" s="1087"/>
      <c r="ALA220" s="1087"/>
      <c r="ALB220" s="1087"/>
      <c r="ALC220" s="1087"/>
      <c r="ALD220" s="1087"/>
      <c r="ALE220" s="1087"/>
      <c r="ALF220" s="1087"/>
      <c r="ALG220" s="1087"/>
      <c r="ALH220" s="1087"/>
      <c r="ALI220" s="1087"/>
      <c r="ALJ220" s="1087"/>
      <c r="ALK220" s="1087"/>
      <c r="ALL220" s="1087"/>
      <c r="ALM220" s="1087"/>
      <c r="ALN220" s="1087"/>
      <c r="ALO220" s="1087"/>
      <c r="ALP220" s="1087"/>
      <c r="ALQ220" s="1087"/>
      <c r="ALR220" s="1087"/>
      <c r="ALS220" s="1087"/>
      <c r="ALT220" s="1087"/>
      <c r="ALU220" s="1087"/>
      <c r="ALV220" s="1087"/>
      <c r="ALW220" s="1087"/>
      <c r="ALX220" s="1087"/>
      <c r="ALY220" s="1087"/>
      <c r="ALZ220" s="1087"/>
      <c r="AMA220" s="1087"/>
      <c r="AMB220" s="1087"/>
      <c r="AMC220" s="1087"/>
      <c r="AMD220" s="1087"/>
      <c r="AME220" s="1087"/>
      <c r="AMF220" s="1087"/>
      <c r="AMG220" s="1087"/>
      <c r="AMH220" s="1087"/>
    </row>
    <row r="221" spans="1:1024" s="793" customFormat="1" ht="12" x14ac:dyDescent="0.2">
      <c r="A221" s="1113" t="s">
        <v>2815</v>
      </c>
      <c r="B221" s="793" t="s">
        <v>2816</v>
      </c>
      <c r="C221" s="1085">
        <v>391937868.47000003</v>
      </c>
      <c r="D221" s="1085">
        <v>44459820.25</v>
      </c>
      <c r="E221" s="1085">
        <v>436397688.72000003</v>
      </c>
      <c r="F221" s="1085">
        <v>126036415.7</v>
      </c>
      <c r="G221" s="1085">
        <v>310361273.01999998</v>
      </c>
      <c r="H221" s="1357">
        <f t="shared" si="3"/>
        <v>0.28881091480955817</v>
      </c>
      <c r="I221" s="1087"/>
      <c r="J221" s="1087"/>
      <c r="K221" s="1087"/>
      <c r="L221" s="1087"/>
      <c r="M221" s="1087"/>
      <c r="N221" s="1087"/>
      <c r="O221" s="1087"/>
      <c r="P221" s="1087"/>
      <c r="Q221" s="1087"/>
      <c r="R221" s="1087"/>
      <c r="S221" s="1087"/>
      <c r="T221" s="1087"/>
      <c r="U221" s="1087"/>
      <c r="V221" s="1087"/>
      <c r="W221" s="1087"/>
      <c r="X221" s="1087"/>
      <c r="Y221" s="1087"/>
      <c r="Z221" s="1087"/>
      <c r="AA221" s="1087"/>
      <c r="AB221" s="1087"/>
      <c r="AC221" s="1087"/>
      <c r="AD221" s="1087"/>
      <c r="AE221" s="1087"/>
      <c r="AF221" s="1087"/>
      <c r="AG221" s="1087"/>
      <c r="AH221" s="1087"/>
      <c r="AI221" s="1087"/>
      <c r="AJ221" s="1087"/>
      <c r="AK221" s="1087"/>
      <c r="AL221" s="1087"/>
      <c r="AM221" s="1087"/>
      <c r="AN221" s="1087"/>
      <c r="AO221" s="1087"/>
      <c r="AP221" s="1087"/>
      <c r="AQ221" s="1087"/>
      <c r="AR221" s="1087"/>
      <c r="AS221" s="1087"/>
      <c r="AT221" s="1087"/>
      <c r="AU221" s="1087"/>
      <c r="AV221" s="1087"/>
      <c r="AW221" s="1087"/>
      <c r="AX221" s="1087"/>
      <c r="AY221" s="1087"/>
      <c r="AZ221" s="1087"/>
      <c r="BA221" s="1087"/>
      <c r="BB221" s="1087"/>
      <c r="BC221" s="1087"/>
      <c r="BD221" s="1087"/>
      <c r="BE221" s="1087"/>
      <c r="BF221" s="1087"/>
      <c r="BG221" s="1087"/>
      <c r="BH221" s="1087"/>
      <c r="BI221" s="1087"/>
      <c r="BJ221" s="1087"/>
      <c r="BK221" s="1087"/>
      <c r="BL221" s="1087"/>
      <c r="BM221" s="1087"/>
      <c r="BN221" s="1087"/>
      <c r="BO221" s="1087"/>
      <c r="BP221" s="1087"/>
      <c r="BQ221" s="1087"/>
      <c r="BR221" s="1087"/>
      <c r="BS221" s="1087"/>
      <c r="BT221" s="1087"/>
      <c r="BU221" s="1087"/>
      <c r="BV221" s="1087"/>
      <c r="BW221" s="1087"/>
      <c r="BX221" s="1087"/>
      <c r="BY221" s="1087"/>
      <c r="BZ221" s="1087"/>
      <c r="CA221" s="1087"/>
      <c r="CB221" s="1087"/>
      <c r="CC221" s="1087"/>
      <c r="CD221" s="1087"/>
      <c r="CE221" s="1087"/>
      <c r="CF221" s="1087"/>
      <c r="CG221" s="1087"/>
      <c r="CH221" s="1087"/>
      <c r="CI221" s="1087"/>
      <c r="CJ221" s="1087"/>
      <c r="CK221" s="1087"/>
      <c r="CL221" s="1087"/>
      <c r="CM221" s="1087"/>
      <c r="CN221" s="1087"/>
      <c r="CO221" s="1087"/>
      <c r="CP221" s="1087"/>
      <c r="CQ221" s="1087"/>
      <c r="CR221" s="1087"/>
      <c r="CS221" s="1087"/>
      <c r="CT221" s="1087"/>
      <c r="CU221" s="1087"/>
      <c r="CV221" s="1087"/>
      <c r="CW221" s="1087"/>
      <c r="CX221" s="1087"/>
      <c r="CY221" s="1087"/>
      <c r="CZ221" s="1087"/>
      <c r="DA221" s="1087"/>
      <c r="DB221" s="1087"/>
      <c r="DC221" s="1087"/>
      <c r="DD221" s="1087"/>
      <c r="DE221" s="1087"/>
      <c r="DF221" s="1087"/>
      <c r="DG221" s="1087"/>
      <c r="DH221" s="1087"/>
      <c r="DI221" s="1087"/>
      <c r="DJ221" s="1087"/>
      <c r="DK221" s="1087"/>
      <c r="DL221" s="1087"/>
      <c r="DM221" s="1087"/>
      <c r="DN221" s="1087"/>
      <c r="DO221" s="1087"/>
      <c r="DP221" s="1087"/>
      <c r="DQ221" s="1087"/>
      <c r="DR221" s="1087"/>
      <c r="DS221" s="1087"/>
      <c r="DT221" s="1087"/>
      <c r="DU221" s="1087"/>
      <c r="DV221" s="1087"/>
      <c r="DW221" s="1087"/>
      <c r="DX221" s="1087"/>
      <c r="DY221" s="1087"/>
      <c r="DZ221" s="1087"/>
      <c r="EA221" s="1087"/>
      <c r="EB221" s="1087"/>
      <c r="EC221" s="1087"/>
      <c r="ED221" s="1087"/>
      <c r="EE221" s="1087"/>
      <c r="EF221" s="1087"/>
      <c r="EG221" s="1087"/>
      <c r="EH221" s="1087"/>
      <c r="EI221" s="1087"/>
      <c r="EJ221" s="1087"/>
      <c r="EK221" s="1087"/>
      <c r="EL221" s="1087"/>
      <c r="EM221" s="1087"/>
      <c r="EN221" s="1087"/>
      <c r="EO221" s="1087"/>
      <c r="EP221" s="1087"/>
      <c r="EQ221" s="1087"/>
      <c r="ER221" s="1087"/>
      <c r="ES221" s="1087"/>
      <c r="ET221" s="1087"/>
      <c r="EU221" s="1087"/>
      <c r="EV221" s="1087"/>
      <c r="EW221" s="1087"/>
      <c r="EX221" s="1087"/>
      <c r="EY221" s="1087"/>
      <c r="EZ221" s="1087"/>
      <c r="FA221" s="1087"/>
      <c r="FB221" s="1087"/>
      <c r="FC221" s="1087"/>
      <c r="FD221" s="1087"/>
      <c r="FE221" s="1087"/>
      <c r="FF221" s="1087"/>
      <c r="FG221" s="1087"/>
      <c r="FH221" s="1087"/>
      <c r="FI221" s="1087"/>
      <c r="FJ221" s="1087"/>
      <c r="FK221" s="1087"/>
      <c r="FL221" s="1087"/>
      <c r="FM221" s="1087"/>
      <c r="FN221" s="1087"/>
      <c r="FO221" s="1087"/>
      <c r="FP221" s="1087"/>
      <c r="FQ221" s="1087"/>
      <c r="FR221" s="1087"/>
      <c r="FS221" s="1087"/>
      <c r="FT221" s="1087"/>
      <c r="FU221" s="1087"/>
      <c r="FV221" s="1087"/>
      <c r="FW221" s="1087"/>
      <c r="FX221" s="1087"/>
      <c r="FY221" s="1087"/>
      <c r="FZ221" s="1087"/>
      <c r="GA221" s="1087"/>
      <c r="GB221" s="1087"/>
      <c r="GC221" s="1087"/>
      <c r="GD221" s="1087"/>
      <c r="GE221" s="1087"/>
      <c r="GF221" s="1087"/>
      <c r="GG221" s="1087"/>
      <c r="GH221" s="1087"/>
      <c r="GI221" s="1087"/>
      <c r="GJ221" s="1087"/>
      <c r="GK221" s="1087"/>
      <c r="GL221" s="1087"/>
      <c r="GM221" s="1087"/>
      <c r="GN221" s="1087"/>
      <c r="GO221" s="1087"/>
      <c r="GP221" s="1087"/>
      <c r="GQ221" s="1087"/>
      <c r="GR221" s="1087"/>
      <c r="GS221" s="1087"/>
      <c r="GT221" s="1087"/>
      <c r="GU221" s="1087"/>
      <c r="GV221" s="1087"/>
      <c r="GW221" s="1087"/>
      <c r="GX221" s="1087"/>
      <c r="GY221" s="1087"/>
      <c r="GZ221" s="1087"/>
      <c r="HA221" s="1087"/>
      <c r="HB221" s="1087"/>
      <c r="HC221" s="1087"/>
      <c r="HD221" s="1087"/>
      <c r="HE221" s="1087"/>
      <c r="HF221" s="1087"/>
      <c r="HG221" s="1087"/>
      <c r="HH221" s="1087"/>
      <c r="HI221" s="1087"/>
      <c r="HJ221" s="1087"/>
      <c r="HK221" s="1087"/>
      <c r="HL221" s="1087"/>
      <c r="HM221" s="1087"/>
      <c r="HN221" s="1087"/>
      <c r="HO221" s="1087"/>
      <c r="HP221" s="1087"/>
      <c r="HQ221" s="1087"/>
      <c r="HR221" s="1087"/>
      <c r="HS221" s="1087"/>
      <c r="HT221" s="1087"/>
      <c r="HU221" s="1087"/>
      <c r="HV221" s="1087"/>
      <c r="HW221" s="1087"/>
      <c r="HX221" s="1087"/>
      <c r="HY221" s="1087"/>
      <c r="HZ221" s="1087"/>
      <c r="IA221" s="1087"/>
      <c r="IB221" s="1087"/>
      <c r="IC221" s="1087"/>
      <c r="ID221" s="1087"/>
      <c r="IE221" s="1087"/>
      <c r="IF221" s="1087"/>
      <c r="IG221" s="1087"/>
      <c r="IH221" s="1087"/>
      <c r="II221" s="1087"/>
      <c r="IJ221" s="1087"/>
      <c r="IK221" s="1087"/>
      <c r="IL221" s="1087"/>
      <c r="IM221" s="1087"/>
      <c r="IN221" s="1087"/>
      <c r="IO221" s="1087"/>
      <c r="IP221" s="1087"/>
      <c r="IQ221" s="1087"/>
      <c r="IR221" s="1087"/>
      <c r="IS221" s="1087"/>
      <c r="IT221" s="1087"/>
      <c r="IU221" s="1087"/>
      <c r="IV221" s="1087"/>
      <c r="IW221" s="1087"/>
      <c r="IX221" s="1087"/>
      <c r="IY221" s="1087"/>
      <c r="IZ221" s="1087"/>
      <c r="JA221" s="1087"/>
      <c r="JB221" s="1087"/>
      <c r="JC221" s="1087"/>
      <c r="JD221" s="1087"/>
      <c r="JE221" s="1087"/>
      <c r="JF221" s="1087"/>
      <c r="JG221" s="1087"/>
      <c r="JH221" s="1087"/>
      <c r="JI221" s="1087"/>
      <c r="JJ221" s="1087"/>
      <c r="JK221" s="1087"/>
      <c r="JL221" s="1087"/>
      <c r="JM221" s="1087"/>
      <c r="JN221" s="1087"/>
      <c r="JO221" s="1087"/>
      <c r="JP221" s="1087"/>
      <c r="JQ221" s="1087"/>
      <c r="JR221" s="1087"/>
      <c r="JS221" s="1087"/>
      <c r="JT221" s="1087"/>
      <c r="JU221" s="1087"/>
      <c r="JV221" s="1087"/>
      <c r="JW221" s="1087"/>
      <c r="JX221" s="1087"/>
      <c r="JY221" s="1087"/>
      <c r="JZ221" s="1087"/>
      <c r="KA221" s="1087"/>
      <c r="KB221" s="1087"/>
      <c r="KC221" s="1087"/>
      <c r="KD221" s="1087"/>
      <c r="KE221" s="1087"/>
      <c r="KF221" s="1087"/>
      <c r="KG221" s="1087"/>
      <c r="KH221" s="1087"/>
      <c r="KI221" s="1087"/>
      <c r="KJ221" s="1087"/>
      <c r="KK221" s="1087"/>
      <c r="KL221" s="1087"/>
      <c r="KM221" s="1087"/>
      <c r="KN221" s="1087"/>
      <c r="KO221" s="1087"/>
      <c r="KP221" s="1087"/>
      <c r="KQ221" s="1087"/>
      <c r="KR221" s="1087"/>
      <c r="KS221" s="1087"/>
      <c r="KT221" s="1087"/>
      <c r="KU221" s="1087"/>
      <c r="KV221" s="1087"/>
      <c r="KW221" s="1087"/>
      <c r="KX221" s="1087"/>
      <c r="KY221" s="1087"/>
      <c r="KZ221" s="1087"/>
      <c r="LA221" s="1087"/>
      <c r="LB221" s="1087"/>
      <c r="LC221" s="1087"/>
      <c r="LD221" s="1087"/>
      <c r="LE221" s="1087"/>
      <c r="LF221" s="1087"/>
      <c r="LG221" s="1087"/>
      <c r="LH221" s="1087"/>
      <c r="LI221" s="1087"/>
      <c r="LJ221" s="1087"/>
      <c r="LK221" s="1087"/>
      <c r="LL221" s="1087"/>
      <c r="LM221" s="1087"/>
      <c r="LN221" s="1087"/>
      <c r="LO221" s="1087"/>
      <c r="LP221" s="1087"/>
      <c r="LQ221" s="1087"/>
      <c r="LR221" s="1087"/>
      <c r="LS221" s="1087"/>
      <c r="LT221" s="1087"/>
      <c r="LU221" s="1087"/>
      <c r="LV221" s="1087"/>
      <c r="LW221" s="1087"/>
      <c r="LX221" s="1087"/>
      <c r="LY221" s="1087"/>
      <c r="LZ221" s="1087"/>
      <c r="MA221" s="1087"/>
      <c r="MB221" s="1087"/>
      <c r="MC221" s="1087"/>
      <c r="MD221" s="1087"/>
      <c r="ME221" s="1087"/>
      <c r="MF221" s="1087"/>
      <c r="MG221" s="1087"/>
      <c r="MH221" s="1087"/>
      <c r="MI221" s="1087"/>
      <c r="MJ221" s="1087"/>
      <c r="MK221" s="1087"/>
      <c r="ML221" s="1087"/>
      <c r="MM221" s="1087"/>
      <c r="MN221" s="1087"/>
      <c r="MO221" s="1087"/>
      <c r="MP221" s="1087"/>
      <c r="MQ221" s="1087"/>
      <c r="MR221" s="1087"/>
      <c r="MS221" s="1087"/>
      <c r="MT221" s="1087"/>
      <c r="MU221" s="1087"/>
      <c r="MV221" s="1087"/>
      <c r="MW221" s="1087"/>
      <c r="MX221" s="1087"/>
      <c r="MY221" s="1087"/>
      <c r="MZ221" s="1087"/>
      <c r="NA221" s="1087"/>
      <c r="NB221" s="1087"/>
      <c r="NC221" s="1087"/>
      <c r="ND221" s="1087"/>
      <c r="NE221" s="1087"/>
      <c r="NF221" s="1087"/>
      <c r="NG221" s="1087"/>
      <c r="NH221" s="1087"/>
      <c r="NI221" s="1087"/>
      <c r="NJ221" s="1087"/>
      <c r="NK221" s="1087"/>
      <c r="NL221" s="1087"/>
      <c r="NM221" s="1087"/>
      <c r="NN221" s="1087"/>
      <c r="NO221" s="1087"/>
      <c r="NP221" s="1087"/>
      <c r="NQ221" s="1087"/>
      <c r="NR221" s="1087"/>
      <c r="NS221" s="1087"/>
      <c r="NT221" s="1087"/>
      <c r="NU221" s="1087"/>
      <c r="NV221" s="1087"/>
      <c r="NW221" s="1087"/>
      <c r="NX221" s="1087"/>
      <c r="NY221" s="1087"/>
      <c r="NZ221" s="1087"/>
      <c r="OA221" s="1087"/>
      <c r="OB221" s="1087"/>
      <c r="OC221" s="1087"/>
      <c r="OD221" s="1087"/>
      <c r="OE221" s="1087"/>
      <c r="OF221" s="1087"/>
      <c r="OG221" s="1087"/>
      <c r="OH221" s="1087"/>
      <c r="OI221" s="1087"/>
      <c r="OJ221" s="1087"/>
      <c r="OK221" s="1087"/>
      <c r="OL221" s="1087"/>
      <c r="OM221" s="1087"/>
      <c r="ON221" s="1087"/>
      <c r="OO221" s="1087"/>
      <c r="OP221" s="1087"/>
      <c r="OQ221" s="1087"/>
      <c r="OR221" s="1087"/>
      <c r="OS221" s="1087"/>
      <c r="OT221" s="1087"/>
      <c r="OU221" s="1087"/>
      <c r="OV221" s="1087"/>
      <c r="OW221" s="1087"/>
      <c r="OX221" s="1087"/>
      <c r="OY221" s="1087"/>
      <c r="OZ221" s="1087"/>
      <c r="PA221" s="1087"/>
      <c r="PB221" s="1087"/>
      <c r="PC221" s="1087"/>
      <c r="PD221" s="1087"/>
      <c r="PE221" s="1087"/>
      <c r="PF221" s="1087"/>
      <c r="PG221" s="1087"/>
      <c r="PH221" s="1087"/>
      <c r="PI221" s="1087"/>
      <c r="PJ221" s="1087"/>
      <c r="PK221" s="1087"/>
      <c r="PL221" s="1087"/>
      <c r="PM221" s="1087"/>
      <c r="PN221" s="1087"/>
      <c r="PO221" s="1087"/>
      <c r="PP221" s="1087"/>
      <c r="PQ221" s="1087"/>
      <c r="PR221" s="1087"/>
      <c r="PS221" s="1087"/>
      <c r="PT221" s="1087"/>
      <c r="PU221" s="1087"/>
      <c r="PV221" s="1087"/>
      <c r="PW221" s="1087"/>
      <c r="PX221" s="1087"/>
      <c r="PY221" s="1087"/>
      <c r="PZ221" s="1087"/>
      <c r="QA221" s="1087"/>
      <c r="QB221" s="1087"/>
      <c r="QC221" s="1087"/>
      <c r="QD221" s="1087"/>
      <c r="QE221" s="1087"/>
      <c r="QF221" s="1087"/>
      <c r="QG221" s="1087"/>
      <c r="QH221" s="1087"/>
      <c r="QI221" s="1087"/>
      <c r="QJ221" s="1087"/>
      <c r="QK221" s="1087"/>
      <c r="QL221" s="1087"/>
      <c r="QM221" s="1087"/>
      <c r="QN221" s="1087"/>
      <c r="QO221" s="1087"/>
      <c r="QP221" s="1087"/>
      <c r="QQ221" s="1087"/>
      <c r="QR221" s="1087"/>
      <c r="QS221" s="1087"/>
      <c r="QT221" s="1087"/>
      <c r="QU221" s="1087"/>
      <c r="QV221" s="1087"/>
      <c r="QW221" s="1087"/>
      <c r="QX221" s="1087"/>
      <c r="QY221" s="1087"/>
      <c r="QZ221" s="1087"/>
      <c r="RA221" s="1087"/>
      <c r="RB221" s="1087"/>
      <c r="RC221" s="1087"/>
      <c r="RD221" s="1087"/>
      <c r="RE221" s="1087"/>
      <c r="RF221" s="1087"/>
      <c r="RG221" s="1087"/>
      <c r="RH221" s="1087"/>
      <c r="RI221" s="1087"/>
      <c r="RJ221" s="1087"/>
      <c r="RK221" s="1087"/>
      <c r="RL221" s="1087"/>
      <c r="RM221" s="1087"/>
      <c r="RN221" s="1087"/>
      <c r="RO221" s="1087"/>
      <c r="RP221" s="1087"/>
      <c r="RQ221" s="1087"/>
      <c r="RR221" s="1087"/>
      <c r="RS221" s="1087"/>
      <c r="RT221" s="1087"/>
      <c r="RU221" s="1087"/>
      <c r="RV221" s="1087"/>
      <c r="RW221" s="1087"/>
      <c r="RX221" s="1087"/>
      <c r="RY221" s="1087"/>
      <c r="RZ221" s="1087"/>
      <c r="SA221" s="1087"/>
      <c r="SB221" s="1087"/>
      <c r="SC221" s="1087"/>
      <c r="SD221" s="1087"/>
      <c r="SE221" s="1087"/>
      <c r="SF221" s="1087"/>
      <c r="SG221" s="1087"/>
      <c r="SH221" s="1087"/>
      <c r="SI221" s="1087"/>
      <c r="SJ221" s="1087"/>
      <c r="SK221" s="1087"/>
      <c r="SL221" s="1087"/>
      <c r="SM221" s="1087"/>
      <c r="SN221" s="1087"/>
      <c r="SO221" s="1087"/>
      <c r="SP221" s="1087"/>
      <c r="SQ221" s="1087"/>
      <c r="SR221" s="1087"/>
      <c r="SS221" s="1087"/>
      <c r="ST221" s="1087"/>
      <c r="SU221" s="1087"/>
      <c r="SV221" s="1087"/>
      <c r="SW221" s="1087"/>
      <c r="SX221" s="1087"/>
      <c r="SY221" s="1087"/>
      <c r="SZ221" s="1087"/>
      <c r="TA221" s="1087"/>
      <c r="TB221" s="1087"/>
      <c r="TC221" s="1087"/>
      <c r="TD221" s="1087"/>
      <c r="TE221" s="1087"/>
      <c r="TF221" s="1087"/>
      <c r="TG221" s="1087"/>
      <c r="TH221" s="1087"/>
      <c r="TI221" s="1087"/>
      <c r="TJ221" s="1087"/>
      <c r="TK221" s="1087"/>
      <c r="TL221" s="1087"/>
      <c r="TM221" s="1087"/>
      <c r="TN221" s="1087"/>
      <c r="TO221" s="1087"/>
      <c r="TP221" s="1087"/>
      <c r="TQ221" s="1087"/>
      <c r="TR221" s="1087"/>
      <c r="TS221" s="1087"/>
      <c r="TT221" s="1087"/>
      <c r="TU221" s="1087"/>
      <c r="TV221" s="1087"/>
      <c r="TW221" s="1087"/>
      <c r="TX221" s="1087"/>
      <c r="TY221" s="1087"/>
      <c r="TZ221" s="1087"/>
      <c r="UA221" s="1087"/>
      <c r="UB221" s="1087"/>
      <c r="UC221" s="1087"/>
      <c r="UD221" s="1087"/>
      <c r="UE221" s="1087"/>
      <c r="UF221" s="1087"/>
      <c r="UG221" s="1087"/>
      <c r="UH221" s="1087"/>
      <c r="UI221" s="1087"/>
      <c r="UJ221" s="1087"/>
      <c r="UK221" s="1087"/>
      <c r="UL221" s="1087"/>
      <c r="UM221" s="1087"/>
      <c r="UN221" s="1087"/>
      <c r="UO221" s="1087"/>
      <c r="UP221" s="1087"/>
      <c r="UQ221" s="1087"/>
      <c r="UR221" s="1087"/>
      <c r="US221" s="1087"/>
      <c r="UT221" s="1087"/>
      <c r="UU221" s="1087"/>
      <c r="UV221" s="1087"/>
      <c r="UW221" s="1087"/>
      <c r="UX221" s="1087"/>
      <c r="UY221" s="1087"/>
      <c r="UZ221" s="1087"/>
      <c r="VA221" s="1087"/>
      <c r="VB221" s="1087"/>
      <c r="VC221" s="1087"/>
      <c r="VD221" s="1087"/>
      <c r="VE221" s="1087"/>
      <c r="VF221" s="1087"/>
      <c r="VG221" s="1087"/>
      <c r="VH221" s="1087"/>
      <c r="VI221" s="1087"/>
      <c r="VJ221" s="1087"/>
      <c r="VK221" s="1087"/>
      <c r="VL221" s="1087"/>
      <c r="VM221" s="1087"/>
      <c r="VN221" s="1087"/>
      <c r="VO221" s="1087"/>
      <c r="VP221" s="1087"/>
      <c r="VQ221" s="1087"/>
      <c r="VR221" s="1087"/>
      <c r="VS221" s="1087"/>
      <c r="VT221" s="1087"/>
      <c r="VU221" s="1087"/>
      <c r="VV221" s="1087"/>
      <c r="VW221" s="1087"/>
      <c r="VX221" s="1087"/>
      <c r="VY221" s="1087"/>
      <c r="VZ221" s="1087"/>
      <c r="WA221" s="1087"/>
      <c r="WB221" s="1087"/>
      <c r="WC221" s="1087"/>
      <c r="WD221" s="1087"/>
      <c r="WE221" s="1087"/>
      <c r="WF221" s="1087"/>
      <c r="WG221" s="1087"/>
      <c r="WH221" s="1087"/>
      <c r="WI221" s="1087"/>
      <c r="WJ221" s="1087"/>
      <c r="WK221" s="1087"/>
      <c r="WL221" s="1087"/>
      <c r="WM221" s="1087"/>
      <c r="WN221" s="1087"/>
      <c r="WO221" s="1087"/>
      <c r="WP221" s="1087"/>
      <c r="WQ221" s="1087"/>
      <c r="WR221" s="1087"/>
      <c r="WS221" s="1087"/>
      <c r="WT221" s="1087"/>
      <c r="WU221" s="1087"/>
      <c r="WV221" s="1087"/>
      <c r="WW221" s="1087"/>
      <c r="WX221" s="1087"/>
      <c r="WY221" s="1087"/>
      <c r="WZ221" s="1087"/>
      <c r="XA221" s="1087"/>
      <c r="XB221" s="1087"/>
      <c r="XC221" s="1087"/>
      <c r="XD221" s="1087"/>
      <c r="XE221" s="1087"/>
      <c r="XF221" s="1087"/>
      <c r="XG221" s="1087"/>
      <c r="XH221" s="1087"/>
      <c r="XI221" s="1087"/>
      <c r="XJ221" s="1087"/>
      <c r="XK221" s="1087"/>
      <c r="XL221" s="1087"/>
      <c r="XM221" s="1087"/>
      <c r="XN221" s="1087"/>
      <c r="XO221" s="1087"/>
      <c r="XP221" s="1087"/>
      <c r="XQ221" s="1087"/>
      <c r="XR221" s="1087"/>
      <c r="XS221" s="1087"/>
      <c r="XT221" s="1087"/>
      <c r="XU221" s="1087"/>
      <c r="XV221" s="1087"/>
      <c r="XW221" s="1087"/>
      <c r="XX221" s="1087"/>
      <c r="XY221" s="1087"/>
      <c r="XZ221" s="1087"/>
      <c r="YA221" s="1087"/>
      <c r="YB221" s="1087"/>
      <c r="YC221" s="1087"/>
      <c r="YD221" s="1087"/>
      <c r="YE221" s="1087"/>
      <c r="YF221" s="1087"/>
      <c r="YG221" s="1087"/>
      <c r="YH221" s="1087"/>
      <c r="YI221" s="1087"/>
      <c r="YJ221" s="1087"/>
      <c r="YK221" s="1087"/>
      <c r="YL221" s="1087"/>
      <c r="YM221" s="1087"/>
      <c r="YN221" s="1087"/>
      <c r="YO221" s="1087"/>
      <c r="YP221" s="1087"/>
      <c r="YQ221" s="1087"/>
      <c r="YR221" s="1087"/>
      <c r="YS221" s="1087"/>
      <c r="YT221" s="1087"/>
      <c r="YU221" s="1087"/>
      <c r="YV221" s="1087"/>
      <c r="YW221" s="1087"/>
      <c r="YX221" s="1087"/>
      <c r="YY221" s="1087"/>
      <c r="YZ221" s="1087"/>
      <c r="ZA221" s="1087"/>
      <c r="ZB221" s="1087"/>
      <c r="ZC221" s="1087"/>
      <c r="ZD221" s="1087"/>
      <c r="ZE221" s="1087"/>
      <c r="ZF221" s="1087"/>
      <c r="ZG221" s="1087"/>
      <c r="ZH221" s="1087"/>
      <c r="ZI221" s="1087"/>
      <c r="ZJ221" s="1087"/>
      <c r="ZK221" s="1087"/>
      <c r="ZL221" s="1087"/>
      <c r="ZM221" s="1087"/>
      <c r="ZN221" s="1087"/>
      <c r="ZO221" s="1087"/>
      <c r="ZP221" s="1087"/>
      <c r="ZQ221" s="1087"/>
      <c r="ZR221" s="1087"/>
      <c r="ZS221" s="1087"/>
      <c r="ZT221" s="1087"/>
      <c r="ZU221" s="1087"/>
      <c r="ZV221" s="1087"/>
      <c r="ZW221" s="1087"/>
      <c r="ZX221" s="1087"/>
      <c r="ZY221" s="1087"/>
      <c r="ZZ221" s="1087"/>
      <c r="AAA221" s="1087"/>
      <c r="AAB221" s="1087"/>
      <c r="AAC221" s="1087"/>
      <c r="AAD221" s="1087"/>
      <c r="AAE221" s="1087"/>
      <c r="AAF221" s="1087"/>
      <c r="AAG221" s="1087"/>
      <c r="AAH221" s="1087"/>
      <c r="AAI221" s="1087"/>
      <c r="AAJ221" s="1087"/>
      <c r="AAK221" s="1087"/>
      <c r="AAL221" s="1087"/>
      <c r="AAM221" s="1087"/>
      <c r="AAN221" s="1087"/>
      <c r="AAO221" s="1087"/>
      <c r="AAP221" s="1087"/>
      <c r="AAQ221" s="1087"/>
      <c r="AAR221" s="1087"/>
      <c r="AAS221" s="1087"/>
      <c r="AAT221" s="1087"/>
      <c r="AAU221" s="1087"/>
      <c r="AAV221" s="1087"/>
      <c r="AAW221" s="1087"/>
      <c r="AAX221" s="1087"/>
      <c r="AAY221" s="1087"/>
      <c r="AAZ221" s="1087"/>
      <c r="ABA221" s="1087"/>
      <c r="ABB221" s="1087"/>
      <c r="ABC221" s="1087"/>
      <c r="ABD221" s="1087"/>
      <c r="ABE221" s="1087"/>
      <c r="ABF221" s="1087"/>
      <c r="ABG221" s="1087"/>
      <c r="ABH221" s="1087"/>
      <c r="ABI221" s="1087"/>
      <c r="ABJ221" s="1087"/>
      <c r="ABK221" s="1087"/>
      <c r="ABL221" s="1087"/>
      <c r="ABM221" s="1087"/>
      <c r="ABN221" s="1087"/>
      <c r="ABO221" s="1087"/>
      <c r="ABP221" s="1087"/>
      <c r="ABQ221" s="1087"/>
      <c r="ABR221" s="1087"/>
      <c r="ABS221" s="1087"/>
      <c r="ABT221" s="1087"/>
      <c r="ABU221" s="1087"/>
      <c r="ABV221" s="1087"/>
      <c r="ABW221" s="1087"/>
      <c r="ABX221" s="1087"/>
      <c r="ABY221" s="1087"/>
      <c r="ABZ221" s="1087"/>
      <c r="ACA221" s="1087"/>
      <c r="ACB221" s="1087"/>
      <c r="ACC221" s="1087"/>
      <c r="ACD221" s="1087"/>
      <c r="ACE221" s="1087"/>
      <c r="ACF221" s="1087"/>
      <c r="ACG221" s="1087"/>
      <c r="ACH221" s="1087"/>
      <c r="ACI221" s="1087"/>
      <c r="ACJ221" s="1087"/>
      <c r="ACK221" s="1087"/>
      <c r="ACL221" s="1087"/>
      <c r="ACM221" s="1087"/>
      <c r="ACN221" s="1087"/>
      <c r="ACO221" s="1087"/>
      <c r="ACP221" s="1087"/>
      <c r="ACQ221" s="1087"/>
      <c r="ACR221" s="1087"/>
      <c r="ACS221" s="1087"/>
      <c r="ACT221" s="1087"/>
      <c r="ACU221" s="1087"/>
      <c r="ACV221" s="1087"/>
      <c r="ACW221" s="1087"/>
      <c r="ACX221" s="1087"/>
      <c r="ACY221" s="1087"/>
      <c r="ACZ221" s="1087"/>
      <c r="ADA221" s="1087"/>
      <c r="ADB221" s="1087"/>
      <c r="ADC221" s="1087"/>
      <c r="ADD221" s="1087"/>
      <c r="ADE221" s="1087"/>
      <c r="ADF221" s="1087"/>
      <c r="ADG221" s="1087"/>
      <c r="ADH221" s="1087"/>
      <c r="ADI221" s="1087"/>
      <c r="ADJ221" s="1087"/>
      <c r="ADK221" s="1087"/>
      <c r="ADL221" s="1087"/>
      <c r="ADM221" s="1087"/>
      <c r="ADN221" s="1087"/>
      <c r="ADO221" s="1087"/>
      <c r="ADP221" s="1087"/>
      <c r="ADQ221" s="1087"/>
      <c r="ADR221" s="1087"/>
      <c r="ADS221" s="1087"/>
      <c r="ADT221" s="1087"/>
      <c r="ADU221" s="1087"/>
      <c r="ADV221" s="1087"/>
      <c r="ADW221" s="1087"/>
      <c r="ADX221" s="1087"/>
      <c r="ADY221" s="1087"/>
      <c r="ADZ221" s="1087"/>
      <c r="AEA221" s="1087"/>
      <c r="AEB221" s="1087"/>
      <c r="AEC221" s="1087"/>
      <c r="AED221" s="1087"/>
      <c r="AEE221" s="1087"/>
      <c r="AEF221" s="1087"/>
      <c r="AEG221" s="1087"/>
      <c r="AEH221" s="1087"/>
      <c r="AEI221" s="1087"/>
      <c r="AEJ221" s="1087"/>
      <c r="AEK221" s="1087"/>
      <c r="AEL221" s="1087"/>
      <c r="AEM221" s="1087"/>
      <c r="AEN221" s="1087"/>
      <c r="AEO221" s="1087"/>
      <c r="AEP221" s="1087"/>
      <c r="AEQ221" s="1087"/>
      <c r="AER221" s="1087"/>
      <c r="AES221" s="1087"/>
      <c r="AET221" s="1087"/>
      <c r="AEU221" s="1087"/>
      <c r="AEV221" s="1087"/>
      <c r="AEW221" s="1087"/>
      <c r="AEX221" s="1087"/>
      <c r="AEY221" s="1087"/>
      <c r="AEZ221" s="1087"/>
      <c r="AFA221" s="1087"/>
      <c r="AFB221" s="1087"/>
      <c r="AFC221" s="1087"/>
      <c r="AFD221" s="1087"/>
      <c r="AFE221" s="1087"/>
      <c r="AFF221" s="1087"/>
      <c r="AFG221" s="1087"/>
      <c r="AFH221" s="1087"/>
      <c r="AFI221" s="1087"/>
      <c r="AFJ221" s="1087"/>
      <c r="AFK221" s="1087"/>
      <c r="AFL221" s="1087"/>
      <c r="AFM221" s="1087"/>
      <c r="AFN221" s="1087"/>
      <c r="AFO221" s="1087"/>
      <c r="AFP221" s="1087"/>
      <c r="AFQ221" s="1087"/>
      <c r="AFR221" s="1087"/>
      <c r="AFS221" s="1087"/>
      <c r="AFT221" s="1087"/>
      <c r="AFU221" s="1087"/>
      <c r="AFV221" s="1087"/>
      <c r="AFW221" s="1087"/>
      <c r="AFX221" s="1087"/>
      <c r="AFY221" s="1087"/>
      <c r="AFZ221" s="1087"/>
      <c r="AGA221" s="1087"/>
      <c r="AGB221" s="1087"/>
      <c r="AGC221" s="1087"/>
      <c r="AGD221" s="1087"/>
      <c r="AGE221" s="1087"/>
      <c r="AGF221" s="1087"/>
      <c r="AGG221" s="1087"/>
      <c r="AGH221" s="1087"/>
      <c r="AGI221" s="1087"/>
      <c r="AGJ221" s="1087"/>
      <c r="AGK221" s="1087"/>
      <c r="AGL221" s="1087"/>
      <c r="AGM221" s="1087"/>
      <c r="AGN221" s="1087"/>
      <c r="AGO221" s="1087"/>
      <c r="AGP221" s="1087"/>
      <c r="AGQ221" s="1087"/>
      <c r="AGR221" s="1087"/>
      <c r="AGS221" s="1087"/>
      <c r="AGT221" s="1087"/>
      <c r="AGU221" s="1087"/>
      <c r="AGV221" s="1087"/>
      <c r="AGW221" s="1087"/>
      <c r="AGX221" s="1087"/>
      <c r="AGY221" s="1087"/>
      <c r="AGZ221" s="1087"/>
      <c r="AHA221" s="1087"/>
      <c r="AHB221" s="1087"/>
      <c r="AHC221" s="1087"/>
      <c r="AHD221" s="1087"/>
      <c r="AHE221" s="1087"/>
      <c r="AHF221" s="1087"/>
      <c r="AHG221" s="1087"/>
      <c r="AHH221" s="1087"/>
      <c r="AHI221" s="1087"/>
      <c r="AHJ221" s="1087"/>
      <c r="AHK221" s="1087"/>
      <c r="AHL221" s="1087"/>
      <c r="AHM221" s="1087"/>
      <c r="AHN221" s="1087"/>
      <c r="AHO221" s="1087"/>
      <c r="AHP221" s="1087"/>
      <c r="AHQ221" s="1087"/>
      <c r="AHR221" s="1087"/>
      <c r="AHS221" s="1087"/>
      <c r="AHT221" s="1087"/>
      <c r="AHU221" s="1087"/>
      <c r="AHV221" s="1087"/>
      <c r="AHW221" s="1087"/>
      <c r="AHX221" s="1087"/>
      <c r="AHY221" s="1087"/>
      <c r="AHZ221" s="1087"/>
      <c r="AIA221" s="1087"/>
      <c r="AIB221" s="1087"/>
      <c r="AIC221" s="1087"/>
      <c r="AID221" s="1087"/>
      <c r="AIE221" s="1087"/>
      <c r="AIF221" s="1087"/>
      <c r="AIG221" s="1087"/>
      <c r="AIH221" s="1087"/>
      <c r="AII221" s="1087"/>
      <c r="AIJ221" s="1087"/>
      <c r="AIK221" s="1087"/>
      <c r="AIL221" s="1087"/>
      <c r="AIM221" s="1087"/>
      <c r="AIN221" s="1087"/>
      <c r="AIO221" s="1087"/>
      <c r="AIP221" s="1087"/>
      <c r="AIQ221" s="1087"/>
      <c r="AIR221" s="1087"/>
      <c r="AIS221" s="1087"/>
      <c r="AIT221" s="1087"/>
      <c r="AIU221" s="1087"/>
      <c r="AIV221" s="1087"/>
      <c r="AIW221" s="1087"/>
      <c r="AIX221" s="1087"/>
      <c r="AIY221" s="1087"/>
      <c r="AIZ221" s="1087"/>
      <c r="AJA221" s="1087"/>
      <c r="AJB221" s="1087"/>
      <c r="AJC221" s="1087"/>
      <c r="AJD221" s="1087"/>
      <c r="AJE221" s="1087"/>
      <c r="AJF221" s="1087"/>
      <c r="AJG221" s="1087"/>
      <c r="AJH221" s="1087"/>
      <c r="AJI221" s="1087"/>
      <c r="AJJ221" s="1087"/>
      <c r="AJK221" s="1087"/>
      <c r="AJL221" s="1087"/>
      <c r="AJM221" s="1087"/>
      <c r="AJN221" s="1087"/>
      <c r="AJO221" s="1087"/>
      <c r="AJP221" s="1087"/>
      <c r="AJQ221" s="1087"/>
      <c r="AJR221" s="1087"/>
      <c r="AJS221" s="1087"/>
      <c r="AJT221" s="1087"/>
      <c r="AJU221" s="1087"/>
      <c r="AJV221" s="1087"/>
      <c r="AJW221" s="1087"/>
      <c r="AJX221" s="1087"/>
      <c r="AJY221" s="1087"/>
      <c r="AJZ221" s="1087"/>
      <c r="AKA221" s="1087"/>
      <c r="AKB221" s="1087"/>
      <c r="AKC221" s="1087"/>
      <c r="AKD221" s="1087"/>
      <c r="AKE221" s="1087"/>
      <c r="AKF221" s="1087"/>
      <c r="AKG221" s="1087"/>
      <c r="AKH221" s="1087"/>
      <c r="AKI221" s="1087"/>
      <c r="AKJ221" s="1087"/>
      <c r="AKK221" s="1087"/>
      <c r="AKL221" s="1087"/>
      <c r="AKM221" s="1087"/>
      <c r="AKN221" s="1087"/>
      <c r="AKO221" s="1087"/>
      <c r="AKP221" s="1087"/>
      <c r="AKQ221" s="1087"/>
      <c r="AKR221" s="1087"/>
      <c r="AKS221" s="1087"/>
      <c r="AKT221" s="1087"/>
      <c r="AKU221" s="1087"/>
      <c r="AKV221" s="1087"/>
      <c r="AKW221" s="1087"/>
      <c r="AKX221" s="1087"/>
      <c r="AKY221" s="1087"/>
      <c r="AKZ221" s="1087"/>
      <c r="ALA221" s="1087"/>
      <c r="ALB221" s="1087"/>
      <c r="ALC221" s="1087"/>
      <c r="ALD221" s="1087"/>
      <c r="ALE221" s="1087"/>
      <c r="ALF221" s="1087"/>
      <c r="ALG221" s="1087"/>
      <c r="ALH221" s="1087"/>
      <c r="ALI221" s="1087"/>
      <c r="ALJ221" s="1087"/>
      <c r="ALK221" s="1087"/>
      <c r="ALL221" s="1087"/>
      <c r="ALM221" s="1087"/>
      <c r="ALN221" s="1087"/>
      <c r="ALO221" s="1087"/>
      <c r="ALP221" s="1087"/>
      <c r="ALQ221" s="1087"/>
      <c r="ALR221" s="1087"/>
      <c r="ALS221" s="1087"/>
      <c r="ALT221" s="1087"/>
      <c r="ALU221" s="1087"/>
      <c r="ALV221" s="1087"/>
      <c r="ALW221" s="1087"/>
      <c r="ALX221" s="1087"/>
      <c r="ALY221" s="1087"/>
      <c r="ALZ221" s="1087"/>
      <c r="AMA221" s="1087"/>
      <c r="AMB221" s="1087"/>
      <c r="AMC221" s="1087"/>
      <c r="AMD221" s="1087"/>
      <c r="AME221" s="1087"/>
      <c r="AMF221" s="1087"/>
      <c r="AMG221" s="1087"/>
      <c r="AMH221" s="1087"/>
    </row>
    <row r="222" spans="1:1024" s="793" customFormat="1" ht="12" x14ac:dyDescent="0.2">
      <c r="A222" s="1113" t="s">
        <v>2817</v>
      </c>
      <c r="B222" s="793" t="s">
        <v>2816</v>
      </c>
      <c r="C222" s="1085">
        <v>391937868.47000003</v>
      </c>
      <c r="D222" s="1085">
        <v>44459820.25</v>
      </c>
      <c r="E222" s="1085">
        <v>436397688.72000003</v>
      </c>
      <c r="F222" s="1085">
        <v>126036415.7</v>
      </c>
      <c r="G222" s="1085">
        <v>310361273.01999998</v>
      </c>
      <c r="H222" s="1357">
        <f t="shared" si="3"/>
        <v>0.28881091480955817</v>
      </c>
      <c r="I222" s="1087"/>
      <c r="J222" s="1087"/>
      <c r="K222" s="1087"/>
      <c r="L222" s="1087"/>
      <c r="M222" s="1087"/>
      <c r="N222" s="1087"/>
      <c r="O222" s="1087"/>
      <c r="P222" s="1087"/>
      <c r="Q222" s="1087"/>
      <c r="R222" s="1087"/>
      <c r="S222" s="1087"/>
      <c r="T222" s="1087"/>
      <c r="U222" s="1087"/>
      <c r="V222" s="1087"/>
      <c r="W222" s="1087"/>
      <c r="X222" s="1087"/>
      <c r="Y222" s="1087"/>
      <c r="Z222" s="1087"/>
      <c r="AA222" s="1087"/>
      <c r="AB222" s="1087"/>
      <c r="AC222" s="1087"/>
      <c r="AD222" s="1087"/>
      <c r="AE222" s="1087"/>
      <c r="AF222" s="1087"/>
      <c r="AG222" s="1087"/>
      <c r="AH222" s="1087"/>
      <c r="AI222" s="1087"/>
      <c r="AJ222" s="1087"/>
      <c r="AK222" s="1087"/>
      <c r="AL222" s="1087"/>
      <c r="AM222" s="1087"/>
      <c r="AN222" s="1087"/>
      <c r="AO222" s="1087"/>
      <c r="AP222" s="1087"/>
      <c r="AQ222" s="1087"/>
      <c r="AR222" s="1087"/>
      <c r="AS222" s="1087"/>
      <c r="AT222" s="1087"/>
      <c r="AU222" s="1087"/>
      <c r="AV222" s="1087"/>
      <c r="AW222" s="1087"/>
      <c r="AX222" s="1087"/>
      <c r="AY222" s="1087"/>
      <c r="AZ222" s="1087"/>
      <c r="BA222" s="1087"/>
      <c r="BB222" s="1087"/>
      <c r="BC222" s="1087"/>
      <c r="BD222" s="1087"/>
      <c r="BE222" s="1087"/>
      <c r="BF222" s="1087"/>
      <c r="BG222" s="1087"/>
      <c r="BH222" s="1087"/>
      <c r="BI222" s="1087"/>
      <c r="BJ222" s="1087"/>
      <c r="BK222" s="1087"/>
      <c r="BL222" s="1087"/>
      <c r="BM222" s="1087"/>
      <c r="BN222" s="1087"/>
      <c r="BO222" s="1087"/>
      <c r="BP222" s="1087"/>
      <c r="BQ222" s="1087"/>
      <c r="BR222" s="1087"/>
      <c r="BS222" s="1087"/>
      <c r="BT222" s="1087"/>
      <c r="BU222" s="1087"/>
      <c r="BV222" s="1087"/>
      <c r="BW222" s="1087"/>
      <c r="BX222" s="1087"/>
      <c r="BY222" s="1087"/>
      <c r="BZ222" s="1087"/>
      <c r="CA222" s="1087"/>
      <c r="CB222" s="1087"/>
      <c r="CC222" s="1087"/>
      <c r="CD222" s="1087"/>
      <c r="CE222" s="1087"/>
      <c r="CF222" s="1087"/>
      <c r="CG222" s="1087"/>
      <c r="CH222" s="1087"/>
      <c r="CI222" s="1087"/>
      <c r="CJ222" s="1087"/>
      <c r="CK222" s="1087"/>
      <c r="CL222" s="1087"/>
      <c r="CM222" s="1087"/>
      <c r="CN222" s="1087"/>
      <c r="CO222" s="1087"/>
      <c r="CP222" s="1087"/>
      <c r="CQ222" s="1087"/>
      <c r="CR222" s="1087"/>
      <c r="CS222" s="1087"/>
      <c r="CT222" s="1087"/>
      <c r="CU222" s="1087"/>
      <c r="CV222" s="1087"/>
      <c r="CW222" s="1087"/>
      <c r="CX222" s="1087"/>
      <c r="CY222" s="1087"/>
      <c r="CZ222" s="1087"/>
      <c r="DA222" s="1087"/>
      <c r="DB222" s="1087"/>
      <c r="DC222" s="1087"/>
      <c r="DD222" s="1087"/>
      <c r="DE222" s="1087"/>
      <c r="DF222" s="1087"/>
      <c r="DG222" s="1087"/>
      <c r="DH222" s="1087"/>
      <c r="DI222" s="1087"/>
      <c r="DJ222" s="1087"/>
      <c r="DK222" s="1087"/>
      <c r="DL222" s="1087"/>
      <c r="DM222" s="1087"/>
      <c r="DN222" s="1087"/>
      <c r="DO222" s="1087"/>
      <c r="DP222" s="1087"/>
      <c r="DQ222" s="1087"/>
      <c r="DR222" s="1087"/>
      <c r="DS222" s="1087"/>
      <c r="DT222" s="1087"/>
      <c r="DU222" s="1087"/>
      <c r="DV222" s="1087"/>
      <c r="DW222" s="1087"/>
      <c r="DX222" s="1087"/>
      <c r="DY222" s="1087"/>
      <c r="DZ222" s="1087"/>
      <c r="EA222" s="1087"/>
      <c r="EB222" s="1087"/>
      <c r="EC222" s="1087"/>
      <c r="ED222" s="1087"/>
      <c r="EE222" s="1087"/>
      <c r="EF222" s="1087"/>
      <c r="EG222" s="1087"/>
      <c r="EH222" s="1087"/>
      <c r="EI222" s="1087"/>
      <c r="EJ222" s="1087"/>
      <c r="EK222" s="1087"/>
      <c r="EL222" s="1087"/>
      <c r="EM222" s="1087"/>
      <c r="EN222" s="1087"/>
      <c r="EO222" s="1087"/>
      <c r="EP222" s="1087"/>
      <c r="EQ222" s="1087"/>
      <c r="ER222" s="1087"/>
      <c r="ES222" s="1087"/>
      <c r="ET222" s="1087"/>
      <c r="EU222" s="1087"/>
      <c r="EV222" s="1087"/>
      <c r="EW222" s="1087"/>
      <c r="EX222" s="1087"/>
      <c r="EY222" s="1087"/>
      <c r="EZ222" s="1087"/>
      <c r="FA222" s="1087"/>
      <c r="FB222" s="1087"/>
      <c r="FC222" s="1087"/>
      <c r="FD222" s="1087"/>
      <c r="FE222" s="1087"/>
      <c r="FF222" s="1087"/>
      <c r="FG222" s="1087"/>
      <c r="FH222" s="1087"/>
      <c r="FI222" s="1087"/>
      <c r="FJ222" s="1087"/>
      <c r="FK222" s="1087"/>
      <c r="FL222" s="1087"/>
      <c r="FM222" s="1087"/>
      <c r="FN222" s="1087"/>
      <c r="FO222" s="1087"/>
      <c r="FP222" s="1087"/>
      <c r="FQ222" s="1087"/>
      <c r="FR222" s="1087"/>
      <c r="FS222" s="1087"/>
      <c r="FT222" s="1087"/>
      <c r="FU222" s="1087"/>
      <c r="FV222" s="1087"/>
      <c r="FW222" s="1087"/>
      <c r="FX222" s="1087"/>
      <c r="FY222" s="1087"/>
      <c r="FZ222" s="1087"/>
      <c r="GA222" s="1087"/>
      <c r="GB222" s="1087"/>
      <c r="GC222" s="1087"/>
      <c r="GD222" s="1087"/>
      <c r="GE222" s="1087"/>
      <c r="GF222" s="1087"/>
      <c r="GG222" s="1087"/>
      <c r="GH222" s="1087"/>
      <c r="GI222" s="1087"/>
      <c r="GJ222" s="1087"/>
      <c r="GK222" s="1087"/>
      <c r="GL222" s="1087"/>
      <c r="GM222" s="1087"/>
      <c r="GN222" s="1087"/>
      <c r="GO222" s="1087"/>
      <c r="GP222" s="1087"/>
      <c r="GQ222" s="1087"/>
      <c r="GR222" s="1087"/>
      <c r="GS222" s="1087"/>
      <c r="GT222" s="1087"/>
      <c r="GU222" s="1087"/>
      <c r="GV222" s="1087"/>
      <c r="GW222" s="1087"/>
      <c r="GX222" s="1087"/>
      <c r="GY222" s="1087"/>
      <c r="GZ222" s="1087"/>
      <c r="HA222" s="1087"/>
      <c r="HB222" s="1087"/>
      <c r="HC222" s="1087"/>
      <c r="HD222" s="1087"/>
      <c r="HE222" s="1087"/>
      <c r="HF222" s="1087"/>
      <c r="HG222" s="1087"/>
      <c r="HH222" s="1087"/>
      <c r="HI222" s="1087"/>
      <c r="HJ222" s="1087"/>
      <c r="HK222" s="1087"/>
      <c r="HL222" s="1087"/>
      <c r="HM222" s="1087"/>
      <c r="HN222" s="1087"/>
      <c r="HO222" s="1087"/>
      <c r="HP222" s="1087"/>
      <c r="HQ222" s="1087"/>
      <c r="HR222" s="1087"/>
      <c r="HS222" s="1087"/>
      <c r="HT222" s="1087"/>
      <c r="HU222" s="1087"/>
      <c r="HV222" s="1087"/>
      <c r="HW222" s="1087"/>
      <c r="HX222" s="1087"/>
      <c r="HY222" s="1087"/>
      <c r="HZ222" s="1087"/>
      <c r="IA222" s="1087"/>
      <c r="IB222" s="1087"/>
      <c r="IC222" s="1087"/>
      <c r="ID222" s="1087"/>
      <c r="IE222" s="1087"/>
      <c r="IF222" s="1087"/>
      <c r="IG222" s="1087"/>
      <c r="IH222" s="1087"/>
      <c r="II222" s="1087"/>
      <c r="IJ222" s="1087"/>
      <c r="IK222" s="1087"/>
      <c r="IL222" s="1087"/>
      <c r="IM222" s="1087"/>
      <c r="IN222" s="1087"/>
      <c r="IO222" s="1087"/>
      <c r="IP222" s="1087"/>
      <c r="IQ222" s="1087"/>
      <c r="IR222" s="1087"/>
      <c r="IS222" s="1087"/>
      <c r="IT222" s="1087"/>
      <c r="IU222" s="1087"/>
      <c r="IV222" s="1087"/>
      <c r="IW222" s="1087"/>
      <c r="IX222" s="1087"/>
      <c r="IY222" s="1087"/>
      <c r="IZ222" s="1087"/>
      <c r="JA222" s="1087"/>
      <c r="JB222" s="1087"/>
      <c r="JC222" s="1087"/>
      <c r="JD222" s="1087"/>
      <c r="JE222" s="1087"/>
      <c r="JF222" s="1087"/>
      <c r="JG222" s="1087"/>
      <c r="JH222" s="1087"/>
      <c r="JI222" s="1087"/>
      <c r="JJ222" s="1087"/>
      <c r="JK222" s="1087"/>
      <c r="JL222" s="1087"/>
      <c r="JM222" s="1087"/>
      <c r="JN222" s="1087"/>
      <c r="JO222" s="1087"/>
      <c r="JP222" s="1087"/>
      <c r="JQ222" s="1087"/>
      <c r="JR222" s="1087"/>
      <c r="JS222" s="1087"/>
      <c r="JT222" s="1087"/>
      <c r="JU222" s="1087"/>
      <c r="JV222" s="1087"/>
      <c r="JW222" s="1087"/>
      <c r="JX222" s="1087"/>
      <c r="JY222" s="1087"/>
      <c r="JZ222" s="1087"/>
      <c r="KA222" s="1087"/>
      <c r="KB222" s="1087"/>
      <c r="KC222" s="1087"/>
      <c r="KD222" s="1087"/>
      <c r="KE222" s="1087"/>
      <c r="KF222" s="1087"/>
      <c r="KG222" s="1087"/>
      <c r="KH222" s="1087"/>
      <c r="KI222" s="1087"/>
      <c r="KJ222" s="1087"/>
      <c r="KK222" s="1087"/>
      <c r="KL222" s="1087"/>
      <c r="KM222" s="1087"/>
      <c r="KN222" s="1087"/>
      <c r="KO222" s="1087"/>
      <c r="KP222" s="1087"/>
      <c r="KQ222" s="1087"/>
      <c r="KR222" s="1087"/>
      <c r="KS222" s="1087"/>
      <c r="KT222" s="1087"/>
      <c r="KU222" s="1087"/>
      <c r="KV222" s="1087"/>
      <c r="KW222" s="1087"/>
      <c r="KX222" s="1087"/>
      <c r="KY222" s="1087"/>
      <c r="KZ222" s="1087"/>
      <c r="LA222" s="1087"/>
      <c r="LB222" s="1087"/>
      <c r="LC222" s="1087"/>
      <c r="LD222" s="1087"/>
      <c r="LE222" s="1087"/>
      <c r="LF222" s="1087"/>
      <c r="LG222" s="1087"/>
      <c r="LH222" s="1087"/>
      <c r="LI222" s="1087"/>
      <c r="LJ222" s="1087"/>
      <c r="LK222" s="1087"/>
      <c r="LL222" s="1087"/>
      <c r="LM222" s="1087"/>
      <c r="LN222" s="1087"/>
      <c r="LO222" s="1087"/>
      <c r="LP222" s="1087"/>
      <c r="LQ222" s="1087"/>
      <c r="LR222" s="1087"/>
      <c r="LS222" s="1087"/>
      <c r="LT222" s="1087"/>
      <c r="LU222" s="1087"/>
      <c r="LV222" s="1087"/>
      <c r="LW222" s="1087"/>
      <c r="LX222" s="1087"/>
      <c r="LY222" s="1087"/>
      <c r="LZ222" s="1087"/>
      <c r="MA222" s="1087"/>
      <c r="MB222" s="1087"/>
      <c r="MC222" s="1087"/>
      <c r="MD222" s="1087"/>
      <c r="ME222" s="1087"/>
      <c r="MF222" s="1087"/>
      <c r="MG222" s="1087"/>
      <c r="MH222" s="1087"/>
      <c r="MI222" s="1087"/>
      <c r="MJ222" s="1087"/>
      <c r="MK222" s="1087"/>
      <c r="ML222" s="1087"/>
      <c r="MM222" s="1087"/>
      <c r="MN222" s="1087"/>
      <c r="MO222" s="1087"/>
      <c r="MP222" s="1087"/>
      <c r="MQ222" s="1087"/>
      <c r="MR222" s="1087"/>
      <c r="MS222" s="1087"/>
      <c r="MT222" s="1087"/>
      <c r="MU222" s="1087"/>
      <c r="MV222" s="1087"/>
      <c r="MW222" s="1087"/>
      <c r="MX222" s="1087"/>
      <c r="MY222" s="1087"/>
      <c r="MZ222" s="1087"/>
      <c r="NA222" s="1087"/>
      <c r="NB222" s="1087"/>
      <c r="NC222" s="1087"/>
      <c r="ND222" s="1087"/>
      <c r="NE222" s="1087"/>
      <c r="NF222" s="1087"/>
      <c r="NG222" s="1087"/>
      <c r="NH222" s="1087"/>
      <c r="NI222" s="1087"/>
      <c r="NJ222" s="1087"/>
      <c r="NK222" s="1087"/>
      <c r="NL222" s="1087"/>
      <c r="NM222" s="1087"/>
      <c r="NN222" s="1087"/>
      <c r="NO222" s="1087"/>
      <c r="NP222" s="1087"/>
      <c r="NQ222" s="1087"/>
      <c r="NR222" s="1087"/>
      <c r="NS222" s="1087"/>
      <c r="NT222" s="1087"/>
      <c r="NU222" s="1087"/>
      <c r="NV222" s="1087"/>
      <c r="NW222" s="1087"/>
      <c r="NX222" s="1087"/>
      <c r="NY222" s="1087"/>
      <c r="NZ222" s="1087"/>
      <c r="OA222" s="1087"/>
      <c r="OB222" s="1087"/>
      <c r="OC222" s="1087"/>
      <c r="OD222" s="1087"/>
      <c r="OE222" s="1087"/>
      <c r="OF222" s="1087"/>
      <c r="OG222" s="1087"/>
      <c r="OH222" s="1087"/>
      <c r="OI222" s="1087"/>
      <c r="OJ222" s="1087"/>
      <c r="OK222" s="1087"/>
      <c r="OL222" s="1087"/>
      <c r="OM222" s="1087"/>
      <c r="ON222" s="1087"/>
      <c r="OO222" s="1087"/>
      <c r="OP222" s="1087"/>
      <c r="OQ222" s="1087"/>
      <c r="OR222" s="1087"/>
      <c r="OS222" s="1087"/>
      <c r="OT222" s="1087"/>
      <c r="OU222" s="1087"/>
      <c r="OV222" s="1087"/>
      <c r="OW222" s="1087"/>
      <c r="OX222" s="1087"/>
      <c r="OY222" s="1087"/>
      <c r="OZ222" s="1087"/>
      <c r="PA222" s="1087"/>
      <c r="PB222" s="1087"/>
      <c r="PC222" s="1087"/>
      <c r="PD222" s="1087"/>
      <c r="PE222" s="1087"/>
      <c r="PF222" s="1087"/>
      <c r="PG222" s="1087"/>
      <c r="PH222" s="1087"/>
      <c r="PI222" s="1087"/>
      <c r="PJ222" s="1087"/>
      <c r="PK222" s="1087"/>
      <c r="PL222" s="1087"/>
      <c r="PM222" s="1087"/>
      <c r="PN222" s="1087"/>
      <c r="PO222" s="1087"/>
      <c r="PP222" s="1087"/>
      <c r="PQ222" s="1087"/>
      <c r="PR222" s="1087"/>
      <c r="PS222" s="1087"/>
      <c r="PT222" s="1087"/>
      <c r="PU222" s="1087"/>
      <c r="PV222" s="1087"/>
      <c r="PW222" s="1087"/>
      <c r="PX222" s="1087"/>
      <c r="PY222" s="1087"/>
      <c r="PZ222" s="1087"/>
      <c r="QA222" s="1087"/>
      <c r="QB222" s="1087"/>
      <c r="QC222" s="1087"/>
      <c r="QD222" s="1087"/>
      <c r="QE222" s="1087"/>
      <c r="QF222" s="1087"/>
      <c r="QG222" s="1087"/>
      <c r="QH222" s="1087"/>
      <c r="QI222" s="1087"/>
      <c r="QJ222" s="1087"/>
      <c r="QK222" s="1087"/>
      <c r="QL222" s="1087"/>
      <c r="QM222" s="1087"/>
      <c r="QN222" s="1087"/>
      <c r="QO222" s="1087"/>
      <c r="QP222" s="1087"/>
      <c r="QQ222" s="1087"/>
      <c r="QR222" s="1087"/>
      <c r="QS222" s="1087"/>
      <c r="QT222" s="1087"/>
      <c r="QU222" s="1087"/>
      <c r="QV222" s="1087"/>
      <c r="QW222" s="1087"/>
      <c r="QX222" s="1087"/>
      <c r="QY222" s="1087"/>
      <c r="QZ222" s="1087"/>
      <c r="RA222" s="1087"/>
      <c r="RB222" s="1087"/>
      <c r="RC222" s="1087"/>
      <c r="RD222" s="1087"/>
      <c r="RE222" s="1087"/>
      <c r="RF222" s="1087"/>
      <c r="RG222" s="1087"/>
      <c r="RH222" s="1087"/>
      <c r="RI222" s="1087"/>
      <c r="RJ222" s="1087"/>
      <c r="RK222" s="1087"/>
      <c r="RL222" s="1087"/>
      <c r="RM222" s="1087"/>
      <c r="RN222" s="1087"/>
      <c r="RO222" s="1087"/>
      <c r="RP222" s="1087"/>
      <c r="RQ222" s="1087"/>
      <c r="RR222" s="1087"/>
      <c r="RS222" s="1087"/>
      <c r="RT222" s="1087"/>
      <c r="RU222" s="1087"/>
      <c r="RV222" s="1087"/>
      <c r="RW222" s="1087"/>
      <c r="RX222" s="1087"/>
      <c r="RY222" s="1087"/>
      <c r="RZ222" s="1087"/>
      <c r="SA222" s="1087"/>
      <c r="SB222" s="1087"/>
      <c r="SC222" s="1087"/>
      <c r="SD222" s="1087"/>
      <c r="SE222" s="1087"/>
      <c r="SF222" s="1087"/>
      <c r="SG222" s="1087"/>
      <c r="SH222" s="1087"/>
      <c r="SI222" s="1087"/>
      <c r="SJ222" s="1087"/>
      <c r="SK222" s="1087"/>
      <c r="SL222" s="1087"/>
      <c r="SM222" s="1087"/>
      <c r="SN222" s="1087"/>
      <c r="SO222" s="1087"/>
      <c r="SP222" s="1087"/>
      <c r="SQ222" s="1087"/>
      <c r="SR222" s="1087"/>
      <c r="SS222" s="1087"/>
      <c r="ST222" s="1087"/>
      <c r="SU222" s="1087"/>
      <c r="SV222" s="1087"/>
      <c r="SW222" s="1087"/>
      <c r="SX222" s="1087"/>
      <c r="SY222" s="1087"/>
      <c r="SZ222" s="1087"/>
      <c r="TA222" s="1087"/>
      <c r="TB222" s="1087"/>
      <c r="TC222" s="1087"/>
      <c r="TD222" s="1087"/>
      <c r="TE222" s="1087"/>
      <c r="TF222" s="1087"/>
      <c r="TG222" s="1087"/>
      <c r="TH222" s="1087"/>
      <c r="TI222" s="1087"/>
      <c r="TJ222" s="1087"/>
      <c r="TK222" s="1087"/>
      <c r="TL222" s="1087"/>
      <c r="TM222" s="1087"/>
      <c r="TN222" s="1087"/>
      <c r="TO222" s="1087"/>
      <c r="TP222" s="1087"/>
      <c r="TQ222" s="1087"/>
      <c r="TR222" s="1087"/>
      <c r="TS222" s="1087"/>
      <c r="TT222" s="1087"/>
      <c r="TU222" s="1087"/>
      <c r="TV222" s="1087"/>
      <c r="TW222" s="1087"/>
      <c r="TX222" s="1087"/>
      <c r="TY222" s="1087"/>
      <c r="TZ222" s="1087"/>
      <c r="UA222" s="1087"/>
      <c r="UB222" s="1087"/>
      <c r="UC222" s="1087"/>
      <c r="UD222" s="1087"/>
      <c r="UE222" s="1087"/>
      <c r="UF222" s="1087"/>
      <c r="UG222" s="1087"/>
      <c r="UH222" s="1087"/>
      <c r="UI222" s="1087"/>
      <c r="UJ222" s="1087"/>
      <c r="UK222" s="1087"/>
      <c r="UL222" s="1087"/>
      <c r="UM222" s="1087"/>
      <c r="UN222" s="1087"/>
      <c r="UO222" s="1087"/>
      <c r="UP222" s="1087"/>
      <c r="UQ222" s="1087"/>
      <c r="UR222" s="1087"/>
      <c r="US222" s="1087"/>
      <c r="UT222" s="1087"/>
      <c r="UU222" s="1087"/>
      <c r="UV222" s="1087"/>
      <c r="UW222" s="1087"/>
      <c r="UX222" s="1087"/>
      <c r="UY222" s="1087"/>
      <c r="UZ222" s="1087"/>
      <c r="VA222" s="1087"/>
      <c r="VB222" s="1087"/>
      <c r="VC222" s="1087"/>
      <c r="VD222" s="1087"/>
      <c r="VE222" s="1087"/>
      <c r="VF222" s="1087"/>
      <c r="VG222" s="1087"/>
      <c r="VH222" s="1087"/>
      <c r="VI222" s="1087"/>
      <c r="VJ222" s="1087"/>
      <c r="VK222" s="1087"/>
      <c r="VL222" s="1087"/>
      <c r="VM222" s="1087"/>
      <c r="VN222" s="1087"/>
      <c r="VO222" s="1087"/>
      <c r="VP222" s="1087"/>
      <c r="VQ222" s="1087"/>
      <c r="VR222" s="1087"/>
      <c r="VS222" s="1087"/>
      <c r="VT222" s="1087"/>
      <c r="VU222" s="1087"/>
      <c r="VV222" s="1087"/>
      <c r="VW222" s="1087"/>
      <c r="VX222" s="1087"/>
      <c r="VY222" s="1087"/>
      <c r="VZ222" s="1087"/>
      <c r="WA222" s="1087"/>
      <c r="WB222" s="1087"/>
      <c r="WC222" s="1087"/>
      <c r="WD222" s="1087"/>
      <c r="WE222" s="1087"/>
      <c r="WF222" s="1087"/>
      <c r="WG222" s="1087"/>
      <c r="WH222" s="1087"/>
      <c r="WI222" s="1087"/>
      <c r="WJ222" s="1087"/>
      <c r="WK222" s="1087"/>
      <c r="WL222" s="1087"/>
      <c r="WM222" s="1087"/>
      <c r="WN222" s="1087"/>
      <c r="WO222" s="1087"/>
      <c r="WP222" s="1087"/>
      <c r="WQ222" s="1087"/>
      <c r="WR222" s="1087"/>
      <c r="WS222" s="1087"/>
      <c r="WT222" s="1087"/>
      <c r="WU222" s="1087"/>
      <c r="WV222" s="1087"/>
      <c r="WW222" s="1087"/>
      <c r="WX222" s="1087"/>
      <c r="WY222" s="1087"/>
      <c r="WZ222" s="1087"/>
      <c r="XA222" s="1087"/>
      <c r="XB222" s="1087"/>
      <c r="XC222" s="1087"/>
      <c r="XD222" s="1087"/>
      <c r="XE222" s="1087"/>
      <c r="XF222" s="1087"/>
      <c r="XG222" s="1087"/>
      <c r="XH222" s="1087"/>
      <c r="XI222" s="1087"/>
      <c r="XJ222" s="1087"/>
      <c r="XK222" s="1087"/>
      <c r="XL222" s="1087"/>
      <c r="XM222" s="1087"/>
      <c r="XN222" s="1087"/>
      <c r="XO222" s="1087"/>
      <c r="XP222" s="1087"/>
      <c r="XQ222" s="1087"/>
      <c r="XR222" s="1087"/>
      <c r="XS222" s="1087"/>
      <c r="XT222" s="1087"/>
      <c r="XU222" s="1087"/>
      <c r="XV222" s="1087"/>
      <c r="XW222" s="1087"/>
      <c r="XX222" s="1087"/>
      <c r="XY222" s="1087"/>
      <c r="XZ222" s="1087"/>
      <c r="YA222" s="1087"/>
      <c r="YB222" s="1087"/>
      <c r="YC222" s="1087"/>
      <c r="YD222" s="1087"/>
      <c r="YE222" s="1087"/>
      <c r="YF222" s="1087"/>
      <c r="YG222" s="1087"/>
      <c r="YH222" s="1087"/>
      <c r="YI222" s="1087"/>
      <c r="YJ222" s="1087"/>
      <c r="YK222" s="1087"/>
      <c r="YL222" s="1087"/>
      <c r="YM222" s="1087"/>
      <c r="YN222" s="1087"/>
      <c r="YO222" s="1087"/>
      <c r="YP222" s="1087"/>
      <c r="YQ222" s="1087"/>
      <c r="YR222" s="1087"/>
      <c r="YS222" s="1087"/>
      <c r="YT222" s="1087"/>
      <c r="YU222" s="1087"/>
      <c r="YV222" s="1087"/>
      <c r="YW222" s="1087"/>
      <c r="YX222" s="1087"/>
      <c r="YY222" s="1087"/>
      <c r="YZ222" s="1087"/>
      <c r="ZA222" s="1087"/>
      <c r="ZB222" s="1087"/>
      <c r="ZC222" s="1087"/>
      <c r="ZD222" s="1087"/>
      <c r="ZE222" s="1087"/>
      <c r="ZF222" s="1087"/>
      <c r="ZG222" s="1087"/>
      <c r="ZH222" s="1087"/>
      <c r="ZI222" s="1087"/>
      <c r="ZJ222" s="1087"/>
      <c r="ZK222" s="1087"/>
      <c r="ZL222" s="1087"/>
      <c r="ZM222" s="1087"/>
      <c r="ZN222" s="1087"/>
      <c r="ZO222" s="1087"/>
      <c r="ZP222" s="1087"/>
      <c r="ZQ222" s="1087"/>
      <c r="ZR222" s="1087"/>
      <c r="ZS222" s="1087"/>
      <c r="ZT222" s="1087"/>
      <c r="ZU222" s="1087"/>
      <c r="ZV222" s="1087"/>
      <c r="ZW222" s="1087"/>
      <c r="ZX222" s="1087"/>
      <c r="ZY222" s="1087"/>
      <c r="ZZ222" s="1087"/>
      <c r="AAA222" s="1087"/>
      <c r="AAB222" s="1087"/>
      <c r="AAC222" s="1087"/>
      <c r="AAD222" s="1087"/>
      <c r="AAE222" s="1087"/>
      <c r="AAF222" s="1087"/>
      <c r="AAG222" s="1087"/>
      <c r="AAH222" s="1087"/>
      <c r="AAI222" s="1087"/>
      <c r="AAJ222" s="1087"/>
      <c r="AAK222" s="1087"/>
      <c r="AAL222" s="1087"/>
      <c r="AAM222" s="1087"/>
      <c r="AAN222" s="1087"/>
      <c r="AAO222" s="1087"/>
      <c r="AAP222" s="1087"/>
      <c r="AAQ222" s="1087"/>
      <c r="AAR222" s="1087"/>
      <c r="AAS222" s="1087"/>
      <c r="AAT222" s="1087"/>
      <c r="AAU222" s="1087"/>
      <c r="AAV222" s="1087"/>
      <c r="AAW222" s="1087"/>
      <c r="AAX222" s="1087"/>
      <c r="AAY222" s="1087"/>
      <c r="AAZ222" s="1087"/>
      <c r="ABA222" s="1087"/>
      <c r="ABB222" s="1087"/>
      <c r="ABC222" s="1087"/>
      <c r="ABD222" s="1087"/>
      <c r="ABE222" s="1087"/>
      <c r="ABF222" s="1087"/>
      <c r="ABG222" s="1087"/>
      <c r="ABH222" s="1087"/>
      <c r="ABI222" s="1087"/>
      <c r="ABJ222" s="1087"/>
      <c r="ABK222" s="1087"/>
      <c r="ABL222" s="1087"/>
      <c r="ABM222" s="1087"/>
      <c r="ABN222" s="1087"/>
      <c r="ABO222" s="1087"/>
      <c r="ABP222" s="1087"/>
      <c r="ABQ222" s="1087"/>
      <c r="ABR222" s="1087"/>
      <c r="ABS222" s="1087"/>
      <c r="ABT222" s="1087"/>
      <c r="ABU222" s="1087"/>
      <c r="ABV222" s="1087"/>
      <c r="ABW222" s="1087"/>
      <c r="ABX222" s="1087"/>
      <c r="ABY222" s="1087"/>
      <c r="ABZ222" s="1087"/>
      <c r="ACA222" s="1087"/>
      <c r="ACB222" s="1087"/>
      <c r="ACC222" s="1087"/>
      <c r="ACD222" s="1087"/>
      <c r="ACE222" s="1087"/>
      <c r="ACF222" s="1087"/>
      <c r="ACG222" s="1087"/>
      <c r="ACH222" s="1087"/>
      <c r="ACI222" s="1087"/>
      <c r="ACJ222" s="1087"/>
      <c r="ACK222" s="1087"/>
      <c r="ACL222" s="1087"/>
      <c r="ACM222" s="1087"/>
      <c r="ACN222" s="1087"/>
      <c r="ACO222" s="1087"/>
      <c r="ACP222" s="1087"/>
      <c r="ACQ222" s="1087"/>
      <c r="ACR222" s="1087"/>
      <c r="ACS222" s="1087"/>
      <c r="ACT222" s="1087"/>
      <c r="ACU222" s="1087"/>
      <c r="ACV222" s="1087"/>
      <c r="ACW222" s="1087"/>
      <c r="ACX222" s="1087"/>
      <c r="ACY222" s="1087"/>
      <c r="ACZ222" s="1087"/>
      <c r="ADA222" s="1087"/>
      <c r="ADB222" s="1087"/>
      <c r="ADC222" s="1087"/>
      <c r="ADD222" s="1087"/>
      <c r="ADE222" s="1087"/>
      <c r="ADF222" s="1087"/>
      <c r="ADG222" s="1087"/>
      <c r="ADH222" s="1087"/>
      <c r="ADI222" s="1087"/>
      <c r="ADJ222" s="1087"/>
      <c r="ADK222" s="1087"/>
      <c r="ADL222" s="1087"/>
      <c r="ADM222" s="1087"/>
      <c r="ADN222" s="1087"/>
      <c r="ADO222" s="1087"/>
      <c r="ADP222" s="1087"/>
      <c r="ADQ222" s="1087"/>
      <c r="ADR222" s="1087"/>
      <c r="ADS222" s="1087"/>
      <c r="ADT222" s="1087"/>
      <c r="ADU222" s="1087"/>
      <c r="ADV222" s="1087"/>
      <c r="ADW222" s="1087"/>
      <c r="ADX222" s="1087"/>
      <c r="ADY222" s="1087"/>
      <c r="ADZ222" s="1087"/>
      <c r="AEA222" s="1087"/>
      <c r="AEB222" s="1087"/>
      <c r="AEC222" s="1087"/>
      <c r="AED222" s="1087"/>
      <c r="AEE222" s="1087"/>
      <c r="AEF222" s="1087"/>
      <c r="AEG222" s="1087"/>
      <c r="AEH222" s="1087"/>
      <c r="AEI222" s="1087"/>
      <c r="AEJ222" s="1087"/>
      <c r="AEK222" s="1087"/>
      <c r="AEL222" s="1087"/>
      <c r="AEM222" s="1087"/>
      <c r="AEN222" s="1087"/>
      <c r="AEO222" s="1087"/>
      <c r="AEP222" s="1087"/>
      <c r="AEQ222" s="1087"/>
      <c r="AER222" s="1087"/>
      <c r="AES222" s="1087"/>
      <c r="AET222" s="1087"/>
      <c r="AEU222" s="1087"/>
      <c r="AEV222" s="1087"/>
      <c r="AEW222" s="1087"/>
      <c r="AEX222" s="1087"/>
      <c r="AEY222" s="1087"/>
      <c r="AEZ222" s="1087"/>
      <c r="AFA222" s="1087"/>
      <c r="AFB222" s="1087"/>
      <c r="AFC222" s="1087"/>
      <c r="AFD222" s="1087"/>
      <c r="AFE222" s="1087"/>
      <c r="AFF222" s="1087"/>
      <c r="AFG222" s="1087"/>
      <c r="AFH222" s="1087"/>
      <c r="AFI222" s="1087"/>
      <c r="AFJ222" s="1087"/>
      <c r="AFK222" s="1087"/>
      <c r="AFL222" s="1087"/>
      <c r="AFM222" s="1087"/>
      <c r="AFN222" s="1087"/>
      <c r="AFO222" s="1087"/>
      <c r="AFP222" s="1087"/>
      <c r="AFQ222" s="1087"/>
      <c r="AFR222" s="1087"/>
      <c r="AFS222" s="1087"/>
      <c r="AFT222" s="1087"/>
      <c r="AFU222" s="1087"/>
      <c r="AFV222" s="1087"/>
      <c r="AFW222" s="1087"/>
      <c r="AFX222" s="1087"/>
      <c r="AFY222" s="1087"/>
      <c r="AFZ222" s="1087"/>
      <c r="AGA222" s="1087"/>
      <c r="AGB222" s="1087"/>
      <c r="AGC222" s="1087"/>
      <c r="AGD222" s="1087"/>
      <c r="AGE222" s="1087"/>
      <c r="AGF222" s="1087"/>
      <c r="AGG222" s="1087"/>
      <c r="AGH222" s="1087"/>
      <c r="AGI222" s="1087"/>
      <c r="AGJ222" s="1087"/>
      <c r="AGK222" s="1087"/>
      <c r="AGL222" s="1087"/>
      <c r="AGM222" s="1087"/>
      <c r="AGN222" s="1087"/>
      <c r="AGO222" s="1087"/>
      <c r="AGP222" s="1087"/>
      <c r="AGQ222" s="1087"/>
      <c r="AGR222" s="1087"/>
      <c r="AGS222" s="1087"/>
      <c r="AGT222" s="1087"/>
      <c r="AGU222" s="1087"/>
      <c r="AGV222" s="1087"/>
      <c r="AGW222" s="1087"/>
      <c r="AGX222" s="1087"/>
      <c r="AGY222" s="1087"/>
      <c r="AGZ222" s="1087"/>
      <c r="AHA222" s="1087"/>
      <c r="AHB222" s="1087"/>
      <c r="AHC222" s="1087"/>
      <c r="AHD222" s="1087"/>
      <c r="AHE222" s="1087"/>
      <c r="AHF222" s="1087"/>
      <c r="AHG222" s="1087"/>
      <c r="AHH222" s="1087"/>
      <c r="AHI222" s="1087"/>
      <c r="AHJ222" s="1087"/>
      <c r="AHK222" s="1087"/>
      <c r="AHL222" s="1087"/>
      <c r="AHM222" s="1087"/>
      <c r="AHN222" s="1087"/>
      <c r="AHO222" s="1087"/>
      <c r="AHP222" s="1087"/>
      <c r="AHQ222" s="1087"/>
      <c r="AHR222" s="1087"/>
      <c r="AHS222" s="1087"/>
      <c r="AHT222" s="1087"/>
      <c r="AHU222" s="1087"/>
      <c r="AHV222" s="1087"/>
      <c r="AHW222" s="1087"/>
      <c r="AHX222" s="1087"/>
      <c r="AHY222" s="1087"/>
      <c r="AHZ222" s="1087"/>
      <c r="AIA222" s="1087"/>
      <c r="AIB222" s="1087"/>
      <c r="AIC222" s="1087"/>
      <c r="AID222" s="1087"/>
      <c r="AIE222" s="1087"/>
      <c r="AIF222" s="1087"/>
      <c r="AIG222" s="1087"/>
      <c r="AIH222" s="1087"/>
      <c r="AII222" s="1087"/>
      <c r="AIJ222" s="1087"/>
      <c r="AIK222" s="1087"/>
      <c r="AIL222" s="1087"/>
      <c r="AIM222" s="1087"/>
      <c r="AIN222" s="1087"/>
      <c r="AIO222" s="1087"/>
      <c r="AIP222" s="1087"/>
      <c r="AIQ222" s="1087"/>
      <c r="AIR222" s="1087"/>
      <c r="AIS222" s="1087"/>
      <c r="AIT222" s="1087"/>
      <c r="AIU222" s="1087"/>
      <c r="AIV222" s="1087"/>
      <c r="AIW222" s="1087"/>
      <c r="AIX222" s="1087"/>
      <c r="AIY222" s="1087"/>
      <c r="AIZ222" s="1087"/>
      <c r="AJA222" s="1087"/>
      <c r="AJB222" s="1087"/>
      <c r="AJC222" s="1087"/>
      <c r="AJD222" s="1087"/>
      <c r="AJE222" s="1087"/>
      <c r="AJF222" s="1087"/>
      <c r="AJG222" s="1087"/>
      <c r="AJH222" s="1087"/>
      <c r="AJI222" s="1087"/>
      <c r="AJJ222" s="1087"/>
      <c r="AJK222" s="1087"/>
      <c r="AJL222" s="1087"/>
      <c r="AJM222" s="1087"/>
      <c r="AJN222" s="1087"/>
      <c r="AJO222" s="1087"/>
      <c r="AJP222" s="1087"/>
      <c r="AJQ222" s="1087"/>
      <c r="AJR222" s="1087"/>
      <c r="AJS222" s="1087"/>
      <c r="AJT222" s="1087"/>
      <c r="AJU222" s="1087"/>
      <c r="AJV222" s="1087"/>
      <c r="AJW222" s="1087"/>
      <c r="AJX222" s="1087"/>
      <c r="AJY222" s="1087"/>
      <c r="AJZ222" s="1087"/>
      <c r="AKA222" s="1087"/>
      <c r="AKB222" s="1087"/>
      <c r="AKC222" s="1087"/>
      <c r="AKD222" s="1087"/>
      <c r="AKE222" s="1087"/>
      <c r="AKF222" s="1087"/>
      <c r="AKG222" s="1087"/>
      <c r="AKH222" s="1087"/>
      <c r="AKI222" s="1087"/>
      <c r="AKJ222" s="1087"/>
      <c r="AKK222" s="1087"/>
      <c r="AKL222" s="1087"/>
      <c r="AKM222" s="1087"/>
      <c r="AKN222" s="1087"/>
      <c r="AKO222" s="1087"/>
      <c r="AKP222" s="1087"/>
      <c r="AKQ222" s="1087"/>
      <c r="AKR222" s="1087"/>
      <c r="AKS222" s="1087"/>
      <c r="AKT222" s="1087"/>
      <c r="AKU222" s="1087"/>
      <c r="AKV222" s="1087"/>
      <c r="AKW222" s="1087"/>
      <c r="AKX222" s="1087"/>
      <c r="AKY222" s="1087"/>
      <c r="AKZ222" s="1087"/>
      <c r="ALA222" s="1087"/>
      <c r="ALB222" s="1087"/>
      <c r="ALC222" s="1087"/>
      <c r="ALD222" s="1087"/>
      <c r="ALE222" s="1087"/>
      <c r="ALF222" s="1087"/>
      <c r="ALG222" s="1087"/>
      <c r="ALH222" s="1087"/>
      <c r="ALI222" s="1087"/>
      <c r="ALJ222" s="1087"/>
      <c r="ALK222" s="1087"/>
      <c r="ALL222" s="1087"/>
      <c r="ALM222" s="1087"/>
      <c r="ALN222" s="1087"/>
      <c r="ALO222" s="1087"/>
      <c r="ALP222" s="1087"/>
      <c r="ALQ222" s="1087"/>
      <c r="ALR222" s="1087"/>
      <c r="ALS222" s="1087"/>
      <c r="ALT222" s="1087"/>
      <c r="ALU222" s="1087"/>
      <c r="ALV222" s="1087"/>
      <c r="ALW222" s="1087"/>
      <c r="ALX222" s="1087"/>
      <c r="ALY222" s="1087"/>
      <c r="ALZ222" s="1087"/>
      <c r="AMA222" s="1087"/>
      <c r="AMB222" s="1087"/>
      <c r="AMC222" s="1087"/>
      <c r="AMD222" s="1087"/>
      <c r="AME222" s="1087"/>
      <c r="AMF222" s="1087"/>
      <c r="AMG222" s="1087"/>
      <c r="AMH222" s="1087"/>
    </row>
    <row r="223" spans="1:1024" s="793" customFormat="1" ht="12" x14ac:dyDescent="0.2">
      <c r="A223" s="1113" t="s">
        <v>2818</v>
      </c>
      <c r="B223" s="793" t="s">
        <v>2819</v>
      </c>
      <c r="C223" s="1085">
        <v>501904594.68000001</v>
      </c>
      <c r="D223" s="1085">
        <v>437768.21</v>
      </c>
      <c r="E223" s="1085">
        <v>502342362.88999999</v>
      </c>
      <c r="F223" s="1085">
        <v>231476952.28</v>
      </c>
      <c r="G223" s="1085">
        <v>270865410.61000001</v>
      </c>
      <c r="H223" s="1357">
        <f t="shared" si="3"/>
        <v>0.46079520538204632</v>
      </c>
      <c r="I223" s="1087"/>
      <c r="J223" s="1087"/>
      <c r="K223" s="1087"/>
      <c r="L223" s="1087"/>
      <c r="M223" s="1087"/>
      <c r="N223" s="1087"/>
      <c r="O223" s="1087"/>
      <c r="P223" s="1087"/>
      <c r="Q223" s="1087"/>
      <c r="R223" s="1087"/>
      <c r="S223" s="1087"/>
      <c r="T223" s="1087"/>
      <c r="U223" s="1087"/>
      <c r="V223" s="1087"/>
      <c r="W223" s="1087"/>
      <c r="X223" s="1087"/>
      <c r="Y223" s="1087"/>
      <c r="Z223" s="1087"/>
      <c r="AA223" s="1087"/>
      <c r="AB223" s="1087"/>
      <c r="AC223" s="1087"/>
      <c r="AD223" s="1087"/>
      <c r="AE223" s="1087"/>
      <c r="AF223" s="1087"/>
      <c r="AG223" s="1087"/>
      <c r="AH223" s="1087"/>
      <c r="AI223" s="1087"/>
      <c r="AJ223" s="1087"/>
      <c r="AK223" s="1087"/>
      <c r="AL223" s="1087"/>
      <c r="AM223" s="1087"/>
      <c r="AN223" s="1087"/>
      <c r="AO223" s="1087"/>
      <c r="AP223" s="1087"/>
      <c r="AQ223" s="1087"/>
      <c r="AR223" s="1087"/>
      <c r="AS223" s="1087"/>
      <c r="AT223" s="1087"/>
      <c r="AU223" s="1087"/>
      <c r="AV223" s="1087"/>
      <c r="AW223" s="1087"/>
      <c r="AX223" s="1087"/>
      <c r="AY223" s="1087"/>
      <c r="AZ223" s="1087"/>
      <c r="BA223" s="1087"/>
      <c r="BB223" s="1087"/>
      <c r="BC223" s="1087"/>
      <c r="BD223" s="1087"/>
      <c r="BE223" s="1087"/>
      <c r="BF223" s="1087"/>
      <c r="BG223" s="1087"/>
      <c r="BH223" s="1087"/>
      <c r="BI223" s="1087"/>
      <c r="BJ223" s="1087"/>
      <c r="BK223" s="1087"/>
      <c r="BL223" s="1087"/>
      <c r="BM223" s="1087"/>
      <c r="BN223" s="1087"/>
      <c r="BO223" s="1087"/>
      <c r="BP223" s="1087"/>
      <c r="BQ223" s="1087"/>
      <c r="BR223" s="1087"/>
      <c r="BS223" s="1087"/>
      <c r="BT223" s="1087"/>
      <c r="BU223" s="1087"/>
      <c r="BV223" s="1087"/>
      <c r="BW223" s="1087"/>
      <c r="BX223" s="1087"/>
      <c r="BY223" s="1087"/>
      <c r="BZ223" s="1087"/>
      <c r="CA223" s="1087"/>
      <c r="CB223" s="1087"/>
      <c r="CC223" s="1087"/>
      <c r="CD223" s="1087"/>
      <c r="CE223" s="1087"/>
      <c r="CF223" s="1087"/>
      <c r="CG223" s="1087"/>
      <c r="CH223" s="1087"/>
      <c r="CI223" s="1087"/>
      <c r="CJ223" s="1087"/>
      <c r="CK223" s="1087"/>
      <c r="CL223" s="1087"/>
      <c r="CM223" s="1087"/>
      <c r="CN223" s="1087"/>
      <c r="CO223" s="1087"/>
      <c r="CP223" s="1087"/>
      <c r="CQ223" s="1087"/>
      <c r="CR223" s="1087"/>
      <c r="CS223" s="1087"/>
      <c r="CT223" s="1087"/>
      <c r="CU223" s="1087"/>
      <c r="CV223" s="1087"/>
      <c r="CW223" s="1087"/>
      <c r="CX223" s="1087"/>
      <c r="CY223" s="1087"/>
      <c r="CZ223" s="1087"/>
      <c r="DA223" s="1087"/>
      <c r="DB223" s="1087"/>
      <c r="DC223" s="1087"/>
      <c r="DD223" s="1087"/>
      <c r="DE223" s="1087"/>
      <c r="DF223" s="1087"/>
      <c r="DG223" s="1087"/>
      <c r="DH223" s="1087"/>
      <c r="DI223" s="1087"/>
      <c r="DJ223" s="1087"/>
      <c r="DK223" s="1087"/>
      <c r="DL223" s="1087"/>
      <c r="DM223" s="1087"/>
      <c r="DN223" s="1087"/>
      <c r="DO223" s="1087"/>
      <c r="DP223" s="1087"/>
      <c r="DQ223" s="1087"/>
      <c r="DR223" s="1087"/>
      <c r="DS223" s="1087"/>
      <c r="DT223" s="1087"/>
      <c r="DU223" s="1087"/>
      <c r="DV223" s="1087"/>
      <c r="DW223" s="1087"/>
      <c r="DX223" s="1087"/>
      <c r="DY223" s="1087"/>
      <c r="DZ223" s="1087"/>
      <c r="EA223" s="1087"/>
      <c r="EB223" s="1087"/>
      <c r="EC223" s="1087"/>
      <c r="ED223" s="1087"/>
      <c r="EE223" s="1087"/>
      <c r="EF223" s="1087"/>
      <c r="EG223" s="1087"/>
      <c r="EH223" s="1087"/>
      <c r="EI223" s="1087"/>
      <c r="EJ223" s="1087"/>
      <c r="EK223" s="1087"/>
      <c r="EL223" s="1087"/>
      <c r="EM223" s="1087"/>
      <c r="EN223" s="1087"/>
      <c r="EO223" s="1087"/>
      <c r="EP223" s="1087"/>
      <c r="EQ223" s="1087"/>
      <c r="ER223" s="1087"/>
      <c r="ES223" s="1087"/>
      <c r="ET223" s="1087"/>
      <c r="EU223" s="1087"/>
      <c r="EV223" s="1087"/>
      <c r="EW223" s="1087"/>
      <c r="EX223" s="1087"/>
      <c r="EY223" s="1087"/>
      <c r="EZ223" s="1087"/>
      <c r="FA223" s="1087"/>
      <c r="FB223" s="1087"/>
      <c r="FC223" s="1087"/>
      <c r="FD223" s="1087"/>
      <c r="FE223" s="1087"/>
      <c r="FF223" s="1087"/>
      <c r="FG223" s="1087"/>
      <c r="FH223" s="1087"/>
      <c r="FI223" s="1087"/>
      <c r="FJ223" s="1087"/>
      <c r="FK223" s="1087"/>
      <c r="FL223" s="1087"/>
      <c r="FM223" s="1087"/>
      <c r="FN223" s="1087"/>
      <c r="FO223" s="1087"/>
      <c r="FP223" s="1087"/>
      <c r="FQ223" s="1087"/>
      <c r="FR223" s="1087"/>
      <c r="FS223" s="1087"/>
      <c r="FT223" s="1087"/>
      <c r="FU223" s="1087"/>
      <c r="FV223" s="1087"/>
      <c r="FW223" s="1087"/>
      <c r="FX223" s="1087"/>
      <c r="FY223" s="1087"/>
      <c r="FZ223" s="1087"/>
      <c r="GA223" s="1087"/>
      <c r="GB223" s="1087"/>
      <c r="GC223" s="1087"/>
      <c r="GD223" s="1087"/>
      <c r="GE223" s="1087"/>
      <c r="GF223" s="1087"/>
      <c r="GG223" s="1087"/>
      <c r="GH223" s="1087"/>
      <c r="GI223" s="1087"/>
      <c r="GJ223" s="1087"/>
      <c r="GK223" s="1087"/>
      <c r="GL223" s="1087"/>
      <c r="GM223" s="1087"/>
      <c r="GN223" s="1087"/>
      <c r="GO223" s="1087"/>
      <c r="GP223" s="1087"/>
      <c r="GQ223" s="1087"/>
      <c r="GR223" s="1087"/>
      <c r="GS223" s="1087"/>
      <c r="GT223" s="1087"/>
      <c r="GU223" s="1087"/>
      <c r="GV223" s="1087"/>
      <c r="GW223" s="1087"/>
      <c r="GX223" s="1087"/>
      <c r="GY223" s="1087"/>
      <c r="GZ223" s="1087"/>
      <c r="HA223" s="1087"/>
      <c r="HB223" s="1087"/>
      <c r="HC223" s="1087"/>
      <c r="HD223" s="1087"/>
      <c r="HE223" s="1087"/>
      <c r="HF223" s="1087"/>
      <c r="HG223" s="1087"/>
      <c r="HH223" s="1087"/>
      <c r="HI223" s="1087"/>
      <c r="HJ223" s="1087"/>
      <c r="HK223" s="1087"/>
      <c r="HL223" s="1087"/>
      <c r="HM223" s="1087"/>
      <c r="HN223" s="1087"/>
      <c r="HO223" s="1087"/>
      <c r="HP223" s="1087"/>
      <c r="HQ223" s="1087"/>
      <c r="HR223" s="1087"/>
      <c r="HS223" s="1087"/>
      <c r="HT223" s="1087"/>
      <c r="HU223" s="1087"/>
      <c r="HV223" s="1087"/>
      <c r="HW223" s="1087"/>
      <c r="HX223" s="1087"/>
      <c r="HY223" s="1087"/>
      <c r="HZ223" s="1087"/>
      <c r="IA223" s="1087"/>
      <c r="IB223" s="1087"/>
      <c r="IC223" s="1087"/>
      <c r="ID223" s="1087"/>
      <c r="IE223" s="1087"/>
      <c r="IF223" s="1087"/>
      <c r="IG223" s="1087"/>
      <c r="IH223" s="1087"/>
      <c r="II223" s="1087"/>
      <c r="IJ223" s="1087"/>
      <c r="IK223" s="1087"/>
      <c r="IL223" s="1087"/>
      <c r="IM223" s="1087"/>
      <c r="IN223" s="1087"/>
      <c r="IO223" s="1087"/>
      <c r="IP223" s="1087"/>
      <c r="IQ223" s="1087"/>
      <c r="IR223" s="1087"/>
      <c r="IS223" s="1087"/>
      <c r="IT223" s="1087"/>
      <c r="IU223" s="1087"/>
      <c r="IV223" s="1087"/>
      <c r="IW223" s="1087"/>
      <c r="IX223" s="1087"/>
      <c r="IY223" s="1087"/>
      <c r="IZ223" s="1087"/>
      <c r="JA223" s="1087"/>
      <c r="JB223" s="1087"/>
      <c r="JC223" s="1087"/>
      <c r="JD223" s="1087"/>
      <c r="JE223" s="1087"/>
      <c r="JF223" s="1087"/>
      <c r="JG223" s="1087"/>
      <c r="JH223" s="1087"/>
      <c r="JI223" s="1087"/>
      <c r="JJ223" s="1087"/>
      <c r="JK223" s="1087"/>
      <c r="JL223" s="1087"/>
      <c r="JM223" s="1087"/>
      <c r="JN223" s="1087"/>
      <c r="JO223" s="1087"/>
      <c r="JP223" s="1087"/>
      <c r="JQ223" s="1087"/>
      <c r="JR223" s="1087"/>
      <c r="JS223" s="1087"/>
      <c r="JT223" s="1087"/>
      <c r="JU223" s="1087"/>
      <c r="JV223" s="1087"/>
      <c r="JW223" s="1087"/>
      <c r="JX223" s="1087"/>
      <c r="JY223" s="1087"/>
      <c r="JZ223" s="1087"/>
      <c r="KA223" s="1087"/>
      <c r="KB223" s="1087"/>
      <c r="KC223" s="1087"/>
      <c r="KD223" s="1087"/>
      <c r="KE223" s="1087"/>
      <c r="KF223" s="1087"/>
      <c r="KG223" s="1087"/>
      <c r="KH223" s="1087"/>
      <c r="KI223" s="1087"/>
      <c r="KJ223" s="1087"/>
      <c r="KK223" s="1087"/>
      <c r="KL223" s="1087"/>
      <c r="KM223" s="1087"/>
      <c r="KN223" s="1087"/>
      <c r="KO223" s="1087"/>
      <c r="KP223" s="1087"/>
      <c r="KQ223" s="1087"/>
      <c r="KR223" s="1087"/>
      <c r="KS223" s="1087"/>
      <c r="KT223" s="1087"/>
      <c r="KU223" s="1087"/>
      <c r="KV223" s="1087"/>
      <c r="KW223" s="1087"/>
      <c r="KX223" s="1087"/>
      <c r="KY223" s="1087"/>
      <c r="KZ223" s="1087"/>
      <c r="LA223" s="1087"/>
      <c r="LB223" s="1087"/>
      <c r="LC223" s="1087"/>
      <c r="LD223" s="1087"/>
      <c r="LE223" s="1087"/>
      <c r="LF223" s="1087"/>
      <c r="LG223" s="1087"/>
      <c r="LH223" s="1087"/>
      <c r="LI223" s="1087"/>
      <c r="LJ223" s="1087"/>
      <c r="LK223" s="1087"/>
      <c r="LL223" s="1087"/>
      <c r="LM223" s="1087"/>
      <c r="LN223" s="1087"/>
      <c r="LO223" s="1087"/>
      <c r="LP223" s="1087"/>
      <c r="LQ223" s="1087"/>
      <c r="LR223" s="1087"/>
      <c r="LS223" s="1087"/>
      <c r="LT223" s="1087"/>
      <c r="LU223" s="1087"/>
      <c r="LV223" s="1087"/>
      <c r="LW223" s="1087"/>
      <c r="LX223" s="1087"/>
      <c r="LY223" s="1087"/>
      <c r="LZ223" s="1087"/>
      <c r="MA223" s="1087"/>
      <c r="MB223" s="1087"/>
      <c r="MC223" s="1087"/>
      <c r="MD223" s="1087"/>
      <c r="ME223" s="1087"/>
      <c r="MF223" s="1087"/>
      <c r="MG223" s="1087"/>
      <c r="MH223" s="1087"/>
      <c r="MI223" s="1087"/>
      <c r="MJ223" s="1087"/>
      <c r="MK223" s="1087"/>
      <c r="ML223" s="1087"/>
      <c r="MM223" s="1087"/>
      <c r="MN223" s="1087"/>
      <c r="MO223" s="1087"/>
      <c r="MP223" s="1087"/>
      <c r="MQ223" s="1087"/>
      <c r="MR223" s="1087"/>
      <c r="MS223" s="1087"/>
      <c r="MT223" s="1087"/>
      <c r="MU223" s="1087"/>
      <c r="MV223" s="1087"/>
      <c r="MW223" s="1087"/>
      <c r="MX223" s="1087"/>
      <c r="MY223" s="1087"/>
      <c r="MZ223" s="1087"/>
      <c r="NA223" s="1087"/>
      <c r="NB223" s="1087"/>
      <c r="NC223" s="1087"/>
      <c r="ND223" s="1087"/>
      <c r="NE223" s="1087"/>
      <c r="NF223" s="1087"/>
      <c r="NG223" s="1087"/>
      <c r="NH223" s="1087"/>
      <c r="NI223" s="1087"/>
      <c r="NJ223" s="1087"/>
      <c r="NK223" s="1087"/>
      <c r="NL223" s="1087"/>
      <c r="NM223" s="1087"/>
      <c r="NN223" s="1087"/>
      <c r="NO223" s="1087"/>
      <c r="NP223" s="1087"/>
      <c r="NQ223" s="1087"/>
      <c r="NR223" s="1087"/>
      <c r="NS223" s="1087"/>
      <c r="NT223" s="1087"/>
      <c r="NU223" s="1087"/>
      <c r="NV223" s="1087"/>
      <c r="NW223" s="1087"/>
      <c r="NX223" s="1087"/>
      <c r="NY223" s="1087"/>
      <c r="NZ223" s="1087"/>
      <c r="OA223" s="1087"/>
      <c r="OB223" s="1087"/>
      <c r="OC223" s="1087"/>
      <c r="OD223" s="1087"/>
      <c r="OE223" s="1087"/>
      <c r="OF223" s="1087"/>
      <c r="OG223" s="1087"/>
      <c r="OH223" s="1087"/>
      <c r="OI223" s="1087"/>
      <c r="OJ223" s="1087"/>
      <c r="OK223" s="1087"/>
      <c r="OL223" s="1087"/>
      <c r="OM223" s="1087"/>
      <c r="ON223" s="1087"/>
      <c r="OO223" s="1087"/>
      <c r="OP223" s="1087"/>
      <c r="OQ223" s="1087"/>
      <c r="OR223" s="1087"/>
      <c r="OS223" s="1087"/>
      <c r="OT223" s="1087"/>
      <c r="OU223" s="1087"/>
      <c r="OV223" s="1087"/>
      <c r="OW223" s="1087"/>
      <c r="OX223" s="1087"/>
      <c r="OY223" s="1087"/>
      <c r="OZ223" s="1087"/>
      <c r="PA223" s="1087"/>
      <c r="PB223" s="1087"/>
      <c r="PC223" s="1087"/>
      <c r="PD223" s="1087"/>
      <c r="PE223" s="1087"/>
      <c r="PF223" s="1087"/>
      <c r="PG223" s="1087"/>
      <c r="PH223" s="1087"/>
      <c r="PI223" s="1087"/>
      <c r="PJ223" s="1087"/>
      <c r="PK223" s="1087"/>
      <c r="PL223" s="1087"/>
      <c r="PM223" s="1087"/>
      <c r="PN223" s="1087"/>
      <c r="PO223" s="1087"/>
      <c r="PP223" s="1087"/>
      <c r="PQ223" s="1087"/>
      <c r="PR223" s="1087"/>
      <c r="PS223" s="1087"/>
      <c r="PT223" s="1087"/>
      <c r="PU223" s="1087"/>
      <c r="PV223" s="1087"/>
      <c r="PW223" s="1087"/>
      <c r="PX223" s="1087"/>
      <c r="PY223" s="1087"/>
      <c r="PZ223" s="1087"/>
      <c r="QA223" s="1087"/>
      <c r="QB223" s="1087"/>
      <c r="QC223" s="1087"/>
      <c r="QD223" s="1087"/>
      <c r="QE223" s="1087"/>
      <c r="QF223" s="1087"/>
      <c r="QG223" s="1087"/>
      <c r="QH223" s="1087"/>
      <c r="QI223" s="1087"/>
      <c r="QJ223" s="1087"/>
      <c r="QK223" s="1087"/>
      <c r="QL223" s="1087"/>
      <c r="QM223" s="1087"/>
      <c r="QN223" s="1087"/>
      <c r="QO223" s="1087"/>
      <c r="QP223" s="1087"/>
      <c r="QQ223" s="1087"/>
      <c r="QR223" s="1087"/>
      <c r="QS223" s="1087"/>
      <c r="QT223" s="1087"/>
      <c r="QU223" s="1087"/>
      <c r="QV223" s="1087"/>
      <c r="QW223" s="1087"/>
      <c r="QX223" s="1087"/>
      <c r="QY223" s="1087"/>
      <c r="QZ223" s="1087"/>
      <c r="RA223" s="1087"/>
      <c r="RB223" s="1087"/>
      <c r="RC223" s="1087"/>
      <c r="RD223" s="1087"/>
      <c r="RE223" s="1087"/>
      <c r="RF223" s="1087"/>
      <c r="RG223" s="1087"/>
      <c r="RH223" s="1087"/>
      <c r="RI223" s="1087"/>
      <c r="RJ223" s="1087"/>
      <c r="RK223" s="1087"/>
      <c r="RL223" s="1087"/>
      <c r="RM223" s="1087"/>
      <c r="RN223" s="1087"/>
      <c r="RO223" s="1087"/>
      <c r="RP223" s="1087"/>
      <c r="RQ223" s="1087"/>
      <c r="RR223" s="1087"/>
      <c r="RS223" s="1087"/>
      <c r="RT223" s="1087"/>
      <c r="RU223" s="1087"/>
      <c r="RV223" s="1087"/>
      <c r="RW223" s="1087"/>
      <c r="RX223" s="1087"/>
      <c r="RY223" s="1087"/>
      <c r="RZ223" s="1087"/>
      <c r="SA223" s="1087"/>
      <c r="SB223" s="1087"/>
      <c r="SC223" s="1087"/>
      <c r="SD223" s="1087"/>
      <c r="SE223" s="1087"/>
      <c r="SF223" s="1087"/>
      <c r="SG223" s="1087"/>
      <c r="SH223" s="1087"/>
      <c r="SI223" s="1087"/>
      <c r="SJ223" s="1087"/>
      <c r="SK223" s="1087"/>
      <c r="SL223" s="1087"/>
      <c r="SM223" s="1087"/>
      <c r="SN223" s="1087"/>
      <c r="SO223" s="1087"/>
      <c r="SP223" s="1087"/>
      <c r="SQ223" s="1087"/>
      <c r="SR223" s="1087"/>
      <c r="SS223" s="1087"/>
      <c r="ST223" s="1087"/>
      <c r="SU223" s="1087"/>
      <c r="SV223" s="1087"/>
      <c r="SW223" s="1087"/>
      <c r="SX223" s="1087"/>
      <c r="SY223" s="1087"/>
      <c r="SZ223" s="1087"/>
      <c r="TA223" s="1087"/>
      <c r="TB223" s="1087"/>
      <c r="TC223" s="1087"/>
      <c r="TD223" s="1087"/>
      <c r="TE223" s="1087"/>
      <c r="TF223" s="1087"/>
      <c r="TG223" s="1087"/>
      <c r="TH223" s="1087"/>
      <c r="TI223" s="1087"/>
      <c r="TJ223" s="1087"/>
      <c r="TK223" s="1087"/>
      <c r="TL223" s="1087"/>
      <c r="TM223" s="1087"/>
      <c r="TN223" s="1087"/>
      <c r="TO223" s="1087"/>
      <c r="TP223" s="1087"/>
      <c r="TQ223" s="1087"/>
      <c r="TR223" s="1087"/>
      <c r="TS223" s="1087"/>
      <c r="TT223" s="1087"/>
      <c r="TU223" s="1087"/>
      <c r="TV223" s="1087"/>
      <c r="TW223" s="1087"/>
      <c r="TX223" s="1087"/>
      <c r="TY223" s="1087"/>
      <c r="TZ223" s="1087"/>
      <c r="UA223" s="1087"/>
      <c r="UB223" s="1087"/>
      <c r="UC223" s="1087"/>
      <c r="UD223" s="1087"/>
      <c r="UE223" s="1087"/>
      <c r="UF223" s="1087"/>
      <c r="UG223" s="1087"/>
      <c r="UH223" s="1087"/>
      <c r="UI223" s="1087"/>
      <c r="UJ223" s="1087"/>
      <c r="UK223" s="1087"/>
      <c r="UL223" s="1087"/>
      <c r="UM223" s="1087"/>
      <c r="UN223" s="1087"/>
      <c r="UO223" s="1087"/>
      <c r="UP223" s="1087"/>
      <c r="UQ223" s="1087"/>
      <c r="UR223" s="1087"/>
      <c r="US223" s="1087"/>
      <c r="UT223" s="1087"/>
      <c r="UU223" s="1087"/>
      <c r="UV223" s="1087"/>
      <c r="UW223" s="1087"/>
      <c r="UX223" s="1087"/>
      <c r="UY223" s="1087"/>
      <c r="UZ223" s="1087"/>
      <c r="VA223" s="1087"/>
      <c r="VB223" s="1087"/>
      <c r="VC223" s="1087"/>
      <c r="VD223" s="1087"/>
      <c r="VE223" s="1087"/>
      <c r="VF223" s="1087"/>
      <c r="VG223" s="1087"/>
      <c r="VH223" s="1087"/>
      <c r="VI223" s="1087"/>
      <c r="VJ223" s="1087"/>
      <c r="VK223" s="1087"/>
      <c r="VL223" s="1087"/>
      <c r="VM223" s="1087"/>
      <c r="VN223" s="1087"/>
      <c r="VO223" s="1087"/>
      <c r="VP223" s="1087"/>
      <c r="VQ223" s="1087"/>
      <c r="VR223" s="1087"/>
      <c r="VS223" s="1087"/>
      <c r="VT223" s="1087"/>
      <c r="VU223" s="1087"/>
      <c r="VV223" s="1087"/>
      <c r="VW223" s="1087"/>
      <c r="VX223" s="1087"/>
      <c r="VY223" s="1087"/>
      <c r="VZ223" s="1087"/>
      <c r="WA223" s="1087"/>
      <c r="WB223" s="1087"/>
      <c r="WC223" s="1087"/>
      <c r="WD223" s="1087"/>
      <c r="WE223" s="1087"/>
      <c r="WF223" s="1087"/>
      <c r="WG223" s="1087"/>
      <c r="WH223" s="1087"/>
      <c r="WI223" s="1087"/>
      <c r="WJ223" s="1087"/>
      <c r="WK223" s="1087"/>
      <c r="WL223" s="1087"/>
      <c r="WM223" s="1087"/>
      <c r="WN223" s="1087"/>
      <c r="WO223" s="1087"/>
      <c r="WP223" s="1087"/>
      <c r="WQ223" s="1087"/>
      <c r="WR223" s="1087"/>
      <c r="WS223" s="1087"/>
      <c r="WT223" s="1087"/>
      <c r="WU223" s="1087"/>
      <c r="WV223" s="1087"/>
      <c r="WW223" s="1087"/>
      <c r="WX223" s="1087"/>
      <c r="WY223" s="1087"/>
      <c r="WZ223" s="1087"/>
      <c r="XA223" s="1087"/>
      <c r="XB223" s="1087"/>
      <c r="XC223" s="1087"/>
      <c r="XD223" s="1087"/>
      <c r="XE223" s="1087"/>
      <c r="XF223" s="1087"/>
      <c r="XG223" s="1087"/>
      <c r="XH223" s="1087"/>
      <c r="XI223" s="1087"/>
      <c r="XJ223" s="1087"/>
      <c r="XK223" s="1087"/>
      <c r="XL223" s="1087"/>
      <c r="XM223" s="1087"/>
      <c r="XN223" s="1087"/>
      <c r="XO223" s="1087"/>
      <c r="XP223" s="1087"/>
      <c r="XQ223" s="1087"/>
      <c r="XR223" s="1087"/>
      <c r="XS223" s="1087"/>
      <c r="XT223" s="1087"/>
      <c r="XU223" s="1087"/>
      <c r="XV223" s="1087"/>
      <c r="XW223" s="1087"/>
      <c r="XX223" s="1087"/>
      <c r="XY223" s="1087"/>
      <c r="XZ223" s="1087"/>
      <c r="YA223" s="1087"/>
      <c r="YB223" s="1087"/>
      <c r="YC223" s="1087"/>
      <c r="YD223" s="1087"/>
      <c r="YE223" s="1087"/>
      <c r="YF223" s="1087"/>
      <c r="YG223" s="1087"/>
      <c r="YH223" s="1087"/>
      <c r="YI223" s="1087"/>
      <c r="YJ223" s="1087"/>
      <c r="YK223" s="1087"/>
      <c r="YL223" s="1087"/>
      <c r="YM223" s="1087"/>
      <c r="YN223" s="1087"/>
      <c r="YO223" s="1087"/>
      <c r="YP223" s="1087"/>
      <c r="YQ223" s="1087"/>
      <c r="YR223" s="1087"/>
      <c r="YS223" s="1087"/>
      <c r="YT223" s="1087"/>
      <c r="YU223" s="1087"/>
      <c r="YV223" s="1087"/>
      <c r="YW223" s="1087"/>
      <c r="YX223" s="1087"/>
      <c r="YY223" s="1087"/>
      <c r="YZ223" s="1087"/>
      <c r="ZA223" s="1087"/>
      <c r="ZB223" s="1087"/>
      <c r="ZC223" s="1087"/>
      <c r="ZD223" s="1087"/>
      <c r="ZE223" s="1087"/>
      <c r="ZF223" s="1087"/>
      <c r="ZG223" s="1087"/>
      <c r="ZH223" s="1087"/>
      <c r="ZI223" s="1087"/>
      <c r="ZJ223" s="1087"/>
      <c r="ZK223" s="1087"/>
      <c r="ZL223" s="1087"/>
      <c r="ZM223" s="1087"/>
      <c r="ZN223" s="1087"/>
      <c r="ZO223" s="1087"/>
      <c r="ZP223" s="1087"/>
      <c r="ZQ223" s="1087"/>
      <c r="ZR223" s="1087"/>
      <c r="ZS223" s="1087"/>
      <c r="ZT223" s="1087"/>
      <c r="ZU223" s="1087"/>
      <c r="ZV223" s="1087"/>
      <c r="ZW223" s="1087"/>
      <c r="ZX223" s="1087"/>
      <c r="ZY223" s="1087"/>
      <c r="ZZ223" s="1087"/>
      <c r="AAA223" s="1087"/>
      <c r="AAB223" s="1087"/>
      <c r="AAC223" s="1087"/>
      <c r="AAD223" s="1087"/>
      <c r="AAE223" s="1087"/>
      <c r="AAF223" s="1087"/>
      <c r="AAG223" s="1087"/>
      <c r="AAH223" s="1087"/>
      <c r="AAI223" s="1087"/>
      <c r="AAJ223" s="1087"/>
      <c r="AAK223" s="1087"/>
      <c r="AAL223" s="1087"/>
      <c r="AAM223" s="1087"/>
      <c r="AAN223" s="1087"/>
      <c r="AAO223" s="1087"/>
      <c r="AAP223" s="1087"/>
      <c r="AAQ223" s="1087"/>
      <c r="AAR223" s="1087"/>
      <c r="AAS223" s="1087"/>
      <c r="AAT223" s="1087"/>
      <c r="AAU223" s="1087"/>
      <c r="AAV223" s="1087"/>
      <c r="AAW223" s="1087"/>
      <c r="AAX223" s="1087"/>
      <c r="AAY223" s="1087"/>
      <c r="AAZ223" s="1087"/>
      <c r="ABA223" s="1087"/>
      <c r="ABB223" s="1087"/>
      <c r="ABC223" s="1087"/>
      <c r="ABD223" s="1087"/>
      <c r="ABE223" s="1087"/>
      <c r="ABF223" s="1087"/>
      <c r="ABG223" s="1087"/>
      <c r="ABH223" s="1087"/>
      <c r="ABI223" s="1087"/>
      <c r="ABJ223" s="1087"/>
      <c r="ABK223" s="1087"/>
      <c r="ABL223" s="1087"/>
      <c r="ABM223" s="1087"/>
      <c r="ABN223" s="1087"/>
      <c r="ABO223" s="1087"/>
      <c r="ABP223" s="1087"/>
      <c r="ABQ223" s="1087"/>
      <c r="ABR223" s="1087"/>
      <c r="ABS223" s="1087"/>
      <c r="ABT223" s="1087"/>
      <c r="ABU223" s="1087"/>
      <c r="ABV223" s="1087"/>
      <c r="ABW223" s="1087"/>
      <c r="ABX223" s="1087"/>
      <c r="ABY223" s="1087"/>
      <c r="ABZ223" s="1087"/>
      <c r="ACA223" s="1087"/>
      <c r="ACB223" s="1087"/>
      <c r="ACC223" s="1087"/>
      <c r="ACD223" s="1087"/>
      <c r="ACE223" s="1087"/>
      <c r="ACF223" s="1087"/>
      <c r="ACG223" s="1087"/>
      <c r="ACH223" s="1087"/>
      <c r="ACI223" s="1087"/>
      <c r="ACJ223" s="1087"/>
      <c r="ACK223" s="1087"/>
      <c r="ACL223" s="1087"/>
      <c r="ACM223" s="1087"/>
      <c r="ACN223" s="1087"/>
      <c r="ACO223" s="1087"/>
      <c r="ACP223" s="1087"/>
      <c r="ACQ223" s="1087"/>
      <c r="ACR223" s="1087"/>
      <c r="ACS223" s="1087"/>
      <c r="ACT223" s="1087"/>
      <c r="ACU223" s="1087"/>
      <c r="ACV223" s="1087"/>
      <c r="ACW223" s="1087"/>
      <c r="ACX223" s="1087"/>
      <c r="ACY223" s="1087"/>
      <c r="ACZ223" s="1087"/>
      <c r="ADA223" s="1087"/>
      <c r="ADB223" s="1087"/>
      <c r="ADC223" s="1087"/>
      <c r="ADD223" s="1087"/>
      <c r="ADE223" s="1087"/>
      <c r="ADF223" s="1087"/>
      <c r="ADG223" s="1087"/>
      <c r="ADH223" s="1087"/>
      <c r="ADI223" s="1087"/>
      <c r="ADJ223" s="1087"/>
      <c r="ADK223" s="1087"/>
      <c r="ADL223" s="1087"/>
      <c r="ADM223" s="1087"/>
      <c r="ADN223" s="1087"/>
      <c r="ADO223" s="1087"/>
      <c r="ADP223" s="1087"/>
      <c r="ADQ223" s="1087"/>
      <c r="ADR223" s="1087"/>
      <c r="ADS223" s="1087"/>
      <c r="ADT223" s="1087"/>
      <c r="ADU223" s="1087"/>
      <c r="ADV223" s="1087"/>
      <c r="ADW223" s="1087"/>
      <c r="ADX223" s="1087"/>
      <c r="ADY223" s="1087"/>
      <c r="ADZ223" s="1087"/>
      <c r="AEA223" s="1087"/>
      <c r="AEB223" s="1087"/>
      <c r="AEC223" s="1087"/>
      <c r="AED223" s="1087"/>
      <c r="AEE223" s="1087"/>
      <c r="AEF223" s="1087"/>
      <c r="AEG223" s="1087"/>
      <c r="AEH223" s="1087"/>
      <c r="AEI223" s="1087"/>
      <c r="AEJ223" s="1087"/>
      <c r="AEK223" s="1087"/>
      <c r="AEL223" s="1087"/>
      <c r="AEM223" s="1087"/>
      <c r="AEN223" s="1087"/>
      <c r="AEO223" s="1087"/>
      <c r="AEP223" s="1087"/>
      <c r="AEQ223" s="1087"/>
      <c r="AER223" s="1087"/>
      <c r="AES223" s="1087"/>
      <c r="AET223" s="1087"/>
      <c r="AEU223" s="1087"/>
      <c r="AEV223" s="1087"/>
      <c r="AEW223" s="1087"/>
      <c r="AEX223" s="1087"/>
      <c r="AEY223" s="1087"/>
      <c r="AEZ223" s="1087"/>
      <c r="AFA223" s="1087"/>
      <c r="AFB223" s="1087"/>
      <c r="AFC223" s="1087"/>
      <c r="AFD223" s="1087"/>
      <c r="AFE223" s="1087"/>
      <c r="AFF223" s="1087"/>
      <c r="AFG223" s="1087"/>
      <c r="AFH223" s="1087"/>
      <c r="AFI223" s="1087"/>
      <c r="AFJ223" s="1087"/>
      <c r="AFK223" s="1087"/>
      <c r="AFL223" s="1087"/>
      <c r="AFM223" s="1087"/>
      <c r="AFN223" s="1087"/>
      <c r="AFO223" s="1087"/>
      <c r="AFP223" s="1087"/>
      <c r="AFQ223" s="1087"/>
      <c r="AFR223" s="1087"/>
      <c r="AFS223" s="1087"/>
      <c r="AFT223" s="1087"/>
      <c r="AFU223" s="1087"/>
      <c r="AFV223" s="1087"/>
      <c r="AFW223" s="1087"/>
      <c r="AFX223" s="1087"/>
      <c r="AFY223" s="1087"/>
      <c r="AFZ223" s="1087"/>
      <c r="AGA223" s="1087"/>
      <c r="AGB223" s="1087"/>
      <c r="AGC223" s="1087"/>
      <c r="AGD223" s="1087"/>
      <c r="AGE223" s="1087"/>
      <c r="AGF223" s="1087"/>
      <c r="AGG223" s="1087"/>
      <c r="AGH223" s="1087"/>
      <c r="AGI223" s="1087"/>
      <c r="AGJ223" s="1087"/>
      <c r="AGK223" s="1087"/>
      <c r="AGL223" s="1087"/>
      <c r="AGM223" s="1087"/>
      <c r="AGN223" s="1087"/>
      <c r="AGO223" s="1087"/>
      <c r="AGP223" s="1087"/>
      <c r="AGQ223" s="1087"/>
      <c r="AGR223" s="1087"/>
      <c r="AGS223" s="1087"/>
      <c r="AGT223" s="1087"/>
      <c r="AGU223" s="1087"/>
      <c r="AGV223" s="1087"/>
      <c r="AGW223" s="1087"/>
      <c r="AGX223" s="1087"/>
      <c r="AGY223" s="1087"/>
      <c r="AGZ223" s="1087"/>
      <c r="AHA223" s="1087"/>
      <c r="AHB223" s="1087"/>
      <c r="AHC223" s="1087"/>
      <c r="AHD223" s="1087"/>
      <c r="AHE223" s="1087"/>
      <c r="AHF223" s="1087"/>
      <c r="AHG223" s="1087"/>
      <c r="AHH223" s="1087"/>
      <c r="AHI223" s="1087"/>
      <c r="AHJ223" s="1087"/>
      <c r="AHK223" s="1087"/>
      <c r="AHL223" s="1087"/>
      <c r="AHM223" s="1087"/>
      <c r="AHN223" s="1087"/>
      <c r="AHO223" s="1087"/>
      <c r="AHP223" s="1087"/>
      <c r="AHQ223" s="1087"/>
      <c r="AHR223" s="1087"/>
      <c r="AHS223" s="1087"/>
      <c r="AHT223" s="1087"/>
      <c r="AHU223" s="1087"/>
      <c r="AHV223" s="1087"/>
      <c r="AHW223" s="1087"/>
      <c r="AHX223" s="1087"/>
      <c r="AHY223" s="1087"/>
      <c r="AHZ223" s="1087"/>
      <c r="AIA223" s="1087"/>
      <c r="AIB223" s="1087"/>
      <c r="AIC223" s="1087"/>
      <c r="AID223" s="1087"/>
      <c r="AIE223" s="1087"/>
      <c r="AIF223" s="1087"/>
      <c r="AIG223" s="1087"/>
      <c r="AIH223" s="1087"/>
      <c r="AII223" s="1087"/>
      <c r="AIJ223" s="1087"/>
      <c r="AIK223" s="1087"/>
      <c r="AIL223" s="1087"/>
      <c r="AIM223" s="1087"/>
      <c r="AIN223" s="1087"/>
      <c r="AIO223" s="1087"/>
      <c r="AIP223" s="1087"/>
      <c r="AIQ223" s="1087"/>
      <c r="AIR223" s="1087"/>
      <c r="AIS223" s="1087"/>
      <c r="AIT223" s="1087"/>
      <c r="AIU223" s="1087"/>
      <c r="AIV223" s="1087"/>
      <c r="AIW223" s="1087"/>
      <c r="AIX223" s="1087"/>
      <c r="AIY223" s="1087"/>
      <c r="AIZ223" s="1087"/>
      <c r="AJA223" s="1087"/>
      <c r="AJB223" s="1087"/>
      <c r="AJC223" s="1087"/>
      <c r="AJD223" s="1087"/>
      <c r="AJE223" s="1087"/>
      <c r="AJF223" s="1087"/>
      <c r="AJG223" s="1087"/>
      <c r="AJH223" s="1087"/>
      <c r="AJI223" s="1087"/>
      <c r="AJJ223" s="1087"/>
      <c r="AJK223" s="1087"/>
      <c r="AJL223" s="1087"/>
      <c r="AJM223" s="1087"/>
      <c r="AJN223" s="1087"/>
      <c r="AJO223" s="1087"/>
      <c r="AJP223" s="1087"/>
      <c r="AJQ223" s="1087"/>
      <c r="AJR223" s="1087"/>
      <c r="AJS223" s="1087"/>
      <c r="AJT223" s="1087"/>
      <c r="AJU223" s="1087"/>
      <c r="AJV223" s="1087"/>
      <c r="AJW223" s="1087"/>
      <c r="AJX223" s="1087"/>
      <c r="AJY223" s="1087"/>
      <c r="AJZ223" s="1087"/>
      <c r="AKA223" s="1087"/>
      <c r="AKB223" s="1087"/>
      <c r="AKC223" s="1087"/>
      <c r="AKD223" s="1087"/>
      <c r="AKE223" s="1087"/>
      <c r="AKF223" s="1087"/>
      <c r="AKG223" s="1087"/>
      <c r="AKH223" s="1087"/>
      <c r="AKI223" s="1087"/>
      <c r="AKJ223" s="1087"/>
      <c r="AKK223" s="1087"/>
      <c r="AKL223" s="1087"/>
      <c r="AKM223" s="1087"/>
      <c r="AKN223" s="1087"/>
      <c r="AKO223" s="1087"/>
      <c r="AKP223" s="1087"/>
      <c r="AKQ223" s="1087"/>
      <c r="AKR223" s="1087"/>
      <c r="AKS223" s="1087"/>
      <c r="AKT223" s="1087"/>
      <c r="AKU223" s="1087"/>
      <c r="AKV223" s="1087"/>
      <c r="AKW223" s="1087"/>
      <c r="AKX223" s="1087"/>
      <c r="AKY223" s="1087"/>
      <c r="AKZ223" s="1087"/>
      <c r="ALA223" s="1087"/>
      <c r="ALB223" s="1087"/>
      <c r="ALC223" s="1087"/>
      <c r="ALD223" s="1087"/>
      <c r="ALE223" s="1087"/>
      <c r="ALF223" s="1087"/>
      <c r="ALG223" s="1087"/>
      <c r="ALH223" s="1087"/>
      <c r="ALI223" s="1087"/>
      <c r="ALJ223" s="1087"/>
      <c r="ALK223" s="1087"/>
      <c r="ALL223" s="1087"/>
      <c r="ALM223" s="1087"/>
      <c r="ALN223" s="1087"/>
      <c r="ALO223" s="1087"/>
      <c r="ALP223" s="1087"/>
      <c r="ALQ223" s="1087"/>
      <c r="ALR223" s="1087"/>
      <c r="ALS223" s="1087"/>
      <c r="ALT223" s="1087"/>
      <c r="ALU223" s="1087"/>
      <c r="ALV223" s="1087"/>
      <c r="ALW223" s="1087"/>
      <c r="ALX223" s="1087"/>
      <c r="ALY223" s="1087"/>
      <c r="ALZ223" s="1087"/>
      <c r="AMA223" s="1087"/>
      <c r="AMB223" s="1087"/>
      <c r="AMC223" s="1087"/>
      <c r="AMD223" s="1087"/>
      <c r="AME223" s="1087"/>
      <c r="AMF223" s="1087"/>
      <c r="AMG223" s="1087"/>
      <c r="AMH223" s="1087"/>
    </row>
    <row r="224" spans="1:1024" s="793" customFormat="1" ht="12" x14ac:dyDescent="0.2">
      <c r="A224" s="1113" t="s">
        <v>2820</v>
      </c>
      <c r="B224" s="793" t="s">
        <v>2819</v>
      </c>
      <c r="C224" s="1085">
        <v>501904594.68000001</v>
      </c>
      <c r="D224" s="1085">
        <v>437768.21</v>
      </c>
      <c r="E224" s="1085">
        <v>502342362.88999999</v>
      </c>
      <c r="F224" s="1085">
        <v>231476952.28</v>
      </c>
      <c r="G224" s="1085">
        <v>270865410.61000001</v>
      </c>
      <c r="H224" s="1357">
        <f t="shared" si="3"/>
        <v>0.46079520538204632</v>
      </c>
      <c r="I224" s="1087"/>
      <c r="J224" s="1087"/>
      <c r="K224" s="1087"/>
      <c r="L224" s="1087"/>
      <c r="M224" s="1087"/>
      <c r="N224" s="1087"/>
      <c r="O224" s="1087"/>
      <c r="P224" s="1087"/>
      <c r="Q224" s="1087"/>
      <c r="R224" s="1087"/>
      <c r="S224" s="1087"/>
      <c r="T224" s="1087"/>
      <c r="U224" s="1087"/>
      <c r="V224" s="1087"/>
      <c r="W224" s="1087"/>
      <c r="X224" s="1087"/>
      <c r="Y224" s="1087"/>
      <c r="Z224" s="1087"/>
      <c r="AA224" s="1087"/>
      <c r="AB224" s="1087"/>
      <c r="AC224" s="1087"/>
      <c r="AD224" s="1087"/>
      <c r="AE224" s="1087"/>
      <c r="AF224" s="1087"/>
      <c r="AG224" s="1087"/>
      <c r="AH224" s="1087"/>
      <c r="AI224" s="1087"/>
      <c r="AJ224" s="1087"/>
      <c r="AK224" s="1087"/>
      <c r="AL224" s="1087"/>
      <c r="AM224" s="1087"/>
      <c r="AN224" s="1087"/>
      <c r="AO224" s="1087"/>
      <c r="AP224" s="1087"/>
      <c r="AQ224" s="1087"/>
      <c r="AR224" s="1087"/>
      <c r="AS224" s="1087"/>
      <c r="AT224" s="1087"/>
      <c r="AU224" s="1087"/>
      <c r="AV224" s="1087"/>
      <c r="AW224" s="1087"/>
      <c r="AX224" s="1087"/>
      <c r="AY224" s="1087"/>
      <c r="AZ224" s="1087"/>
      <c r="BA224" s="1087"/>
      <c r="BB224" s="1087"/>
      <c r="BC224" s="1087"/>
      <c r="BD224" s="1087"/>
      <c r="BE224" s="1087"/>
      <c r="BF224" s="1087"/>
      <c r="BG224" s="1087"/>
      <c r="BH224" s="1087"/>
      <c r="BI224" s="1087"/>
      <c r="BJ224" s="1087"/>
      <c r="BK224" s="1087"/>
      <c r="BL224" s="1087"/>
      <c r="BM224" s="1087"/>
      <c r="BN224" s="1087"/>
      <c r="BO224" s="1087"/>
      <c r="BP224" s="1087"/>
      <c r="BQ224" s="1087"/>
      <c r="BR224" s="1087"/>
      <c r="BS224" s="1087"/>
      <c r="BT224" s="1087"/>
      <c r="BU224" s="1087"/>
      <c r="BV224" s="1087"/>
      <c r="BW224" s="1087"/>
      <c r="BX224" s="1087"/>
      <c r="BY224" s="1087"/>
      <c r="BZ224" s="1087"/>
      <c r="CA224" s="1087"/>
      <c r="CB224" s="1087"/>
      <c r="CC224" s="1087"/>
      <c r="CD224" s="1087"/>
      <c r="CE224" s="1087"/>
      <c r="CF224" s="1087"/>
      <c r="CG224" s="1087"/>
      <c r="CH224" s="1087"/>
      <c r="CI224" s="1087"/>
      <c r="CJ224" s="1087"/>
      <c r="CK224" s="1087"/>
      <c r="CL224" s="1087"/>
      <c r="CM224" s="1087"/>
      <c r="CN224" s="1087"/>
      <c r="CO224" s="1087"/>
      <c r="CP224" s="1087"/>
      <c r="CQ224" s="1087"/>
      <c r="CR224" s="1087"/>
      <c r="CS224" s="1087"/>
      <c r="CT224" s="1087"/>
      <c r="CU224" s="1087"/>
      <c r="CV224" s="1087"/>
      <c r="CW224" s="1087"/>
      <c r="CX224" s="1087"/>
      <c r="CY224" s="1087"/>
      <c r="CZ224" s="1087"/>
      <c r="DA224" s="1087"/>
      <c r="DB224" s="1087"/>
      <c r="DC224" s="1087"/>
      <c r="DD224" s="1087"/>
      <c r="DE224" s="1087"/>
      <c r="DF224" s="1087"/>
      <c r="DG224" s="1087"/>
      <c r="DH224" s="1087"/>
      <c r="DI224" s="1087"/>
      <c r="DJ224" s="1087"/>
      <c r="DK224" s="1087"/>
      <c r="DL224" s="1087"/>
      <c r="DM224" s="1087"/>
      <c r="DN224" s="1087"/>
      <c r="DO224" s="1087"/>
      <c r="DP224" s="1087"/>
      <c r="DQ224" s="1087"/>
      <c r="DR224" s="1087"/>
      <c r="DS224" s="1087"/>
      <c r="DT224" s="1087"/>
      <c r="DU224" s="1087"/>
      <c r="DV224" s="1087"/>
      <c r="DW224" s="1087"/>
      <c r="DX224" s="1087"/>
      <c r="DY224" s="1087"/>
      <c r="DZ224" s="1087"/>
      <c r="EA224" s="1087"/>
      <c r="EB224" s="1087"/>
      <c r="EC224" s="1087"/>
      <c r="ED224" s="1087"/>
      <c r="EE224" s="1087"/>
      <c r="EF224" s="1087"/>
      <c r="EG224" s="1087"/>
      <c r="EH224" s="1087"/>
      <c r="EI224" s="1087"/>
      <c r="EJ224" s="1087"/>
      <c r="EK224" s="1087"/>
      <c r="EL224" s="1087"/>
      <c r="EM224" s="1087"/>
      <c r="EN224" s="1087"/>
      <c r="EO224" s="1087"/>
      <c r="EP224" s="1087"/>
      <c r="EQ224" s="1087"/>
      <c r="ER224" s="1087"/>
      <c r="ES224" s="1087"/>
      <c r="ET224" s="1087"/>
      <c r="EU224" s="1087"/>
      <c r="EV224" s="1087"/>
      <c r="EW224" s="1087"/>
      <c r="EX224" s="1087"/>
      <c r="EY224" s="1087"/>
      <c r="EZ224" s="1087"/>
      <c r="FA224" s="1087"/>
      <c r="FB224" s="1087"/>
      <c r="FC224" s="1087"/>
      <c r="FD224" s="1087"/>
      <c r="FE224" s="1087"/>
      <c r="FF224" s="1087"/>
      <c r="FG224" s="1087"/>
      <c r="FH224" s="1087"/>
      <c r="FI224" s="1087"/>
      <c r="FJ224" s="1087"/>
      <c r="FK224" s="1087"/>
      <c r="FL224" s="1087"/>
      <c r="FM224" s="1087"/>
      <c r="FN224" s="1087"/>
      <c r="FO224" s="1087"/>
      <c r="FP224" s="1087"/>
      <c r="FQ224" s="1087"/>
      <c r="FR224" s="1087"/>
      <c r="FS224" s="1087"/>
      <c r="FT224" s="1087"/>
      <c r="FU224" s="1087"/>
      <c r="FV224" s="1087"/>
      <c r="FW224" s="1087"/>
      <c r="FX224" s="1087"/>
      <c r="FY224" s="1087"/>
      <c r="FZ224" s="1087"/>
      <c r="GA224" s="1087"/>
      <c r="GB224" s="1087"/>
      <c r="GC224" s="1087"/>
      <c r="GD224" s="1087"/>
      <c r="GE224" s="1087"/>
      <c r="GF224" s="1087"/>
      <c r="GG224" s="1087"/>
      <c r="GH224" s="1087"/>
      <c r="GI224" s="1087"/>
      <c r="GJ224" s="1087"/>
      <c r="GK224" s="1087"/>
      <c r="GL224" s="1087"/>
      <c r="GM224" s="1087"/>
      <c r="GN224" s="1087"/>
      <c r="GO224" s="1087"/>
      <c r="GP224" s="1087"/>
      <c r="GQ224" s="1087"/>
      <c r="GR224" s="1087"/>
      <c r="GS224" s="1087"/>
      <c r="GT224" s="1087"/>
      <c r="GU224" s="1087"/>
      <c r="GV224" s="1087"/>
      <c r="GW224" s="1087"/>
      <c r="GX224" s="1087"/>
      <c r="GY224" s="1087"/>
      <c r="GZ224" s="1087"/>
      <c r="HA224" s="1087"/>
      <c r="HB224" s="1087"/>
      <c r="HC224" s="1087"/>
      <c r="HD224" s="1087"/>
      <c r="HE224" s="1087"/>
      <c r="HF224" s="1087"/>
      <c r="HG224" s="1087"/>
      <c r="HH224" s="1087"/>
      <c r="HI224" s="1087"/>
      <c r="HJ224" s="1087"/>
      <c r="HK224" s="1087"/>
      <c r="HL224" s="1087"/>
      <c r="HM224" s="1087"/>
      <c r="HN224" s="1087"/>
      <c r="HO224" s="1087"/>
      <c r="HP224" s="1087"/>
      <c r="HQ224" s="1087"/>
      <c r="HR224" s="1087"/>
      <c r="HS224" s="1087"/>
      <c r="HT224" s="1087"/>
      <c r="HU224" s="1087"/>
      <c r="HV224" s="1087"/>
      <c r="HW224" s="1087"/>
      <c r="HX224" s="1087"/>
      <c r="HY224" s="1087"/>
      <c r="HZ224" s="1087"/>
      <c r="IA224" s="1087"/>
      <c r="IB224" s="1087"/>
      <c r="IC224" s="1087"/>
      <c r="ID224" s="1087"/>
      <c r="IE224" s="1087"/>
      <c r="IF224" s="1087"/>
      <c r="IG224" s="1087"/>
      <c r="IH224" s="1087"/>
      <c r="II224" s="1087"/>
      <c r="IJ224" s="1087"/>
      <c r="IK224" s="1087"/>
      <c r="IL224" s="1087"/>
      <c r="IM224" s="1087"/>
      <c r="IN224" s="1087"/>
      <c r="IO224" s="1087"/>
      <c r="IP224" s="1087"/>
      <c r="IQ224" s="1087"/>
      <c r="IR224" s="1087"/>
      <c r="IS224" s="1087"/>
      <c r="IT224" s="1087"/>
      <c r="IU224" s="1087"/>
      <c r="IV224" s="1087"/>
      <c r="IW224" s="1087"/>
      <c r="IX224" s="1087"/>
      <c r="IY224" s="1087"/>
      <c r="IZ224" s="1087"/>
      <c r="JA224" s="1087"/>
      <c r="JB224" s="1087"/>
      <c r="JC224" s="1087"/>
      <c r="JD224" s="1087"/>
      <c r="JE224" s="1087"/>
      <c r="JF224" s="1087"/>
      <c r="JG224" s="1087"/>
      <c r="JH224" s="1087"/>
      <c r="JI224" s="1087"/>
      <c r="JJ224" s="1087"/>
      <c r="JK224" s="1087"/>
      <c r="JL224" s="1087"/>
      <c r="JM224" s="1087"/>
      <c r="JN224" s="1087"/>
      <c r="JO224" s="1087"/>
      <c r="JP224" s="1087"/>
      <c r="JQ224" s="1087"/>
      <c r="JR224" s="1087"/>
      <c r="JS224" s="1087"/>
      <c r="JT224" s="1087"/>
      <c r="JU224" s="1087"/>
      <c r="JV224" s="1087"/>
      <c r="JW224" s="1087"/>
      <c r="JX224" s="1087"/>
      <c r="JY224" s="1087"/>
      <c r="JZ224" s="1087"/>
      <c r="KA224" s="1087"/>
      <c r="KB224" s="1087"/>
      <c r="KC224" s="1087"/>
      <c r="KD224" s="1087"/>
      <c r="KE224" s="1087"/>
      <c r="KF224" s="1087"/>
      <c r="KG224" s="1087"/>
      <c r="KH224" s="1087"/>
      <c r="KI224" s="1087"/>
      <c r="KJ224" s="1087"/>
      <c r="KK224" s="1087"/>
      <c r="KL224" s="1087"/>
      <c r="KM224" s="1087"/>
      <c r="KN224" s="1087"/>
      <c r="KO224" s="1087"/>
      <c r="KP224" s="1087"/>
      <c r="KQ224" s="1087"/>
      <c r="KR224" s="1087"/>
      <c r="KS224" s="1087"/>
      <c r="KT224" s="1087"/>
      <c r="KU224" s="1087"/>
      <c r="KV224" s="1087"/>
      <c r="KW224" s="1087"/>
      <c r="KX224" s="1087"/>
      <c r="KY224" s="1087"/>
      <c r="KZ224" s="1087"/>
      <c r="LA224" s="1087"/>
      <c r="LB224" s="1087"/>
      <c r="LC224" s="1087"/>
      <c r="LD224" s="1087"/>
      <c r="LE224" s="1087"/>
      <c r="LF224" s="1087"/>
      <c r="LG224" s="1087"/>
      <c r="LH224" s="1087"/>
      <c r="LI224" s="1087"/>
      <c r="LJ224" s="1087"/>
      <c r="LK224" s="1087"/>
      <c r="LL224" s="1087"/>
      <c r="LM224" s="1087"/>
      <c r="LN224" s="1087"/>
      <c r="LO224" s="1087"/>
      <c r="LP224" s="1087"/>
      <c r="LQ224" s="1087"/>
      <c r="LR224" s="1087"/>
      <c r="LS224" s="1087"/>
      <c r="LT224" s="1087"/>
      <c r="LU224" s="1087"/>
      <c r="LV224" s="1087"/>
      <c r="LW224" s="1087"/>
      <c r="LX224" s="1087"/>
      <c r="LY224" s="1087"/>
      <c r="LZ224" s="1087"/>
      <c r="MA224" s="1087"/>
      <c r="MB224" s="1087"/>
      <c r="MC224" s="1087"/>
      <c r="MD224" s="1087"/>
      <c r="ME224" s="1087"/>
      <c r="MF224" s="1087"/>
      <c r="MG224" s="1087"/>
      <c r="MH224" s="1087"/>
      <c r="MI224" s="1087"/>
      <c r="MJ224" s="1087"/>
      <c r="MK224" s="1087"/>
      <c r="ML224" s="1087"/>
      <c r="MM224" s="1087"/>
      <c r="MN224" s="1087"/>
      <c r="MO224" s="1087"/>
      <c r="MP224" s="1087"/>
      <c r="MQ224" s="1087"/>
      <c r="MR224" s="1087"/>
      <c r="MS224" s="1087"/>
      <c r="MT224" s="1087"/>
      <c r="MU224" s="1087"/>
      <c r="MV224" s="1087"/>
      <c r="MW224" s="1087"/>
      <c r="MX224" s="1087"/>
      <c r="MY224" s="1087"/>
      <c r="MZ224" s="1087"/>
      <c r="NA224" s="1087"/>
      <c r="NB224" s="1087"/>
      <c r="NC224" s="1087"/>
      <c r="ND224" s="1087"/>
      <c r="NE224" s="1087"/>
      <c r="NF224" s="1087"/>
      <c r="NG224" s="1087"/>
      <c r="NH224" s="1087"/>
      <c r="NI224" s="1087"/>
      <c r="NJ224" s="1087"/>
      <c r="NK224" s="1087"/>
      <c r="NL224" s="1087"/>
      <c r="NM224" s="1087"/>
      <c r="NN224" s="1087"/>
      <c r="NO224" s="1087"/>
      <c r="NP224" s="1087"/>
      <c r="NQ224" s="1087"/>
      <c r="NR224" s="1087"/>
      <c r="NS224" s="1087"/>
      <c r="NT224" s="1087"/>
      <c r="NU224" s="1087"/>
      <c r="NV224" s="1087"/>
      <c r="NW224" s="1087"/>
      <c r="NX224" s="1087"/>
      <c r="NY224" s="1087"/>
      <c r="NZ224" s="1087"/>
      <c r="OA224" s="1087"/>
      <c r="OB224" s="1087"/>
      <c r="OC224" s="1087"/>
      <c r="OD224" s="1087"/>
      <c r="OE224" s="1087"/>
      <c r="OF224" s="1087"/>
      <c r="OG224" s="1087"/>
      <c r="OH224" s="1087"/>
      <c r="OI224" s="1087"/>
      <c r="OJ224" s="1087"/>
      <c r="OK224" s="1087"/>
      <c r="OL224" s="1087"/>
      <c r="OM224" s="1087"/>
      <c r="ON224" s="1087"/>
      <c r="OO224" s="1087"/>
      <c r="OP224" s="1087"/>
      <c r="OQ224" s="1087"/>
      <c r="OR224" s="1087"/>
      <c r="OS224" s="1087"/>
      <c r="OT224" s="1087"/>
      <c r="OU224" s="1087"/>
      <c r="OV224" s="1087"/>
      <c r="OW224" s="1087"/>
      <c r="OX224" s="1087"/>
      <c r="OY224" s="1087"/>
      <c r="OZ224" s="1087"/>
      <c r="PA224" s="1087"/>
      <c r="PB224" s="1087"/>
      <c r="PC224" s="1087"/>
      <c r="PD224" s="1087"/>
      <c r="PE224" s="1087"/>
      <c r="PF224" s="1087"/>
      <c r="PG224" s="1087"/>
      <c r="PH224" s="1087"/>
      <c r="PI224" s="1087"/>
      <c r="PJ224" s="1087"/>
      <c r="PK224" s="1087"/>
      <c r="PL224" s="1087"/>
      <c r="PM224" s="1087"/>
      <c r="PN224" s="1087"/>
      <c r="PO224" s="1087"/>
      <c r="PP224" s="1087"/>
      <c r="PQ224" s="1087"/>
      <c r="PR224" s="1087"/>
      <c r="PS224" s="1087"/>
      <c r="PT224" s="1087"/>
      <c r="PU224" s="1087"/>
      <c r="PV224" s="1087"/>
      <c r="PW224" s="1087"/>
      <c r="PX224" s="1087"/>
      <c r="PY224" s="1087"/>
      <c r="PZ224" s="1087"/>
      <c r="QA224" s="1087"/>
      <c r="QB224" s="1087"/>
      <c r="QC224" s="1087"/>
      <c r="QD224" s="1087"/>
      <c r="QE224" s="1087"/>
      <c r="QF224" s="1087"/>
      <c r="QG224" s="1087"/>
      <c r="QH224" s="1087"/>
      <c r="QI224" s="1087"/>
      <c r="QJ224" s="1087"/>
      <c r="QK224" s="1087"/>
      <c r="QL224" s="1087"/>
      <c r="QM224" s="1087"/>
      <c r="QN224" s="1087"/>
      <c r="QO224" s="1087"/>
      <c r="QP224" s="1087"/>
      <c r="QQ224" s="1087"/>
      <c r="QR224" s="1087"/>
      <c r="QS224" s="1087"/>
      <c r="QT224" s="1087"/>
      <c r="QU224" s="1087"/>
      <c r="QV224" s="1087"/>
      <c r="QW224" s="1087"/>
      <c r="QX224" s="1087"/>
      <c r="QY224" s="1087"/>
      <c r="QZ224" s="1087"/>
      <c r="RA224" s="1087"/>
      <c r="RB224" s="1087"/>
      <c r="RC224" s="1087"/>
      <c r="RD224" s="1087"/>
      <c r="RE224" s="1087"/>
      <c r="RF224" s="1087"/>
      <c r="RG224" s="1087"/>
      <c r="RH224" s="1087"/>
      <c r="RI224" s="1087"/>
      <c r="RJ224" s="1087"/>
      <c r="RK224" s="1087"/>
      <c r="RL224" s="1087"/>
      <c r="RM224" s="1087"/>
      <c r="RN224" s="1087"/>
      <c r="RO224" s="1087"/>
      <c r="RP224" s="1087"/>
      <c r="RQ224" s="1087"/>
      <c r="RR224" s="1087"/>
      <c r="RS224" s="1087"/>
      <c r="RT224" s="1087"/>
      <c r="RU224" s="1087"/>
      <c r="RV224" s="1087"/>
      <c r="RW224" s="1087"/>
      <c r="RX224" s="1087"/>
      <c r="RY224" s="1087"/>
      <c r="RZ224" s="1087"/>
      <c r="SA224" s="1087"/>
      <c r="SB224" s="1087"/>
      <c r="SC224" s="1087"/>
      <c r="SD224" s="1087"/>
      <c r="SE224" s="1087"/>
      <c r="SF224" s="1087"/>
      <c r="SG224" s="1087"/>
      <c r="SH224" s="1087"/>
      <c r="SI224" s="1087"/>
      <c r="SJ224" s="1087"/>
      <c r="SK224" s="1087"/>
      <c r="SL224" s="1087"/>
      <c r="SM224" s="1087"/>
      <c r="SN224" s="1087"/>
      <c r="SO224" s="1087"/>
      <c r="SP224" s="1087"/>
      <c r="SQ224" s="1087"/>
      <c r="SR224" s="1087"/>
      <c r="SS224" s="1087"/>
      <c r="ST224" s="1087"/>
      <c r="SU224" s="1087"/>
      <c r="SV224" s="1087"/>
      <c r="SW224" s="1087"/>
      <c r="SX224" s="1087"/>
      <c r="SY224" s="1087"/>
      <c r="SZ224" s="1087"/>
      <c r="TA224" s="1087"/>
      <c r="TB224" s="1087"/>
      <c r="TC224" s="1087"/>
      <c r="TD224" s="1087"/>
      <c r="TE224" s="1087"/>
      <c r="TF224" s="1087"/>
      <c r="TG224" s="1087"/>
      <c r="TH224" s="1087"/>
      <c r="TI224" s="1087"/>
      <c r="TJ224" s="1087"/>
      <c r="TK224" s="1087"/>
      <c r="TL224" s="1087"/>
      <c r="TM224" s="1087"/>
      <c r="TN224" s="1087"/>
      <c r="TO224" s="1087"/>
      <c r="TP224" s="1087"/>
      <c r="TQ224" s="1087"/>
      <c r="TR224" s="1087"/>
      <c r="TS224" s="1087"/>
      <c r="TT224" s="1087"/>
      <c r="TU224" s="1087"/>
      <c r="TV224" s="1087"/>
      <c r="TW224" s="1087"/>
      <c r="TX224" s="1087"/>
      <c r="TY224" s="1087"/>
      <c r="TZ224" s="1087"/>
      <c r="UA224" s="1087"/>
      <c r="UB224" s="1087"/>
      <c r="UC224" s="1087"/>
      <c r="UD224" s="1087"/>
      <c r="UE224" s="1087"/>
      <c r="UF224" s="1087"/>
      <c r="UG224" s="1087"/>
      <c r="UH224" s="1087"/>
      <c r="UI224" s="1087"/>
      <c r="UJ224" s="1087"/>
      <c r="UK224" s="1087"/>
      <c r="UL224" s="1087"/>
      <c r="UM224" s="1087"/>
      <c r="UN224" s="1087"/>
      <c r="UO224" s="1087"/>
      <c r="UP224" s="1087"/>
      <c r="UQ224" s="1087"/>
      <c r="UR224" s="1087"/>
      <c r="US224" s="1087"/>
      <c r="UT224" s="1087"/>
      <c r="UU224" s="1087"/>
      <c r="UV224" s="1087"/>
      <c r="UW224" s="1087"/>
      <c r="UX224" s="1087"/>
      <c r="UY224" s="1087"/>
      <c r="UZ224" s="1087"/>
      <c r="VA224" s="1087"/>
      <c r="VB224" s="1087"/>
      <c r="VC224" s="1087"/>
      <c r="VD224" s="1087"/>
      <c r="VE224" s="1087"/>
      <c r="VF224" s="1087"/>
      <c r="VG224" s="1087"/>
      <c r="VH224" s="1087"/>
      <c r="VI224" s="1087"/>
      <c r="VJ224" s="1087"/>
      <c r="VK224" s="1087"/>
      <c r="VL224" s="1087"/>
      <c r="VM224" s="1087"/>
      <c r="VN224" s="1087"/>
      <c r="VO224" s="1087"/>
      <c r="VP224" s="1087"/>
      <c r="VQ224" s="1087"/>
      <c r="VR224" s="1087"/>
      <c r="VS224" s="1087"/>
      <c r="VT224" s="1087"/>
      <c r="VU224" s="1087"/>
      <c r="VV224" s="1087"/>
      <c r="VW224" s="1087"/>
      <c r="VX224" s="1087"/>
      <c r="VY224" s="1087"/>
      <c r="VZ224" s="1087"/>
      <c r="WA224" s="1087"/>
      <c r="WB224" s="1087"/>
      <c r="WC224" s="1087"/>
      <c r="WD224" s="1087"/>
      <c r="WE224" s="1087"/>
      <c r="WF224" s="1087"/>
      <c r="WG224" s="1087"/>
      <c r="WH224" s="1087"/>
      <c r="WI224" s="1087"/>
      <c r="WJ224" s="1087"/>
      <c r="WK224" s="1087"/>
      <c r="WL224" s="1087"/>
      <c r="WM224" s="1087"/>
      <c r="WN224" s="1087"/>
      <c r="WO224" s="1087"/>
      <c r="WP224" s="1087"/>
      <c r="WQ224" s="1087"/>
      <c r="WR224" s="1087"/>
      <c r="WS224" s="1087"/>
      <c r="WT224" s="1087"/>
      <c r="WU224" s="1087"/>
      <c r="WV224" s="1087"/>
      <c r="WW224" s="1087"/>
      <c r="WX224" s="1087"/>
      <c r="WY224" s="1087"/>
      <c r="WZ224" s="1087"/>
      <c r="XA224" s="1087"/>
      <c r="XB224" s="1087"/>
      <c r="XC224" s="1087"/>
      <c r="XD224" s="1087"/>
      <c r="XE224" s="1087"/>
      <c r="XF224" s="1087"/>
      <c r="XG224" s="1087"/>
      <c r="XH224" s="1087"/>
      <c r="XI224" s="1087"/>
      <c r="XJ224" s="1087"/>
      <c r="XK224" s="1087"/>
      <c r="XL224" s="1087"/>
      <c r="XM224" s="1087"/>
      <c r="XN224" s="1087"/>
      <c r="XO224" s="1087"/>
      <c r="XP224" s="1087"/>
      <c r="XQ224" s="1087"/>
      <c r="XR224" s="1087"/>
      <c r="XS224" s="1087"/>
      <c r="XT224" s="1087"/>
      <c r="XU224" s="1087"/>
      <c r="XV224" s="1087"/>
      <c r="XW224" s="1087"/>
      <c r="XX224" s="1087"/>
      <c r="XY224" s="1087"/>
      <c r="XZ224" s="1087"/>
      <c r="YA224" s="1087"/>
      <c r="YB224" s="1087"/>
      <c r="YC224" s="1087"/>
      <c r="YD224" s="1087"/>
      <c r="YE224" s="1087"/>
      <c r="YF224" s="1087"/>
      <c r="YG224" s="1087"/>
      <c r="YH224" s="1087"/>
      <c r="YI224" s="1087"/>
      <c r="YJ224" s="1087"/>
      <c r="YK224" s="1087"/>
      <c r="YL224" s="1087"/>
      <c r="YM224" s="1087"/>
      <c r="YN224" s="1087"/>
      <c r="YO224" s="1087"/>
      <c r="YP224" s="1087"/>
      <c r="YQ224" s="1087"/>
      <c r="YR224" s="1087"/>
      <c r="YS224" s="1087"/>
      <c r="YT224" s="1087"/>
      <c r="YU224" s="1087"/>
      <c r="YV224" s="1087"/>
      <c r="YW224" s="1087"/>
      <c r="YX224" s="1087"/>
      <c r="YY224" s="1087"/>
      <c r="YZ224" s="1087"/>
      <c r="ZA224" s="1087"/>
      <c r="ZB224" s="1087"/>
      <c r="ZC224" s="1087"/>
      <c r="ZD224" s="1087"/>
      <c r="ZE224" s="1087"/>
      <c r="ZF224" s="1087"/>
      <c r="ZG224" s="1087"/>
      <c r="ZH224" s="1087"/>
      <c r="ZI224" s="1087"/>
      <c r="ZJ224" s="1087"/>
      <c r="ZK224" s="1087"/>
      <c r="ZL224" s="1087"/>
      <c r="ZM224" s="1087"/>
      <c r="ZN224" s="1087"/>
      <c r="ZO224" s="1087"/>
      <c r="ZP224" s="1087"/>
      <c r="ZQ224" s="1087"/>
      <c r="ZR224" s="1087"/>
      <c r="ZS224" s="1087"/>
      <c r="ZT224" s="1087"/>
      <c r="ZU224" s="1087"/>
      <c r="ZV224" s="1087"/>
      <c r="ZW224" s="1087"/>
      <c r="ZX224" s="1087"/>
      <c r="ZY224" s="1087"/>
      <c r="ZZ224" s="1087"/>
      <c r="AAA224" s="1087"/>
      <c r="AAB224" s="1087"/>
      <c r="AAC224" s="1087"/>
      <c r="AAD224" s="1087"/>
      <c r="AAE224" s="1087"/>
      <c r="AAF224" s="1087"/>
      <c r="AAG224" s="1087"/>
      <c r="AAH224" s="1087"/>
      <c r="AAI224" s="1087"/>
      <c r="AAJ224" s="1087"/>
      <c r="AAK224" s="1087"/>
      <c r="AAL224" s="1087"/>
      <c r="AAM224" s="1087"/>
      <c r="AAN224" s="1087"/>
      <c r="AAO224" s="1087"/>
      <c r="AAP224" s="1087"/>
      <c r="AAQ224" s="1087"/>
      <c r="AAR224" s="1087"/>
      <c r="AAS224" s="1087"/>
      <c r="AAT224" s="1087"/>
      <c r="AAU224" s="1087"/>
      <c r="AAV224" s="1087"/>
      <c r="AAW224" s="1087"/>
      <c r="AAX224" s="1087"/>
      <c r="AAY224" s="1087"/>
      <c r="AAZ224" s="1087"/>
      <c r="ABA224" s="1087"/>
      <c r="ABB224" s="1087"/>
      <c r="ABC224" s="1087"/>
      <c r="ABD224" s="1087"/>
      <c r="ABE224" s="1087"/>
      <c r="ABF224" s="1087"/>
      <c r="ABG224" s="1087"/>
      <c r="ABH224" s="1087"/>
      <c r="ABI224" s="1087"/>
      <c r="ABJ224" s="1087"/>
      <c r="ABK224" s="1087"/>
      <c r="ABL224" s="1087"/>
      <c r="ABM224" s="1087"/>
      <c r="ABN224" s="1087"/>
      <c r="ABO224" s="1087"/>
      <c r="ABP224" s="1087"/>
      <c r="ABQ224" s="1087"/>
      <c r="ABR224" s="1087"/>
      <c r="ABS224" s="1087"/>
      <c r="ABT224" s="1087"/>
      <c r="ABU224" s="1087"/>
      <c r="ABV224" s="1087"/>
      <c r="ABW224" s="1087"/>
      <c r="ABX224" s="1087"/>
      <c r="ABY224" s="1087"/>
      <c r="ABZ224" s="1087"/>
      <c r="ACA224" s="1087"/>
      <c r="ACB224" s="1087"/>
      <c r="ACC224" s="1087"/>
      <c r="ACD224" s="1087"/>
      <c r="ACE224" s="1087"/>
      <c r="ACF224" s="1087"/>
      <c r="ACG224" s="1087"/>
      <c r="ACH224" s="1087"/>
      <c r="ACI224" s="1087"/>
      <c r="ACJ224" s="1087"/>
      <c r="ACK224" s="1087"/>
      <c r="ACL224" s="1087"/>
      <c r="ACM224" s="1087"/>
      <c r="ACN224" s="1087"/>
      <c r="ACO224" s="1087"/>
      <c r="ACP224" s="1087"/>
      <c r="ACQ224" s="1087"/>
      <c r="ACR224" s="1087"/>
      <c r="ACS224" s="1087"/>
      <c r="ACT224" s="1087"/>
      <c r="ACU224" s="1087"/>
      <c r="ACV224" s="1087"/>
      <c r="ACW224" s="1087"/>
      <c r="ACX224" s="1087"/>
      <c r="ACY224" s="1087"/>
      <c r="ACZ224" s="1087"/>
      <c r="ADA224" s="1087"/>
      <c r="ADB224" s="1087"/>
      <c r="ADC224" s="1087"/>
      <c r="ADD224" s="1087"/>
      <c r="ADE224" s="1087"/>
      <c r="ADF224" s="1087"/>
      <c r="ADG224" s="1087"/>
      <c r="ADH224" s="1087"/>
      <c r="ADI224" s="1087"/>
      <c r="ADJ224" s="1087"/>
      <c r="ADK224" s="1087"/>
      <c r="ADL224" s="1087"/>
      <c r="ADM224" s="1087"/>
      <c r="ADN224" s="1087"/>
      <c r="ADO224" s="1087"/>
      <c r="ADP224" s="1087"/>
      <c r="ADQ224" s="1087"/>
      <c r="ADR224" s="1087"/>
      <c r="ADS224" s="1087"/>
      <c r="ADT224" s="1087"/>
      <c r="ADU224" s="1087"/>
      <c r="ADV224" s="1087"/>
      <c r="ADW224" s="1087"/>
      <c r="ADX224" s="1087"/>
      <c r="ADY224" s="1087"/>
      <c r="ADZ224" s="1087"/>
      <c r="AEA224" s="1087"/>
      <c r="AEB224" s="1087"/>
      <c r="AEC224" s="1087"/>
      <c r="AED224" s="1087"/>
      <c r="AEE224" s="1087"/>
      <c r="AEF224" s="1087"/>
      <c r="AEG224" s="1087"/>
      <c r="AEH224" s="1087"/>
      <c r="AEI224" s="1087"/>
      <c r="AEJ224" s="1087"/>
      <c r="AEK224" s="1087"/>
      <c r="AEL224" s="1087"/>
      <c r="AEM224" s="1087"/>
      <c r="AEN224" s="1087"/>
      <c r="AEO224" s="1087"/>
      <c r="AEP224" s="1087"/>
      <c r="AEQ224" s="1087"/>
      <c r="AER224" s="1087"/>
      <c r="AES224" s="1087"/>
      <c r="AET224" s="1087"/>
      <c r="AEU224" s="1087"/>
      <c r="AEV224" s="1087"/>
      <c r="AEW224" s="1087"/>
      <c r="AEX224" s="1087"/>
      <c r="AEY224" s="1087"/>
      <c r="AEZ224" s="1087"/>
      <c r="AFA224" s="1087"/>
      <c r="AFB224" s="1087"/>
      <c r="AFC224" s="1087"/>
      <c r="AFD224" s="1087"/>
      <c r="AFE224" s="1087"/>
      <c r="AFF224" s="1087"/>
      <c r="AFG224" s="1087"/>
      <c r="AFH224" s="1087"/>
      <c r="AFI224" s="1087"/>
      <c r="AFJ224" s="1087"/>
      <c r="AFK224" s="1087"/>
      <c r="AFL224" s="1087"/>
      <c r="AFM224" s="1087"/>
      <c r="AFN224" s="1087"/>
      <c r="AFO224" s="1087"/>
      <c r="AFP224" s="1087"/>
      <c r="AFQ224" s="1087"/>
      <c r="AFR224" s="1087"/>
      <c r="AFS224" s="1087"/>
      <c r="AFT224" s="1087"/>
      <c r="AFU224" s="1087"/>
      <c r="AFV224" s="1087"/>
      <c r="AFW224" s="1087"/>
      <c r="AFX224" s="1087"/>
      <c r="AFY224" s="1087"/>
      <c r="AFZ224" s="1087"/>
      <c r="AGA224" s="1087"/>
      <c r="AGB224" s="1087"/>
      <c r="AGC224" s="1087"/>
      <c r="AGD224" s="1087"/>
      <c r="AGE224" s="1087"/>
      <c r="AGF224" s="1087"/>
      <c r="AGG224" s="1087"/>
      <c r="AGH224" s="1087"/>
      <c r="AGI224" s="1087"/>
      <c r="AGJ224" s="1087"/>
      <c r="AGK224" s="1087"/>
      <c r="AGL224" s="1087"/>
      <c r="AGM224" s="1087"/>
      <c r="AGN224" s="1087"/>
      <c r="AGO224" s="1087"/>
      <c r="AGP224" s="1087"/>
      <c r="AGQ224" s="1087"/>
      <c r="AGR224" s="1087"/>
      <c r="AGS224" s="1087"/>
      <c r="AGT224" s="1087"/>
      <c r="AGU224" s="1087"/>
      <c r="AGV224" s="1087"/>
      <c r="AGW224" s="1087"/>
      <c r="AGX224" s="1087"/>
      <c r="AGY224" s="1087"/>
      <c r="AGZ224" s="1087"/>
      <c r="AHA224" s="1087"/>
      <c r="AHB224" s="1087"/>
      <c r="AHC224" s="1087"/>
      <c r="AHD224" s="1087"/>
      <c r="AHE224" s="1087"/>
      <c r="AHF224" s="1087"/>
      <c r="AHG224" s="1087"/>
      <c r="AHH224" s="1087"/>
      <c r="AHI224" s="1087"/>
      <c r="AHJ224" s="1087"/>
      <c r="AHK224" s="1087"/>
      <c r="AHL224" s="1087"/>
      <c r="AHM224" s="1087"/>
      <c r="AHN224" s="1087"/>
      <c r="AHO224" s="1087"/>
      <c r="AHP224" s="1087"/>
      <c r="AHQ224" s="1087"/>
      <c r="AHR224" s="1087"/>
      <c r="AHS224" s="1087"/>
      <c r="AHT224" s="1087"/>
      <c r="AHU224" s="1087"/>
      <c r="AHV224" s="1087"/>
      <c r="AHW224" s="1087"/>
      <c r="AHX224" s="1087"/>
      <c r="AHY224" s="1087"/>
      <c r="AHZ224" s="1087"/>
      <c r="AIA224" s="1087"/>
      <c r="AIB224" s="1087"/>
      <c r="AIC224" s="1087"/>
      <c r="AID224" s="1087"/>
      <c r="AIE224" s="1087"/>
      <c r="AIF224" s="1087"/>
      <c r="AIG224" s="1087"/>
      <c r="AIH224" s="1087"/>
      <c r="AII224" s="1087"/>
      <c r="AIJ224" s="1087"/>
      <c r="AIK224" s="1087"/>
      <c r="AIL224" s="1087"/>
      <c r="AIM224" s="1087"/>
      <c r="AIN224" s="1087"/>
      <c r="AIO224" s="1087"/>
      <c r="AIP224" s="1087"/>
      <c r="AIQ224" s="1087"/>
      <c r="AIR224" s="1087"/>
      <c r="AIS224" s="1087"/>
      <c r="AIT224" s="1087"/>
      <c r="AIU224" s="1087"/>
      <c r="AIV224" s="1087"/>
      <c r="AIW224" s="1087"/>
      <c r="AIX224" s="1087"/>
      <c r="AIY224" s="1087"/>
      <c r="AIZ224" s="1087"/>
      <c r="AJA224" s="1087"/>
      <c r="AJB224" s="1087"/>
      <c r="AJC224" s="1087"/>
      <c r="AJD224" s="1087"/>
      <c r="AJE224" s="1087"/>
      <c r="AJF224" s="1087"/>
      <c r="AJG224" s="1087"/>
      <c r="AJH224" s="1087"/>
      <c r="AJI224" s="1087"/>
      <c r="AJJ224" s="1087"/>
      <c r="AJK224" s="1087"/>
      <c r="AJL224" s="1087"/>
      <c r="AJM224" s="1087"/>
      <c r="AJN224" s="1087"/>
      <c r="AJO224" s="1087"/>
      <c r="AJP224" s="1087"/>
      <c r="AJQ224" s="1087"/>
      <c r="AJR224" s="1087"/>
      <c r="AJS224" s="1087"/>
      <c r="AJT224" s="1087"/>
      <c r="AJU224" s="1087"/>
      <c r="AJV224" s="1087"/>
      <c r="AJW224" s="1087"/>
      <c r="AJX224" s="1087"/>
      <c r="AJY224" s="1087"/>
      <c r="AJZ224" s="1087"/>
      <c r="AKA224" s="1087"/>
      <c r="AKB224" s="1087"/>
      <c r="AKC224" s="1087"/>
      <c r="AKD224" s="1087"/>
      <c r="AKE224" s="1087"/>
      <c r="AKF224" s="1087"/>
      <c r="AKG224" s="1087"/>
      <c r="AKH224" s="1087"/>
      <c r="AKI224" s="1087"/>
      <c r="AKJ224" s="1087"/>
      <c r="AKK224" s="1087"/>
      <c r="AKL224" s="1087"/>
      <c r="AKM224" s="1087"/>
      <c r="AKN224" s="1087"/>
      <c r="AKO224" s="1087"/>
      <c r="AKP224" s="1087"/>
      <c r="AKQ224" s="1087"/>
      <c r="AKR224" s="1087"/>
      <c r="AKS224" s="1087"/>
      <c r="AKT224" s="1087"/>
      <c r="AKU224" s="1087"/>
      <c r="AKV224" s="1087"/>
      <c r="AKW224" s="1087"/>
      <c r="AKX224" s="1087"/>
      <c r="AKY224" s="1087"/>
      <c r="AKZ224" s="1087"/>
      <c r="ALA224" s="1087"/>
      <c r="ALB224" s="1087"/>
      <c r="ALC224" s="1087"/>
      <c r="ALD224" s="1087"/>
      <c r="ALE224" s="1087"/>
      <c r="ALF224" s="1087"/>
      <c r="ALG224" s="1087"/>
      <c r="ALH224" s="1087"/>
      <c r="ALI224" s="1087"/>
      <c r="ALJ224" s="1087"/>
      <c r="ALK224" s="1087"/>
      <c r="ALL224" s="1087"/>
      <c r="ALM224" s="1087"/>
      <c r="ALN224" s="1087"/>
      <c r="ALO224" s="1087"/>
      <c r="ALP224" s="1087"/>
      <c r="ALQ224" s="1087"/>
      <c r="ALR224" s="1087"/>
      <c r="ALS224" s="1087"/>
      <c r="ALT224" s="1087"/>
      <c r="ALU224" s="1087"/>
      <c r="ALV224" s="1087"/>
      <c r="ALW224" s="1087"/>
      <c r="ALX224" s="1087"/>
      <c r="ALY224" s="1087"/>
      <c r="ALZ224" s="1087"/>
      <c r="AMA224" s="1087"/>
      <c r="AMB224" s="1087"/>
      <c r="AMC224" s="1087"/>
      <c r="AMD224" s="1087"/>
      <c r="AME224" s="1087"/>
      <c r="AMF224" s="1087"/>
      <c r="AMG224" s="1087"/>
      <c r="AMH224" s="1087"/>
    </row>
    <row r="225" spans="1:1024" s="793" customFormat="1" ht="12" x14ac:dyDescent="0.2">
      <c r="A225" s="1113" t="s">
        <v>2821</v>
      </c>
      <c r="B225" s="793" t="s">
        <v>4866</v>
      </c>
      <c r="C225" s="1085">
        <v>53740726</v>
      </c>
      <c r="D225" s="1085">
        <v>48172481</v>
      </c>
      <c r="E225" s="1085">
        <v>101913207</v>
      </c>
      <c r="F225" s="1085">
        <v>55297441.399999999</v>
      </c>
      <c r="G225" s="1085">
        <v>46615765.600000001</v>
      </c>
      <c r="H225" s="1357">
        <f t="shared" si="3"/>
        <v>0.54259347760491927</v>
      </c>
      <c r="I225" s="1087"/>
      <c r="J225" s="1087"/>
      <c r="K225" s="1087"/>
      <c r="L225" s="1087"/>
      <c r="M225" s="1087"/>
      <c r="N225" s="1087"/>
      <c r="O225" s="1087"/>
      <c r="P225" s="1087"/>
      <c r="Q225" s="1087"/>
      <c r="R225" s="1087"/>
      <c r="S225" s="1087"/>
      <c r="T225" s="1087"/>
      <c r="U225" s="1087"/>
      <c r="V225" s="1087"/>
      <c r="W225" s="1087"/>
      <c r="X225" s="1087"/>
      <c r="Y225" s="1087"/>
      <c r="Z225" s="1087"/>
      <c r="AA225" s="1087"/>
      <c r="AB225" s="1087"/>
      <c r="AC225" s="1087"/>
      <c r="AD225" s="1087"/>
      <c r="AE225" s="1087"/>
      <c r="AF225" s="1087"/>
      <c r="AG225" s="1087"/>
      <c r="AH225" s="1087"/>
      <c r="AI225" s="1087"/>
      <c r="AJ225" s="1087"/>
      <c r="AK225" s="1087"/>
      <c r="AL225" s="1087"/>
      <c r="AM225" s="1087"/>
      <c r="AN225" s="1087"/>
      <c r="AO225" s="1087"/>
      <c r="AP225" s="1087"/>
      <c r="AQ225" s="1087"/>
      <c r="AR225" s="1087"/>
      <c r="AS225" s="1087"/>
      <c r="AT225" s="1087"/>
      <c r="AU225" s="1087"/>
      <c r="AV225" s="1087"/>
      <c r="AW225" s="1087"/>
      <c r="AX225" s="1087"/>
      <c r="AY225" s="1087"/>
      <c r="AZ225" s="1087"/>
      <c r="BA225" s="1087"/>
      <c r="BB225" s="1087"/>
      <c r="BC225" s="1087"/>
      <c r="BD225" s="1087"/>
      <c r="BE225" s="1087"/>
      <c r="BF225" s="1087"/>
      <c r="BG225" s="1087"/>
      <c r="BH225" s="1087"/>
      <c r="BI225" s="1087"/>
      <c r="BJ225" s="1087"/>
      <c r="BK225" s="1087"/>
      <c r="BL225" s="1087"/>
      <c r="BM225" s="1087"/>
      <c r="BN225" s="1087"/>
      <c r="BO225" s="1087"/>
      <c r="BP225" s="1087"/>
      <c r="BQ225" s="1087"/>
      <c r="BR225" s="1087"/>
      <c r="BS225" s="1087"/>
      <c r="BT225" s="1087"/>
      <c r="BU225" s="1087"/>
      <c r="BV225" s="1087"/>
      <c r="BW225" s="1087"/>
      <c r="BX225" s="1087"/>
      <c r="BY225" s="1087"/>
      <c r="BZ225" s="1087"/>
      <c r="CA225" s="1087"/>
      <c r="CB225" s="1087"/>
      <c r="CC225" s="1087"/>
      <c r="CD225" s="1087"/>
      <c r="CE225" s="1087"/>
      <c r="CF225" s="1087"/>
      <c r="CG225" s="1087"/>
      <c r="CH225" s="1087"/>
      <c r="CI225" s="1087"/>
      <c r="CJ225" s="1087"/>
      <c r="CK225" s="1087"/>
      <c r="CL225" s="1087"/>
      <c r="CM225" s="1087"/>
      <c r="CN225" s="1087"/>
      <c r="CO225" s="1087"/>
      <c r="CP225" s="1087"/>
      <c r="CQ225" s="1087"/>
      <c r="CR225" s="1087"/>
      <c r="CS225" s="1087"/>
      <c r="CT225" s="1087"/>
      <c r="CU225" s="1087"/>
      <c r="CV225" s="1087"/>
      <c r="CW225" s="1087"/>
      <c r="CX225" s="1087"/>
      <c r="CY225" s="1087"/>
      <c r="CZ225" s="1087"/>
      <c r="DA225" s="1087"/>
      <c r="DB225" s="1087"/>
      <c r="DC225" s="1087"/>
      <c r="DD225" s="1087"/>
      <c r="DE225" s="1087"/>
      <c r="DF225" s="1087"/>
      <c r="DG225" s="1087"/>
      <c r="DH225" s="1087"/>
      <c r="DI225" s="1087"/>
      <c r="DJ225" s="1087"/>
      <c r="DK225" s="1087"/>
      <c r="DL225" s="1087"/>
      <c r="DM225" s="1087"/>
      <c r="DN225" s="1087"/>
      <c r="DO225" s="1087"/>
      <c r="DP225" s="1087"/>
      <c r="DQ225" s="1087"/>
      <c r="DR225" s="1087"/>
      <c r="DS225" s="1087"/>
      <c r="DT225" s="1087"/>
      <c r="DU225" s="1087"/>
      <c r="DV225" s="1087"/>
      <c r="DW225" s="1087"/>
      <c r="DX225" s="1087"/>
      <c r="DY225" s="1087"/>
      <c r="DZ225" s="1087"/>
      <c r="EA225" s="1087"/>
      <c r="EB225" s="1087"/>
      <c r="EC225" s="1087"/>
      <c r="ED225" s="1087"/>
      <c r="EE225" s="1087"/>
      <c r="EF225" s="1087"/>
      <c r="EG225" s="1087"/>
      <c r="EH225" s="1087"/>
      <c r="EI225" s="1087"/>
      <c r="EJ225" s="1087"/>
      <c r="EK225" s="1087"/>
      <c r="EL225" s="1087"/>
      <c r="EM225" s="1087"/>
      <c r="EN225" s="1087"/>
      <c r="EO225" s="1087"/>
      <c r="EP225" s="1087"/>
      <c r="EQ225" s="1087"/>
      <c r="ER225" s="1087"/>
      <c r="ES225" s="1087"/>
      <c r="ET225" s="1087"/>
      <c r="EU225" s="1087"/>
      <c r="EV225" s="1087"/>
      <c r="EW225" s="1087"/>
      <c r="EX225" s="1087"/>
      <c r="EY225" s="1087"/>
      <c r="EZ225" s="1087"/>
      <c r="FA225" s="1087"/>
      <c r="FB225" s="1087"/>
      <c r="FC225" s="1087"/>
      <c r="FD225" s="1087"/>
      <c r="FE225" s="1087"/>
      <c r="FF225" s="1087"/>
      <c r="FG225" s="1087"/>
      <c r="FH225" s="1087"/>
      <c r="FI225" s="1087"/>
      <c r="FJ225" s="1087"/>
      <c r="FK225" s="1087"/>
      <c r="FL225" s="1087"/>
      <c r="FM225" s="1087"/>
      <c r="FN225" s="1087"/>
      <c r="FO225" s="1087"/>
      <c r="FP225" s="1087"/>
      <c r="FQ225" s="1087"/>
      <c r="FR225" s="1087"/>
      <c r="FS225" s="1087"/>
      <c r="FT225" s="1087"/>
      <c r="FU225" s="1087"/>
      <c r="FV225" s="1087"/>
      <c r="FW225" s="1087"/>
      <c r="FX225" s="1087"/>
      <c r="FY225" s="1087"/>
      <c r="FZ225" s="1087"/>
      <c r="GA225" s="1087"/>
      <c r="GB225" s="1087"/>
      <c r="GC225" s="1087"/>
      <c r="GD225" s="1087"/>
      <c r="GE225" s="1087"/>
      <c r="GF225" s="1087"/>
      <c r="GG225" s="1087"/>
      <c r="GH225" s="1087"/>
      <c r="GI225" s="1087"/>
      <c r="GJ225" s="1087"/>
      <c r="GK225" s="1087"/>
      <c r="GL225" s="1087"/>
      <c r="GM225" s="1087"/>
      <c r="GN225" s="1087"/>
      <c r="GO225" s="1087"/>
      <c r="GP225" s="1087"/>
      <c r="GQ225" s="1087"/>
      <c r="GR225" s="1087"/>
      <c r="GS225" s="1087"/>
      <c r="GT225" s="1087"/>
      <c r="GU225" s="1087"/>
      <c r="GV225" s="1087"/>
      <c r="GW225" s="1087"/>
      <c r="GX225" s="1087"/>
      <c r="GY225" s="1087"/>
      <c r="GZ225" s="1087"/>
      <c r="HA225" s="1087"/>
      <c r="HB225" s="1087"/>
      <c r="HC225" s="1087"/>
      <c r="HD225" s="1087"/>
      <c r="HE225" s="1087"/>
      <c r="HF225" s="1087"/>
      <c r="HG225" s="1087"/>
      <c r="HH225" s="1087"/>
      <c r="HI225" s="1087"/>
      <c r="HJ225" s="1087"/>
      <c r="HK225" s="1087"/>
      <c r="HL225" s="1087"/>
      <c r="HM225" s="1087"/>
      <c r="HN225" s="1087"/>
      <c r="HO225" s="1087"/>
      <c r="HP225" s="1087"/>
      <c r="HQ225" s="1087"/>
      <c r="HR225" s="1087"/>
      <c r="HS225" s="1087"/>
      <c r="HT225" s="1087"/>
      <c r="HU225" s="1087"/>
      <c r="HV225" s="1087"/>
      <c r="HW225" s="1087"/>
      <c r="HX225" s="1087"/>
      <c r="HY225" s="1087"/>
      <c r="HZ225" s="1087"/>
      <c r="IA225" s="1087"/>
      <c r="IB225" s="1087"/>
      <c r="IC225" s="1087"/>
      <c r="ID225" s="1087"/>
      <c r="IE225" s="1087"/>
      <c r="IF225" s="1087"/>
      <c r="IG225" s="1087"/>
      <c r="IH225" s="1087"/>
      <c r="II225" s="1087"/>
      <c r="IJ225" s="1087"/>
      <c r="IK225" s="1087"/>
      <c r="IL225" s="1087"/>
      <c r="IM225" s="1087"/>
      <c r="IN225" s="1087"/>
      <c r="IO225" s="1087"/>
      <c r="IP225" s="1087"/>
      <c r="IQ225" s="1087"/>
      <c r="IR225" s="1087"/>
      <c r="IS225" s="1087"/>
      <c r="IT225" s="1087"/>
      <c r="IU225" s="1087"/>
      <c r="IV225" s="1087"/>
      <c r="IW225" s="1087"/>
      <c r="IX225" s="1087"/>
      <c r="IY225" s="1087"/>
      <c r="IZ225" s="1087"/>
      <c r="JA225" s="1087"/>
      <c r="JB225" s="1087"/>
      <c r="JC225" s="1087"/>
      <c r="JD225" s="1087"/>
      <c r="JE225" s="1087"/>
      <c r="JF225" s="1087"/>
      <c r="JG225" s="1087"/>
      <c r="JH225" s="1087"/>
      <c r="JI225" s="1087"/>
      <c r="JJ225" s="1087"/>
      <c r="JK225" s="1087"/>
      <c r="JL225" s="1087"/>
      <c r="JM225" s="1087"/>
      <c r="JN225" s="1087"/>
      <c r="JO225" s="1087"/>
      <c r="JP225" s="1087"/>
      <c r="JQ225" s="1087"/>
      <c r="JR225" s="1087"/>
      <c r="JS225" s="1087"/>
      <c r="JT225" s="1087"/>
      <c r="JU225" s="1087"/>
      <c r="JV225" s="1087"/>
      <c r="JW225" s="1087"/>
      <c r="JX225" s="1087"/>
      <c r="JY225" s="1087"/>
      <c r="JZ225" s="1087"/>
      <c r="KA225" s="1087"/>
      <c r="KB225" s="1087"/>
      <c r="KC225" s="1087"/>
      <c r="KD225" s="1087"/>
      <c r="KE225" s="1087"/>
      <c r="KF225" s="1087"/>
      <c r="KG225" s="1087"/>
      <c r="KH225" s="1087"/>
      <c r="KI225" s="1087"/>
      <c r="KJ225" s="1087"/>
      <c r="KK225" s="1087"/>
      <c r="KL225" s="1087"/>
      <c r="KM225" s="1087"/>
      <c r="KN225" s="1087"/>
      <c r="KO225" s="1087"/>
      <c r="KP225" s="1087"/>
      <c r="KQ225" s="1087"/>
      <c r="KR225" s="1087"/>
      <c r="KS225" s="1087"/>
      <c r="KT225" s="1087"/>
      <c r="KU225" s="1087"/>
      <c r="KV225" s="1087"/>
      <c r="KW225" s="1087"/>
      <c r="KX225" s="1087"/>
      <c r="KY225" s="1087"/>
      <c r="KZ225" s="1087"/>
      <c r="LA225" s="1087"/>
      <c r="LB225" s="1087"/>
      <c r="LC225" s="1087"/>
      <c r="LD225" s="1087"/>
      <c r="LE225" s="1087"/>
      <c r="LF225" s="1087"/>
      <c r="LG225" s="1087"/>
      <c r="LH225" s="1087"/>
      <c r="LI225" s="1087"/>
      <c r="LJ225" s="1087"/>
      <c r="LK225" s="1087"/>
      <c r="LL225" s="1087"/>
      <c r="LM225" s="1087"/>
      <c r="LN225" s="1087"/>
      <c r="LO225" s="1087"/>
      <c r="LP225" s="1087"/>
      <c r="LQ225" s="1087"/>
      <c r="LR225" s="1087"/>
      <c r="LS225" s="1087"/>
      <c r="LT225" s="1087"/>
      <c r="LU225" s="1087"/>
      <c r="LV225" s="1087"/>
      <c r="LW225" s="1087"/>
      <c r="LX225" s="1087"/>
      <c r="LY225" s="1087"/>
      <c r="LZ225" s="1087"/>
      <c r="MA225" s="1087"/>
      <c r="MB225" s="1087"/>
      <c r="MC225" s="1087"/>
      <c r="MD225" s="1087"/>
      <c r="ME225" s="1087"/>
      <c r="MF225" s="1087"/>
      <c r="MG225" s="1087"/>
      <c r="MH225" s="1087"/>
      <c r="MI225" s="1087"/>
      <c r="MJ225" s="1087"/>
      <c r="MK225" s="1087"/>
      <c r="ML225" s="1087"/>
      <c r="MM225" s="1087"/>
      <c r="MN225" s="1087"/>
      <c r="MO225" s="1087"/>
      <c r="MP225" s="1087"/>
      <c r="MQ225" s="1087"/>
      <c r="MR225" s="1087"/>
      <c r="MS225" s="1087"/>
      <c r="MT225" s="1087"/>
      <c r="MU225" s="1087"/>
      <c r="MV225" s="1087"/>
      <c r="MW225" s="1087"/>
      <c r="MX225" s="1087"/>
      <c r="MY225" s="1087"/>
      <c r="MZ225" s="1087"/>
      <c r="NA225" s="1087"/>
      <c r="NB225" s="1087"/>
      <c r="NC225" s="1087"/>
      <c r="ND225" s="1087"/>
      <c r="NE225" s="1087"/>
      <c r="NF225" s="1087"/>
      <c r="NG225" s="1087"/>
      <c r="NH225" s="1087"/>
      <c r="NI225" s="1087"/>
      <c r="NJ225" s="1087"/>
      <c r="NK225" s="1087"/>
      <c r="NL225" s="1087"/>
      <c r="NM225" s="1087"/>
      <c r="NN225" s="1087"/>
      <c r="NO225" s="1087"/>
      <c r="NP225" s="1087"/>
      <c r="NQ225" s="1087"/>
      <c r="NR225" s="1087"/>
      <c r="NS225" s="1087"/>
      <c r="NT225" s="1087"/>
      <c r="NU225" s="1087"/>
      <c r="NV225" s="1087"/>
      <c r="NW225" s="1087"/>
      <c r="NX225" s="1087"/>
      <c r="NY225" s="1087"/>
      <c r="NZ225" s="1087"/>
      <c r="OA225" s="1087"/>
      <c r="OB225" s="1087"/>
      <c r="OC225" s="1087"/>
      <c r="OD225" s="1087"/>
      <c r="OE225" s="1087"/>
      <c r="OF225" s="1087"/>
      <c r="OG225" s="1087"/>
      <c r="OH225" s="1087"/>
      <c r="OI225" s="1087"/>
      <c r="OJ225" s="1087"/>
      <c r="OK225" s="1087"/>
      <c r="OL225" s="1087"/>
      <c r="OM225" s="1087"/>
      <c r="ON225" s="1087"/>
      <c r="OO225" s="1087"/>
      <c r="OP225" s="1087"/>
      <c r="OQ225" s="1087"/>
      <c r="OR225" s="1087"/>
      <c r="OS225" s="1087"/>
      <c r="OT225" s="1087"/>
      <c r="OU225" s="1087"/>
      <c r="OV225" s="1087"/>
      <c r="OW225" s="1087"/>
      <c r="OX225" s="1087"/>
      <c r="OY225" s="1087"/>
      <c r="OZ225" s="1087"/>
      <c r="PA225" s="1087"/>
      <c r="PB225" s="1087"/>
      <c r="PC225" s="1087"/>
      <c r="PD225" s="1087"/>
      <c r="PE225" s="1087"/>
      <c r="PF225" s="1087"/>
      <c r="PG225" s="1087"/>
      <c r="PH225" s="1087"/>
      <c r="PI225" s="1087"/>
      <c r="PJ225" s="1087"/>
      <c r="PK225" s="1087"/>
      <c r="PL225" s="1087"/>
      <c r="PM225" s="1087"/>
      <c r="PN225" s="1087"/>
      <c r="PO225" s="1087"/>
      <c r="PP225" s="1087"/>
      <c r="PQ225" s="1087"/>
      <c r="PR225" s="1087"/>
      <c r="PS225" s="1087"/>
      <c r="PT225" s="1087"/>
      <c r="PU225" s="1087"/>
      <c r="PV225" s="1087"/>
      <c r="PW225" s="1087"/>
      <c r="PX225" s="1087"/>
      <c r="PY225" s="1087"/>
      <c r="PZ225" s="1087"/>
      <c r="QA225" s="1087"/>
      <c r="QB225" s="1087"/>
      <c r="QC225" s="1087"/>
      <c r="QD225" s="1087"/>
      <c r="QE225" s="1087"/>
      <c r="QF225" s="1087"/>
      <c r="QG225" s="1087"/>
      <c r="QH225" s="1087"/>
      <c r="QI225" s="1087"/>
      <c r="QJ225" s="1087"/>
      <c r="QK225" s="1087"/>
      <c r="QL225" s="1087"/>
      <c r="QM225" s="1087"/>
      <c r="QN225" s="1087"/>
      <c r="QO225" s="1087"/>
      <c r="QP225" s="1087"/>
      <c r="QQ225" s="1087"/>
      <c r="QR225" s="1087"/>
      <c r="QS225" s="1087"/>
      <c r="QT225" s="1087"/>
      <c r="QU225" s="1087"/>
      <c r="QV225" s="1087"/>
      <c r="QW225" s="1087"/>
      <c r="QX225" s="1087"/>
      <c r="QY225" s="1087"/>
      <c r="QZ225" s="1087"/>
      <c r="RA225" s="1087"/>
      <c r="RB225" s="1087"/>
      <c r="RC225" s="1087"/>
      <c r="RD225" s="1087"/>
      <c r="RE225" s="1087"/>
      <c r="RF225" s="1087"/>
      <c r="RG225" s="1087"/>
      <c r="RH225" s="1087"/>
      <c r="RI225" s="1087"/>
      <c r="RJ225" s="1087"/>
      <c r="RK225" s="1087"/>
      <c r="RL225" s="1087"/>
      <c r="RM225" s="1087"/>
      <c r="RN225" s="1087"/>
      <c r="RO225" s="1087"/>
      <c r="RP225" s="1087"/>
      <c r="RQ225" s="1087"/>
      <c r="RR225" s="1087"/>
      <c r="RS225" s="1087"/>
      <c r="RT225" s="1087"/>
      <c r="RU225" s="1087"/>
      <c r="RV225" s="1087"/>
      <c r="RW225" s="1087"/>
      <c r="RX225" s="1087"/>
      <c r="RY225" s="1087"/>
      <c r="RZ225" s="1087"/>
      <c r="SA225" s="1087"/>
      <c r="SB225" s="1087"/>
      <c r="SC225" s="1087"/>
      <c r="SD225" s="1087"/>
      <c r="SE225" s="1087"/>
      <c r="SF225" s="1087"/>
      <c r="SG225" s="1087"/>
      <c r="SH225" s="1087"/>
      <c r="SI225" s="1087"/>
      <c r="SJ225" s="1087"/>
      <c r="SK225" s="1087"/>
      <c r="SL225" s="1087"/>
      <c r="SM225" s="1087"/>
      <c r="SN225" s="1087"/>
      <c r="SO225" s="1087"/>
      <c r="SP225" s="1087"/>
      <c r="SQ225" s="1087"/>
      <c r="SR225" s="1087"/>
      <c r="SS225" s="1087"/>
      <c r="ST225" s="1087"/>
      <c r="SU225" s="1087"/>
      <c r="SV225" s="1087"/>
      <c r="SW225" s="1087"/>
      <c r="SX225" s="1087"/>
      <c r="SY225" s="1087"/>
      <c r="SZ225" s="1087"/>
      <c r="TA225" s="1087"/>
      <c r="TB225" s="1087"/>
      <c r="TC225" s="1087"/>
      <c r="TD225" s="1087"/>
      <c r="TE225" s="1087"/>
      <c r="TF225" s="1087"/>
      <c r="TG225" s="1087"/>
      <c r="TH225" s="1087"/>
      <c r="TI225" s="1087"/>
      <c r="TJ225" s="1087"/>
      <c r="TK225" s="1087"/>
      <c r="TL225" s="1087"/>
      <c r="TM225" s="1087"/>
      <c r="TN225" s="1087"/>
      <c r="TO225" s="1087"/>
      <c r="TP225" s="1087"/>
      <c r="TQ225" s="1087"/>
      <c r="TR225" s="1087"/>
      <c r="TS225" s="1087"/>
      <c r="TT225" s="1087"/>
      <c r="TU225" s="1087"/>
      <c r="TV225" s="1087"/>
      <c r="TW225" s="1087"/>
      <c r="TX225" s="1087"/>
      <c r="TY225" s="1087"/>
      <c r="TZ225" s="1087"/>
      <c r="UA225" s="1087"/>
      <c r="UB225" s="1087"/>
      <c r="UC225" s="1087"/>
      <c r="UD225" s="1087"/>
      <c r="UE225" s="1087"/>
      <c r="UF225" s="1087"/>
      <c r="UG225" s="1087"/>
      <c r="UH225" s="1087"/>
      <c r="UI225" s="1087"/>
      <c r="UJ225" s="1087"/>
      <c r="UK225" s="1087"/>
      <c r="UL225" s="1087"/>
      <c r="UM225" s="1087"/>
      <c r="UN225" s="1087"/>
      <c r="UO225" s="1087"/>
      <c r="UP225" s="1087"/>
      <c r="UQ225" s="1087"/>
      <c r="UR225" s="1087"/>
      <c r="US225" s="1087"/>
      <c r="UT225" s="1087"/>
      <c r="UU225" s="1087"/>
      <c r="UV225" s="1087"/>
      <c r="UW225" s="1087"/>
      <c r="UX225" s="1087"/>
      <c r="UY225" s="1087"/>
      <c r="UZ225" s="1087"/>
      <c r="VA225" s="1087"/>
      <c r="VB225" s="1087"/>
      <c r="VC225" s="1087"/>
      <c r="VD225" s="1087"/>
      <c r="VE225" s="1087"/>
      <c r="VF225" s="1087"/>
      <c r="VG225" s="1087"/>
      <c r="VH225" s="1087"/>
      <c r="VI225" s="1087"/>
      <c r="VJ225" s="1087"/>
      <c r="VK225" s="1087"/>
      <c r="VL225" s="1087"/>
      <c r="VM225" s="1087"/>
      <c r="VN225" s="1087"/>
      <c r="VO225" s="1087"/>
      <c r="VP225" s="1087"/>
      <c r="VQ225" s="1087"/>
      <c r="VR225" s="1087"/>
      <c r="VS225" s="1087"/>
      <c r="VT225" s="1087"/>
      <c r="VU225" s="1087"/>
      <c r="VV225" s="1087"/>
      <c r="VW225" s="1087"/>
      <c r="VX225" s="1087"/>
      <c r="VY225" s="1087"/>
      <c r="VZ225" s="1087"/>
      <c r="WA225" s="1087"/>
      <c r="WB225" s="1087"/>
      <c r="WC225" s="1087"/>
      <c r="WD225" s="1087"/>
      <c r="WE225" s="1087"/>
      <c r="WF225" s="1087"/>
      <c r="WG225" s="1087"/>
      <c r="WH225" s="1087"/>
      <c r="WI225" s="1087"/>
      <c r="WJ225" s="1087"/>
      <c r="WK225" s="1087"/>
      <c r="WL225" s="1087"/>
      <c r="WM225" s="1087"/>
      <c r="WN225" s="1087"/>
      <c r="WO225" s="1087"/>
      <c r="WP225" s="1087"/>
      <c r="WQ225" s="1087"/>
      <c r="WR225" s="1087"/>
      <c r="WS225" s="1087"/>
      <c r="WT225" s="1087"/>
      <c r="WU225" s="1087"/>
      <c r="WV225" s="1087"/>
      <c r="WW225" s="1087"/>
      <c r="WX225" s="1087"/>
      <c r="WY225" s="1087"/>
      <c r="WZ225" s="1087"/>
      <c r="XA225" s="1087"/>
      <c r="XB225" s="1087"/>
      <c r="XC225" s="1087"/>
      <c r="XD225" s="1087"/>
      <c r="XE225" s="1087"/>
      <c r="XF225" s="1087"/>
      <c r="XG225" s="1087"/>
      <c r="XH225" s="1087"/>
      <c r="XI225" s="1087"/>
      <c r="XJ225" s="1087"/>
      <c r="XK225" s="1087"/>
      <c r="XL225" s="1087"/>
      <c r="XM225" s="1087"/>
      <c r="XN225" s="1087"/>
      <c r="XO225" s="1087"/>
      <c r="XP225" s="1087"/>
      <c r="XQ225" s="1087"/>
      <c r="XR225" s="1087"/>
      <c r="XS225" s="1087"/>
      <c r="XT225" s="1087"/>
      <c r="XU225" s="1087"/>
      <c r="XV225" s="1087"/>
      <c r="XW225" s="1087"/>
      <c r="XX225" s="1087"/>
      <c r="XY225" s="1087"/>
      <c r="XZ225" s="1087"/>
      <c r="YA225" s="1087"/>
      <c r="YB225" s="1087"/>
      <c r="YC225" s="1087"/>
      <c r="YD225" s="1087"/>
      <c r="YE225" s="1087"/>
      <c r="YF225" s="1087"/>
      <c r="YG225" s="1087"/>
      <c r="YH225" s="1087"/>
      <c r="YI225" s="1087"/>
      <c r="YJ225" s="1087"/>
      <c r="YK225" s="1087"/>
      <c r="YL225" s="1087"/>
      <c r="YM225" s="1087"/>
      <c r="YN225" s="1087"/>
      <c r="YO225" s="1087"/>
      <c r="YP225" s="1087"/>
      <c r="YQ225" s="1087"/>
      <c r="YR225" s="1087"/>
      <c r="YS225" s="1087"/>
      <c r="YT225" s="1087"/>
      <c r="YU225" s="1087"/>
      <c r="YV225" s="1087"/>
      <c r="YW225" s="1087"/>
      <c r="YX225" s="1087"/>
      <c r="YY225" s="1087"/>
      <c r="YZ225" s="1087"/>
      <c r="ZA225" s="1087"/>
      <c r="ZB225" s="1087"/>
      <c r="ZC225" s="1087"/>
      <c r="ZD225" s="1087"/>
      <c r="ZE225" s="1087"/>
      <c r="ZF225" s="1087"/>
      <c r="ZG225" s="1087"/>
      <c r="ZH225" s="1087"/>
      <c r="ZI225" s="1087"/>
      <c r="ZJ225" s="1087"/>
      <c r="ZK225" s="1087"/>
      <c r="ZL225" s="1087"/>
      <c r="ZM225" s="1087"/>
      <c r="ZN225" s="1087"/>
      <c r="ZO225" s="1087"/>
      <c r="ZP225" s="1087"/>
      <c r="ZQ225" s="1087"/>
      <c r="ZR225" s="1087"/>
      <c r="ZS225" s="1087"/>
      <c r="ZT225" s="1087"/>
      <c r="ZU225" s="1087"/>
      <c r="ZV225" s="1087"/>
      <c r="ZW225" s="1087"/>
      <c r="ZX225" s="1087"/>
      <c r="ZY225" s="1087"/>
      <c r="ZZ225" s="1087"/>
      <c r="AAA225" s="1087"/>
      <c r="AAB225" s="1087"/>
      <c r="AAC225" s="1087"/>
      <c r="AAD225" s="1087"/>
      <c r="AAE225" s="1087"/>
      <c r="AAF225" s="1087"/>
      <c r="AAG225" s="1087"/>
      <c r="AAH225" s="1087"/>
      <c r="AAI225" s="1087"/>
      <c r="AAJ225" s="1087"/>
      <c r="AAK225" s="1087"/>
      <c r="AAL225" s="1087"/>
      <c r="AAM225" s="1087"/>
      <c r="AAN225" s="1087"/>
      <c r="AAO225" s="1087"/>
      <c r="AAP225" s="1087"/>
      <c r="AAQ225" s="1087"/>
      <c r="AAR225" s="1087"/>
      <c r="AAS225" s="1087"/>
      <c r="AAT225" s="1087"/>
      <c r="AAU225" s="1087"/>
      <c r="AAV225" s="1087"/>
      <c r="AAW225" s="1087"/>
      <c r="AAX225" s="1087"/>
      <c r="AAY225" s="1087"/>
      <c r="AAZ225" s="1087"/>
      <c r="ABA225" s="1087"/>
      <c r="ABB225" s="1087"/>
      <c r="ABC225" s="1087"/>
      <c r="ABD225" s="1087"/>
      <c r="ABE225" s="1087"/>
      <c r="ABF225" s="1087"/>
      <c r="ABG225" s="1087"/>
      <c r="ABH225" s="1087"/>
      <c r="ABI225" s="1087"/>
      <c r="ABJ225" s="1087"/>
      <c r="ABK225" s="1087"/>
      <c r="ABL225" s="1087"/>
      <c r="ABM225" s="1087"/>
      <c r="ABN225" s="1087"/>
      <c r="ABO225" s="1087"/>
      <c r="ABP225" s="1087"/>
      <c r="ABQ225" s="1087"/>
      <c r="ABR225" s="1087"/>
      <c r="ABS225" s="1087"/>
      <c r="ABT225" s="1087"/>
      <c r="ABU225" s="1087"/>
      <c r="ABV225" s="1087"/>
      <c r="ABW225" s="1087"/>
      <c r="ABX225" s="1087"/>
      <c r="ABY225" s="1087"/>
      <c r="ABZ225" s="1087"/>
      <c r="ACA225" s="1087"/>
      <c r="ACB225" s="1087"/>
      <c r="ACC225" s="1087"/>
      <c r="ACD225" s="1087"/>
      <c r="ACE225" s="1087"/>
      <c r="ACF225" s="1087"/>
      <c r="ACG225" s="1087"/>
      <c r="ACH225" s="1087"/>
      <c r="ACI225" s="1087"/>
      <c r="ACJ225" s="1087"/>
      <c r="ACK225" s="1087"/>
      <c r="ACL225" s="1087"/>
      <c r="ACM225" s="1087"/>
      <c r="ACN225" s="1087"/>
      <c r="ACO225" s="1087"/>
      <c r="ACP225" s="1087"/>
      <c r="ACQ225" s="1087"/>
      <c r="ACR225" s="1087"/>
      <c r="ACS225" s="1087"/>
      <c r="ACT225" s="1087"/>
      <c r="ACU225" s="1087"/>
      <c r="ACV225" s="1087"/>
      <c r="ACW225" s="1087"/>
      <c r="ACX225" s="1087"/>
      <c r="ACY225" s="1087"/>
      <c r="ACZ225" s="1087"/>
      <c r="ADA225" s="1087"/>
      <c r="ADB225" s="1087"/>
      <c r="ADC225" s="1087"/>
      <c r="ADD225" s="1087"/>
      <c r="ADE225" s="1087"/>
      <c r="ADF225" s="1087"/>
      <c r="ADG225" s="1087"/>
      <c r="ADH225" s="1087"/>
      <c r="ADI225" s="1087"/>
      <c r="ADJ225" s="1087"/>
      <c r="ADK225" s="1087"/>
      <c r="ADL225" s="1087"/>
      <c r="ADM225" s="1087"/>
      <c r="ADN225" s="1087"/>
      <c r="ADO225" s="1087"/>
      <c r="ADP225" s="1087"/>
      <c r="ADQ225" s="1087"/>
      <c r="ADR225" s="1087"/>
      <c r="ADS225" s="1087"/>
      <c r="ADT225" s="1087"/>
      <c r="ADU225" s="1087"/>
      <c r="ADV225" s="1087"/>
      <c r="ADW225" s="1087"/>
      <c r="ADX225" s="1087"/>
      <c r="ADY225" s="1087"/>
      <c r="ADZ225" s="1087"/>
      <c r="AEA225" s="1087"/>
      <c r="AEB225" s="1087"/>
      <c r="AEC225" s="1087"/>
      <c r="AED225" s="1087"/>
      <c r="AEE225" s="1087"/>
      <c r="AEF225" s="1087"/>
      <c r="AEG225" s="1087"/>
      <c r="AEH225" s="1087"/>
      <c r="AEI225" s="1087"/>
      <c r="AEJ225" s="1087"/>
      <c r="AEK225" s="1087"/>
      <c r="AEL225" s="1087"/>
      <c r="AEM225" s="1087"/>
      <c r="AEN225" s="1087"/>
      <c r="AEO225" s="1087"/>
      <c r="AEP225" s="1087"/>
      <c r="AEQ225" s="1087"/>
      <c r="AER225" s="1087"/>
      <c r="AES225" s="1087"/>
      <c r="AET225" s="1087"/>
      <c r="AEU225" s="1087"/>
      <c r="AEV225" s="1087"/>
      <c r="AEW225" s="1087"/>
      <c r="AEX225" s="1087"/>
      <c r="AEY225" s="1087"/>
      <c r="AEZ225" s="1087"/>
      <c r="AFA225" s="1087"/>
      <c r="AFB225" s="1087"/>
      <c r="AFC225" s="1087"/>
      <c r="AFD225" s="1087"/>
      <c r="AFE225" s="1087"/>
      <c r="AFF225" s="1087"/>
      <c r="AFG225" s="1087"/>
      <c r="AFH225" s="1087"/>
      <c r="AFI225" s="1087"/>
      <c r="AFJ225" s="1087"/>
      <c r="AFK225" s="1087"/>
      <c r="AFL225" s="1087"/>
      <c r="AFM225" s="1087"/>
      <c r="AFN225" s="1087"/>
      <c r="AFO225" s="1087"/>
      <c r="AFP225" s="1087"/>
      <c r="AFQ225" s="1087"/>
      <c r="AFR225" s="1087"/>
      <c r="AFS225" s="1087"/>
      <c r="AFT225" s="1087"/>
      <c r="AFU225" s="1087"/>
      <c r="AFV225" s="1087"/>
      <c r="AFW225" s="1087"/>
      <c r="AFX225" s="1087"/>
      <c r="AFY225" s="1087"/>
      <c r="AFZ225" s="1087"/>
      <c r="AGA225" s="1087"/>
      <c r="AGB225" s="1087"/>
      <c r="AGC225" s="1087"/>
      <c r="AGD225" s="1087"/>
      <c r="AGE225" s="1087"/>
      <c r="AGF225" s="1087"/>
      <c r="AGG225" s="1087"/>
      <c r="AGH225" s="1087"/>
      <c r="AGI225" s="1087"/>
      <c r="AGJ225" s="1087"/>
      <c r="AGK225" s="1087"/>
      <c r="AGL225" s="1087"/>
      <c r="AGM225" s="1087"/>
      <c r="AGN225" s="1087"/>
      <c r="AGO225" s="1087"/>
      <c r="AGP225" s="1087"/>
      <c r="AGQ225" s="1087"/>
      <c r="AGR225" s="1087"/>
      <c r="AGS225" s="1087"/>
      <c r="AGT225" s="1087"/>
      <c r="AGU225" s="1087"/>
      <c r="AGV225" s="1087"/>
      <c r="AGW225" s="1087"/>
      <c r="AGX225" s="1087"/>
      <c r="AGY225" s="1087"/>
      <c r="AGZ225" s="1087"/>
      <c r="AHA225" s="1087"/>
      <c r="AHB225" s="1087"/>
      <c r="AHC225" s="1087"/>
      <c r="AHD225" s="1087"/>
      <c r="AHE225" s="1087"/>
      <c r="AHF225" s="1087"/>
      <c r="AHG225" s="1087"/>
      <c r="AHH225" s="1087"/>
      <c r="AHI225" s="1087"/>
      <c r="AHJ225" s="1087"/>
      <c r="AHK225" s="1087"/>
      <c r="AHL225" s="1087"/>
      <c r="AHM225" s="1087"/>
      <c r="AHN225" s="1087"/>
      <c r="AHO225" s="1087"/>
      <c r="AHP225" s="1087"/>
      <c r="AHQ225" s="1087"/>
      <c r="AHR225" s="1087"/>
      <c r="AHS225" s="1087"/>
      <c r="AHT225" s="1087"/>
      <c r="AHU225" s="1087"/>
      <c r="AHV225" s="1087"/>
      <c r="AHW225" s="1087"/>
      <c r="AHX225" s="1087"/>
      <c r="AHY225" s="1087"/>
      <c r="AHZ225" s="1087"/>
      <c r="AIA225" s="1087"/>
      <c r="AIB225" s="1087"/>
      <c r="AIC225" s="1087"/>
      <c r="AID225" s="1087"/>
      <c r="AIE225" s="1087"/>
      <c r="AIF225" s="1087"/>
      <c r="AIG225" s="1087"/>
      <c r="AIH225" s="1087"/>
      <c r="AII225" s="1087"/>
      <c r="AIJ225" s="1087"/>
      <c r="AIK225" s="1087"/>
      <c r="AIL225" s="1087"/>
      <c r="AIM225" s="1087"/>
      <c r="AIN225" s="1087"/>
      <c r="AIO225" s="1087"/>
      <c r="AIP225" s="1087"/>
      <c r="AIQ225" s="1087"/>
      <c r="AIR225" s="1087"/>
      <c r="AIS225" s="1087"/>
      <c r="AIT225" s="1087"/>
      <c r="AIU225" s="1087"/>
      <c r="AIV225" s="1087"/>
      <c r="AIW225" s="1087"/>
      <c r="AIX225" s="1087"/>
      <c r="AIY225" s="1087"/>
      <c r="AIZ225" s="1087"/>
      <c r="AJA225" s="1087"/>
      <c r="AJB225" s="1087"/>
      <c r="AJC225" s="1087"/>
      <c r="AJD225" s="1087"/>
      <c r="AJE225" s="1087"/>
      <c r="AJF225" s="1087"/>
      <c r="AJG225" s="1087"/>
      <c r="AJH225" s="1087"/>
      <c r="AJI225" s="1087"/>
      <c r="AJJ225" s="1087"/>
      <c r="AJK225" s="1087"/>
      <c r="AJL225" s="1087"/>
      <c r="AJM225" s="1087"/>
      <c r="AJN225" s="1087"/>
      <c r="AJO225" s="1087"/>
      <c r="AJP225" s="1087"/>
      <c r="AJQ225" s="1087"/>
      <c r="AJR225" s="1087"/>
      <c r="AJS225" s="1087"/>
      <c r="AJT225" s="1087"/>
      <c r="AJU225" s="1087"/>
      <c r="AJV225" s="1087"/>
      <c r="AJW225" s="1087"/>
      <c r="AJX225" s="1087"/>
      <c r="AJY225" s="1087"/>
      <c r="AJZ225" s="1087"/>
      <c r="AKA225" s="1087"/>
      <c r="AKB225" s="1087"/>
      <c r="AKC225" s="1087"/>
      <c r="AKD225" s="1087"/>
      <c r="AKE225" s="1087"/>
      <c r="AKF225" s="1087"/>
      <c r="AKG225" s="1087"/>
      <c r="AKH225" s="1087"/>
      <c r="AKI225" s="1087"/>
      <c r="AKJ225" s="1087"/>
      <c r="AKK225" s="1087"/>
      <c r="AKL225" s="1087"/>
      <c r="AKM225" s="1087"/>
      <c r="AKN225" s="1087"/>
      <c r="AKO225" s="1087"/>
      <c r="AKP225" s="1087"/>
      <c r="AKQ225" s="1087"/>
      <c r="AKR225" s="1087"/>
      <c r="AKS225" s="1087"/>
      <c r="AKT225" s="1087"/>
      <c r="AKU225" s="1087"/>
      <c r="AKV225" s="1087"/>
      <c r="AKW225" s="1087"/>
      <c r="AKX225" s="1087"/>
      <c r="AKY225" s="1087"/>
      <c r="AKZ225" s="1087"/>
      <c r="ALA225" s="1087"/>
      <c r="ALB225" s="1087"/>
      <c r="ALC225" s="1087"/>
      <c r="ALD225" s="1087"/>
      <c r="ALE225" s="1087"/>
      <c r="ALF225" s="1087"/>
      <c r="ALG225" s="1087"/>
      <c r="ALH225" s="1087"/>
      <c r="ALI225" s="1087"/>
      <c r="ALJ225" s="1087"/>
      <c r="ALK225" s="1087"/>
      <c r="ALL225" s="1087"/>
      <c r="ALM225" s="1087"/>
      <c r="ALN225" s="1087"/>
      <c r="ALO225" s="1087"/>
      <c r="ALP225" s="1087"/>
      <c r="ALQ225" s="1087"/>
      <c r="ALR225" s="1087"/>
      <c r="ALS225" s="1087"/>
      <c r="ALT225" s="1087"/>
      <c r="ALU225" s="1087"/>
      <c r="ALV225" s="1087"/>
      <c r="ALW225" s="1087"/>
      <c r="ALX225" s="1087"/>
      <c r="ALY225" s="1087"/>
      <c r="ALZ225" s="1087"/>
      <c r="AMA225" s="1087"/>
      <c r="AMB225" s="1087"/>
      <c r="AMC225" s="1087"/>
      <c r="AMD225" s="1087"/>
      <c r="AME225" s="1087"/>
      <c r="AMF225" s="1087"/>
      <c r="AMG225" s="1087"/>
      <c r="AMH225" s="1087"/>
    </row>
    <row r="226" spans="1:1024" s="793" customFormat="1" ht="12" x14ac:dyDescent="0.2">
      <c r="A226" s="1113" t="s">
        <v>2822</v>
      </c>
      <c r="B226" s="793" t="s">
        <v>4866</v>
      </c>
      <c r="C226" s="1085">
        <v>53740726</v>
      </c>
      <c r="D226" s="1085">
        <v>48172481</v>
      </c>
      <c r="E226" s="1085">
        <v>101913207</v>
      </c>
      <c r="F226" s="1085">
        <v>55297441.399999999</v>
      </c>
      <c r="G226" s="1085">
        <v>46615765.600000001</v>
      </c>
      <c r="H226" s="1357">
        <f t="shared" si="3"/>
        <v>0.54259347760491927</v>
      </c>
      <c r="I226" s="1087"/>
      <c r="J226" s="1087"/>
      <c r="K226" s="1087"/>
      <c r="L226" s="1087"/>
      <c r="M226" s="1087"/>
      <c r="N226" s="1087"/>
      <c r="O226" s="1087"/>
      <c r="P226" s="1087"/>
      <c r="Q226" s="1087"/>
      <c r="R226" s="1087"/>
      <c r="S226" s="1087"/>
      <c r="T226" s="1087"/>
      <c r="U226" s="1087"/>
      <c r="V226" s="1087"/>
      <c r="W226" s="1087"/>
      <c r="X226" s="1087"/>
      <c r="Y226" s="1087"/>
      <c r="Z226" s="1087"/>
      <c r="AA226" s="1087"/>
      <c r="AB226" s="1087"/>
      <c r="AC226" s="1087"/>
      <c r="AD226" s="1087"/>
      <c r="AE226" s="1087"/>
      <c r="AF226" s="1087"/>
      <c r="AG226" s="1087"/>
      <c r="AH226" s="1087"/>
      <c r="AI226" s="1087"/>
      <c r="AJ226" s="1087"/>
      <c r="AK226" s="1087"/>
      <c r="AL226" s="1087"/>
      <c r="AM226" s="1087"/>
      <c r="AN226" s="1087"/>
      <c r="AO226" s="1087"/>
      <c r="AP226" s="1087"/>
      <c r="AQ226" s="1087"/>
      <c r="AR226" s="1087"/>
      <c r="AS226" s="1087"/>
      <c r="AT226" s="1087"/>
      <c r="AU226" s="1087"/>
      <c r="AV226" s="1087"/>
      <c r="AW226" s="1087"/>
      <c r="AX226" s="1087"/>
      <c r="AY226" s="1087"/>
      <c r="AZ226" s="1087"/>
      <c r="BA226" s="1087"/>
      <c r="BB226" s="1087"/>
      <c r="BC226" s="1087"/>
      <c r="BD226" s="1087"/>
      <c r="BE226" s="1087"/>
      <c r="BF226" s="1087"/>
      <c r="BG226" s="1087"/>
      <c r="BH226" s="1087"/>
      <c r="BI226" s="1087"/>
      <c r="BJ226" s="1087"/>
      <c r="BK226" s="1087"/>
      <c r="BL226" s="1087"/>
      <c r="BM226" s="1087"/>
      <c r="BN226" s="1087"/>
      <c r="BO226" s="1087"/>
      <c r="BP226" s="1087"/>
      <c r="BQ226" s="1087"/>
      <c r="BR226" s="1087"/>
      <c r="BS226" s="1087"/>
      <c r="BT226" s="1087"/>
      <c r="BU226" s="1087"/>
      <c r="BV226" s="1087"/>
      <c r="BW226" s="1087"/>
      <c r="BX226" s="1087"/>
      <c r="BY226" s="1087"/>
      <c r="BZ226" s="1087"/>
      <c r="CA226" s="1087"/>
      <c r="CB226" s="1087"/>
      <c r="CC226" s="1087"/>
      <c r="CD226" s="1087"/>
      <c r="CE226" s="1087"/>
      <c r="CF226" s="1087"/>
      <c r="CG226" s="1087"/>
      <c r="CH226" s="1087"/>
      <c r="CI226" s="1087"/>
      <c r="CJ226" s="1087"/>
      <c r="CK226" s="1087"/>
      <c r="CL226" s="1087"/>
      <c r="CM226" s="1087"/>
      <c r="CN226" s="1087"/>
      <c r="CO226" s="1087"/>
      <c r="CP226" s="1087"/>
      <c r="CQ226" s="1087"/>
      <c r="CR226" s="1087"/>
      <c r="CS226" s="1087"/>
      <c r="CT226" s="1087"/>
      <c r="CU226" s="1087"/>
      <c r="CV226" s="1087"/>
      <c r="CW226" s="1087"/>
      <c r="CX226" s="1087"/>
      <c r="CY226" s="1087"/>
      <c r="CZ226" s="1087"/>
      <c r="DA226" s="1087"/>
      <c r="DB226" s="1087"/>
      <c r="DC226" s="1087"/>
      <c r="DD226" s="1087"/>
      <c r="DE226" s="1087"/>
      <c r="DF226" s="1087"/>
      <c r="DG226" s="1087"/>
      <c r="DH226" s="1087"/>
      <c r="DI226" s="1087"/>
      <c r="DJ226" s="1087"/>
      <c r="DK226" s="1087"/>
      <c r="DL226" s="1087"/>
      <c r="DM226" s="1087"/>
      <c r="DN226" s="1087"/>
      <c r="DO226" s="1087"/>
      <c r="DP226" s="1087"/>
      <c r="DQ226" s="1087"/>
      <c r="DR226" s="1087"/>
      <c r="DS226" s="1087"/>
      <c r="DT226" s="1087"/>
      <c r="DU226" s="1087"/>
      <c r="DV226" s="1087"/>
      <c r="DW226" s="1087"/>
      <c r="DX226" s="1087"/>
      <c r="DY226" s="1087"/>
      <c r="DZ226" s="1087"/>
      <c r="EA226" s="1087"/>
      <c r="EB226" s="1087"/>
      <c r="EC226" s="1087"/>
      <c r="ED226" s="1087"/>
      <c r="EE226" s="1087"/>
      <c r="EF226" s="1087"/>
      <c r="EG226" s="1087"/>
      <c r="EH226" s="1087"/>
      <c r="EI226" s="1087"/>
      <c r="EJ226" s="1087"/>
      <c r="EK226" s="1087"/>
      <c r="EL226" s="1087"/>
      <c r="EM226" s="1087"/>
      <c r="EN226" s="1087"/>
      <c r="EO226" s="1087"/>
      <c r="EP226" s="1087"/>
      <c r="EQ226" s="1087"/>
      <c r="ER226" s="1087"/>
      <c r="ES226" s="1087"/>
      <c r="ET226" s="1087"/>
      <c r="EU226" s="1087"/>
      <c r="EV226" s="1087"/>
      <c r="EW226" s="1087"/>
      <c r="EX226" s="1087"/>
      <c r="EY226" s="1087"/>
      <c r="EZ226" s="1087"/>
      <c r="FA226" s="1087"/>
      <c r="FB226" s="1087"/>
      <c r="FC226" s="1087"/>
      <c r="FD226" s="1087"/>
      <c r="FE226" s="1087"/>
      <c r="FF226" s="1087"/>
      <c r="FG226" s="1087"/>
      <c r="FH226" s="1087"/>
      <c r="FI226" s="1087"/>
      <c r="FJ226" s="1087"/>
      <c r="FK226" s="1087"/>
      <c r="FL226" s="1087"/>
      <c r="FM226" s="1087"/>
      <c r="FN226" s="1087"/>
      <c r="FO226" s="1087"/>
      <c r="FP226" s="1087"/>
      <c r="FQ226" s="1087"/>
      <c r="FR226" s="1087"/>
      <c r="FS226" s="1087"/>
      <c r="FT226" s="1087"/>
      <c r="FU226" s="1087"/>
      <c r="FV226" s="1087"/>
      <c r="FW226" s="1087"/>
      <c r="FX226" s="1087"/>
      <c r="FY226" s="1087"/>
      <c r="FZ226" s="1087"/>
      <c r="GA226" s="1087"/>
      <c r="GB226" s="1087"/>
      <c r="GC226" s="1087"/>
      <c r="GD226" s="1087"/>
      <c r="GE226" s="1087"/>
      <c r="GF226" s="1087"/>
      <c r="GG226" s="1087"/>
      <c r="GH226" s="1087"/>
      <c r="GI226" s="1087"/>
      <c r="GJ226" s="1087"/>
      <c r="GK226" s="1087"/>
      <c r="GL226" s="1087"/>
      <c r="GM226" s="1087"/>
      <c r="GN226" s="1087"/>
      <c r="GO226" s="1087"/>
      <c r="GP226" s="1087"/>
      <c r="GQ226" s="1087"/>
      <c r="GR226" s="1087"/>
      <c r="GS226" s="1087"/>
      <c r="GT226" s="1087"/>
      <c r="GU226" s="1087"/>
      <c r="GV226" s="1087"/>
      <c r="GW226" s="1087"/>
      <c r="GX226" s="1087"/>
      <c r="GY226" s="1087"/>
      <c r="GZ226" s="1087"/>
      <c r="HA226" s="1087"/>
      <c r="HB226" s="1087"/>
      <c r="HC226" s="1087"/>
      <c r="HD226" s="1087"/>
      <c r="HE226" s="1087"/>
      <c r="HF226" s="1087"/>
      <c r="HG226" s="1087"/>
      <c r="HH226" s="1087"/>
      <c r="HI226" s="1087"/>
      <c r="HJ226" s="1087"/>
      <c r="HK226" s="1087"/>
      <c r="HL226" s="1087"/>
      <c r="HM226" s="1087"/>
      <c r="HN226" s="1087"/>
      <c r="HO226" s="1087"/>
      <c r="HP226" s="1087"/>
      <c r="HQ226" s="1087"/>
      <c r="HR226" s="1087"/>
      <c r="HS226" s="1087"/>
      <c r="HT226" s="1087"/>
      <c r="HU226" s="1087"/>
      <c r="HV226" s="1087"/>
      <c r="HW226" s="1087"/>
      <c r="HX226" s="1087"/>
      <c r="HY226" s="1087"/>
      <c r="HZ226" s="1087"/>
      <c r="IA226" s="1087"/>
      <c r="IB226" s="1087"/>
      <c r="IC226" s="1087"/>
      <c r="ID226" s="1087"/>
      <c r="IE226" s="1087"/>
      <c r="IF226" s="1087"/>
      <c r="IG226" s="1087"/>
      <c r="IH226" s="1087"/>
      <c r="II226" s="1087"/>
      <c r="IJ226" s="1087"/>
      <c r="IK226" s="1087"/>
      <c r="IL226" s="1087"/>
      <c r="IM226" s="1087"/>
      <c r="IN226" s="1087"/>
      <c r="IO226" s="1087"/>
      <c r="IP226" s="1087"/>
      <c r="IQ226" s="1087"/>
      <c r="IR226" s="1087"/>
      <c r="IS226" s="1087"/>
      <c r="IT226" s="1087"/>
      <c r="IU226" s="1087"/>
      <c r="IV226" s="1087"/>
      <c r="IW226" s="1087"/>
      <c r="IX226" s="1087"/>
      <c r="IY226" s="1087"/>
      <c r="IZ226" s="1087"/>
      <c r="JA226" s="1087"/>
      <c r="JB226" s="1087"/>
      <c r="JC226" s="1087"/>
      <c r="JD226" s="1087"/>
      <c r="JE226" s="1087"/>
      <c r="JF226" s="1087"/>
      <c r="JG226" s="1087"/>
      <c r="JH226" s="1087"/>
      <c r="JI226" s="1087"/>
      <c r="JJ226" s="1087"/>
      <c r="JK226" s="1087"/>
      <c r="JL226" s="1087"/>
      <c r="JM226" s="1087"/>
      <c r="JN226" s="1087"/>
      <c r="JO226" s="1087"/>
      <c r="JP226" s="1087"/>
      <c r="JQ226" s="1087"/>
      <c r="JR226" s="1087"/>
      <c r="JS226" s="1087"/>
      <c r="JT226" s="1087"/>
      <c r="JU226" s="1087"/>
      <c r="JV226" s="1087"/>
      <c r="JW226" s="1087"/>
      <c r="JX226" s="1087"/>
      <c r="JY226" s="1087"/>
      <c r="JZ226" s="1087"/>
      <c r="KA226" s="1087"/>
      <c r="KB226" s="1087"/>
      <c r="KC226" s="1087"/>
      <c r="KD226" s="1087"/>
      <c r="KE226" s="1087"/>
      <c r="KF226" s="1087"/>
      <c r="KG226" s="1087"/>
      <c r="KH226" s="1087"/>
      <c r="KI226" s="1087"/>
      <c r="KJ226" s="1087"/>
      <c r="KK226" s="1087"/>
      <c r="KL226" s="1087"/>
      <c r="KM226" s="1087"/>
      <c r="KN226" s="1087"/>
      <c r="KO226" s="1087"/>
      <c r="KP226" s="1087"/>
      <c r="KQ226" s="1087"/>
      <c r="KR226" s="1087"/>
      <c r="KS226" s="1087"/>
      <c r="KT226" s="1087"/>
      <c r="KU226" s="1087"/>
      <c r="KV226" s="1087"/>
      <c r="KW226" s="1087"/>
      <c r="KX226" s="1087"/>
      <c r="KY226" s="1087"/>
      <c r="KZ226" s="1087"/>
      <c r="LA226" s="1087"/>
      <c r="LB226" s="1087"/>
      <c r="LC226" s="1087"/>
      <c r="LD226" s="1087"/>
      <c r="LE226" s="1087"/>
      <c r="LF226" s="1087"/>
      <c r="LG226" s="1087"/>
      <c r="LH226" s="1087"/>
      <c r="LI226" s="1087"/>
      <c r="LJ226" s="1087"/>
      <c r="LK226" s="1087"/>
      <c r="LL226" s="1087"/>
      <c r="LM226" s="1087"/>
      <c r="LN226" s="1087"/>
      <c r="LO226" s="1087"/>
      <c r="LP226" s="1087"/>
      <c r="LQ226" s="1087"/>
      <c r="LR226" s="1087"/>
      <c r="LS226" s="1087"/>
      <c r="LT226" s="1087"/>
      <c r="LU226" s="1087"/>
      <c r="LV226" s="1087"/>
      <c r="LW226" s="1087"/>
      <c r="LX226" s="1087"/>
      <c r="LY226" s="1087"/>
      <c r="LZ226" s="1087"/>
      <c r="MA226" s="1087"/>
      <c r="MB226" s="1087"/>
      <c r="MC226" s="1087"/>
      <c r="MD226" s="1087"/>
      <c r="ME226" s="1087"/>
      <c r="MF226" s="1087"/>
      <c r="MG226" s="1087"/>
      <c r="MH226" s="1087"/>
      <c r="MI226" s="1087"/>
      <c r="MJ226" s="1087"/>
      <c r="MK226" s="1087"/>
      <c r="ML226" s="1087"/>
      <c r="MM226" s="1087"/>
      <c r="MN226" s="1087"/>
      <c r="MO226" s="1087"/>
      <c r="MP226" s="1087"/>
      <c r="MQ226" s="1087"/>
      <c r="MR226" s="1087"/>
      <c r="MS226" s="1087"/>
      <c r="MT226" s="1087"/>
      <c r="MU226" s="1087"/>
      <c r="MV226" s="1087"/>
      <c r="MW226" s="1087"/>
      <c r="MX226" s="1087"/>
      <c r="MY226" s="1087"/>
      <c r="MZ226" s="1087"/>
      <c r="NA226" s="1087"/>
      <c r="NB226" s="1087"/>
      <c r="NC226" s="1087"/>
      <c r="ND226" s="1087"/>
      <c r="NE226" s="1087"/>
      <c r="NF226" s="1087"/>
      <c r="NG226" s="1087"/>
      <c r="NH226" s="1087"/>
      <c r="NI226" s="1087"/>
      <c r="NJ226" s="1087"/>
      <c r="NK226" s="1087"/>
      <c r="NL226" s="1087"/>
      <c r="NM226" s="1087"/>
      <c r="NN226" s="1087"/>
      <c r="NO226" s="1087"/>
      <c r="NP226" s="1087"/>
      <c r="NQ226" s="1087"/>
      <c r="NR226" s="1087"/>
      <c r="NS226" s="1087"/>
      <c r="NT226" s="1087"/>
      <c r="NU226" s="1087"/>
      <c r="NV226" s="1087"/>
      <c r="NW226" s="1087"/>
      <c r="NX226" s="1087"/>
      <c r="NY226" s="1087"/>
      <c r="NZ226" s="1087"/>
      <c r="OA226" s="1087"/>
      <c r="OB226" s="1087"/>
      <c r="OC226" s="1087"/>
      <c r="OD226" s="1087"/>
      <c r="OE226" s="1087"/>
      <c r="OF226" s="1087"/>
      <c r="OG226" s="1087"/>
      <c r="OH226" s="1087"/>
      <c r="OI226" s="1087"/>
      <c r="OJ226" s="1087"/>
      <c r="OK226" s="1087"/>
      <c r="OL226" s="1087"/>
      <c r="OM226" s="1087"/>
      <c r="ON226" s="1087"/>
      <c r="OO226" s="1087"/>
      <c r="OP226" s="1087"/>
      <c r="OQ226" s="1087"/>
      <c r="OR226" s="1087"/>
      <c r="OS226" s="1087"/>
      <c r="OT226" s="1087"/>
      <c r="OU226" s="1087"/>
      <c r="OV226" s="1087"/>
      <c r="OW226" s="1087"/>
      <c r="OX226" s="1087"/>
      <c r="OY226" s="1087"/>
      <c r="OZ226" s="1087"/>
      <c r="PA226" s="1087"/>
      <c r="PB226" s="1087"/>
      <c r="PC226" s="1087"/>
      <c r="PD226" s="1087"/>
      <c r="PE226" s="1087"/>
      <c r="PF226" s="1087"/>
      <c r="PG226" s="1087"/>
      <c r="PH226" s="1087"/>
      <c r="PI226" s="1087"/>
      <c r="PJ226" s="1087"/>
      <c r="PK226" s="1087"/>
      <c r="PL226" s="1087"/>
      <c r="PM226" s="1087"/>
      <c r="PN226" s="1087"/>
      <c r="PO226" s="1087"/>
      <c r="PP226" s="1087"/>
      <c r="PQ226" s="1087"/>
      <c r="PR226" s="1087"/>
      <c r="PS226" s="1087"/>
      <c r="PT226" s="1087"/>
      <c r="PU226" s="1087"/>
      <c r="PV226" s="1087"/>
      <c r="PW226" s="1087"/>
      <c r="PX226" s="1087"/>
      <c r="PY226" s="1087"/>
      <c r="PZ226" s="1087"/>
      <c r="QA226" s="1087"/>
      <c r="QB226" s="1087"/>
      <c r="QC226" s="1087"/>
      <c r="QD226" s="1087"/>
      <c r="QE226" s="1087"/>
      <c r="QF226" s="1087"/>
      <c r="QG226" s="1087"/>
      <c r="QH226" s="1087"/>
      <c r="QI226" s="1087"/>
      <c r="QJ226" s="1087"/>
      <c r="QK226" s="1087"/>
      <c r="QL226" s="1087"/>
      <c r="QM226" s="1087"/>
      <c r="QN226" s="1087"/>
      <c r="QO226" s="1087"/>
      <c r="QP226" s="1087"/>
      <c r="QQ226" s="1087"/>
      <c r="QR226" s="1087"/>
      <c r="QS226" s="1087"/>
      <c r="QT226" s="1087"/>
      <c r="QU226" s="1087"/>
      <c r="QV226" s="1087"/>
      <c r="QW226" s="1087"/>
      <c r="QX226" s="1087"/>
      <c r="QY226" s="1087"/>
      <c r="QZ226" s="1087"/>
      <c r="RA226" s="1087"/>
      <c r="RB226" s="1087"/>
      <c r="RC226" s="1087"/>
      <c r="RD226" s="1087"/>
      <c r="RE226" s="1087"/>
      <c r="RF226" s="1087"/>
      <c r="RG226" s="1087"/>
      <c r="RH226" s="1087"/>
      <c r="RI226" s="1087"/>
      <c r="RJ226" s="1087"/>
      <c r="RK226" s="1087"/>
      <c r="RL226" s="1087"/>
      <c r="RM226" s="1087"/>
      <c r="RN226" s="1087"/>
      <c r="RO226" s="1087"/>
      <c r="RP226" s="1087"/>
      <c r="RQ226" s="1087"/>
      <c r="RR226" s="1087"/>
      <c r="RS226" s="1087"/>
      <c r="RT226" s="1087"/>
      <c r="RU226" s="1087"/>
      <c r="RV226" s="1087"/>
      <c r="RW226" s="1087"/>
      <c r="RX226" s="1087"/>
      <c r="RY226" s="1087"/>
      <c r="RZ226" s="1087"/>
      <c r="SA226" s="1087"/>
      <c r="SB226" s="1087"/>
      <c r="SC226" s="1087"/>
      <c r="SD226" s="1087"/>
      <c r="SE226" s="1087"/>
      <c r="SF226" s="1087"/>
      <c r="SG226" s="1087"/>
      <c r="SH226" s="1087"/>
      <c r="SI226" s="1087"/>
      <c r="SJ226" s="1087"/>
      <c r="SK226" s="1087"/>
      <c r="SL226" s="1087"/>
      <c r="SM226" s="1087"/>
      <c r="SN226" s="1087"/>
      <c r="SO226" s="1087"/>
      <c r="SP226" s="1087"/>
      <c r="SQ226" s="1087"/>
      <c r="SR226" s="1087"/>
      <c r="SS226" s="1087"/>
      <c r="ST226" s="1087"/>
      <c r="SU226" s="1087"/>
      <c r="SV226" s="1087"/>
      <c r="SW226" s="1087"/>
      <c r="SX226" s="1087"/>
      <c r="SY226" s="1087"/>
      <c r="SZ226" s="1087"/>
      <c r="TA226" s="1087"/>
      <c r="TB226" s="1087"/>
      <c r="TC226" s="1087"/>
      <c r="TD226" s="1087"/>
      <c r="TE226" s="1087"/>
      <c r="TF226" s="1087"/>
      <c r="TG226" s="1087"/>
      <c r="TH226" s="1087"/>
      <c r="TI226" s="1087"/>
      <c r="TJ226" s="1087"/>
      <c r="TK226" s="1087"/>
      <c r="TL226" s="1087"/>
      <c r="TM226" s="1087"/>
      <c r="TN226" s="1087"/>
      <c r="TO226" s="1087"/>
      <c r="TP226" s="1087"/>
      <c r="TQ226" s="1087"/>
      <c r="TR226" s="1087"/>
      <c r="TS226" s="1087"/>
      <c r="TT226" s="1087"/>
      <c r="TU226" s="1087"/>
      <c r="TV226" s="1087"/>
      <c r="TW226" s="1087"/>
      <c r="TX226" s="1087"/>
      <c r="TY226" s="1087"/>
      <c r="TZ226" s="1087"/>
      <c r="UA226" s="1087"/>
      <c r="UB226" s="1087"/>
      <c r="UC226" s="1087"/>
      <c r="UD226" s="1087"/>
      <c r="UE226" s="1087"/>
      <c r="UF226" s="1087"/>
      <c r="UG226" s="1087"/>
      <c r="UH226" s="1087"/>
      <c r="UI226" s="1087"/>
      <c r="UJ226" s="1087"/>
      <c r="UK226" s="1087"/>
      <c r="UL226" s="1087"/>
      <c r="UM226" s="1087"/>
      <c r="UN226" s="1087"/>
      <c r="UO226" s="1087"/>
      <c r="UP226" s="1087"/>
      <c r="UQ226" s="1087"/>
      <c r="UR226" s="1087"/>
      <c r="US226" s="1087"/>
      <c r="UT226" s="1087"/>
      <c r="UU226" s="1087"/>
      <c r="UV226" s="1087"/>
      <c r="UW226" s="1087"/>
      <c r="UX226" s="1087"/>
      <c r="UY226" s="1087"/>
      <c r="UZ226" s="1087"/>
      <c r="VA226" s="1087"/>
      <c r="VB226" s="1087"/>
      <c r="VC226" s="1087"/>
      <c r="VD226" s="1087"/>
      <c r="VE226" s="1087"/>
      <c r="VF226" s="1087"/>
      <c r="VG226" s="1087"/>
      <c r="VH226" s="1087"/>
      <c r="VI226" s="1087"/>
      <c r="VJ226" s="1087"/>
      <c r="VK226" s="1087"/>
      <c r="VL226" s="1087"/>
      <c r="VM226" s="1087"/>
      <c r="VN226" s="1087"/>
      <c r="VO226" s="1087"/>
      <c r="VP226" s="1087"/>
      <c r="VQ226" s="1087"/>
      <c r="VR226" s="1087"/>
      <c r="VS226" s="1087"/>
      <c r="VT226" s="1087"/>
      <c r="VU226" s="1087"/>
      <c r="VV226" s="1087"/>
      <c r="VW226" s="1087"/>
      <c r="VX226" s="1087"/>
      <c r="VY226" s="1087"/>
      <c r="VZ226" s="1087"/>
      <c r="WA226" s="1087"/>
      <c r="WB226" s="1087"/>
      <c r="WC226" s="1087"/>
      <c r="WD226" s="1087"/>
      <c r="WE226" s="1087"/>
      <c r="WF226" s="1087"/>
      <c r="WG226" s="1087"/>
      <c r="WH226" s="1087"/>
      <c r="WI226" s="1087"/>
      <c r="WJ226" s="1087"/>
      <c r="WK226" s="1087"/>
      <c r="WL226" s="1087"/>
      <c r="WM226" s="1087"/>
      <c r="WN226" s="1087"/>
      <c r="WO226" s="1087"/>
      <c r="WP226" s="1087"/>
      <c r="WQ226" s="1087"/>
      <c r="WR226" s="1087"/>
      <c r="WS226" s="1087"/>
      <c r="WT226" s="1087"/>
      <c r="WU226" s="1087"/>
      <c r="WV226" s="1087"/>
      <c r="WW226" s="1087"/>
      <c r="WX226" s="1087"/>
      <c r="WY226" s="1087"/>
      <c r="WZ226" s="1087"/>
      <c r="XA226" s="1087"/>
      <c r="XB226" s="1087"/>
      <c r="XC226" s="1087"/>
      <c r="XD226" s="1087"/>
      <c r="XE226" s="1087"/>
      <c r="XF226" s="1087"/>
      <c r="XG226" s="1087"/>
      <c r="XH226" s="1087"/>
      <c r="XI226" s="1087"/>
      <c r="XJ226" s="1087"/>
      <c r="XK226" s="1087"/>
      <c r="XL226" s="1087"/>
      <c r="XM226" s="1087"/>
      <c r="XN226" s="1087"/>
      <c r="XO226" s="1087"/>
      <c r="XP226" s="1087"/>
      <c r="XQ226" s="1087"/>
      <c r="XR226" s="1087"/>
      <c r="XS226" s="1087"/>
      <c r="XT226" s="1087"/>
      <c r="XU226" s="1087"/>
      <c r="XV226" s="1087"/>
      <c r="XW226" s="1087"/>
      <c r="XX226" s="1087"/>
      <c r="XY226" s="1087"/>
      <c r="XZ226" s="1087"/>
      <c r="YA226" s="1087"/>
      <c r="YB226" s="1087"/>
      <c r="YC226" s="1087"/>
      <c r="YD226" s="1087"/>
      <c r="YE226" s="1087"/>
      <c r="YF226" s="1087"/>
      <c r="YG226" s="1087"/>
      <c r="YH226" s="1087"/>
      <c r="YI226" s="1087"/>
      <c r="YJ226" s="1087"/>
      <c r="YK226" s="1087"/>
      <c r="YL226" s="1087"/>
      <c r="YM226" s="1087"/>
      <c r="YN226" s="1087"/>
      <c r="YO226" s="1087"/>
      <c r="YP226" s="1087"/>
      <c r="YQ226" s="1087"/>
      <c r="YR226" s="1087"/>
      <c r="YS226" s="1087"/>
      <c r="YT226" s="1087"/>
      <c r="YU226" s="1087"/>
      <c r="YV226" s="1087"/>
      <c r="YW226" s="1087"/>
      <c r="YX226" s="1087"/>
      <c r="YY226" s="1087"/>
      <c r="YZ226" s="1087"/>
      <c r="ZA226" s="1087"/>
      <c r="ZB226" s="1087"/>
      <c r="ZC226" s="1087"/>
      <c r="ZD226" s="1087"/>
      <c r="ZE226" s="1087"/>
      <c r="ZF226" s="1087"/>
      <c r="ZG226" s="1087"/>
      <c r="ZH226" s="1087"/>
      <c r="ZI226" s="1087"/>
      <c r="ZJ226" s="1087"/>
      <c r="ZK226" s="1087"/>
      <c r="ZL226" s="1087"/>
      <c r="ZM226" s="1087"/>
      <c r="ZN226" s="1087"/>
      <c r="ZO226" s="1087"/>
      <c r="ZP226" s="1087"/>
      <c r="ZQ226" s="1087"/>
      <c r="ZR226" s="1087"/>
      <c r="ZS226" s="1087"/>
      <c r="ZT226" s="1087"/>
      <c r="ZU226" s="1087"/>
      <c r="ZV226" s="1087"/>
      <c r="ZW226" s="1087"/>
      <c r="ZX226" s="1087"/>
      <c r="ZY226" s="1087"/>
      <c r="ZZ226" s="1087"/>
      <c r="AAA226" s="1087"/>
      <c r="AAB226" s="1087"/>
      <c r="AAC226" s="1087"/>
      <c r="AAD226" s="1087"/>
      <c r="AAE226" s="1087"/>
      <c r="AAF226" s="1087"/>
      <c r="AAG226" s="1087"/>
      <c r="AAH226" s="1087"/>
      <c r="AAI226" s="1087"/>
      <c r="AAJ226" s="1087"/>
      <c r="AAK226" s="1087"/>
      <c r="AAL226" s="1087"/>
      <c r="AAM226" s="1087"/>
      <c r="AAN226" s="1087"/>
      <c r="AAO226" s="1087"/>
      <c r="AAP226" s="1087"/>
      <c r="AAQ226" s="1087"/>
      <c r="AAR226" s="1087"/>
      <c r="AAS226" s="1087"/>
      <c r="AAT226" s="1087"/>
      <c r="AAU226" s="1087"/>
      <c r="AAV226" s="1087"/>
      <c r="AAW226" s="1087"/>
      <c r="AAX226" s="1087"/>
      <c r="AAY226" s="1087"/>
      <c r="AAZ226" s="1087"/>
      <c r="ABA226" s="1087"/>
      <c r="ABB226" s="1087"/>
      <c r="ABC226" s="1087"/>
      <c r="ABD226" s="1087"/>
      <c r="ABE226" s="1087"/>
      <c r="ABF226" s="1087"/>
      <c r="ABG226" s="1087"/>
      <c r="ABH226" s="1087"/>
      <c r="ABI226" s="1087"/>
      <c r="ABJ226" s="1087"/>
      <c r="ABK226" s="1087"/>
      <c r="ABL226" s="1087"/>
      <c r="ABM226" s="1087"/>
      <c r="ABN226" s="1087"/>
      <c r="ABO226" s="1087"/>
      <c r="ABP226" s="1087"/>
      <c r="ABQ226" s="1087"/>
      <c r="ABR226" s="1087"/>
      <c r="ABS226" s="1087"/>
      <c r="ABT226" s="1087"/>
      <c r="ABU226" s="1087"/>
      <c r="ABV226" s="1087"/>
      <c r="ABW226" s="1087"/>
      <c r="ABX226" s="1087"/>
      <c r="ABY226" s="1087"/>
      <c r="ABZ226" s="1087"/>
      <c r="ACA226" s="1087"/>
      <c r="ACB226" s="1087"/>
      <c r="ACC226" s="1087"/>
      <c r="ACD226" s="1087"/>
      <c r="ACE226" s="1087"/>
      <c r="ACF226" s="1087"/>
      <c r="ACG226" s="1087"/>
      <c r="ACH226" s="1087"/>
      <c r="ACI226" s="1087"/>
      <c r="ACJ226" s="1087"/>
      <c r="ACK226" s="1087"/>
      <c r="ACL226" s="1087"/>
      <c r="ACM226" s="1087"/>
      <c r="ACN226" s="1087"/>
      <c r="ACO226" s="1087"/>
      <c r="ACP226" s="1087"/>
      <c r="ACQ226" s="1087"/>
      <c r="ACR226" s="1087"/>
      <c r="ACS226" s="1087"/>
      <c r="ACT226" s="1087"/>
      <c r="ACU226" s="1087"/>
      <c r="ACV226" s="1087"/>
      <c r="ACW226" s="1087"/>
      <c r="ACX226" s="1087"/>
      <c r="ACY226" s="1087"/>
      <c r="ACZ226" s="1087"/>
      <c r="ADA226" s="1087"/>
      <c r="ADB226" s="1087"/>
      <c r="ADC226" s="1087"/>
      <c r="ADD226" s="1087"/>
      <c r="ADE226" s="1087"/>
      <c r="ADF226" s="1087"/>
      <c r="ADG226" s="1087"/>
      <c r="ADH226" s="1087"/>
      <c r="ADI226" s="1087"/>
      <c r="ADJ226" s="1087"/>
      <c r="ADK226" s="1087"/>
      <c r="ADL226" s="1087"/>
      <c r="ADM226" s="1087"/>
      <c r="ADN226" s="1087"/>
      <c r="ADO226" s="1087"/>
      <c r="ADP226" s="1087"/>
      <c r="ADQ226" s="1087"/>
      <c r="ADR226" s="1087"/>
      <c r="ADS226" s="1087"/>
      <c r="ADT226" s="1087"/>
      <c r="ADU226" s="1087"/>
      <c r="ADV226" s="1087"/>
      <c r="ADW226" s="1087"/>
      <c r="ADX226" s="1087"/>
      <c r="ADY226" s="1087"/>
      <c r="ADZ226" s="1087"/>
      <c r="AEA226" s="1087"/>
      <c r="AEB226" s="1087"/>
      <c r="AEC226" s="1087"/>
      <c r="AED226" s="1087"/>
      <c r="AEE226" s="1087"/>
      <c r="AEF226" s="1087"/>
      <c r="AEG226" s="1087"/>
      <c r="AEH226" s="1087"/>
      <c r="AEI226" s="1087"/>
      <c r="AEJ226" s="1087"/>
      <c r="AEK226" s="1087"/>
      <c r="AEL226" s="1087"/>
      <c r="AEM226" s="1087"/>
      <c r="AEN226" s="1087"/>
      <c r="AEO226" s="1087"/>
      <c r="AEP226" s="1087"/>
      <c r="AEQ226" s="1087"/>
      <c r="AER226" s="1087"/>
      <c r="AES226" s="1087"/>
      <c r="AET226" s="1087"/>
      <c r="AEU226" s="1087"/>
      <c r="AEV226" s="1087"/>
      <c r="AEW226" s="1087"/>
      <c r="AEX226" s="1087"/>
      <c r="AEY226" s="1087"/>
      <c r="AEZ226" s="1087"/>
      <c r="AFA226" s="1087"/>
      <c r="AFB226" s="1087"/>
      <c r="AFC226" s="1087"/>
      <c r="AFD226" s="1087"/>
      <c r="AFE226" s="1087"/>
      <c r="AFF226" s="1087"/>
      <c r="AFG226" s="1087"/>
      <c r="AFH226" s="1087"/>
      <c r="AFI226" s="1087"/>
      <c r="AFJ226" s="1087"/>
      <c r="AFK226" s="1087"/>
      <c r="AFL226" s="1087"/>
      <c r="AFM226" s="1087"/>
      <c r="AFN226" s="1087"/>
      <c r="AFO226" s="1087"/>
      <c r="AFP226" s="1087"/>
      <c r="AFQ226" s="1087"/>
      <c r="AFR226" s="1087"/>
      <c r="AFS226" s="1087"/>
      <c r="AFT226" s="1087"/>
      <c r="AFU226" s="1087"/>
      <c r="AFV226" s="1087"/>
      <c r="AFW226" s="1087"/>
      <c r="AFX226" s="1087"/>
      <c r="AFY226" s="1087"/>
      <c r="AFZ226" s="1087"/>
      <c r="AGA226" s="1087"/>
      <c r="AGB226" s="1087"/>
      <c r="AGC226" s="1087"/>
      <c r="AGD226" s="1087"/>
      <c r="AGE226" s="1087"/>
      <c r="AGF226" s="1087"/>
      <c r="AGG226" s="1087"/>
      <c r="AGH226" s="1087"/>
      <c r="AGI226" s="1087"/>
      <c r="AGJ226" s="1087"/>
      <c r="AGK226" s="1087"/>
      <c r="AGL226" s="1087"/>
      <c r="AGM226" s="1087"/>
      <c r="AGN226" s="1087"/>
      <c r="AGO226" s="1087"/>
      <c r="AGP226" s="1087"/>
      <c r="AGQ226" s="1087"/>
      <c r="AGR226" s="1087"/>
      <c r="AGS226" s="1087"/>
      <c r="AGT226" s="1087"/>
      <c r="AGU226" s="1087"/>
      <c r="AGV226" s="1087"/>
      <c r="AGW226" s="1087"/>
      <c r="AGX226" s="1087"/>
      <c r="AGY226" s="1087"/>
      <c r="AGZ226" s="1087"/>
      <c r="AHA226" s="1087"/>
      <c r="AHB226" s="1087"/>
      <c r="AHC226" s="1087"/>
      <c r="AHD226" s="1087"/>
      <c r="AHE226" s="1087"/>
      <c r="AHF226" s="1087"/>
      <c r="AHG226" s="1087"/>
      <c r="AHH226" s="1087"/>
      <c r="AHI226" s="1087"/>
      <c r="AHJ226" s="1087"/>
      <c r="AHK226" s="1087"/>
      <c r="AHL226" s="1087"/>
      <c r="AHM226" s="1087"/>
      <c r="AHN226" s="1087"/>
      <c r="AHO226" s="1087"/>
      <c r="AHP226" s="1087"/>
      <c r="AHQ226" s="1087"/>
      <c r="AHR226" s="1087"/>
      <c r="AHS226" s="1087"/>
      <c r="AHT226" s="1087"/>
      <c r="AHU226" s="1087"/>
      <c r="AHV226" s="1087"/>
      <c r="AHW226" s="1087"/>
      <c r="AHX226" s="1087"/>
      <c r="AHY226" s="1087"/>
      <c r="AHZ226" s="1087"/>
      <c r="AIA226" s="1087"/>
      <c r="AIB226" s="1087"/>
      <c r="AIC226" s="1087"/>
      <c r="AID226" s="1087"/>
      <c r="AIE226" s="1087"/>
      <c r="AIF226" s="1087"/>
      <c r="AIG226" s="1087"/>
      <c r="AIH226" s="1087"/>
      <c r="AII226" s="1087"/>
      <c r="AIJ226" s="1087"/>
      <c r="AIK226" s="1087"/>
      <c r="AIL226" s="1087"/>
      <c r="AIM226" s="1087"/>
      <c r="AIN226" s="1087"/>
      <c r="AIO226" s="1087"/>
      <c r="AIP226" s="1087"/>
      <c r="AIQ226" s="1087"/>
      <c r="AIR226" s="1087"/>
      <c r="AIS226" s="1087"/>
      <c r="AIT226" s="1087"/>
      <c r="AIU226" s="1087"/>
      <c r="AIV226" s="1087"/>
      <c r="AIW226" s="1087"/>
      <c r="AIX226" s="1087"/>
      <c r="AIY226" s="1087"/>
      <c r="AIZ226" s="1087"/>
      <c r="AJA226" s="1087"/>
      <c r="AJB226" s="1087"/>
      <c r="AJC226" s="1087"/>
      <c r="AJD226" s="1087"/>
      <c r="AJE226" s="1087"/>
      <c r="AJF226" s="1087"/>
      <c r="AJG226" s="1087"/>
      <c r="AJH226" s="1087"/>
      <c r="AJI226" s="1087"/>
      <c r="AJJ226" s="1087"/>
      <c r="AJK226" s="1087"/>
      <c r="AJL226" s="1087"/>
      <c r="AJM226" s="1087"/>
      <c r="AJN226" s="1087"/>
      <c r="AJO226" s="1087"/>
      <c r="AJP226" s="1087"/>
      <c r="AJQ226" s="1087"/>
      <c r="AJR226" s="1087"/>
      <c r="AJS226" s="1087"/>
      <c r="AJT226" s="1087"/>
      <c r="AJU226" s="1087"/>
      <c r="AJV226" s="1087"/>
      <c r="AJW226" s="1087"/>
      <c r="AJX226" s="1087"/>
      <c r="AJY226" s="1087"/>
      <c r="AJZ226" s="1087"/>
      <c r="AKA226" s="1087"/>
      <c r="AKB226" s="1087"/>
      <c r="AKC226" s="1087"/>
      <c r="AKD226" s="1087"/>
      <c r="AKE226" s="1087"/>
      <c r="AKF226" s="1087"/>
      <c r="AKG226" s="1087"/>
      <c r="AKH226" s="1087"/>
      <c r="AKI226" s="1087"/>
      <c r="AKJ226" s="1087"/>
      <c r="AKK226" s="1087"/>
      <c r="AKL226" s="1087"/>
      <c r="AKM226" s="1087"/>
      <c r="AKN226" s="1087"/>
      <c r="AKO226" s="1087"/>
      <c r="AKP226" s="1087"/>
      <c r="AKQ226" s="1087"/>
      <c r="AKR226" s="1087"/>
      <c r="AKS226" s="1087"/>
      <c r="AKT226" s="1087"/>
      <c r="AKU226" s="1087"/>
      <c r="AKV226" s="1087"/>
      <c r="AKW226" s="1087"/>
      <c r="AKX226" s="1087"/>
      <c r="AKY226" s="1087"/>
      <c r="AKZ226" s="1087"/>
      <c r="ALA226" s="1087"/>
      <c r="ALB226" s="1087"/>
      <c r="ALC226" s="1087"/>
      <c r="ALD226" s="1087"/>
      <c r="ALE226" s="1087"/>
      <c r="ALF226" s="1087"/>
      <c r="ALG226" s="1087"/>
      <c r="ALH226" s="1087"/>
      <c r="ALI226" s="1087"/>
      <c r="ALJ226" s="1087"/>
      <c r="ALK226" s="1087"/>
      <c r="ALL226" s="1087"/>
      <c r="ALM226" s="1087"/>
      <c r="ALN226" s="1087"/>
      <c r="ALO226" s="1087"/>
      <c r="ALP226" s="1087"/>
      <c r="ALQ226" s="1087"/>
      <c r="ALR226" s="1087"/>
      <c r="ALS226" s="1087"/>
      <c r="ALT226" s="1087"/>
      <c r="ALU226" s="1087"/>
      <c r="ALV226" s="1087"/>
      <c r="ALW226" s="1087"/>
      <c r="ALX226" s="1087"/>
      <c r="ALY226" s="1087"/>
      <c r="ALZ226" s="1087"/>
      <c r="AMA226" s="1087"/>
      <c r="AMB226" s="1087"/>
      <c r="AMC226" s="1087"/>
      <c r="AMD226" s="1087"/>
      <c r="AME226" s="1087"/>
      <c r="AMF226" s="1087"/>
      <c r="AMG226" s="1087"/>
      <c r="AMH226" s="1087"/>
    </row>
    <row r="227" spans="1:1024" s="793" customFormat="1" ht="12" x14ac:dyDescent="0.2">
      <c r="A227" s="1113" t="s">
        <v>2823</v>
      </c>
      <c r="B227" s="793" t="s">
        <v>4867</v>
      </c>
      <c r="C227" s="1085">
        <v>28138103.559999999</v>
      </c>
      <c r="D227" s="1085">
        <v>-655380.17000000004</v>
      </c>
      <c r="E227" s="1085">
        <v>27482723.390000001</v>
      </c>
      <c r="F227" s="1085">
        <v>7151219.1500000004</v>
      </c>
      <c r="G227" s="1085">
        <v>20331504.239999998</v>
      </c>
      <c r="H227" s="1357">
        <f t="shared" si="3"/>
        <v>0.2602078057737931</v>
      </c>
      <c r="I227" s="1087"/>
      <c r="J227" s="1087"/>
      <c r="K227" s="1087"/>
      <c r="L227" s="1087"/>
      <c r="M227" s="1087"/>
      <c r="N227" s="1087"/>
      <c r="O227" s="1087"/>
      <c r="P227" s="1087"/>
      <c r="Q227" s="1087"/>
      <c r="R227" s="1087"/>
      <c r="S227" s="1087"/>
      <c r="T227" s="1087"/>
      <c r="U227" s="1087"/>
      <c r="V227" s="1087"/>
      <c r="W227" s="1087"/>
      <c r="X227" s="1087"/>
      <c r="Y227" s="1087"/>
      <c r="Z227" s="1087"/>
      <c r="AA227" s="1087"/>
      <c r="AB227" s="1087"/>
      <c r="AC227" s="1087"/>
      <c r="AD227" s="1087"/>
      <c r="AE227" s="1087"/>
      <c r="AF227" s="1087"/>
      <c r="AG227" s="1087"/>
      <c r="AH227" s="1087"/>
      <c r="AI227" s="1087"/>
      <c r="AJ227" s="1087"/>
      <c r="AK227" s="1087"/>
      <c r="AL227" s="1087"/>
      <c r="AM227" s="1087"/>
      <c r="AN227" s="1087"/>
      <c r="AO227" s="1087"/>
      <c r="AP227" s="1087"/>
      <c r="AQ227" s="1087"/>
      <c r="AR227" s="1087"/>
      <c r="AS227" s="1087"/>
      <c r="AT227" s="1087"/>
      <c r="AU227" s="1087"/>
      <c r="AV227" s="1087"/>
      <c r="AW227" s="1087"/>
      <c r="AX227" s="1087"/>
      <c r="AY227" s="1087"/>
      <c r="AZ227" s="1087"/>
      <c r="BA227" s="1087"/>
      <c r="BB227" s="1087"/>
      <c r="BC227" s="1087"/>
      <c r="BD227" s="1087"/>
      <c r="BE227" s="1087"/>
      <c r="BF227" s="1087"/>
      <c r="BG227" s="1087"/>
      <c r="BH227" s="1087"/>
      <c r="BI227" s="1087"/>
      <c r="BJ227" s="1087"/>
      <c r="BK227" s="1087"/>
      <c r="BL227" s="1087"/>
      <c r="BM227" s="1087"/>
      <c r="BN227" s="1087"/>
      <c r="BO227" s="1087"/>
      <c r="BP227" s="1087"/>
      <c r="BQ227" s="1087"/>
      <c r="BR227" s="1087"/>
      <c r="BS227" s="1087"/>
      <c r="BT227" s="1087"/>
      <c r="BU227" s="1087"/>
      <c r="BV227" s="1087"/>
      <c r="BW227" s="1087"/>
      <c r="BX227" s="1087"/>
      <c r="BY227" s="1087"/>
      <c r="BZ227" s="1087"/>
      <c r="CA227" s="1087"/>
      <c r="CB227" s="1087"/>
      <c r="CC227" s="1087"/>
      <c r="CD227" s="1087"/>
      <c r="CE227" s="1087"/>
      <c r="CF227" s="1087"/>
      <c r="CG227" s="1087"/>
      <c r="CH227" s="1087"/>
      <c r="CI227" s="1087"/>
      <c r="CJ227" s="1087"/>
      <c r="CK227" s="1087"/>
      <c r="CL227" s="1087"/>
      <c r="CM227" s="1087"/>
      <c r="CN227" s="1087"/>
      <c r="CO227" s="1087"/>
      <c r="CP227" s="1087"/>
      <c r="CQ227" s="1087"/>
      <c r="CR227" s="1087"/>
      <c r="CS227" s="1087"/>
      <c r="CT227" s="1087"/>
      <c r="CU227" s="1087"/>
      <c r="CV227" s="1087"/>
      <c r="CW227" s="1087"/>
      <c r="CX227" s="1087"/>
      <c r="CY227" s="1087"/>
      <c r="CZ227" s="1087"/>
      <c r="DA227" s="1087"/>
      <c r="DB227" s="1087"/>
      <c r="DC227" s="1087"/>
      <c r="DD227" s="1087"/>
      <c r="DE227" s="1087"/>
      <c r="DF227" s="1087"/>
      <c r="DG227" s="1087"/>
      <c r="DH227" s="1087"/>
      <c r="DI227" s="1087"/>
      <c r="DJ227" s="1087"/>
      <c r="DK227" s="1087"/>
      <c r="DL227" s="1087"/>
      <c r="DM227" s="1087"/>
      <c r="DN227" s="1087"/>
      <c r="DO227" s="1087"/>
      <c r="DP227" s="1087"/>
      <c r="DQ227" s="1087"/>
      <c r="DR227" s="1087"/>
      <c r="DS227" s="1087"/>
      <c r="DT227" s="1087"/>
      <c r="DU227" s="1087"/>
      <c r="DV227" s="1087"/>
      <c r="DW227" s="1087"/>
      <c r="DX227" s="1087"/>
      <c r="DY227" s="1087"/>
      <c r="DZ227" s="1087"/>
      <c r="EA227" s="1087"/>
      <c r="EB227" s="1087"/>
      <c r="EC227" s="1087"/>
      <c r="ED227" s="1087"/>
      <c r="EE227" s="1087"/>
      <c r="EF227" s="1087"/>
      <c r="EG227" s="1087"/>
      <c r="EH227" s="1087"/>
      <c r="EI227" s="1087"/>
      <c r="EJ227" s="1087"/>
      <c r="EK227" s="1087"/>
      <c r="EL227" s="1087"/>
      <c r="EM227" s="1087"/>
      <c r="EN227" s="1087"/>
      <c r="EO227" s="1087"/>
      <c r="EP227" s="1087"/>
      <c r="EQ227" s="1087"/>
      <c r="ER227" s="1087"/>
      <c r="ES227" s="1087"/>
      <c r="ET227" s="1087"/>
      <c r="EU227" s="1087"/>
      <c r="EV227" s="1087"/>
      <c r="EW227" s="1087"/>
      <c r="EX227" s="1087"/>
      <c r="EY227" s="1087"/>
      <c r="EZ227" s="1087"/>
      <c r="FA227" s="1087"/>
      <c r="FB227" s="1087"/>
      <c r="FC227" s="1087"/>
      <c r="FD227" s="1087"/>
      <c r="FE227" s="1087"/>
      <c r="FF227" s="1087"/>
      <c r="FG227" s="1087"/>
      <c r="FH227" s="1087"/>
      <c r="FI227" s="1087"/>
      <c r="FJ227" s="1087"/>
      <c r="FK227" s="1087"/>
      <c r="FL227" s="1087"/>
      <c r="FM227" s="1087"/>
      <c r="FN227" s="1087"/>
      <c r="FO227" s="1087"/>
      <c r="FP227" s="1087"/>
      <c r="FQ227" s="1087"/>
      <c r="FR227" s="1087"/>
      <c r="FS227" s="1087"/>
      <c r="FT227" s="1087"/>
      <c r="FU227" s="1087"/>
      <c r="FV227" s="1087"/>
      <c r="FW227" s="1087"/>
      <c r="FX227" s="1087"/>
      <c r="FY227" s="1087"/>
      <c r="FZ227" s="1087"/>
      <c r="GA227" s="1087"/>
      <c r="GB227" s="1087"/>
      <c r="GC227" s="1087"/>
      <c r="GD227" s="1087"/>
      <c r="GE227" s="1087"/>
      <c r="GF227" s="1087"/>
      <c r="GG227" s="1087"/>
      <c r="GH227" s="1087"/>
      <c r="GI227" s="1087"/>
      <c r="GJ227" s="1087"/>
      <c r="GK227" s="1087"/>
      <c r="GL227" s="1087"/>
      <c r="GM227" s="1087"/>
      <c r="GN227" s="1087"/>
      <c r="GO227" s="1087"/>
      <c r="GP227" s="1087"/>
      <c r="GQ227" s="1087"/>
      <c r="GR227" s="1087"/>
      <c r="GS227" s="1087"/>
      <c r="GT227" s="1087"/>
      <c r="GU227" s="1087"/>
      <c r="GV227" s="1087"/>
      <c r="GW227" s="1087"/>
      <c r="GX227" s="1087"/>
      <c r="GY227" s="1087"/>
      <c r="GZ227" s="1087"/>
      <c r="HA227" s="1087"/>
      <c r="HB227" s="1087"/>
      <c r="HC227" s="1087"/>
      <c r="HD227" s="1087"/>
      <c r="HE227" s="1087"/>
      <c r="HF227" s="1087"/>
      <c r="HG227" s="1087"/>
      <c r="HH227" s="1087"/>
      <c r="HI227" s="1087"/>
      <c r="HJ227" s="1087"/>
      <c r="HK227" s="1087"/>
      <c r="HL227" s="1087"/>
      <c r="HM227" s="1087"/>
      <c r="HN227" s="1087"/>
      <c r="HO227" s="1087"/>
      <c r="HP227" s="1087"/>
      <c r="HQ227" s="1087"/>
      <c r="HR227" s="1087"/>
      <c r="HS227" s="1087"/>
      <c r="HT227" s="1087"/>
      <c r="HU227" s="1087"/>
      <c r="HV227" s="1087"/>
      <c r="HW227" s="1087"/>
      <c r="HX227" s="1087"/>
      <c r="HY227" s="1087"/>
      <c r="HZ227" s="1087"/>
      <c r="IA227" s="1087"/>
      <c r="IB227" s="1087"/>
      <c r="IC227" s="1087"/>
      <c r="ID227" s="1087"/>
      <c r="IE227" s="1087"/>
      <c r="IF227" s="1087"/>
      <c r="IG227" s="1087"/>
      <c r="IH227" s="1087"/>
      <c r="II227" s="1087"/>
      <c r="IJ227" s="1087"/>
      <c r="IK227" s="1087"/>
      <c r="IL227" s="1087"/>
      <c r="IM227" s="1087"/>
      <c r="IN227" s="1087"/>
      <c r="IO227" s="1087"/>
      <c r="IP227" s="1087"/>
      <c r="IQ227" s="1087"/>
      <c r="IR227" s="1087"/>
      <c r="IS227" s="1087"/>
      <c r="IT227" s="1087"/>
      <c r="IU227" s="1087"/>
      <c r="IV227" s="1087"/>
      <c r="IW227" s="1087"/>
      <c r="IX227" s="1087"/>
      <c r="IY227" s="1087"/>
      <c r="IZ227" s="1087"/>
      <c r="JA227" s="1087"/>
      <c r="JB227" s="1087"/>
      <c r="JC227" s="1087"/>
      <c r="JD227" s="1087"/>
      <c r="JE227" s="1087"/>
      <c r="JF227" s="1087"/>
      <c r="JG227" s="1087"/>
      <c r="JH227" s="1087"/>
      <c r="JI227" s="1087"/>
      <c r="JJ227" s="1087"/>
      <c r="JK227" s="1087"/>
      <c r="JL227" s="1087"/>
      <c r="JM227" s="1087"/>
      <c r="JN227" s="1087"/>
      <c r="JO227" s="1087"/>
      <c r="JP227" s="1087"/>
      <c r="JQ227" s="1087"/>
      <c r="JR227" s="1087"/>
      <c r="JS227" s="1087"/>
      <c r="JT227" s="1087"/>
      <c r="JU227" s="1087"/>
      <c r="JV227" s="1087"/>
      <c r="JW227" s="1087"/>
      <c r="JX227" s="1087"/>
      <c r="JY227" s="1087"/>
      <c r="JZ227" s="1087"/>
      <c r="KA227" s="1087"/>
      <c r="KB227" s="1087"/>
      <c r="KC227" s="1087"/>
      <c r="KD227" s="1087"/>
      <c r="KE227" s="1087"/>
      <c r="KF227" s="1087"/>
      <c r="KG227" s="1087"/>
      <c r="KH227" s="1087"/>
      <c r="KI227" s="1087"/>
      <c r="KJ227" s="1087"/>
      <c r="KK227" s="1087"/>
      <c r="KL227" s="1087"/>
      <c r="KM227" s="1087"/>
      <c r="KN227" s="1087"/>
      <c r="KO227" s="1087"/>
      <c r="KP227" s="1087"/>
      <c r="KQ227" s="1087"/>
      <c r="KR227" s="1087"/>
      <c r="KS227" s="1087"/>
      <c r="KT227" s="1087"/>
      <c r="KU227" s="1087"/>
      <c r="KV227" s="1087"/>
      <c r="KW227" s="1087"/>
      <c r="KX227" s="1087"/>
      <c r="KY227" s="1087"/>
      <c r="KZ227" s="1087"/>
      <c r="LA227" s="1087"/>
      <c r="LB227" s="1087"/>
      <c r="LC227" s="1087"/>
      <c r="LD227" s="1087"/>
      <c r="LE227" s="1087"/>
      <c r="LF227" s="1087"/>
      <c r="LG227" s="1087"/>
      <c r="LH227" s="1087"/>
      <c r="LI227" s="1087"/>
      <c r="LJ227" s="1087"/>
      <c r="LK227" s="1087"/>
      <c r="LL227" s="1087"/>
      <c r="LM227" s="1087"/>
      <c r="LN227" s="1087"/>
      <c r="LO227" s="1087"/>
      <c r="LP227" s="1087"/>
      <c r="LQ227" s="1087"/>
      <c r="LR227" s="1087"/>
      <c r="LS227" s="1087"/>
      <c r="LT227" s="1087"/>
      <c r="LU227" s="1087"/>
      <c r="LV227" s="1087"/>
      <c r="LW227" s="1087"/>
      <c r="LX227" s="1087"/>
      <c r="LY227" s="1087"/>
      <c r="LZ227" s="1087"/>
      <c r="MA227" s="1087"/>
      <c r="MB227" s="1087"/>
      <c r="MC227" s="1087"/>
      <c r="MD227" s="1087"/>
      <c r="ME227" s="1087"/>
      <c r="MF227" s="1087"/>
      <c r="MG227" s="1087"/>
      <c r="MH227" s="1087"/>
      <c r="MI227" s="1087"/>
      <c r="MJ227" s="1087"/>
      <c r="MK227" s="1087"/>
      <c r="ML227" s="1087"/>
      <c r="MM227" s="1087"/>
      <c r="MN227" s="1087"/>
      <c r="MO227" s="1087"/>
      <c r="MP227" s="1087"/>
      <c r="MQ227" s="1087"/>
      <c r="MR227" s="1087"/>
      <c r="MS227" s="1087"/>
      <c r="MT227" s="1087"/>
      <c r="MU227" s="1087"/>
      <c r="MV227" s="1087"/>
      <c r="MW227" s="1087"/>
      <c r="MX227" s="1087"/>
      <c r="MY227" s="1087"/>
      <c r="MZ227" s="1087"/>
      <c r="NA227" s="1087"/>
      <c r="NB227" s="1087"/>
      <c r="NC227" s="1087"/>
      <c r="ND227" s="1087"/>
      <c r="NE227" s="1087"/>
      <c r="NF227" s="1087"/>
      <c r="NG227" s="1087"/>
      <c r="NH227" s="1087"/>
      <c r="NI227" s="1087"/>
      <c r="NJ227" s="1087"/>
      <c r="NK227" s="1087"/>
      <c r="NL227" s="1087"/>
      <c r="NM227" s="1087"/>
      <c r="NN227" s="1087"/>
      <c r="NO227" s="1087"/>
      <c r="NP227" s="1087"/>
      <c r="NQ227" s="1087"/>
      <c r="NR227" s="1087"/>
      <c r="NS227" s="1087"/>
      <c r="NT227" s="1087"/>
      <c r="NU227" s="1087"/>
      <c r="NV227" s="1087"/>
      <c r="NW227" s="1087"/>
      <c r="NX227" s="1087"/>
      <c r="NY227" s="1087"/>
      <c r="NZ227" s="1087"/>
      <c r="OA227" s="1087"/>
      <c r="OB227" s="1087"/>
      <c r="OC227" s="1087"/>
      <c r="OD227" s="1087"/>
      <c r="OE227" s="1087"/>
      <c r="OF227" s="1087"/>
      <c r="OG227" s="1087"/>
      <c r="OH227" s="1087"/>
      <c r="OI227" s="1087"/>
      <c r="OJ227" s="1087"/>
      <c r="OK227" s="1087"/>
      <c r="OL227" s="1087"/>
      <c r="OM227" s="1087"/>
      <c r="ON227" s="1087"/>
      <c r="OO227" s="1087"/>
      <c r="OP227" s="1087"/>
      <c r="OQ227" s="1087"/>
      <c r="OR227" s="1087"/>
      <c r="OS227" s="1087"/>
      <c r="OT227" s="1087"/>
      <c r="OU227" s="1087"/>
      <c r="OV227" s="1087"/>
      <c r="OW227" s="1087"/>
      <c r="OX227" s="1087"/>
      <c r="OY227" s="1087"/>
      <c r="OZ227" s="1087"/>
      <c r="PA227" s="1087"/>
      <c r="PB227" s="1087"/>
      <c r="PC227" s="1087"/>
      <c r="PD227" s="1087"/>
      <c r="PE227" s="1087"/>
      <c r="PF227" s="1087"/>
      <c r="PG227" s="1087"/>
      <c r="PH227" s="1087"/>
      <c r="PI227" s="1087"/>
      <c r="PJ227" s="1087"/>
      <c r="PK227" s="1087"/>
      <c r="PL227" s="1087"/>
      <c r="PM227" s="1087"/>
      <c r="PN227" s="1087"/>
      <c r="PO227" s="1087"/>
      <c r="PP227" s="1087"/>
      <c r="PQ227" s="1087"/>
      <c r="PR227" s="1087"/>
      <c r="PS227" s="1087"/>
      <c r="PT227" s="1087"/>
      <c r="PU227" s="1087"/>
      <c r="PV227" s="1087"/>
      <c r="PW227" s="1087"/>
      <c r="PX227" s="1087"/>
      <c r="PY227" s="1087"/>
      <c r="PZ227" s="1087"/>
      <c r="QA227" s="1087"/>
      <c r="QB227" s="1087"/>
      <c r="QC227" s="1087"/>
      <c r="QD227" s="1087"/>
      <c r="QE227" s="1087"/>
      <c r="QF227" s="1087"/>
      <c r="QG227" s="1087"/>
      <c r="QH227" s="1087"/>
      <c r="QI227" s="1087"/>
      <c r="QJ227" s="1087"/>
      <c r="QK227" s="1087"/>
      <c r="QL227" s="1087"/>
      <c r="QM227" s="1087"/>
      <c r="QN227" s="1087"/>
      <c r="QO227" s="1087"/>
      <c r="QP227" s="1087"/>
      <c r="QQ227" s="1087"/>
      <c r="QR227" s="1087"/>
      <c r="QS227" s="1087"/>
      <c r="QT227" s="1087"/>
      <c r="QU227" s="1087"/>
      <c r="QV227" s="1087"/>
      <c r="QW227" s="1087"/>
      <c r="QX227" s="1087"/>
      <c r="QY227" s="1087"/>
      <c r="QZ227" s="1087"/>
      <c r="RA227" s="1087"/>
      <c r="RB227" s="1087"/>
      <c r="RC227" s="1087"/>
      <c r="RD227" s="1087"/>
      <c r="RE227" s="1087"/>
      <c r="RF227" s="1087"/>
      <c r="RG227" s="1087"/>
      <c r="RH227" s="1087"/>
      <c r="RI227" s="1087"/>
      <c r="RJ227" s="1087"/>
      <c r="RK227" s="1087"/>
      <c r="RL227" s="1087"/>
      <c r="RM227" s="1087"/>
      <c r="RN227" s="1087"/>
      <c r="RO227" s="1087"/>
      <c r="RP227" s="1087"/>
      <c r="RQ227" s="1087"/>
      <c r="RR227" s="1087"/>
      <c r="RS227" s="1087"/>
      <c r="RT227" s="1087"/>
      <c r="RU227" s="1087"/>
      <c r="RV227" s="1087"/>
      <c r="RW227" s="1087"/>
      <c r="RX227" s="1087"/>
      <c r="RY227" s="1087"/>
      <c r="RZ227" s="1087"/>
      <c r="SA227" s="1087"/>
      <c r="SB227" s="1087"/>
      <c r="SC227" s="1087"/>
      <c r="SD227" s="1087"/>
      <c r="SE227" s="1087"/>
      <c r="SF227" s="1087"/>
      <c r="SG227" s="1087"/>
      <c r="SH227" s="1087"/>
      <c r="SI227" s="1087"/>
      <c r="SJ227" s="1087"/>
      <c r="SK227" s="1087"/>
      <c r="SL227" s="1087"/>
      <c r="SM227" s="1087"/>
      <c r="SN227" s="1087"/>
      <c r="SO227" s="1087"/>
      <c r="SP227" s="1087"/>
      <c r="SQ227" s="1087"/>
      <c r="SR227" s="1087"/>
      <c r="SS227" s="1087"/>
      <c r="ST227" s="1087"/>
      <c r="SU227" s="1087"/>
      <c r="SV227" s="1087"/>
      <c r="SW227" s="1087"/>
      <c r="SX227" s="1087"/>
      <c r="SY227" s="1087"/>
      <c r="SZ227" s="1087"/>
      <c r="TA227" s="1087"/>
      <c r="TB227" s="1087"/>
      <c r="TC227" s="1087"/>
      <c r="TD227" s="1087"/>
      <c r="TE227" s="1087"/>
      <c r="TF227" s="1087"/>
      <c r="TG227" s="1087"/>
      <c r="TH227" s="1087"/>
      <c r="TI227" s="1087"/>
      <c r="TJ227" s="1087"/>
      <c r="TK227" s="1087"/>
      <c r="TL227" s="1087"/>
      <c r="TM227" s="1087"/>
      <c r="TN227" s="1087"/>
      <c r="TO227" s="1087"/>
      <c r="TP227" s="1087"/>
      <c r="TQ227" s="1087"/>
      <c r="TR227" s="1087"/>
      <c r="TS227" s="1087"/>
      <c r="TT227" s="1087"/>
      <c r="TU227" s="1087"/>
      <c r="TV227" s="1087"/>
      <c r="TW227" s="1087"/>
      <c r="TX227" s="1087"/>
      <c r="TY227" s="1087"/>
      <c r="TZ227" s="1087"/>
      <c r="UA227" s="1087"/>
      <c r="UB227" s="1087"/>
      <c r="UC227" s="1087"/>
      <c r="UD227" s="1087"/>
      <c r="UE227" s="1087"/>
      <c r="UF227" s="1087"/>
      <c r="UG227" s="1087"/>
      <c r="UH227" s="1087"/>
      <c r="UI227" s="1087"/>
      <c r="UJ227" s="1087"/>
      <c r="UK227" s="1087"/>
      <c r="UL227" s="1087"/>
      <c r="UM227" s="1087"/>
      <c r="UN227" s="1087"/>
      <c r="UO227" s="1087"/>
      <c r="UP227" s="1087"/>
      <c r="UQ227" s="1087"/>
      <c r="UR227" s="1087"/>
      <c r="US227" s="1087"/>
      <c r="UT227" s="1087"/>
      <c r="UU227" s="1087"/>
      <c r="UV227" s="1087"/>
      <c r="UW227" s="1087"/>
      <c r="UX227" s="1087"/>
      <c r="UY227" s="1087"/>
      <c r="UZ227" s="1087"/>
      <c r="VA227" s="1087"/>
      <c r="VB227" s="1087"/>
      <c r="VC227" s="1087"/>
      <c r="VD227" s="1087"/>
      <c r="VE227" s="1087"/>
      <c r="VF227" s="1087"/>
      <c r="VG227" s="1087"/>
      <c r="VH227" s="1087"/>
      <c r="VI227" s="1087"/>
      <c r="VJ227" s="1087"/>
      <c r="VK227" s="1087"/>
      <c r="VL227" s="1087"/>
      <c r="VM227" s="1087"/>
      <c r="VN227" s="1087"/>
      <c r="VO227" s="1087"/>
      <c r="VP227" s="1087"/>
      <c r="VQ227" s="1087"/>
      <c r="VR227" s="1087"/>
      <c r="VS227" s="1087"/>
      <c r="VT227" s="1087"/>
      <c r="VU227" s="1087"/>
      <c r="VV227" s="1087"/>
      <c r="VW227" s="1087"/>
      <c r="VX227" s="1087"/>
      <c r="VY227" s="1087"/>
      <c r="VZ227" s="1087"/>
      <c r="WA227" s="1087"/>
      <c r="WB227" s="1087"/>
      <c r="WC227" s="1087"/>
      <c r="WD227" s="1087"/>
      <c r="WE227" s="1087"/>
      <c r="WF227" s="1087"/>
      <c r="WG227" s="1087"/>
      <c r="WH227" s="1087"/>
      <c r="WI227" s="1087"/>
      <c r="WJ227" s="1087"/>
      <c r="WK227" s="1087"/>
      <c r="WL227" s="1087"/>
      <c r="WM227" s="1087"/>
      <c r="WN227" s="1087"/>
      <c r="WO227" s="1087"/>
      <c r="WP227" s="1087"/>
      <c r="WQ227" s="1087"/>
      <c r="WR227" s="1087"/>
      <c r="WS227" s="1087"/>
      <c r="WT227" s="1087"/>
      <c r="WU227" s="1087"/>
      <c r="WV227" s="1087"/>
      <c r="WW227" s="1087"/>
      <c r="WX227" s="1087"/>
      <c r="WY227" s="1087"/>
      <c r="WZ227" s="1087"/>
      <c r="XA227" s="1087"/>
      <c r="XB227" s="1087"/>
      <c r="XC227" s="1087"/>
      <c r="XD227" s="1087"/>
      <c r="XE227" s="1087"/>
      <c r="XF227" s="1087"/>
      <c r="XG227" s="1087"/>
      <c r="XH227" s="1087"/>
      <c r="XI227" s="1087"/>
      <c r="XJ227" s="1087"/>
      <c r="XK227" s="1087"/>
      <c r="XL227" s="1087"/>
      <c r="XM227" s="1087"/>
      <c r="XN227" s="1087"/>
      <c r="XO227" s="1087"/>
      <c r="XP227" s="1087"/>
      <c r="XQ227" s="1087"/>
      <c r="XR227" s="1087"/>
      <c r="XS227" s="1087"/>
      <c r="XT227" s="1087"/>
      <c r="XU227" s="1087"/>
      <c r="XV227" s="1087"/>
      <c r="XW227" s="1087"/>
      <c r="XX227" s="1087"/>
      <c r="XY227" s="1087"/>
      <c r="XZ227" s="1087"/>
      <c r="YA227" s="1087"/>
      <c r="YB227" s="1087"/>
      <c r="YC227" s="1087"/>
      <c r="YD227" s="1087"/>
      <c r="YE227" s="1087"/>
      <c r="YF227" s="1087"/>
      <c r="YG227" s="1087"/>
      <c r="YH227" s="1087"/>
      <c r="YI227" s="1087"/>
      <c r="YJ227" s="1087"/>
      <c r="YK227" s="1087"/>
      <c r="YL227" s="1087"/>
      <c r="YM227" s="1087"/>
      <c r="YN227" s="1087"/>
      <c r="YO227" s="1087"/>
      <c r="YP227" s="1087"/>
      <c r="YQ227" s="1087"/>
      <c r="YR227" s="1087"/>
      <c r="YS227" s="1087"/>
      <c r="YT227" s="1087"/>
      <c r="YU227" s="1087"/>
      <c r="YV227" s="1087"/>
      <c r="YW227" s="1087"/>
      <c r="YX227" s="1087"/>
      <c r="YY227" s="1087"/>
      <c r="YZ227" s="1087"/>
      <c r="ZA227" s="1087"/>
      <c r="ZB227" s="1087"/>
      <c r="ZC227" s="1087"/>
      <c r="ZD227" s="1087"/>
      <c r="ZE227" s="1087"/>
      <c r="ZF227" s="1087"/>
      <c r="ZG227" s="1087"/>
      <c r="ZH227" s="1087"/>
      <c r="ZI227" s="1087"/>
      <c r="ZJ227" s="1087"/>
      <c r="ZK227" s="1087"/>
      <c r="ZL227" s="1087"/>
      <c r="ZM227" s="1087"/>
      <c r="ZN227" s="1087"/>
      <c r="ZO227" s="1087"/>
      <c r="ZP227" s="1087"/>
      <c r="ZQ227" s="1087"/>
      <c r="ZR227" s="1087"/>
      <c r="ZS227" s="1087"/>
      <c r="ZT227" s="1087"/>
      <c r="ZU227" s="1087"/>
      <c r="ZV227" s="1087"/>
      <c r="ZW227" s="1087"/>
      <c r="ZX227" s="1087"/>
      <c r="ZY227" s="1087"/>
      <c r="ZZ227" s="1087"/>
      <c r="AAA227" s="1087"/>
      <c r="AAB227" s="1087"/>
      <c r="AAC227" s="1087"/>
      <c r="AAD227" s="1087"/>
      <c r="AAE227" s="1087"/>
      <c r="AAF227" s="1087"/>
      <c r="AAG227" s="1087"/>
      <c r="AAH227" s="1087"/>
      <c r="AAI227" s="1087"/>
      <c r="AAJ227" s="1087"/>
      <c r="AAK227" s="1087"/>
      <c r="AAL227" s="1087"/>
      <c r="AAM227" s="1087"/>
      <c r="AAN227" s="1087"/>
      <c r="AAO227" s="1087"/>
      <c r="AAP227" s="1087"/>
      <c r="AAQ227" s="1087"/>
      <c r="AAR227" s="1087"/>
      <c r="AAS227" s="1087"/>
      <c r="AAT227" s="1087"/>
      <c r="AAU227" s="1087"/>
      <c r="AAV227" s="1087"/>
      <c r="AAW227" s="1087"/>
      <c r="AAX227" s="1087"/>
      <c r="AAY227" s="1087"/>
      <c r="AAZ227" s="1087"/>
      <c r="ABA227" s="1087"/>
      <c r="ABB227" s="1087"/>
      <c r="ABC227" s="1087"/>
      <c r="ABD227" s="1087"/>
      <c r="ABE227" s="1087"/>
      <c r="ABF227" s="1087"/>
      <c r="ABG227" s="1087"/>
      <c r="ABH227" s="1087"/>
      <c r="ABI227" s="1087"/>
      <c r="ABJ227" s="1087"/>
      <c r="ABK227" s="1087"/>
      <c r="ABL227" s="1087"/>
      <c r="ABM227" s="1087"/>
      <c r="ABN227" s="1087"/>
      <c r="ABO227" s="1087"/>
      <c r="ABP227" s="1087"/>
      <c r="ABQ227" s="1087"/>
      <c r="ABR227" s="1087"/>
      <c r="ABS227" s="1087"/>
      <c r="ABT227" s="1087"/>
      <c r="ABU227" s="1087"/>
      <c r="ABV227" s="1087"/>
      <c r="ABW227" s="1087"/>
      <c r="ABX227" s="1087"/>
      <c r="ABY227" s="1087"/>
      <c r="ABZ227" s="1087"/>
      <c r="ACA227" s="1087"/>
      <c r="ACB227" s="1087"/>
      <c r="ACC227" s="1087"/>
      <c r="ACD227" s="1087"/>
      <c r="ACE227" s="1087"/>
      <c r="ACF227" s="1087"/>
      <c r="ACG227" s="1087"/>
      <c r="ACH227" s="1087"/>
      <c r="ACI227" s="1087"/>
      <c r="ACJ227" s="1087"/>
      <c r="ACK227" s="1087"/>
      <c r="ACL227" s="1087"/>
      <c r="ACM227" s="1087"/>
      <c r="ACN227" s="1087"/>
      <c r="ACO227" s="1087"/>
      <c r="ACP227" s="1087"/>
      <c r="ACQ227" s="1087"/>
      <c r="ACR227" s="1087"/>
      <c r="ACS227" s="1087"/>
      <c r="ACT227" s="1087"/>
      <c r="ACU227" s="1087"/>
      <c r="ACV227" s="1087"/>
      <c r="ACW227" s="1087"/>
      <c r="ACX227" s="1087"/>
      <c r="ACY227" s="1087"/>
      <c r="ACZ227" s="1087"/>
      <c r="ADA227" s="1087"/>
      <c r="ADB227" s="1087"/>
      <c r="ADC227" s="1087"/>
      <c r="ADD227" s="1087"/>
      <c r="ADE227" s="1087"/>
      <c r="ADF227" s="1087"/>
      <c r="ADG227" s="1087"/>
      <c r="ADH227" s="1087"/>
      <c r="ADI227" s="1087"/>
      <c r="ADJ227" s="1087"/>
      <c r="ADK227" s="1087"/>
      <c r="ADL227" s="1087"/>
      <c r="ADM227" s="1087"/>
      <c r="ADN227" s="1087"/>
      <c r="ADO227" s="1087"/>
      <c r="ADP227" s="1087"/>
      <c r="ADQ227" s="1087"/>
      <c r="ADR227" s="1087"/>
      <c r="ADS227" s="1087"/>
      <c r="ADT227" s="1087"/>
      <c r="ADU227" s="1087"/>
      <c r="ADV227" s="1087"/>
      <c r="ADW227" s="1087"/>
      <c r="ADX227" s="1087"/>
      <c r="ADY227" s="1087"/>
      <c r="ADZ227" s="1087"/>
      <c r="AEA227" s="1087"/>
      <c r="AEB227" s="1087"/>
      <c r="AEC227" s="1087"/>
      <c r="AED227" s="1087"/>
      <c r="AEE227" s="1087"/>
      <c r="AEF227" s="1087"/>
      <c r="AEG227" s="1087"/>
      <c r="AEH227" s="1087"/>
      <c r="AEI227" s="1087"/>
      <c r="AEJ227" s="1087"/>
      <c r="AEK227" s="1087"/>
      <c r="AEL227" s="1087"/>
      <c r="AEM227" s="1087"/>
      <c r="AEN227" s="1087"/>
      <c r="AEO227" s="1087"/>
      <c r="AEP227" s="1087"/>
      <c r="AEQ227" s="1087"/>
      <c r="AER227" s="1087"/>
      <c r="AES227" s="1087"/>
      <c r="AET227" s="1087"/>
      <c r="AEU227" s="1087"/>
      <c r="AEV227" s="1087"/>
      <c r="AEW227" s="1087"/>
      <c r="AEX227" s="1087"/>
      <c r="AEY227" s="1087"/>
      <c r="AEZ227" s="1087"/>
      <c r="AFA227" s="1087"/>
      <c r="AFB227" s="1087"/>
      <c r="AFC227" s="1087"/>
      <c r="AFD227" s="1087"/>
      <c r="AFE227" s="1087"/>
      <c r="AFF227" s="1087"/>
      <c r="AFG227" s="1087"/>
      <c r="AFH227" s="1087"/>
      <c r="AFI227" s="1087"/>
      <c r="AFJ227" s="1087"/>
      <c r="AFK227" s="1087"/>
      <c r="AFL227" s="1087"/>
      <c r="AFM227" s="1087"/>
      <c r="AFN227" s="1087"/>
      <c r="AFO227" s="1087"/>
      <c r="AFP227" s="1087"/>
      <c r="AFQ227" s="1087"/>
      <c r="AFR227" s="1087"/>
      <c r="AFS227" s="1087"/>
      <c r="AFT227" s="1087"/>
      <c r="AFU227" s="1087"/>
      <c r="AFV227" s="1087"/>
      <c r="AFW227" s="1087"/>
      <c r="AFX227" s="1087"/>
      <c r="AFY227" s="1087"/>
      <c r="AFZ227" s="1087"/>
      <c r="AGA227" s="1087"/>
      <c r="AGB227" s="1087"/>
      <c r="AGC227" s="1087"/>
      <c r="AGD227" s="1087"/>
      <c r="AGE227" s="1087"/>
      <c r="AGF227" s="1087"/>
      <c r="AGG227" s="1087"/>
      <c r="AGH227" s="1087"/>
      <c r="AGI227" s="1087"/>
      <c r="AGJ227" s="1087"/>
      <c r="AGK227" s="1087"/>
      <c r="AGL227" s="1087"/>
      <c r="AGM227" s="1087"/>
      <c r="AGN227" s="1087"/>
      <c r="AGO227" s="1087"/>
      <c r="AGP227" s="1087"/>
      <c r="AGQ227" s="1087"/>
      <c r="AGR227" s="1087"/>
      <c r="AGS227" s="1087"/>
      <c r="AGT227" s="1087"/>
      <c r="AGU227" s="1087"/>
      <c r="AGV227" s="1087"/>
      <c r="AGW227" s="1087"/>
      <c r="AGX227" s="1087"/>
      <c r="AGY227" s="1087"/>
      <c r="AGZ227" s="1087"/>
      <c r="AHA227" s="1087"/>
      <c r="AHB227" s="1087"/>
      <c r="AHC227" s="1087"/>
      <c r="AHD227" s="1087"/>
      <c r="AHE227" s="1087"/>
      <c r="AHF227" s="1087"/>
      <c r="AHG227" s="1087"/>
      <c r="AHH227" s="1087"/>
      <c r="AHI227" s="1087"/>
      <c r="AHJ227" s="1087"/>
      <c r="AHK227" s="1087"/>
      <c r="AHL227" s="1087"/>
      <c r="AHM227" s="1087"/>
      <c r="AHN227" s="1087"/>
      <c r="AHO227" s="1087"/>
      <c r="AHP227" s="1087"/>
      <c r="AHQ227" s="1087"/>
      <c r="AHR227" s="1087"/>
      <c r="AHS227" s="1087"/>
      <c r="AHT227" s="1087"/>
      <c r="AHU227" s="1087"/>
      <c r="AHV227" s="1087"/>
      <c r="AHW227" s="1087"/>
      <c r="AHX227" s="1087"/>
      <c r="AHY227" s="1087"/>
      <c r="AHZ227" s="1087"/>
      <c r="AIA227" s="1087"/>
      <c r="AIB227" s="1087"/>
      <c r="AIC227" s="1087"/>
      <c r="AID227" s="1087"/>
      <c r="AIE227" s="1087"/>
      <c r="AIF227" s="1087"/>
      <c r="AIG227" s="1087"/>
      <c r="AIH227" s="1087"/>
      <c r="AII227" s="1087"/>
      <c r="AIJ227" s="1087"/>
      <c r="AIK227" s="1087"/>
      <c r="AIL227" s="1087"/>
      <c r="AIM227" s="1087"/>
      <c r="AIN227" s="1087"/>
      <c r="AIO227" s="1087"/>
      <c r="AIP227" s="1087"/>
      <c r="AIQ227" s="1087"/>
      <c r="AIR227" s="1087"/>
      <c r="AIS227" s="1087"/>
      <c r="AIT227" s="1087"/>
      <c r="AIU227" s="1087"/>
      <c r="AIV227" s="1087"/>
      <c r="AIW227" s="1087"/>
      <c r="AIX227" s="1087"/>
      <c r="AIY227" s="1087"/>
      <c r="AIZ227" s="1087"/>
      <c r="AJA227" s="1087"/>
      <c r="AJB227" s="1087"/>
      <c r="AJC227" s="1087"/>
      <c r="AJD227" s="1087"/>
      <c r="AJE227" s="1087"/>
      <c r="AJF227" s="1087"/>
      <c r="AJG227" s="1087"/>
      <c r="AJH227" s="1087"/>
      <c r="AJI227" s="1087"/>
      <c r="AJJ227" s="1087"/>
      <c r="AJK227" s="1087"/>
      <c r="AJL227" s="1087"/>
      <c r="AJM227" s="1087"/>
      <c r="AJN227" s="1087"/>
      <c r="AJO227" s="1087"/>
      <c r="AJP227" s="1087"/>
      <c r="AJQ227" s="1087"/>
      <c r="AJR227" s="1087"/>
      <c r="AJS227" s="1087"/>
      <c r="AJT227" s="1087"/>
      <c r="AJU227" s="1087"/>
      <c r="AJV227" s="1087"/>
      <c r="AJW227" s="1087"/>
      <c r="AJX227" s="1087"/>
      <c r="AJY227" s="1087"/>
      <c r="AJZ227" s="1087"/>
      <c r="AKA227" s="1087"/>
      <c r="AKB227" s="1087"/>
      <c r="AKC227" s="1087"/>
      <c r="AKD227" s="1087"/>
      <c r="AKE227" s="1087"/>
      <c r="AKF227" s="1087"/>
      <c r="AKG227" s="1087"/>
      <c r="AKH227" s="1087"/>
      <c r="AKI227" s="1087"/>
      <c r="AKJ227" s="1087"/>
      <c r="AKK227" s="1087"/>
      <c r="AKL227" s="1087"/>
      <c r="AKM227" s="1087"/>
      <c r="AKN227" s="1087"/>
      <c r="AKO227" s="1087"/>
      <c r="AKP227" s="1087"/>
      <c r="AKQ227" s="1087"/>
      <c r="AKR227" s="1087"/>
      <c r="AKS227" s="1087"/>
      <c r="AKT227" s="1087"/>
      <c r="AKU227" s="1087"/>
      <c r="AKV227" s="1087"/>
      <c r="AKW227" s="1087"/>
      <c r="AKX227" s="1087"/>
      <c r="AKY227" s="1087"/>
      <c r="AKZ227" s="1087"/>
      <c r="ALA227" s="1087"/>
      <c r="ALB227" s="1087"/>
      <c r="ALC227" s="1087"/>
      <c r="ALD227" s="1087"/>
      <c r="ALE227" s="1087"/>
      <c r="ALF227" s="1087"/>
      <c r="ALG227" s="1087"/>
      <c r="ALH227" s="1087"/>
      <c r="ALI227" s="1087"/>
      <c r="ALJ227" s="1087"/>
      <c r="ALK227" s="1087"/>
      <c r="ALL227" s="1087"/>
      <c r="ALM227" s="1087"/>
      <c r="ALN227" s="1087"/>
      <c r="ALO227" s="1087"/>
      <c r="ALP227" s="1087"/>
      <c r="ALQ227" s="1087"/>
      <c r="ALR227" s="1087"/>
      <c r="ALS227" s="1087"/>
      <c r="ALT227" s="1087"/>
      <c r="ALU227" s="1087"/>
      <c r="ALV227" s="1087"/>
      <c r="ALW227" s="1087"/>
      <c r="ALX227" s="1087"/>
      <c r="ALY227" s="1087"/>
      <c r="ALZ227" s="1087"/>
      <c r="AMA227" s="1087"/>
      <c r="AMB227" s="1087"/>
      <c r="AMC227" s="1087"/>
      <c r="AMD227" s="1087"/>
      <c r="AME227" s="1087"/>
      <c r="AMF227" s="1087"/>
      <c r="AMG227" s="1087"/>
      <c r="AMH227" s="1087"/>
    </row>
    <row r="228" spans="1:1024" s="793" customFormat="1" ht="12" x14ac:dyDescent="0.2">
      <c r="A228" s="1113" t="s">
        <v>2824</v>
      </c>
      <c r="B228" s="793" t="s">
        <v>4867</v>
      </c>
      <c r="C228" s="1085">
        <v>28138103.559999999</v>
      </c>
      <c r="D228" s="1085">
        <v>-655380.17000000004</v>
      </c>
      <c r="E228" s="1085">
        <v>27482723.390000001</v>
      </c>
      <c r="F228" s="1085">
        <v>7151219.1500000004</v>
      </c>
      <c r="G228" s="1085">
        <v>20331504.239999998</v>
      </c>
      <c r="H228" s="1357">
        <f t="shared" si="3"/>
        <v>0.2602078057737931</v>
      </c>
      <c r="I228" s="1087"/>
      <c r="J228" s="1087"/>
      <c r="K228" s="1087"/>
      <c r="L228" s="1087"/>
      <c r="M228" s="1087"/>
      <c r="N228" s="1087"/>
      <c r="O228" s="1087"/>
      <c r="P228" s="1087"/>
      <c r="Q228" s="1087"/>
      <c r="R228" s="1087"/>
      <c r="S228" s="1087"/>
      <c r="T228" s="1087"/>
      <c r="U228" s="1087"/>
      <c r="V228" s="1087"/>
      <c r="W228" s="1087"/>
      <c r="X228" s="1087"/>
      <c r="Y228" s="1087"/>
      <c r="Z228" s="1087"/>
      <c r="AA228" s="1087"/>
      <c r="AB228" s="1087"/>
      <c r="AC228" s="1087"/>
      <c r="AD228" s="1087"/>
      <c r="AE228" s="1087"/>
      <c r="AF228" s="1087"/>
      <c r="AG228" s="1087"/>
      <c r="AH228" s="1087"/>
      <c r="AI228" s="1087"/>
      <c r="AJ228" s="1087"/>
      <c r="AK228" s="1087"/>
      <c r="AL228" s="1087"/>
      <c r="AM228" s="1087"/>
      <c r="AN228" s="1087"/>
      <c r="AO228" s="1087"/>
      <c r="AP228" s="1087"/>
      <c r="AQ228" s="1087"/>
      <c r="AR228" s="1087"/>
      <c r="AS228" s="1087"/>
      <c r="AT228" s="1087"/>
      <c r="AU228" s="1087"/>
      <c r="AV228" s="1087"/>
      <c r="AW228" s="1087"/>
      <c r="AX228" s="1087"/>
      <c r="AY228" s="1087"/>
      <c r="AZ228" s="1087"/>
      <c r="BA228" s="1087"/>
      <c r="BB228" s="1087"/>
      <c r="BC228" s="1087"/>
      <c r="BD228" s="1087"/>
      <c r="BE228" s="1087"/>
      <c r="BF228" s="1087"/>
      <c r="BG228" s="1087"/>
      <c r="BH228" s="1087"/>
      <c r="BI228" s="1087"/>
      <c r="BJ228" s="1087"/>
      <c r="BK228" s="1087"/>
      <c r="BL228" s="1087"/>
      <c r="BM228" s="1087"/>
      <c r="BN228" s="1087"/>
      <c r="BO228" s="1087"/>
      <c r="BP228" s="1087"/>
      <c r="BQ228" s="1087"/>
      <c r="BR228" s="1087"/>
      <c r="BS228" s="1087"/>
      <c r="BT228" s="1087"/>
      <c r="BU228" s="1087"/>
      <c r="BV228" s="1087"/>
      <c r="BW228" s="1087"/>
      <c r="BX228" s="1087"/>
      <c r="BY228" s="1087"/>
      <c r="BZ228" s="1087"/>
      <c r="CA228" s="1087"/>
      <c r="CB228" s="1087"/>
      <c r="CC228" s="1087"/>
      <c r="CD228" s="1087"/>
      <c r="CE228" s="1087"/>
      <c r="CF228" s="1087"/>
      <c r="CG228" s="1087"/>
      <c r="CH228" s="1087"/>
      <c r="CI228" s="1087"/>
      <c r="CJ228" s="1087"/>
      <c r="CK228" s="1087"/>
      <c r="CL228" s="1087"/>
      <c r="CM228" s="1087"/>
      <c r="CN228" s="1087"/>
      <c r="CO228" s="1087"/>
      <c r="CP228" s="1087"/>
      <c r="CQ228" s="1087"/>
      <c r="CR228" s="1087"/>
      <c r="CS228" s="1087"/>
      <c r="CT228" s="1087"/>
      <c r="CU228" s="1087"/>
      <c r="CV228" s="1087"/>
      <c r="CW228" s="1087"/>
      <c r="CX228" s="1087"/>
      <c r="CY228" s="1087"/>
      <c r="CZ228" s="1087"/>
      <c r="DA228" s="1087"/>
      <c r="DB228" s="1087"/>
      <c r="DC228" s="1087"/>
      <c r="DD228" s="1087"/>
      <c r="DE228" s="1087"/>
      <c r="DF228" s="1087"/>
      <c r="DG228" s="1087"/>
      <c r="DH228" s="1087"/>
      <c r="DI228" s="1087"/>
      <c r="DJ228" s="1087"/>
      <c r="DK228" s="1087"/>
      <c r="DL228" s="1087"/>
      <c r="DM228" s="1087"/>
      <c r="DN228" s="1087"/>
      <c r="DO228" s="1087"/>
      <c r="DP228" s="1087"/>
      <c r="DQ228" s="1087"/>
      <c r="DR228" s="1087"/>
      <c r="DS228" s="1087"/>
      <c r="DT228" s="1087"/>
      <c r="DU228" s="1087"/>
      <c r="DV228" s="1087"/>
      <c r="DW228" s="1087"/>
      <c r="DX228" s="1087"/>
      <c r="DY228" s="1087"/>
      <c r="DZ228" s="1087"/>
      <c r="EA228" s="1087"/>
      <c r="EB228" s="1087"/>
      <c r="EC228" s="1087"/>
      <c r="ED228" s="1087"/>
      <c r="EE228" s="1087"/>
      <c r="EF228" s="1087"/>
      <c r="EG228" s="1087"/>
      <c r="EH228" s="1087"/>
      <c r="EI228" s="1087"/>
      <c r="EJ228" s="1087"/>
      <c r="EK228" s="1087"/>
      <c r="EL228" s="1087"/>
      <c r="EM228" s="1087"/>
      <c r="EN228" s="1087"/>
      <c r="EO228" s="1087"/>
      <c r="EP228" s="1087"/>
      <c r="EQ228" s="1087"/>
      <c r="ER228" s="1087"/>
      <c r="ES228" s="1087"/>
      <c r="ET228" s="1087"/>
      <c r="EU228" s="1087"/>
      <c r="EV228" s="1087"/>
      <c r="EW228" s="1087"/>
      <c r="EX228" s="1087"/>
      <c r="EY228" s="1087"/>
      <c r="EZ228" s="1087"/>
      <c r="FA228" s="1087"/>
      <c r="FB228" s="1087"/>
      <c r="FC228" s="1087"/>
      <c r="FD228" s="1087"/>
      <c r="FE228" s="1087"/>
      <c r="FF228" s="1087"/>
      <c r="FG228" s="1087"/>
      <c r="FH228" s="1087"/>
      <c r="FI228" s="1087"/>
      <c r="FJ228" s="1087"/>
      <c r="FK228" s="1087"/>
      <c r="FL228" s="1087"/>
      <c r="FM228" s="1087"/>
      <c r="FN228" s="1087"/>
      <c r="FO228" s="1087"/>
      <c r="FP228" s="1087"/>
      <c r="FQ228" s="1087"/>
      <c r="FR228" s="1087"/>
      <c r="FS228" s="1087"/>
      <c r="FT228" s="1087"/>
      <c r="FU228" s="1087"/>
      <c r="FV228" s="1087"/>
      <c r="FW228" s="1087"/>
      <c r="FX228" s="1087"/>
      <c r="FY228" s="1087"/>
      <c r="FZ228" s="1087"/>
      <c r="GA228" s="1087"/>
      <c r="GB228" s="1087"/>
      <c r="GC228" s="1087"/>
      <c r="GD228" s="1087"/>
      <c r="GE228" s="1087"/>
      <c r="GF228" s="1087"/>
      <c r="GG228" s="1087"/>
      <c r="GH228" s="1087"/>
      <c r="GI228" s="1087"/>
      <c r="GJ228" s="1087"/>
      <c r="GK228" s="1087"/>
      <c r="GL228" s="1087"/>
      <c r="GM228" s="1087"/>
      <c r="GN228" s="1087"/>
      <c r="GO228" s="1087"/>
      <c r="GP228" s="1087"/>
      <c r="GQ228" s="1087"/>
      <c r="GR228" s="1087"/>
      <c r="GS228" s="1087"/>
      <c r="GT228" s="1087"/>
      <c r="GU228" s="1087"/>
      <c r="GV228" s="1087"/>
      <c r="GW228" s="1087"/>
      <c r="GX228" s="1087"/>
      <c r="GY228" s="1087"/>
      <c r="GZ228" s="1087"/>
      <c r="HA228" s="1087"/>
      <c r="HB228" s="1087"/>
      <c r="HC228" s="1087"/>
      <c r="HD228" s="1087"/>
      <c r="HE228" s="1087"/>
      <c r="HF228" s="1087"/>
      <c r="HG228" s="1087"/>
      <c r="HH228" s="1087"/>
      <c r="HI228" s="1087"/>
      <c r="HJ228" s="1087"/>
      <c r="HK228" s="1087"/>
      <c r="HL228" s="1087"/>
      <c r="HM228" s="1087"/>
      <c r="HN228" s="1087"/>
      <c r="HO228" s="1087"/>
      <c r="HP228" s="1087"/>
      <c r="HQ228" s="1087"/>
      <c r="HR228" s="1087"/>
      <c r="HS228" s="1087"/>
      <c r="HT228" s="1087"/>
      <c r="HU228" s="1087"/>
      <c r="HV228" s="1087"/>
      <c r="HW228" s="1087"/>
      <c r="HX228" s="1087"/>
      <c r="HY228" s="1087"/>
      <c r="HZ228" s="1087"/>
      <c r="IA228" s="1087"/>
      <c r="IB228" s="1087"/>
      <c r="IC228" s="1087"/>
      <c r="ID228" s="1087"/>
      <c r="IE228" s="1087"/>
      <c r="IF228" s="1087"/>
      <c r="IG228" s="1087"/>
      <c r="IH228" s="1087"/>
      <c r="II228" s="1087"/>
      <c r="IJ228" s="1087"/>
      <c r="IK228" s="1087"/>
      <c r="IL228" s="1087"/>
      <c r="IM228" s="1087"/>
      <c r="IN228" s="1087"/>
      <c r="IO228" s="1087"/>
      <c r="IP228" s="1087"/>
      <c r="IQ228" s="1087"/>
      <c r="IR228" s="1087"/>
      <c r="IS228" s="1087"/>
      <c r="IT228" s="1087"/>
      <c r="IU228" s="1087"/>
      <c r="IV228" s="1087"/>
      <c r="IW228" s="1087"/>
      <c r="IX228" s="1087"/>
      <c r="IY228" s="1087"/>
      <c r="IZ228" s="1087"/>
      <c r="JA228" s="1087"/>
      <c r="JB228" s="1087"/>
      <c r="JC228" s="1087"/>
      <c r="JD228" s="1087"/>
      <c r="JE228" s="1087"/>
      <c r="JF228" s="1087"/>
      <c r="JG228" s="1087"/>
      <c r="JH228" s="1087"/>
      <c r="JI228" s="1087"/>
      <c r="JJ228" s="1087"/>
      <c r="JK228" s="1087"/>
      <c r="JL228" s="1087"/>
      <c r="JM228" s="1087"/>
      <c r="JN228" s="1087"/>
      <c r="JO228" s="1087"/>
      <c r="JP228" s="1087"/>
      <c r="JQ228" s="1087"/>
      <c r="JR228" s="1087"/>
      <c r="JS228" s="1087"/>
      <c r="JT228" s="1087"/>
      <c r="JU228" s="1087"/>
      <c r="JV228" s="1087"/>
      <c r="JW228" s="1087"/>
      <c r="JX228" s="1087"/>
      <c r="JY228" s="1087"/>
      <c r="JZ228" s="1087"/>
      <c r="KA228" s="1087"/>
      <c r="KB228" s="1087"/>
      <c r="KC228" s="1087"/>
      <c r="KD228" s="1087"/>
      <c r="KE228" s="1087"/>
      <c r="KF228" s="1087"/>
      <c r="KG228" s="1087"/>
      <c r="KH228" s="1087"/>
      <c r="KI228" s="1087"/>
      <c r="KJ228" s="1087"/>
      <c r="KK228" s="1087"/>
      <c r="KL228" s="1087"/>
      <c r="KM228" s="1087"/>
      <c r="KN228" s="1087"/>
      <c r="KO228" s="1087"/>
      <c r="KP228" s="1087"/>
      <c r="KQ228" s="1087"/>
      <c r="KR228" s="1087"/>
      <c r="KS228" s="1087"/>
      <c r="KT228" s="1087"/>
      <c r="KU228" s="1087"/>
      <c r="KV228" s="1087"/>
      <c r="KW228" s="1087"/>
      <c r="KX228" s="1087"/>
      <c r="KY228" s="1087"/>
      <c r="KZ228" s="1087"/>
      <c r="LA228" s="1087"/>
      <c r="LB228" s="1087"/>
      <c r="LC228" s="1087"/>
      <c r="LD228" s="1087"/>
      <c r="LE228" s="1087"/>
      <c r="LF228" s="1087"/>
      <c r="LG228" s="1087"/>
      <c r="LH228" s="1087"/>
      <c r="LI228" s="1087"/>
      <c r="LJ228" s="1087"/>
      <c r="LK228" s="1087"/>
      <c r="LL228" s="1087"/>
      <c r="LM228" s="1087"/>
      <c r="LN228" s="1087"/>
      <c r="LO228" s="1087"/>
      <c r="LP228" s="1087"/>
      <c r="LQ228" s="1087"/>
      <c r="LR228" s="1087"/>
      <c r="LS228" s="1087"/>
      <c r="LT228" s="1087"/>
      <c r="LU228" s="1087"/>
      <c r="LV228" s="1087"/>
      <c r="LW228" s="1087"/>
      <c r="LX228" s="1087"/>
      <c r="LY228" s="1087"/>
      <c r="LZ228" s="1087"/>
      <c r="MA228" s="1087"/>
      <c r="MB228" s="1087"/>
      <c r="MC228" s="1087"/>
      <c r="MD228" s="1087"/>
      <c r="ME228" s="1087"/>
      <c r="MF228" s="1087"/>
      <c r="MG228" s="1087"/>
      <c r="MH228" s="1087"/>
      <c r="MI228" s="1087"/>
      <c r="MJ228" s="1087"/>
      <c r="MK228" s="1087"/>
      <c r="ML228" s="1087"/>
      <c r="MM228" s="1087"/>
      <c r="MN228" s="1087"/>
      <c r="MO228" s="1087"/>
      <c r="MP228" s="1087"/>
      <c r="MQ228" s="1087"/>
      <c r="MR228" s="1087"/>
      <c r="MS228" s="1087"/>
      <c r="MT228" s="1087"/>
      <c r="MU228" s="1087"/>
      <c r="MV228" s="1087"/>
      <c r="MW228" s="1087"/>
      <c r="MX228" s="1087"/>
      <c r="MY228" s="1087"/>
      <c r="MZ228" s="1087"/>
      <c r="NA228" s="1087"/>
      <c r="NB228" s="1087"/>
      <c r="NC228" s="1087"/>
      <c r="ND228" s="1087"/>
      <c r="NE228" s="1087"/>
      <c r="NF228" s="1087"/>
      <c r="NG228" s="1087"/>
      <c r="NH228" s="1087"/>
      <c r="NI228" s="1087"/>
      <c r="NJ228" s="1087"/>
      <c r="NK228" s="1087"/>
      <c r="NL228" s="1087"/>
      <c r="NM228" s="1087"/>
      <c r="NN228" s="1087"/>
      <c r="NO228" s="1087"/>
      <c r="NP228" s="1087"/>
      <c r="NQ228" s="1087"/>
      <c r="NR228" s="1087"/>
      <c r="NS228" s="1087"/>
      <c r="NT228" s="1087"/>
      <c r="NU228" s="1087"/>
      <c r="NV228" s="1087"/>
      <c r="NW228" s="1087"/>
      <c r="NX228" s="1087"/>
      <c r="NY228" s="1087"/>
      <c r="NZ228" s="1087"/>
      <c r="OA228" s="1087"/>
      <c r="OB228" s="1087"/>
      <c r="OC228" s="1087"/>
      <c r="OD228" s="1087"/>
      <c r="OE228" s="1087"/>
      <c r="OF228" s="1087"/>
      <c r="OG228" s="1087"/>
      <c r="OH228" s="1087"/>
      <c r="OI228" s="1087"/>
      <c r="OJ228" s="1087"/>
      <c r="OK228" s="1087"/>
      <c r="OL228" s="1087"/>
      <c r="OM228" s="1087"/>
      <c r="ON228" s="1087"/>
      <c r="OO228" s="1087"/>
      <c r="OP228" s="1087"/>
      <c r="OQ228" s="1087"/>
      <c r="OR228" s="1087"/>
      <c r="OS228" s="1087"/>
      <c r="OT228" s="1087"/>
      <c r="OU228" s="1087"/>
      <c r="OV228" s="1087"/>
      <c r="OW228" s="1087"/>
      <c r="OX228" s="1087"/>
      <c r="OY228" s="1087"/>
      <c r="OZ228" s="1087"/>
      <c r="PA228" s="1087"/>
      <c r="PB228" s="1087"/>
      <c r="PC228" s="1087"/>
      <c r="PD228" s="1087"/>
      <c r="PE228" s="1087"/>
      <c r="PF228" s="1087"/>
      <c r="PG228" s="1087"/>
      <c r="PH228" s="1087"/>
      <c r="PI228" s="1087"/>
      <c r="PJ228" s="1087"/>
      <c r="PK228" s="1087"/>
      <c r="PL228" s="1087"/>
      <c r="PM228" s="1087"/>
      <c r="PN228" s="1087"/>
      <c r="PO228" s="1087"/>
      <c r="PP228" s="1087"/>
      <c r="PQ228" s="1087"/>
      <c r="PR228" s="1087"/>
      <c r="PS228" s="1087"/>
      <c r="PT228" s="1087"/>
      <c r="PU228" s="1087"/>
      <c r="PV228" s="1087"/>
      <c r="PW228" s="1087"/>
      <c r="PX228" s="1087"/>
      <c r="PY228" s="1087"/>
      <c r="PZ228" s="1087"/>
      <c r="QA228" s="1087"/>
      <c r="QB228" s="1087"/>
      <c r="QC228" s="1087"/>
      <c r="QD228" s="1087"/>
      <c r="QE228" s="1087"/>
      <c r="QF228" s="1087"/>
      <c r="QG228" s="1087"/>
      <c r="QH228" s="1087"/>
      <c r="QI228" s="1087"/>
      <c r="QJ228" s="1087"/>
      <c r="QK228" s="1087"/>
      <c r="QL228" s="1087"/>
      <c r="QM228" s="1087"/>
      <c r="QN228" s="1087"/>
      <c r="QO228" s="1087"/>
      <c r="QP228" s="1087"/>
      <c r="QQ228" s="1087"/>
      <c r="QR228" s="1087"/>
      <c r="QS228" s="1087"/>
      <c r="QT228" s="1087"/>
      <c r="QU228" s="1087"/>
      <c r="QV228" s="1087"/>
      <c r="QW228" s="1087"/>
      <c r="QX228" s="1087"/>
      <c r="QY228" s="1087"/>
      <c r="QZ228" s="1087"/>
      <c r="RA228" s="1087"/>
      <c r="RB228" s="1087"/>
      <c r="RC228" s="1087"/>
      <c r="RD228" s="1087"/>
      <c r="RE228" s="1087"/>
      <c r="RF228" s="1087"/>
      <c r="RG228" s="1087"/>
      <c r="RH228" s="1087"/>
      <c r="RI228" s="1087"/>
      <c r="RJ228" s="1087"/>
      <c r="RK228" s="1087"/>
      <c r="RL228" s="1087"/>
      <c r="RM228" s="1087"/>
      <c r="RN228" s="1087"/>
      <c r="RO228" s="1087"/>
      <c r="RP228" s="1087"/>
      <c r="RQ228" s="1087"/>
      <c r="RR228" s="1087"/>
      <c r="RS228" s="1087"/>
      <c r="RT228" s="1087"/>
      <c r="RU228" s="1087"/>
      <c r="RV228" s="1087"/>
      <c r="RW228" s="1087"/>
      <c r="RX228" s="1087"/>
      <c r="RY228" s="1087"/>
      <c r="RZ228" s="1087"/>
      <c r="SA228" s="1087"/>
      <c r="SB228" s="1087"/>
      <c r="SC228" s="1087"/>
      <c r="SD228" s="1087"/>
      <c r="SE228" s="1087"/>
      <c r="SF228" s="1087"/>
      <c r="SG228" s="1087"/>
      <c r="SH228" s="1087"/>
      <c r="SI228" s="1087"/>
      <c r="SJ228" s="1087"/>
      <c r="SK228" s="1087"/>
      <c r="SL228" s="1087"/>
      <c r="SM228" s="1087"/>
      <c r="SN228" s="1087"/>
      <c r="SO228" s="1087"/>
      <c r="SP228" s="1087"/>
      <c r="SQ228" s="1087"/>
      <c r="SR228" s="1087"/>
      <c r="SS228" s="1087"/>
      <c r="ST228" s="1087"/>
      <c r="SU228" s="1087"/>
      <c r="SV228" s="1087"/>
      <c r="SW228" s="1087"/>
      <c r="SX228" s="1087"/>
      <c r="SY228" s="1087"/>
      <c r="SZ228" s="1087"/>
      <c r="TA228" s="1087"/>
      <c r="TB228" s="1087"/>
      <c r="TC228" s="1087"/>
      <c r="TD228" s="1087"/>
      <c r="TE228" s="1087"/>
      <c r="TF228" s="1087"/>
      <c r="TG228" s="1087"/>
      <c r="TH228" s="1087"/>
      <c r="TI228" s="1087"/>
      <c r="TJ228" s="1087"/>
      <c r="TK228" s="1087"/>
      <c r="TL228" s="1087"/>
      <c r="TM228" s="1087"/>
      <c r="TN228" s="1087"/>
      <c r="TO228" s="1087"/>
      <c r="TP228" s="1087"/>
      <c r="TQ228" s="1087"/>
      <c r="TR228" s="1087"/>
      <c r="TS228" s="1087"/>
      <c r="TT228" s="1087"/>
      <c r="TU228" s="1087"/>
      <c r="TV228" s="1087"/>
      <c r="TW228" s="1087"/>
      <c r="TX228" s="1087"/>
      <c r="TY228" s="1087"/>
      <c r="TZ228" s="1087"/>
      <c r="UA228" s="1087"/>
      <c r="UB228" s="1087"/>
      <c r="UC228" s="1087"/>
      <c r="UD228" s="1087"/>
      <c r="UE228" s="1087"/>
      <c r="UF228" s="1087"/>
      <c r="UG228" s="1087"/>
      <c r="UH228" s="1087"/>
      <c r="UI228" s="1087"/>
      <c r="UJ228" s="1087"/>
      <c r="UK228" s="1087"/>
      <c r="UL228" s="1087"/>
      <c r="UM228" s="1087"/>
      <c r="UN228" s="1087"/>
      <c r="UO228" s="1087"/>
      <c r="UP228" s="1087"/>
      <c r="UQ228" s="1087"/>
      <c r="UR228" s="1087"/>
      <c r="US228" s="1087"/>
      <c r="UT228" s="1087"/>
      <c r="UU228" s="1087"/>
      <c r="UV228" s="1087"/>
      <c r="UW228" s="1087"/>
      <c r="UX228" s="1087"/>
      <c r="UY228" s="1087"/>
      <c r="UZ228" s="1087"/>
      <c r="VA228" s="1087"/>
      <c r="VB228" s="1087"/>
      <c r="VC228" s="1087"/>
      <c r="VD228" s="1087"/>
      <c r="VE228" s="1087"/>
      <c r="VF228" s="1087"/>
      <c r="VG228" s="1087"/>
      <c r="VH228" s="1087"/>
      <c r="VI228" s="1087"/>
      <c r="VJ228" s="1087"/>
      <c r="VK228" s="1087"/>
      <c r="VL228" s="1087"/>
      <c r="VM228" s="1087"/>
      <c r="VN228" s="1087"/>
      <c r="VO228" s="1087"/>
      <c r="VP228" s="1087"/>
      <c r="VQ228" s="1087"/>
      <c r="VR228" s="1087"/>
      <c r="VS228" s="1087"/>
      <c r="VT228" s="1087"/>
      <c r="VU228" s="1087"/>
      <c r="VV228" s="1087"/>
      <c r="VW228" s="1087"/>
      <c r="VX228" s="1087"/>
      <c r="VY228" s="1087"/>
      <c r="VZ228" s="1087"/>
      <c r="WA228" s="1087"/>
      <c r="WB228" s="1087"/>
      <c r="WC228" s="1087"/>
      <c r="WD228" s="1087"/>
      <c r="WE228" s="1087"/>
      <c r="WF228" s="1087"/>
      <c r="WG228" s="1087"/>
      <c r="WH228" s="1087"/>
      <c r="WI228" s="1087"/>
      <c r="WJ228" s="1087"/>
      <c r="WK228" s="1087"/>
      <c r="WL228" s="1087"/>
      <c r="WM228" s="1087"/>
      <c r="WN228" s="1087"/>
      <c r="WO228" s="1087"/>
      <c r="WP228" s="1087"/>
      <c r="WQ228" s="1087"/>
      <c r="WR228" s="1087"/>
      <c r="WS228" s="1087"/>
      <c r="WT228" s="1087"/>
      <c r="WU228" s="1087"/>
      <c r="WV228" s="1087"/>
      <c r="WW228" s="1087"/>
      <c r="WX228" s="1087"/>
      <c r="WY228" s="1087"/>
      <c r="WZ228" s="1087"/>
      <c r="XA228" s="1087"/>
      <c r="XB228" s="1087"/>
      <c r="XC228" s="1087"/>
      <c r="XD228" s="1087"/>
      <c r="XE228" s="1087"/>
      <c r="XF228" s="1087"/>
      <c r="XG228" s="1087"/>
      <c r="XH228" s="1087"/>
      <c r="XI228" s="1087"/>
      <c r="XJ228" s="1087"/>
      <c r="XK228" s="1087"/>
      <c r="XL228" s="1087"/>
      <c r="XM228" s="1087"/>
      <c r="XN228" s="1087"/>
      <c r="XO228" s="1087"/>
      <c r="XP228" s="1087"/>
      <c r="XQ228" s="1087"/>
      <c r="XR228" s="1087"/>
      <c r="XS228" s="1087"/>
      <c r="XT228" s="1087"/>
      <c r="XU228" s="1087"/>
      <c r="XV228" s="1087"/>
      <c r="XW228" s="1087"/>
      <c r="XX228" s="1087"/>
      <c r="XY228" s="1087"/>
      <c r="XZ228" s="1087"/>
      <c r="YA228" s="1087"/>
      <c r="YB228" s="1087"/>
      <c r="YC228" s="1087"/>
      <c r="YD228" s="1087"/>
      <c r="YE228" s="1087"/>
      <c r="YF228" s="1087"/>
      <c r="YG228" s="1087"/>
      <c r="YH228" s="1087"/>
      <c r="YI228" s="1087"/>
      <c r="YJ228" s="1087"/>
      <c r="YK228" s="1087"/>
      <c r="YL228" s="1087"/>
      <c r="YM228" s="1087"/>
      <c r="YN228" s="1087"/>
      <c r="YO228" s="1087"/>
      <c r="YP228" s="1087"/>
      <c r="YQ228" s="1087"/>
      <c r="YR228" s="1087"/>
      <c r="YS228" s="1087"/>
      <c r="YT228" s="1087"/>
      <c r="YU228" s="1087"/>
      <c r="YV228" s="1087"/>
      <c r="YW228" s="1087"/>
      <c r="YX228" s="1087"/>
      <c r="YY228" s="1087"/>
      <c r="YZ228" s="1087"/>
      <c r="ZA228" s="1087"/>
      <c r="ZB228" s="1087"/>
      <c r="ZC228" s="1087"/>
      <c r="ZD228" s="1087"/>
      <c r="ZE228" s="1087"/>
      <c r="ZF228" s="1087"/>
      <c r="ZG228" s="1087"/>
      <c r="ZH228" s="1087"/>
      <c r="ZI228" s="1087"/>
      <c r="ZJ228" s="1087"/>
      <c r="ZK228" s="1087"/>
      <c r="ZL228" s="1087"/>
      <c r="ZM228" s="1087"/>
      <c r="ZN228" s="1087"/>
      <c r="ZO228" s="1087"/>
      <c r="ZP228" s="1087"/>
      <c r="ZQ228" s="1087"/>
      <c r="ZR228" s="1087"/>
      <c r="ZS228" s="1087"/>
      <c r="ZT228" s="1087"/>
      <c r="ZU228" s="1087"/>
      <c r="ZV228" s="1087"/>
      <c r="ZW228" s="1087"/>
      <c r="ZX228" s="1087"/>
      <c r="ZY228" s="1087"/>
      <c r="ZZ228" s="1087"/>
      <c r="AAA228" s="1087"/>
      <c r="AAB228" s="1087"/>
      <c r="AAC228" s="1087"/>
      <c r="AAD228" s="1087"/>
      <c r="AAE228" s="1087"/>
      <c r="AAF228" s="1087"/>
      <c r="AAG228" s="1087"/>
      <c r="AAH228" s="1087"/>
      <c r="AAI228" s="1087"/>
      <c r="AAJ228" s="1087"/>
      <c r="AAK228" s="1087"/>
      <c r="AAL228" s="1087"/>
      <c r="AAM228" s="1087"/>
      <c r="AAN228" s="1087"/>
      <c r="AAO228" s="1087"/>
      <c r="AAP228" s="1087"/>
      <c r="AAQ228" s="1087"/>
      <c r="AAR228" s="1087"/>
      <c r="AAS228" s="1087"/>
      <c r="AAT228" s="1087"/>
      <c r="AAU228" s="1087"/>
      <c r="AAV228" s="1087"/>
      <c r="AAW228" s="1087"/>
      <c r="AAX228" s="1087"/>
      <c r="AAY228" s="1087"/>
      <c r="AAZ228" s="1087"/>
      <c r="ABA228" s="1087"/>
      <c r="ABB228" s="1087"/>
      <c r="ABC228" s="1087"/>
      <c r="ABD228" s="1087"/>
      <c r="ABE228" s="1087"/>
      <c r="ABF228" s="1087"/>
      <c r="ABG228" s="1087"/>
      <c r="ABH228" s="1087"/>
      <c r="ABI228" s="1087"/>
      <c r="ABJ228" s="1087"/>
      <c r="ABK228" s="1087"/>
      <c r="ABL228" s="1087"/>
      <c r="ABM228" s="1087"/>
      <c r="ABN228" s="1087"/>
      <c r="ABO228" s="1087"/>
      <c r="ABP228" s="1087"/>
      <c r="ABQ228" s="1087"/>
      <c r="ABR228" s="1087"/>
      <c r="ABS228" s="1087"/>
      <c r="ABT228" s="1087"/>
      <c r="ABU228" s="1087"/>
      <c r="ABV228" s="1087"/>
      <c r="ABW228" s="1087"/>
      <c r="ABX228" s="1087"/>
      <c r="ABY228" s="1087"/>
      <c r="ABZ228" s="1087"/>
      <c r="ACA228" s="1087"/>
      <c r="ACB228" s="1087"/>
      <c r="ACC228" s="1087"/>
      <c r="ACD228" s="1087"/>
      <c r="ACE228" s="1087"/>
      <c r="ACF228" s="1087"/>
      <c r="ACG228" s="1087"/>
      <c r="ACH228" s="1087"/>
      <c r="ACI228" s="1087"/>
      <c r="ACJ228" s="1087"/>
      <c r="ACK228" s="1087"/>
      <c r="ACL228" s="1087"/>
      <c r="ACM228" s="1087"/>
      <c r="ACN228" s="1087"/>
      <c r="ACO228" s="1087"/>
      <c r="ACP228" s="1087"/>
      <c r="ACQ228" s="1087"/>
      <c r="ACR228" s="1087"/>
      <c r="ACS228" s="1087"/>
      <c r="ACT228" s="1087"/>
      <c r="ACU228" s="1087"/>
      <c r="ACV228" s="1087"/>
      <c r="ACW228" s="1087"/>
      <c r="ACX228" s="1087"/>
      <c r="ACY228" s="1087"/>
      <c r="ACZ228" s="1087"/>
      <c r="ADA228" s="1087"/>
      <c r="ADB228" s="1087"/>
      <c r="ADC228" s="1087"/>
      <c r="ADD228" s="1087"/>
      <c r="ADE228" s="1087"/>
      <c r="ADF228" s="1087"/>
      <c r="ADG228" s="1087"/>
      <c r="ADH228" s="1087"/>
      <c r="ADI228" s="1087"/>
      <c r="ADJ228" s="1087"/>
      <c r="ADK228" s="1087"/>
      <c r="ADL228" s="1087"/>
      <c r="ADM228" s="1087"/>
      <c r="ADN228" s="1087"/>
      <c r="ADO228" s="1087"/>
      <c r="ADP228" s="1087"/>
      <c r="ADQ228" s="1087"/>
      <c r="ADR228" s="1087"/>
      <c r="ADS228" s="1087"/>
      <c r="ADT228" s="1087"/>
      <c r="ADU228" s="1087"/>
      <c r="ADV228" s="1087"/>
      <c r="ADW228" s="1087"/>
      <c r="ADX228" s="1087"/>
      <c r="ADY228" s="1087"/>
      <c r="ADZ228" s="1087"/>
      <c r="AEA228" s="1087"/>
      <c r="AEB228" s="1087"/>
      <c r="AEC228" s="1087"/>
      <c r="AED228" s="1087"/>
      <c r="AEE228" s="1087"/>
      <c r="AEF228" s="1087"/>
      <c r="AEG228" s="1087"/>
      <c r="AEH228" s="1087"/>
      <c r="AEI228" s="1087"/>
      <c r="AEJ228" s="1087"/>
      <c r="AEK228" s="1087"/>
      <c r="AEL228" s="1087"/>
      <c r="AEM228" s="1087"/>
      <c r="AEN228" s="1087"/>
      <c r="AEO228" s="1087"/>
      <c r="AEP228" s="1087"/>
      <c r="AEQ228" s="1087"/>
      <c r="AER228" s="1087"/>
      <c r="AES228" s="1087"/>
      <c r="AET228" s="1087"/>
      <c r="AEU228" s="1087"/>
      <c r="AEV228" s="1087"/>
      <c r="AEW228" s="1087"/>
      <c r="AEX228" s="1087"/>
      <c r="AEY228" s="1087"/>
      <c r="AEZ228" s="1087"/>
      <c r="AFA228" s="1087"/>
      <c r="AFB228" s="1087"/>
      <c r="AFC228" s="1087"/>
      <c r="AFD228" s="1087"/>
      <c r="AFE228" s="1087"/>
      <c r="AFF228" s="1087"/>
      <c r="AFG228" s="1087"/>
      <c r="AFH228" s="1087"/>
      <c r="AFI228" s="1087"/>
      <c r="AFJ228" s="1087"/>
      <c r="AFK228" s="1087"/>
      <c r="AFL228" s="1087"/>
      <c r="AFM228" s="1087"/>
      <c r="AFN228" s="1087"/>
      <c r="AFO228" s="1087"/>
      <c r="AFP228" s="1087"/>
      <c r="AFQ228" s="1087"/>
      <c r="AFR228" s="1087"/>
      <c r="AFS228" s="1087"/>
      <c r="AFT228" s="1087"/>
      <c r="AFU228" s="1087"/>
      <c r="AFV228" s="1087"/>
      <c r="AFW228" s="1087"/>
      <c r="AFX228" s="1087"/>
      <c r="AFY228" s="1087"/>
      <c r="AFZ228" s="1087"/>
      <c r="AGA228" s="1087"/>
      <c r="AGB228" s="1087"/>
      <c r="AGC228" s="1087"/>
      <c r="AGD228" s="1087"/>
      <c r="AGE228" s="1087"/>
      <c r="AGF228" s="1087"/>
      <c r="AGG228" s="1087"/>
      <c r="AGH228" s="1087"/>
      <c r="AGI228" s="1087"/>
      <c r="AGJ228" s="1087"/>
      <c r="AGK228" s="1087"/>
      <c r="AGL228" s="1087"/>
      <c r="AGM228" s="1087"/>
      <c r="AGN228" s="1087"/>
      <c r="AGO228" s="1087"/>
      <c r="AGP228" s="1087"/>
      <c r="AGQ228" s="1087"/>
      <c r="AGR228" s="1087"/>
      <c r="AGS228" s="1087"/>
      <c r="AGT228" s="1087"/>
      <c r="AGU228" s="1087"/>
      <c r="AGV228" s="1087"/>
      <c r="AGW228" s="1087"/>
      <c r="AGX228" s="1087"/>
      <c r="AGY228" s="1087"/>
      <c r="AGZ228" s="1087"/>
      <c r="AHA228" s="1087"/>
      <c r="AHB228" s="1087"/>
      <c r="AHC228" s="1087"/>
      <c r="AHD228" s="1087"/>
      <c r="AHE228" s="1087"/>
      <c r="AHF228" s="1087"/>
      <c r="AHG228" s="1087"/>
      <c r="AHH228" s="1087"/>
      <c r="AHI228" s="1087"/>
      <c r="AHJ228" s="1087"/>
      <c r="AHK228" s="1087"/>
      <c r="AHL228" s="1087"/>
      <c r="AHM228" s="1087"/>
      <c r="AHN228" s="1087"/>
      <c r="AHO228" s="1087"/>
      <c r="AHP228" s="1087"/>
      <c r="AHQ228" s="1087"/>
      <c r="AHR228" s="1087"/>
      <c r="AHS228" s="1087"/>
      <c r="AHT228" s="1087"/>
      <c r="AHU228" s="1087"/>
      <c r="AHV228" s="1087"/>
      <c r="AHW228" s="1087"/>
      <c r="AHX228" s="1087"/>
      <c r="AHY228" s="1087"/>
      <c r="AHZ228" s="1087"/>
      <c r="AIA228" s="1087"/>
      <c r="AIB228" s="1087"/>
      <c r="AIC228" s="1087"/>
      <c r="AID228" s="1087"/>
      <c r="AIE228" s="1087"/>
      <c r="AIF228" s="1087"/>
      <c r="AIG228" s="1087"/>
      <c r="AIH228" s="1087"/>
      <c r="AII228" s="1087"/>
      <c r="AIJ228" s="1087"/>
      <c r="AIK228" s="1087"/>
      <c r="AIL228" s="1087"/>
      <c r="AIM228" s="1087"/>
      <c r="AIN228" s="1087"/>
      <c r="AIO228" s="1087"/>
      <c r="AIP228" s="1087"/>
      <c r="AIQ228" s="1087"/>
      <c r="AIR228" s="1087"/>
      <c r="AIS228" s="1087"/>
      <c r="AIT228" s="1087"/>
      <c r="AIU228" s="1087"/>
      <c r="AIV228" s="1087"/>
      <c r="AIW228" s="1087"/>
      <c r="AIX228" s="1087"/>
      <c r="AIY228" s="1087"/>
      <c r="AIZ228" s="1087"/>
      <c r="AJA228" s="1087"/>
      <c r="AJB228" s="1087"/>
      <c r="AJC228" s="1087"/>
      <c r="AJD228" s="1087"/>
      <c r="AJE228" s="1087"/>
      <c r="AJF228" s="1087"/>
      <c r="AJG228" s="1087"/>
      <c r="AJH228" s="1087"/>
      <c r="AJI228" s="1087"/>
      <c r="AJJ228" s="1087"/>
      <c r="AJK228" s="1087"/>
      <c r="AJL228" s="1087"/>
      <c r="AJM228" s="1087"/>
      <c r="AJN228" s="1087"/>
      <c r="AJO228" s="1087"/>
      <c r="AJP228" s="1087"/>
      <c r="AJQ228" s="1087"/>
      <c r="AJR228" s="1087"/>
      <c r="AJS228" s="1087"/>
      <c r="AJT228" s="1087"/>
      <c r="AJU228" s="1087"/>
      <c r="AJV228" s="1087"/>
      <c r="AJW228" s="1087"/>
      <c r="AJX228" s="1087"/>
      <c r="AJY228" s="1087"/>
      <c r="AJZ228" s="1087"/>
      <c r="AKA228" s="1087"/>
      <c r="AKB228" s="1087"/>
      <c r="AKC228" s="1087"/>
      <c r="AKD228" s="1087"/>
      <c r="AKE228" s="1087"/>
      <c r="AKF228" s="1087"/>
      <c r="AKG228" s="1087"/>
      <c r="AKH228" s="1087"/>
      <c r="AKI228" s="1087"/>
      <c r="AKJ228" s="1087"/>
      <c r="AKK228" s="1087"/>
      <c r="AKL228" s="1087"/>
      <c r="AKM228" s="1087"/>
      <c r="AKN228" s="1087"/>
      <c r="AKO228" s="1087"/>
      <c r="AKP228" s="1087"/>
      <c r="AKQ228" s="1087"/>
      <c r="AKR228" s="1087"/>
      <c r="AKS228" s="1087"/>
      <c r="AKT228" s="1087"/>
      <c r="AKU228" s="1087"/>
      <c r="AKV228" s="1087"/>
      <c r="AKW228" s="1087"/>
      <c r="AKX228" s="1087"/>
      <c r="AKY228" s="1087"/>
      <c r="AKZ228" s="1087"/>
      <c r="ALA228" s="1087"/>
      <c r="ALB228" s="1087"/>
      <c r="ALC228" s="1087"/>
      <c r="ALD228" s="1087"/>
      <c r="ALE228" s="1087"/>
      <c r="ALF228" s="1087"/>
      <c r="ALG228" s="1087"/>
      <c r="ALH228" s="1087"/>
      <c r="ALI228" s="1087"/>
      <c r="ALJ228" s="1087"/>
      <c r="ALK228" s="1087"/>
      <c r="ALL228" s="1087"/>
      <c r="ALM228" s="1087"/>
      <c r="ALN228" s="1087"/>
      <c r="ALO228" s="1087"/>
      <c r="ALP228" s="1087"/>
      <c r="ALQ228" s="1087"/>
      <c r="ALR228" s="1087"/>
      <c r="ALS228" s="1087"/>
      <c r="ALT228" s="1087"/>
      <c r="ALU228" s="1087"/>
      <c r="ALV228" s="1087"/>
      <c r="ALW228" s="1087"/>
      <c r="ALX228" s="1087"/>
      <c r="ALY228" s="1087"/>
      <c r="ALZ228" s="1087"/>
      <c r="AMA228" s="1087"/>
      <c r="AMB228" s="1087"/>
      <c r="AMC228" s="1087"/>
      <c r="AMD228" s="1087"/>
      <c r="AME228" s="1087"/>
      <c r="AMF228" s="1087"/>
      <c r="AMG228" s="1087"/>
      <c r="AMH228" s="1087"/>
    </row>
    <row r="229" spans="1:1024" s="793" customFormat="1" ht="12" x14ac:dyDescent="0.2">
      <c r="A229" s="1113" t="s">
        <v>2825</v>
      </c>
      <c r="B229" s="793" t="s">
        <v>4868</v>
      </c>
      <c r="C229" s="1085">
        <v>733439999.88</v>
      </c>
      <c r="D229" s="1085">
        <v>-144203658.06999999</v>
      </c>
      <c r="E229" s="1085">
        <v>589236341.80999994</v>
      </c>
      <c r="F229" s="1085">
        <v>54309650.799999997</v>
      </c>
      <c r="G229" s="1085">
        <v>534926691.00999999</v>
      </c>
      <c r="H229" s="1357">
        <f t="shared" si="3"/>
        <v>9.2169553957200112E-2</v>
      </c>
      <c r="I229" s="1087"/>
      <c r="J229" s="1087"/>
      <c r="K229" s="1087"/>
      <c r="L229" s="1087"/>
      <c r="M229" s="1087"/>
      <c r="N229" s="1087"/>
      <c r="O229" s="1087"/>
      <c r="P229" s="1087"/>
      <c r="Q229" s="1087"/>
      <c r="R229" s="1087"/>
      <c r="S229" s="1087"/>
      <c r="T229" s="1087"/>
      <c r="U229" s="1087"/>
      <c r="V229" s="1087"/>
      <c r="W229" s="1087"/>
      <c r="X229" s="1087"/>
      <c r="Y229" s="1087"/>
      <c r="Z229" s="1087"/>
      <c r="AA229" s="1087"/>
      <c r="AB229" s="1087"/>
      <c r="AC229" s="1087"/>
      <c r="AD229" s="1087"/>
      <c r="AE229" s="1087"/>
      <c r="AF229" s="1087"/>
      <c r="AG229" s="1087"/>
      <c r="AH229" s="1087"/>
      <c r="AI229" s="1087"/>
      <c r="AJ229" s="1087"/>
      <c r="AK229" s="1087"/>
      <c r="AL229" s="1087"/>
      <c r="AM229" s="1087"/>
      <c r="AN229" s="1087"/>
      <c r="AO229" s="1087"/>
      <c r="AP229" s="1087"/>
      <c r="AQ229" s="1087"/>
      <c r="AR229" s="1087"/>
      <c r="AS229" s="1087"/>
      <c r="AT229" s="1087"/>
      <c r="AU229" s="1087"/>
      <c r="AV229" s="1087"/>
      <c r="AW229" s="1087"/>
      <c r="AX229" s="1087"/>
      <c r="AY229" s="1087"/>
      <c r="AZ229" s="1087"/>
      <c r="BA229" s="1087"/>
      <c r="BB229" s="1087"/>
      <c r="BC229" s="1087"/>
      <c r="BD229" s="1087"/>
      <c r="BE229" s="1087"/>
      <c r="BF229" s="1087"/>
      <c r="BG229" s="1087"/>
      <c r="BH229" s="1087"/>
      <c r="BI229" s="1087"/>
      <c r="BJ229" s="1087"/>
      <c r="BK229" s="1087"/>
      <c r="BL229" s="1087"/>
      <c r="BM229" s="1087"/>
      <c r="BN229" s="1087"/>
      <c r="BO229" s="1087"/>
      <c r="BP229" s="1087"/>
      <c r="BQ229" s="1087"/>
      <c r="BR229" s="1087"/>
      <c r="BS229" s="1087"/>
      <c r="BT229" s="1087"/>
      <c r="BU229" s="1087"/>
      <c r="BV229" s="1087"/>
      <c r="BW229" s="1087"/>
      <c r="BX229" s="1087"/>
      <c r="BY229" s="1087"/>
      <c r="BZ229" s="1087"/>
      <c r="CA229" s="1087"/>
      <c r="CB229" s="1087"/>
      <c r="CC229" s="1087"/>
      <c r="CD229" s="1087"/>
      <c r="CE229" s="1087"/>
      <c r="CF229" s="1087"/>
      <c r="CG229" s="1087"/>
      <c r="CH229" s="1087"/>
      <c r="CI229" s="1087"/>
      <c r="CJ229" s="1087"/>
      <c r="CK229" s="1087"/>
      <c r="CL229" s="1087"/>
      <c r="CM229" s="1087"/>
      <c r="CN229" s="1087"/>
      <c r="CO229" s="1087"/>
      <c r="CP229" s="1087"/>
      <c r="CQ229" s="1087"/>
      <c r="CR229" s="1087"/>
      <c r="CS229" s="1087"/>
      <c r="CT229" s="1087"/>
      <c r="CU229" s="1087"/>
      <c r="CV229" s="1087"/>
      <c r="CW229" s="1087"/>
      <c r="CX229" s="1087"/>
      <c r="CY229" s="1087"/>
      <c r="CZ229" s="1087"/>
      <c r="DA229" s="1087"/>
      <c r="DB229" s="1087"/>
      <c r="DC229" s="1087"/>
      <c r="DD229" s="1087"/>
      <c r="DE229" s="1087"/>
      <c r="DF229" s="1087"/>
      <c r="DG229" s="1087"/>
      <c r="DH229" s="1087"/>
      <c r="DI229" s="1087"/>
      <c r="DJ229" s="1087"/>
      <c r="DK229" s="1087"/>
      <c r="DL229" s="1087"/>
      <c r="DM229" s="1087"/>
      <c r="DN229" s="1087"/>
      <c r="DO229" s="1087"/>
      <c r="DP229" s="1087"/>
      <c r="DQ229" s="1087"/>
      <c r="DR229" s="1087"/>
      <c r="DS229" s="1087"/>
      <c r="DT229" s="1087"/>
      <c r="DU229" s="1087"/>
      <c r="DV229" s="1087"/>
      <c r="DW229" s="1087"/>
      <c r="DX229" s="1087"/>
      <c r="DY229" s="1087"/>
      <c r="DZ229" s="1087"/>
      <c r="EA229" s="1087"/>
      <c r="EB229" s="1087"/>
      <c r="EC229" s="1087"/>
      <c r="ED229" s="1087"/>
      <c r="EE229" s="1087"/>
      <c r="EF229" s="1087"/>
      <c r="EG229" s="1087"/>
      <c r="EH229" s="1087"/>
      <c r="EI229" s="1087"/>
      <c r="EJ229" s="1087"/>
      <c r="EK229" s="1087"/>
      <c r="EL229" s="1087"/>
      <c r="EM229" s="1087"/>
      <c r="EN229" s="1087"/>
      <c r="EO229" s="1087"/>
      <c r="EP229" s="1087"/>
      <c r="EQ229" s="1087"/>
      <c r="ER229" s="1087"/>
      <c r="ES229" s="1087"/>
      <c r="ET229" s="1087"/>
      <c r="EU229" s="1087"/>
      <c r="EV229" s="1087"/>
      <c r="EW229" s="1087"/>
      <c r="EX229" s="1087"/>
      <c r="EY229" s="1087"/>
      <c r="EZ229" s="1087"/>
      <c r="FA229" s="1087"/>
      <c r="FB229" s="1087"/>
      <c r="FC229" s="1087"/>
      <c r="FD229" s="1087"/>
      <c r="FE229" s="1087"/>
      <c r="FF229" s="1087"/>
      <c r="FG229" s="1087"/>
      <c r="FH229" s="1087"/>
      <c r="FI229" s="1087"/>
      <c r="FJ229" s="1087"/>
      <c r="FK229" s="1087"/>
      <c r="FL229" s="1087"/>
      <c r="FM229" s="1087"/>
      <c r="FN229" s="1087"/>
      <c r="FO229" s="1087"/>
      <c r="FP229" s="1087"/>
      <c r="FQ229" s="1087"/>
      <c r="FR229" s="1087"/>
      <c r="FS229" s="1087"/>
      <c r="FT229" s="1087"/>
      <c r="FU229" s="1087"/>
      <c r="FV229" s="1087"/>
      <c r="FW229" s="1087"/>
      <c r="FX229" s="1087"/>
      <c r="FY229" s="1087"/>
      <c r="FZ229" s="1087"/>
      <c r="GA229" s="1087"/>
      <c r="GB229" s="1087"/>
      <c r="GC229" s="1087"/>
      <c r="GD229" s="1087"/>
      <c r="GE229" s="1087"/>
      <c r="GF229" s="1087"/>
      <c r="GG229" s="1087"/>
      <c r="GH229" s="1087"/>
      <c r="GI229" s="1087"/>
      <c r="GJ229" s="1087"/>
      <c r="GK229" s="1087"/>
      <c r="GL229" s="1087"/>
      <c r="GM229" s="1087"/>
      <c r="GN229" s="1087"/>
      <c r="GO229" s="1087"/>
      <c r="GP229" s="1087"/>
      <c r="GQ229" s="1087"/>
      <c r="GR229" s="1087"/>
      <c r="GS229" s="1087"/>
      <c r="GT229" s="1087"/>
      <c r="GU229" s="1087"/>
      <c r="GV229" s="1087"/>
      <c r="GW229" s="1087"/>
      <c r="GX229" s="1087"/>
      <c r="GY229" s="1087"/>
      <c r="GZ229" s="1087"/>
      <c r="HA229" s="1087"/>
      <c r="HB229" s="1087"/>
      <c r="HC229" s="1087"/>
      <c r="HD229" s="1087"/>
      <c r="HE229" s="1087"/>
      <c r="HF229" s="1087"/>
      <c r="HG229" s="1087"/>
      <c r="HH229" s="1087"/>
      <c r="HI229" s="1087"/>
      <c r="HJ229" s="1087"/>
      <c r="HK229" s="1087"/>
      <c r="HL229" s="1087"/>
      <c r="HM229" s="1087"/>
      <c r="HN229" s="1087"/>
      <c r="HO229" s="1087"/>
      <c r="HP229" s="1087"/>
      <c r="HQ229" s="1087"/>
      <c r="HR229" s="1087"/>
      <c r="HS229" s="1087"/>
      <c r="HT229" s="1087"/>
      <c r="HU229" s="1087"/>
      <c r="HV229" s="1087"/>
      <c r="HW229" s="1087"/>
      <c r="HX229" s="1087"/>
      <c r="HY229" s="1087"/>
      <c r="HZ229" s="1087"/>
      <c r="IA229" s="1087"/>
      <c r="IB229" s="1087"/>
      <c r="IC229" s="1087"/>
      <c r="ID229" s="1087"/>
      <c r="IE229" s="1087"/>
      <c r="IF229" s="1087"/>
      <c r="IG229" s="1087"/>
      <c r="IH229" s="1087"/>
      <c r="II229" s="1087"/>
      <c r="IJ229" s="1087"/>
      <c r="IK229" s="1087"/>
      <c r="IL229" s="1087"/>
      <c r="IM229" s="1087"/>
      <c r="IN229" s="1087"/>
      <c r="IO229" s="1087"/>
      <c r="IP229" s="1087"/>
      <c r="IQ229" s="1087"/>
      <c r="IR229" s="1087"/>
      <c r="IS229" s="1087"/>
      <c r="IT229" s="1087"/>
      <c r="IU229" s="1087"/>
      <c r="IV229" s="1087"/>
      <c r="IW229" s="1087"/>
      <c r="IX229" s="1087"/>
      <c r="IY229" s="1087"/>
      <c r="IZ229" s="1087"/>
      <c r="JA229" s="1087"/>
      <c r="JB229" s="1087"/>
      <c r="JC229" s="1087"/>
      <c r="JD229" s="1087"/>
      <c r="JE229" s="1087"/>
      <c r="JF229" s="1087"/>
      <c r="JG229" s="1087"/>
      <c r="JH229" s="1087"/>
      <c r="JI229" s="1087"/>
      <c r="JJ229" s="1087"/>
      <c r="JK229" s="1087"/>
      <c r="JL229" s="1087"/>
      <c r="JM229" s="1087"/>
      <c r="JN229" s="1087"/>
      <c r="JO229" s="1087"/>
      <c r="JP229" s="1087"/>
      <c r="JQ229" s="1087"/>
      <c r="JR229" s="1087"/>
      <c r="JS229" s="1087"/>
      <c r="JT229" s="1087"/>
      <c r="JU229" s="1087"/>
      <c r="JV229" s="1087"/>
      <c r="JW229" s="1087"/>
      <c r="JX229" s="1087"/>
      <c r="JY229" s="1087"/>
      <c r="JZ229" s="1087"/>
      <c r="KA229" s="1087"/>
      <c r="KB229" s="1087"/>
      <c r="KC229" s="1087"/>
      <c r="KD229" s="1087"/>
      <c r="KE229" s="1087"/>
      <c r="KF229" s="1087"/>
      <c r="KG229" s="1087"/>
      <c r="KH229" s="1087"/>
      <c r="KI229" s="1087"/>
      <c r="KJ229" s="1087"/>
      <c r="KK229" s="1087"/>
      <c r="KL229" s="1087"/>
      <c r="KM229" s="1087"/>
      <c r="KN229" s="1087"/>
      <c r="KO229" s="1087"/>
      <c r="KP229" s="1087"/>
      <c r="KQ229" s="1087"/>
      <c r="KR229" s="1087"/>
      <c r="KS229" s="1087"/>
      <c r="KT229" s="1087"/>
      <c r="KU229" s="1087"/>
      <c r="KV229" s="1087"/>
      <c r="KW229" s="1087"/>
      <c r="KX229" s="1087"/>
      <c r="KY229" s="1087"/>
      <c r="KZ229" s="1087"/>
      <c r="LA229" s="1087"/>
      <c r="LB229" s="1087"/>
      <c r="LC229" s="1087"/>
      <c r="LD229" s="1087"/>
      <c r="LE229" s="1087"/>
      <c r="LF229" s="1087"/>
      <c r="LG229" s="1087"/>
      <c r="LH229" s="1087"/>
      <c r="LI229" s="1087"/>
      <c r="LJ229" s="1087"/>
      <c r="LK229" s="1087"/>
      <c r="LL229" s="1087"/>
      <c r="LM229" s="1087"/>
      <c r="LN229" s="1087"/>
      <c r="LO229" s="1087"/>
      <c r="LP229" s="1087"/>
      <c r="LQ229" s="1087"/>
      <c r="LR229" s="1087"/>
      <c r="LS229" s="1087"/>
      <c r="LT229" s="1087"/>
      <c r="LU229" s="1087"/>
      <c r="LV229" s="1087"/>
      <c r="LW229" s="1087"/>
      <c r="LX229" s="1087"/>
      <c r="LY229" s="1087"/>
      <c r="LZ229" s="1087"/>
      <c r="MA229" s="1087"/>
      <c r="MB229" s="1087"/>
      <c r="MC229" s="1087"/>
      <c r="MD229" s="1087"/>
      <c r="ME229" s="1087"/>
      <c r="MF229" s="1087"/>
      <c r="MG229" s="1087"/>
      <c r="MH229" s="1087"/>
      <c r="MI229" s="1087"/>
      <c r="MJ229" s="1087"/>
      <c r="MK229" s="1087"/>
      <c r="ML229" s="1087"/>
      <c r="MM229" s="1087"/>
      <c r="MN229" s="1087"/>
      <c r="MO229" s="1087"/>
      <c r="MP229" s="1087"/>
      <c r="MQ229" s="1087"/>
      <c r="MR229" s="1087"/>
      <c r="MS229" s="1087"/>
      <c r="MT229" s="1087"/>
      <c r="MU229" s="1087"/>
      <c r="MV229" s="1087"/>
      <c r="MW229" s="1087"/>
      <c r="MX229" s="1087"/>
      <c r="MY229" s="1087"/>
      <c r="MZ229" s="1087"/>
      <c r="NA229" s="1087"/>
      <c r="NB229" s="1087"/>
      <c r="NC229" s="1087"/>
      <c r="ND229" s="1087"/>
      <c r="NE229" s="1087"/>
      <c r="NF229" s="1087"/>
      <c r="NG229" s="1087"/>
      <c r="NH229" s="1087"/>
      <c r="NI229" s="1087"/>
      <c r="NJ229" s="1087"/>
      <c r="NK229" s="1087"/>
      <c r="NL229" s="1087"/>
      <c r="NM229" s="1087"/>
      <c r="NN229" s="1087"/>
      <c r="NO229" s="1087"/>
      <c r="NP229" s="1087"/>
      <c r="NQ229" s="1087"/>
      <c r="NR229" s="1087"/>
      <c r="NS229" s="1087"/>
      <c r="NT229" s="1087"/>
      <c r="NU229" s="1087"/>
      <c r="NV229" s="1087"/>
      <c r="NW229" s="1087"/>
      <c r="NX229" s="1087"/>
      <c r="NY229" s="1087"/>
      <c r="NZ229" s="1087"/>
      <c r="OA229" s="1087"/>
      <c r="OB229" s="1087"/>
      <c r="OC229" s="1087"/>
      <c r="OD229" s="1087"/>
      <c r="OE229" s="1087"/>
      <c r="OF229" s="1087"/>
      <c r="OG229" s="1087"/>
      <c r="OH229" s="1087"/>
      <c r="OI229" s="1087"/>
      <c r="OJ229" s="1087"/>
      <c r="OK229" s="1087"/>
      <c r="OL229" s="1087"/>
      <c r="OM229" s="1087"/>
      <c r="ON229" s="1087"/>
      <c r="OO229" s="1087"/>
      <c r="OP229" s="1087"/>
      <c r="OQ229" s="1087"/>
      <c r="OR229" s="1087"/>
      <c r="OS229" s="1087"/>
      <c r="OT229" s="1087"/>
      <c r="OU229" s="1087"/>
      <c r="OV229" s="1087"/>
      <c r="OW229" s="1087"/>
      <c r="OX229" s="1087"/>
      <c r="OY229" s="1087"/>
      <c r="OZ229" s="1087"/>
      <c r="PA229" s="1087"/>
      <c r="PB229" s="1087"/>
      <c r="PC229" s="1087"/>
      <c r="PD229" s="1087"/>
      <c r="PE229" s="1087"/>
      <c r="PF229" s="1087"/>
      <c r="PG229" s="1087"/>
      <c r="PH229" s="1087"/>
      <c r="PI229" s="1087"/>
      <c r="PJ229" s="1087"/>
      <c r="PK229" s="1087"/>
      <c r="PL229" s="1087"/>
      <c r="PM229" s="1087"/>
      <c r="PN229" s="1087"/>
      <c r="PO229" s="1087"/>
      <c r="PP229" s="1087"/>
      <c r="PQ229" s="1087"/>
      <c r="PR229" s="1087"/>
      <c r="PS229" s="1087"/>
      <c r="PT229" s="1087"/>
      <c r="PU229" s="1087"/>
      <c r="PV229" s="1087"/>
      <c r="PW229" s="1087"/>
      <c r="PX229" s="1087"/>
      <c r="PY229" s="1087"/>
      <c r="PZ229" s="1087"/>
      <c r="QA229" s="1087"/>
      <c r="QB229" s="1087"/>
      <c r="QC229" s="1087"/>
      <c r="QD229" s="1087"/>
      <c r="QE229" s="1087"/>
      <c r="QF229" s="1087"/>
      <c r="QG229" s="1087"/>
      <c r="QH229" s="1087"/>
      <c r="QI229" s="1087"/>
      <c r="QJ229" s="1087"/>
      <c r="QK229" s="1087"/>
      <c r="QL229" s="1087"/>
      <c r="QM229" s="1087"/>
      <c r="QN229" s="1087"/>
      <c r="QO229" s="1087"/>
      <c r="QP229" s="1087"/>
      <c r="QQ229" s="1087"/>
      <c r="QR229" s="1087"/>
      <c r="QS229" s="1087"/>
      <c r="QT229" s="1087"/>
      <c r="QU229" s="1087"/>
      <c r="QV229" s="1087"/>
      <c r="QW229" s="1087"/>
      <c r="QX229" s="1087"/>
      <c r="QY229" s="1087"/>
      <c r="QZ229" s="1087"/>
      <c r="RA229" s="1087"/>
      <c r="RB229" s="1087"/>
      <c r="RC229" s="1087"/>
      <c r="RD229" s="1087"/>
      <c r="RE229" s="1087"/>
      <c r="RF229" s="1087"/>
      <c r="RG229" s="1087"/>
      <c r="RH229" s="1087"/>
      <c r="RI229" s="1087"/>
      <c r="RJ229" s="1087"/>
      <c r="RK229" s="1087"/>
      <c r="RL229" s="1087"/>
      <c r="RM229" s="1087"/>
      <c r="RN229" s="1087"/>
      <c r="RO229" s="1087"/>
      <c r="RP229" s="1087"/>
      <c r="RQ229" s="1087"/>
      <c r="RR229" s="1087"/>
      <c r="RS229" s="1087"/>
      <c r="RT229" s="1087"/>
      <c r="RU229" s="1087"/>
      <c r="RV229" s="1087"/>
      <c r="RW229" s="1087"/>
      <c r="RX229" s="1087"/>
      <c r="RY229" s="1087"/>
      <c r="RZ229" s="1087"/>
      <c r="SA229" s="1087"/>
      <c r="SB229" s="1087"/>
      <c r="SC229" s="1087"/>
      <c r="SD229" s="1087"/>
      <c r="SE229" s="1087"/>
      <c r="SF229" s="1087"/>
      <c r="SG229" s="1087"/>
      <c r="SH229" s="1087"/>
      <c r="SI229" s="1087"/>
      <c r="SJ229" s="1087"/>
      <c r="SK229" s="1087"/>
      <c r="SL229" s="1087"/>
      <c r="SM229" s="1087"/>
      <c r="SN229" s="1087"/>
      <c r="SO229" s="1087"/>
      <c r="SP229" s="1087"/>
      <c r="SQ229" s="1087"/>
      <c r="SR229" s="1087"/>
      <c r="SS229" s="1087"/>
      <c r="ST229" s="1087"/>
      <c r="SU229" s="1087"/>
      <c r="SV229" s="1087"/>
      <c r="SW229" s="1087"/>
      <c r="SX229" s="1087"/>
      <c r="SY229" s="1087"/>
      <c r="SZ229" s="1087"/>
      <c r="TA229" s="1087"/>
      <c r="TB229" s="1087"/>
      <c r="TC229" s="1087"/>
      <c r="TD229" s="1087"/>
      <c r="TE229" s="1087"/>
      <c r="TF229" s="1087"/>
      <c r="TG229" s="1087"/>
      <c r="TH229" s="1087"/>
      <c r="TI229" s="1087"/>
      <c r="TJ229" s="1087"/>
      <c r="TK229" s="1087"/>
      <c r="TL229" s="1087"/>
      <c r="TM229" s="1087"/>
      <c r="TN229" s="1087"/>
      <c r="TO229" s="1087"/>
      <c r="TP229" s="1087"/>
      <c r="TQ229" s="1087"/>
      <c r="TR229" s="1087"/>
      <c r="TS229" s="1087"/>
      <c r="TT229" s="1087"/>
      <c r="TU229" s="1087"/>
      <c r="TV229" s="1087"/>
      <c r="TW229" s="1087"/>
      <c r="TX229" s="1087"/>
      <c r="TY229" s="1087"/>
      <c r="TZ229" s="1087"/>
      <c r="UA229" s="1087"/>
      <c r="UB229" s="1087"/>
      <c r="UC229" s="1087"/>
      <c r="UD229" s="1087"/>
      <c r="UE229" s="1087"/>
      <c r="UF229" s="1087"/>
      <c r="UG229" s="1087"/>
      <c r="UH229" s="1087"/>
      <c r="UI229" s="1087"/>
      <c r="UJ229" s="1087"/>
      <c r="UK229" s="1087"/>
      <c r="UL229" s="1087"/>
      <c r="UM229" s="1087"/>
      <c r="UN229" s="1087"/>
      <c r="UO229" s="1087"/>
      <c r="UP229" s="1087"/>
      <c r="UQ229" s="1087"/>
      <c r="UR229" s="1087"/>
      <c r="US229" s="1087"/>
      <c r="UT229" s="1087"/>
      <c r="UU229" s="1087"/>
      <c r="UV229" s="1087"/>
      <c r="UW229" s="1087"/>
      <c r="UX229" s="1087"/>
      <c r="UY229" s="1087"/>
      <c r="UZ229" s="1087"/>
      <c r="VA229" s="1087"/>
      <c r="VB229" s="1087"/>
      <c r="VC229" s="1087"/>
      <c r="VD229" s="1087"/>
      <c r="VE229" s="1087"/>
      <c r="VF229" s="1087"/>
      <c r="VG229" s="1087"/>
      <c r="VH229" s="1087"/>
      <c r="VI229" s="1087"/>
      <c r="VJ229" s="1087"/>
      <c r="VK229" s="1087"/>
      <c r="VL229" s="1087"/>
      <c r="VM229" s="1087"/>
      <c r="VN229" s="1087"/>
      <c r="VO229" s="1087"/>
      <c r="VP229" s="1087"/>
      <c r="VQ229" s="1087"/>
      <c r="VR229" s="1087"/>
      <c r="VS229" s="1087"/>
      <c r="VT229" s="1087"/>
      <c r="VU229" s="1087"/>
      <c r="VV229" s="1087"/>
      <c r="VW229" s="1087"/>
      <c r="VX229" s="1087"/>
      <c r="VY229" s="1087"/>
      <c r="VZ229" s="1087"/>
      <c r="WA229" s="1087"/>
      <c r="WB229" s="1087"/>
      <c r="WC229" s="1087"/>
      <c r="WD229" s="1087"/>
      <c r="WE229" s="1087"/>
      <c r="WF229" s="1087"/>
      <c r="WG229" s="1087"/>
      <c r="WH229" s="1087"/>
      <c r="WI229" s="1087"/>
      <c r="WJ229" s="1087"/>
      <c r="WK229" s="1087"/>
      <c r="WL229" s="1087"/>
      <c r="WM229" s="1087"/>
      <c r="WN229" s="1087"/>
      <c r="WO229" s="1087"/>
      <c r="WP229" s="1087"/>
      <c r="WQ229" s="1087"/>
      <c r="WR229" s="1087"/>
      <c r="WS229" s="1087"/>
      <c r="WT229" s="1087"/>
      <c r="WU229" s="1087"/>
      <c r="WV229" s="1087"/>
      <c r="WW229" s="1087"/>
      <c r="WX229" s="1087"/>
      <c r="WY229" s="1087"/>
      <c r="WZ229" s="1087"/>
      <c r="XA229" s="1087"/>
      <c r="XB229" s="1087"/>
      <c r="XC229" s="1087"/>
      <c r="XD229" s="1087"/>
      <c r="XE229" s="1087"/>
      <c r="XF229" s="1087"/>
      <c r="XG229" s="1087"/>
      <c r="XH229" s="1087"/>
      <c r="XI229" s="1087"/>
      <c r="XJ229" s="1087"/>
      <c r="XK229" s="1087"/>
      <c r="XL229" s="1087"/>
      <c r="XM229" s="1087"/>
      <c r="XN229" s="1087"/>
      <c r="XO229" s="1087"/>
      <c r="XP229" s="1087"/>
      <c r="XQ229" s="1087"/>
      <c r="XR229" s="1087"/>
      <c r="XS229" s="1087"/>
      <c r="XT229" s="1087"/>
      <c r="XU229" s="1087"/>
      <c r="XV229" s="1087"/>
      <c r="XW229" s="1087"/>
      <c r="XX229" s="1087"/>
      <c r="XY229" s="1087"/>
      <c r="XZ229" s="1087"/>
      <c r="YA229" s="1087"/>
      <c r="YB229" s="1087"/>
      <c r="YC229" s="1087"/>
      <c r="YD229" s="1087"/>
      <c r="YE229" s="1087"/>
      <c r="YF229" s="1087"/>
      <c r="YG229" s="1087"/>
      <c r="YH229" s="1087"/>
      <c r="YI229" s="1087"/>
      <c r="YJ229" s="1087"/>
      <c r="YK229" s="1087"/>
      <c r="YL229" s="1087"/>
      <c r="YM229" s="1087"/>
      <c r="YN229" s="1087"/>
      <c r="YO229" s="1087"/>
      <c r="YP229" s="1087"/>
      <c r="YQ229" s="1087"/>
      <c r="YR229" s="1087"/>
      <c r="YS229" s="1087"/>
      <c r="YT229" s="1087"/>
      <c r="YU229" s="1087"/>
      <c r="YV229" s="1087"/>
      <c r="YW229" s="1087"/>
      <c r="YX229" s="1087"/>
      <c r="YY229" s="1087"/>
      <c r="YZ229" s="1087"/>
      <c r="ZA229" s="1087"/>
      <c r="ZB229" s="1087"/>
      <c r="ZC229" s="1087"/>
      <c r="ZD229" s="1087"/>
      <c r="ZE229" s="1087"/>
      <c r="ZF229" s="1087"/>
      <c r="ZG229" s="1087"/>
      <c r="ZH229" s="1087"/>
      <c r="ZI229" s="1087"/>
      <c r="ZJ229" s="1087"/>
      <c r="ZK229" s="1087"/>
      <c r="ZL229" s="1087"/>
      <c r="ZM229" s="1087"/>
      <c r="ZN229" s="1087"/>
      <c r="ZO229" s="1087"/>
      <c r="ZP229" s="1087"/>
      <c r="ZQ229" s="1087"/>
      <c r="ZR229" s="1087"/>
      <c r="ZS229" s="1087"/>
      <c r="ZT229" s="1087"/>
      <c r="ZU229" s="1087"/>
      <c r="ZV229" s="1087"/>
      <c r="ZW229" s="1087"/>
      <c r="ZX229" s="1087"/>
      <c r="ZY229" s="1087"/>
      <c r="ZZ229" s="1087"/>
      <c r="AAA229" s="1087"/>
      <c r="AAB229" s="1087"/>
      <c r="AAC229" s="1087"/>
      <c r="AAD229" s="1087"/>
      <c r="AAE229" s="1087"/>
      <c r="AAF229" s="1087"/>
      <c r="AAG229" s="1087"/>
      <c r="AAH229" s="1087"/>
      <c r="AAI229" s="1087"/>
      <c r="AAJ229" s="1087"/>
      <c r="AAK229" s="1087"/>
      <c r="AAL229" s="1087"/>
      <c r="AAM229" s="1087"/>
      <c r="AAN229" s="1087"/>
      <c r="AAO229" s="1087"/>
      <c r="AAP229" s="1087"/>
      <c r="AAQ229" s="1087"/>
      <c r="AAR229" s="1087"/>
      <c r="AAS229" s="1087"/>
      <c r="AAT229" s="1087"/>
      <c r="AAU229" s="1087"/>
      <c r="AAV229" s="1087"/>
      <c r="AAW229" s="1087"/>
      <c r="AAX229" s="1087"/>
      <c r="AAY229" s="1087"/>
      <c r="AAZ229" s="1087"/>
      <c r="ABA229" s="1087"/>
      <c r="ABB229" s="1087"/>
      <c r="ABC229" s="1087"/>
      <c r="ABD229" s="1087"/>
      <c r="ABE229" s="1087"/>
      <c r="ABF229" s="1087"/>
      <c r="ABG229" s="1087"/>
      <c r="ABH229" s="1087"/>
      <c r="ABI229" s="1087"/>
      <c r="ABJ229" s="1087"/>
      <c r="ABK229" s="1087"/>
      <c r="ABL229" s="1087"/>
      <c r="ABM229" s="1087"/>
      <c r="ABN229" s="1087"/>
      <c r="ABO229" s="1087"/>
      <c r="ABP229" s="1087"/>
      <c r="ABQ229" s="1087"/>
      <c r="ABR229" s="1087"/>
      <c r="ABS229" s="1087"/>
      <c r="ABT229" s="1087"/>
      <c r="ABU229" s="1087"/>
      <c r="ABV229" s="1087"/>
      <c r="ABW229" s="1087"/>
      <c r="ABX229" s="1087"/>
      <c r="ABY229" s="1087"/>
      <c r="ABZ229" s="1087"/>
      <c r="ACA229" s="1087"/>
      <c r="ACB229" s="1087"/>
      <c r="ACC229" s="1087"/>
      <c r="ACD229" s="1087"/>
      <c r="ACE229" s="1087"/>
      <c r="ACF229" s="1087"/>
      <c r="ACG229" s="1087"/>
      <c r="ACH229" s="1087"/>
      <c r="ACI229" s="1087"/>
      <c r="ACJ229" s="1087"/>
      <c r="ACK229" s="1087"/>
      <c r="ACL229" s="1087"/>
      <c r="ACM229" s="1087"/>
      <c r="ACN229" s="1087"/>
      <c r="ACO229" s="1087"/>
      <c r="ACP229" s="1087"/>
      <c r="ACQ229" s="1087"/>
      <c r="ACR229" s="1087"/>
      <c r="ACS229" s="1087"/>
      <c r="ACT229" s="1087"/>
      <c r="ACU229" s="1087"/>
      <c r="ACV229" s="1087"/>
      <c r="ACW229" s="1087"/>
      <c r="ACX229" s="1087"/>
      <c r="ACY229" s="1087"/>
      <c r="ACZ229" s="1087"/>
      <c r="ADA229" s="1087"/>
      <c r="ADB229" s="1087"/>
      <c r="ADC229" s="1087"/>
      <c r="ADD229" s="1087"/>
      <c r="ADE229" s="1087"/>
      <c r="ADF229" s="1087"/>
      <c r="ADG229" s="1087"/>
      <c r="ADH229" s="1087"/>
      <c r="ADI229" s="1087"/>
      <c r="ADJ229" s="1087"/>
      <c r="ADK229" s="1087"/>
      <c r="ADL229" s="1087"/>
      <c r="ADM229" s="1087"/>
      <c r="ADN229" s="1087"/>
      <c r="ADO229" s="1087"/>
      <c r="ADP229" s="1087"/>
      <c r="ADQ229" s="1087"/>
      <c r="ADR229" s="1087"/>
      <c r="ADS229" s="1087"/>
      <c r="ADT229" s="1087"/>
      <c r="ADU229" s="1087"/>
      <c r="ADV229" s="1087"/>
      <c r="ADW229" s="1087"/>
      <c r="ADX229" s="1087"/>
      <c r="ADY229" s="1087"/>
      <c r="ADZ229" s="1087"/>
      <c r="AEA229" s="1087"/>
      <c r="AEB229" s="1087"/>
      <c r="AEC229" s="1087"/>
      <c r="AED229" s="1087"/>
      <c r="AEE229" s="1087"/>
      <c r="AEF229" s="1087"/>
      <c r="AEG229" s="1087"/>
      <c r="AEH229" s="1087"/>
      <c r="AEI229" s="1087"/>
      <c r="AEJ229" s="1087"/>
      <c r="AEK229" s="1087"/>
      <c r="AEL229" s="1087"/>
      <c r="AEM229" s="1087"/>
      <c r="AEN229" s="1087"/>
      <c r="AEO229" s="1087"/>
      <c r="AEP229" s="1087"/>
      <c r="AEQ229" s="1087"/>
      <c r="AER229" s="1087"/>
      <c r="AES229" s="1087"/>
      <c r="AET229" s="1087"/>
      <c r="AEU229" s="1087"/>
      <c r="AEV229" s="1087"/>
      <c r="AEW229" s="1087"/>
      <c r="AEX229" s="1087"/>
      <c r="AEY229" s="1087"/>
      <c r="AEZ229" s="1087"/>
      <c r="AFA229" s="1087"/>
      <c r="AFB229" s="1087"/>
      <c r="AFC229" s="1087"/>
      <c r="AFD229" s="1087"/>
      <c r="AFE229" s="1087"/>
      <c r="AFF229" s="1087"/>
      <c r="AFG229" s="1087"/>
      <c r="AFH229" s="1087"/>
      <c r="AFI229" s="1087"/>
      <c r="AFJ229" s="1087"/>
      <c r="AFK229" s="1087"/>
      <c r="AFL229" s="1087"/>
      <c r="AFM229" s="1087"/>
      <c r="AFN229" s="1087"/>
      <c r="AFO229" s="1087"/>
      <c r="AFP229" s="1087"/>
      <c r="AFQ229" s="1087"/>
      <c r="AFR229" s="1087"/>
      <c r="AFS229" s="1087"/>
      <c r="AFT229" s="1087"/>
      <c r="AFU229" s="1087"/>
      <c r="AFV229" s="1087"/>
      <c r="AFW229" s="1087"/>
      <c r="AFX229" s="1087"/>
      <c r="AFY229" s="1087"/>
      <c r="AFZ229" s="1087"/>
      <c r="AGA229" s="1087"/>
      <c r="AGB229" s="1087"/>
      <c r="AGC229" s="1087"/>
      <c r="AGD229" s="1087"/>
      <c r="AGE229" s="1087"/>
      <c r="AGF229" s="1087"/>
      <c r="AGG229" s="1087"/>
      <c r="AGH229" s="1087"/>
      <c r="AGI229" s="1087"/>
      <c r="AGJ229" s="1087"/>
      <c r="AGK229" s="1087"/>
      <c r="AGL229" s="1087"/>
      <c r="AGM229" s="1087"/>
      <c r="AGN229" s="1087"/>
      <c r="AGO229" s="1087"/>
      <c r="AGP229" s="1087"/>
      <c r="AGQ229" s="1087"/>
      <c r="AGR229" s="1087"/>
      <c r="AGS229" s="1087"/>
      <c r="AGT229" s="1087"/>
      <c r="AGU229" s="1087"/>
      <c r="AGV229" s="1087"/>
      <c r="AGW229" s="1087"/>
      <c r="AGX229" s="1087"/>
      <c r="AGY229" s="1087"/>
      <c r="AGZ229" s="1087"/>
      <c r="AHA229" s="1087"/>
      <c r="AHB229" s="1087"/>
      <c r="AHC229" s="1087"/>
      <c r="AHD229" s="1087"/>
      <c r="AHE229" s="1087"/>
      <c r="AHF229" s="1087"/>
      <c r="AHG229" s="1087"/>
      <c r="AHH229" s="1087"/>
      <c r="AHI229" s="1087"/>
      <c r="AHJ229" s="1087"/>
      <c r="AHK229" s="1087"/>
      <c r="AHL229" s="1087"/>
      <c r="AHM229" s="1087"/>
      <c r="AHN229" s="1087"/>
      <c r="AHO229" s="1087"/>
      <c r="AHP229" s="1087"/>
      <c r="AHQ229" s="1087"/>
      <c r="AHR229" s="1087"/>
      <c r="AHS229" s="1087"/>
      <c r="AHT229" s="1087"/>
      <c r="AHU229" s="1087"/>
      <c r="AHV229" s="1087"/>
      <c r="AHW229" s="1087"/>
      <c r="AHX229" s="1087"/>
      <c r="AHY229" s="1087"/>
      <c r="AHZ229" s="1087"/>
      <c r="AIA229" s="1087"/>
      <c r="AIB229" s="1087"/>
      <c r="AIC229" s="1087"/>
      <c r="AID229" s="1087"/>
      <c r="AIE229" s="1087"/>
      <c r="AIF229" s="1087"/>
      <c r="AIG229" s="1087"/>
      <c r="AIH229" s="1087"/>
      <c r="AII229" s="1087"/>
      <c r="AIJ229" s="1087"/>
      <c r="AIK229" s="1087"/>
      <c r="AIL229" s="1087"/>
      <c r="AIM229" s="1087"/>
      <c r="AIN229" s="1087"/>
      <c r="AIO229" s="1087"/>
      <c r="AIP229" s="1087"/>
      <c r="AIQ229" s="1087"/>
      <c r="AIR229" s="1087"/>
      <c r="AIS229" s="1087"/>
      <c r="AIT229" s="1087"/>
      <c r="AIU229" s="1087"/>
      <c r="AIV229" s="1087"/>
      <c r="AIW229" s="1087"/>
      <c r="AIX229" s="1087"/>
      <c r="AIY229" s="1087"/>
      <c r="AIZ229" s="1087"/>
      <c r="AJA229" s="1087"/>
      <c r="AJB229" s="1087"/>
      <c r="AJC229" s="1087"/>
      <c r="AJD229" s="1087"/>
      <c r="AJE229" s="1087"/>
      <c r="AJF229" s="1087"/>
      <c r="AJG229" s="1087"/>
      <c r="AJH229" s="1087"/>
      <c r="AJI229" s="1087"/>
      <c r="AJJ229" s="1087"/>
      <c r="AJK229" s="1087"/>
      <c r="AJL229" s="1087"/>
      <c r="AJM229" s="1087"/>
      <c r="AJN229" s="1087"/>
      <c r="AJO229" s="1087"/>
      <c r="AJP229" s="1087"/>
      <c r="AJQ229" s="1087"/>
      <c r="AJR229" s="1087"/>
      <c r="AJS229" s="1087"/>
      <c r="AJT229" s="1087"/>
      <c r="AJU229" s="1087"/>
      <c r="AJV229" s="1087"/>
      <c r="AJW229" s="1087"/>
      <c r="AJX229" s="1087"/>
      <c r="AJY229" s="1087"/>
      <c r="AJZ229" s="1087"/>
      <c r="AKA229" s="1087"/>
      <c r="AKB229" s="1087"/>
      <c r="AKC229" s="1087"/>
      <c r="AKD229" s="1087"/>
      <c r="AKE229" s="1087"/>
      <c r="AKF229" s="1087"/>
      <c r="AKG229" s="1087"/>
      <c r="AKH229" s="1087"/>
      <c r="AKI229" s="1087"/>
      <c r="AKJ229" s="1087"/>
      <c r="AKK229" s="1087"/>
      <c r="AKL229" s="1087"/>
      <c r="AKM229" s="1087"/>
      <c r="AKN229" s="1087"/>
      <c r="AKO229" s="1087"/>
      <c r="AKP229" s="1087"/>
      <c r="AKQ229" s="1087"/>
      <c r="AKR229" s="1087"/>
      <c r="AKS229" s="1087"/>
      <c r="AKT229" s="1087"/>
      <c r="AKU229" s="1087"/>
      <c r="AKV229" s="1087"/>
      <c r="AKW229" s="1087"/>
      <c r="AKX229" s="1087"/>
      <c r="AKY229" s="1087"/>
      <c r="AKZ229" s="1087"/>
      <c r="ALA229" s="1087"/>
      <c r="ALB229" s="1087"/>
      <c r="ALC229" s="1087"/>
      <c r="ALD229" s="1087"/>
      <c r="ALE229" s="1087"/>
      <c r="ALF229" s="1087"/>
      <c r="ALG229" s="1087"/>
      <c r="ALH229" s="1087"/>
      <c r="ALI229" s="1087"/>
      <c r="ALJ229" s="1087"/>
      <c r="ALK229" s="1087"/>
      <c r="ALL229" s="1087"/>
      <c r="ALM229" s="1087"/>
      <c r="ALN229" s="1087"/>
      <c r="ALO229" s="1087"/>
      <c r="ALP229" s="1087"/>
      <c r="ALQ229" s="1087"/>
      <c r="ALR229" s="1087"/>
      <c r="ALS229" s="1087"/>
      <c r="ALT229" s="1087"/>
      <c r="ALU229" s="1087"/>
      <c r="ALV229" s="1087"/>
      <c r="ALW229" s="1087"/>
      <c r="ALX229" s="1087"/>
      <c r="ALY229" s="1087"/>
      <c r="ALZ229" s="1087"/>
      <c r="AMA229" s="1087"/>
      <c r="AMB229" s="1087"/>
      <c r="AMC229" s="1087"/>
      <c r="AMD229" s="1087"/>
      <c r="AME229" s="1087"/>
      <c r="AMF229" s="1087"/>
      <c r="AMG229" s="1087"/>
      <c r="AMH229" s="1087"/>
    </row>
    <row r="230" spans="1:1024" s="793" customFormat="1" ht="12" x14ac:dyDescent="0.2">
      <c r="A230" s="1113" t="s">
        <v>2826</v>
      </c>
      <c r="B230" s="793" t="s">
        <v>2827</v>
      </c>
      <c r="C230" s="1085">
        <v>8925910</v>
      </c>
      <c r="D230" s="1085">
        <v>0</v>
      </c>
      <c r="E230" s="1085">
        <v>8925910</v>
      </c>
      <c r="F230" s="1085">
        <v>0</v>
      </c>
      <c r="G230" s="1085">
        <v>8925910</v>
      </c>
      <c r="H230" s="1357">
        <f t="shared" si="3"/>
        <v>0</v>
      </c>
      <c r="I230" s="1087"/>
      <c r="J230" s="1087"/>
      <c r="K230" s="1087"/>
      <c r="L230" s="1087"/>
      <c r="M230" s="1087"/>
      <c r="N230" s="1087"/>
      <c r="O230" s="1087"/>
      <c r="P230" s="1087"/>
      <c r="Q230" s="1087"/>
      <c r="R230" s="1087"/>
      <c r="S230" s="1087"/>
      <c r="T230" s="1087"/>
      <c r="U230" s="1087"/>
      <c r="V230" s="1087"/>
      <c r="W230" s="1087"/>
      <c r="X230" s="1087"/>
      <c r="Y230" s="1087"/>
      <c r="Z230" s="1087"/>
      <c r="AA230" s="1087"/>
      <c r="AB230" s="1087"/>
      <c r="AC230" s="1087"/>
      <c r="AD230" s="1087"/>
      <c r="AE230" s="1087"/>
      <c r="AF230" s="1087"/>
      <c r="AG230" s="1087"/>
      <c r="AH230" s="1087"/>
      <c r="AI230" s="1087"/>
      <c r="AJ230" s="1087"/>
      <c r="AK230" s="1087"/>
      <c r="AL230" s="1087"/>
      <c r="AM230" s="1087"/>
      <c r="AN230" s="1087"/>
      <c r="AO230" s="1087"/>
      <c r="AP230" s="1087"/>
      <c r="AQ230" s="1087"/>
      <c r="AR230" s="1087"/>
      <c r="AS230" s="1087"/>
      <c r="AT230" s="1087"/>
      <c r="AU230" s="1087"/>
      <c r="AV230" s="1087"/>
      <c r="AW230" s="1087"/>
      <c r="AX230" s="1087"/>
      <c r="AY230" s="1087"/>
      <c r="AZ230" s="1087"/>
      <c r="BA230" s="1087"/>
      <c r="BB230" s="1087"/>
      <c r="BC230" s="1087"/>
      <c r="BD230" s="1087"/>
      <c r="BE230" s="1087"/>
      <c r="BF230" s="1087"/>
      <c r="BG230" s="1087"/>
      <c r="BH230" s="1087"/>
      <c r="BI230" s="1087"/>
      <c r="BJ230" s="1087"/>
      <c r="BK230" s="1087"/>
      <c r="BL230" s="1087"/>
      <c r="BM230" s="1087"/>
      <c r="BN230" s="1087"/>
      <c r="BO230" s="1087"/>
      <c r="BP230" s="1087"/>
      <c r="BQ230" s="1087"/>
      <c r="BR230" s="1087"/>
      <c r="BS230" s="1087"/>
      <c r="BT230" s="1087"/>
      <c r="BU230" s="1087"/>
      <c r="BV230" s="1087"/>
      <c r="BW230" s="1087"/>
      <c r="BX230" s="1087"/>
      <c r="BY230" s="1087"/>
      <c r="BZ230" s="1087"/>
      <c r="CA230" s="1087"/>
      <c r="CB230" s="1087"/>
      <c r="CC230" s="1087"/>
      <c r="CD230" s="1087"/>
      <c r="CE230" s="1087"/>
      <c r="CF230" s="1087"/>
      <c r="CG230" s="1087"/>
      <c r="CH230" s="1087"/>
      <c r="CI230" s="1087"/>
      <c r="CJ230" s="1087"/>
      <c r="CK230" s="1087"/>
      <c r="CL230" s="1087"/>
      <c r="CM230" s="1087"/>
      <c r="CN230" s="1087"/>
      <c r="CO230" s="1087"/>
      <c r="CP230" s="1087"/>
      <c r="CQ230" s="1087"/>
      <c r="CR230" s="1087"/>
      <c r="CS230" s="1087"/>
      <c r="CT230" s="1087"/>
      <c r="CU230" s="1087"/>
      <c r="CV230" s="1087"/>
      <c r="CW230" s="1087"/>
      <c r="CX230" s="1087"/>
      <c r="CY230" s="1087"/>
      <c r="CZ230" s="1087"/>
      <c r="DA230" s="1087"/>
      <c r="DB230" s="1087"/>
      <c r="DC230" s="1087"/>
      <c r="DD230" s="1087"/>
      <c r="DE230" s="1087"/>
      <c r="DF230" s="1087"/>
      <c r="DG230" s="1087"/>
      <c r="DH230" s="1087"/>
      <c r="DI230" s="1087"/>
      <c r="DJ230" s="1087"/>
      <c r="DK230" s="1087"/>
      <c r="DL230" s="1087"/>
      <c r="DM230" s="1087"/>
      <c r="DN230" s="1087"/>
      <c r="DO230" s="1087"/>
      <c r="DP230" s="1087"/>
      <c r="DQ230" s="1087"/>
      <c r="DR230" s="1087"/>
      <c r="DS230" s="1087"/>
      <c r="DT230" s="1087"/>
      <c r="DU230" s="1087"/>
      <c r="DV230" s="1087"/>
      <c r="DW230" s="1087"/>
      <c r="DX230" s="1087"/>
      <c r="DY230" s="1087"/>
      <c r="DZ230" s="1087"/>
      <c r="EA230" s="1087"/>
      <c r="EB230" s="1087"/>
      <c r="EC230" s="1087"/>
      <c r="ED230" s="1087"/>
      <c r="EE230" s="1087"/>
      <c r="EF230" s="1087"/>
      <c r="EG230" s="1087"/>
      <c r="EH230" s="1087"/>
      <c r="EI230" s="1087"/>
      <c r="EJ230" s="1087"/>
      <c r="EK230" s="1087"/>
      <c r="EL230" s="1087"/>
      <c r="EM230" s="1087"/>
      <c r="EN230" s="1087"/>
      <c r="EO230" s="1087"/>
      <c r="EP230" s="1087"/>
      <c r="EQ230" s="1087"/>
      <c r="ER230" s="1087"/>
      <c r="ES230" s="1087"/>
      <c r="ET230" s="1087"/>
      <c r="EU230" s="1087"/>
      <c r="EV230" s="1087"/>
      <c r="EW230" s="1087"/>
      <c r="EX230" s="1087"/>
      <c r="EY230" s="1087"/>
      <c r="EZ230" s="1087"/>
      <c r="FA230" s="1087"/>
      <c r="FB230" s="1087"/>
      <c r="FC230" s="1087"/>
      <c r="FD230" s="1087"/>
      <c r="FE230" s="1087"/>
      <c r="FF230" s="1087"/>
      <c r="FG230" s="1087"/>
      <c r="FH230" s="1087"/>
      <c r="FI230" s="1087"/>
      <c r="FJ230" s="1087"/>
      <c r="FK230" s="1087"/>
      <c r="FL230" s="1087"/>
      <c r="FM230" s="1087"/>
      <c r="FN230" s="1087"/>
      <c r="FO230" s="1087"/>
      <c r="FP230" s="1087"/>
      <c r="FQ230" s="1087"/>
      <c r="FR230" s="1087"/>
      <c r="FS230" s="1087"/>
      <c r="FT230" s="1087"/>
      <c r="FU230" s="1087"/>
      <c r="FV230" s="1087"/>
      <c r="FW230" s="1087"/>
      <c r="FX230" s="1087"/>
      <c r="FY230" s="1087"/>
      <c r="FZ230" s="1087"/>
      <c r="GA230" s="1087"/>
      <c r="GB230" s="1087"/>
      <c r="GC230" s="1087"/>
      <c r="GD230" s="1087"/>
      <c r="GE230" s="1087"/>
      <c r="GF230" s="1087"/>
      <c r="GG230" s="1087"/>
      <c r="GH230" s="1087"/>
      <c r="GI230" s="1087"/>
      <c r="GJ230" s="1087"/>
      <c r="GK230" s="1087"/>
      <c r="GL230" s="1087"/>
      <c r="GM230" s="1087"/>
      <c r="GN230" s="1087"/>
      <c r="GO230" s="1087"/>
      <c r="GP230" s="1087"/>
      <c r="GQ230" s="1087"/>
      <c r="GR230" s="1087"/>
      <c r="GS230" s="1087"/>
      <c r="GT230" s="1087"/>
      <c r="GU230" s="1087"/>
      <c r="GV230" s="1087"/>
      <c r="GW230" s="1087"/>
      <c r="GX230" s="1087"/>
      <c r="GY230" s="1087"/>
      <c r="GZ230" s="1087"/>
      <c r="HA230" s="1087"/>
      <c r="HB230" s="1087"/>
      <c r="HC230" s="1087"/>
      <c r="HD230" s="1087"/>
      <c r="HE230" s="1087"/>
      <c r="HF230" s="1087"/>
      <c r="HG230" s="1087"/>
      <c r="HH230" s="1087"/>
      <c r="HI230" s="1087"/>
      <c r="HJ230" s="1087"/>
      <c r="HK230" s="1087"/>
      <c r="HL230" s="1087"/>
      <c r="HM230" s="1087"/>
      <c r="HN230" s="1087"/>
      <c r="HO230" s="1087"/>
      <c r="HP230" s="1087"/>
      <c r="HQ230" s="1087"/>
      <c r="HR230" s="1087"/>
      <c r="HS230" s="1087"/>
      <c r="HT230" s="1087"/>
      <c r="HU230" s="1087"/>
      <c r="HV230" s="1087"/>
      <c r="HW230" s="1087"/>
      <c r="HX230" s="1087"/>
      <c r="HY230" s="1087"/>
      <c r="HZ230" s="1087"/>
      <c r="IA230" s="1087"/>
      <c r="IB230" s="1087"/>
      <c r="IC230" s="1087"/>
      <c r="ID230" s="1087"/>
      <c r="IE230" s="1087"/>
      <c r="IF230" s="1087"/>
      <c r="IG230" s="1087"/>
      <c r="IH230" s="1087"/>
      <c r="II230" s="1087"/>
      <c r="IJ230" s="1087"/>
      <c r="IK230" s="1087"/>
      <c r="IL230" s="1087"/>
      <c r="IM230" s="1087"/>
      <c r="IN230" s="1087"/>
      <c r="IO230" s="1087"/>
      <c r="IP230" s="1087"/>
      <c r="IQ230" s="1087"/>
      <c r="IR230" s="1087"/>
      <c r="IS230" s="1087"/>
      <c r="IT230" s="1087"/>
      <c r="IU230" s="1087"/>
      <c r="IV230" s="1087"/>
      <c r="IW230" s="1087"/>
      <c r="IX230" s="1087"/>
      <c r="IY230" s="1087"/>
      <c r="IZ230" s="1087"/>
      <c r="JA230" s="1087"/>
      <c r="JB230" s="1087"/>
      <c r="JC230" s="1087"/>
      <c r="JD230" s="1087"/>
      <c r="JE230" s="1087"/>
      <c r="JF230" s="1087"/>
      <c r="JG230" s="1087"/>
      <c r="JH230" s="1087"/>
      <c r="JI230" s="1087"/>
      <c r="JJ230" s="1087"/>
      <c r="JK230" s="1087"/>
      <c r="JL230" s="1087"/>
      <c r="JM230" s="1087"/>
      <c r="JN230" s="1087"/>
      <c r="JO230" s="1087"/>
      <c r="JP230" s="1087"/>
      <c r="JQ230" s="1087"/>
      <c r="JR230" s="1087"/>
      <c r="JS230" s="1087"/>
      <c r="JT230" s="1087"/>
      <c r="JU230" s="1087"/>
      <c r="JV230" s="1087"/>
      <c r="JW230" s="1087"/>
      <c r="JX230" s="1087"/>
      <c r="JY230" s="1087"/>
      <c r="JZ230" s="1087"/>
      <c r="KA230" s="1087"/>
      <c r="KB230" s="1087"/>
      <c r="KC230" s="1087"/>
      <c r="KD230" s="1087"/>
      <c r="KE230" s="1087"/>
      <c r="KF230" s="1087"/>
      <c r="KG230" s="1087"/>
      <c r="KH230" s="1087"/>
      <c r="KI230" s="1087"/>
      <c r="KJ230" s="1087"/>
      <c r="KK230" s="1087"/>
      <c r="KL230" s="1087"/>
      <c r="KM230" s="1087"/>
      <c r="KN230" s="1087"/>
      <c r="KO230" s="1087"/>
      <c r="KP230" s="1087"/>
      <c r="KQ230" s="1087"/>
      <c r="KR230" s="1087"/>
      <c r="KS230" s="1087"/>
      <c r="KT230" s="1087"/>
      <c r="KU230" s="1087"/>
      <c r="KV230" s="1087"/>
      <c r="KW230" s="1087"/>
      <c r="KX230" s="1087"/>
      <c r="KY230" s="1087"/>
      <c r="KZ230" s="1087"/>
      <c r="LA230" s="1087"/>
      <c r="LB230" s="1087"/>
      <c r="LC230" s="1087"/>
      <c r="LD230" s="1087"/>
      <c r="LE230" s="1087"/>
      <c r="LF230" s="1087"/>
      <c r="LG230" s="1087"/>
      <c r="LH230" s="1087"/>
      <c r="LI230" s="1087"/>
      <c r="LJ230" s="1087"/>
      <c r="LK230" s="1087"/>
      <c r="LL230" s="1087"/>
      <c r="LM230" s="1087"/>
      <c r="LN230" s="1087"/>
      <c r="LO230" s="1087"/>
      <c r="LP230" s="1087"/>
      <c r="LQ230" s="1087"/>
      <c r="LR230" s="1087"/>
      <c r="LS230" s="1087"/>
      <c r="LT230" s="1087"/>
      <c r="LU230" s="1087"/>
      <c r="LV230" s="1087"/>
      <c r="LW230" s="1087"/>
      <c r="LX230" s="1087"/>
      <c r="LY230" s="1087"/>
      <c r="LZ230" s="1087"/>
      <c r="MA230" s="1087"/>
      <c r="MB230" s="1087"/>
      <c r="MC230" s="1087"/>
      <c r="MD230" s="1087"/>
      <c r="ME230" s="1087"/>
      <c r="MF230" s="1087"/>
      <c r="MG230" s="1087"/>
      <c r="MH230" s="1087"/>
      <c r="MI230" s="1087"/>
      <c r="MJ230" s="1087"/>
      <c r="MK230" s="1087"/>
      <c r="ML230" s="1087"/>
      <c r="MM230" s="1087"/>
      <c r="MN230" s="1087"/>
      <c r="MO230" s="1087"/>
      <c r="MP230" s="1087"/>
      <c r="MQ230" s="1087"/>
      <c r="MR230" s="1087"/>
      <c r="MS230" s="1087"/>
      <c r="MT230" s="1087"/>
      <c r="MU230" s="1087"/>
      <c r="MV230" s="1087"/>
      <c r="MW230" s="1087"/>
      <c r="MX230" s="1087"/>
      <c r="MY230" s="1087"/>
      <c r="MZ230" s="1087"/>
      <c r="NA230" s="1087"/>
      <c r="NB230" s="1087"/>
      <c r="NC230" s="1087"/>
      <c r="ND230" s="1087"/>
      <c r="NE230" s="1087"/>
      <c r="NF230" s="1087"/>
      <c r="NG230" s="1087"/>
      <c r="NH230" s="1087"/>
      <c r="NI230" s="1087"/>
      <c r="NJ230" s="1087"/>
      <c r="NK230" s="1087"/>
      <c r="NL230" s="1087"/>
      <c r="NM230" s="1087"/>
      <c r="NN230" s="1087"/>
      <c r="NO230" s="1087"/>
      <c r="NP230" s="1087"/>
      <c r="NQ230" s="1087"/>
      <c r="NR230" s="1087"/>
      <c r="NS230" s="1087"/>
      <c r="NT230" s="1087"/>
      <c r="NU230" s="1087"/>
      <c r="NV230" s="1087"/>
      <c r="NW230" s="1087"/>
      <c r="NX230" s="1087"/>
      <c r="NY230" s="1087"/>
      <c r="NZ230" s="1087"/>
      <c r="OA230" s="1087"/>
      <c r="OB230" s="1087"/>
      <c r="OC230" s="1087"/>
      <c r="OD230" s="1087"/>
      <c r="OE230" s="1087"/>
      <c r="OF230" s="1087"/>
      <c r="OG230" s="1087"/>
      <c r="OH230" s="1087"/>
      <c r="OI230" s="1087"/>
      <c r="OJ230" s="1087"/>
      <c r="OK230" s="1087"/>
      <c r="OL230" s="1087"/>
      <c r="OM230" s="1087"/>
      <c r="ON230" s="1087"/>
      <c r="OO230" s="1087"/>
      <c r="OP230" s="1087"/>
      <c r="OQ230" s="1087"/>
      <c r="OR230" s="1087"/>
      <c r="OS230" s="1087"/>
      <c r="OT230" s="1087"/>
      <c r="OU230" s="1087"/>
      <c r="OV230" s="1087"/>
      <c r="OW230" s="1087"/>
      <c r="OX230" s="1087"/>
      <c r="OY230" s="1087"/>
      <c r="OZ230" s="1087"/>
      <c r="PA230" s="1087"/>
      <c r="PB230" s="1087"/>
      <c r="PC230" s="1087"/>
      <c r="PD230" s="1087"/>
      <c r="PE230" s="1087"/>
      <c r="PF230" s="1087"/>
      <c r="PG230" s="1087"/>
      <c r="PH230" s="1087"/>
      <c r="PI230" s="1087"/>
      <c r="PJ230" s="1087"/>
      <c r="PK230" s="1087"/>
      <c r="PL230" s="1087"/>
      <c r="PM230" s="1087"/>
      <c r="PN230" s="1087"/>
      <c r="PO230" s="1087"/>
      <c r="PP230" s="1087"/>
      <c r="PQ230" s="1087"/>
      <c r="PR230" s="1087"/>
      <c r="PS230" s="1087"/>
      <c r="PT230" s="1087"/>
      <c r="PU230" s="1087"/>
      <c r="PV230" s="1087"/>
      <c r="PW230" s="1087"/>
      <c r="PX230" s="1087"/>
      <c r="PY230" s="1087"/>
      <c r="PZ230" s="1087"/>
      <c r="QA230" s="1087"/>
      <c r="QB230" s="1087"/>
      <c r="QC230" s="1087"/>
      <c r="QD230" s="1087"/>
      <c r="QE230" s="1087"/>
      <c r="QF230" s="1087"/>
      <c r="QG230" s="1087"/>
      <c r="QH230" s="1087"/>
      <c r="QI230" s="1087"/>
      <c r="QJ230" s="1087"/>
      <c r="QK230" s="1087"/>
      <c r="QL230" s="1087"/>
      <c r="QM230" s="1087"/>
      <c r="QN230" s="1087"/>
      <c r="QO230" s="1087"/>
      <c r="QP230" s="1087"/>
      <c r="QQ230" s="1087"/>
      <c r="QR230" s="1087"/>
      <c r="QS230" s="1087"/>
      <c r="QT230" s="1087"/>
      <c r="QU230" s="1087"/>
      <c r="QV230" s="1087"/>
      <c r="QW230" s="1087"/>
      <c r="QX230" s="1087"/>
      <c r="QY230" s="1087"/>
      <c r="QZ230" s="1087"/>
      <c r="RA230" s="1087"/>
      <c r="RB230" s="1087"/>
      <c r="RC230" s="1087"/>
      <c r="RD230" s="1087"/>
      <c r="RE230" s="1087"/>
      <c r="RF230" s="1087"/>
      <c r="RG230" s="1087"/>
      <c r="RH230" s="1087"/>
      <c r="RI230" s="1087"/>
      <c r="RJ230" s="1087"/>
      <c r="RK230" s="1087"/>
      <c r="RL230" s="1087"/>
      <c r="RM230" s="1087"/>
      <c r="RN230" s="1087"/>
      <c r="RO230" s="1087"/>
      <c r="RP230" s="1087"/>
      <c r="RQ230" s="1087"/>
      <c r="RR230" s="1087"/>
      <c r="RS230" s="1087"/>
      <c r="RT230" s="1087"/>
      <c r="RU230" s="1087"/>
      <c r="RV230" s="1087"/>
      <c r="RW230" s="1087"/>
      <c r="RX230" s="1087"/>
      <c r="RY230" s="1087"/>
      <c r="RZ230" s="1087"/>
      <c r="SA230" s="1087"/>
      <c r="SB230" s="1087"/>
      <c r="SC230" s="1087"/>
      <c r="SD230" s="1087"/>
      <c r="SE230" s="1087"/>
      <c r="SF230" s="1087"/>
      <c r="SG230" s="1087"/>
      <c r="SH230" s="1087"/>
      <c r="SI230" s="1087"/>
      <c r="SJ230" s="1087"/>
      <c r="SK230" s="1087"/>
      <c r="SL230" s="1087"/>
      <c r="SM230" s="1087"/>
      <c r="SN230" s="1087"/>
      <c r="SO230" s="1087"/>
      <c r="SP230" s="1087"/>
      <c r="SQ230" s="1087"/>
      <c r="SR230" s="1087"/>
      <c r="SS230" s="1087"/>
      <c r="ST230" s="1087"/>
      <c r="SU230" s="1087"/>
      <c r="SV230" s="1087"/>
      <c r="SW230" s="1087"/>
      <c r="SX230" s="1087"/>
      <c r="SY230" s="1087"/>
      <c r="SZ230" s="1087"/>
      <c r="TA230" s="1087"/>
      <c r="TB230" s="1087"/>
      <c r="TC230" s="1087"/>
      <c r="TD230" s="1087"/>
      <c r="TE230" s="1087"/>
      <c r="TF230" s="1087"/>
      <c r="TG230" s="1087"/>
      <c r="TH230" s="1087"/>
      <c r="TI230" s="1087"/>
      <c r="TJ230" s="1087"/>
      <c r="TK230" s="1087"/>
      <c r="TL230" s="1087"/>
      <c r="TM230" s="1087"/>
      <c r="TN230" s="1087"/>
      <c r="TO230" s="1087"/>
      <c r="TP230" s="1087"/>
      <c r="TQ230" s="1087"/>
      <c r="TR230" s="1087"/>
      <c r="TS230" s="1087"/>
      <c r="TT230" s="1087"/>
      <c r="TU230" s="1087"/>
      <c r="TV230" s="1087"/>
      <c r="TW230" s="1087"/>
      <c r="TX230" s="1087"/>
      <c r="TY230" s="1087"/>
      <c r="TZ230" s="1087"/>
      <c r="UA230" s="1087"/>
      <c r="UB230" s="1087"/>
      <c r="UC230" s="1087"/>
      <c r="UD230" s="1087"/>
      <c r="UE230" s="1087"/>
      <c r="UF230" s="1087"/>
      <c r="UG230" s="1087"/>
      <c r="UH230" s="1087"/>
      <c r="UI230" s="1087"/>
      <c r="UJ230" s="1087"/>
      <c r="UK230" s="1087"/>
      <c r="UL230" s="1087"/>
      <c r="UM230" s="1087"/>
      <c r="UN230" s="1087"/>
      <c r="UO230" s="1087"/>
      <c r="UP230" s="1087"/>
      <c r="UQ230" s="1087"/>
      <c r="UR230" s="1087"/>
      <c r="US230" s="1087"/>
      <c r="UT230" s="1087"/>
      <c r="UU230" s="1087"/>
      <c r="UV230" s="1087"/>
      <c r="UW230" s="1087"/>
      <c r="UX230" s="1087"/>
      <c r="UY230" s="1087"/>
      <c r="UZ230" s="1087"/>
      <c r="VA230" s="1087"/>
      <c r="VB230" s="1087"/>
      <c r="VC230" s="1087"/>
      <c r="VD230" s="1087"/>
      <c r="VE230" s="1087"/>
      <c r="VF230" s="1087"/>
      <c r="VG230" s="1087"/>
      <c r="VH230" s="1087"/>
      <c r="VI230" s="1087"/>
      <c r="VJ230" s="1087"/>
      <c r="VK230" s="1087"/>
      <c r="VL230" s="1087"/>
      <c r="VM230" s="1087"/>
      <c r="VN230" s="1087"/>
      <c r="VO230" s="1087"/>
      <c r="VP230" s="1087"/>
      <c r="VQ230" s="1087"/>
      <c r="VR230" s="1087"/>
      <c r="VS230" s="1087"/>
      <c r="VT230" s="1087"/>
      <c r="VU230" s="1087"/>
      <c r="VV230" s="1087"/>
      <c r="VW230" s="1087"/>
      <c r="VX230" s="1087"/>
      <c r="VY230" s="1087"/>
      <c r="VZ230" s="1087"/>
      <c r="WA230" s="1087"/>
      <c r="WB230" s="1087"/>
      <c r="WC230" s="1087"/>
      <c r="WD230" s="1087"/>
      <c r="WE230" s="1087"/>
      <c r="WF230" s="1087"/>
      <c r="WG230" s="1087"/>
      <c r="WH230" s="1087"/>
      <c r="WI230" s="1087"/>
      <c r="WJ230" s="1087"/>
      <c r="WK230" s="1087"/>
      <c r="WL230" s="1087"/>
      <c r="WM230" s="1087"/>
      <c r="WN230" s="1087"/>
      <c r="WO230" s="1087"/>
      <c r="WP230" s="1087"/>
      <c r="WQ230" s="1087"/>
      <c r="WR230" s="1087"/>
      <c r="WS230" s="1087"/>
      <c r="WT230" s="1087"/>
      <c r="WU230" s="1087"/>
      <c r="WV230" s="1087"/>
      <c r="WW230" s="1087"/>
      <c r="WX230" s="1087"/>
      <c r="WY230" s="1087"/>
      <c r="WZ230" s="1087"/>
      <c r="XA230" s="1087"/>
      <c r="XB230" s="1087"/>
      <c r="XC230" s="1087"/>
      <c r="XD230" s="1087"/>
      <c r="XE230" s="1087"/>
      <c r="XF230" s="1087"/>
      <c r="XG230" s="1087"/>
      <c r="XH230" s="1087"/>
      <c r="XI230" s="1087"/>
      <c r="XJ230" s="1087"/>
      <c r="XK230" s="1087"/>
      <c r="XL230" s="1087"/>
      <c r="XM230" s="1087"/>
      <c r="XN230" s="1087"/>
      <c r="XO230" s="1087"/>
      <c r="XP230" s="1087"/>
      <c r="XQ230" s="1087"/>
      <c r="XR230" s="1087"/>
      <c r="XS230" s="1087"/>
      <c r="XT230" s="1087"/>
      <c r="XU230" s="1087"/>
      <c r="XV230" s="1087"/>
      <c r="XW230" s="1087"/>
      <c r="XX230" s="1087"/>
      <c r="XY230" s="1087"/>
      <c r="XZ230" s="1087"/>
      <c r="YA230" s="1087"/>
      <c r="YB230" s="1087"/>
      <c r="YC230" s="1087"/>
      <c r="YD230" s="1087"/>
      <c r="YE230" s="1087"/>
      <c r="YF230" s="1087"/>
      <c r="YG230" s="1087"/>
      <c r="YH230" s="1087"/>
      <c r="YI230" s="1087"/>
      <c r="YJ230" s="1087"/>
      <c r="YK230" s="1087"/>
      <c r="YL230" s="1087"/>
      <c r="YM230" s="1087"/>
      <c r="YN230" s="1087"/>
      <c r="YO230" s="1087"/>
      <c r="YP230" s="1087"/>
      <c r="YQ230" s="1087"/>
      <c r="YR230" s="1087"/>
      <c r="YS230" s="1087"/>
      <c r="YT230" s="1087"/>
      <c r="YU230" s="1087"/>
      <c r="YV230" s="1087"/>
      <c r="YW230" s="1087"/>
      <c r="YX230" s="1087"/>
      <c r="YY230" s="1087"/>
      <c r="YZ230" s="1087"/>
      <c r="ZA230" s="1087"/>
      <c r="ZB230" s="1087"/>
      <c r="ZC230" s="1087"/>
      <c r="ZD230" s="1087"/>
      <c r="ZE230" s="1087"/>
      <c r="ZF230" s="1087"/>
      <c r="ZG230" s="1087"/>
      <c r="ZH230" s="1087"/>
      <c r="ZI230" s="1087"/>
      <c r="ZJ230" s="1087"/>
      <c r="ZK230" s="1087"/>
      <c r="ZL230" s="1087"/>
      <c r="ZM230" s="1087"/>
      <c r="ZN230" s="1087"/>
      <c r="ZO230" s="1087"/>
      <c r="ZP230" s="1087"/>
      <c r="ZQ230" s="1087"/>
      <c r="ZR230" s="1087"/>
      <c r="ZS230" s="1087"/>
      <c r="ZT230" s="1087"/>
      <c r="ZU230" s="1087"/>
      <c r="ZV230" s="1087"/>
      <c r="ZW230" s="1087"/>
      <c r="ZX230" s="1087"/>
      <c r="ZY230" s="1087"/>
      <c r="ZZ230" s="1087"/>
      <c r="AAA230" s="1087"/>
      <c r="AAB230" s="1087"/>
      <c r="AAC230" s="1087"/>
      <c r="AAD230" s="1087"/>
      <c r="AAE230" s="1087"/>
      <c r="AAF230" s="1087"/>
      <c r="AAG230" s="1087"/>
      <c r="AAH230" s="1087"/>
      <c r="AAI230" s="1087"/>
      <c r="AAJ230" s="1087"/>
      <c r="AAK230" s="1087"/>
      <c r="AAL230" s="1087"/>
      <c r="AAM230" s="1087"/>
      <c r="AAN230" s="1087"/>
      <c r="AAO230" s="1087"/>
      <c r="AAP230" s="1087"/>
      <c r="AAQ230" s="1087"/>
      <c r="AAR230" s="1087"/>
      <c r="AAS230" s="1087"/>
      <c r="AAT230" s="1087"/>
      <c r="AAU230" s="1087"/>
      <c r="AAV230" s="1087"/>
      <c r="AAW230" s="1087"/>
      <c r="AAX230" s="1087"/>
      <c r="AAY230" s="1087"/>
      <c r="AAZ230" s="1087"/>
      <c r="ABA230" s="1087"/>
      <c r="ABB230" s="1087"/>
      <c r="ABC230" s="1087"/>
      <c r="ABD230" s="1087"/>
      <c r="ABE230" s="1087"/>
      <c r="ABF230" s="1087"/>
      <c r="ABG230" s="1087"/>
      <c r="ABH230" s="1087"/>
      <c r="ABI230" s="1087"/>
      <c r="ABJ230" s="1087"/>
      <c r="ABK230" s="1087"/>
      <c r="ABL230" s="1087"/>
      <c r="ABM230" s="1087"/>
      <c r="ABN230" s="1087"/>
      <c r="ABO230" s="1087"/>
      <c r="ABP230" s="1087"/>
      <c r="ABQ230" s="1087"/>
      <c r="ABR230" s="1087"/>
      <c r="ABS230" s="1087"/>
      <c r="ABT230" s="1087"/>
      <c r="ABU230" s="1087"/>
      <c r="ABV230" s="1087"/>
      <c r="ABW230" s="1087"/>
      <c r="ABX230" s="1087"/>
      <c r="ABY230" s="1087"/>
      <c r="ABZ230" s="1087"/>
      <c r="ACA230" s="1087"/>
      <c r="ACB230" s="1087"/>
      <c r="ACC230" s="1087"/>
      <c r="ACD230" s="1087"/>
      <c r="ACE230" s="1087"/>
      <c r="ACF230" s="1087"/>
      <c r="ACG230" s="1087"/>
      <c r="ACH230" s="1087"/>
      <c r="ACI230" s="1087"/>
      <c r="ACJ230" s="1087"/>
      <c r="ACK230" s="1087"/>
      <c r="ACL230" s="1087"/>
      <c r="ACM230" s="1087"/>
      <c r="ACN230" s="1087"/>
      <c r="ACO230" s="1087"/>
      <c r="ACP230" s="1087"/>
      <c r="ACQ230" s="1087"/>
      <c r="ACR230" s="1087"/>
      <c r="ACS230" s="1087"/>
      <c r="ACT230" s="1087"/>
      <c r="ACU230" s="1087"/>
      <c r="ACV230" s="1087"/>
      <c r="ACW230" s="1087"/>
      <c r="ACX230" s="1087"/>
      <c r="ACY230" s="1087"/>
      <c r="ACZ230" s="1087"/>
      <c r="ADA230" s="1087"/>
      <c r="ADB230" s="1087"/>
      <c r="ADC230" s="1087"/>
      <c r="ADD230" s="1087"/>
      <c r="ADE230" s="1087"/>
      <c r="ADF230" s="1087"/>
      <c r="ADG230" s="1087"/>
      <c r="ADH230" s="1087"/>
      <c r="ADI230" s="1087"/>
      <c r="ADJ230" s="1087"/>
      <c r="ADK230" s="1087"/>
      <c r="ADL230" s="1087"/>
      <c r="ADM230" s="1087"/>
      <c r="ADN230" s="1087"/>
      <c r="ADO230" s="1087"/>
      <c r="ADP230" s="1087"/>
      <c r="ADQ230" s="1087"/>
      <c r="ADR230" s="1087"/>
      <c r="ADS230" s="1087"/>
      <c r="ADT230" s="1087"/>
      <c r="ADU230" s="1087"/>
      <c r="ADV230" s="1087"/>
      <c r="ADW230" s="1087"/>
      <c r="ADX230" s="1087"/>
      <c r="ADY230" s="1087"/>
      <c r="ADZ230" s="1087"/>
      <c r="AEA230" s="1087"/>
      <c r="AEB230" s="1087"/>
      <c r="AEC230" s="1087"/>
      <c r="AED230" s="1087"/>
      <c r="AEE230" s="1087"/>
      <c r="AEF230" s="1087"/>
      <c r="AEG230" s="1087"/>
      <c r="AEH230" s="1087"/>
      <c r="AEI230" s="1087"/>
      <c r="AEJ230" s="1087"/>
      <c r="AEK230" s="1087"/>
      <c r="AEL230" s="1087"/>
      <c r="AEM230" s="1087"/>
      <c r="AEN230" s="1087"/>
      <c r="AEO230" s="1087"/>
      <c r="AEP230" s="1087"/>
      <c r="AEQ230" s="1087"/>
      <c r="AER230" s="1087"/>
      <c r="AES230" s="1087"/>
      <c r="AET230" s="1087"/>
      <c r="AEU230" s="1087"/>
      <c r="AEV230" s="1087"/>
      <c r="AEW230" s="1087"/>
      <c r="AEX230" s="1087"/>
      <c r="AEY230" s="1087"/>
      <c r="AEZ230" s="1087"/>
      <c r="AFA230" s="1087"/>
      <c r="AFB230" s="1087"/>
      <c r="AFC230" s="1087"/>
      <c r="AFD230" s="1087"/>
      <c r="AFE230" s="1087"/>
      <c r="AFF230" s="1087"/>
      <c r="AFG230" s="1087"/>
      <c r="AFH230" s="1087"/>
      <c r="AFI230" s="1087"/>
      <c r="AFJ230" s="1087"/>
      <c r="AFK230" s="1087"/>
      <c r="AFL230" s="1087"/>
      <c r="AFM230" s="1087"/>
      <c r="AFN230" s="1087"/>
      <c r="AFO230" s="1087"/>
      <c r="AFP230" s="1087"/>
      <c r="AFQ230" s="1087"/>
      <c r="AFR230" s="1087"/>
      <c r="AFS230" s="1087"/>
      <c r="AFT230" s="1087"/>
      <c r="AFU230" s="1087"/>
      <c r="AFV230" s="1087"/>
      <c r="AFW230" s="1087"/>
      <c r="AFX230" s="1087"/>
      <c r="AFY230" s="1087"/>
      <c r="AFZ230" s="1087"/>
      <c r="AGA230" s="1087"/>
      <c r="AGB230" s="1087"/>
      <c r="AGC230" s="1087"/>
      <c r="AGD230" s="1087"/>
      <c r="AGE230" s="1087"/>
      <c r="AGF230" s="1087"/>
      <c r="AGG230" s="1087"/>
      <c r="AGH230" s="1087"/>
      <c r="AGI230" s="1087"/>
      <c r="AGJ230" s="1087"/>
      <c r="AGK230" s="1087"/>
      <c r="AGL230" s="1087"/>
      <c r="AGM230" s="1087"/>
      <c r="AGN230" s="1087"/>
      <c r="AGO230" s="1087"/>
      <c r="AGP230" s="1087"/>
      <c r="AGQ230" s="1087"/>
      <c r="AGR230" s="1087"/>
      <c r="AGS230" s="1087"/>
      <c r="AGT230" s="1087"/>
      <c r="AGU230" s="1087"/>
      <c r="AGV230" s="1087"/>
      <c r="AGW230" s="1087"/>
      <c r="AGX230" s="1087"/>
      <c r="AGY230" s="1087"/>
      <c r="AGZ230" s="1087"/>
      <c r="AHA230" s="1087"/>
      <c r="AHB230" s="1087"/>
      <c r="AHC230" s="1087"/>
      <c r="AHD230" s="1087"/>
      <c r="AHE230" s="1087"/>
      <c r="AHF230" s="1087"/>
      <c r="AHG230" s="1087"/>
      <c r="AHH230" s="1087"/>
      <c r="AHI230" s="1087"/>
      <c r="AHJ230" s="1087"/>
      <c r="AHK230" s="1087"/>
      <c r="AHL230" s="1087"/>
      <c r="AHM230" s="1087"/>
      <c r="AHN230" s="1087"/>
      <c r="AHO230" s="1087"/>
      <c r="AHP230" s="1087"/>
      <c r="AHQ230" s="1087"/>
      <c r="AHR230" s="1087"/>
      <c r="AHS230" s="1087"/>
      <c r="AHT230" s="1087"/>
      <c r="AHU230" s="1087"/>
      <c r="AHV230" s="1087"/>
      <c r="AHW230" s="1087"/>
      <c r="AHX230" s="1087"/>
      <c r="AHY230" s="1087"/>
      <c r="AHZ230" s="1087"/>
      <c r="AIA230" s="1087"/>
      <c r="AIB230" s="1087"/>
      <c r="AIC230" s="1087"/>
      <c r="AID230" s="1087"/>
      <c r="AIE230" s="1087"/>
      <c r="AIF230" s="1087"/>
      <c r="AIG230" s="1087"/>
      <c r="AIH230" s="1087"/>
      <c r="AII230" s="1087"/>
      <c r="AIJ230" s="1087"/>
      <c r="AIK230" s="1087"/>
      <c r="AIL230" s="1087"/>
      <c r="AIM230" s="1087"/>
      <c r="AIN230" s="1087"/>
      <c r="AIO230" s="1087"/>
      <c r="AIP230" s="1087"/>
      <c r="AIQ230" s="1087"/>
      <c r="AIR230" s="1087"/>
      <c r="AIS230" s="1087"/>
      <c r="AIT230" s="1087"/>
      <c r="AIU230" s="1087"/>
      <c r="AIV230" s="1087"/>
      <c r="AIW230" s="1087"/>
      <c r="AIX230" s="1087"/>
      <c r="AIY230" s="1087"/>
      <c r="AIZ230" s="1087"/>
      <c r="AJA230" s="1087"/>
      <c r="AJB230" s="1087"/>
      <c r="AJC230" s="1087"/>
      <c r="AJD230" s="1087"/>
      <c r="AJE230" s="1087"/>
      <c r="AJF230" s="1087"/>
      <c r="AJG230" s="1087"/>
      <c r="AJH230" s="1087"/>
      <c r="AJI230" s="1087"/>
      <c r="AJJ230" s="1087"/>
      <c r="AJK230" s="1087"/>
      <c r="AJL230" s="1087"/>
      <c r="AJM230" s="1087"/>
      <c r="AJN230" s="1087"/>
      <c r="AJO230" s="1087"/>
      <c r="AJP230" s="1087"/>
      <c r="AJQ230" s="1087"/>
      <c r="AJR230" s="1087"/>
      <c r="AJS230" s="1087"/>
      <c r="AJT230" s="1087"/>
      <c r="AJU230" s="1087"/>
      <c r="AJV230" s="1087"/>
      <c r="AJW230" s="1087"/>
      <c r="AJX230" s="1087"/>
      <c r="AJY230" s="1087"/>
      <c r="AJZ230" s="1087"/>
      <c r="AKA230" s="1087"/>
      <c r="AKB230" s="1087"/>
      <c r="AKC230" s="1087"/>
      <c r="AKD230" s="1087"/>
      <c r="AKE230" s="1087"/>
      <c r="AKF230" s="1087"/>
      <c r="AKG230" s="1087"/>
      <c r="AKH230" s="1087"/>
      <c r="AKI230" s="1087"/>
      <c r="AKJ230" s="1087"/>
      <c r="AKK230" s="1087"/>
      <c r="AKL230" s="1087"/>
      <c r="AKM230" s="1087"/>
      <c r="AKN230" s="1087"/>
      <c r="AKO230" s="1087"/>
      <c r="AKP230" s="1087"/>
      <c r="AKQ230" s="1087"/>
      <c r="AKR230" s="1087"/>
      <c r="AKS230" s="1087"/>
      <c r="AKT230" s="1087"/>
      <c r="AKU230" s="1087"/>
      <c r="AKV230" s="1087"/>
      <c r="AKW230" s="1087"/>
      <c r="AKX230" s="1087"/>
      <c r="AKY230" s="1087"/>
      <c r="AKZ230" s="1087"/>
      <c r="ALA230" s="1087"/>
      <c r="ALB230" s="1087"/>
      <c r="ALC230" s="1087"/>
      <c r="ALD230" s="1087"/>
      <c r="ALE230" s="1087"/>
      <c r="ALF230" s="1087"/>
      <c r="ALG230" s="1087"/>
      <c r="ALH230" s="1087"/>
      <c r="ALI230" s="1087"/>
      <c r="ALJ230" s="1087"/>
      <c r="ALK230" s="1087"/>
      <c r="ALL230" s="1087"/>
      <c r="ALM230" s="1087"/>
      <c r="ALN230" s="1087"/>
      <c r="ALO230" s="1087"/>
      <c r="ALP230" s="1087"/>
      <c r="ALQ230" s="1087"/>
      <c r="ALR230" s="1087"/>
      <c r="ALS230" s="1087"/>
      <c r="ALT230" s="1087"/>
      <c r="ALU230" s="1087"/>
      <c r="ALV230" s="1087"/>
      <c r="ALW230" s="1087"/>
      <c r="ALX230" s="1087"/>
      <c r="ALY230" s="1087"/>
      <c r="ALZ230" s="1087"/>
      <c r="AMA230" s="1087"/>
      <c r="AMB230" s="1087"/>
      <c r="AMC230" s="1087"/>
      <c r="AMD230" s="1087"/>
      <c r="AME230" s="1087"/>
      <c r="AMF230" s="1087"/>
      <c r="AMG230" s="1087"/>
      <c r="AMH230" s="1087"/>
    </row>
    <row r="231" spans="1:1024" s="793" customFormat="1" ht="12" x14ac:dyDescent="0.2">
      <c r="A231" s="1113" t="s">
        <v>2828</v>
      </c>
      <c r="B231" s="793" t="s">
        <v>2829</v>
      </c>
      <c r="C231" s="1085">
        <v>8600000</v>
      </c>
      <c r="D231" s="1085">
        <v>0</v>
      </c>
      <c r="E231" s="1085">
        <v>8600000</v>
      </c>
      <c r="F231" s="1085">
        <v>0</v>
      </c>
      <c r="G231" s="1085">
        <v>8600000</v>
      </c>
      <c r="H231" s="1357">
        <f t="shared" si="3"/>
        <v>0</v>
      </c>
      <c r="I231" s="1087"/>
      <c r="J231" s="1087"/>
      <c r="K231" s="1087"/>
      <c r="L231" s="1087"/>
      <c r="M231" s="1087"/>
      <c r="N231" s="1087"/>
      <c r="O231" s="1087"/>
      <c r="P231" s="1087"/>
      <c r="Q231" s="1087"/>
      <c r="R231" s="1087"/>
      <c r="S231" s="1087"/>
      <c r="T231" s="1087"/>
      <c r="U231" s="1087"/>
      <c r="V231" s="1087"/>
      <c r="W231" s="1087"/>
      <c r="X231" s="1087"/>
      <c r="Y231" s="1087"/>
      <c r="Z231" s="1087"/>
      <c r="AA231" s="1087"/>
      <c r="AB231" s="1087"/>
      <c r="AC231" s="1087"/>
      <c r="AD231" s="1087"/>
      <c r="AE231" s="1087"/>
      <c r="AF231" s="1087"/>
      <c r="AG231" s="1087"/>
      <c r="AH231" s="1087"/>
      <c r="AI231" s="1087"/>
      <c r="AJ231" s="1087"/>
      <c r="AK231" s="1087"/>
      <c r="AL231" s="1087"/>
      <c r="AM231" s="1087"/>
      <c r="AN231" s="1087"/>
      <c r="AO231" s="1087"/>
      <c r="AP231" s="1087"/>
      <c r="AQ231" s="1087"/>
      <c r="AR231" s="1087"/>
      <c r="AS231" s="1087"/>
      <c r="AT231" s="1087"/>
      <c r="AU231" s="1087"/>
      <c r="AV231" s="1087"/>
      <c r="AW231" s="1087"/>
      <c r="AX231" s="1087"/>
      <c r="AY231" s="1087"/>
      <c r="AZ231" s="1087"/>
      <c r="BA231" s="1087"/>
      <c r="BB231" s="1087"/>
      <c r="BC231" s="1087"/>
      <c r="BD231" s="1087"/>
      <c r="BE231" s="1087"/>
      <c r="BF231" s="1087"/>
      <c r="BG231" s="1087"/>
      <c r="BH231" s="1087"/>
      <c r="BI231" s="1087"/>
      <c r="BJ231" s="1087"/>
      <c r="BK231" s="1087"/>
      <c r="BL231" s="1087"/>
      <c r="BM231" s="1087"/>
      <c r="BN231" s="1087"/>
      <c r="BO231" s="1087"/>
      <c r="BP231" s="1087"/>
      <c r="BQ231" s="1087"/>
      <c r="BR231" s="1087"/>
      <c r="BS231" s="1087"/>
      <c r="BT231" s="1087"/>
      <c r="BU231" s="1087"/>
      <c r="BV231" s="1087"/>
      <c r="BW231" s="1087"/>
      <c r="BX231" s="1087"/>
      <c r="BY231" s="1087"/>
      <c r="BZ231" s="1087"/>
      <c r="CA231" s="1087"/>
      <c r="CB231" s="1087"/>
      <c r="CC231" s="1087"/>
      <c r="CD231" s="1087"/>
      <c r="CE231" s="1087"/>
      <c r="CF231" s="1087"/>
      <c r="CG231" s="1087"/>
      <c r="CH231" s="1087"/>
      <c r="CI231" s="1087"/>
      <c r="CJ231" s="1087"/>
      <c r="CK231" s="1087"/>
      <c r="CL231" s="1087"/>
      <c r="CM231" s="1087"/>
      <c r="CN231" s="1087"/>
      <c r="CO231" s="1087"/>
      <c r="CP231" s="1087"/>
      <c r="CQ231" s="1087"/>
      <c r="CR231" s="1087"/>
      <c r="CS231" s="1087"/>
      <c r="CT231" s="1087"/>
      <c r="CU231" s="1087"/>
      <c r="CV231" s="1087"/>
      <c r="CW231" s="1087"/>
      <c r="CX231" s="1087"/>
      <c r="CY231" s="1087"/>
      <c r="CZ231" s="1087"/>
      <c r="DA231" s="1087"/>
      <c r="DB231" s="1087"/>
      <c r="DC231" s="1087"/>
      <c r="DD231" s="1087"/>
      <c r="DE231" s="1087"/>
      <c r="DF231" s="1087"/>
      <c r="DG231" s="1087"/>
      <c r="DH231" s="1087"/>
      <c r="DI231" s="1087"/>
      <c r="DJ231" s="1087"/>
      <c r="DK231" s="1087"/>
      <c r="DL231" s="1087"/>
      <c r="DM231" s="1087"/>
      <c r="DN231" s="1087"/>
      <c r="DO231" s="1087"/>
      <c r="DP231" s="1087"/>
      <c r="DQ231" s="1087"/>
      <c r="DR231" s="1087"/>
      <c r="DS231" s="1087"/>
      <c r="DT231" s="1087"/>
      <c r="DU231" s="1087"/>
      <c r="DV231" s="1087"/>
      <c r="DW231" s="1087"/>
      <c r="DX231" s="1087"/>
      <c r="DY231" s="1087"/>
      <c r="DZ231" s="1087"/>
      <c r="EA231" s="1087"/>
      <c r="EB231" s="1087"/>
      <c r="EC231" s="1087"/>
      <c r="ED231" s="1087"/>
      <c r="EE231" s="1087"/>
      <c r="EF231" s="1087"/>
      <c r="EG231" s="1087"/>
      <c r="EH231" s="1087"/>
      <c r="EI231" s="1087"/>
      <c r="EJ231" s="1087"/>
      <c r="EK231" s="1087"/>
      <c r="EL231" s="1087"/>
      <c r="EM231" s="1087"/>
      <c r="EN231" s="1087"/>
      <c r="EO231" s="1087"/>
      <c r="EP231" s="1087"/>
      <c r="EQ231" s="1087"/>
      <c r="ER231" s="1087"/>
      <c r="ES231" s="1087"/>
      <c r="ET231" s="1087"/>
      <c r="EU231" s="1087"/>
      <c r="EV231" s="1087"/>
      <c r="EW231" s="1087"/>
      <c r="EX231" s="1087"/>
      <c r="EY231" s="1087"/>
      <c r="EZ231" s="1087"/>
      <c r="FA231" s="1087"/>
      <c r="FB231" s="1087"/>
      <c r="FC231" s="1087"/>
      <c r="FD231" s="1087"/>
      <c r="FE231" s="1087"/>
      <c r="FF231" s="1087"/>
      <c r="FG231" s="1087"/>
      <c r="FH231" s="1087"/>
      <c r="FI231" s="1087"/>
      <c r="FJ231" s="1087"/>
      <c r="FK231" s="1087"/>
      <c r="FL231" s="1087"/>
      <c r="FM231" s="1087"/>
      <c r="FN231" s="1087"/>
      <c r="FO231" s="1087"/>
      <c r="FP231" s="1087"/>
      <c r="FQ231" s="1087"/>
      <c r="FR231" s="1087"/>
      <c r="FS231" s="1087"/>
      <c r="FT231" s="1087"/>
      <c r="FU231" s="1087"/>
      <c r="FV231" s="1087"/>
      <c r="FW231" s="1087"/>
      <c r="FX231" s="1087"/>
      <c r="FY231" s="1087"/>
      <c r="FZ231" s="1087"/>
      <c r="GA231" s="1087"/>
      <c r="GB231" s="1087"/>
      <c r="GC231" s="1087"/>
      <c r="GD231" s="1087"/>
      <c r="GE231" s="1087"/>
      <c r="GF231" s="1087"/>
      <c r="GG231" s="1087"/>
      <c r="GH231" s="1087"/>
      <c r="GI231" s="1087"/>
      <c r="GJ231" s="1087"/>
      <c r="GK231" s="1087"/>
      <c r="GL231" s="1087"/>
      <c r="GM231" s="1087"/>
      <c r="GN231" s="1087"/>
      <c r="GO231" s="1087"/>
      <c r="GP231" s="1087"/>
      <c r="GQ231" s="1087"/>
      <c r="GR231" s="1087"/>
      <c r="GS231" s="1087"/>
      <c r="GT231" s="1087"/>
      <c r="GU231" s="1087"/>
      <c r="GV231" s="1087"/>
      <c r="GW231" s="1087"/>
      <c r="GX231" s="1087"/>
      <c r="GY231" s="1087"/>
      <c r="GZ231" s="1087"/>
      <c r="HA231" s="1087"/>
      <c r="HB231" s="1087"/>
      <c r="HC231" s="1087"/>
      <c r="HD231" s="1087"/>
      <c r="HE231" s="1087"/>
      <c r="HF231" s="1087"/>
      <c r="HG231" s="1087"/>
      <c r="HH231" s="1087"/>
      <c r="HI231" s="1087"/>
      <c r="HJ231" s="1087"/>
      <c r="HK231" s="1087"/>
      <c r="HL231" s="1087"/>
      <c r="HM231" s="1087"/>
      <c r="HN231" s="1087"/>
      <c r="HO231" s="1087"/>
      <c r="HP231" s="1087"/>
      <c r="HQ231" s="1087"/>
      <c r="HR231" s="1087"/>
      <c r="HS231" s="1087"/>
      <c r="HT231" s="1087"/>
      <c r="HU231" s="1087"/>
      <c r="HV231" s="1087"/>
      <c r="HW231" s="1087"/>
      <c r="HX231" s="1087"/>
      <c r="HY231" s="1087"/>
      <c r="HZ231" s="1087"/>
      <c r="IA231" s="1087"/>
      <c r="IB231" s="1087"/>
      <c r="IC231" s="1087"/>
      <c r="ID231" s="1087"/>
      <c r="IE231" s="1087"/>
      <c r="IF231" s="1087"/>
      <c r="IG231" s="1087"/>
      <c r="IH231" s="1087"/>
      <c r="II231" s="1087"/>
      <c r="IJ231" s="1087"/>
      <c r="IK231" s="1087"/>
      <c r="IL231" s="1087"/>
      <c r="IM231" s="1087"/>
      <c r="IN231" s="1087"/>
      <c r="IO231" s="1087"/>
      <c r="IP231" s="1087"/>
      <c r="IQ231" s="1087"/>
      <c r="IR231" s="1087"/>
      <c r="IS231" s="1087"/>
      <c r="IT231" s="1087"/>
      <c r="IU231" s="1087"/>
      <c r="IV231" s="1087"/>
      <c r="IW231" s="1087"/>
      <c r="IX231" s="1087"/>
      <c r="IY231" s="1087"/>
      <c r="IZ231" s="1087"/>
      <c r="JA231" s="1087"/>
      <c r="JB231" s="1087"/>
      <c r="JC231" s="1087"/>
      <c r="JD231" s="1087"/>
      <c r="JE231" s="1087"/>
      <c r="JF231" s="1087"/>
      <c r="JG231" s="1087"/>
      <c r="JH231" s="1087"/>
      <c r="JI231" s="1087"/>
      <c r="JJ231" s="1087"/>
      <c r="JK231" s="1087"/>
      <c r="JL231" s="1087"/>
      <c r="JM231" s="1087"/>
      <c r="JN231" s="1087"/>
      <c r="JO231" s="1087"/>
      <c r="JP231" s="1087"/>
      <c r="JQ231" s="1087"/>
      <c r="JR231" s="1087"/>
      <c r="JS231" s="1087"/>
      <c r="JT231" s="1087"/>
      <c r="JU231" s="1087"/>
      <c r="JV231" s="1087"/>
      <c r="JW231" s="1087"/>
      <c r="JX231" s="1087"/>
      <c r="JY231" s="1087"/>
      <c r="JZ231" s="1087"/>
      <c r="KA231" s="1087"/>
      <c r="KB231" s="1087"/>
      <c r="KC231" s="1087"/>
      <c r="KD231" s="1087"/>
      <c r="KE231" s="1087"/>
      <c r="KF231" s="1087"/>
      <c r="KG231" s="1087"/>
      <c r="KH231" s="1087"/>
      <c r="KI231" s="1087"/>
      <c r="KJ231" s="1087"/>
      <c r="KK231" s="1087"/>
      <c r="KL231" s="1087"/>
      <c r="KM231" s="1087"/>
      <c r="KN231" s="1087"/>
      <c r="KO231" s="1087"/>
      <c r="KP231" s="1087"/>
      <c r="KQ231" s="1087"/>
      <c r="KR231" s="1087"/>
      <c r="KS231" s="1087"/>
      <c r="KT231" s="1087"/>
      <c r="KU231" s="1087"/>
      <c r="KV231" s="1087"/>
      <c r="KW231" s="1087"/>
      <c r="KX231" s="1087"/>
      <c r="KY231" s="1087"/>
      <c r="KZ231" s="1087"/>
      <c r="LA231" s="1087"/>
      <c r="LB231" s="1087"/>
      <c r="LC231" s="1087"/>
      <c r="LD231" s="1087"/>
      <c r="LE231" s="1087"/>
      <c r="LF231" s="1087"/>
      <c r="LG231" s="1087"/>
      <c r="LH231" s="1087"/>
      <c r="LI231" s="1087"/>
      <c r="LJ231" s="1087"/>
      <c r="LK231" s="1087"/>
      <c r="LL231" s="1087"/>
      <c r="LM231" s="1087"/>
      <c r="LN231" s="1087"/>
      <c r="LO231" s="1087"/>
      <c r="LP231" s="1087"/>
      <c r="LQ231" s="1087"/>
      <c r="LR231" s="1087"/>
      <c r="LS231" s="1087"/>
      <c r="LT231" s="1087"/>
      <c r="LU231" s="1087"/>
      <c r="LV231" s="1087"/>
      <c r="LW231" s="1087"/>
      <c r="LX231" s="1087"/>
      <c r="LY231" s="1087"/>
      <c r="LZ231" s="1087"/>
      <c r="MA231" s="1087"/>
      <c r="MB231" s="1087"/>
      <c r="MC231" s="1087"/>
      <c r="MD231" s="1087"/>
      <c r="ME231" s="1087"/>
      <c r="MF231" s="1087"/>
      <c r="MG231" s="1087"/>
      <c r="MH231" s="1087"/>
      <c r="MI231" s="1087"/>
      <c r="MJ231" s="1087"/>
      <c r="MK231" s="1087"/>
      <c r="ML231" s="1087"/>
      <c r="MM231" s="1087"/>
      <c r="MN231" s="1087"/>
      <c r="MO231" s="1087"/>
      <c r="MP231" s="1087"/>
      <c r="MQ231" s="1087"/>
      <c r="MR231" s="1087"/>
      <c r="MS231" s="1087"/>
      <c r="MT231" s="1087"/>
      <c r="MU231" s="1087"/>
      <c r="MV231" s="1087"/>
      <c r="MW231" s="1087"/>
      <c r="MX231" s="1087"/>
      <c r="MY231" s="1087"/>
      <c r="MZ231" s="1087"/>
      <c r="NA231" s="1087"/>
      <c r="NB231" s="1087"/>
      <c r="NC231" s="1087"/>
      <c r="ND231" s="1087"/>
      <c r="NE231" s="1087"/>
      <c r="NF231" s="1087"/>
      <c r="NG231" s="1087"/>
      <c r="NH231" s="1087"/>
      <c r="NI231" s="1087"/>
      <c r="NJ231" s="1087"/>
      <c r="NK231" s="1087"/>
      <c r="NL231" s="1087"/>
      <c r="NM231" s="1087"/>
      <c r="NN231" s="1087"/>
      <c r="NO231" s="1087"/>
      <c r="NP231" s="1087"/>
      <c r="NQ231" s="1087"/>
      <c r="NR231" s="1087"/>
      <c r="NS231" s="1087"/>
      <c r="NT231" s="1087"/>
      <c r="NU231" s="1087"/>
      <c r="NV231" s="1087"/>
      <c r="NW231" s="1087"/>
      <c r="NX231" s="1087"/>
      <c r="NY231" s="1087"/>
      <c r="NZ231" s="1087"/>
      <c r="OA231" s="1087"/>
      <c r="OB231" s="1087"/>
      <c r="OC231" s="1087"/>
      <c r="OD231" s="1087"/>
      <c r="OE231" s="1087"/>
      <c r="OF231" s="1087"/>
      <c r="OG231" s="1087"/>
      <c r="OH231" s="1087"/>
      <c r="OI231" s="1087"/>
      <c r="OJ231" s="1087"/>
      <c r="OK231" s="1087"/>
      <c r="OL231" s="1087"/>
      <c r="OM231" s="1087"/>
      <c r="ON231" s="1087"/>
      <c r="OO231" s="1087"/>
      <c r="OP231" s="1087"/>
      <c r="OQ231" s="1087"/>
      <c r="OR231" s="1087"/>
      <c r="OS231" s="1087"/>
      <c r="OT231" s="1087"/>
      <c r="OU231" s="1087"/>
      <c r="OV231" s="1087"/>
      <c r="OW231" s="1087"/>
      <c r="OX231" s="1087"/>
      <c r="OY231" s="1087"/>
      <c r="OZ231" s="1087"/>
      <c r="PA231" s="1087"/>
      <c r="PB231" s="1087"/>
      <c r="PC231" s="1087"/>
      <c r="PD231" s="1087"/>
      <c r="PE231" s="1087"/>
      <c r="PF231" s="1087"/>
      <c r="PG231" s="1087"/>
      <c r="PH231" s="1087"/>
      <c r="PI231" s="1087"/>
      <c r="PJ231" s="1087"/>
      <c r="PK231" s="1087"/>
      <c r="PL231" s="1087"/>
      <c r="PM231" s="1087"/>
      <c r="PN231" s="1087"/>
      <c r="PO231" s="1087"/>
      <c r="PP231" s="1087"/>
      <c r="PQ231" s="1087"/>
      <c r="PR231" s="1087"/>
      <c r="PS231" s="1087"/>
      <c r="PT231" s="1087"/>
      <c r="PU231" s="1087"/>
      <c r="PV231" s="1087"/>
      <c r="PW231" s="1087"/>
      <c r="PX231" s="1087"/>
      <c r="PY231" s="1087"/>
      <c r="PZ231" s="1087"/>
      <c r="QA231" s="1087"/>
      <c r="QB231" s="1087"/>
      <c r="QC231" s="1087"/>
      <c r="QD231" s="1087"/>
      <c r="QE231" s="1087"/>
      <c r="QF231" s="1087"/>
      <c r="QG231" s="1087"/>
      <c r="QH231" s="1087"/>
      <c r="QI231" s="1087"/>
      <c r="QJ231" s="1087"/>
      <c r="QK231" s="1087"/>
      <c r="QL231" s="1087"/>
      <c r="QM231" s="1087"/>
      <c r="QN231" s="1087"/>
      <c r="QO231" s="1087"/>
      <c r="QP231" s="1087"/>
      <c r="QQ231" s="1087"/>
      <c r="QR231" s="1087"/>
      <c r="QS231" s="1087"/>
      <c r="QT231" s="1087"/>
      <c r="QU231" s="1087"/>
      <c r="QV231" s="1087"/>
      <c r="QW231" s="1087"/>
      <c r="QX231" s="1087"/>
      <c r="QY231" s="1087"/>
      <c r="QZ231" s="1087"/>
      <c r="RA231" s="1087"/>
      <c r="RB231" s="1087"/>
      <c r="RC231" s="1087"/>
      <c r="RD231" s="1087"/>
      <c r="RE231" s="1087"/>
      <c r="RF231" s="1087"/>
      <c r="RG231" s="1087"/>
      <c r="RH231" s="1087"/>
      <c r="RI231" s="1087"/>
      <c r="RJ231" s="1087"/>
      <c r="RK231" s="1087"/>
      <c r="RL231" s="1087"/>
      <c r="RM231" s="1087"/>
      <c r="RN231" s="1087"/>
      <c r="RO231" s="1087"/>
      <c r="RP231" s="1087"/>
      <c r="RQ231" s="1087"/>
      <c r="RR231" s="1087"/>
      <c r="RS231" s="1087"/>
      <c r="RT231" s="1087"/>
      <c r="RU231" s="1087"/>
      <c r="RV231" s="1087"/>
      <c r="RW231" s="1087"/>
      <c r="RX231" s="1087"/>
      <c r="RY231" s="1087"/>
      <c r="RZ231" s="1087"/>
      <c r="SA231" s="1087"/>
      <c r="SB231" s="1087"/>
      <c r="SC231" s="1087"/>
      <c r="SD231" s="1087"/>
      <c r="SE231" s="1087"/>
      <c r="SF231" s="1087"/>
      <c r="SG231" s="1087"/>
      <c r="SH231" s="1087"/>
      <c r="SI231" s="1087"/>
      <c r="SJ231" s="1087"/>
      <c r="SK231" s="1087"/>
      <c r="SL231" s="1087"/>
      <c r="SM231" s="1087"/>
      <c r="SN231" s="1087"/>
      <c r="SO231" s="1087"/>
      <c r="SP231" s="1087"/>
      <c r="SQ231" s="1087"/>
      <c r="SR231" s="1087"/>
      <c r="SS231" s="1087"/>
      <c r="ST231" s="1087"/>
      <c r="SU231" s="1087"/>
      <c r="SV231" s="1087"/>
      <c r="SW231" s="1087"/>
      <c r="SX231" s="1087"/>
      <c r="SY231" s="1087"/>
      <c r="SZ231" s="1087"/>
      <c r="TA231" s="1087"/>
      <c r="TB231" s="1087"/>
      <c r="TC231" s="1087"/>
      <c r="TD231" s="1087"/>
      <c r="TE231" s="1087"/>
      <c r="TF231" s="1087"/>
      <c r="TG231" s="1087"/>
      <c r="TH231" s="1087"/>
      <c r="TI231" s="1087"/>
      <c r="TJ231" s="1087"/>
      <c r="TK231" s="1087"/>
      <c r="TL231" s="1087"/>
      <c r="TM231" s="1087"/>
      <c r="TN231" s="1087"/>
      <c r="TO231" s="1087"/>
      <c r="TP231" s="1087"/>
      <c r="TQ231" s="1087"/>
      <c r="TR231" s="1087"/>
      <c r="TS231" s="1087"/>
      <c r="TT231" s="1087"/>
      <c r="TU231" s="1087"/>
      <c r="TV231" s="1087"/>
      <c r="TW231" s="1087"/>
      <c r="TX231" s="1087"/>
      <c r="TY231" s="1087"/>
      <c r="TZ231" s="1087"/>
      <c r="UA231" s="1087"/>
      <c r="UB231" s="1087"/>
      <c r="UC231" s="1087"/>
      <c r="UD231" s="1087"/>
      <c r="UE231" s="1087"/>
      <c r="UF231" s="1087"/>
      <c r="UG231" s="1087"/>
      <c r="UH231" s="1087"/>
      <c r="UI231" s="1087"/>
      <c r="UJ231" s="1087"/>
      <c r="UK231" s="1087"/>
      <c r="UL231" s="1087"/>
      <c r="UM231" s="1087"/>
      <c r="UN231" s="1087"/>
      <c r="UO231" s="1087"/>
      <c r="UP231" s="1087"/>
      <c r="UQ231" s="1087"/>
      <c r="UR231" s="1087"/>
      <c r="US231" s="1087"/>
      <c r="UT231" s="1087"/>
      <c r="UU231" s="1087"/>
      <c r="UV231" s="1087"/>
      <c r="UW231" s="1087"/>
      <c r="UX231" s="1087"/>
      <c r="UY231" s="1087"/>
      <c r="UZ231" s="1087"/>
      <c r="VA231" s="1087"/>
      <c r="VB231" s="1087"/>
      <c r="VC231" s="1087"/>
      <c r="VD231" s="1087"/>
      <c r="VE231" s="1087"/>
      <c r="VF231" s="1087"/>
      <c r="VG231" s="1087"/>
      <c r="VH231" s="1087"/>
      <c r="VI231" s="1087"/>
      <c r="VJ231" s="1087"/>
      <c r="VK231" s="1087"/>
      <c r="VL231" s="1087"/>
      <c r="VM231" s="1087"/>
      <c r="VN231" s="1087"/>
      <c r="VO231" s="1087"/>
      <c r="VP231" s="1087"/>
      <c r="VQ231" s="1087"/>
      <c r="VR231" s="1087"/>
      <c r="VS231" s="1087"/>
      <c r="VT231" s="1087"/>
      <c r="VU231" s="1087"/>
      <c r="VV231" s="1087"/>
      <c r="VW231" s="1087"/>
      <c r="VX231" s="1087"/>
      <c r="VY231" s="1087"/>
      <c r="VZ231" s="1087"/>
      <c r="WA231" s="1087"/>
      <c r="WB231" s="1087"/>
      <c r="WC231" s="1087"/>
      <c r="WD231" s="1087"/>
      <c r="WE231" s="1087"/>
      <c r="WF231" s="1087"/>
      <c r="WG231" s="1087"/>
      <c r="WH231" s="1087"/>
      <c r="WI231" s="1087"/>
      <c r="WJ231" s="1087"/>
      <c r="WK231" s="1087"/>
      <c r="WL231" s="1087"/>
      <c r="WM231" s="1087"/>
      <c r="WN231" s="1087"/>
      <c r="WO231" s="1087"/>
      <c r="WP231" s="1087"/>
      <c r="WQ231" s="1087"/>
      <c r="WR231" s="1087"/>
      <c r="WS231" s="1087"/>
      <c r="WT231" s="1087"/>
      <c r="WU231" s="1087"/>
      <c r="WV231" s="1087"/>
      <c r="WW231" s="1087"/>
      <c r="WX231" s="1087"/>
      <c r="WY231" s="1087"/>
      <c r="WZ231" s="1087"/>
      <c r="XA231" s="1087"/>
      <c r="XB231" s="1087"/>
      <c r="XC231" s="1087"/>
      <c r="XD231" s="1087"/>
      <c r="XE231" s="1087"/>
      <c r="XF231" s="1087"/>
      <c r="XG231" s="1087"/>
      <c r="XH231" s="1087"/>
      <c r="XI231" s="1087"/>
      <c r="XJ231" s="1087"/>
      <c r="XK231" s="1087"/>
      <c r="XL231" s="1087"/>
      <c r="XM231" s="1087"/>
      <c r="XN231" s="1087"/>
      <c r="XO231" s="1087"/>
      <c r="XP231" s="1087"/>
      <c r="XQ231" s="1087"/>
      <c r="XR231" s="1087"/>
      <c r="XS231" s="1087"/>
      <c r="XT231" s="1087"/>
      <c r="XU231" s="1087"/>
      <c r="XV231" s="1087"/>
      <c r="XW231" s="1087"/>
      <c r="XX231" s="1087"/>
      <c r="XY231" s="1087"/>
      <c r="XZ231" s="1087"/>
      <c r="YA231" s="1087"/>
      <c r="YB231" s="1087"/>
      <c r="YC231" s="1087"/>
      <c r="YD231" s="1087"/>
      <c r="YE231" s="1087"/>
      <c r="YF231" s="1087"/>
      <c r="YG231" s="1087"/>
      <c r="YH231" s="1087"/>
      <c r="YI231" s="1087"/>
      <c r="YJ231" s="1087"/>
      <c r="YK231" s="1087"/>
      <c r="YL231" s="1087"/>
      <c r="YM231" s="1087"/>
      <c r="YN231" s="1087"/>
      <c r="YO231" s="1087"/>
      <c r="YP231" s="1087"/>
      <c r="YQ231" s="1087"/>
      <c r="YR231" s="1087"/>
      <c r="YS231" s="1087"/>
      <c r="YT231" s="1087"/>
      <c r="YU231" s="1087"/>
      <c r="YV231" s="1087"/>
      <c r="YW231" s="1087"/>
      <c r="YX231" s="1087"/>
      <c r="YY231" s="1087"/>
      <c r="YZ231" s="1087"/>
      <c r="ZA231" s="1087"/>
      <c r="ZB231" s="1087"/>
      <c r="ZC231" s="1087"/>
      <c r="ZD231" s="1087"/>
      <c r="ZE231" s="1087"/>
      <c r="ZF231" s="1087"/>
      <c r="ZG231" s="1087"/>
      <c r="ZH231" s="1087"/>
      <c r="ZI231" s="1087"/>
      <c r="ZJ231" s="1087"/>
      <c r="ZK231" s="1087"/>
      <c r="ZL231" s="1087"/>
      <c r="ZM231" s="1087"/>
      <c r="ZN231" s="1087"/>
      <c r="ZO231" s="1087"/>
      <c r="ZP231" s="1087"/>
      <c r="ZQ231" s="1087"/>
      <c r="ZR231" s="1087"/>
      <c r="ZS231" s="1087"/>
      <c r="ZT231" s="1087"/>
      <c r="ZU231" s="1087"/>
      <c r="ZV231" s="1087"/>
      <c r="ZW231" s="1087"/>
      <c r="ZX231" s="1087"/>
      <c r="ZY231" s="1087"/>
      <c r="ZZ231" s="1087"/>
      <c r="AAA231" s="1087"/>
      <c r="AAB231" s="1087"/>
      <c r="AAC231" s="1087"/>
      <c r="AAD231" s="1087"/>
      <c r="AAE231" s="1087"/>
      <c r="AAF231" s="1087"/>
      <c r="AAG231" s="1087"/>
      <c r="AAH231" s="1087"/>
      <c r="AAI231" s="1087"/>
      <c r="AAJ231" s="1087"/>
      <c r="AAK231" s="1087"/>
      <c r="AAL231" s="1087"/>
      <c r="AAM231" s="1087"/>
      <c r="AAN231" s="1087"/>
      <c r="AAO231" s="1087"/>
      <c r="AAP231" s="1087"/>
      <c r="AAQ231" s="1087"/>
      <c r="AAR231" s="1087"/>
      <c r="AAS231" s="1087"/>
      <c r="AAT231" s="1087"/>
      <c r="AAU231" s="1087"/>
      <c r="AAV231" s="1087"/>
      <c r="AAW231" s="1087"/>
      <c r="AAX231" s="1087"/>
      <c r="AAY231" s="1087"/>
      <c r="AAZ231" s="1087"/>
      <c r="ABA231" s="1087"/>
      <c r="ABB231" s="1087"/>
      <c r="ABC231" s="1087"/>
      <c r="ABD231" s="1087"/>
      <c r="ABE231" s="1087"/>
      <c r="ABF231" s="1087"/>
      <c r="ABG231" s="1087"/>
      <c r="ABH231" s="1087"/>
      <c r="ABI231" s="1087"/>
      <c r="ABJ231" s="1087"/>
      <c r="ABK231" s="1087"/>
      <c r="ABL231" s="1087"/>
      <c r="ABM231" s="1087"/>
      <c r="ABN231" s="1087"/>
      <c r="ABO231" s="1087"/>
      <c r="ABP231" s="1087"/>
      <c r="ABQ231" s="1087"/>
      <c r="ABR231" s="1087"/>
      <c r="ABS231" s="1087"/>
      <c r="ABT231" s="1087"/>
      <c r="ABU231" s="1087"/>
      <c r="ABV231" s="1087"/>
      <c r="ABW231" s="1087"/>
      <c r="ABX231" s="1087"/>
      <c r="ABY231" s="1087"/>
      <c r="ABZ231" s="1087"/>
      <c r="ACA231" s="1087"/>
      <c r="ACB231" s="1087"/>
      <c r="ACC231" s="1087"/>
      <c r="ACD231" s="1087"/>
      <c r="ACE231" s="1087"/>
      <c r="ACF231" s="1087"/>
      <c r="ACG231" s="1087"/>
      <c r="ACH231" s="1087"/>
      <c r="ACI231" s="1087"/>
      <c r="ACJ231" s="1087"/>
      <c r="ACK231" s="1087"/>
      <c r="ACL231" s="1087"/>
      <c r="ACM231" s="1087"/>
      <c r="ACN231" s="1087"/>
      <c r="ACO231" s="1087"/>
      <c r="ACP231" s="1087"/>
      <c r="ACQ231" s="1087"/>
      <c r="ACR231" s="1087"/>
      <c r="ACS231" s="1087"/>
      <c r="ACT231" s="1087"/>
      <c r="ACU231" s="1087"/>
      <c r="ACV231" s="1087"/>
      <c r="ACW231" s="1087"/>
      <c r="ACX231" s="1087"/>
      <c r="ACY231" s="1087"/>
      <c r="ACZ231" s="1087"/>
      <c r="ADA231" s="1087"/>
      <c r="ADB231" s="1087"/>
      <c r="ADC231" s="1087"/>
      <c r="ADD231" s="1087"/>
      <c r="ADE231" s="1087"/>
      <c r="ADF231" s="1087"/>
      <c r="ADG231" s="1087"/>
      <c r="ADH231" s="1087"/>
      <c r="ADI231" s="1087"/>
      <c r="ADJ231" s="1087"/>
      <c r="ADK231" s="1087"/>
      <c r="ADL231" s="1087"/>
      <c r="ADM231" s="1087"/>
      <c r="ADN231" s="1087"/>
      <c r="ADO231" s="1087"/>
      <c r="ADP231" s="1087"/>
      <c r="ADQ231" s="1087"/>
      <c r="ADR231" s="1087"/>
      <c r="ADS231" s="1087"/>
      <c r="ADT231" s="1087"/>
      <c r="ADU231" s="1087"/>
      <c r="ADV231" s="1087"/>
      <c r="ADW231" s="1087"/>
      <c r="ADX231" s="1087"/>
      <c r="ADY231" s="1087"/>
      <c r="ADZ231" s="1087"/>
      <c r="AEA231" s="1087"/>
      <c r="AEB231" s="1087"/>
      <c r="AEC231" s="1087"/>
      <c r="AED231" s="1087"/>
      <c r="AEE231" s="1087"/>
      <c r="AEF231" s="1087"/>
      <c r="AEG231" s="1087"/>
      <c r="AEH231" s="1087"/>
      <c r="AEI231" s="1087"/>
      <c r="AEJ231" s="1087"/>
      <c r="AEK231" s="1087"/>
      <c r="AEL231" s="1087"/>
      <c r="AEM231" s="1087"/>
      <c r="AEN231" s="1087"/>
      <c r="AEO231" s="1087"/>
      <c r="AEP231" s="1087"/>
      <c r="AEQ231" s="1087"/>
      <c r="AER231" s="1087"/>
      <c r="AES231" s="1087"/>
      <c r="AET231" s="1087"/>
      <c r="AEU231" s="1087"/>
      <c r="AEV231" s="1087"/>
      <c r="AEW231" s="1087"/>
      <c r="AEX231" s="1087"/>
      <c r="AEY231" s="1087"/>
      <c r="AEZ231" s="1087"/>
      <c r="AFA231" s="1087"/>
      <c r="AFB231" s="1087"/>
      <c r="AFC231" s="1087"/>
      <c r="AFD231" s="1087"/>
      <c r="AFE231" s="1087"/>
      <c r="AFF231" s="1087"/>
      <c r="AFG231" s="1087"/>
      <c r="AFH231" s="1087"/>
      <c r="AFI231" s="1087"/>
      <c r="AFJ231" s="1087"/>
      <c r="AFK231" s="1087"/>
      <c r="AFL231" s="1087"/>
      <c r="AFM231" s="1087"/>
      <c r="AFN231" s="1087"/>
      <c r="AFO231" s="1087"/>
      <c r="AFP231" s="1087"/>
      <c r="AFQ231" s="1087"/>
      <c r="AFR231" s="1087"/>
      <c r="AFS231" s="1087"/>
      <c r="AFT231" s="1087"/>
      <c r="AFU231" s="1087"/>
      <c r="AFV231" s="1087"/>
      <c r="AFW231" s="1087"/>
      <c r="AFX231" s="1087"/>
      <c r="AFY231" s="1087"/>
      <c r="AFZ231" s="1087"/>
      <c r="AGA231" s="1087"/>
      <c r="AGB231" s="1087"/>
      <c r="AGC231" s="1087"/>
      <c r="AGD231" s="1087"/>
      <c r="AGE231" s="1087"/>
      <c r="AGF231" s="1087"/>
      <c r="AGG231" s="1087"/>
      <c r="AGH231" s="1087"/>
      <c r="AGI231" s="1087"/>
      <c r="AGJ231" s="1087"/>
      <c r="AGK231" s="1087"/>
      <c r="AGL231" s="1087"/>
      <c r="AGM231" s="1087"/>
      <c r="AGN231" s="1087"/>
      <c r="AGO231" s="1087"/>
      <c r="AGP231" s="1087"/>
      <c r="AGQ231" s="1087"/>
      <c r="AGR231" s="1087"/>
      <c r="AGS231" s="1087"/>
      <c r="AGT231" s="1087"/>
      <c r="AGU231" s="1087"/>
      <c r="AGV231" s="1087"/>
      <c r="AGW231" s="1087"/>
      <c r="AGX231" s="1087"/>
      <c r="AGY231" s="1087"/>
      <c r="AGZ231" s="1087"/>
      <c r="AHA231" s="1087"/>
      <c r="AHB231" s="1087"/>
      <c r="AHC231" s="1087"/>
      <c r="AHD231" s="1087"/>
      <c r="AHE231" s="1087"/>
      <c r="AHF231" s="1087"/>
      <c r="AHG231" s="1087"/>
      <c r="AHH231" s="1087"/>
      <c r="AHI231" s="1087"/>
      <c r="AHJ231" s="1087"/>
      <c r="AHK231" s="1087"/>
      <c r="AHL231" s="1087"/>
      <c r="AHM231" s="1087"/>
      <c r="AHN231" s="1087"/>
      <c r="AHO231" s="1087"/>
      <c r="AHP231" s="1087"/>
      <c r="AHQ231" s="1087"/>
      <c r="AHR231" s="1087"/>
      <c r="AHS231" s="1087"/>
      <c r="AHT231" s="1087"/>
      <c r="AHU231" s="1087"/>
      <c r="AHV231" s="1087"/>
      <c r="AHW231" s="1087"/>
      <c r="AHX231" s="1087"/>
      <c r="AHY231" s="1087"/>
      <c r="AHZ231" s="1087"/>
      <c r="AIA231" s="1087"/>
      <c r="AIB231" s="1087"/>
      <c r="AIC231" s="1087"/>
      <c r="AID231" s="1087"/>
      <c r="AIE231" s="1087"/>
      <c r="AIF231" s="1087"/>
      <c r="AIG231" s="1087"/>
      <c r="AIH231" s="1087"/>
      <c r="AII231" s="1087"/>
      <c r="AIJ231" s="1087"/>
      <c r="AIK231" s="1087"/>
      <c r="AIL231" s="1087"/>
      <c r="AIM231" s="1087"/>
      <c r="AIN231" s="1087"/>
      <c r="AIO231" s="1087"/>
      <c r="AIP231" s="1087"/>
      <c r="AIQ231" s="1087"/>
      <c r="AIR231" s="1087"/>
      <c r="AIS231" s="1087"/>
      <c r="AIT231" s="1087"/>
      <c r="AIU231" s="1087"/>
      <c r="AIV231" s="1087"/>
      <c r="AIW231" s="1087"/>
      <c r="AIX231" s="1087"/>
      <c r="AIY231" s="1087"/>
      <c r="AIZ231" s="1087"/>
      <c r="AJA231" s="1087"/>
      <c r="AJB231" s="1087"/>
      <c r="AJC231" s="1087"/>
      <c r="AJD231" s="1087"/>
      <c r="AJE231" s="1087"/>
      <c r="AJF231" s="1087"/>
      <c r="AJG231" s="1087"/>
      <c r="AJH231" s="1087"/>
      <c r="AJI231" s="1087"/>
      <c r="AJJ231" s="1087"/>
      <c r="AJK231" s="1087"/>
      <c r="AJL231" s="1087"/>
      <c r="AJM231" s="1087"/>
      <c r="AJN231" s="1087"/>
      <c r="AJO231" s="1087"/>
      <c r="AJP231" s="1087"/>
      <c r="AJQ231" s="1087"/>
      <c r="AJR231" s="1087"/>
      <c r="AJS231" s="1087"/>
      <c r="AJT231" s="1087"/>
      <c r="AJU231" s="1087"/>
      <c r="AJV231" s="1087"/>
      <c r="AJW231" s="1087"/>
      <c r="AJX231" s="1087"/>
      <c r="AJY231" s="1087"/>
      <c r="AJZ231" s="1087"/>
      <c r="AKA231" s="1087"/>
      <c r="AKB231" s="1087"/>
      <c r="AKC231" s="1087"/>
      <c r="AKD231" s="1087"/>
      <c r="AKE231" s="1087"/>
      <c r="AKF231" s="1087"/>
      <c r="AKG231" s="1087"/>
      <c r="AKH231" s="1087"/>
      <c r="AKI231" s="1087"/>
      <c r="AKJ231" s="1087"/>
      <c r="AKK231" s="1087"/>
      <c r="AKL231" s="1087"/>
      <c r="AKM231" s="1087"/>
      <c r="AKN231" s="1087"/>
      <c r="AKO231" s="1087"/>
      <c r="AKP231" s="1087"/>
      <c r="AKQ231" s="1087"/>
      <c r="AKR231" s="1087"/>
      <c r="AKS231" s="1087"/>
      <c r="AKT231" s="1087"/>
      <c r="AKU231" s="1087"/>
      <c r="AKV231" s="1087"/>
      <c r="AKW231" s="1087"/>
      <c r="AKX231" s="1087"/>
      <c r="AKY231" s="1087"/>
      <c r="AKZ231" s="1087"/>
      <c r="ALA231" s="1087"/>
      <c r="ALB231" s="1087"/>
      <c r="ALC231" s="1087"/>
      <c r="ALD231" s="1087"/>
      <c r="ALE231" s="1087"/>
      <c r="ALF231" s="1087"/>
      <c r="ALG231" s="1087"/>
      <c r="ALH231" s="1087"/>
      <c r="ALI231" s="1087"/>
      <c r="ALJ231" s="1087"/>
      <c r="ALK231" s="1087"/>
      <c r="ALL231" s="1087"/>
      <c r="ALM231" s="1087"/>
      <c r="ALN231" s="1087"/>
      <c r="ALO231" s="1087"/>
      <c r="ALP231" s="1087"/>
      <c r="ALQ231" s="1087"/>
      <c r="ALR231" s="1087"/>
      <c r="ALS231" s="1087"/>
      <c r="ALT231" s="1087"/>
      <c r="ALU231" s="1087"/>
      <c r="ALV231" s="1087"/>
      <c r="ALW231" s="1087"/>
      <c r="ALX231" s="1087"/>
      <c r="ALY231" s="1087"/>
      <c r="ALZ231" s="1087"/>
      <c r="AMA231" s="1087"/>
      <c r="AMB231" s="1087"/>
      <c r="AMC231" s="1087"/>
      <c r="AMD231" s="1087"/>
      <c r="AME231" s="1087"/>
      <c r="AMF231" s="1087"/>
      <c r="AMG231" s="1087"/>
      <c r="AMH231" s="1087"/>
    </row>
    <row r="232" spans="1:1024" s="793" customFormat="1" ht="12" x14ac:dyDescent="0.2">
      <c r="A232" s="1113" t="s">
        <v>2830</v>
      </c>
      <c r="B232" s="793" t="s">
        <v>4868</v>
      </c>
      <c r="C232" s="1085">
        <v>670914089.88</v>
      </c>
      <c r="D232" s="1085">
        <v>-144184118.72</v>
      </c>
      <c r="E232" s="1085">
        <v>526729971.16000003</v>
      </c>
      <c r="F232" s="1085">
        <v>53685760.700000003</v>
      </c>
      <c r="G232" s="1085">
        <v>473044210.45999998</v>
      </c>
      <c r="H232" s="1357">
        <f t="shared" si="3"/>
        <v>0.1019227377203724</v>
      </c>
      <c r="I232" s="1087"/>
      <c r="J232" s="1087"/>
      <c r="K232" s="1087"/>
      <c r="L232" s="1087"/>
      <c r="M232" s="1087"/>
      <c r="N232" s="1087"/>
      <c r="O232" s="1087"/>
      <c r="P232" s="1087"/>
      <c r="Q232" s="1087"/>
      <c r="R232" s="1087"/>
      <c r="S232" s="1087"/>
      <c r="T232" s="1087"/>
      <c r="U232" s="1087"/>
      <c r="V232" s="1087"/>
      <c r="W232" s="1087"/>
      <c r="X232" s="1087"/>
      <c r="Y232" s="1087"/>
      <c r="Z232" s="1087"/>
      <c r="AA232" s="1087"/>
      <c r="AB232" s="1087"/>
      <c r="AC232" s="1087"/>
      <c r="AD232" s="1087"/>
      <c r="AE232" s="1087"/>
      <c r="AF232" s="1087"/>
      <c r="AG232" s="1087"/>
      <c r="AH232" s="1087"/>
      <c r="AI232" s="1087"/>
      <c r="AJ232" s="1087"/>
      <c r="AK232" s="1087"/>
      <c r="AL232" s="1087"/>
      <c r="AM232" s="1087"/>
      <c r="AN232" s="1087"/>
      <c r="AO232" s="1087"/>
      <c r="AP232" s="1087"/>
      <c r="AQ232" s="1087"/>
      <c r="AR232" s="1087"/>
      <c r="AS232" s="1087"/>
      <c r="AT232" s="1087"/>
      <c r="AU232" s="1087"/>
      <c r="AV232" s="1087"/>
      <c r="AW232" s="1087"/>
      <c r="AX232" s="1087"/>
      <c r="AY232" s="1087"/>
      <c r="AZ232" s="1087"/>
      <c r="BA232" s="1087"/>
      <c r="BB232" s="1087"/>
      <c r="BC232" s="1087"/>
      <c r="BD232" s="1087"/>
      <c r="BE232" s="1087"/>
      <c r="BF232" s="1087"/>
      <c r="BG232" s="1087"/>
      <c r="BH232" s="1087"/>
      <c r="BI232" s="1087"/>
      <c r="BJ232" s="1087"/>
      <c r="BK232" s="1087"/>
      <c r="BL232" s="1087"/>
      <c r="BM232" s="1087"/>
      <c r="BN232" s="1087"/>
      <c r="BO232" s="1087"/>
      <c r="BP232" s="1087"/>
      <c r="BQ232" s="1087"/>
      <c r="BR232" s="1087"/>
      <c r="BS232" s="1087"/>
      <c r="BT232" s="1087"/>
      <c r="BU232" s="1087"/>
      <c r="BV232" s="1087"/>
      <c r="BW232" s="1087"/>
      <c r="BX232" s="1087"/>
      <c r="BY232" s="1087"/>
      <c r="BZ232" s="1087"/>
      <c r="CA232" s="1087"/>
      <c r="CB232" s="1087"/>
      <c r="CC232" s="1087"/>
      <c r="CD232" s="1087"/>
      <c r="CE232" s="1087"/>
      <c r="CF232" s="1087"/>
      <c r="CG232" s="1087"/>
      <c r="CH232" s="1087"/>
      <c r="CI232" s="1087"/>
      <c r="CJ232" s="1087"/>
      <c r="CK232" s="1087"/>
      <c r="CL232" s="1087"/>
      <c r="CM232" s="1087"/>
      <c r="CN232" s="1087"/>
      <c r="CO232" s="1087"/>
      <c r="CP232" s="1087"/>
      <c r="CQ232" s="1087"/>
      <c r="CR232" s="1087"/>
      <c r="CS232" s="1087"/>
      <c r="CT232" s="1087"/>
      <c r="CU232" s="1087"/>
      <c r="CV232" s="1087"/>
      <c r="CW232" s="1087"/>
      <c r="CX232" s="1087"/>
      <c r="CY232" s="1087"/>
      <c r="CZ232" s="1087"/>
      <c r="DA232" s="1087"/>
      <c r="DB232" s="1087"/>
      <c r="DC232" s="1087"/>
      <c r="DD232" s="1087"/>
      <c r="DE232" s="1087"/>
      <c r="DF232" s="1087"/>
      <c r="DG232" s="1087"/>
      <c r="DH232" s="1087"/>
      <c r="DI232" s="1087"/>
      <c r="DJ232" s="1087"/>
      <c r="DK232" s="1087"/>
      <c r="DL232" s="1087"/>
      <c r="DM232" s="1087"/>
      <c r="DN232" s="1087"/>
      <c r="DO232" s="1087"/>
      <c r="DP232" s="1087"/>
      <c r="DQ232" s="1087"/>
      <c r="DR232" s="1087"/>
      <c r="DS232" s="1087"/>
      <c r="DT232" s="1087"/>
      <c r="DU232" s="1087"/>
      <c r="DV232" s="1087"/>
      <c r="DW232" s="1087"/>
      <c r="DX232" s="1087"/>
      <c r="DY232" s="1087"/>
      <c r="DZ232" s="1087"/>
      <c r="EA232" s="1087"/>
      <c r="EB232" s="1087"/>
      <c r="EC232" s="1087"/>
      <c r="ED232" s="1087"/>
      <c r="EE232" s="1087"/>
      <c r="EF232" s="1087"/>
      <c r="EG232" s="1087"/>
      <c r="EH232" s="1087"/>
      <c r="EI232" s="1087"/>
      <c r="EJ232" s="1087"/>
      <c r="EK232" s="1087"/>
      <c r="EL232" s="1087"/>
      <c r="EM232" s="1087"/>
      <c r="EN232" s="1087"/>
      <c r="EO232" s="1087"/>
      <c r="EP232" s="1087"/>
      <c r="EQ232" s="1087"/>
      <c r="ER232" s="1087"/>
      <c r="ES232" s="1087"/>
      <c r="ET232" s="1087"/>
      <c r="EU232" s="1087"/>
      <c r="EV232" s="1087"/>
      <c r="EW232" s="1087"/>
      <c r="EX232" s="1087"/>
      <c r="EY232" s="1087"/>
      <c r="EZ232" s="1087"/>
      <c r="FA232" s="1087"/>
      <c r="FB232" s="1087"/>
      <c r="FC232" s="1087"/>
      <c r="FD232" s="1087"/>
      <c r="FE232" s="1087"/>
      <c r="FF232" s="1087"/>
      <c r="FG232" s="1087"/>
      <c r="FH232" s="1087"/>
      <c r="FI232" s="1087"/>
      <c r="FJ232" s="1087"/>
      <c r="FK232" s="1087"/>
      <c r="FL232" s="1087"/>
      <c r="FM232" s="1087"/>
      <c r="FN232" s="1087"/>
      <c r="FO232" s="1087"/>
      <c r="FP232" s="1087"/>
      <c r="FQ232" s="1087"/>
      <c r="FR232" s="1087"/>
      <c r="FS232" s="1087"/>
      <c r="FT232" s="1087"/>
      <c r="FU232" s="1087"/>
      <c r="FV232" s="1087"/>
      <c r="FW232" s="1087"/>
      <c r="FX232" s="1087"/>
      <c r="FY232" s="1087"/>
      <c r="FZ232" s="1087"/>
      <c r="GA232" s="1087"/>
      <c r="GB232" s="1087"/>
      <c r="GC232" s="1087"/>
      <c r="GD232" s="1087"/>
      <c r="GE232" s="1087"/>
      <c r="GF232" s="1087"/>
      <c r="GG232" s="1087"/>
      <c r="GH232" s="1087"/>
      <c r="GI232" s="1087"/>
      <c r="GJ232" s="1087"/>
      <c r="GK232" s="1087"/>
      <c r="GL232" s="1087"/>
      <c r="GM232" s="1087"/>
      <c r="GN232" s="1087"/>
      <c r="GO232" s="1087"/>
      <c r="GP232" s="1087"/>
      <c r="GQ232" s="1087"/>
      <c r="GR232" s="1087"/>
      <c r="GS232" s="1087"/>
      <c r="GT232" s="1087"/>
      <c r="GU232" s="1087"/>
      <c r="GV232" s="1087"/>
      <c r="GW232" s="1087"/>
      <c r="GX232" s="1087"/>
      <c r="GY232" s="1087"/>
      <c r="GZ232" s="1087"/>
      <c r="HA232" s="1087"/>
      <c r="HB232" s="1087"/>
      <c r="HC232" s="1087"/>
      <c r="HD232" s="1087"/>
      <c r="HE232" s="1087"/>
      <c r="HF232" s="1087"/>
      <c r="HG232" s="1087"/>
      <c r="HH232" s="1087"/>
      <c r="HI232" s="1087"/>
      <c r="HJ232" s="1087"/>
      <c r="HK232" s="1087"/>
      <c r="HL232" s="1087"/>
      <c r="HM232" s="1087"/>
      <c r="HN232" s="1087"/>
      <c r="HO232" s="1087"/>
      <c r="HP232" s="1087"/>
      <c r="HQ232" s="1087"/>
      <c r="HR232" s="1087"/>
      <c r="HS232" s="1087"/>
      <c r="HT232" s="1087"/>
      <c r="HU232" s="1087"/>
      <c r="HV232" s="1087"/>
      <c r="HW232" s="1087"/>
      <c r="HX232" s="1087"/>
      <c r="HY232" s="1087"/>
      <c r="HZ232" s="1087"/>
      <c r="IA232" s="1087"/>
      <c r="IB232" s="1087"/>
      <c r="IC232" s="1087"/>
      <c r="ID232" s="1087"/>
      <c r="IE232" s="1087"/>
      <c r="IF232" s="1087"/>
      <c r="IG232" s="1087"/>
      <c r="IH232" s="1087"/>
      <c r="II232" s="1087"/>
      <c r="IJ232" s="1087"/>
      <c r="IK232" s="1087"/>
      <c r="IL232" s="1087"/>
      <c r="IM232" s="1087"/>
      <c r="IN232" s="1087"/>
      <c r="IO232" s="1087"/>
      <c r="IP232" s="1087"/>
      <c r="IQ232" s="1087"/>
      <c r="IR232" s="1087"/>
      <c r="IS232" s="1087"/>
      <c r="IT232" s="1087"/>
      <c r="IU232" s="1087"/>
      <c r="IV232" s="1087"/>
      <c r="IW232" s="1087"/>
      <c r="IX232" s="1087"/>
      <c r="IY232" s="1087"/>
      <c r="IZ232" s="1087"/>
      <c r="JA232" s="1087"/>
      <c r="JB232" s="1087"/>
      <c r="JC232" s="1087"/>
      <c r="JD232" s="1087"/>
      <c r="JE232" s="1087"/>
      <c r="JF232" s="1087"/>
      <c r="JG232" s="1087"/>
      <c r="JH232" s="1087"/>
      <c r="JI232" s="1087"/>
      <c r="JJ232" s="1087"/>
      <c r="JK232" s="1087"/>
      <c r="JL232" s="1087"/>
      <c r="JM232" s="1087"/>
      <c r="JN232" s="1087"/>
      <c r="JO232" s="1087"/>
      <c r="JP232" s="1087"/>
      <c r="JQ232" s="1087"/>
      <c r="JR232" s="1087"/>
      <c r="JS232" s="1087"/>
      <c r="JT232" s="1087"/>
      <c r="JU232" s="1087"/>
      <c r="JV232" s="1087"/>
      <c r="JW232" s="1087"/>
      <c r="JX232" s="1087"/>
      <c r="JY232" s="1087"/>
      <c r="JZ232" s="1087"/>
      <c r="KA232" s="1087"/>
      <c r="KB232" s="1087"/>
      <c r="KC232" s="1087"/>
      <c r="KD232" s="1087"/>
      <c r="KE232" s="1087"/>
      <c r="KF232" s="1087"/>
      <c r="KG232" s="1087"/>
      <c r="KH232" s="1087"/>
      <c r="KI232" s="1087"/>
      <c r="KJ232" s="1087"/>
      <c r="KK232" s="1087"/>
      <c r="KL232" s="1087"/>
      <c r="KM232" s="1087"/>
      <c r="KN232" s="1087"/>
      <c r="KO232" s="1087"/>
      <c r="KP232" s="1087"/>
      <c r="KQ232" s="1087"/>
      <c r="KR232" s="1087"/>
      <c r="KS232" s="1087"/>
      <c r="KT232" s="1087"/>
      <c r="KU232" s="1087"/>
      <c r="KV232" s="1087"/>
      <c r="KW232" s="1087"/>
      <c r="KX232" s="1087"/>
      <c r="KY232" s="1087"/>
      <c r="KZ232" s="1087"/>
      <c r="LA232" s="1087"/>
      <c r="LB232" s="1087"/>
      <c r="LC232" s="1087"/>
      <c r="LD232" s="1087"/>
      <c r="LE232" s="1087"/>
      <c r="LF232" s="1087"/>
      <c r="LG232" s="1087"/>
      <c r="LH232" s="1087"/>
      <c r="LI232" s="1087"/>
      <c r="LJ232" s="1087"/>
      <c r="LK232" s="1087"/>
      <c r="LL232" s="1087"/>
      <c r="LM232" s="1087"/>
      <c r="LN232" s="1087"/>
      <c r="LO232" s="1087"/>
      <c r="LP232" s="1087"/>
      <c r="LQ232" s="1087"/>
      <c r="LR232" s="1087"/>
      <c r="LS232" s="1087"/>
      <c r="LT232" s="1087"/>
      <c r="LU232" s="1087"/>
      <c r="LV232" s="1087"/>
      <c r="LW232" s="1087"/>
      <c r="LX232" s="1087"/>
      <c r="LY232" s="1087"/>
      <c r="LZ232" s="1087"/>
      <c r="MA232" s="1087"/>
      <c r="MB232" s="1087"/>
      <c r="MC232" s="1087"/>
      <c r="MD232" s="1087"/>
      <c r="ME232" s="1087"/>
      <c r="MF232" s="1087"/>
      <c r="MG232" s="1087"/>
      <c r="MH232" s="1087"/>
      <c r="MI232" s="1087"/>
      <c r="MJ232" s="1087"/>
      <c r="MK232" s="1087"/>
      <c r="ML232" s="1087"/>
      <c r="MM232" s="1087"/>
      <c r="MN232" s="1087"/>
      <c r="MO232" s="1087"/>
      <c r="MP232" s="1087"/>
      <c r="MQ232" s="1087"/>
      <c r="MR232" s="1087"/>
      <c r="MS232" s="1087"/>
      <c r="MT232" s="1087"/>
      <c r="MU232" s="1087"/>
      <c r="MV232" s="1087"/>
      <c r="MW232" s="1087"/>
      <c r="MX232" s="1087"/>
      <c r="MY232" s="1087"/>
      <c r="MZ232" s="1087"/>
      <c r="NA232" s="1087"/>
      <c r="NB232" s="1087"/>
      <c r="NC232" s="1087"/>
      <c r="ND232" s="1087"/>
      <c r="NE232" s="1087"/>
      <c r="NF232" s="1087"/>
      <c r="NG232" s="1087"/>
      <c r="NH232" s="1087"/>
      <c r="NI232" s="1087"/>
      <c r="NJ232" s="1087"/>
      <c r="NK232" s="1087"/>
      <c r="NL232" s="1087"/>
      <c r="NM232" s="1087"/>
      <c r="NN232" s="1087"/>
      <c r="NO232" s="1087"/>
      <c r="NP232" s="1087"/>
      <c r="NQ232" s="1087"/>
      <c r="NR232" s="1087"/>
      <c r="NS232" s="1087"/>
      <c r="NT232" s="1087"/>
      <c r="NU232" s="1087"/>
      <c r="NV232" s="1087"/>
      <c r="NW232" s="1087"/>
      <c r="NX232" s="1087"/>
      <c r="NY232" s="1087"/>
      <c r="NZ232" s="1087"/>
      <c r="OA232" s="1087"/>
      <c r="OB232" s="1087"/>
      <c r="OC232" s="1087"/>
      <c r="OD232" s="1087"/>
      <c r="OE232" s="1087"/>
      <c r="OF232" s="1087"/>
      <c r="OG232" s="1087"/>
      <c r="OH232" s="1087"/>
      <c r="OI232" s="1087"/>
      <c r="OJ232" s="1087"/>
      <c r="OK232" s="1087"/>
      <c r="OL232" s="1087"/>
      <c r="OM232" s="1087"/>
      <c r="ON232" s="1087"/>
      <c r="OO232" s="1087"/>
      <c r="OP232" s="1087"/>
      <c r="OQ232" s="1087"/>
      <c r="OR232" s="1087"/>
      <c r="OS232" s="1087"/>
      <c r="OT232" s="1087"/>
      <c r="OU232" s="1087"/>
      <c r="OV232" s="1087"/>
      <c r="OW232" s="1087"/>
      <c r="OX232" s="1087"/>
      <c r="OY232" s="1087"/>
      <c r="OZ232" s="1087"/>
      <c r="PA232" s="1087"/>
      <c r="PB232" s="1087"/>
      <c r="PC232" s="1087"/>
      <c r="PD232" s="1087"/>
      <c r="PE232" s="1087"/>
      <c r="PF232" s="1087"/>
      <c r="PG232" s="1087"/>
      <c r="PH232" s="1087"/>
      <c r="PI232" s="1087"/>
      <c r="PJ232" s="1087"/>
      <c r="PK232" s="1087"/>
      <c r="PL232" s="1087"/>
      <c r="PM232" s="1087"/>
      <c r="PN232" s="1087"/>
      <c r="PO232" s="1087"/>
      <c r="PP232" s="1087"/>
      <c r="PQ232" s="1087"/>
      <c r="PR232" s="1087"/>
      <c r="PS232" s="1087"/>
      <c r="PT232" s="1087"/>
      <c r="PU232" s="1087"/>
      <c r="PV232" s="1087"/>
      <c r="PW232" s="1087"/>
      <c r="PX232" s="1087"/>
      <c r="PY232" s="1087"/>
      <c r="PZ232" s="1087"/>
      <c r="QA232" s="1087"/>
      <c r="QB232" s="1087"/>
      <c r="QC232" s="1087"/>
      <c r="QD232" s="1087"/>
      <c r="QE232" s="1087"/>
      <c r="QF232" s="1087"/>
      <c r="QG232" s="1087"/>
      <c r="QH232" s="1087"/>
      <c r="QI232" s="1087"/>
      <c r="QJ232" s="1087"/>
      <c r="QK232" s="1087"/>
      <c r="QL232" s="1087"/>
      <c r="QM232" s="1087"/>
      <c r="QN232" s="1087"/>
      <c r="QO232" s="1087"/>
      <c r="QP232" s="1087"/>
      <c r="QQ232" s="1087"/>
      <c r="QR232" s="1087"/>
      <c r="QS232" s="1087"/>
      <c r="QT232" s="1087"/>
      <c r="QU232" s="1087"/>
      <c r="QV232" s="1087"/>
      <c r="QW232" s="1087"/>
      <c r="QX232" s="1087"/>
      <c r="QY232" s="1087"/>
      <c r="QZ232" s="1087"/>
      <c r="RA232" s="1087"/>
      <c r="RB232" s="1087"/>
      <c r="RC232" s="1087"/>
      <c r="RD232" s="1087"/>
      <c r="RE232" s="1087"/>
      <c r="RF232" s="1087"/>
      <c r="RG232" s="1087"/>
      <c r="RH232" s="1087"/>
      <c r="RI232" s="1087"/>
      <c r="RJ232" s="1087"/>
      <c r="RK232" s="1087"/>
      <c r="RL232" s="1087"/>
      <c r="RM232" s="1087"/>
      <c r="RN232" s="1087"/>
      <c r="RO232" s="1087"/>
      <c r="RP232" s="1087"/>
      <c r="RQ232" s="1087"/>
      <c r="RR232" s="1087"/>
      <c r="RS232" s="1087"/>
      <c r="RT232" s="1087"/>
      <c r="RU232" s="1087"/>
      <c r="RV232" s="1087"/>
      <c r="RW232" s="1087"/>
      <c r="RX232" s="1087"/>
      <c r="RY232" s="1087"/>
      <c r="RZ232" s="1087"/>
      <c r="SA232" s="1087"/>
      <c r="SB232" s="1087"/>
      <c r="SC232" s="1087"/>
      <c r="SD232" s="1087"/>
      <c r="SE232" s="1087"/>
      <c r="SF232" s="1087"/>
      <c r="SG232" s="1087"/>
      <c r="SH232" s="1087"/>
      <c r="SI232" s="1087"/>
      <c r="SJ232" s="1087"/>
      <c r="SK232" s="1087"/>
      <c r="SL232" s="1087"/>
      <c r="SM232" s="1087"/>
      <c r="SN232" s="1087"/>
      <c r="SO232" s="1087"/>
      <c r="SP232" s="1087"/>
      <c r="SQ232" s="1087"/>
      <c r="SR232" s="1087"/>
      <c r="SS232" s="1087"/>
      <c r="ST232" s="1087"/>
      <c r="SU232" s="1087"/>
      <c r="SV232" s="1087"/>
      <c r="SW232" s="1087"/>
      <c r="SX232" s="1087"/>
      <c r="SY232" s="1087"/>
      <c r="SZ232" s="1087"/>
      <c r="TA232" s="1087"/>
      <c r="TB232" s="1087"/>
      <c r="TC232" s="1087"/>
      <c r="TD232" s="1087"/>
      <c r="TE232" s="1087"/>
      <c r="TF232" s="1087"/>
      <c r="TG232" s="1087"/>
      <c r="TH232" s="1087"/>
      <c r="TI232" s="1087"/>
      <c r="TJ232" s="1087"/>
      <c r="TK232" s="1087"/>
      <c r="TL232" s="1087"/>
      <c r="TM232" s="1087"/>
      <c r="TN232" s="1087"/>
      <c r="TO232" s="1087"/>
      <c r="TP232" s="1087"/>
      <c r="TQ232" s="1087"/>
      <c r="TR232" s="1087"/>
      <c r="TS232" s="1087"/>
      <c r="TT232" s="1087"/>
      <c r="TU232" s="1087"/>
      <c r="TV232" s="1087"/>
      <c r="TW232" s="1087"/>
      <c r="TX232" s="1087"/>
      <c r="TY232" s="1087"/>
      <c r="TZ232" s="1087"/>
      <c r="UA232" s="1087"/>
      <c r="UB232" s="1087"/>
      <c r="UC232" s="1087"/>
      <c r="UD232" s="1087"/>
      <c r="UE232" s="1087"/>
      <c r="UF232" s="1087"/>
      <c r="UG232" s="1087"/>
      <c r="UH232" s="1087"/>
      <c r="UI232" s="1087"/>
      <c r="UJ232" s="1087"/>
      <c r="UK232" s="1087"/>
      <c r="UL232" s="1087"/>
      <c r="UM232" s="1087"/>
      <c r="UN232" s="1087"/>
      <c r="UO232" s="1087"/>
      <c r="UP232" s="1087"/>
      <c r="UQ232" s="1087"/>
      <c r="UR232" s="1087"/>
      <c r="US232" s="1087"/>
      <c r="UT232" s="1087"/>
      <c r="UU232" s="1087"/>
      <c r="UV232" s="1087"/>
      <c r="UW232" s="1087"/>
      <c r="UX232" s="1087"/>
      <c r="UY232" s="1087"/>
      <c r="UZ232" s="1087"/>
      <c r="VA232" s="1087"/>
      <c r="VB232" s="1087"/>
      <c r="VC232" s="1087"/>
      <c r="VD232" s="1087"/>
      <c r="VE232" s="1087"/>
      <c r="VF232" s="1087"/>
      <c r="VG232" s="1087"/>
      <c r="VH232" s="1087"/>
      <c r="VI232" s="1087"/>
      <c r="VJ232" s="1087"/>
      <c r="VK232" s="1087"/>
      <c r="VL232" s="1087"/>
      <c r="VM232" s="1087"/>
      <c r="VN232" s="1087"/>
      <c r="VO232" s="1087"/>
      <c r="VP232" s="1087"/>
      <c r="VQ232" s="1087"/>
      <c r="VR232" s="1087"/>
      <c r="VS232" s="1087"/>
      <c r="VT232" s="1087"/>
      <c r="VU232" s="1087"/>
      <c r="VV232" s="1087"/>
      <c r="VW232" s="1087"/>
      <c r="VX232" s="1087"/>
      <c r="VY232" s="1087"/>
      <c r="VZ232" s="1087"/>
      <c r="WA232" s="1087"/>
      <c r="WB232" s="1087"/>
      <c r="WC232" s="1087"/>
      <c r="WD232" s="1087"/>
      <c r="WE232" s="1087"/>
      <c r="WF232" s="1087"/>
      <c r="WG232" s="1087"/>
      <c r="WH232" s="1087"/>
      <c r="WI232" s="1087"/>
      <c r="WJ232" s="1087"/>
      <c r="WK232" s="1087"/>
      <c r="WL232" s="1087"/>
      <c r="WM232" s="1087"/>
      <c r="WN232" s="1087"/>
      <c r="WO232" s="1087"/>
      <c r="WP232" s="1087"/>
      <c r="WQ232" s="1087"/>
      <c r="WR232" s="1087"/>
      <c r="WS232" s="1087"/>
      <c r="WT232" s="1087"/>
      <c r="WU232" s="1087"/>
      <c r="WV232" s="1087"/>
      <c r="WW232" s="1087"/>
      <c r="WX232" s="1087"/>
      <c r="WY232" s="1087"/>
      <c r="WZ232" s="1087"/>
      <c r="XA232" s="1087"/>
      <c r="XB232" s="1087"/>
      <c r="XC232" s="1087"/>
      <c r="XD232" s="1087"/>
      <c r="XE232" s="1087"/>
      <c r="XF232" s="1087"/>
      <c r="XG232" s="1087"/>
      <c r="XH232" s="1087"/>
      <c r="XI232" s="1087"/>
      <c r="XJ232" s="1087"/>
      <c r="XK232" s="1087"/>
      <c r="XL232" s="1087"/>
      <c r="XM232" s="1087"/>
      <c r="XN232" s="1087"/>
      <c r="XO232" s="1087"/>
      <c r="XP232" s="1087"/>
      <c r="XQ232" s="1087"/>
      <c r="XR232" s="1087"/>
      <c r="XS232" s="1087"/>
      <c r="XT232" s="1087"/>
      <c r="XU232" s="1087"/>
      <c r="XV232" s="1087"/>
      <c r="XW232" s="1087"/>
      <c r="XX232" s="1087"/>
      <c r="XY232" s="1087"/>
      <c r="XZ232" s="1087"/>
      <c r="YA232" s="1087"/>
      <c r="YB232" s="1087"/>
      <c r="YC232" s="1087"/>
      <c r="YD232" s="1087"/>
      <c r="YE232" s="1087"/>
      <c r="YF232" s="1087"/>
      <c r="YG232" s="1087"/>
      <c r="YH232" s="1087"/>
      <c r="YI232" s="1087"/>
      <c r="YJ232" s="1087"/>
      <c r="YK232" s="1087"/>
      <c r="YL232" s="1087"/>
      <c r="YM232" s="1087"/>
      <c r="YN232" s="1087"/>
      <c r="YO232" s="1087"/>
      <c r="YP232" s="1087"/>
      <c r="YQ232" s="1087"/>
      <c r="YR232" s="1087"/>
      <c r="YS232" s="1087"/>
      <c r="YT232" s="1087"/>
      <c r="YU232" s="1087"/>
      <c r="YV232" s="1087"/>
      <c r="YW232" s="1087"/>
      <c r="YX232" s="1087"/>
      <c r="YY232" s="1087"/>
      <c r="YZ232" s="1087"/>
      <c r="ZA232" s="1087"/>
      <c r="ZB232" s="1087"/>
      <c r="ZC232" s="1087"/>
      <c r="ZD232" s="1087"/>
      <c r="ZE232" s="1087"/>
      <c r="ZF232" s="1087"/>
      <c r="ZG232" s="1087"/>
      <c r="ZH232" s="1087"/>
      <c r="ZI232" s="1087"/>
      <c r="ZJ232" s="1087"/>
      <c r="ZK232" s="1087"/>
      <c r="ZL232" s="1087"/>
      <c r="ZM232" s="1087"/>
      <c r="ZN232" s="1087"/>
      <c r="ZO232" s="1087"/>
      <c r="ZP232" s="1087"/>
      <c r="ZQ232" s="1087"/>
      <c r="ZR232" s="1087"/>
      <c r="ZS232" s="1087"/>
      <c r="ZT232" s="1087"/>
      <c r="ZU232" s="1087"/>
      <c r="ZV232" s="1087"/>
      <c r="ZW232" s="1087"/>
      <c r="ZX232" s="1087"/>
      <c r="ZY232" s="1087"/>
      <c r="ZZ232" s="1087"/>
      <c r="AAA232" s="1087"/>
      <c r="AAB232" s="1087"/>
      <c r="AAC232" s="1087"/>
      <c r="AAD232" s="1087"/>
      <c r="AAE232" s="1087"/>
      <c r="AAF232" s="1087"/>
      <c r="AAG232" s="1087"/>
      <c r="AAH232" s="1087"/>
      <c r="AAI232" s="1087"/>
      <c r="AAJ232" s="1087"/>
      <c r="AAK232" s="1087"/>
      <c r="AAL232" s="1087"/>
      <c r="AAM232" s="1087"/>
      <c r="AAN232" s="1087"/>
      <c r="AAO232" s="1087"/>
      <c r="AAP232" s="1087"/>
      <c r="AAQ232" s="1087"/>
      <c r="AAR232" s="1087"/>
      <c r="AAS232" s="1087"/>
      <c r="AAT232" s="1087"/>
      <c r="AAU232" s="1087"/>
      <c r="AAV232" s="1087"/>
      <c r="AAW232" s="1087"/>
      <c r="AAX232" s="1087"/>
      <c r="AAY232" s="1087"/>
      <c r="AAZ232" s="1087"/>
      <c r="ABA232" s="1087"/>
      <c r="ABB232" s="1087"/>
      <c r="ABC232" s="1087"/>
      <c r="ABD232" s="1087"/>
      <c r="ABE232" s="1087"/>
      <c r="ABF232" s="1087"/>
      <c r="ABG232" s="1087"/>
      <c r="ABH232" s="1087"/>
      <c r="ABI232" s="1087"/>
      <c r="ABJ232" s="1087"/>
      <c r="ABK232" s="1087"/>
      <c r="ABL232" s="1087"/>
      <c r="ABM232" s="1087"/>
      <c r="ABN232" s="1087"/>
      <c r="ABO232" s="1087"/>
      <c r="ABP232" s="1087"/>
      <c r="ABQ232" s="1087"/>
      <c r="ABR232" s="1087"/>
      <c r="ABS232" s="1087"/>
      <c r="ABT232" s="1087"/>
      <c r="ABU232" s="1087"/>
      <c r="ABV232" s="1087"/>
      <c r="ABW232" s="1087"/>
      <c r="ABX232" s="1087"/>
      <c r="ABY232" s="1087"/>
      <c r="ABZ232" s="1087"/>
      <c r="ACA232" s="1087"/>
      <c r="ACB232" s="1087"/>
      <c r="ACC232" s="1087"/>
      <c r="ACD232" s="1087"/>
      <c r="ACE232" s="1087"/>
      <c r="ACF232" s="1087"/>
      <c r="ACG232" s="1087"/>
      <c r="ACH232" s="1087"/>
      <c r="ACI232" s="1087"/>
      <c r="ACJ232" s="1087"/>
      <c r="ACK232" s="1087"/>
      <c r="ACL232" s="1087"/>
      <c r="ACM232" s="1087"/>
      <c r="ACN232" s="1087"/>
      <c r="ACO232" s="1087"/>
      <c r="ACP232" s="1087"/>
      <c r="ACQ232" s="1087"/>
      <c r="ACR232" s="1087"/>
      <c r="ACS232" s="1087"/>
      <c r="ACT232" s="1087"/>
      <c r="ACU232" s="1087"/>
      <c r="ACV232" s="1087"/>
      <c r="ACW232" s="1087"/>
      <c r="ACX232" s="1087"/>
      <c r="ACY232" s="1087"/>
      <c r="ACZ232" s="1087"/>
      <c r="ADA232" s="1087"/>
      <c r="ADB232" s="1087"/>
      <c r="ADC232" s="1087"/>
      <c r="ADD232" s="1087"/>
      <c r="ADE232" s="1087"/>
      <c r="ADF232" s="1087"/>
      <c r="ADG232" s="1087"/>
      <c r="ADH232" s="1087"/>
      <c r="ADI232" s="1087"/>
      <c r="ADJ232" s="1087"/>
      <c r="ADK232" s="1087"/>
      <c r="ADL232" s="1087"/>
      <c r="ADM232" s="1087"/>
      <c r="ADN232" s="1087"/>
      <c r="ADO232" s="1087"/>
      <c r="ADP232" s="1087"/>
      <c r="ADQ232" s="1087"/>
      <c r="ADR232" s="1087"/>
      <c r="ADS232" s="1087"/>
      <c r="ADT232" s="1087"/>
      <c r="ADU232" s="1087"/>
      <c r="ADV232" s="1087"/>
      <c r="ADW232" s="1087"/>
      <c r="ADX232" s="1087"/>
      <c r="ADY232" s="1087"/>
      <c r="ADZ232" s="1087"/>
      <c r="AEA232" s="1087"/>
      <c r="AEB232" s="1087"/>
      <c r="AEC232" s="1087"/>
      <c r="AED232" s="1087"/>
      <c r="AEE232" s="1087"/>
      <c r="AEF232" s="1087"/>
      <c r="AEG232" s="1087"/>
      <c r="AEH232" s="1087"/>
      <c r="AEI232" s="1087"/>
      <c r="AEJ232" s="1087"/>
      <c r="AEK232" s="1087"/>
      <c r="AEL232" s="1087"/>
      <c r="AEM232" s="1087"/>
      <c r="AEN232" s="1087"/>
      <c r="AEO232" s="1087"/>
      <c r="AEP232" s="1087"/>
      <c r="AEQ232" s="1087"/>
      <c r="AER232" s="1087"/>
      <c r="AES232" s="1087"/>
      <c r="AET232" s="1087"/>
      <c r="AEU232" s="1087"/>
      <c r="AEV232" s="1087"/>
      <c r="AEW232" s="1087"/>
      <c r="AEX232" s="1087"/>
      <c r="AEY232" s="1087"/>
      <c r="AEZ232" s="1087"/>
      <c r="AFA232" s="1087"/>
      <c r="AFB232" s="1087"/>
      <c r="AFC232" s="1087"/>
      <c r="AFD232" s="1087"/>
      <c r="AFE232" s="1087"/>
      <c r="AFF232" s="1087"/>
      <c r="AFG232" s="1087"/>
      <c r="AFH232" s="1087"/>
      <c r="AFI232" s="1087"/>
      <c r="AFJ232" s="1087"/>
      <c r="AFK232" s="1087"/>
      <c r="AFL232" s="1087"/>
      <c r="AFM232" s="1087"/>
      <c r="AFN232" s="1087"/>
      <c r="AFO232" s="1087"/>
      <c r="AFP232" s="1087"/>
      <c r="AFQ232" s="1087"/>
      <c r="AFR232" s="1087"/>
      <c r="AFS232" s="1087"/>
      <c r="AFT232" s="1087"/>
      <c r="AFU232" s="1087"/>
      <c r="AFV232" s="1087"/>
      <c r="AFW232" s="1087"/>
      <c r="AFX232" s="1087"/>
      <c r="AFY232" s="1087"/>
      <c r="AFZ232" s="1087"/>
      <c r="AGA232" s="1087"/>
      <c r="AGB232" s="1087"/>
      <c r="AGC232" s="1087"/>
      <c r="AGD232" s="1087"/>
      <c r="AGE232" s="1087"/>
      <c r="AGF232" s="1087"/>
      <c r="AGG232" s="1087"/>
      <c r="AGH232" s="1087"/>
      <c r="AGI232" s="1087"/>
      <c r="AGJ232" s="1087"/>
      <c r="AGK232" s="1087"/>
      <c r="AGL232" s="1087"/>
      <c r="AGM232" s="1087"/>
      <c r="AGN232" s="1087"/>
      <c r="AGO232" s="1087"/>
      <c r="AGP232" s="1087"/>
      <c r="AGQ232" s="1087"/>
      <c r="AGR232" s="1087"/>
      <c r="AGS232" s="1087"/>
      <c r="AGT232" s="1087"/>
      <c r="AGU232" s="1087"/>
      <c r="AGV232" s="1087"/>
      <c r="AGW232" s="1087"/>
      <c r="AGX232" s="1087"/>
      <c r="AGY232" s="1087"/>
      <c r="AGZ232" s="1087"/>
      <c r="AHA232" s="1087"/>
      <c r="AHB232" s="1087"/>
      <c r="AHC232" s="1087"/>
      <c r="AHD232" s="1087"/>
      <c r="AHE232" s="1087"/>
      <c r="AHF232" s="1087"/>
      <c r="AHG232" s="1087"/>
      <c r="AHH232" s="1087"/>
      <c r="AHI232" s="1087"/>
      <c r="AHJ232" s="1087"/>
      <c r="AHK232" s="1087"/>
      <c r="AHL232" s="1087"/>
      <c r="AHM232" s="1087"/>
      <c r="AHN232" s="1087"/>
      <c r="AHO232" s="1087"/>
      <c r="AHP232" s="1087"/>
      <c r="AHQ232" s="1087"/>
      <c r="AHR232" s="1087"/>
      <c r="AHS232" s="1087"/>
      <c r="AHT232" s="1087"/>
      <c r="AHU232" s="1087"/>
      <c r="AHV232" s="1087"/>
      <c r="AHW232" s="1087"/>
      <c r="AHX232" s="1087"/>
      <c r="AHY232" s="1087"/>
      <c r="AHZ232" s="1087"/>
      <c r="AIA232" s="1087"/>
      <c r="AIB232" s="1087"/>
      <c r="AIC232" s="1087"/>
      <c r="AID232" s="1087"/>
      <c r="AIE232" s="1087"/>
      <c r="AIF232" s="1087"/>
      <c r="AIG232" s="1087"/>
      <c r="AIH232" s="1087"/>
      <c r="AII232" s="1087"/>
      <c r="AIJ232" s="1087"/>
      <c r="AIK232" s="1087"/>
      <c r="AIL232" s="1087"/>
      <c r="AIM232" s="1087"/>
      <c r="AIN232" s="1087"/>
      <c r="AIO232" s="1087"/>
      <c r="AIP232" s="1087"/>
      <c r="AIQ232" s="1087"/>
      <c r="AIR232" s="1087"/>
      <c r="AIS232" s="1087"/>
      <c r="AIT232" s="1087"/>
      <c r="AIU232" s="1087"/>
      <c r="AIV232" s="1087"/>
      <c r="AIW232" s="1087"/>
      <c r="AIX232" s="1087"/>
      <c r="AIY232" s="1087"/>
      <c r="AIZ232" s="1087"/>
      <c r="AJA232" s="1087"/>
      <c r="AJB232" s="1087"/>
      <c r="AJC232" s="1087"/>
      <c r="AJD232" s="1087"/>
      <c r="AJE232" s="1087"/>
      <c r="AJF232" s="1087"/>
      <c r="AJG232" s="1087"/>
      <c r="AJH232" s="1087"/>
      <c r="AJI232" s="1087"/>
      <c r="AJJ232" s="1087"/>
      <c r="AJK232" s="1087"/>
      <c r="AJL232" s="1087"/>
      <c r="AJM232" s="1087"/>
      <c r="AJN232" s="1087"/>
      <c r="AJO232" s="1087"/>
      <c r="AJP232" s="1087"/>
      <c r="AJQ232" s="1087"/>
      <c r="AJR232" s="1087"/>
      <c r="AJS232" s="1087"/>
      <c r="AJT232" s="1087"/>
      <c r="AJU232" s="1087"/>
      <c r="AJV232" s="1087"/>
      <c r="AJW232" s="1087"/>
      <c r="AJX232" s="1087"/>
      <c r="AJY232" s="1087"/>
      <c r="AJZ232" s="1087"/>
      <c r="AKA232" s="1087"/>
      <c r="AKB232" s="1087"/>
      <c r="AKC232" s="1087"/>
      <c r="AKD232" s="1087"/>
      <c r="AKE232" s="1087"/>
      <c r="AKF232" s="1087"/>
      <c r="AKG232" s="1087"/>
      <c r="AKH232" s="1087"/>
      <c r="AKI232" s="1087"/>
      <c r="AKJ232" s="1087"/>
      <c r="AKK232" s="1087"/>
      <c r="AKL232" s="1087"/>
      <c r="AKM232" s="1087"/>
      <c r="AKN232" s="1087"/>
      <c r="AKO232" s="1087"/>
      <c r="AKP232" s="1087"/>
      <c r="AKQ232" s="1087"/>
      <c r="AKR232" s="1087"/>
      <c r="AKS232" s="1087"/>
      <c r="AKT232" s="1087"/>
      <c r="AKU232" s="1087"/>
      <c r="AKV232" s="1087"/>
      <c r="AKW232" s="1087"/>
      <c r="AKX232" s="1087"/>
      <c r="AKY232" s="1087"/>
      <c r="AKZ232" s="1087"/>
      <c r="ALA232" s="1087"/>
      <c r="ALB232" s="1087"/>
      <c r="ALC232" s="1087"/>
      <c r="ALD232" s="1087"/>
      <c r="ALE232" s="1087"/>
      <c r="ALF232" s="1087"/>
      <c r="ALG232" s="1087"/>
      <c r="ALH232" s="1087"/>
      <c r="ALI232" s="1087"/>
      <c r="ALJ232" s="1087"/>
      <c r="ALK232" s="1087"/>
      <c r="ALL232" s="1087"/>
      <c r="ALM232" s="1087"/>
      <c r="ALN232" s="1087"/>
      <c r="ALO232" s="1087"/>
      <c r="ALP232" s="1087"/>
      <c r="ALQ232" s="1087"/>
      <c r="ALR232" s="1087"/>
      <c r="ALS232" s="1087"/>
      <c r="ALT232" s="1087"/>
      <c r="ALU232" s="1087"/>
      <c r="ALV232" s="1087"/>
      <c r="ALW232" s="1087"/>
      <c r="ALX232" s="1087"/>
      <c r="ALY232" s="1087"/>
      <c r="ALZ232" s="1087"/>
      <c r="AMA232" s="1087"/>
      <c r="AMB232" s="1087"/>
      <c r="AMC232" s="1087"/>
      <c r="AMD232" s="1087"/>
      <c r="AME232" s="1087"/>
      <c r="AMF232" s="1087"/>
      <c r="AMG232" s="1087"/>
      <c r="AMH232" s="1087"/>
    </row>
    <row r="233" spans="1:1024" s="793" customFormat="1" ht="12" x14ac:dyDescent="0.2">
      <c r="A233" s="1113" t="s">
        <v>2831</v>
      </c>
      <c r="B233" s="793" t="s">
        <v>4869</v>
      </c>
      <c r="C233" s="1085">
        <v>45000000</v>
      </c>
      <c r="D233" s="1085">
        <v>-19539.349999999999</v>
      </c>
      <c r="E233" s="1085">
        <v>44980460.649999999</v>
      </c>
      <c r="F233" s="1085">
        <v>623890.1</v>
      </c>
      <c r="G233" s="1085">
        <v>44356570.549999997</v>
      </c>
      <c r="H233" s="1357">
        <f t="shared" ref="H233" si="4">F233/E233</f>
        <v>1.3870247013577438E-2</v>
      </c>
      <c r="I233" s="1087"/>
      <c r="J233" s="1087"/>
      <c r="K233" s="1087"/>
      <c r="L233" s="1087"/>
      <c r="M233" s="1087"/>
      <c r="N233" s="1087"/>
      <c r="O233" s="1087"/>
      <c r="P233" s="1087"/>
      <c r="Q233" s="1087"/>
      <c r="R233" s="1087"/>
      <c r="S233" s="1087"/>
      <c r="T233" s="1087"/>
      <c r="U233" s="1087"/>
      <c r="V233" s="1087"/>
      <c r="W233" s="1087"/>
      <c r="X233" s="1087"/>
      <c r="Y233" s="1087"/>
      <c r="Z233" s="1087"/>
      <c r="AA233" s="1087"/>
      <c r="AB233" s="1087"/>
      <c r="AC233" s="1087"/>
      <c r="AD233" s="1087"/>
      <c r="AE233" s="1087"/>
      <c r="AF233" s="1087"/>
      <c r="AG233" s="1087"/>
      <c r="AH233" s="1087"/>
      <c r="AI233" s="1087"/>
      <c r="AJ233" s="1087"/>
      <c r="AK233" s="1087"/>
      <c r="AL233" s="1087"/>
      <c r="AM233" s="1087"/>
      <c r="AN233" s="1087"/>
      <c r="AO233" s="1087"/>
      <c r="AP233" s="1087"/>
      <c r="AQ233" s="1087"/>
      <c r="AR233" s="1087"/>
      <c r="AS233" s="1087"/>
      <c r="AT233" s="1087"/>
      <c r="AU233" s="1087"/>
      <c r="AV233" s="1087"/>
      <c r="AW233" s="1087"/>
      <c r="AX233" s="1087"/>
      <c r="AY233" s="1087"/>
      <c r="AZ233" s="1087"/>
      <c r="BA233" s="1087"/>
      <c r="BB233" s="1087"/>
      <c r="BC233" s="1087"/>
      <c r="BD233" s="1087"/>
      <c r="BE233" s="1087"/>
      <c r="BF233" s="1087"/>
      <c r="BG233" s="1087"/>
      <c r="BH233" s="1087"/>
      <c r="BI233" s="1087"/>
      <c r="BJ233" s="1087"/>
      <c r="BK233" s="1087"/>
      <c r="BL233" s="1087"/>
      <c r="BM233" s="1087"/>
      <c r="BN233" s="1087"/>
      <c r="BO233" s="1087"/>
      <c r="BP233" s="1087"/>
      <c r="BQ233" s="1087"/>
      <c r="BR233" s="1087"/>
      <c r="BS233" s="1087"/>
      <c r="BT233" s="1087"/>
      <c r="BU233" s="1087"/>
      <c r="BV233" s="1087"/>
      <c r="BW233" s="1087"/>
      <c r="BX233" s="1087"/>
      <c r="BY233" s="1087"/>
      <c r="BZ233" s="1087"/>
      <c r="CA233" s="1087"/>
      <c r="CB233" s="1087"/>
      <c r="CC233" s="1087"/>
      <c r="CD233" s="1087"/>
      <c r="CE233" s="1087"/>
      <c r="CF233" s="1087"/>
      <c r="CG233" s="1087"/>
      <c r="CH233" s="1087"/>
      <c r="CI233" s="1087"/>
      <c r="CJ233" s="1087"/>
      <c r="CK233" s="1087"/>
      <c r="CL233" s="1087"/>
      <c r="CM233" s="1087"/>
      <c r="CN233" s="1087"/>
      <c r="CO233" s="1087"/>
      <c r="CP233" s="1087"/>
      <c r="CQ233" s="1087"/>
      <c r="CR233" s="1087"/>
      <c r="CS233" s="1087"/>
      <c r="CT233" s="1087"/>
      <c r="CU233" s="1087"/>
      <c r="CV233" s="1087"/>
      <c r="CW233" s="1087"/>
      <c r="CX233" s="1087"/>
      <c r="CY233" s="1087"/>
      <c r="CZ233" s="1087"/>
      <c r="DA233" s="1087"/>
      <c r="DB233" s="1087"/>
      <c r="DC233" s="1087"/>
      <c r="DD233" s="1087"/>
      <c r="DE233" s="1087"/>
      <c r="DF233" s="1087"/>
      <c r="DG233" s="1087"/>
      <c r="DH233" s="1087"/>
      <c r="DI233" s="1087"/>
      <c r="DJ233" s="1087"/>
      <c r="DK233" s="1087"/>
      <c r="DL233" s="1087"/>
      <c r="DM233" s="1087"/>
      <c r="DN233" s="1087"/>
      <c r="DO233" s="1087"/>
      <c r="DP233" s="1087"/>
      <c r="DQ233" s="1087"/>
      <c r="DR233" s="1087"/>
      <c r="DS233" s="1087"/>
      <c r="DT233" s="1087"/>
      <c r="DU233" s="1087"/>
      <c r="DV233" s="1087"/>
      <c r="DW233" s="1087"/>
      <c r="DX233" s="1087"/>
      <c r="DY233" s="1087"/>
      <c r="DZ233" s="1087"/>
      <c r="EA233" s="1087"/>
      <c r="EB233" s="1087"/>
      <c r="EC233" s="1087"/>
      <c r="ED233" s="1087"/>
      <c r="EE233" s="1087"/>
      <c r="EF233" s="1087"/>
      <c r="EG233" s="1087"/>
      <c r="EH233" s="1087"/>
      <c r="EI233" s="1087"/>
      <c r="EJ233" s="1087"/>
      <c r="EK233" s="1087"/>
      <c r="EL233" s="1087"/>
      <c r="EM233" s="1087"/>
      <c r="EN233" s="1087"/>
      <c r="EO233" s="1087"/>
      <c r="EP233" s="1087"/>
      <c r="EQ233" s="1087"/>
      <c r="ER233" s="1087"/>
      <c r="ES233" s="1087"/>
      <c r="ET233" s="1087"/>
      <c r="EU233" s="1087"/>
      <c r="EV233" s="1087"/>
      <c r="EW233" s="1087"/>
      <c r="EX233" s="1087"/>
      <c r="EY233" s="1087"/>
      <c r="EZ233" s="1087"/>
      <c r="FA233" s="1087"/>
      <c r="FB233" s="1087"/>
      <c r="FC233" s="1087"/>
      <c r="FD233" s="1087"/>
      <c r="FE233" s="1087"/>
      <c r="FF233" s="1087"/>
      <c r="FG233" s="1087"/>
      <c r="FH233" s="1087"/>
      <c r="FI233" s="1087"/>
      <c r="FJ233" s="1087"/>
      <c r="FK233" s="1087"/>
      <c r="FL233" s="1087"/>
      <c r="FM233" s="1087"/>
      <c r="FN233" s="1087"/>
      <c r="FO233" s="1087"/>
      <c r="FP233" s="1087"/>
      <c r="FQ233" s="1087"/>
      <c r="FR233" s="1087"/>
      <c r="FS233" s="1087"/>
      <c r="FT233" s="1087"/>
      <c r="FU233" s="1087"/>
      <c r="FV233" s="1087"/>
      <c r="FW233" s="1087"/>
      <c r="FX233" s="1087"/>
      <c r="FY233" s="1087"/>
      <c r="FZ233" s="1087"/>
      <c r="GA233" s="1087"/>
      <c r="GB233" s="1087"/>
      <c r="GC233" s="1087"/>
      <c r="GD233" s="1087"/>
      <c r="GE233" s="1087"/>
      <c r="GF233" s="1087"/>
      <c r="GG233" s="1087"/>
      <c r="GH233" s="1087"/>
      <c r="GI233" s="1087"/>
      <c r="GJ233" s="1087"/>
      <c r="GK233" s="1087"/>
      <c r="GL233" s="1087"/>
      <c r="GM233" s="1087"/>
      <c r="GN233" s="1087"/>
      <c r="GO233" s="1087"/>
      <c r="GP233" s="1087"/>
      <c r="GQ233" s="1087"/>
      <c r="GR233" s="1087"/>
      <c r="GS233" s="1087"/>
      <c r="GT233" s="1087"/>
      <c r="GU233" s="1087"/>
      <c r="GV233" s="1087"/>
      <c r="GW233" s="1087"/>
      <c r="GX233" s="1087"/>
      <c r="GY233" s="1087"/>
      <c r="GZ233" s="1087"/>
      <c r="HA233" s="1087"/>
      <c r="HB233" s="1087"/>
      <c r="HC233" s="1087"/>
      <c r="HD233" s="1087"/>
      <c r="HE233" s="1087"/>
      <c r="HF233" s="1087"/>
      <c r="HG233" s="1087"/>
      <c r="HH233" s="1087"/>
      <c r="HI233" s="1087"/>
      <c r="HJ233" s="1087"/>
      <c r="HK233" s="1087"/>
      <c r="HL233" s="1087"/>
      <c r="HM233" s="1087"/>
      <c r="HN233" s="1087"/>
      <c r="HO233" s="1087"/>
      <c r="HP233" s="1087"/>
      <c r="HQ233" s="1087"/>
      <c r="HR233" s="1087"/>
      <c r="HS233" s="1087"/>
      <c r="HT233" s="1087"/>
      <c r="HU233" s="1087"/>
      <c r="HV233" s="1087"/>
      <c r="HW233" s="1087"/>
      <c r="HX233" s="1087"/>
      <c r="HY233" s="1087"/>
      <c r="HZ233" s="1087"/>
      <c r="IA233" s="1087"/>
      <c r="IB233" s="1087"/>
      <c r="IC233" s="1087"/>
      <c r="ID233" s="1087"/>
      <c r="IE233" s="1087"/>
      <c r="IF233" s="1087"/>
      <c r="IG233" s="1087"/>
      <c r="IH233" s="1087"/>
      <c r="II233" s="1087"/>
      <c r="IJ233" s="1087"/>
      <c r="IK233" s="1087"/>
      <c r="IL233" s="1087"/>
      <c r="IM233" s="1087"/>
      <c r="IN233" s="1087"/>
      <c r="IO233" s="1087"/>
      <c r="IP233" s="1087"/>
      <c r="IQ233" s="1087"/>
      <c r="IR233" s="1087"/>
      <c r="IS233" s="1087"/>
      <c r="IT233" s="1087"/>
      <c r="IU233" s="1087"/>
      <c r="IV233" s="1087"/>
      <c r="IW233" s="1087"/>
      <c r="IX233" s="1087"/>
      <c r="IY233" s="1087"/>
      <c r="IZ233" s="1087"/>
      <c r="JA233" s="1087"/>
      <c r="JB233" s="1087"/>
      <c r="JC233" s="1087"/>
      <c r="JD233" s="1087"/>
      <c r="JE233" s="1087"/>
      <c r="JF233" s="1087"/>
      <c r="JG233" s="1087"/>
      <c r="JH233" s="1087"/>
      <c r="JI233" s="1087"/>
      <c r="JJ233" s="1087"/>
      <c r="JK233" s="1087"/>
      <c r="JL233" s="1087"/>
      <c r="JM233" s="1087"/>
      <c r="JN233" s="1087"/>
      <c r="JO233" s="1087"/>
      <c r="JP233" s="1087"/>
      <c r="JQ233" s="1087"/>
      <c r="JR233" s="1087"/>
      <c r="JS233" s="1087"/>
      <c r="JT233" s="1087"/>
      <c r="JU233" s="1087"/>
      <c r="JV233" s="1087"/>
      <c r="JW233" s="1087"/>
      <c r="JX233" s="1087"/>
      <c r="JY233" s="1087"/>
      <c r="JZ233" s="1087"/>
      <c r="KA233" s="1087"/>
      <c r="KB233" s="1087"/>
      <c r="KC233" s="1087"/>
      <c r="KD233" s="1087"/>
      <c r="KE233" s="1087"/>
      <c r="KF233" s="1087"/>
      <c r="KG233" s="1087"/>
      <c r="KH233" s="1087"/>
      <c r="KI233" s="1087"/>
      <c r="KJ233" s="1087"/>
      <c r="KK233" s="1087"/>
      <c r="KL233" s="1087"/>
      <c r="KM233" s="1087"/>
      <c r="KN233" s="1087"/>
      <c r="KO233" s="1087"/>
      <c r="KP233" s="1087"/>
      <c r="KQ233" s="1087"/>
      <c r="KR233" s="1087"/>
      <c r="KS233" s="1087"/>
      <c r="KT233" s="1087"/>
      <c r="KU233" s="1087"/>
      <c r="KV233" s="1087"/>
      <c r="KW233" s="1087"/>
      <c r="KX233" s="1087"/>
      <c r="KY233" s="1087"/>
      <c r="KZ233" s="1087"/>
      <c r="LA233" s="1087"/>
      <c r="LB233" s="1087"/>
      <c r="LC233" s="1087"/>
      <c r="LD233" s="1087"/>
      <c r="LE233" s="1087"/>
      <c r="LF233" s="1087"/>
      <c r="LG233" s="1087"/>
      <c r="LH233" s="1087"/>
      <c r="LI233" s="1087"/>
      <c r="LJ233" s="1087"/>
      <c r="LK233" s="1087"/>
      <c r="LL233" s="1087"/>
      <c r="LM233" s="1087"/>
      <c r="LN233" s="1087"/>
      <c r="LO233" s="1087"/>
      <c r="LP233" s="1087"/>
      <c r="LQ233" s="1087"/>
      <c r="LR233" s="1087"/>
      <c r="LS233" s="1087"/>
      <c r="LT233" s="1087"/>
      <c r="LU233" s="1087"/>
      <c r="LV233" s="1087"/>
      <c r="LW233" s="1087"/>
      <c r="LX233" s="1087"/>
      <c r="LY233" s="1087"/>
      <c r="LZ233" s="1087"/>
      <c r="MA233" s="1087"/>
      <c r="MB233" s="1087"/>
      <c r="MC233" s="1087"/>
      <c r="MD233" s="1087"/>
      <c r="ME233" s="1087"/>
      <c r="MF233" s="1087"/>
      <c r="MG233" s="1087"/>
      <c r="MH233" s="1087"/>
      <c r="MI233" s="1087"/>
      <c r="MJ233" s="1087"/>
      <c r="MK233" s="1087"/>
      <c r="ML233" s="1087"/>
      <c r="MM233" s="1087"/>
      <c r="MN233" s="1087"/>
      <c r="MO233" s="1087"/>
      <c r="MP233" s="1087"/>
      <c r="MQ233" s="1087"/>
      <c r="MR233" s="1087"/>
      <c r="MS233" s="1087"/>
      <c r="MT233" s="1087"/>
      <c r="MU233" s="1087"/>
      <c r="MV233" s="1087"/>
      <c r="MW233" s="1087"/>
      <c r="MX233" s="1087"/>
      <c r="MY233" s="1087"/>
      <c r="MZ233" s="1087"/>
      <c r="NA233" s="1087"/>
      <c r="NB233" s="1087"/>
      <c r="NC233" s="1087"/>
      <c r="ND233" s="1087"/>
      <c r="NE233" s="1087"/>
      <c r="NF233" s="1087"/>
      <c r="NG233" s="1087"/>
      <c r="NH233" s="1087"/>
      <c r="NI233" s="1087"/>
      <c r="NJ233" s="1087"/>
      <c r="NK233" s="1087"/>
      <c r="NL233" s="1087"/>
      <c r="NM233" s="1087"/>
      <c r="NN233" s="1087"/>
      <c r="NO233" s="1087"/>
      <c r="NP233" s="1087"/>
      <c r="NQ233" s="1087"/>
      <c r="NR233" s="1087"/>
      <c r="NS233" s="1087"/>
      <c r="NT233" s="1087"/>
      <c r="NU233" s="1087"/>
      <c r="NV233" s="1087"/>
      <c r="NW233" s="1087"/>
      <c r="NX233" s="1087"/>
      <c r="NY233" s="1087"/>
      <c r="NZ233" s="1087"/>
      <c r="OA233" s="1087"/>
      <c r="OB233" s="1087"/>
      <c r="OC233" s="1087"/>
      <c r="OD233" s="1087"/>
      <c r="OE233" s="1087"/>
      <c r="OF233" s="1087"/>
      <c r="OG233" s="1087"/>
      <c r="OH233" s="1087"/>
      <c r="OI233" s="1087"/>
      <c r="OJ233" s="1087"/>
      <c r="OK233" s="1087"/>
      <c r="OL233" s="1087"/>
      <c r="OM233" s="1087"/>
      <c r="ON233" s="1087"/>
      <c r="OO233" s="1087"/>
      <c r="OP233" s="1087"/>
      <c r="OQ233" s="1087"/>
      <c r="OR233" s="1087"/>
      <c r="OS233" s="1087"/>
      <c r="OT233" s="1087"/>
      <c r="OU233" s="1087"/>
      <c r="OV233" s="1087"/>
      <c r="OW233" s="1087"/>
      <c r="OX233" s="1087"/>
      <c r="OY233" s="1087"/>
      <c r="OZ233" s="1087"/>
      <c r="PA233" s="1087"/>
      <c r="PB233" s="1087"/>
      <c r="PC233" s="1087"/>
      <c r="PD233" s="1087"/>
      <c r="PE233" s="1087"/>
      <c r="PF233" s="1087"/>
      <c r="PG233" s="1087"/>
      <c r="PH233" s="1087"/>
      <c r="PI233" s="1087"/>
      <c r="PJ233" s="1087"/>
      <c r="PK233" s="1087"/>
      <c r="PL233" s="1087"/>
      <c r="PM233" s="1087"/>
      <c r="PN233" s="1087"/>
      <c r="PO233" s="1087"/>
      <c r="PP233" s="1087"/>
      <c r="PQ233" s="1087"/>
      <c r="PR233" s="1087"/>
      <c r="PS233" s="1087"/>
      <c r="PT233" s="1087"/>
      <c r="PU233" s="1087"/>
      <c r="PV233" s="1087"/>
      <c r="PW233" s="1087"/>
      <c r="PX233" s="1087"/>
      <c r="PY233" s="1087"/>
      <c r="PZ233" s="1087"/>
      <c r="QA233" s="1087"/>
      <c r="QB233" s="1087"/>
      <c r="QC233" s="1087"/>
      <c r="QD233" s="1087"/>
      <c r="QE233" s="1087"/>
      <c r="QF233" s="1087"/>
      <c r="QG233" s="1087"/>
      <c r="QH233" s="1087"/>
      <c r="QI233" s="1087"/>
      <c r="QJ233" s="1087"/>
      <c r="QK233" s="1087"/>
      <c r="QL233" s="1087"/>
      <c r="QM233" s="1087"/>
      <c r="QN233" s="1087"/>
      <c r="QO233" s="1087"/>
      <c r="QP233" s="1087"/>
      <c r="QQ233" s="1087"/>
      <c r="QR233" s="1087"/>
      <c r="QS233" s="1087"/>
      <c r="QT233" s="1087"/>
      <c r="QU233" s="1087"/>
      <c r="QV233" s="1087"/>
      <c r="QW233" s="1087"/>
      <c r="QX233" s="1087"/>
      <c r="QY233" s="1087"/>
      <c r="QZ233" s="1087"/>
      <c r="RA233" s="1087"/>
      <c r="RB233" s="1087"/>
      <c r="RC233" s="1087"/>
      <c r="RD233" s="1087"/>
      <c r="RE233" s="1087"/>
      <c r="RF233" s="1087"/>
      <c r="RG233" s="1087"/>
      <c r="RH233" s="1087"/>
      <c r="RI233" s="1087"/>
      <c r="RJ233" s="1087"/>
      <c r="RK233" s="1087"/>
      <c r="RL233" s="1087"/>
      <c r="RM233" s="1087"/>
      <c r="RN233" s="1087"/>
      <c r="RO233" s="1087"/>
      <c r="RP233" s="1087"/>
      <c r="RQ233" s="1087"/>
      <c r="RR233" s="1087"/>
      <c r="RS233" s="1087"/>
      <c r="RT233" s="1087"/>
      <c r="RU233" s="1087"/>
      <c r="RV233" s="1087"/>
      <c r="RW233" s="1087"/>
      <c r="RX233" s="1087"/>
      <c r="RY233" s="1087"/>
      <c r="RZ233" s="1087"/>
      <c r="SA233" s="1087"/>
      <c r="SB233" s="1087"/>
      <c r="SC233" s="1087"/>
      <c r="SD233" s="1087"/>
      <c r="SE233" s="1087"/>
      <c r="SF233" s="1087"/>
      <c r="SG233" s="1087"/>
      <c r="SH233" s="1087"/>
      <c r="SI233" s="1087"/>
      <c r="SJ233" s="1087"/>
      <c r="SK233" s="1087"/>
      <c r="SL233" s="1087"/>
      <c r="SM233" s="1087"/>
      <c r="SN233" s="1087"/>
      <c r="SO233" s="1087"/>
      <c r="SP233" s="1087"/>
      <c r="SQ233" s="1087"/>
      <c r="SR233" s="1087"/>
      <c r="SS233" s="1087"/>
      <c r="ST233" s="1087"/>
      <c r="SU233" s="1087"/>
      <c r="SV233" s="1087"/>
      <c r="SW233" s="1087"/>
      <c r="SX233" s="1087"/>
      <c r="SY233" s="1087"/>
      <c r="SZ233" s="1087"/>
      <c r="TA233" s="1087"/>
      <c r="TB233" s="1087"/>
      <c r="TC233" s="1087"/>
      <c r="TD233" s="1087"/>
      <c r="TE233" s="1087"/>
      <c r="TF233" s="1087"/>
      <c r="TG233" s="1087"/>
      <c r="TH233" s="1087"/>
      <c r="TI233" s="1087"/>
      <c r="TJ233" s="1087"/>
      <c r="TK233" s="1087"/>
      <c r="TL233" s="1087"/>
      <c r="TM233" s="1087"/>
      <c r="TN233" s="1087"/>
      <c r="TO233" s="1087"/>
      <c r="TP233" s="1087"/>
      <c r="TQ233" s="1087"/>
      <c r="TR233" s="1087"/>
      <c r="TS233" s="1087"/>
      <c r="TT233" s="1087"/>
      <c r="TU233" s="1087"/>
      <c r="TV233" s="1087"/>
      <c r="TW233" s="1087"/>
      <c r="TX233" s="1087"/>
      <c r="TY233" s="1087"/>
      <c r="TZ233" s="1087"/>
      <c r="UA233" s="1087"/>
      <c r="UB233" s="1087"/>
      <c r="UC233" s="1087"/>
      <c r="UD233" s="1087"/>
      <c r="UE233" s="1087"/>
      <c r="UF233" s="1087"/>
      <c r="UG233" s="1087"/>
      <c r="UH233" s="1087"/>
      <c r="UI233" s="1087"/>
      <c r="UJ233" s="1087"/>
      <c r="UK233" s="1087"/>
      <c r="UL233" s="1087"/>
      <c r="UM233" s="1087"/>
      <c r="UN233" s="1087"/>
      <c r="UO233" s="1087"/>
      <c r="UP233" s="1087"/>
      <c r="UQ233" s="1087"/>
      <c r="UR233" s="1087"/>
      <c r="US233" s="1087"/>
      <c r="UT233" s="1087"/>
      <c r="UU233" s="1087"/>
      <c r="UV233" s="1087"/>
      <c r="UW233" s="1087"/>
      <c r="UX233" s="1087"/>
      <c r="UY233" s="1087"/>
      <c r="UZ233" s="1087"/>
      <c r="VA233" s="1087"/>
      <c r="VB233" s="1087"/>
      <c r="VC233" s="1087"/>
      <c r="VD233" s="1087"/>
      <c r="VE233" s="1087"/>
      <c r="VF233" s="1087"/>
      <c r="VG233" s="1087"/>
      <c r="VH233" s="1087"/>
      <c r="VI233" s="1087"/>
      <c r="VJ233" s="1087"/>
      <c r="VK233" s="1087"/>
      <c r="VL233" s="1087"/>
      <c r="VM233" s="1087"/>
      <c r="VN233" s="1087"/>
      <c r="VO233" s="1087"/>
      <c r="VP233" s="1087"/>
      <c r="VQ233" s="1087"/>
      <c r="VR233" s="1087"/>
      <c r="VS233" s="1087"/>
      <c r="VT233" s="1087"/>
      <c r="VU233" s="1087"/>
      <c r="VV233" s="1087"/>
      <c r="VW233" s="1087"/>
      <c r="VX233" s="1087"/>
      <c r="VY233" s="1087"/>
      <c r="VZ233" s="1087"/>
      <c r="WA233" s="1087"/>
      <c r="WB233" s="1087"/>
      <c r="WC233" s="1087"/>
      <c r="WD233" s="1087"/>
      <c r="WE233" s="1087"/>
      <c r="WF233" s="1087"/>
      <c r="WG233" s="1087"/>
      <c r="WH233" s="1087"/>
      <c r="WI233" s="1087"/>
      <c r="WJ233" s="1087"/>
      <c r="WK233" s="1087"/>
      <c r="WL233" s="1087"/>
      <c r="WM233" s="1087"/>
      <c r="WN233" s="1087"/>
      <c r="WO233" s="1087"/>
      <c r="WP233" s="1087"/>
      <c r="WQ233" s="1087"/>
      <c r="WR233" s="1087"/>
      <c r="WS233" s="1087"/>
      <c r="WT233" s="1087"/>
      <c r="WU233" s="1087"/>
      <c r="WV233" s="1087"/>
      <c r="WW233" s="1087"/>
      <c r="WX233" s="1087"/>
      <c r="WY233" s="1087"/>
      <c r="WZ233" s="1087"/>
      <c r="XA233" s="1087"/>
      <c r="XB233" s="1087"/>
      <c r="XC233" s="1087"/>
      <c r="XD233" s="1087"/>
      <c r="XE233" s="1087"/>
      <c r="XF233" s="1087"/>
      <c r="XG233" s="1087"/>
      <c r="XH233" s="1087"/>
      <c r="XI233" s="1087"/>
      <c r="XJ233" s="1087"/>
      <c r="XK233" s="1087"/>
      <c r="XL233" s="1087"/>
      <c r="XM233" s="1087"/>
      <c r="XN233" s="1087"/>
      <c r="XO233" s="1087"/>
      <c r="XP233" s="1087"/>
      <c r="XQ233" s="1087"/>
      <c r="XR233" s="1087"/>
      <c r="XS233" s="1087"/>
      <c r="XT233" s="1087"/>
      <c r="XU233" s="1087"/>
      <c r="XV233" s="1087"/>
      <c r="XW233" s="1087"/>
      <c r="XX233" s="1087"/>
      <c r="XY233" s="1087"/>
      <c r="XZ233" s="1087"/>
      <c r="YA233" s="1087"/>
      <c r="YB233" s="1087"/>
      <c r="YC233" s="1087"/>
      <c r="YD233" s="1087"/>
      <c r="YE233" s="1087"/>
      <c r="YF233" s="1087"/>
      <c r="YG233" s="1087"/>
      <c r="YH233" s="1087"/>
      <c r="YI233" s="1087"/>
      <c r="YJ233" s="1087"/>
      <c r="YK233" s="1087"/>
      <c r="YL233" s="1087"/>
      <c r="YM233" s="1087"/>
      <c r="YN233" s="1087"/>
      <c r="YO233" s="1087"/>
      <c r="YP233" s="1087"/>
      <c r="YQ233" s="1087"/>
      <c r="YR233" s="1087"/>
      <c r="YS233" s="1087"/>
      <c r="YT233" s="1087"/>
      <c r="YU233" s="1087"/>
      <c r="YV233" s="1087"/>
      <c r="YW233" s="1087"/>
      <c r="YX233" s="1087"/>
      <c r="YY233" s="1087"/>
      <c r="YZ233" s="1087"/>
      <c r="ZA233" s="1087"/>
      <c r="ZB233" s="1087"/>
      <c r="ZC233" s="1087"/>
      <c r="ZD233" s="1087"/>
      <c r="ZE233" s="1087"/>
      <c r="ZF233" s="1087"/>
      <c r="ZG233" s="1087"/>
      <c r="ZH233" s="1087"/>
      <c r="ZI233" s="1087"/>
      <c r="ZJ233" s="1087"/>
      <c r="ZK233" s="1087"/>
      <c r="ZL233" s="1087"/>
      <c r="ZM233" s="1087"/>
      <c r="ZN233" s="1087"/>
      <c r="ZO233" s="1087"/>
      <c r="ZP233" s="1087"/>
      <c r="ZQ233" s="1087"/>
      <c r="ZR233" s="1087"/>
      <c r="ZS233" s="1087"/>
      <c r="ZT233" s="1087"/>
      <c r="ZU233" s="1087"/>
      <c r="ZV233" s="1087"/>
      <c r="ZW233" s="1087"/>
      <c r="ZX233" s="1087"/>
      <c r="ZY233" s="1087"/>
      <c r="ZZ233" s="1087"/>
      <c r="AAA233" s="1087"/>
      <c r="AAB233" s="1087"/>
      <c r="AAC233" s="1087"/>
      <c r="AAD233" s="1087"/>
      <c r="AAE233" s="1087"/>
      <c r="AAF233" s="1087"/>
      <c r="AAG233" s="1087"/>
      <c r="AAH233" s="1087"/>
      <c r="AAI233" s="1087"/>
      <c r="AAJ233" s="1087"/>
      <c r="AAK233" s="1087"/>
      <c r="AAL233" s="1087"/>
      <c r="AAM233" s="1087"/>
      <c r="AAN233" s="1087"/>
      <c r="AAO233" s="1087"/>
      <c r="AAP233" s="1087"/>
      <c r="AAQ233" s="1087"/>
      <c r="AAR233" s="1087"/>
      <c r="AAS233" s="1087"/>
      <c r="AAT233" s="1087"/>
      <c r="AAU233" s="1087"/>
      <c r="AAV233" s="1087"/>
      <c r="AAW233" s="1087"/>
      <c r="AAX233" s="1087"/>
      <c r="AAY233" s="1087"/>
      <c r="AAZ233" s="1087"/>
      <c r="ABA233" s="1087"/>
      <c r="ABB233" s="1087"/>
      <c r="ABC233" s="1087"/>
      <c r="ABD233" s="1087"/>
      <c r="ABE233" s="1087"/>
      <c r="ABF233" s="1087"/>
      <c r="ABG233" s="1087"/>
      <c r="ABH233" s="1087"/>
      <c r="ABI233" s="1087"/>
      <c r="ABJ233" s="1087"/>
      <c r="ABK233" s="1087"/>
      <c r="ABL233" s="1087"/>
      <c r="ABM233" s="1087"/>
      <c r="ABN233" s="1087"/>
      <c r="ABO233" s="1087"/>
      <c r="ABP233" s="1087"/>
      <c r="ABQ233" s="1087"/>
      <c r="ABR233" s="1087"/>
      <c r="ABS233" s="1087"/>
      <c r="ABT233" s="1087"/>
      <c r="ABU233" s="1087"/>
      <c r="ABV233" s="1087"/>
      <c r="ABW233" s="1087"/>
      <c r="ABX233" s="1087"/>
      <c r="ABY233" s="1087"/>
      <c r="ABZ233" s="1087"/>
      <c r="ACA233" s="1087"/>
      <c r="ACB233" s="1087"/>
      <c r="ACC233" s="1087"/>
      <c r="ACD233" s="1087"/>
      <c r="ACE233" s="1087"/>
      <c r="ACF233" s="1087"/>
      <c r="ACG233" s="1087"/>
      <c r="ACH233" s="1087"/>
      <c r="ACI233" s="1087"/>
      <c r="ACJ233" s="1087"/>
      <c r="ACK233" s="1087"/>
      <c r="ACL233" s="1087"/>
      <c r="ACM233" s="1087"/>
      <c r="ACN233" s="1087"/>
      <c r="ACO233" s="1087"/>
      <c r="ACP233" s="1087"/>
      <c r="ACQ233" s="1087"/>
      <c r="ACR233" s="1087"/>
      <c r="ACS233" s="1087"/>
      <c r="ACT233" s="1087"/>
      <c r="ACU233" s="1087"/>
      <c r="ACV233" s="1087"/>
      <c r="ACW233" s="1087"/>
      <c r="ACX233" s="1087"/>
      <c r="ACY233" s="1087"/>
      <c r="ACZ233" s="1087"/>
      <c r="ADA233" s="1087"/>
      <c r="ADB233" s="1087"/>
      <c r="ADC233" s="1087"/>
      <c r="ADD233" s="1087"/>
      <c r="ADE233" s="1087"/>
      <c r="ADF233" s="1087"/>
      <c r="ADG233" s="1087"/>
      <c r="ADH233" s="1087"/>
      <c r="ADI233" s="1087"/>
      <c r="ADJ233" s="1087"/>
      <c r="ADK233" s="1087"/>
      <c r="ADL233" s="1087"/>
      <c r="ADM233" s="1087"/>
      <c r="ADN233" s="1087"/>
      <c r="ADO233" s="1087"/>
      <c r="ADP233" s="1087"/>
      <c r="ADQ233" s="1087"/>
      <c r="ADR233" s="1087"/>
      <c r="ADS233" s="1087"/>
      <c r="ADT233" s="1087"/>
      <c r="ADU233" s="1087"/>
      <c r="ADV233" s="1087"/>
      <c r="ADW233" s="1087"/>
      <c r="ADX233" s="1087"/>
      <c r="ADY233" s="1087"/>
      <c r="ADZ233" s="1087"/>
      <c r="AEA233" s="1087"/>
      <c r="AEB233" s="1087"/>
      <c r="AEC233" s="1087"/>
      <c r="AED233" s="1087"/>
      <c r="AEE233" s="1087"/>
      <c r="AEF233" s="1087"/>
      <c r="AEG233" s="1087"/>
      <c r="AEH233" s="1087"/>
      <c r="AEI233" s="1087"/>
      <c r="AEJ233" s="1087"/>
      <c r="AEK233" s="1087"/>
      <c r="AEL233" s="1087"/>
      <c r="AEM233" s="1087"/>
      <c r="AEN233" s="1087"/>
      <c r="AEO233" s="1087"/>
      <c r="AEP233" s="1087"/>
      <c r="AEQ233" s="1087"/>
      <c r="AER233" s="1087"/>
      <c r="AES233" s="1087"/>
      <c r="AET233" s="1087"/>
      <c r="AEU233" s="1087"/>
      <c r="AEV233" s="1087"/>
      <c r="AEW233" s="1087"/>
      <c r="AEX233" s="1087"/>
      <c r="AEY233" s="1087"/>
      <c r="AEZ233" s="1087"/>
      <c r="AFA233" s="1087"/>
      <c r="AFB233" s="1087"/>
      <c r="AFC233" s="1087"/>
      <c r="AFD233" s="1087"/>
      <c r="AFE233" s="1087"/>
      <c r="AFF233" s="1087"/>
      <c r="AFG233" s="1087"/>
      <c r="AFH233" s="1087"/>
      <c r="AFI233" s="1087"/>
      <c r="AFJ233" s="1087"/>
      <c r="AFK233" s="1087"/>
      <c r="AFL233" s="1087"/>
      <c r="AFM233" s="1087"/>
      <c r="AFN233" s="1087"/>
      <c r="AFO233" s="1087"/>
      <c r="AFP233" s="1087"/>
      <c r="AFQ233" s="1087"/>
      <c r="AFR233" s="1087"/>
      <c r="AFS233" s="1087"/>
      <c r="AFT233" s="1087"/>
      <c r="AFU233" s="1087"/>
      <c r="AFV233" s="1087"/>
      <c r="AFW233" s="1087"/>
      <c r="AFX233" s="1087"/>
      <c r="AFY233" s="1087"/>
      <c r="AFZ233" s="1087"/>
      <c r="AGA233" s="1087"/>
      <c r="AGB233" s="1087"/>
      <c r="AGC233" s="1087"/>
      <c r="AGD233" s="1087"/>
      <c r="AGE233" s="1087"/>
      <c r="AGF233" s="1087"/>
      <c r="AGG233" s="1087"/>
      <c r="AGH233" s="1087"/>
      <c r="AGI233" s="1087"/>
      <c r="AGJ233" s="1087"/>
      <c r="AGK233" s="1087"/>
      <c r="AGL233" s="1087"/>
      <c r="AGM233" s="1087"/>
      <c r="AGN233" s="1087"/>
      <c r="AGO233" s="1087"/>
      <c r="AGP233" s="1087"/>
      <c r="AGQ233" s="1087"/>
      <c r="AGR233" s="1087"/>
      <c r="AGS233" s="1087"/>
      <c r="AGT233" s="1087"/>
      <c r="AGU233" s="1087"/>
      <c r="AGV233" s="1087"/>
      <c r="AGW233" s="1087"/>
      <c r="AGX233" s="1087"/>
      <c r="AGY233" s="1087"/>
      <c r="AGZ233" s="1087"/>
      <c r="AHA233" s="1087"/>
      <c r="AHB233" s="1087"/>
      <c r="AHC233" s="1087"/>
      <c r="AHD233" s="1087"/>
      <c r="AHE233" s="1087"/>
      <c r="AHF233" s="1087"/>
      <c r="AHG233" s="1087"/>
      <c r="AHH233" s="1087"/>
      <c r="AHI233" s="1087"/>
      <c r="AHJ233" s="1087"/>
      <c r="AHK233" s="1087"/>
      <c r="AHL233" s="1087"/>
      <c r="AHM233" s="1087"/>
      <c r="AHN233" s="1087"/>
      <c r="AHO233" s="1087"/>
      <c r="AHP233" s="1087"/>
      <c r="AHQ233" s="1087"/>
      <c r="AHR233" s="1087"/>
      <c r="AHS233" s="1087"/>
      <c r="AHT233" s="1087"/>
      <c r="AHU233" s="1087"/>
      <c r="AHV233" s="1087"/>
      <c r="AHW233" s="1087"/>
      <c r="AHX233" s="1087"/>
      <c r="AHY233" s="1087"/>
      <c r="AHZ233" s="1087"/>
      <c r="AIA233" s="1087"/>
      <c r="AIB233" s="1087"/>
      <c r="AIC233" s="1087"/>
      <c r="AID233" s="1087"/>
      <c r="AIE233" s="1087"/>
      <c r="AIF233" s="1087"/>
      <c r="AIG233" s="1087"/>
      <c r="AIH233" s="1087"/>
      <c r="AII233" s="1087"/>
      <c r="AIJ233" s="1087"/>
      <c r="AIK233" s="1087"/>
      <c r="AIL233" s="1087"/>
      <c r="AIM233" s="1087"/>
      <c r="AIN233" s="1087"/>
      <c r="AIO233" s="1087"/>
      <c r="AIP233" s="1087"/>
      <c r="AIQ233" s="1087"/>
      <c r="AIR233" s="1087"/>
      <c r="AIS233" s="1087"/>
      <c r="AIT233" s="1087"/>
      <c r="AIU233" s="1087"/>
      <c r="AIV233" s="1087"/>
      <c r="AIW233" s="1087"/>
      <c r="AIX233" s="1087"/>
      <c r="AIY233" s="1087"/>
      <c r="AIZ233" s="1087"/>
      <c r="AJA233" s="1087"/>
      <c r="AJB233" s="1087"/>
      <c r="AJC233" s="1087"/>
      <c r="AJD233" s="1087"/>
      <c r="AJE233" s="1087"/>
      <c r="AJF233" s="1087"/>
      <c r="AJG233" s="1087"/>
      <c r="AJH233" s="1087"/>
      <c r="AJI233" s="1087"/>
      <c r="AJJ233" s="1087"/>
      <c r="AJK233" s="1087"/>
      <c r="AJL233" s="1087"/>
      <c r="AJM233" s="1087"/>
      <c r="AJN233" s="1087"/>
      <c r="AJO233" s="1087"/>
      <c r="AJP233" s="1087"/>
      <c r="AJQ233" s="1087"/>
      <c r="AJR233" s="1087"/>
      <c r="AJS233" s="1087"/>
      <c r="AJT233" s="1087"/>
      <c r="AJU233" s="1087"/>
      <c r="AJV233" s="1087"/>
      <c r="AJW233" s="1087"/>
      <c r="AJX233" s="1087"/>
      <c r="AJY233" s="1087"/>
      <c r="AJZ233" s="1087"/>
      <c r="AKA233" s="1087"/>
      <c r="AKB233" s="1087"/>
      <c r="AKC233" s="1087"/>
      <c r="AKD233" s="1087"/>
      <c r="AKE233" s="1087"/>
      <c r="AKF233" s="1087"/>
      <c r="AKG233" s="1087"/>
      <c r="AKH233" s="1087"/>
      <c r="AKI233" s="1087"/>
      <c r="AKJ233" s="1087"/>
      <c r="AKK233" s="1087"/>
      <c r="AKL233" s="1087"/>
      <c r="AKM233" s="1087"/>
      <c r="AKN233" s="1087"/>
      <c r="AKO233" s="1087"/>
      <c r="AKP233" s="1087"/>
      <c r="AKQ233" s="1087"/>
      <c r="AKR233" s="1087"/>
      <c r="AKS233" s="1087"/>
      <c r="AKT233" s="1087"/>
      <c r="AKU233" s="1087"/>
      <c r="AKV233" s="1087"/>
      <c r="AKW233" s="1087"/>
      <c r="AKX233" s="1087"/>
      <c r="AKY233" s="1087"/>
      <c r="AKZ233" s="1087"/>
      <c r="ALA233" s="1087"/>
      <c r="ALB233" s="1087"/>
      <c r="ALC233" s="1087"/>
      <c r="ALD233" s="1087"/>
      <c r="ALE233" s="1087"/>
      <c r="ALF233" s="1087"/>
      <c r="ALG233" s="1087"/>
      <c r="ALH233" s="1087"/>
      <c r="ALI233" s="1087"/>
      <c r="ALJ233" s="1087"/>
      <c r="ALK233" s="1087"/>
      <c r="ALL233" s="1087"/>
      <c r="ALM233" s="1087"/>
      <c r="ALN233" s="1087"/>
      <c r="ALO233" s="1087"/>
      <c r="ALP233" s="1087"/>
      <c r="ALQ233" s="1087"/>
      <c r="ALR233" s="1087"/>
      <c r="ALS233" s="1087"/>
      <c r="ALT233" s="1087"/>
      <c r="ALU233" s="1087"/>
      <c r="ALV233" s="1087"/>
      <c r="ALW233" s="1087"/>
      <c r="ALX233" s="1087"/>
      <c r="ALY233" s="1087"/>
      <c r="ALZ233" s="1087"/>
      <c r="AMA233" s="1087"/>
      <c r="AMB233" s="1087"/>
      <c r="AMC233" s="1087"/>
      <c r="AMD233" s="1087"/>
      <c r="AME233" s="1087"/>
      <c r="AMF233" s="1087"/>
      <c r="AMG233" s="1087"/>
      <c r="AMH233" s="1087"/>
    </row>
    <row r="234" spans="1:1024" s="793" customFormat="1" ht="12" x14ac:dyDescent="0.2">
      <c r="A234" s="1113"/>
      <c r="C234" s="1085"/>
      <c r="D234" s="1085"/>
      <c r="E234" s="1085"/>
      <c r="F234" s="1085"/>
      <c r="G234" s="1085"/>
      <c r="H234" s="1357"/>
      <c r="I234" s="1087"/>
      <c r="J234" s="1087"/>
      <c r="K234" s="1087"/>
      <c r="L234" s="1087"/>
      <c r="M234" s="1087"/>
      <c r="N234" s="1087"/>
      <c r="O234" s="1087"/>
      <c r="P234" s="1087"/>
      <c r="Q234" s="1087"/>
      <c r="R234" s="1087"/>
      <c r="S234" s="1087"/>
      <c r="T234" s="1087"/>
      <c r="U234" s="1087"/>
      <c r="V234" s="1087"/>
      <c r="W234" s="1087"/>
      <c r="X234" s="1087"/>
      <c r="Y234" s="1087"/>
      <c r="Z234" s="1087"/>
      <c r="AA234" s="1087"/>
      <c r="AB234" s="1087"/>
      <c r="AC234" s="1087"/>
      <c r="AD234" s="1087"/>
      <c r="AE234" s="1087"/>
      <c r="AF234" s="1087"/>
      <c r="AG234" s="1087"/>
      <c r="AH234" s="1087"/>
      <c r="AI234" s="1087"/>
      <c r="AJ234" s="1087"/>
      <c r="AK234" s="1087"/>
      <c r="AL234" s="1087"/>
      <c r="AM234" s="1087"/>
      <c r="AN234" s="1087"/>
      <c r="AO234" s="1087"/>
      <c r="AP234" s="1087"/>
      <c r="AQ234" s="1087"/>
      <c r="AR234" s="1087"/>
      <c r="AS234" s="1087"/>
      <c r="AT234" s="1087"/>
      <c r="AU234" s="1087"/>
      <c r="AV234" s="1087"/>
      <c r="AW234" s="1087"/>
      <c r="AX234" s="1087"/>
      <c r="AY234" s="1087"/>
      <c r="AZ234" s="1087"/>
      <c r="BA234" s="1087"/>
      <c r="BB234" s="1087"/>
      <c r="BC234" s="1087"/>
      <c r="BD234" s="1087"/>
      <c r="BE234" s="1087"/>
      <c r="BF234" s="1087"/>
      <c r="BG234" s="1087"/>
      <c r="BH234" s="1087"/>
      <c r="BI234" s="1087"/>
      <c r="BJ234" s="1087"/>
      <c r="BK234" s="1087"/>
      <c r="BL234" s="1087"/>
      <c r="BM234" s="1087"/>
      <c r="BN234" s="1087"/>
      <c r="BO234" s="1087"/>
      <c r="BP234" s="1087"/>
      <c r="BQ234" s="1087"/>
      <c r="BR234" s="1087"/>
      <c r="BS234" s="1087"/>
      <c r="BT234" s="1087"/>
      <c r="BU234" s="1087"/>
      <c r="BV234" s="1087"/>
      <c r="BW234" s="1087"/>
      <c r="BX234" s="1087"/>
      <c r="BY234" s="1087"/>
      <c r="BZ234" s="1087"/>
      <c r="CA234" s="1087"/>
      <c r="CB234" s="1087"/>
      <c r="CC234" s="1087"/>
      <c r="CD234" s="1087"/>
      <c r="CE234" s="1087"/>
      <c r="CF234" s="1087"/>
      <c r="CG234" s="1087"/>
      <c r="CH234" s="1087"/>
      <c r="CI234" s="1087"/>
      <c r="CJ234" s="1087"/>
      <c r="CK234" s="1087"/>
      <c r="CL234" s="1087"/>
      <c r="CM234" s="1087"/>
      <c r="CN234" s="1087"/>
      <c r="CO234" s="1087"/>
      <c r="CP234" s="1087"/>
      <c r="CQ234" s="1087"/>
      <c r="CR234" s="1087"/>
      <c r="CS234" s="1087"/>
      <c r="CT234" s="1087"/>
      <c r="CU234" s="1087"/>
      <c r="CV234" s="1087"/>
      <c r="CW234" s="1087"/>
      <c r="CX234" s="1087"/>
      <c r="CY234" s="1087"/>
      <c r="CZ234" s="1087"/>
      <c r="DA234" s="1087"/>
      <c r="DB234" s="1087"/>
      <c r="DC234" s="1087"/>
      <c r="DD234" s="1087"/>
      <c r="DE234" s="1087"/>
      <c r="DF234" s="1087"/>
      <c r="DG234" s="1087"/>
      <c r="DH234" s="1087"/>
      <c r="DI234" s="1087"/>
      <c r="DJ234" s="1087"/>
      <c r="DK234" s="1087"/>
      <c r="DL234" s="1087"/>
      <c r="DM234" s="1087"/>
      <c r="DN234" s="1087"/>
      <c r="DO234" s="1087"/>
      <c r="DP234" s="1087"/>
      <c r="DQ234" s="1087"/>
      <c r="DR234" s="1087"/>
      <c r="DS234" s="1087"/>
      <c r="DT234" s="1087"/>
      <c r="DU234" s="1087"/>
      <c r="DV234" s="1087"/>
      <c r="DW234" s="1087"/>
      <c r="DX234" s="1087"/>
      <c r="DY234" s="1087"/>
      <c r="DZ234" s="1087"/>
      <c r="EA234" s="1087"/>
      <c r="EB234" s="1087"/>
      <c r="EC234" s="1087"/>
      <c r="ED234" s="1087"/>
      <c r="EE234" s="1087"/>
      <c r="EF234" s="1087"/>
      <c r="EG234" s="1087"/>
      <c r="EH234" s="1087"/>
      <c r="EI234" s="1087"/>
      <c r="EJ234" s="1087"/>
      <c r="EK234" s="1087"/>
      <c r="EL234" s="1087"/>
      <c r="EM234" s="1087"/>
      <c r="EN234" s="1087"/>
      <c r="EO234" s="1087"/>
      <c r="EP234" s="1087"/>
      <c r="EQ234" s="1087"/>
      <c r="ER234" s="1087"/>
      <c r="ES234" s="1087"/>
      <c r="ET234" s="1087"/>
      <c r="EU234" s="1087"/>
      <c r="EV234" s="1087"/>
      <c r="EW234" s="1087"/>
      <c r="EX234" s="1087"/>
      <c r="EY234" s="1087"/>
      <c r="EZ234" s="1087"/>
      <c r="FA234" s="1087"/>
      <c r="FB234" s="1087"/>
      <c r="FC234" s="1087"/>
      <c r="FD234" s="1087"/>
      <c r="FE234" s="1087"/>
      <c r="FF234" s="1087"/>
      <c r="FG234" s="1087"/>
      <c r="FH234" s="1087"/>
      <c r="FI234" s="1087"/>
      <c r="FJ234" s="1087"/>
      <c r="FK234" s="1087"/>
      <c r="FL234" s="1087"/>
      <c r="FM234" s="1087"/>
      <c r="FN234" s="1087"/>
      <c r="FO234" s="1087"/>
      <c r="FP234" s="1087"/>
      <c r="FQ234" s="1087"/>
      <c r="FR234" s="1087"/>
      <c r="FS234" s="1087"/>
      <c r="FT234" s="1087"/>
      <c r="FU234" s="1087"/>
      <c r="FV234" s="1087"/>
      <c r="FW234" s="1087"/>
      <c r="FX234" s="1087"/>
      <c r="FY234" s="1087"/>
      <c r="FZ234" s="1087"/>
      <c r="GA234" s="1087"/>
      <c r="GB234" s="1087"/>
      <c r="GC234" s="1087"/>
      <c r="GD234" s="1087"/>
      <c r="GE234" s="1087"/>
      <c r="GF234" s="1087"/>
      <c r="GG234" s="1087"/>
      <c r="GH234" s="1087"/>
      <c r="GI234" s="1087"/>
      <c r="GJ234" s="1087"/>
      <c r="GK234" s="1087"/>
      <c r="GL234" s="1087"/>
      <c r="GM234" s="1087"/>
      <c r="GN234" s="1087"/>
      <c r="GO234" s="1087"/>
      <c r="GP234" s="1087"/>
      <c r="GQ234" s="1087"/>
      <c r="GR234" s="1087"/>
      <c r="GS234" s="1087"/>
      <c r="GT234" s="1087"/>
      <c r="GU234" s="1087"/>
      <c r="GV234" s="1087"/>
      <c r="GW234" s="1087"/>
      <c r="GX234" s="1087"/>
      <c r="GY234" s="1087"/>
      <c r="GZ234" s="1087"/>
      <c r="HA234" s="1087"/>
      <c r="HB234" s="1087"/>
      <c r="HC234" s="1087"/>
      <c r="HD234" s="1087"/>
      <c r="HE234" s="1087"/>
      <c r="HF234" s="1087"/>
      <c r="HG234" s="1087"/>
      <c r="HH234" s="1087"/>
      <c r="HI234" s="1087"/>
      <c r="HJ234" s="1087"/>
      <c r="HK234" s="1087"/>
      <c r="HL234" s="1087"/>
      <c r="HM234" s="1087"/>
      <c r="HN234" s="1087"/>
      <c r="HO234" s="1087"/>
      <c r="HP234" s="1087"/>
      <c r="HQ234" s="1087"/>
      <c r="HR234" s="1087"/>
      <c r="HS234" s="1087"/>
      <c r="HT234" s="1087"/>
      <c r="HU234" s="1087"/>
      <c r="HV234" s="1087"/>
      <c r="HW234" s="1087"/>
      <c r="HX234" s="1087"/>
      <c r="HY234" s="1087"/>
      <c r="HZ234" s="1087"/>
      <c r="IA234" s="1087"/>
      <c r="IB234" s="1087"/>
      <c r="IC234" s="1087"/>
      <c r="ID234" s="1087"/>
      <c r="IE234" s="1087"/>
      <c r="IF234" s="1087"/>
      <c r="IG234" s="1087"/>
      <c r="IH234" s="1087"/>
      <c r="II234" s="1087"/>
      <c r="IJ234" s="1087"/>
      <c r="IK234" s="1087"/>
      <c r="IL234" s="1087"/>
      <c r="IM234" s="1087"/>
      <c r="IN234" s="1087"/>
      <c r="IO234" s="1087"/>
      <c r="IP234" s="1087"/>
      <c r="IQ234" s="1087"/>
      <c r="IR234" s="1087"/>
      <c r="IS234" s="1087"/>
      <c r="IT234" s="1087"/>
      <c r="IU234" s="1087"/>
      <c r="IV234" s="1087"/>
      <c r="IW234" s="1087"/>
      <c r="IX234" s="1087"/>
      <c r="IY234" s="1087"/>
      <c r="IZ234" s="1087"/>
      <c r="JA234" s="1087"/>
      <c r="JB234" s="1087"/>
      <c r="JC234" s="1087"/>
      <c r="JD234" s="1087"/>
      <c r="JE234" s="1087"/>
      <c r="JF234" s="1087"/>
      <c r="JG234" s="1087"/>
      <c r="JH234" s="1087"/>
      <c r="JI234" s="1087"/>
      <c r="JJ234" s="1087"/>
      <c r="JK234" s="1087"/>
      <c r="JL234" s="1087"/>
      <c r="JM234" s="1087"/>
      <c r="JN234" s="1087"/>
      <c r="JO234" s="1087"/>
      <c r="JP234" s="1087"/>
      <c r="JQ234" s="1087"/>
      <c r="JR234" s="1087"/>
      <c r="JS234" s="1087"/>
      <c r="JT234" s="1087"/>
      <c r="JU234" s="1087"/>
      <c r="JV234" s="1087"/>
      <c r="JW234" s="1087"/>
      <c r="JX234" s="1087"/>
      <c r="JY234" s="1087"/>
      <c r="JZ234" s="1087"/>
      <c r="KA234" s="1087"/>
      <c r="KB234" s="1087"/>
      <c r="KC234" s="1087"/>
      <c r="KD234" s="1087"/>
      <c r="KE234" s="1087"/>
      <c r="KF234" s="1087"/>
      <c r="KG234" s="1087"/>
      <c r="KH234" s="1087"/>
      <c r="KI234" s="1087"/>
      <c r="KJ234" s="1087"/>
      <c r="KK234" s="1087"/>
      <c r="KL234" s="1087"/>
      <c r="KM234" s="1087"/>
      <c r="KN234" s="1087"/>
      <c r="KO234" s="1087"/>
      <c r="KP234" s="1087"/>
      <c r="KQ234" s="1087"/>
      <c r="KR234" s="1087"/>
      <c r="KS234" s="1087"/>
      <c r="KT234" s="1087"/>
      <c r="KU234" s="1087"/>
      <c r="KV234" s="1087"/>
      <c r="KW234" s="1087"/>
      <c r="KX234" s="1087"/>
      <c r="KY234" s="1087"/>
      <c r="KZ234" s="1087"/>
      <c r="LA234" s="1087"/>
      <c r="LB234" s="1087"/>
      <c r="LC234" s="1087"/>
      <c r="LD234" s="1087"/>
      <c r="LE234" s="1087"/>
      <c r="LF234" s="1087"/>
      <c r="LG234" s="1087"/>
      <c r="LH234" s="1087"/>
      <c r="LI234" s="1087"/>
      <c r="LJ234" s="1087"/>
      <c r="LK234" s="1087"/>
      <c r="LL234" s="1087"/>
      <c r="LM234" s="1087"/>
      <c r="LN234" s="1087"/>
      <c r="LO234" s="1087"/>
      <c r="LP234" s="1087"/>
      <c r="LQ234" s="1087"/>
      <c r="LR234" s="1087"/>
      <c r="LS234" s="1087"/>
      <c r="LT234" s="1087"/>
      <c r="LU234" s="1087"/>
      <c r="LV234" s="1087"/>
      <c r="LW234" s="1087"/>
      <c r="LX234" s="1087"/>
      <c r="LY234" s="1087"/>
      <c r="LZ234" s="1087"/>
      <c r="MA234" s="1087"/>
      <c r="MB234" s="1087"/>
      <c r="MC234" s="1087"/>
      <c r="MD234" s="1087"/>
      <c r="ME234" s="1087"/>
      <c r="MF234" s="1087"/>
      <c r="MG234" s="1087"/>
      <c r="MH234" s="1087"/>
      <c r="MI234" s="1087"/>
      <c r="MJ234" s="1087"/>
      <c r="MK234" s="1087"/>
      <c r="ML234" s="1087"/>
      <c r="MM234" s="1087"/>
      <c r="MN234" s="1087"/>
      <c r="MO234" s="1087"/>
      <c r="MP234" s="1087"/>
      <c r="MQ234" s="1087"/>
      <c r="MR234" s="1087"/>
      <c r="MS234" s="1087"/>
      <c r="MT234" s="1087"/>
      <c r="MU234" s="1087"/>
      <c r="MV234" s="1087"/>
      <c r="MW234" s="1087"/>
      <c r="MX234" s="1087"/>
      <c r="MY234" s="1087"/>
      <c r="MZ234" s="1087"/>
      <c r="NA234" s="1087"/>
      <c r="NB234" s="1087"/>
      <c r="NC234" s="1087"/>
      <c r="ND234" s="1087"/>
      <c r="NE234" s="1087"/>
      <c r="NF234" s="1087"/>
      <c r="NG234" s="1087"/>
      <c r="NH234" s="1087"/>
      <c r="NI234" s="1087"/>
      <c r="NJ234" s="1087"/>
      <c r="NK234" s="1087"/>
      <c r="NL234" s="1087"/>
      <c r="NM234" s="1087"/>
      <c r="NN234" s="1087"/>
      <c r="NO234" s="1087"/>
      <c r="NP234" s="1087"/>
      <c r="NQ234" s="1087"/>
      <c r="NR234" s="1087"/>
      <c r="NS234" s="1087"/>
      <c r="NT234" s="1087"/>
      <c r="NU234" s="1087"/>
      <c r="NV234" s="1087"/>
      <c r="NW234" s="1087"/>
      <c r="NX234" s="1087"/>
      <c r="NY234" s="1087"/>
      <c r="NZ234" s="1087"/>
      <c r="OA234" s="1087"/>
      <c r="OB234" s="1087"/>
      <c r="OC234" s="1087"/>
      <c r="OD234" s="1087"/>
      <c r="OE234" s="1087"/>
      <c r="OF234" s="1087"/>
      <c r="OG234" s="1087"/>
      <c r="OH234" s="1087"/>
      <c r="OI234" s="1087"/>
      <c r="OJ234" s="1087"/>
      <c r="OK234" s="1087"/>
      <c r="OL234" s="1087"/>
      <c r="OM234" s="1087"/>
      <c r="ON234" s="1087"/>
      <c r="OO234" s="1087"/>
      <c r="OP234" s="1087"/>
      <c r="OQ234" s="1087"/>
      <c r="OR234" s="1087"/>
      <c r="OS234" s="1087"/>
      <c r="OT234" s="1087"/>
      <c r="OU234" s="1087"/>
      <c r="OV234" s="1087"/>
      <c r="OW234" s="1087"/>
      <c r="OX234" s="1087"/>
      <c r="OY234" s="1087"/>
      <c r="OZ234" s="1087"/>
      <c r="PA234" s="1087"/>
      <c r="PB234" s="1087"/>
      <c r="PC234" s="1087"/>
      <c r="PD234" s="1087"/>
      <c r="PE234" s="1087"/>
      <c r="PF234" s="1087"/>
      <c r="PG234" s="1087"/>
      <c r="PH234" s="1087"/>
      <c r="PI234" s="1087"/>
      <c r="PJ234" s="1087"/>
      <c r="PK234" s="1087"/>
      <c r="PL234" s="1087"/>
      <c r="PM234" s="1087"/>
      <c r="PN234" s="1087"/>
      <c r="PO234" s="1087"/>
      <c r="PP234" s="1087"/>
      <c r="PQ234" s="1087"/>
      <c r="PR234" s="1087"/>
      <c r="PS234" s="1087"/>
      <c r="PT234" s="1087"/>
      <c r="PU234" s="1087"/>
      <c r="PV234" s="1087"/>
      <c r="PW234" s="1087"/>
      <c r="PX234" s="1087"/>
      <c r="PY234" s="1087"/>
      <c r="PZ234" s="1087"/>
      <c r="QA234" s="1087"/>
      <c r="QB234" s="1087"/>
      <c r="QC234" s="1087"/>
      <c r="QD234" s="1087"/>
      <c r="QE234" s="1087"/>
      <c r="QF234" s="1087"/>
      <c r="QG234" s="1087"/>
      <c r="QH234" s="1087"/>
      <c r="QI234" s="1087"/>
      <c r="QJ234" s="1087"/>
      <c r="QK234" s="1087"/>
      <c r="QL234" s="1087"/>
      <c r="QM234" s="1087"/>
      <c r="QN234" s="1087"/>
      <c r="QO234" s="1087"/>
      <c r="QP234" s="1087"/>
      <c r="QQ234" s="1087"/>
      <c r="QR234" s="1087"/>
      <c r="QS234" s="1087"/>
      <c r="QT234" s="1087"/>
      <c r="QU234" s="1087"/>
      <c r="QV234" s="1087"/>
      <c r="QW234" s="1087"/>
      <c r="QX234" s="1087"/>
      <c r="QY234" s="1087"/>
      <c r="QZ234" s="1087"/>
      <c r="RA234" s="1087"/>
      <c r="RB234" s="1087"/>
      <c r="RC234" s="1087"/>
      <c r="RD234" s="1087"/>
      <c r="RE234" s="1087"/>
      <c r="RF234" s="1087"/>
      <c r="RG234" s="1087"/>
      <c r="RH234" s="1087"/>
      <c r="RI234" s="1087"/>
      <c r="RJ234" s="1087"/>
      <c r="RK234" s="1087"/>
      <c r="RL234" s="1087"/>
      <c r="RM234" s="1087"/>
      <c r="RN234" s="1087"/>
      <c r="RO234" s="1087"/>
      <c r="RP234" s="1087"/>
      <c r="RQ234" s="1087"/>
      <c r="RR234" s="1087"/>
      <c r="RS234" s="1087"/>
      <c r="RT234" s="1087"/>
      <c r="RU234" s="1087"/>
      <c r="RV234" s="1087"/>
      <c r="RW234" s="1087"/>
      <c r="RX234" s="1087"/>
      <c r="RY234" s="1087"/>
      <c r="RZ234" s="1087"/>
      <c r="SA234" s="1087"/>
      <c r="SB234" s="1087"/>
      <c r="SC234" s="1087"/>
      <c r="SD234" s="1087"/>
      <c r="SE234" s="1087"/>
      <c r="SF234" s="1087"/>
      <c r="SG234" s="1087"/>
      <c r="SH234" s="1087"/>
      <c r="SI234" s="1087"/>
      <c r="SJ234" s="1087"/>
      <c r="SK234" s="1087"/>
      <c r="SL234" s="1087"/>
      <c r="SM234" s="1087"/>
      <c r="SN234" s="1087"/>
      <c r="SO234" s="1087"/>
      <c r="SP234" s="1087"/>
      <c r="SQ234" s="1087"/>
      <c r="SR234" s="1087"/>
      <c r="SS234" s="1087"/>
      <c r="ST234" s="1087"/>
      <c r="SU234" s="1087"/>
      <c r="SV234" s="1087"/>
      <c r="SW234" s="1087"/>
      <c r="SX234" s="1087"/>
      <c r="SY234" s="1087"/>
      <c r="SZ234" s="1087"/>
      <c r="TA234" s="1087"/>
      <c r="TB234" s="1087"/>
      <c r="TC234" s="1087"/>
      <c r="TD234" s="1087"/>
      <c r="TE234" s="1087"/>
      <c r="TF234" s="1087"/>
      <c r="TG234" s="1087"/>
      <c r="TH234" s="1087"/>
      <c r="TI234" s="1087"/>
      <c r="TJ234" s="1087"/>
      <c r="TK234" s="1087"/>
      <c r="TL234" s="1087"/>
      <c r="TM234" s="1087"/>
      <c r="TN234" s="1087"/>
      <c r="TO234" s="1087"/>
      <c r="TP234" s="1087"/>
      <c r="TQ234" s="1087"/>
      <c r="TR234" s="1087"/>
      <c r="TS234" s="1087"/>
      <c r="TT234" s="1087"/>
      <c r="TU234" s="1087"/>
      <c r="TV234" s="1087"/>
      <c r="TW234" s="1087"/>
      <c r="TX234" s="1087"/>
      <c r="TY234" s="1087"/>
      <c r="TZ234" s="1087"/>
      <c r="UA234" s="1087"/>
      <c r="UB234" s="1087"/>
      <c r="UC234" s="1087"/>
      <c r="UD234" s="1087"/>
      <c r="UE234" s="1087"/>
      <c r="UF234" s="1087"/>
      <c r="UG234" s="1087"/>
      <c r="UH234" s="1087"/>
      <c r="UI234" s="1087"/>
      <c r="UJ234" s="1087"/>
      <c r="UK234" s="1087"/>
      <c r="UL234" s="1087"/>
      <c r="UM234" s="1087"/>
      <c r="UN234" s="1087"/>
      <c r="UO234" s="1087"/>
      <c r="UP234" s="1087"/>
      <c r="UQ234" s="1087"/>
      <c r="UR234" s="1087"/>
      <c r="US234" s="1087"/>
      <c r="UT234" s="1087"/>
      <c r="UU234" s="1087"/>
      <c r="UV234" s="1087"/>
      <c r="UW234" s="1087"/>
      <c r="UX234" s="1087"/>
      <c r="UY234" s="1087"/>
      <c r="UZ234" s="1087"/>
      <c r="VA234" s="1087"/>
      <c r="VB234" s="1087"/>
      <c r="VC234" s="1087"/>
      <c r="VD234" s="1087"/>
      <c r="VE234" s="1087"/>
      <c r="VF234" s="1087"/>
      <c r="VG234" s="1087"/>
      <c r="VH234" s="1087"/>
      <c r="VI234" s="1087"/>
      <c r="VJ234" s="1087"/>
      <c r="VK234" s="1087"/>
      <c r="VL234" s="1087"/>
      <c r="VM234" s="1087"/>
      <c r="VN234" s="1087"/>
      <c r="VO234" s="1087"/>
      <c r="VP234" s="1087"/>
      <c r="VQ234" s="1087"/>
      <c r="VR234" s="1087"/>
      <c r="VS234" s="1087"/>
      <c r="VT234" s="1087"/>
      <c r="VU234" s="1087"/>
      <c r="VV234" s="1087"/>
      <c r="VW234" s="1087"/>
      <c r="VX234" s="1087"/>
      <c r="VY234" s="1087"/>
      <c r="VZ234" s="1087"/>
      <c r="WA234" s="1087"/>
      <c r="WB234" s="1087"/>
      <c r="WC234" s="1087"/>
      <c r="WD234" s="1087"/>
      <c r="WE234" s="1087"/>
      <c r="WF234" s="1087"/>
      <c r="WG234" s="1087"/>
      <c r="WH234" s="1087"/>
      <c r="WI234" s="1087"/>
      <c r="WJ234" s="1087"/>
      <c r="WK234" s="1087"/>
      <c r="WL234" s="1087"/>
      <c r="WM234" s="1087"/>
      <c r="WN234" s="1087"/>
      <c r="WO234" s="1087"/>
      <c r="WP234" s="1087"/>
      <c r="WQ234" s="1087"/>
      <c r="WR234" s="1087"/>
      <c r="WS234" s="1087"/>
      <c r="WT234" s="1087"/>
      <c r="WU234" s="1087"/>
      <c r="WV234" s="1087"/>
      <c r="WW234" s="1087"/>
      <c r="WX234" s="1087"/>
      <c r="WY234" s="1087"/>
      <c r="WZ234" s="1087"/>
      <c r="XA234" s="1087"/>
      <c r="XB234" s="1087"/>
      <c r="XC234" s="1087"/>
      <c r="XD234" s="1087"/>
      <c r="XE234" s="1087"/>
      <c r="XF234" s="1087"/>
      <c r="XG234" s="1087"/>
      <c r="XH234" s="1087"/>
      <c r="XI234" s="1087"/>
      <c r="XJ234" s="1087"/>
      <c r="XK234" s="1087"/>
      <c r="XL234" s="1087"/>
      <c r="XM234" s="1087"/>
      <c r="XN234" s="1087"/>
      <c r="XO234" s="1087"/>
      <c r="XP234" s="1087"/>
      <c r="XQ234" s="1087"/>
      <c r="XR234" s="1087"/>
      <c r="XS234" s="1087"/>
      <c r="XT234" s="1087"/>
      <c r="XU234" s="1087"/>
      <c r="XV234" s="1087"/>
      <c r="XW234" s="1087"/>
      <c r="XX234" s="1087"/>
      <c r="XY234" s="1087"/>
      <c r="XZ234" s="1087"/>
      <c r="YA234" s="1087"/>
      <c r="YB234" s="1087"/>
      <c r="YC234" s="1087"/>
      <c r="YD234" s="1087"/>
      <c r="YE234" s="1087"/>
      <c r="YF234" s="1087"/>
      <c r="YG234" s="1087"/>
      <c r="YH234" s="1087"/>
      <c r="YI234" s="1087"/>
      <c r="YJ234" s="1087"/>
      <c r="YK234" s="1087"/>
      <c r="YL234" s="1087"/>
      <c r="YM234" s="1087"/>
      <c r="YN234" s="1087"/>
      <c r="YO234" s="1087"/>
      <c r="YP234" s="1087"/>
      <c r="YQ234" s="1087"/>
      <c r="YR234" s="1087"/>
      <c r="YS234" s="1087"/>
      <c r="YT234" s="1087"/>
      <c r="YU234" s="1087"/>
      <c r="YV234" s="1087"/>
      <c r="YW234" s="1087"/>
      <c r="YX234" s="1087"/>
      <c r="YY234" s="1087"/>
      <c r="YZ234" s="1087"/>
      <c r="ZA234" s="1087"/>
      <c r="ZB234" s="1087"/>
      <c r="ZC234" s="1087"/>
      <c r="ZD234" s="1087"/>
      <c r="ZE234" s="1087"/>
      <c r="ZF234" s="1087"/>
      <c r="ZG234" s="1087"/>
      <c r="ZH234" s="1087"/>
      <c r="ZI234" s="1087"/>
      <c r="ZJ234" s="1087"/>
      <c r="ZK234" s="1087"/>
      <c r="ZL234" s="1087"/>
      <c r="ZM234" s="1087"/>
      <c r="ZN234" s="1087"/>
      <c r="ZO234" s="1087"/>
      <c r="ZP234" s="1087"/>
      <c r="ZQ234" s="1087"/>
      <c r="ZR234" s="1087"/>
      <c r="ZS234" s="1087"/>
      <c r="ZT234" s="1087"/>
      <c r="ZU234" s="1087"/>
      <c r="ZV234" s="1087"/>
      <c r="ZW234" s="1087"/>
      <c r="ZX234" s="1087"/>
      <c r="ZY234" s="1087"/>
      <c r="ZZ234" s="1087"/>
      <c r="AAA234" s="1087"/>
      <c r="AAB234" s="1087"/>
      <c r="AAC234" s="1087"/>
      <c r="AAD234" s="1087"/>
      <c r="AAE234" s="1087"/>
      <c r="AAF234" s="1087"/>
      <c r="AAG234" s="1087"/>
      <c r="AAH234" s="1087"/>
      <c r="AAI234" s="1087"/>
      <c r="AAJ234" s="1087"/>
      <c r="AAK234" s="1087"/>
      <c r="AAL234" s="1087"/>
      <c r="AAM234" s="1087"/>
      <c r="AAN234" s="1087"/>
      <c r="AAO234" s="1087"/>
      <c r="AAP234" s="1087"/>
      <c r="AAQ234" s="1087"/>
      <c r="AAR234" s="1087"/>
      <c r="AAS234" s="1087"/>
      <c r="AAT234" s="1087"/>
      <c r="AAU234" s="1087"/>
      <c r="AAV234" s="1087"/>
      <c r="AAW234" s="1087"/>
      <c r="AAX234" s="1087"/>
      <c r="AAY234" s="1087"/>
      <c r="AAZ234" s="1087"/>
      <c r="ABA234" s="1087"/>
      <c r="ABB234" s="1087"/>
      <c r="ABC234" s="1087"/>
      <c r="ABD234" s="1087"/>
      <c r="ABE234" s="1087"/>
      <c r="ABF234" s="1087"/>
      <c r="ABG234" s="1087"/>
      <c r="ABH234" s="1087"/>
      <c r="ABI234" s="1087"/>
      <c r="ABJ234" s="1087"/>
      <c r="ABK234" s="1087"/>
      <c r="ABL234" s="1087"/>
      <c r="ABM234" s="1087"/>
      <c r="ABN234" s="1087"/>
      <c r="ABO234" s="1087"/>
      <c r="ABP234" s="1087"/>
      <c r="ABQ234" s="1087"/>
      <c r="ABR234" s="1087"/>
      <c r="ABS234" s="1087"/>
      <c r="ABT234" s="1087"/>
      <c r="ABU234" s="1087"/>
      <c r="ABV234" s="1087"/>
      <c r="ABW234" s="1087"/>
      <c r="ABX234" s="1087"/>
      <c r="ABY234" s="1087"/>
      <c r="ABZ234" s="1087"/>
      <c r="ACA234" s="1087"/>
      <c r="ACB234" s="1087"/>
      <c r="ACC234" s="1087"/>
      <c r="ACD234" s="1087"/>
      <c r="ACE234" s="1087"/>
      <c r="ACF234" s="1087"/>
      <c r="ACG234" s="1087"/>
      <c r="ACH234" s="1087"/>
      <c r="ACI234" s="1087"/>
      <c r="ACJ234" s="1087"/>
      <c r="ACK234" s="1087"/>
      <c r="ACL234" s="1087"/>
      <c r="ACM234" s="1087"/>
      <c r="ACN234" s="1087"/>
      <c r="ACO234" s="1087"/>
      <c r="ACP234" s="1087"/>
      <c r="ACQ234" s="1087"/>
      <c r="ACR234" s="1087"/>
      <c r="ACS234" s="1087"/>
      <c r="ACT234" s="1087"/>
      <c r="ACU234" s="1087"/>
      <c r="ACV234" s="1087"/>
      <c r="ACW234" s="1087"/>
      <c r="ACX234" s="1087"/>
      <c r="ACY234" s="1087"/>
      <c r="ACZ234" s="1087"/>
      <c r="ADA234" s="1087"/>
      <c r="ADB234" s="1087"/>
      <c r="ADC234" s="1087"/>
      <c r="ADD234" s="1087"/>
      <c r="ADE234" s="1087"/>
      <c r="ADF234" s="1087"/>
      <c r="ADG234" s="1087"/>
      <c r="ADH234" s="1087"/>
      <c r="ADI234" s="1087"/>
      <c r="ADJ234" s="1087"/>
      <c r="ADK234" s="1087"/>
      <c r="ADL234" s="1087"/>
      <c r="ADM234" s="1087"/>
      <c r="ADN234" s="1087"/>
      <c r="ADO234" s="1087"/>
      <c r="ADP234" s="1087"/>
      <c r="ADQ234" s="1087"/>
      <c r="ADR234" s="1087"/>
      <c r="ADS234" s="1087"/>
      <c r="ADT234" s="1087"/>
      <c r="ADU234" s="1087"/>
      <c r="ADV234" s="1087"/>
      <c r="ADW234" s="1087"/>
      <c r="ADX234" s="1087"/>
      <c r="ADY234" s="1087"/>
      <c r="ADZ234" s="1087"/>
      <c r="AEA234" s="1087"/>
      <c r="AEB234" s="1087"/>
      <c r="AEC234" s="1087"/>
      <c r="AED234" s="1087"/>
      <c r="AEE234" s="1087"/>
      <c r="AEF234" s="1087"/>
      <c r="AEG234" s="1087"/>
      <c r="AEH234" s="1087"/>
      <c r="AEI234" s="1087"/>
      <c r="AEJ234" s="1087"/>
      <c r="AEK234" s="1087"/>
      <c r="AEL234" s="1087"/>
      <c r="AEM234" s="1087"/>
      <c r="AEN234" s="1087"/>
      <c r="AEO234" s="1087"/>
      <c r="AEP234" s="1087"/>
      <c r="AEQ234" s="1087"/>
      <c r="AER234" s="1087"/>
      <c r="AES234" s="1087"/>
      <c r="AET234" s="1087"/>
      <c r="AEU234" s="1087"/>
      <c r="AEV234" s="1087"/>
      <c r="AEW234" s="1087"/>
      <c r="AEX234" s="1087"/>
      <c r="AEY234" s="1087"/>
      <c r="AEZ234" s="1087"/>
      <c r="AFA234" s="1087"/>
      <c r="AFB234" s="1087"/>
      <c r="AFC234" s="1087"/>
      <c r="AFD234" s="1087"/>
      <c r="AFE234" s="1087"/>
      <c r="AFF234" s="1087"/>
      <c r="AFG234" s="1087"/>
      <c r="AFH234" s="1087"/>
      <c r="AFI234" s="1087"/>
      <c r="AFJ234" s="1087"/>
      <c r="AFK234" s="1087"/>
      <c r="AFL234" s="1087"/>
      <c r="AFM234" s="1087"/>
      <c r="AFN234" s="1087"/>
      <c r="AFO234" s="1087"/>
      <c r="AFP234" s="1087"/>
      <c r="AFQ234" s="1087"/>
      <c r="AFR234" s="1087"/>
      <c r="AFS234" s="1087"/>
      <c r="AFT234" s="1087"/>
      <c r="AFU234" s="1087"/>
      <c r="AFV234" s="1087"/>
      <c r="AFW234" s="1087"/>
      <c r="AFX234" s="1087"/>
      <c r="AFY234" s="1087"/>
      <c r="AFZ234" s="1087"/>
      <c r="AGA234" s="1087"/>
      <c r="AGB234" s="1087"/>
      <c r="AGC234" s="1087"/>
      <c r="AGD234" s="1087"/>
      <c r="AGE234" s="1087"/>
      <c r="AGF234" s="1087"/>
      <c r="AGG234" s="1087"/>
      <c r="AGH234" s="1087"/>
      <c r="AGI234" s="1087"/>
      <c r="AGJ234" s="1087"/>
      <c r="AGK234" s="1087"/>
      <c r="AGL234" s="1087"/>
      <c r="AGM234" s="1087"/>
      <c r="AGN234" s="1087"/>
      <c r="AGO234" s="1087"/>
      <c r="AGP234" s="1087"/>
      <c r="AGQ234" s="1087"/>
      <c r="AGR234" s="1087"/>
      <c r="AGS234" s="1087"/>
      <c r="AGT234" s="1087"/>
      <c r="AGU234" s="1087"/>
      <c r="AGV234" s="1087"/>
      <c r="AGW234" s="1087"/>
      <c r="AGX234" s="1087"/>
      <c r="AGY234" s="1087"/>
      <c r="AGZ234" s="1087"/>
      <c r="AHA234" s="1087"/>
      <c r="AHB234" s="1087"/>
      <c r="AHC234" s="1087"/>
      <c r="AHD234" s="1087"/>
      <c r="AHE234" s="1087"/>
      <c r="AHF234" s="1087"/>
      <c r="AHG234" s="1087"/>
      <c r="AHH234" s="1087"/>
      <c r="AHI234" s="1087"/>
      <c r="AHJ234" s="1087"/>
      <c r="AHK234" s="1087"/>
      <c r="AHL234" s="1087"/>
      <c r="AHM234" s="1087"/>
      <c r="AHN234" s="1087"/>
      <c r="AHO234" s="1087"/>
      <c r="AHP234" s="1087"/>
      <c r="AHQ234" s="1087"/>
      <c r="AHR234" s="1087"/>
      <c r="AHS234" s="1087"/>
      <c r="AHT234" s="1087"/>
      <c r="AHU234" s="1087"/>
      <c r="AHV234" s="1087"/>
      <c r="AHW234" s="1087"/>
      <c r="AHX234" s="1087"/>
      <c r="AHY234" s="1087"/>
      <c r="AHZ234" s="1087"/>
      <c r="AIA234" s="1087"/>
      <c r="AIB234" s="1087"/>
      <c r="AIC234" s="1087"/>
      <c r="AID234" s="1087"/>
      <c r="AIE234" s="1087"/>
      <c r="AIF234" s="1087"/>
      <c r="AIG234" s="1087"/>
      <c r="AIH234" s="1087"/>
      <c r="AII234" s="1087"/>
      <c r="AIJ234" s="1087"/>
      <c r="AIK234" s="1087"/>
      <c r="AIL234" s="1087"/>
      <c r="AIM234" s="1087"/>
      <c r="AIN234" s="1087"/>
      <c r="AIO234" s="1087"/>
      <c r="AIP234" s="1087"/>
      <c r="AIQ234" s="1087"/>
      <c r="AIR234" s="1087"/>
      <c r="AIS234" s="1087"/>
      <c r="AIT234" s="1087"/>
      <c r="AIU234" s="1087"/>
      <c r="AIV234" s="1087"/>
      <c r="AIW234" s="1087"/>
      <c r="AIX234" s="1087"/>
      <c r="AIY234" s="1087"/>
      <c r="AIZ234" s="1087"/>
      <c r="AJA234" s="1087"/>
      <c r="AJB234" s="1087"/>
      <c r="AJC234" s="1087"/>
      <c r="AJD234" s="1087"/>
      <c r="AJE234" s="1087"/>
      <c r="AJF234" s="1087"/>
      <c r="AJG234" s="1087"/>
      <c r="AJH234" s="1087"/>
      <c r="AJI234" s="1087"/>
      <c r="AJJ234" s="1087"/>
      <c r="AJK234" s="1087"/>
      <c r="AJL234" s="1087"/>
      <c r="AJM234" s="1087"/>
      <c r="AJN234" s="1087"/>
      <c r="AJO234" s="1087"/>
      <c r="AJP234" s="1087"/>
      <c r="AJQ234" s="1087"/>
      <c r="AJR234" s="1087"/>
      <c r="AJS234" s="1087"/>
      <c r="AJT234" s="1087"/>
      <c r="AJU234" s="1087"/>
      <c r="AJV234" s="1087"/>
      <c r="AJW234" s="1087"/>
      <c r="AJX234" s="1087"/>
      <c r="AJY234" s="1087"/>
      <c r="AJZ234" s="1087"/>
      <c r="AKA234" s="1087"/>
      <c r="AKB234" s="1087"/>
      <c r="AKC234" s="1087"/>
      <c r="AKD234" s="1087"/>
      <c r="AKE234" s="1087"/>
      <c r="AKF234" s="1087"/>
      <c r="AKG234" s="1087"/>
      <c r="AKH234" s="1087"/>
      <c r="AKI234" s="1087"/>
      <c r="AKJ234" s="1087"/>
      <c r="AKK234" s="1087"/>
      <c r="AKL234" s="1087"/>
      <c r="AKM234" s="1087"/>
      <c r="AKN234" s="1087"/>
      <c r="AKO234" s="1087"/>
      <c r="AKP234" s="1087"/>
      <c r="AKQ234" s="1087"/>
      <c r="AKR234" s="1087"/>
      <c r="AKS234" s="1087"/>
      <c r="AKT234" s="1087"/>
      <c r="AKU234" s="1087"/>
      <c r="AKV234" s="1087"/>
      <c r="AKW234" s="1087"/>
      <c r="AKX234" s="1087"/>
      <c r="AKY234" s="1087"/>
      <c r="AKZ234" s="1087"/>
      <c r="ALA234" s="1087"/>
      <c r="ALB234" s="1087"/>
      <c r="ALC234" s="1087"/>
      <c r="ALD234" s="1087"/>
      <c r="ALE234" s="1087"/>
      <c r="ALF234" s="1087"/>
      <c r="ALG234" s="1087"/>
      <c r="ALH234" s="1087"/>
      <c r="ALI234" s="1087"/>
      <c r="ALJ234" s="1087"/>
      <c r="ALK234" s="1087"/>
      <c r="ALL234" s="1087"/>
      <c r="ALM234" s="1087"/>
      <c r="ALN234" s="1087"/>
      <c r="ALO234" s="1087"/>
      <c r="ALP234" s="1087"/>
      <c r="ALQ234" s="1087"/>
      <c r="ALR234" s="1087"/>
      <c r="ALS234" s="1087"/>
      <c r="ALT234" s="1087"/>
      <c r="ALU234" s="1087"/>
      <c r="ALV234" s="1087"/>
      <c r="ALW234" s="1087"/>
      <c r="ALX234" s="1087"/>
      <c r="ALY234" s="1087"/>
      <c r="ALZ234" s="1087"/>
      <c r="AMA234" s="1087"/>
      <c r="AMB234" s="1087"/>
      <c r="AMC234" s="1087"/>
      <c r="AMD234" s="1087"/>
      <c r="AME234" s="1087"/>
      <c r="AMF234" s="1087"/>
      <c r="AMG234" s="1087"/>
      <c r="AMH234" s="1087"/>
    </row>
    <row r="235" spans="1:1024" s="1116" customFormat="1" ht="12" x14ac:dyDescent="0.2">
      <c r="A235" s="1111">
        <v>3</v>
      </c>
      <c r="B235" s="1083" t="s">
        <v>2832</v>
      </c>
      <c r="C235" s="1084">
        <v>8093037497.1300001</v>
      </c>
      <c r="D235" s="1084">
        <v>0</v>
      </c>
      <c r="E235" s="1084">
        <v>8093037497.1300001</v>
      </c>
      <c r="F235" s="1084">
        <v>2216570362.5500002</v>
      </c>
      <c r="G235" s="1084">
        <v>5876467134.5799999</v>
      </c>
      <c r="H235" s="1356">
        <f>F235/E235</f>
        <v>0.27388608582822621</v>
      </c>
      <c r="AMI235" s="1083"/>
      <c r="AMJ235" s="1083"/>
    </row>
    <row r="236" spans="1:1024" s="793" customFormat="1" ht="12" x14ac:dyDescent="0.2">
      <c r="A236" s="1113" t="s">
        <v>2833</v>
      </c>
      <c r="B236" s="793" t="s">
        <v>2834</v>
      </c>
      <c r="C236" s="1085">
        <v>7938137497.1300001</v>
      </c>
      <c r="D236" s="1085">
        <v>0</v>
      </c>
      <c r="E236" s="1085">
        <v>7938137497.1300001</v>
      </c>
      <c r="F236" s="1085">
        <v>2153726949.52</v>
      </c>
      <c r="G236" s="1085">
        <v>5784410547.6099997</v>
      </c>
      <c r="H236" s="1357">
        <f t="shared" ref="H236:H243" si="5">F236/E236</f>
        <v>0.27131388821353508</v>
      </c>
      <c r="I236" s="1087"/>
      <c r="J236" s="1087"/>
      <c r="K236" s="1087"/>
      <c r="L236" s="1087"/>
      <c r="M236" s="1087"/>
      <c r="N236" s="1087"/>
      <c r="O236" s="1087"/>
      <c r="P236" s="1087"/>
      <c r="Q236" s="1087"/>
      <c r="R236" s="1087"/>
      <c r="S236" s="1087"/>
      <c r="T236" s="1087"/>
      <c r="U236" s="1087"/>
      <c r="V236" s="1087"/>
      <c r="W236" s="1087"/>
      <c r="X236" s="1087"/>
      <c r="Y236" s="1087"/>
      <c r="Z236" s="1087"/>
      <c r="AA236" s="1087"/>
      <c r="AB236" s="1087"/>
      <c r="AC236" s="1087"/>
      <c r="AD236" s="1087"/>
      <c r="AE236" s="1087"/>
      <c r="AF236" s="1087"/>
      <c r="AG236" s="1087"/>
      <c r="AH236" s="1087"/>
      <c r="AI236" s="1087"/>
      <c r="AJ236" s="1087"/>
      <c r="AK236" s="1087"/>
      <c r="AL236" s="1087"/>
      <c r="AM236" s="1087"/>
      <c r="AN236" s="1087"/>
      <c r="AO236" s="1087"/>
      <c r="AP236" s="1087"/>
      <c r="AQ236" s="1087"/>
      <c r="AR236" s="1087"/>
      <c r="AS236" s="1087"/>
      <c r="AT236" s="1087"/>
      <c r="AU236" s="1087"/>
      <c r="AV236" s="1087"/>
      <c r="AW236" s="1087"/>
      <c r="AX236" s="1087"/>
      <c r="AY236" s="1087"/>
      <c r="AZ236" s="1087"/>
      <c r="BA236" s="1087"/>
      <c r="BB236" s="1087"/>
      <c r="BC236" s="1087"/>
      <c r="BD236" s="1087"/>
      <c r="BE236" s="1087"/>
      <c r="BF236" s="1087"/>
      <c r="BG236" s="1087"/>
      <c r="BH236" s="1087"/>
      <c r="BI236" s="1087"/>
      <c r="BJ236" s="1087"/>
      <c r="BK236" s="1087"/>
      <c r="BL236" s="1087"/>
      <c r="BM236" s="1087"/>
      <c r="BN236" s="1087"/>
      <c r="BO236" s="1087"/>
      <c r="BP236" s="1087"/>
      <c r="BQ236" s="1087"/>
      <c r="BR236" s="1087"/>
      <c r="BS236" s="1087"/>
      <c r="BT236" s="1087"/>
      <c r="BU236" s="1087"/>
      <c r="BV236" s="1087"/>
      <c r="BW236" s="1087"/>
      <c r="BX236" s="1087"/>
      <c r="BY236" s="1087"/>
      <c r="BZ236" s="1087"/>
      <c r="CA236" s="1087"/>
      <c r="CB236" s="1087"/>
      <c r="CC236" s="1087"/>
      <c r="CD236" s="1087"/>
      <c r="CE236" s="1087"/>
      <c r="CF236" s="1087"/>
      <c r="CG236" s="1087"/>
      <c r="CH236" s="1087"/>
      <c r="CI236" s="1087"/>
      <c r="CJ236" s="1087"/>
      <c r="CK236" s="1087"/>
      <c r="CL236" s="1087"/>
      <c r="CM236" s="1087"/>
      <c r="CN236" s="1087"/>
      <c r="CO236" s="1087"/>
      <c r="CP236" s="1087"/>
      <c r="CQ236" s="1087"/>
      <c r="CR236" s="1087"/>
      <c r="CS236" s="1087"/>
      <c r="CT236" s="1087"/>
      <c r="CU236" s="1087"/>
      <c r="CV236" s="1087"/>
      <c r="CW236" s="1087"/>
      <c r="CX236" s="1087"/>
      <c r="CY236" s="1087"/>
      <c r="CZ236" s="1087"/>
      <c r="DA236" s="1087"/>
      <c r="DB236" s="1087"/>
      <c r="DC236" s="1087"/>
      <c r="DD236" s="1087"/>
      <c r="DE236" s="1087"/>
      <c r="DF236" s="1087"/>
      <c r="DG236" s="1087"/>
      <c r="DH236" s="1087"/>
      <c r="DI236" s="1087"/>
      <c r="DJ236" s="1087"/>
      <c r="DK236" s="1087"/>
      <c r="DL236" s="1087"/>
      <c r="DM236" s="1087"/>
      <c r="DN236" s="1087"/>
      <c r="DO236" s="1087"/>
      <c r="DP236" s="1087"/>
      <c r="DQ236" s="1087"/>
      <c r="DR236" s="1087"/>
      <c r="DS236" s="1087"/>
      <c r="DT236" s="1087"/>
      <c r="DU236" s="1087"/>
      <c r="DV236" s="1087"/>
      <c r="DW236" s="1087"/>
      <c r="DX236" s="1087"/>
      <c r="DY236" s="1087"/>
      <c r="DZ236" s="1087"/>
      <c r="EA236" s="1087"/>
      <c r="EB236" s="1087"/>
      <c r="EC236" s="1087"/>
      <c r="ED236" s="1087"/>
      <c r="EE236" s="1087"/>
      <c r="EF236" s="1087"/>
      <c r="EG236" s="1087"/>
      <c r="EH236" s="1087"/>
      <c r="EI236" s="1087"/>
      <c r="EJ236" s="1087"/>
      <c r="EK236" s="1087"/>
      <c r="EL236" s="1087"/>
      <c r="EM236" s="1087"/>
      <c r="EN236" s="1087"/>
      <c r="EO236" s="1087"/>
      <c r="EP236" s="1087"/>
      <c r="EQ236" s="1087"/>
      <c r="ER236" s="1087"/>
      <c r="ES236" s="1087"/>
      <c r="ET236" s="1087"/>
      <c r="EU236" s="1087"/>
      <c r="EV236" s="1087"/>
      <c r="EW236" s="1087"/>
      <c r="EX236" s="1087"/>
      <c r="EY236" s="1087"/>
      <c r="EZ236" s="1087"/>
      <c r="FA236" s="1087"/>
      <c r="FB236" s="1087"/>
      <c r="FC236" s="1087"/>
      <c r="FD236" s="1087"/>
      <c r="FE236" s="1087"/>
      <c r="FF236" s="1087"/>
      <c r="FG236" s="1087"/>
      <c r="FH236" s="1087"/>
      <c r="FI236" s="1087"/>
      <c r="FJ236" s="1087"/>
      <c r="FK236" s="1087"/>
      <c r="FL236" s="1087"/>
      <c r="FM236" s="1087"/>
      <c r="FN236" s="1087"/>
      <c r="FO236" s="1087"/>
      <c r="FP236" s="1087"/>
      <c r="FQ236" s="1087"/>
      <c r="FR236" s="1087"/>
      <c r="FS236" s="1087"/>
      <c r="FT236" s="1087"/>
      <c r="FU236" s="1087"/>
      <c r="FV236" s="1087"/>
      <c r="FW236" s="1087"/>
      <c r="FX236" s="1087"/>
      <c r="FY236" s="1087"/>
      <c r="FZ236" s="1087"/>
      <c r="GA236" s="1087"/>
      <c r="GB236" s="1087"/>
      <c r="GC236" s="1087"/>
      <c r="GD236" s="1087"/>
      <c r="GE236" s="1087"/>
      <c r="GF236" s="1087"/>
      <c r="GG236" s="1087"/>
      <c r="GH236" s="1087"/>
      <c r="GI236" s="1087"/>
      <c r="GJ236" s="1087"/>
      <c r="GK236" s="1087"/>
      <c r="GL236" s="1087"/>
      <c r="GM236" s="1087"/>
      <c r="GN236" s="1087"/>
      <c r="GO236" s="1087"/>
      <c r="GP236" s="1087"/>
      <c r="GQ236" s="1087"/>
      <c r="GR236" s="1087"/>
      <c r="GS236" s="1087"/>
      <c r="GT236" s="1087"/>
      <c r="GU236" s="1087"/>
      <c r="GV236" s="1087"/>
      <c r="GW236" s="1087"/>
      <c r="GX236" s="1087"/>
      <c r="GY236" s="1087"/>
      <c r="GZ236" s="1087"/>
      <c r="HA236" s="1087"/>
      <c r="HB236" s="1087"/>
      <c r="HC236" s="1087"/>
      <c r="HD236" s="1087"/>
      <c r="HE236" s="1087"/>
      <c r="HF236" s="1087"/>
      <c r="HG236" s="1087"/>
      <c r="HH236" s="1087"/>
      <c r="HI236" s="1087"/>
      <c r="HJ236" s="1087"/>
      <c r="HK236" s="1087"/>
      <c r="HL236" s="1087"/>
      <c r="HM236" s="1087"/>
      <c r="HN236" s="1087"/>
      <c r="HO236" s="1087"/>
      <c r="HP236" s="1087"/>
      <c r="HQ236" s="1087"/>
      <c r="HR236" s="1087"/>
      <c r="HS236" s="1087"/>
      <c r="HT236" s="1087"/>
      <c r="HU236" s="1087"/>
      <c r="HV236" s="1087"/>
      <c r="HW236" s="1087"/>
      <c r="HX236" s="1087"/>
      <c r="HY236" s="1087"/>
      <c r="HZ236" s="1087"/>
      <c r="IA236" s="1087"/>
      <c r="IB236" s="1087"/>
      <c r="IC236" s="1087"/>
      <c r="ID236" s="1087"/>
      <c r="IE236" s="1087"/>
      <c r="IF236" s="1087"/>
      <c r="IG236" s="1087"/>
      <c r="IH236" s="1087"/>
      <c r="II236" s="1087"/>
      <c r="IJ236" s="1087"/>
      <c r="IK236" s="1087"/>
      <c r="IL236" s="1087"/>
      <c r="IM236" s="1087"/>
      <c r="IN236" s="1087"/>
      <c r="IO236" s="1087"/>
      <c r="IP236" s="1087"/>
      <c r="IQ236" s="1087"/>
      <c r="IR236" s="1087"/>
      <c r="IS236" s="1087"/>
      <c r="IT236" s="1087"/>
      <c r="IU236" s="1087"/>
      <c r="IV236" s="1087"/>
      <c r="IW236" s="1087"/>
      <c r="IX236" s="1087"/>
      <c r="IY236" s="1087"/>
      <c r="IZ236" s="1087"/>
      <c r="JA236" s="1087"/>
      <c r="JB236" s="1087"/>
      <c r="JC236" s="1087"/>
      <c r="JD236" s="1087"/>
      <c r="JE236" s="1087"/>
      <c r="JF236" s="1087"/>
      <c r="JG236" s="1087"/>
      <c r="JH236" s="1087"/>
      <c r="JI236" s="1087"/>
      <c r="JJ236" s="1087"/>
      <c r="JK236" s="1087"/>
      <c r="JL236" s="1087"/>
      <c r="JM236" s="1087"/>
      <c r="JN236" s="1087"/>
      <c r="JO236" s="1087"/>
      <c r="JP236" s="1087"/>
      <c r="JQ236" s="1087"/>
      <c r="JR236" s="1087"/>
      <c r="JS236" s="1087"/>
      <c r="JT236" s="1087"/>
      <c r="JU236" s="1087"/>
      <c r="JV236" s="1087"/>
      <c r="JW236" s="1087"/>
      <c r="JX236" s="1087"/>
      <c r="JY236" s="1087"/>
      <c r="JZ236" s="1087"/>
      <c r="KA236" s="1087"/>
      <c r="KB236" s="1087"/>
      <c r="KC236" s="1087"/>
      <c r="KD236" s="1087"/>
      <c r="KE236" s="1087"/>
      <c r="KF236" s="1087"/>
      <c r="KG236" s="1087"/>
      <c r="KH236" s="1087"/>
      <c r="KI236" s="1087"/>
      <c r="KJ236" s="1087"/>
      <c r="KK236" s="1087"/>
      <c r="KL236" s="1087"/>
      <c r="KM236" s="1087"/>
      <c r="KN236" s="1087"/>
      <c r="KO236" s="1087"/>
      <c r="KP236" s="1087"/>
      <c r="KQ236" s="1087"/>
      <c r="KR236" s="1087"/>
      <c r="KS236" s="1087"/>
      <c r="KT236" s="1087"/>
      <c r="KU236" s="1087"/>
      <c r="KV236" s="1087"/>
      <c r="KW236" s="1087"/>
      <c r="KX236" s="1087"/>
      <c r="KY236" s="1087"/>
      <c r="KZ236" s="1087"/>
      <c r="LA236" s="1087"/>
      <c r="LB236" s="1087"/>
      <c r="LC236" s="1087"/>
      <c r="LD236" s="1087"/>
      <c r="LE236" s="1087"/>
      <c r="LF236" s="1087"/>
      <c r="LG236" s="1087"/>
      <c r="LH236" s="1087"/>
      <c r="LI236" s="1087"/>
      <c r="LJ236" s="1087"/>
      <c r="LK236" s="1087"/>
      <c r="LL236" s="1087"/>
      <c r="LM236" s="1087"/>
      <c r="LN236" s="1087"/>
      <c r="LO236" s="1087"/>
      <c r="LP236" s="1087"/>
      <c r="LQ236" s="1087"/>
      <c r="LR236" s="1087"/>
      <c r="LS236" s="1087"/>
      <c r="LT236" s="1087"/>
      <c r="LU236" s="1087"/>
      <c r="LV236" s="1087"/>
      <c r="LW236" s="1087"/>
      <c r="LX236" s="1087"/>
      <c r="LY236" s="1087"/>
      <c r="LZ236" s="1087"/>
      <c r="MA236" s="1087"/>
      <c r="MB236" s="1087"/>
      <c r="MC236" s="1087"/>
      <c r="MD236" s="1087"/>
      <c r="ME236" s="1087"/>
      <c r="MF236" s="1087"/>
      <c r="MG236" s="1087"/>
      <c r="MH236" s="1087"/>
      <c r="MI236" s="1087"/>
      <c r="MJ236" s="1087"/>
      <c r="MK236" s="1087"/>
      <c r="ML236" s="1087"/>
      <c r="MM236" s="1087"/>
      <c r="MN236" s="1087"/>
      <c r="MO236" s="1087"/>
      <c r="MP236" s="1087"/>
      <c r="MQ236" s="1087"/>
      <c r="MR236" s="1087"/>
      <c r="MS236" s="1087"/>
      <c r="MT236" s="1087"/>
      <c r="MU236" s="1087"/>
      <c r="MV236" s="1087"/>
      <c r="MW236" s="1087"/>
      <c r="MX236" s="1087"/>
      <c r="MY236" s="1087"/>
      <c r="MZ236" s="1087"/>
      <c r="NA236" s="1087"/>
      <c r="NB236" s="1087"/>
      <c r="NC236" s="1087"/>
      <c r="ND236" s="1087"/>
      <c r="NE236" s="1087"/>
      <c r="NF236" s="1087"/>
      <c r="NG236" s="1087"/>
      <c r="NH236" s="1087"/>
      <c r="NI236" s="1087"/>
      <c r="NJ236" s="1087"/>
      <c r="NK236" s="1087"/>
      <c r="NL236" s="1087"/>
      <c r="NM236" s="1087"/>
      <c r="NN236" s="1087"/>
      <c r="NO236" s="1087"/>
      <c r="NP236" s="1087"/>
      <c r="NQ236" s="1087"/>
      <c r="NR236" s="1087"/>
      <c r="NS236" s="1087"/>
      <c r="NT236" s="1087"/>
      <c r="NU236" s="1087"/>
      <c r="NV236" s="1087"/>
      <c r="NW236" s="1087"/>
      <c r="NX236" s="1087"/>
      <c r="NY236" s="1087"/>
      <c r="NZ236" s="1087"/>
      <c r="OA236" s="1087"/>
      <c r="OB236" s="1087"/>
      <c r="OC236" s="1087"/>
      <c r="OD236" s="1087"/>
      <c r="OE236" s="1087"/>
      <c r="OF236" s="1087"/>
      <c r="OG236" s="1087"/>
      <c r="OH236" s="1087"/>
      <c r="OI236" s="1087"/>
      <c r="OJ236" s="1087"/>
      <c r="OK236" s="1087"/>
      <c r="OL236" s="1087"/>
      <c r="OM236" s="1087"/>
      <c r="ON236" s="1087"/>
      <c r="OO236" s="1087"/>
      <c r="OP236" s="1087"/>
      <c r="OQ236" s="1087"/>
      <c r="OR236" s="1087"/>
      <c r="OS236" s="1087"/>
      <c r="OT236" s="1087"/>
      <c r="OU236" s="1087"/>
      <c r="OV236" s="1087"/>
      <c r="OW236" s="1087"/>
      <c r="OX236" s="1087"/>
      <c r="OY236" s="1087"/>
      <c r="OZ236" s="1087"/>
      <c r="PA236" s="1087"/>
      <c r="PB236" s="1087"/>
      <c r="PC236" s="1087"/>
      <c r="PD236" s="1087"/>
      <c r="PE236" s="1087"/>
      <c r="PF236" s="1087"/>
      <c r="PG236" s="1087"/>
      <c r="PH236" s="1087"/>
      <c r="PI236" s="1087"/>
      <c r="PJ236" s="1087"/>
      <c r="PK236" s="1087"/>
      <c r="PL236" s="1087"/>
      <c r="PM236" s="1087"/>
      <c r="PN236" s="1087"/>
      <c r="PO236" s="1087"/>
      <c r="PP236" s="1087"/>
      <c r="PQ236" s="1087"/>
      <c r="PR236" s="1087"/>
      <c r="PS236" s="1087"/>
      <c r="PT236" s="1087"/>
      <c r="PU236" s="1087"/>
      <c r="PV236" s="1087"/>
      <c r="PW236" s="1087"/>
      <c r="PX236" s="1087"/>
      <c r="PY236" s="1087"/>
      <c r="PZ236" s="1087"/>
      <c r="QA236" s="1087"/>
      <c r="QB236" s="1087"/>
      <c r="QC236" s="1087"/>
      <c r="QD236" s="1087"/>
      <c r="QE236" s="1087"/>
      <c r="QF236" s="1087"/>
      <c r="QG236" s="1087"/>
      <c r="QH236" s="1087"/>
      <c r="QI236" s="1087"/>
      <c r="QJ236" s="1087"/>
      <c r="QK236" s="1087"/>
      <c r="QL236" s="1087"/>
      <c r="QM236" s="1087"/>
      <c r="QN236" s="1087"/>
      <c r="QO236" s="1087"/>
      <c r="QP236" s="1087"/>
      <c r="QQ236" s="1087"/>
      <c r="QR236" s="1087"/>
      <c r="QS236" s="1087"/>
      <c r="QT236" s="1087"/>
      <c r="QU236" s="1087"/>
      <c r="QV236" s="1087"/>
      <c r="QW236" s="1087"/>
      <c r="QX236" s="1087"/>
      <c r="QY236" s="1087"/>
      <c r="QZ236" s="1087"/>
      <c r="RA236" s="1087"/>
      <c r="RB236" s="1087"/>
      <c r="RC236" s="1087"/>
      <c r="RD236" s="1087"/>
      <c r="RE236" s="1087"/>
      <c r="RF236" s="1087"/>
      <c r="RG236" s="1087"/>
      <c r="RH236" s="1087"/>
      <c r="RI236" s="1087"/>
      <c r="RJ236" s="1087"/>
      <c r="RK236" s="1087"/>
      <c r="RL236" s="1087"/>
      <c r="RM236" s="1087"/>
      <c r="RN236" s="1087"/>
      <c r="RO236" s="1087"/>
      <c r="RP236" s="1087"/>
      <c r="RQ236" s="1087"/>
      <c r="RR236" s="1087"/>
      <c r="RS236" s="1087"/>
      <c r="RT236" s="1087"/>
      <c r="RU236" s="1087"/>
      <c r="RV236" s="1087"/>
      <c r="RW236" s="1087"/>
      <c r="RX236" s="1087"/>
      <c r="RY236" s="1087"/>
      <c r="RZ236" s="1087"/>
      <c r="SA236" s="1087"/>
      <c r="SB236" s="1087"/>
      <c r="SC236" s="1087"/>
      <c r="SD236" s="1087"/>
      <c r="SE236" s="1087"/>
      <c r="SF236" s="1087"/>
      <c r="SG236" s="1087"/>
      <c r="SH236" s="1087"/>
      <c r="SI236" s="1087"/>
      <c r="SJ236" s="1087"/>
      <c r="SK236" s="1087"/>
      <c r="SL236" s="1087"/>
      <c r="SM236" s="1087"/>
      <c r="SN236" s="1087"/>
      <c r="SO236" s="1087"/>
      <c r="SP236" s="1087"/>
      <c r="SQ236" s="1087"/>
      <c r="SR236" s="1087"/>
      <c r="SS236" s="1087"/>
      <c r="ST236" s="1087"/>
      <c r="SU236" s="1087"/>
      <c r="SV236" s="1087"/>
      <c r="SW236" s="1087"/>
      <c r="SX236" s="1087"/>
      <c r="SY236" s="1087"/>
      <c r="SZ236" s="1087"/>
      <c r="TA236" s="1087"/>
      <c r="TB236" s="1087"/>
      <c r="TC236" s="1087"/>
      <c r="TD236" s="1087"/>
      <c r="TE236" s="1087"/>
      <c r="TF236" s="1087"/>
      <c r="TG236" s="1087"/>
      <c r="TH236" s="1087"/>
      <c r="TI236" s="1087"/>
      <c r="TJ236" s="1087"/>
      <c r="TK236" s="1087"/>
      <c r="TL236" s="1087"/>
      <c r="TM236" s="1087"/>
      <c r="TN236" s="1087"/>
      <c r="TO236" s="1087"/>
      <c r="TP236" s="1087"/>
      <c r="TQ236" s="1087"/>
      <c r="TR236" s="1087"/>
      <c r="TS236" s="1087"/>
      <c r="TT236" s="1087"/>
      <c r="TU236" s="1087"/>
      <c r="TV236" s="1087"/>
      <c r="TW236" s="1087"/>
      <c r="TX236" s="1087"/>
      <c r="TY236" s="1087"/>
      <c r="TZ236" s="1087"/>
      <c r="UA236" s="1087"/>
      <c r="UB236" s="1087"/>
      <c r="UC236" s="1087"/>
      <c r="UD236" s="1087"/>
      <c r="UE236" s="1087"/>
      <c r="UF236" s="1087"/>
      <c r="UG236" s="1087"/>
      <c r="UH236" s="1087"/>
      <c r="UI236" s="1087"/>
      <c r="UJ236" s="1087"/>
      <c r="UK236" s="1087"/>
      <c r="UL236" s="1087"/>
      <c r="UM236" s="1087"/>
      <c r="UN236" s="1087"/>
      <c r="UO236" s="1087"/>
      <c r="UP236" s="1087"/>
      <c r="UQ236" s="1087"/>
      <c r="UR236" s="1087"/>
      <c r="US236" s="1087"/>
      <c r="UT236" s="1087"/>
      <c r="UU236" s="1087"/>
      <c r="UV236" s="1087"/>
      <c r="UW236" s="1087"/>
      <c r="UX236" s="1087"/>
      <c r="UY236" s="1087"/>
      <c r="UZ236" s="1087"/>
      <c r="VA236" s="1087"/>
      <c r="VB236" s="1087"/>
      <c r="VC236" s="1087"/>
      <c r="VD236" s="1087"/>
      <c r="VE236" s="1087"/>
      <c r="VF236" s="1087"/>
      <c r="VG236" s="1087"/>
      <c r="VH236" s="1087"/>
      <c r="VI236" s="1087"/>
      <c r="VJ236" s="1087"/>
      <c r="VK236" s="1087"/>
      <c r="VL236" s="1087"/>
      <c r="VM236" s="1087"/>
      <c r="VN236" s="1087"/>
      <c r="VO236" s="1087"/>
      <c r="VP236" s="1087"/>
      <c r="VQ236" s="1087"/>
      <c r="VR236" s="1087"/>
      <c r="VS236" s="1087"/>
      <c r="VT236" s="1087"/>
      <c r="VU236" s="1087"/>
      <c r="VV236" s="1087"/>
      <c r="VW236" s="1087"/>
      <c r="VX236" s="1087"/>
      <c r="VY236" s="1087"/>
      <c r="VZ236" s="1087"/>
      <c r="WA236" s="1087"/>
      <c r="WB236" s="1087"/>
      <c r="WC236" s="1087"/>
      <c r="WD236" s="1087"/>
      <c r="WE236" s="1087"/>
      <c r="WF236" s="1087"/>
      <c r="WG236" s="1087"/>
      <c r="WH236" s="1087"/>
      <c r="WI236" s="1087"/>
      <c r="WJ236" s="1087"/>
      <c r="WK236" s="1087"/>
      <c r="WL236" s="1087"/>
      <c r="WM236" s="1087"/>
      <c r="WN236" s="1087"/>
      <c r="WO236" s="1087"/>
      <c r="WP236" s="1087"/>
      <c r="WQ236" s="1087"/>
      <c r="WR236" s="1087"/>
      <c r="WS236" s="1087"/>
      <c r="WT236" s="1087"/>
      <c r="WU236" s="1087"/>
      <c r="WV236" s="1087"/>
      <c r="WW236" s="1087"/>
      <c r="WX236" s="1087"/>
      <c r="WY236" s="1087"/>
      <c r="WZ236" s="1087"/>
      <c r="XA236" s="1087"/>
      <c r="XB236" s="1087"/>
      <c r="XC236" s="1087"/>
      <c r="XD236" s="1087"/>
      <c r="XE236" s="1087"/>
      <c r="XF236" s="1087"/>
      <c r="XG236" s="1087"/>
      <c r="XH236" s="1087"/>
      <c r="XI236" s="1087"/>
      <c r="XJ236" s="1087"/>
      <c r="XK236" s="1087"/>
      <c r="XL236" s="1087"/>
      <c r="XM236" s="1087"/>
      <c r="XN236" s="1087"/>
      <c r="XO236" s="1087"/>
      <c r="XP236" s="1087"/>
      <c r="XQ236" s="1087"/>
      <c r="XR236" s="1087"/>
      <c r="XS236" s="1087"/>
      <c r="XT236" s="1087"/>
      <c r="XU236" s="1087"/>
      <c r="XV236" s="1087"/>
      <c r="XW236" s="1087"/>
      <c r="XX236" s="1087"/>
      <c r="XY236" s="1087"/>
      <c r="XZ236" s="1087"/>
      <c r="YA236" s="1087"/>
      <c r="YB236" s="1087"/>
      <c r="YC236" s="1087"/>
      <c r="YD236" s="1087"/>
      <c r="YE236" s="1087"/>
      <c r="YF236" s="1087"/>
      <c r="YG236" s="1087"/>
      <c r="YH236" s="1087"/>
      <c r="YI236" s="1087"/>
      <c r="YJ236" s="1087"/>
      <c r="YK236" s="1087"/>
      <c r="YL236" s="1087"/>
      <c r="YM236" s="1087"/>
      <c r="YN236" s="1087"/>
      <c r="YO236" s="1087"/>
      <c r="YP236" s="1087"/>
      <c r="YQ236" s="1087"/>
      <c r="YR236" s="1087"/>
      <c r="YS236" s="1087"/>
      <c r="YT236" s="1087"/>
      <c r="YU236" s="1087"/>
      <c r="YV236" s="1087"/>
      <c r="YW236" s="1087"/>
      <c r="YX236" s="1087"/>
      <c r="YY236" s="1087"/>
      <c r="YZ236" s="1087"/>
      <c r="ZA236" s="1087"/>
      <c r="ZB236" s="1087"/>
      <c r="ZC236" s="1087"/>
      <c r="ZD236" s="1087"/>
      <c r="ZE236" s="1087"/>
      <c r="ZF236" s="1087"/>
      <c r="ZG236" s="1087"/>
      <c r="ZH236" s="1087"/>
      <c r="ZI236" s="1087"/>
      <c r="ZJ236" s="1087"/>
      <c r="ZK236" s="1087"/>
      <c r="ZL236" s="1087"/>
      <c r="ZM236" s="1087"/>
      <c r="ZN236" s="1087"/>
      <c r="ZO236" s="1087"/>
      <c r="ZP236" s="1087"/>
      <c r="ZQ236" s="1087"/>
      <c r="ZR236" s="1087"/>
      <c r="ZS236" s="1087"/>
      <c r="ZT236" s="1087"/>
      <c r="ZU236" s="1087"/>
      <c r="ZV236" s="1087"/>
      <c r="ZW236" s="1087"/>
      <c r="ZX236" s="1087"/>
      <c r="ZY236" s="1087"/>
      <c r="ZZ236" s="1087"/>
      <c r="AAA236" s="1087"/>
      <c r="AAB236" s="1087"/>
      <c r="AAC236" s="1087"/>
      <c r="AAD236" s="1087"/>
      <c r="AAE236" s="1087"/>
      <c r="AAF236" s="1087"/>
      <c r="AAG236" s="1087"/>
      <c r="AAH236" s="1087"/>
      <c r="AAI236" s="1087"/>
      <c r="AAJ236" s="1087"/>
      <c r="AAK236" s="1087"/>
      <c r="AAL236" s="1087"/>
      <c r="AAM236" s="1087"/>
      <c r="AAN236" s="1087"/>
      <c r="AAO236" s="1087"/>
      <c r="AAP236" s="1087"/>
      <c r="AAQ236" s="1087"/>
      <c r="AAR236" s="1087"/>
      <c r="AAS236" s="1087"/>
      <c r="AAT236" s="1087"/>
      <c r="AAU236" s="1087"/>
      <c r="AAV236" s="1087"/>
      <c r="AAW236" s="1087"/>
      <c r="AAX236" s="1087"/>
      <c r="AAY236" s="1087"/>
      <c r="AAZ236" s="1087"/>
      <c r="ABA236" s="1087"/>
      <c r="ABB236" s="1087"/>
      <c r="ABC236" s="1087"/>
      <c r="ABD236" s="1087"/>
      <c r="ABE236" s="1087"/>
      <c r="ABF236" s="1087"/>
      <c r="ABG236" s="1087"/>
      <c r="ABH236" s="1087"/>
      <c r="ABI236" s="1087"/>
      <c r="ABJ236" s="1087"/>
      <c r="ABK236" s="1087"/>
      <c r="ABL236" s="1087"/>
      <c r="ABM236" s="1087"/>
      <c r="ABN236" s="1087"/>
      <c r="ABO236" s="1087"/>
      <c r="ABP236" s="1087"/>
      <c r="ABQ236" s="1087"/>
      <c r="ABR236" s="1087"/>
      <c r="ABS236" s="1087"/>
      <c r="ABT236" s="1087"/>
      <c r="ABU236" s="1087"/>
      <c r="ABV236" s="1087"/>
      <c r="ABW236" s="1087"/>
      <c r="ABX236" s="1087"/>
      <c r="ABY236" s="1087"/>
      <c r="ABZ236" s="1087"/>
      <c r="ACA236" s="1087"/>
      <c r="ACB236" s="1087"/>
      <c r="ACC236" s="1087"/>
      <c r="ACD236" s="1087"/>
      <c r="ACE236" s="1087"/>
      <c r="ACF236" s="1087"/>
      <c r="ACG236" s="1087"/>
      <c r="ACH236" s="1087"/>
      <c r="ACI236" s="1087"/>
      <c r="ACJ236" s="1087"/>
      <c r="ACK236" s="1087"/>
      <c r="ACL236" s="1087"/>
      <c r="ACM236" s="1087"/>
      <c r="ACN236" s="1087"/>
      <c r="ACO236" s="1087"/>
      <c r="ACP236" s="1087"/>
      <c r="ACQ236" s="1087"/>
      <c r="ACR236" s="1087"/>
      <c r="ACS236" s="1087"/>
      <c r="ACT236" s="1087"/>
      <c r="ACU236" s="1087"/>
      <c r="ACV236" s="1087"/>
      <c r="ACW236" s="1087"/>
      <c r="ACX236" s="1087"/>
      <c r="ACY236" s="1087"/>
      <c r="ACZ236" s="1087"/>
      <c r="ADA236" s="1087"/>
      <c r="ADB236" s="1087"/>
      <c r="ADC236" s="1087"/>
      <c r="ADD236" s="1087"/>
      <c r="ADE236" s="1087"/>
      <c r="ADF236" s="1087"/>
      <c r="ADG236" s="1087"/>
      <c r="ADH236" s="1087"/>
      <c r="ADI236" s="1087"/>
      <c r="ADJ236" s="1087"/>
      <c r="ADK236" s="1087"/>
      <c r="ADL236" s="1087"/>
      <c r="ADM236" s="1087"/>
      <c r="ADN236" s="1087"/>
      <c r="ADO236" s="1087"/>
      <c r="ADP236" s="1087"/>
      <c r="ADQ236" s="1087"/>
      <c r="ADR236" s="1087"/>
      <c r="ADS236" s="1087"/>
      <c r="ADT236" s="1087"/>
      <c r="ADU236" s="1087"/>
      <c r="ADV236" s="1087"/>
      <c r="ADW236" s="1087"/>
      <c r="ADX236" s="1087"/>
      <c r="ADY236" s="1087"/>
      <c r="ADZ236" s="1087"/>
      <c r="AEA236" s="1087"/>
      <c r="AEB236" s="1087"/>
      <c r="AEC236" s="1087"/>
      <c r="AED236" s="1087"/>
      <c r="AEE236" s="1087"/>
      <c r="AEF236" s="1087"/>
      <c r="AEG236" s="1087"/>
      <c r="AEH236" s="1087"/>
      <c r="AEI236" s="1087"/>
      <c r="AEJ236" s="1087"/>
      <c r="AEK236" s="1087"/>
      <c r="AEL236" s="1087"/>
      <c r="AEM236" s="1087"/>
      <c r="AEN236" s="1087"/>
      <c r="AEO236" s="1087"/>
      <c r="AEP236" s="1087"/>
      <c r="AEQ236" s="1087"/>
      <c r="AER236" s="1087"/>
      <c r="AES236" s="1087"/>
      <c r="AET236" s="1087"/>
      <c r="AEU236" s="1087"/>
      <c r="AEV236" s="1087"/>
      <c r="AEW236" s="1087"/>
      <c r="AEX236" s="1087"/>
      <c r="AEY236" s="1087"/>
      <c r="AEZ236" s="1087"/>
      <c r="AFA236" s="1087"/>
      <c r="AFB236" s="1087"/>
      <c r="AFC236" s="1087"/>
      <c r="AFD236" s="1087"/>
      <c r="AFE236" s="1087"/>
      <c r="AFF236" s="1087"/>
      <c r="AFG236" s="1087"/>
      <c r="AFH236" s="1087"/>
      <c r="AFI236" s="1087"/>
      <c r="AFJ236" s="1087"/>
      <c r="AFK236" s="1087"/>
      <c r="AFL236" s="1087"/>
      <c r="AFM236" s="1087"/>
      <c r="AFN236" s="1087"/>
      <c r="AFO236" s="1087"/>
      <c r="AFP236" s="1087"/>
      <c r="AFQ236" s="1087"/>
      <c r="AFR236" s="1087"/>
      <c r="AFS236" s="1087"/>
      <c r="AFT236" s="1087"/>
      <c r="AFU236" s="1087"/>
      <c r="AFV236" s="1087"/>
      <c r="AFW236" s="1087"/>
      <c r="AFX236" s="1087"/>
      <c r="AFY236" s="1087"/>
      <c r="AFZ236" s="1087"/>
      <c r="AGA236" s="1087"/>
      <c r="AGB236" s="1087"/>
      <c r="AGC236" s="1087"/>
      <c r="AGD236" s="1087"/>
      <c r="AGE236" s="1087"/>
      <c r="AGF236" s="1087"/>
      <c r="AGG236" s="1087"/>
      <c r="AGH236" s="1087"/>
      <c r="AGI236" s="1087"/>
      <c r="AGJ236" s="1087"/>
      <c r="AGK236" s="1087"/>
      <c r="AGL236" s="1087"/>
      <c r="AGM236" s="1087"/>
      <c r="AGN236" s="1087"/>
      <c r="AGO236" s="1087"/>
      <c r="AGP236" s="1087"/>
      <c r="AGQ236" s="1087"/>
      <c r="AGR236" s="1087"/>
      <c r="AGS236" s="1087"/>
      <c r="AGT236" s="1087"/>
      <c r="AGU236" s="1087"/>
      <c r="AGV236" s="1087"/>
      <c r="AGW236" s="1087"/>
      <c r="AGX236" s="1087"/>
      <c r="AGY236" s="1087"/>
      <c r="AGZ236" s="1087"/>
      <c r="AHA236" s="1087"/>
      <c r="AHB236" s="1087"/>
      <c r="AHC236" s="1087"/>
      <c r="AHD236" s="1087"/>
      <c r="AHE236" s="1087"/>
      <c r="AHF236" s="1087"/>
      <c r="AHG236" s="1087"/>
      <c r="AHH236" s="1087"/>
      <c r="AHI236" s="1087"/>
      <c r="AHJ236" s="1087"/>
      <c r="AHK236" s="1087"/>
      <c r="AHL236" s="1087"/>
      <c r="AHM236" s="1087"/>
      <c r="AHN236" s="1087"/>
      <c r="AHO236" s="1087"/>
      <c r="AHP236" s="1087"/>
      <c r="AHQ236" s="1087"/>
      <c r="AHR236" s="1087"/>
      <c r="AHS236" s="1087"/>
      <c r="AHT236" s="1087"/>
      <c r="AHU236" s="1087"/>
      <c r="AHV236" s="1087"/>
      <c r="AHW236" s="1087"/>
      <c r="AHX236" s="1087"/>
      <c r="AHY236" s="1087"/>
      <c r="AHZ236" s="1087"/>
      <c r="AIA236" s="1087"/>
      <c r="AIB236" s="1087"/>
      <c r="AIC236" s="1087"/>
      <c r="AID236" s="1087"/>
      <c r="AIE236" s="1087"/>
      <c r="AIF236" s="1087"/>
      <c r="AIG236" s="1087"/>
      <c r="AIH236" s="1087"/>
      <c r="AII236" s="1087"/>
      <c r="AIJ236" s="1087"/>
      <c r="AIK236" s="1087"/>
      <c r="AIL236" s="1087"/>
      <c r="AIM236" s="1087"/>
      <c r="AIN236" s="1087"/>
      <c r="AIO236" s="1087"/>
      <c r="AIP236" s="1087"/>
      <c r="AIQ236" s="1087"/>
      <c r="AIR236" s="1087"/>
      <c r="AIS236" s="1087"/>
      <c r="AIT236" s="1087"/>
      <c r="AIU236" s="1087"/>
      <c r="AIV236" s="1087"/>
      <c r="AIW236" s="1087"/>
      <c r="AIX236" s="1087"/>
      <c r="AIY236" s="1087"/>
      <c r="AIZ236" s="1087"/>
      <c r="AJA236" s="1087"/>
      <c r="AJB236" s="1087"/>
      <c r="AJC236" s="1087"/>
      <c r="AJD236" s="1087"/>
      <c r="AJE236" s="1087"/>
      <c r="AJF236" s="1087"/>
      <c r="AJG236" s="1087"/>
      <c r="AJH236" s="1087"/>
      <c r="AJI236" s="1087"/>
      <c r="AJJ236" s="1087"/>
      <c r="AJK236" s="1087"/>
      <c r="AJL236" s="1087"/>
      <c r="AJM236" s="1087"/>
      <c r="AJN236" s="1087"/>
      <c r="AJO236" s="1087"/>
      <c r="AJP236" s="1087"/>
      <c r="AJQ236" s="1087"/>
      <c r="AJR236" s="1087"/>
      <c r="AJS236" s="1087"/>
      <c r="AJT236" s="1087"/>
      <c r="AJU236" s="1087"/>
      <c r="AJV236" s="1087"/>
      <c r="AJW236" s="1087"/>
      <c r="AJX236" s="1087"/>
      <c r="AJY236" s="1087"/>
      <c r="AJZ236" s="1087"/>
      <c r="AKA236" s="1087"/>
      <c r="AKB236" s="1087"/>
      <c r="AKC236" s="1087"/>
      <c r="AKD236" s="1087"/>
      <c r="AKE236" s="1087"/>
      <c r="AKF236" s="1087"/>
      <c r="AKG236" s="1087"/>
      <c r="AKH236" s="1087"/>
      <c r="AKI236" s="1087"/>
      <c r="AKJ236" s="1087"/>
      <c r="AKK236" s="1087"/>
      <c r="AKL236" s="1087"/>
      <c r="AKM236" s="1087"/>
      <c r="AKN236" s="1087"/>
      <c r="AKO236" s="1087"/>
      <c r="AKP236" s="1087"/>
      <c r="AKQ236" s="1087"/>
      <c r="AKR236" s="1087"/>
      <c r="AKS236" s="1087"/>
      <c r="AKT236" s="1087"/>
      <c r="AKU236" s="1087"/>
      <c r="AKV236" s="1087"/>
      <c r="AKW236" s="1087"/>
      <c r="AKX236" s="1087"/>
      <c r="AKY236" s="1087"/>
      <c r="AKZ236" s="1087"/>
      <c r="ALA236" s="1087"/>
      <c r="ALB236" s="1087"/>
      <c r="ALC236" s="1087"/>
      <c r="ALD236" s="1087"/>
      <c r="ALE236" s="1087"/>
      <c r="ALF236" s="1087"/>
      <c r="ALG236" s="1087"/>
      <c r="ALH236" s="1087"/>
      <c r="ALI236" s="1087"/>
      <c r="ALJ236" s="1087"/>
      <c r="ALK236" s="1087"/>
      <c r="ALL236" s="1087"/>
      <c r="ALM236" s="1087"/>
      <c r="ALN236" s="1087"/>
      <c r="ALO236" s="1087"/>
      <c r="ALP236" s="1087"/>
      <c r="ALQ236" s="1087"/>
      <c r="ALR236" s="1087"/>
      <c r="ALS236" s="1087"/>
      <c r="ALT236" s="1087"/>
      <c r="ALU236" s="1087"/>
      <c r="ALV236" s="1087"/>
      <c r="ALW236" s="1087"/>
      <c r="ALX236" s="1087"/>
      <c r="ALY236" s="1087"/>
      <c r="ALZ236" s="1087"/>
      <c r="AMA236" s="1087"/>
      <c r="AMB236" s="1087"/>
      <c r="AMC236" s="1087"/>
      <c r="AMD236" s="1087"/>
      <c r="AME236" s="1087"/>
      <c r="AMF236" s="1087"/>
      <c r="AMG236" s="1087"/>
      <c r="AMH236" s="1087"/>
    </row>
    <row r="237" spans="1:1024" s="793" customFormat="1" ht="12" x14ac:dyDescent="0.2">
      <c r="A237" s="1113" t="s">
        <v>2835</v>
      </c>
      <c r="B237" s="793" t="s">
        <v>4870</v>
      </c>
      <c r="C237" s="1085">
        <v>5500000</v>
      </c>
      <c r="D237" s="1085">
        <v>0</v>
      </c>
      <c r="E237" s="1085">
        <v>5500000</v>
      </c>
      <c r="F237" s="1085">
        <v>3717275.02</v>
      </c>
      <c r="G237" s="1085">
        <v>1782724.98</v>
      </c>
      <c r="H237" s="1357">
        <f t="shared" si="5"/>
        <v>0.67586818545454541</v>
      </c>
      <c r="I237" s="1087"/>
      <c r="J237" s="1087"/>
      <c r="K237" s="1087"/>
      <c r="L237" s="1087"/>
      <c r="M237" s="1087"/>
      <c r="N237" s="1087"/>
      <c r="O237" s="1087"/>
      <c r="P237" s="1087"/>
      <c r="Q237" s="1087"/>
      <c r="R237" s="1087"/>
      <c r="S237" s="1087"/>
      <c r="T237" s="1087"/>
      <c r="U237" s="1087"/>
      <c r="V237" s="1087"/>
      <c r="W237" s="1087"/>
      <c r="X237" s="1087"/>
      <c r="Y237" s="1087"/>
      <c r="Z237" s="1087"/>
      <c r="AA237" s="1087"/>
      <c r="AB237" s="1087"/>
      <c r="AC237" s="1087"/>
      <c r="AD237" s="1087"/>
      <c r="AE237" s="1087"/>
      <c r="AF237" s="1087"/>
      <c r="AG237" s="1087"/>
      <c r="AH237" s="1087"/>
      <c r="AI237" s="1087"/>
      <c r="AJ237" s="1087"/>
      <c r="AK237" s="1087"/>
      <c r="AL237" s="1087"/>
      <c r="AM237" s="1087"/>
      <c r="AN237" s="1087"/>
      <c r="AO237" s="1087"/>
      <c r="AP237" s="1087"/>
      <c r="AQ237" s="1087"/>
      <c r="AR237" s="1087"/>
      <c r="AS237" s="1087"/>
      <c r="AT237" s="1087"/>
      <c r="AU237" s="1087"/>
      <c r="AV237" s="1087"/>
      <c r="AW237" s="1087"/>
      <c r="AX237" s="1087"/>
      <c r="AY237" s="1087"/>
      <c r="AZ237" s="1087"/>
      <c r="BA237" s="1087"/>
      <c r="BB237" s="1087"/>
      <c r="BC237" s="1087"/>
      <c r="BD237" s="1087"/>
      <c r="BE237" s="1087"/>
      <c r="BF237" s="1087"/>
      <c r="BG237" s="1087"/>
      <c r="BH237" s="1087"/>
      <c r="BI237" s="1087"/>
      <c r="BJ237" s="1087"/>
      <c r="BK237" s="1087"/>
      <c r="BL237" s="1087"/>
      <c r="BM237" s="1087"/>
      <c r="BN237" s="1087"/>
      <c r="BO237" s="1087"/>
      <c r="BP237" s="1087"/>
      <c r="BQ237" s="1087"/>
      <c r="BR237" s="1087"/>
      <c r="BS237" s="1087"/>
      <c r="BT237" s="1087"/>
      <c r="BU237" s="1087"/>
      <c r="BV237" s="1087"/>
      <c r="BW237" s="1087"/>
      <c r="BX237" s="1087"/>
      <c r="BY237" s="1087"/>
      <c r="BZ237" s="1087"/>
      <c r="CA237" s="1087"/>
      <c r="CB237" s="1087"/>
      <c r="CC237" s="1087"/>
      <c r="CD237" s="1087"/>
      <c r="CE237" s="1087"/>
      <c r="CF237" s="1087"/>
      <c r="CG237" s="1087"/>
      <c r="CH237" s="1087"/>
      <c r="CI237" s="1087"/>
      <c r="CJ237" s="1087"/>
      <c r="CK237" s="1087"/>
      <c r="CL237" s="1087"/>
      <c r="CM237" s="1087"/>
      <c r="CN237" s="1087"/>
      <c r="CO237" s="1087"/>
      <c r="CP237" s="1087"/>
      <c r="CQ237" s="1087"/>
      <c r="CR237" s="1087"/>
      <c r="CS237" s="1087"/>
      <c r="CT237" s="1087"/>
      <c r="CU237" s="1087"/>
      <c r="CV237" s="1087"/>
      <c r="CW237" s="1087"/>
      <c r="CX237" s="1087"/>
      <c r="CY237" s="1087"/>
      <c r="CZ237" s="1087"/>
      <c r="DA237" s="1087"/>
      <c r="DB237" s="1087"/>
      <c r="DC237" s="1087"/>
      <c r="DD237" s="1087"/>
      <c r="DE237" s="1087"/>
      <c r="DF237" s="1087"/>
      <c r="DG237" s="1087"/>
      <c r="DH237" s="1087"/>
      <c r="DI237" s="1087"/>
      <c r="DJ237" s="1087"/>
      <c r="DK237" s="1087"/>
      <c r="DL237" s="1087"/>
      <c r="DM237" s="1087"/>
      <c r="DN237" s="1087"/>
      <c r="DO237" s="1087"/>
      <c r="DP237" s="1087"/>
      <c r="DQ237" s="1087"/>
      <c r="DR237" s="1087"/>
      <c r="DS237" s="1087"/>
      <c r="DT237" s="1087"/>
      <c r="DU237" s="1087"/>
      <c r="DV237" s="1087"/>
      <c r="DW237" s="1087"/>
      <c r="DX237" s="1087"/>
      <c r="DY237" s="1087"/>
      <c r="DZ237" s="1087"/>
      <c r="EA237" s="1087"/>
      <c r="EB237" s="1087"/>
      <c r="EC237" s="1087"/>
      <c r="ED237" s="1087"/>
      <c r="EE237" s="1087"/>
      <c r="EF237" s="1087"/>
      <c r="EG237" s="1087"/>
      <c r="EH237" s="1087"/>
      <c r="EI237" s="1087"/>
      <c r="EJ237" s="1087"/>
      <c r="EK237" s="1087"/>
      <c r="EL237" s="1087"/>
      <c r="EM237" s="1087"/>
      <c r="EN237" s="1087"/>
      <c r="EO237" s="1087"/>
      <c r="EP237" s="1087"/>
      <c r="EQ237" s="1087"/>
      <c r="ER237" s="1087"/>
      <c r="ES237" s="1087"/>
      <c r="ET237" s="1087"/>
      <c r="EU237" s="1087"/>
      <c r="EV237" s="1087"/>
      <c r="EW237" s="1087"/>
      <c r="EX237" s="1087"/>
      <c r="EY237" s="1087"/>
      <c r="EZ237" s="1087"/>
      <c r="FA237" s="1087"/>
      <c r="FB237" s="1087"/>
      <c r="FC237" s="1087"/>
      <c r="FD237" s="1087"/>
      <c r="FE237" s="1087"/>
      <c r="FF237" s="1087"/>
      <c r="FG237" s="1087"/>
      <c r="FH237" s="1087"/>
      <c r="FI237" s="1087"/>
      <c r="FJ237" s="1087"/>
      <c r="FK237" s="1087"/>
      <c r="FL237" s="1087"/>
      <c r="FM237" s="1087"/>
      <c r="FN237" s="1087"/>
      <c r="FO237" s="1087"/>
      <c r="FP237" s="1087"/>
      <c r="FQ237" s="1087"/>
      <c r="FR237" s="1087"/>
      <c r="FS237" s="1087"/>
      <c r="FT237" s="1087"/>
      <c r="FU237" s="1087"/>
      <c r="FV237" s="1087"/>
      <c r="FW237" s="1087"/>
      <c r="FX237" s="1087"/>
      <c r="FY237" s="1087"/>
      <c r="FZ237" s="1087"/>
      <c r="GA237" s="1087"/>
      <c r="GB237" s="1087"/>
      <c r="GC237" s="1087"/>
      <c r="GD237" s="1087"/>
      <c r="GE237" s="1087"/>
      <c r="GF237" s="1087"/>
      <c r="GG237" s="1087"/>
      <c r="GH237" s="1087"/>
      <c r="GI237" s="1087"/>
      <c r="GJ237" s="1087"/>
      <c r="GK237" s="1087"/>
      <c r="GL237" s="1087"/>
      <c r="GM237" s="1087"/>
      <c r="GN237" s="1087"/>
      <c r="GO237" s="1087"/>
      <c r="GP237" s="1087"/>
      <c r="GQ237" s="1087"/>
      <c r="GR237" s="1087"/>
      <c r="GS237" s="1087"/>
      <c r="GT237" s="1087"/>
      <c r="GU237" s="1087"/>
      <c r="GV237" s="1087"/>
      <c r="GW237" s="1087"/>
      <c r="GX237" s="1087"/>
      <c r="GY237" s="1087"/>
      <c r="GZ237" s="1087"/>
      <c r="HA237" s="1087"/>
      <c r="HB237" s="1087"/>
      <c r="HC237" s="1087"/>
      <c r="HD237" s="1087"/>
      <c r="HE237" s="1087"/>
      <c r="HF237" s="1087"/>
      <c r="HG237" s="1087"/>
      <c r="HH237" s="1087"/>
      <c r="HI237" s="1087"/>
      <c r="HJ237" s="1087"/>
      <c r="HK237" s="1087"/>
      <c r="HL237" s="1087"/>
      <c r="HM237" s="1087"/>
      <c r="HN237" s="1087"/>
      <c r="HO237" s="1087"/>
      <c r="HP237" s="1087"/>
      <c r="HQ237" s="1087"/>
      <c r="HR237" s="1087"/>
      <c r="HS237" s="1087"/>
      <c r="HT237" s="1087"/>
      <c r="HU237" s="1087"/>
      <c r="HV237" s="1087"/>
      <c r="HW237" s="1087"/>
      <c r="HX237" s="1087"/>
      <c r="HY237" s="1087"/>
      <c r="HZ237" s="1087"/>
      <c r="IA237" s="1087"/>
      <c r="IB237" s="1087"/>
      <c r="IC237" s="1087"/>
      <c r="ID237" s="1087"/>
      <c r="IE237" s="1087"/>
      <c r="IF237" s="1087"/>
      <c r="IG237" s="1087"/>
      <c r="IH237" s="1087"/>
      <c r="II237" s="1087"/>
      <c r="IJ237" s="1087"/>
      <c r="IK237" s="1087"/>
      <c r="IL237" s="1087"/>
      <c r="IM237" s="1087"/>
      <c r="IN237" s="1087"/>
      <c r="IO237" s="1087"/>
      <c r="IP237" s="1087"/>
      <c r="IQ237" s="1087"/>
      <c r="IR237" s="1087"/>
      <c r="IS237" s="1087"/>
      <c r="IT237" s="1087"/>
      <c r="IU237" s="1087"/>
      <c r="IV237" s="1087"/>
      <c r="IW237" s="1087"/>
      <c r="IX237" s="1087"/>
      <c r="IY237" s="1087"/>
      <c r="IZ237" s="1087"/>
      <c r="JA237" s="1087"/>
      <c r="JB237" s="1087"/>
      <c r="JC237" s="1087"/>
      <c r="JD237" s="1087"/>
      <c r="JE237" s="1087"/>
      <c r="JF237" s="1087"/>
      <c r="JG237" s="1087"/>
      <c r="JH237" s="1087"/>
      <c r="JI237" s="1087"/>
      <c r="JJ237" s="1087"/>
      <c r="JK237" s="1087"/>
      <c r="JL237" s="1087"/>
      <c r="JM237" s="1087"/>
      <c r="JN237" s="1087"/>
      <c r="JO237" s="1087"/>
      <c r="JP237" s="1087"/>
      <c r="JQ237" s="1087"/>
      <c r="JR237" s="1087"/>
      <c r="JS237" s="1087"/>
      <c r="JT237" s="1087"/>
      <c r="JU237" s="1087"/>
      <c r="JV237" s="1087"/>
      <c r="JW237" s="1087"/>
      <c r="JX237" s="1087"/>
      <c r="JY237" s="1087"/>
      <c r="JZ237" s="1087"/>
      <c r="KA237" s="1087"/>
      <c r="KB237" s="1087"/>
      <c r="KC237" s="1087"/>
      <c r="KD237" s="1087"/>
      <c r="KE237" s="1087"/>
      <c r="KF237" s="1087"/>
      <c r="KG237" s="1087"/>
      <c r="KH237" s="1087"/>
      <c r="KI237" s="1087"/>
      <c r="KJ237" s="1087"/>
      <c r="KK237" s="1087"/>
      <c r="KL237" s="1087"/>
      <c r="KM237" s="1087"/>
      <c r="KN237" s="1087"/>
      <c r="KO237" s="1087"/>
      <c r="KP237" s="1087"/>
      <c r="KQ237" s="1087"/>
      <c r="KR237" s="1087"/>
      <c r="KS237" s="1087"/>
      <c r="KT237" s="1087"/>
      <c r="KU237" s="1087"/>
      <c r="KV237" s="1087"/>
      <c r="KW237" s="1087"/>
      <c r="KX237" s="1087"/>
      <c r="KY237" s="1087"/>
      <c r="KZ237" s="1087"/>
      <c r="LA237" s="1087"/>
      <c r="LB237" s="1087"/>
      <c r="LC237" s="1087"/>
      <c r="LD237" s="1087"/>
      <c r="LE237" s="1087"/>
      <c r="LF237" s="1087"/>
      <c r="LG237" s="1087"/>
      <c r="LH237" s="1087"/>
      <c r="LI237" s="1087"/>
      <c r="LJ237" s="1087"/>
      <c r="LK237" s="1087"/>
      <c r="LL237" s="1087"/>
      <c r="LM237" s="1087"/>
      <c r="LN237" s="1087"/>
      <c r="LO237" s="1087"/>
      <c r="LP237" s="1087"/>
      <c r="LQ237" s="1087"/>
      <c r="LR237" s="1087"/>
      <c r="LS237" s="1087"/>
      <c r="LT237" s="1087"/>
      <c r="LU237" s="1087"/>
      <c r="LV237" s="1087"/>
      <c r="LW237" s="1087"/>
      <c r="LX237" s="1087"/>
      <c r="LY237" s="1087"/>
      <c r="LZ237" s="1087"/>
      <c r="MA237" s="1087"/>
      <c r="MB237" s="1087"/>
      <c r="MC237" s="1087"/>
      <c r="MD237" s="1087"/>
      <c r="ME237" s="1087"/>
      <c r="MF237" s="1087"/>
      <c r="MG237" s="1087"/>
      <c r="MH237" s="1087"/>
      <c r="MI237" s="1087"/>
      <c r="MJ237" s="1087"/>
      <c r="MK237" s="1087"/>
      <c r="ML237" s="1087"/>
      <c r="MM237" s="1087"/>
      <c r="MN237" s="1087"/>
      <c r="MO237" s="1087"/>
      <c r="MP237" s="1087"/>
      <c r="MQ237" s="1087"/>
      <c r="MR237" s="1087"/>
      <c r="MS237" s="1087"/>
      <c r="MT237" s="1087"/>
      <c r="MU237" s="1087"/>
      <c r="MV237" s="1087"/>
      <c r="MW237" s="1087"/>
      <c r="MX237" s="1087"/>
      <c r="MY237" s="1087"/>
      <c r="MZ237" s="1087"/>
      <c r="NA237" s="1087"/>
      <c r="NB237" s="1087"/>
      <c r="NC237" s="1087"/>
      <c r="ND237" s="1087"/>
      <c r="NE237" s="1087"/>
      <c r="NF237" s="1087"/>
      <c r="NG237" s="1087"/>
      <c r="NH237" s="1087"/>
      <c r="NI237" s="1087"/>
      <c r="NJ237" s="1087"/>
      <c r="NK237" s="1087"/>
      <c r="NL237" s="1087"/>
      <c r="NM237" s="1087"/>
      <c r="NN237" s="1087"/>
      <c r="NO237" s="1087"/>
      <c r="NP237" s="1087"/>
      <c r="NQ237" s="1087"/>
      <c r="NR237" s="1087"/>
      <c r="NS237" s="1087"/>
      <c r="NT237" s="1087"/>
      <c r="NU237" s="1087"/>
      <c r="NV237" s="1087"/>
      <c r="NW237" s="1087"/>
      <c r="NX237" s="1087"/>
      <c r="NY237" s="1087"/>
      <c r="NZ237" s="1087"/>
      <c r="OA237" s="1087"/>
      <c r="OB237" s="1087"/>
      <c r="OC237" s="1087"/>
      <c r="OD237" s="1087"/>
      <c r="OE237" s="1087"/>
      <c r="OF237" s="1087"/>
      <c r="OG237" s="1087"/>
      <c r="OH237" s="1087"/>
      <c r="OI237" s="1087"/>
      <c r="OJ237" s="1087"/>
      <c r="OK237" s="1087"/>
      <c r="OL237" s="1087"/>
      <c r="OM237" s="1087"/>
      <c r="ON237" s="1087"/>
      <c r="OO237" s="1087"/>
      <c r="OP237" s="1087"/>
      <c r="OQ237" s="1087"/>
      <c r="OR237" s="1087"/>
      <c r="OS237" s="1087"/>
      <c r="OT237" s="1087"/>
      <c r="OU237" s="1087"/>
      <c r="OV237" s="1087"/>
      <c r="OW237" s="1087"/>
      <c r="OX237" s="1087"/>
      <c r="OY237" s="1087"/>
      <c r="OZ237" s="1087"/>
      <c r="PA237" s="1087"/>
      <c r="PB237" s="1087"/>
      <c r="PC237" s="1087"/>
      <c r="PD237" s="1087"/>
      <c r="PE237" s="1087"/>
      <c r="PF237" s="1087"/>
      <c r="PG237" s="1087"/>
      <c r="PH237" s="1087"/>
      <c r="PI237" s="1087"/>
      <c r="PJ237" s="1087"/>
      <c r="PK237" s="1087"/>
      <c r="PL237" s="1087"/>
      <c r="PM237" s="1087"/>
      <c r="PN237" s="1087"/>
      <c r="PO237" s="1087"/>
      <c r="PP237" s="1087"/>
      <c r="PQ237" s="1087"/>
      <c r="PR237" s="1087"/>
      <c r="PS237" s="1087"/>
      <c r="PT237" s="1087"/>
      <c r="PU237" s="1087"/>
      <c r="PV237" s="1087"/>
      <c r="PW237" s="1087"/>
      <c r="PX237" s="1087"/>
      <c r="PY237" s="1087"/>
      <c r="PZ237" s="1087"/>
      <c r="QA237" s="1087"/>
      <c r="QB237" s="1087"/>
      <c r="QC237" s="1087"/>
      <c r="QD237" s="1087"/>
      <c r="QE237" s="1087"/>
      <c r="QF237" s="1087"/>
      <c r="QG237" s="1087"/>
      <c r="QH237" s="1087"/>
      <c r="QI237" s="1087"/>
      <c r="QJ237" s="1087"/>
      <c r="QK237" s="1087"/>
      <c r="QL237" s="1087"/>
      <c r="QM237" s="1087"/>
      <c r="QN237" s="1087"/>
      <c r="QO237" s="1087"/>
      <c r="QP237" s="1087"/>
      <c r="QQ237" s="1087"/>
      <c r="QR237" s="1087"/>
      <c r="QS237" s="1087"/>
      <c r="QT237" s="1087"/>
      <c r="QU237" s="1087"/>
      <c r="QV237" s="1087"/>
      <c r="QW237" s="1087"/>
      <c r="QX237" s="1087"/>
      <c r="QY237" s="1087"/>
      <c r="QZ237" s="1087"/>
      <c r="RA237" s="1087"/>
      <c r="RB237" s="1087"/>
      <c r="RC237" s="1087"/>
      <c r="RD237" s="1087"/>
      <c r="RE237" s="1087"/>
      <c r="RF237" s="1087"/>
      <c r="RG237" s="1087"/>
      <c r="RH237" s="1087"/>
      <c r="RI237" s="1087"/>
      <c r="RJ237" s="1087"/>
      <c r="RK237" s="1087"/>
      <c r="RL237" s="1087"/>
      <c r="RM237" s="1087"/>
      <c r="RN237" s="1087"/>
      <c r="RO237" s="1087"/>
      <c r="RP237" s="1087"/>
      <c r="RQ237" s="1087"/>
      <c r="RR237" s="1087"/>
      <c r="RS237" s="1087"/>
      <c r="RT237" s="1087"/>
      <c r="RU237" s="1087"/>
      <c r="RV237" s="1087"/>
      <c r="RW237" s="1087"/>
      <c r="RX237" s="1087"/>
      <c r="RY237" s="1087"/>
      <c r="RZ237" s="1087"/>
      <c r="SA237" s="1087"/>
      <c r="SB237" s="1087"/>
      <c r="SC237" s="1087"/>
      <c r="SD237" s="1087"/>
      <c r="SE237" s="1087"/>
      <c r="SF237" s="1087"/>
      <c r="SG237" s="1087"/>
      <c r="SH237" s="1087"/>
      <c r="SI237" s="1087"/>
      <c r="SJ237" s="1087"/>
      <c r="SK237" s="1087"/>
      <c r="SL237" s="1087"/>
      <c r="SM237" s="1087"/>
      <c r="SN237" s="1087"/>
      <c r="SO237" s="1087"/>
      <c r="SP237" s="1087"/>
      <c r="SQ237" s="1087"/>
      <c r="SR237" s="1087"/>
      <c r="SS237" s="1087"/>
      <c r="ST237" s="1087"/>
      <c r="SU237" s="1087"/>
      <c r="SV237" s="1087"/>
      <c r="SW237" s="1087"/>
      <c r="SX237" s="1087"/>
      <c r="SY237" s="1087"/>
      <c r="SZ237" s="1087"/>
      <c r="TA237" s="1087"/>
      <c r="TB237" s="1087"/>
      <c r="TC237" s="1087"/>
      <c r="TD237" s="1087"/>
      <c r="TE237" s="1087"/>
      <c r="TF237" s="1087"/>
      <c r="TG237" s="1087"/>
      <c r="TH237" s="1087"/>
      <c r="TI237" s="1087"/>
      <c r="TJ237" s="1087"/>
      <c r="TK237" s="1087"/>
      <c r="TL237" s="1087"/>
      <c r="TM237" s="1087"/>
      <c r="TN237" s="1087"/>
      <c r="TO237" s="1087"/>
      <c r="TP237" s="1087"/>
      <c r="TQ237" s="1087"/>
      <c r="TR237" s="1087"/>
      <c r="TS237" s="1087"/>
      <c r="TT237" s="1087"/>
      <c r="TU237" s="1087"/>
      <c r="TV237" s="1087"/>
      <c r="TW237" s="1087"/>
      <c r="TX237" s="1087"/>
      <c r="TY237" s="1087"/>
      <c r="TZ237" s="1087"/>
      <c r="UA237" s="1087"/>
      <c r="UB237" s="1087"/>
      <c r="UC237" s="1087"/>
      <c r="UD237" s="1087"/>
      <c r="UE237" s="1087"/>
      <c r="UF237" s="1087"/>
      <c r="UG237" s="1087"/>
      <c r="UH237" s="1087"/>
      <c r="UI237" s="1087"/>
      <c r="UJ237" s="1087"/>
      <c r="UK237" s="1087"/>
      <c r="UL237" s="1087"/>
      <c r="UM237" s="1087"/>
      <c r="UN237" s="1087"/>
      <c r="UO237" s="1087"/>
      <c r="UP237" s="1087"/>
      <c r="UQ237" s="1087"/>
      <c r="UR237" s="1087"/>
      <c r="US237" s="1087"/>
      <c r="UT237" s="1087"/>
      <c r="UU237" s="1087"/>
      <c r="UV237" s="1087"/>
      <c r="UW237" s="1087"/>
      <c r="UX237" s="1087"/>
      <c r="UY237" s="1087"/>
      <c r="UZ237" s="1087"/>
      <c r="VA237" s="1087"/>
      <c r="VB237" s="1087"/>
      <c r="VC237" s="1087"/>
      <c r="VD237" s="1087"/>
      <c r="VE237" s="1087"/>
      <c r="VF237" s="1087"/>
      <c r="VG237" s="1087"/>
      <c r="VH237" s="1087"/>
      <c r="VI237" s="1087"/>
      <c r="VJ237" s="1087"/>
      <c r="VK237" s="1087"/>
      <c r="VL237" s="1087"/>
      <c r="VM237" s="1087"/>
      <c r="VN237" s="1087"/>
      <c r="VO237" s="1087"/>
      <c r="VP237" s="1087"/>
      <c r="VQ237" s="1087"/>
      <c r="VR237" s="1087"/>
      <c r="VS237" s="1087"/>
      <c r="VT237" s="1087"/>
      <c r="VU237" s="1087"/>
      <c r="VV237" s="1087"/>
      <c r="VW237" s="1087"/>
      <c r="VX237" s="1087"/>
      <c r="VY237" s="1087"/>
      <c r="VZ237" s="1087"/>
      <c r="WA237" s="1087"/>
      <c r="WB237" s="1087"/>
      <c r="WC237" s="1087"/>
      <c r="WD237" s="1087"/>
      <c r="WE237" s="1087"/>
      <c r="WF237" s="1087"/>
      <c r="WG237" s="1087"/>
      <c r="WH237" s="1087"/>
      <c r="WI237" s="1087"/>
      <c r="WJ237" s="1087"/>
      <c r="WK237" s="1087"/>
      <c r="WL237" s="1087"/>
      <c r="WM237" s="1087"/>
      <c r="WN237" s="1087"/>
      <c r="WO237" s="1087"/>
      <c r="WP237" s="1087"/>
      <c r="WQ237" s="1087"/>
      <c r="WR237" s="1087"/>
      <c r="WS237" s="1087"/>
      <c r="WT237" s="1087"/>
      <c r="WU237" s="1087"/>
      <c r="WV237" s="1087"/>
      <c r="WW237" s="1087"/>
      <c r="WX237" s="1087"/>
      <c r="WY237" s="1087"/>
      <c r="WZ237" s="1087"/>
      <c r="XA237" s="1087"/>
      <c r="XB237" s="1087"/>
      <c r="XC237" s="1087"/>
      <c r="XD237" s="1087"/>
      <c r="XE237" s="1087"/>
      <c r="XF237" s="1087"/>
      <c r="XG237" s="1087"/>
      <c r="XH237" s="1087"/>
      <c r="XI237" s="1087"/>
      <c r="XJ237" s="1087"/>
      <c r="XK237" s="1087"/>
      <c r="XL237" s="1087"/>
      <c r="XM237" s="1087"/>
      <c r="XN237" s="1087"/>
      <c r="XO237" s="1087"/>
      <c r="XP237" s="1087"/>
      <c r="XQ237" s="1087"/>
      <c r="XR237" s="1087"/>
      <c r="XS237" s="1087"/>
      <c r="XT237" s="1087"/>
      <c r="XU237" s="1087"/>
      <c r="XV237" s="1087"/>
      <c r="XW237" s="1087"/>
      <c r="XX237" s="1087"/>
      <c r="XY237" s="1087"/>
      <c r="XZ237" s="1087"/>
      <c r="YA237" s="1087"/>
      <c r="YB237" s="1087"/>
      <c r="YC237" s="1087"/>
      <c r="YD237" s="1087"/>
      <c r="YE237" s="1087"/>
      <c r="YF237" s="1087"/>
      <c r="YG237" s="1087"/>
      <c r="YH237" s="1087"/>
      <c r="YI237" s="1087"/>
      <c r="YJ237" s="1087"/>
      <c r="YK237" s="1087"/>
      <c r="YL237" s="1087"/>
      <c r="YM237" s="1087"/>
      <c r="YN237" s="1087"/>
      <c r="YO237" s="1087"/>
      <c r="YP237" s="1087"/>
      <c r="YQ237" s="1087"/>
      <c r="YR237" s="1087"/>
      <c r="YS237" s="1087"/>
      <c r="YT237" s="1087"/>
      <c r="YU237" s="1087"/>
      <c r="YV237" s="1087"/>
      <c r="YW237" s="1087"/>
      <c r="YX237" s="1087"/>
      <c r="YY237" s="1087"/>
      <c r="YZ237" s="1087"/>
      <c r="ZA237" s="1087"/>
      <c r="ZB237" s="1087"/>
      <c r="ZC237" s="1087"/>
      <c r="ZD237" s="1087"/>
      <c r="ZE237" s="1087"/>
      <c r="ZF237" s="1087"/>
      <c r="ZG237" s="1087"/>
      <c r="ZH237" s="1087"/>
      <c r="ZI237" s="1087"/>
      <c r="ZJ237" s="1087"/>
      <c r="ZK237" s="1087"/>
      <c r="ZL237" s="1087"/>
      <c r="ZM237" s="1087"/>
      <c r="ZN237" s="1087"/>
      <c r="ZO237" s="1087"/>
      <c r="ZP237" s="1087"/>
      <c r="ZQ237" s="1087"/>
      <c r="ZR237" s="1087"/>
      <c r="ZS237" s="1087"/>
      <c r="ZT237" s="1087"/>
      <c r="ZU237" s="1087"/>
      <c r="ZV237" s="1087"/>
      <c r="ZW237" s="1087"/>
      <c r="ZX237" s="1087"/>
      <c r="ZY237" s="1087"/>
      <c r="ZZ237" s="1087"/>
      <c r="AAA237" s="1087"/>
      <c r="AAB237" s="1087"/>
      <c r="AAC237" s="1087"/>
      <c r="AAD237" s="1087"/>
      <c r="AAE237" s="1087"/>
      <c r="AAF237" s="1087"/>
      <c r="AAG237" s="1087"/>
      <c r="AAH237" s="1087"/>
      <c r="AAI237" s="1087"/>
      <c r="AAJ237" s="1087"/>
      <c r="AAK237" s="1087"/>
      <c r="AAL237" s="1087"/>
      <c r="AAM237" s="1087"/>
      <c r="AAN237" s="1087"/>
      <c r="AAO237" s="1087"/>
      <c r="AAP237" s="1087"/>
      <c r="AAQ237" s="1087"/>
      <c r="AAR237" s="1087"/>
      <c r="AAS237" s="1087"/>
      <c r="AAT237" s="1087"/>
      <c r="AAU237" s="1087"/>
      <c r="AAV237" s="1087"/>
      <c r="AAW237" s="1087"/>
      <c r="AAX237" s="1087"/>
      <c r="AAY237" s="1087"/>
      <c r="AAZ237" s="1087"/>
      <c r="ABA237" s="1087"/>
      <c r="ABB237" s="1087"/>
      <c r="ABC237" s="1087"/>
      <c r="ABD237" s="1087"/>
      <c r="ABE237" s="1087"/>
      <c r="ABF237" s="1087"/>
      <c r="ABG237" s="1087"/>
      <c r="ABH237" s="1087"/>
      <c r="ABI237" s="1087"/>
      <c r="ABJ237" s="1087"/>
      <c r="ABK237" s="1087"/>
      <c r="ABL237" s="1087"/>
      <c r="ABM237" s="1087"/>
      <c r="ABN237" s="1087"/>
      <c r="ABO237" s="1087"/>
      <c r="ABP237" s="1087"/>
      <c r="ABQ237" s="1087"/>
      <c r="ABR237" s="1087"/>
      <c r="ABS237" s="1087"/>
      <c r="ABT237" s="1087"/>
      <c r="ABU237" s="1087"/>
      <c r="ABV237" s="1087"/>
      <c r="ABW237" s="1087"/>
      <c r="ABX237" s="1087"/>
      <c r="ABY237" s="1087"/>
      <c r="ABZ237" s="1087"/>
      <c r="ACA237" s="1087"/>
      <c r="ACB237" s="1087"/>
      <c r="ACC237" s="1087"/>
      <c r="ACD237" s="1087"/>
      <c r="ACE237" s="1087"/>
      <c r="ACF237" s="1087"/>
      <c r="ACG237" s="1087"/>
      <c r="ACH237" s="1087"/>
      <c r="ACI237" s="1087"/>
      <c r="ACJ237" s="1087"/>
      <c r="ACK237" s="1087"/>
      <c r="ACL237" s="1087"/>
      <c r="ACM237" s="1087"/>
      <c r="ACN237" s="1087"/>
      <c r="ACO237" s="1087"/>
      <c r="ACP237" s="1087"/>
      <c r="ACQ237" s="1087"/>
      <c r="ACR237" s="1087"/>
      <c r="ACS237" s="1087"/>
      <c r="ACT237" s="1087"/>
      <c r="ACU237" s="1087"/>
      <c r="ACV237" s="1087"/>
      <c r="ACW237" s="1087"/>
      <c r="ACX237" s="1087"/>
      <c r="ACY237" s="1087"/>
      <c r="ACZ237" s="1087"/>
      <c r="ADA237" s="1087"/>
      <c r="ADB237" s="1087"/>
      <c r="ADC237" s="1087"/>
      <c r="ADD237" s="1087"/>
      <c r="ADE237" s="1087"/>
      <c r="ADF237" s="1087"/>
      <c r="ADG237" s="1087"/>
      <c r="ADH237" s="1087"/>
      <c r="ADI237" s="1087"/>
      <c r="ADJ237" s="1087"/>
      <c r="ADK237" s="1087"/>
      <c r="ADL237" s="1087"/>
      <c r="ADM237" s="1087"/>
      <c r="ADN237" s="1087"/>
      <c r="ADO237" s="1087"/>
      <c r="ADP237" s="1087"/>
      <c r="ADQ237" s="1087"/>
      <c r="ADR237" s="1087"/>
      <c r="ADS237" s="1087"/>
      <c r="ADT237" s="1087"/>
      <c r="ADU237" s="1087"/>
      <c r="ADV237" s="1087"/>
      <c r="ADW237" s="1087"/>
      <c r="ADX237" s="1087"/>
      <c r="ADY237" s="1087"/>
      <c r="ADZ237" s="1087"/>
      <c r="AEA237" s="1087"/>
      <c r="AEB237" s="1087"/>
      <c r="AEC237" s="1087"/>
      <c r="AED237" s="1087"/>
      <c r="AEE237" s="1087"/>
      <c r="AEF237" s="1087"/>
      <c r="AEG237" s="1087"/>
      <c r="AEH237" s="1087"/>
      <c r="AEI237" s="1087"/>
      <c r="AEJ237" s="1087"/>
      <c r="AEK237" s="1087"/>
      <c r="AEL237" s="1087"/>
      <c r="AEM237" s="1087"/>
      <c r="AEN237" s="1087"/>
      <c r="AEO237" s="1087"/>
      <c r="AEP237" s="1087"/>
      <c r="AEQ237" s="1087"/>
      <c r="AER237" s="1087"/>
      <c r="AES237" s="1087"/>
      <c r="AET237" s="1087"/>
      <c r="AEU237" s="1087"/>
      <c r="AEV237" s="1087"/>
      <c r="AEW237" s="1087"/>
      <c r="AEX237" s="1087"/>
      <c r="AEY237" s="1087"/>
      <c r="AEZ237" s="1087"/>
      <c r="AFA237" s="1087"/>
      <c r="AFB237" s="1087"/>
      <c r="AFC237" s="1087"/>
      <c r="AFD237" s="1087"/>
      <c r="AFE237" s="1087"/>
      <c r="AFF237" s="1087"/>
      <c r="AFG237" s="1087"/>
      <c r="AFH237" s="1087"/>
      <c r="AFI237" s="1087"/>
      <c r="AFJ237" s="1087"/>
      <c r="AFK237" s="1087"/>
      <c r="AFL237" s="1087"/>
      <c r="AFM237" s="1087"/>
      <c r="AFN237" s="1087"/>
      <c r="AFO237" s="1087"/>
      <c r="AFP237" s="1087"/>
      <c r="AFQ237" s="1087"/>
      <c r="AFR237" s="1087"/>
      <c r="AFS237" s="1087"/>
      <c r="AFT237" s="1087"/>
      <c r="AFU237" s="1087"/>
      <c r="AFV237" s="1087"/>
      <c r="AFW237" s="1087"/>
      <c r="AFX237" s="1087"/>
      <c r="AFY237" s="1087"/>
      <c r="AFZ237" s="1087"/>
      <c r="AGA237" s="1087"/>
      <c r="AGB237" s="1087"/>
      <c r="AGC237" s="1087"/>
      <c r="AGD237" s="1087"/>
      <c r="AGE237" s="1087"/>
      <c r="AGF237" s="1087"/>
      <c r="AGG237" s="1087"/>
      <c r="AGH237" s="1087"/>
      <c r="AGI237" s="1087"/>
      <c r="AGJ237" s="1087"/>
      <c r="AGK237" s="1087"/>
      <c r="AGL237" s="1087"/>
      <c r="AGM237" s="1087"/>
      <c r="AGN237" s="1087"/>
      <c r="AGO237" s="1087"/>
      <c r="AGP237" s="1087"/>
      <c r="AGQ237" s="1087"/>
      <c r="AGR237" s="1087"/>
      <c r="AGS237" s="1087"/>
      <c r="AGT237" s="1087"/>
      <c r="AGU237" s="1087"/>
      <c r="AGV237" s="1087"/>
      <c r="AGW237" s="1087"/>
      <c r="AGX237" s="1087"/>
      <c r="AGY237" s="1087"/>
      <c r="AGZ237" s="1087"/>
      <c r="AHA237" s="1087"/>
      <c r="AHB237" s="1087"/>
      <c r="AHC237" s="1087"/>
      <c r="AHD237" s="1087"/>
      <c r="AHE237" s="1087"/>
      <c r="AHF237" s="1087"/>
      <c r="AHG237" s="1087"/>
      <c r="AHH237" s="1087"/>
      <c r="AHI237" s="1087"/>
      <c r="AHJ237" s="1087"/>
      <c r="AHK237" s="1087"/>
      <c r="AHL237" s="1087"/>
      <c r="AHM237" s="1087"/>
      <c r="AHN237" s="1087"/>
      <c r="AHO237" s="1087"/>
      <c r="AHP237" s="1087"/>
      <c r="AHQ237" s="1087"/>
      <c r="AHR237" s="1087"/>
      <c r="AHS237" s="1087"/>
      <c r="AHT237" s="1087"/>
      <c r="AHU237" s="1087"/>
      <c r="AHV237" s="1087"/>
      <c r="AHW237" s="1087"/>
      <c r="AHX237" s="1087"/>
      <c r="AHY237" s="1087"/>
      <c r="AHZ237" s="1087"/>
      <c r="AIA237" s="1087"/>
      <c r="AIB237" s="1087"/>
      <c r="AIC237" s="1087"/>
      <c r="AID237" s="1087"/>
      <c r="AIE237" s="1087"/>
      <c r="AIF237" s="1087"/>
      <c r="AIG237" s="1087"/>
      <c r="AIH237" s="1087"/>
      <c r="AII237" s="1087"/>
      <c r="AIJ237" s="1087"/>
      <c r="AIK237" s="1087"/>
      <c r="AIL237" s="1087"/>
      <c r="AIM237" s="1087"/>
      <c r="AIN237" s="1087"/>
      <c r="AIO237" s="1087"/>
      <c r="AIP237" s="1087"/>
      <c r="AIQ237" s="1087"/>
      <c r="AIR237" s="1087"/>
      <c r="AIS237" s="1087"/>
      <c r="AIT237" s="1087"/>
      <c r="AIU237" s="1087"/>
      <c r="AIV237" s="1087"/>
      <c r="AIW237" s="1087"/>
      <c r="AIX237" s="1087"/>
      <c r="AIY237" s="1087"/>
      <c r="AIZ237" s="1087"/>
      <c r="AJA237" s="1087"/>
      <c r="AJB237" s="1087"/>
      <c r="AJC237" s="1087"/>
      <c r="AJD237" s="1087"/>
      <c r="AJE237" s="1087"/>
      <c r="AJF237" s="1087"/>
      <c r="AJG237" s="1087"/>
      <c r="AJH237" s="1087"/>
      <c r="AJI237" s="1087"/>
      <c r="AJJ237" s="1087"/>
      <c r="AJK237" s="1087"/>
      <c r="AJL237" s="1087"/>
      <c r="AJM237" s="1087"/>
      <c r="AJN237" s="1087"/>
      <c r="AJO237" s="1087"/>
      <c r="AJP237" s="1087"/>
      <c r="AJQ237" s="1087"/>
      <c r="AJR237" s="1087"/>
      <c r="AJS237" s="1087"/>
      <c r="AJT237" s="1087"/>
      <c r="AJU237" s="1087"/>
      <c r="AJV237" s="1087"/>
      <c r="AJW237" s="1087"/>
      <c r="AJX237" s="1087"/>
      <c r="AJY237" s="1087"/>
      <c r="AJZ237" s="1087"/>
      <c r="AKA237" s="1087"/>
      <c r="AKB237" s="1087"/>
      <c r="AKC237" s="1087"/>
      <c r="AKD237" s="1087"/>
      <c r="AKE237" s="1087"/>
      <c r="AKF237" s="1087"/>
      <c r="AKG237" s="1087"/>
      <c r="AKH237" s="1087"/>
      <c r="AKI237" s="1087"/>
      <c r="AKJ237" s="1087"/>
      <c r="AKK237" s="1087"/>
      <c r="AKL237" s="1087"/>
      <c r="AKM237" s="1087"/>
      <c r="AKN237" s="1087"/>
      <c r="AKO237" s="1087"/>
      <c r="AKP237" s="1087"/>
      <c r="AKQ237" s="1087"/>
      <c r="AKR237" s="1087"/>
      <c r="AKS237" s="1087"/>
      <c r="AKT237" s="1087"/>
      <c r="AKU237" s="1087"/>
      <c r="AKV237" s="1087"/>
      <c r="AKW237" s="1087"/>
      <c r="AKX237" s="1087"/>
      <c r="AKY237" s="1087"/>
      <c r="AKZ237" s="1087"/>
      <c r="ALA237" s="1087"/>
      <c r="ALB237" s="1087"/>
      <c r="ALC237" s="1087"/>
      <c r="ALD237" s="1087"/>
      <c r="ALE237" s="1087"/>
      <c r="ALF237" s="1087"/>
      <c r="ALG237" s="1087"/>
      <c r="ALH237" s="1087"/>
      <c r="ALI237" s="1087"/>
      <c r="ALJ237" s="1087"/>
      <c r="ALK237" s="1087"/>
      <c r="ALL237" s="1087"/>
      <c r="ALM237" s="1087"/>
      <c r="ALN237" s="1087"/>
      <c r="ALO237" s="1087"/>
      <c r="ALP237" s="1087"/>
      <c r="ALQ237" s="1087"/>
      <c r="ALR237" s="1087"/>
      <c r="ALS237" s="1087"/>
      <c r="ALT237" s="1087"/>
      <c r="ALU237" s="1087"/>
      <c r="ALV237" s="1087"/>
      <c r="ALW237" s="1087"/>
      <c r="ALX237" s="1087"/>
      <c r="ALY237" s="1087"/>
      <c r="ALZ237" s="1087"/>
      <c r="AMA237" s="1087"/>
      <c r="AMB237" s="1087"/>
      <c r="AMC237" s="1087"/>
      <c r="AMD237" s="1087"/>
      <c r="AME237" s="1087"/>
      <c r="AMF237" s="1087"/>
      <c r="AMG237" s="1087"/>
      <c r="AMH237" s="1087"/>
    </row>
    <row r="238" spans="1:1024" s="793" customFormat="1" ht="12" x14ac:dyDescent="0.2">
      <c r="A238" s="1113" t="s">
        <v>2836</v>
      </c>
      <c r="B238" s="793" t="s">
        <v>4870</v>
      </c>
      <c r="C238" s="1085">
        <v>5500000</v>
      </c>
      <c r="D238" s="1085">
        <v>0</v>
      </c>
      <c r="E238" s="1085">
        <v>5500000</v>
      </c>
      <c r="F238" s="1085">
        <v>3717275.02</v>
      </c>
      <c r="G238" s="1085">
        <v>1782724.98</v>
      </c>
      <c r="H238" s="1357">
        <f t="shared" si="5"/>
        <v>0.67586818545454541</v>
      </c>
      <c r="I238" s="1087"/>
      <c r="J238" s="1087"/>
      <c r="K238" s="1087"/>
      <c r="L238" s="1087"/>
      <c r="M238" s="1087"/>
      <c r="N238" s="1087"/>
      <c r="O238" s="1087"/>
      <c r="P238" s="1087"/>
      <c r="Q238" s="1087"/>
      <c r="R238" s="1087"/>
      <c r="S238" s="1087"/>
      <c r="T238" s="1087"/>
      <c r="U238" s="1087"/>
      <c r="V238" s="1087"/>
      <c r="W238" s="1087"/>
      <c r="X238" s="1087"/>
      <c r="Y238" s="1087"/>
      <c r="Z238" s="1087"/>
      <c r="AA238" s="1087"/>
      <c r="AB238" s="1087"/>
      <c r="AC238" s="1087"/>
      <c r="AD238" s="1087"/>
      <c r="AE238" s="1087"/>
      <c r="AF238" s="1087"/>
      <c r="AG238" s="1087"/>
      <c r="AH238" s="1087"/>
      <c r="AI238" s="1087"/>
      <c r="AJ238" s="1087"/>
      <c r="AK238" s="1087"/>
      <c r="AL238" s="1087"/>
      <c r="AM238" s="1087"/>
      <c r="AN238" s="1087"/>
      <c r="AO238" s="1087"/>
      <c r="AP238" s="1087"/>
      <c r="AQ238" s="1087"/>
      <c r="AR238" s="1087"/>
      <c r="AS238" s="1087"/>
      <c r="AT238" s="1087"/>
      <c r="AU238" s="1087"/>
      <c r="AV238" s="1087"/>
      <c r="AW238" s="1087"/>
      <c r="AX238" s="1087"/>
      <c r="AY238" s="1087"/>
      <c r="AZ238" s="1087"/>
      <c r="BA238" s="1087"/>
      <c r="BB238" s="1087"/>
      <c r="BC238" s="1087"/>
      <c r="BD238" s="1087"/>
      <c r="BE238" s="1087"/>
      <c r="BF238" s="1087"/>
      <c r="BG238" s="1087"/>
      <c r="BH238" s="1087"/>
      <c r="BI238" s="1087"/>
      <c r="BJ238" s="1087"/>
      <c r="BK238" s="1087"/>
      <c r="BL238" s="1087"/>
      <c r="BM238" s="1087"/>
      <c r="BN238" s="1087"/>
      <c r="BO238" s="1087"/>
      <c r="BP238" s="1087"/>
      <c r="BQ238" s="1087"/>
      <c r="BR238" s="1087"/>
      <c r="BS238" s="1087"/>
      <c r="BT238" s="1087"/>
      <c r="BU238" s="1087"/>
      <c r="BV238" s="1087"/>
      <c r="BW238" s="1087"/>
      <c r="BX238" s="1087"/>
      <c r="BY238" s="1087"/>
      <c r="BZ238" s="1087"/>
      <c r="CA238" s="1087"/>
      <c r="CB238" s="1087"/>
      <c r="CC238" s="1087"/>
      <c r="CD238" s="1087"/>
      <c r="CE238" s="1087"/>
      <c r="CF238" s="1087"/>
      <c r="CG238" s="1087"/>
      <c r="CH238" s="1087"/>
      <c r="CI238" s="1087"/>
      <c r="CJ238" s="1087"/>
      <c r="CK238" s="1087"/>
      <c r="CL238" s="1087"/>
      <c r="CM238" s="1087"/>
      <c r="CN238" s="1087"/>
      <c r="CO238" s="1087"/>
      <c r="CP238" s="1087"/>
      <c r="CQ238" s="1087"/>
      <c r="CR238" s="1087"/>
      <c r="CS238" s="1087"/>
      <c r="CT238" s="1087"/>
      <c r="CU238" s="1087"/>
      <c r="CV238" s="1087"/>
      <c r="CW238" s="1087"/>
      <c r="CX238" s="1087"/>
      <c r="CY238" s="1087"/>
      <c r="CZ238" s="1087"/>
      <c r="DA238" s="1087"/>
      <c r="DB238" s="1087"/>
      <c r="DC238" s="1087"/>
      <c r="DD238" s="1087"/>
      <c r="DE238" s="1087"/>
      <c r="DF238" s="1087"/>
      <c r="DG238" s="1087"/>
      <c r="DH238" s="1087"/>
      <c r="DI238" s="1087"/>
      <c r="DJ238" s="1087"/>
      <c r="DK238" s="1087"/>
      <c r="DL238" s="1087"/>
      <c r="DM238" s="1087"/>
      <c r="DN238" s="1087"/>
      <c r="DO238" s="1087"/>
      <c r="DP238" s="1087"/>
      <c r="DQ238" s="1087"/>
      <c r="DR238" s="1087"/>
      <c r="DS238" s="1087"/>
      <c r="DT238" s="1087"/>
      <c r="DU238" s="1087"/>
      <c r="DV238" s="1087"/>
      <c r="DW238" s="1087"/>
      <c r="DX238" s="1087"/>
      <c r="DY238" s="1087"/>
      <c r="DZ238" s="1087"/>
      <c r="EA238" s="1087"/>
      <c r="EB238" s="1087"/>
      <c r="EC238" s="1087"/>
      <c r="ED238" s="1087"/>
      <c r="EE238" s="1087"/>
      <c r="EF238" s="1087"/>
      <c r="EG238" s="1087"/>
      <c r="EH238" s="1087"/>
      <c r="EI238" s="1087"/>
      <c r="EJ238" s="1087"/>
      <c r="EK238" s="1087"/>
      <c r="EL238" s="1087"/>
      <c r="EM238" s="1087"/>
      <c r="EN238" s="1087"/>
      <c r="EO238" s="1087"/>
      <c r="EP238" s="1087"/>
      <c r="EQ238" s="1087"/>
      <c r="ER238" s="1087"/>
      <c r="ES238" s="1087"/>
      <c r="ET238" s="1087"/>
      <c r="EU238" s="1087"/>
      <c r="EV238" s="1087"/>
      <c r="EW238" s="1087"/>
      <c r="EX238" s="1087"/>
      <c r="EY238" s="1087"/>
      <c r="EZ238" s="1087"/>
      <c r="FA238" s="1087"/>
      <c r="FB238" s="1087"/>
      <c r="FC238" s="1087"/>
      <c r="FD238" s="1087"/>
      <c r="FE238" s="1087"/>
      <c r="FF238" s="1087"/>
      <c r="FG238" s="1087"/>
      <c r="FH238" s="1087"/>
      <c r="FI238" s="1087"/>
      <c r="FJ238" s="1087"/>
      <c r="FK238" s="1087"/>
      <c r="FL238" s="1087"/>
      <c r="FM238" s="1087"/>
      <c r="FN238" s="1087"/>
      <c r="FO238" s="1087"/>
      <c r="FP238" s="1087"/>
      <c r="FQ238" s="1087"/>
      <c r="FR238" s="1087"/>
      <c r="FS238" s="1087"/>
      <c r="FT238" s="1087"/>
      <c r="FU238" s="1087"/>
      <c r="FV238" s="1087"/>
      <c r="FW238" s="1087"/>
      <c r="FX238" s="1087"/>
      <c r="FY238" s="1087"/>
      <c r="FZ238" s="1087"/>
      <c r="GA238" s="1087"/>
      <c r="GB238" s="1087"/>
      <c r="GC238" s="1087"/>
      <c r="GD238" s="1087"/>
      <c r="GE238" s="1087"/>
      <c r="GF238" s="1087"/>
      <c r="GG238" s="1087"/>
      <c r="GH238" s="1087"/>
      <c r="GI238" s="1087"/>
      <c r="GJ238" s="1087"/>
      <c r="GK238" s="1087"/>
      <c r="GL238" s="1087"/>
      <c r="GM238" s="1087"/>
      <c r="GN238" s="1087"/>
      <c r="GO238" s="1087"/>
      <c r="GP238" s="1087"/>
      <c r="GQ238" s="1087"/>
      <c r="GR238" s="1087"/>
      <c r="GS238" s="1087"/>
      <c r="GT238" s="1087"/>
      <c r="GU238" s="1087"/>
      <c r="GV238" s="1087"/>
      <c r="GW238" s="1087"/>
      <c r="GX238" s="1087"/>
      <c r="GY238" s="1087"/>
      <c r="GZ238" s="1087"/>
      <c r="HA238" s="1087"/>
      <c r="HB238" s="1087"/>
      <c r="HC238" s="1087"/>
      <c r="HD238" s="1087"/>
      <c r="HE238" s="1087"/>
      <c r="HF238" s="1087"/>
      <c r="HG238" s="1087"/>
      <c r="HH238" s="1087"/>
      <c r="HI238" s="1087"/>
      <c r="HJ238" s="1087"/>
      <c r="HK238" s="1087"/>
      <c r="HL238" s="1087"/>
      <c r="HM238" s="1087"/>
      <c r="HN238" s="1087"/>
      <c r="HO238" s="1087"/>
      <c r="HP238" s="1087"/>
      <c r="HQ238" s="1087"/>
      <c r="HR238" s="1087"/>
      <c r="HS238" s="1087"/>
      <c r="HT238" s="1087"/>
      <c r="HU238" s="1087"/>
      <c r="HV238" s="1087"/>
      <c r="HW238" s="1087"/>
      <c r="HX238" s="1087"/>
      <c r="HY238" s="1087"/>
      <c r="HZ238" s="1087"/>
      <c r="IA238" s="1087"/>
      <c r="IB238" s="1087"/>
      <c r="IC238" s="1087"/>
      <c r="ID238" s="1087"/>
      <c r="IE238" s="1087"/>
      <c r="IF238" s="1087"/>
      <c r="IG238" s="1087"/>
      <c r="IH238" s="1087"/>
      <c r="II238" s="1087"/>
      <c r="IJ238" s="1087"/>
      <c r="IK238" s="1087"/>
      <c r="IL238" s="1087"/>
      <c r="IM238" s="1087"/>
      <c r="IN238" s="1087"/>
      <c r="IO238" s="1087"/>
      <c r="IP238" s="1087"/>
      <c r="IQ238" s="1087"/>
      <c r="IR238" s="1087"/>
      <c r="IS238" s="1087"/>
      <c r="IT238" s="1087"/>
      <c r="IU238" s="1087"/>
      <c r="IV238" s="1087"/>
      <c r="IW238" s="1087"/>
      <c r="IX238" s="1087"/>
      <c r="IY238" s="1087"/>
      <c r="IZ238" s="1087"/>
      <c r="JA238" s="1087"/>
      <c r="JB238" s="1087"/>
      <c r="JC238" s="1087"/>
      <c r="JD238" s="1087"/>
      <c r="JE238" s="1087"/>
      <c r="JF238" s="1087"/>
      <c r="JG238" s="1087"/>
      <c r="JH238" s="1087"/>
      <c r="JI238" s="1087"/>
      <c r="JJ238" s="1087"/>
      <c r="JK238" s="1087"/>
      <c r="JL238" s="1087"/>
      <c r="JM238" s="1087"/>
      <c r="JN238" s="1087"/>
      <c r="JO238" s="1087"/>
      <c r="JP238" s="1087"/>
      <c r="JQ238" s="1087"/>
      <c r="JR238" s="1087"/>
      <c r="JS238" s="1087"/>
      <c r="JT238" s="1087"/>
      <c r="JU238" s="1087"/>
      <c r="JV238" s="1087"/>
      <c r="JW238" s="1087"/>
      <c r="JX238" s="1087"/>
      <c r="JY238" s="1087"/>
      <c r="JZ238" s="1087"/>
      <c r="KA238" s="1087"/>
      <c r="KB238" s="1087"/>
      <c r="KC238" s="1087"/>
      <c r="KD238" s="1087"/>
      <c r="KE238" s="1087"/>
      <c r="KF238" s="1087"/>
      <c r="KG238" s="1087"/>
      <c r="KH238" s="1087"/>
      <c r="KI238" s="1087"/>
      <c r="KJ238" s="1087"/>
      <c r="KK238" s="1087"/>
      <c r="KL238" s="1087"/>
      <c r="KM238" s="1087"/>
      <c r="KN238" s="1087"/>
      <c r="KO238" s="1087"/>
      <c r="KP238" s="1087"/>
      <c r="KQ238" s="1087"/>
      <c r="KR238" s="1087"/>
      <c r="KS238" s="1087"/>
      <c r="KT238" s="1087"/>
      <c r="KU238" s="1087"/>
      <c r="KV238" s="1087"/>
      <c r="KW238" s="1087"/>
      <c r="KX238" s="1087"/>
      <c r="KY238" s="1087"/>
      <c r="KZ238" s="1087"/>
      <c r="LA238" s="1087"/>
      <c r="LB238" s="1087"/>
      <c r="LC238" s="1087"/>
      <c r="LD238" s="1087"/>
      <c r="LE238" s="1087"/>
      <c r="LF238" s="1087"/>
      <c r="LG238" s="1087"/>
      <c r="LH238" s="1087"/>
      <c r="LI238" s="1087"/>
      <c r="LJ238" s="1087"/>
      <c r="LK238" s="1087"/>
      <c r="LL238" s="1087"/>
      <c r="LM238" s="1087"/>
      <c r="LN238" s="1087"/>
      <c r="LO238" s="1087"/>
      <c r="LP238" s="1087"/>
      <c r="LQ238" s="1087"/>
      <c r="LR238" s="1087"/>
      <c r="LS238" s="1087"/>
      <c r="LT238" s="1087"/>
      <c r="LU238" s="1087"/>
      <c r="LV238" s="1087"/>
      <c r="LW238" s="1087"/>
      <c r="LX238" s="1087"/>
      <c r="LY238" s="1087"/>
      <c r="LZ238" s="1087"/>
      <c r="MA238" s="1087"/>
      <c r="MB238" s="1087"/>
      <c r="MC238" s="1087"/>
      <c r="MD238" s="1087"/>
      <c r="ME238" s="1087"/>
      <c r="MF238" s="1087"/>
      <c r="MG238" s="1087"/>
      <c r="MH238" s="1087"/>
      <c r="MI238" s="1087"/>
      <c r="MJ238" s="1087"/>
      <c r="MK238" s="1087"/>
      <c r="ML238" s="1087"/>
      <c r="MM238" s="1087"/>
      <c r="MN238" s="1087"/>
      <c r="MO238" s="1087"/>
      <c r="MP238" s="1087"/>
      <c r="MQ238" s="1087"/>
      <c r="MR238" s="1087"/>
      <c r="MS238" s="1087"/>
      <c r="MT238" s="1087"/>
      <c r="MU238" s="1087"/>
      <c r="MV238" s="1087"/>
      <c r="MW238" s="1087"/>
      <c r="MX238" s="1087"/>
      <c r="MY238" s="1087"/>
      <c r="MZ238" s="1087"/>
      <c r="NA238" s="1087"/>
      <c r="NB238" s="1087"/>
      <c r="NC238" s="1087"/>
      <c r="ND238" s="1087"/>
      <c r="NE238" s="1087"/>
      <c r="NF238" s="1087"/>
      <c r="NG238" s="1087"/>
      <c r="NH238" s="1087"/>
      <c r="NI238" s="1087"/>
      <c r="NJ238" s="1087"/>
      <c r="NK238" s="1087"/>
      <c r="NL238" s="1087"/>
      <c r="NM238" s="1087"/>
      <c r="NN238" s="1087"/>
      <c r="NO238" s="1087"/>
      <c r="NP238" s="1087"/>
      <c r="NQ238" s="1087"/>
      <c r="NR238" s="1087"/>
      <c r="NS238" s="1087"/>
      <c r="NT238" s="1087"/>
      <c r="NU238" s="1087"/>
      <c r="NV238" s="1087"/>
      <c r="NW238" s="1087"/>
      <c r="NX238" s="1087"/>
      <c r="NY238" s="1087"/>
      <c r="NZ238" s="1087"/>
      <c r="OA238" s="1087"/>
      <c r="OB238" s="1087"/>
      <c r="OC238" s="1087"/>
      <c r="OD238" s="1087"/>
      <c r="OE238" s="1087"/>
      <c r="OF238" s="1087"/>
      <c r="OG238" s="1087"/>
      <c r="OH238" s="1087"/>
      <c r="OI238" s="1087"/>
      <c r="OJ238" s="1087"/>
      <c r="OK238" s="1087"/>
      <c r="OL238" s="1087"/>
      <c r="OM238" s="1087"/>
      <c r="ON238" s="1087"/>
      <c r="OO238" s="1087"/>
      <c r="OP238" s="1087"/>
      <c r="OQ238" s="1087"/>
      <c r="OR238" s="1087"/>
      <c r="OS238" s="1087"/>
      <c r="OT238" s="1087"/>
      <c r="OU238" s="1087"/>
      <c r="OV238" s="1087"/>
      <c r="OW238" s="1087"/>
      <c r="OX238" s="1087"/>
      <c r="OY238" s="1087"/>
      <c r="OZ238" s="1087"/>
      <c r="PA238" s="1087"/>
      <c r="PB238" s="1087"/>
      <c r="PC238" s="1087"/>
      <c r="PD238" s="1087"/>
      <c r="PE238" s="1087"/>
      <c r="PF238" s="1087"/>
      <c r="PG238" s="1087"/>
      <c r="PH238" s="1087"/>
      <c r="PI238" s="1087"/>
      <c r="PJ238" s="1087"/>
      <c r="PK238" s="1087"/>
      <c r="PL238" s="1087"/>
      <c r="PM238" s="1087"/>
      <c r="PN238" s="1087"/>
      <c r="PO238" s="1087"/>
      <c r="PP238" s="1087"/>
      <c r="PQ238" s="1087"/>
      <c r="PR238" s="1087"/>
      <c r="PS238" s="1087"/>
      <c r="PT238" s="1087"/>
      <c r="PU238" s="1087"/>
      <c r="PV238" s="1087"/>
      <c r="PW238" s="1087"/>
      <c r="PX238" s="1087"/>
      <c r="PY238" s="1087"/>
      <c r="PZ238" s="1087"/>
      <c r="QA238" s="1087"/>
      <c r="QB238" s="1087"/>
      <c r="QC238" s="1087"/>
      <c r="QD238" s="1087"/>
      <c r="QE238" s="1087"/>
      <c r="QF238" s="1087"/>
      <c r="QG238" s="1087"/>
      <c r="QH238" s="1087"/>
      <c r="QI238" s="1087"/>
      <c r="QJ238" s="1087"/>
      <c r="QK238" s="1087"/>
      <c r="QL238" s="1087"/>
      <c r="QM238" s="1087"/>
      <c r="QN238" s="1087"/>
      <c r="QO238" s="1087"/>
      <c r="QP238" s="1087"/>
      <c r="QQ238" s="1087"/>
      <c r="QR238" s="1087"/>
      <c r="QS238" s="1087"/>
      <c r="QT238" s="1087"/>
      <c r="QU238" s="1087"/>
      <c r="QV238" s="1087"/>
      <c r="QW238" s="1087"/>
      <c r="QX238" s="1087"/>
      <c r="QY238" s="1087"/>
      <c r="QZ238" s="1087"/>
      <c r="RA238" s="1087"/>
      <c r="RB238" s="1087"/>
      <c r="RC238" s="1087"/>
      <c r="RD238" s="1087"/>
      <c r="RE238" s="1087"/>
      <c r="RF238" s="1087"/>
      <c r="RG238" s="1087"/>
      <c r="RH238" s="1087"/>
      <c r="RI238" s="1087"/>
      <c r="RJ238" s="1087"/>
      <c r="RK238" s="1087"/>
      <c r="RL238" s="1087"/>
      <c r="RM238" s="1087"/>
      <c r="RN238" s="1087"/>
      <c r="RO238" s="1087"/>
      <c r="RP238" s="1087"/>
      <c r="RQ238" s="1087"/>
      <c r="RR238" s="1087"/>
      <c r="RS238" s="1087"/>
      <c r="RT238" s="1087"/>
      <c r="RU238" s="1087"/>
      <c r="RV238" s="1087"/>
      <c r="RW238" s="1087"/>
      <c r="RX238" s="1087"/>
      <c r="RY238" s="1087"/>
      <c r="RZ238" s="1087"/>
      <c r="SA238" s="1087"/>
      <c r="SB238" s="1087"/>
      <c r="SC238" s="1087"/>
      <c r="SD238" s="1087"/>
      <c r="SE238" s="1087"/>
      <c r="SF238" s="1087"/>
      <c r="SG238" s="1087"/>
      <c r="SH238" s="1087"/>
      <c r="SI238" s="1087"/>
      <c r="SJ238" s="1087"/>
      <c r="SK238" s="1087"/>
      <c r="SL238" s="1087"/>
      <c r="SM238" s="1087"/>
      <c r="SN238" s="1087"/>
      <c r="SO238" s="1087"/>
      <c r="SP238" s="1087"/>
      <c r="SQ238" s="1087"/>
      <c r="SR238" s="1087"/>
      <c r="SS238" s="1087"/>
      <c r="ST238" s="1087"/>
      <c r="SU238" s="1087"/>
      <c r="SV238" s="1087"/>
      <c r="SW238" s="1087"/>
      <c r="SX238" s="1087"/>
      <c r="SY238" s="1087"/>
      <c r="SZ238" s="1087"/>
      <c r="TA238" s="1087"/>
      <c r="TB238" s="1087"/>
      <c r="TC238" s="1087"/>
      <c r="TD238" s="1087"/>
      <c r="TE238" s="1087"/>
      <c r="TF238" s="1087"/>
      <c r="TG238" s="1087"/>
      <c r="TH238" s="1087"/>
      <c r="TI238" s="1087"/>
      <c r="TJ238" s="1087"/>
      <c r="TK238" s="1087"/>
      <c r="TL238" s="1087"/>
      <c r="TM238" s="1087"/>
      <c r="TN238" s="1087"/>
      <c r="TO238" s="1087"/>
      <c r="TP238" s="1087"/>
      <c r="TQ238" s="1087"/>
      <c r="TR238" s="1087"/>
      <c r="TS238" s="1087"/>
      <c r="TT238" s="1087"/>
      <c r="TU238" s="1087"/>
      <c r="TV238" s="1087"/>
      <c r="TW238" s="1087"/>
      <c r="TX238" s="1087"/>
      <c r="TY238" s="1087"/>
      <c r="TZ238" s="1087"/>
      <c r="UA238" s="1087"/>
      <c r="UB238" s="1087"/>
      <c r="UC238" s="1087"/>
      <c r="UD238" s="1087"/>
      <c r="UE238" s="1087"/>
      <c r="UF238" s="1087"/>
      <c r="UG238" s="1087"/>
      <c r="UH238" s="1087"/>
      <c r="UI238" s="1087"/>
      <c r="UJ238" s="1087"/>
      <c r="UK238" s="1087"/>
      <c r="UL238" s="1087"/>
      <c r="UM238" s="1087"/>
      <c r="UN238" s="1087"/>
      <c r="UO238" s="1087"/>
      <c r="UP238" s="1087"/>
      <c r="UQ238" s="1087"/>
      <c r="UR238" s="1087"/>
      <c r="US238" s="1087"/>
      <c r="UT238" s="1087"/>
      <c r="UU238" s="1087"/>
      <c r="UV238" s="1087"/>
      <c r="UW238" s="1087"/>
      <c r="UX238" s="1087"/>
      <c r="UY238" s="1087"/>
      <c r="UZ238" s="1087"/>
      <c r="VA238" s="1087"/>
      <c r="VB238" s="1087"/>
      <c r="VC238" s="1087"/>
      <c r="VD238" s="1087"/>
      <c r="VE238" s="1087"/>
      <c r="VF238" s="1087"/>
      <c r="VG238" s="1087"/>
      <c r="VH238" s="1087"/>
      <c r="VI238" s="1087"/>
      <c r="VJ238" s="1087"/>
      <c r="VK238" s="1087"/>
      <c r="VL238" s="1087"/>
      <c r="VM238" s="1087"/>
      <c r="VN238" s="1087"/>
      <c r="VO238" s="1087"/>
      <c r="VP238" s="1087"/>
      <c r="VQ238" s="1087"/>
      <c r="VR238" s="1087"/>
      <c r="VS238" s="1087"/>
      <c r="VT238" s="1087"/>
      <c r="VU238" s="1087"/>
      <c r="VV238" s="1087"/>
      <c r="VW238" s="1087"/>
      <c r="VX238" s="1087"/>
      <c r="VY238" s="1087"/>
      <c r="VZ238" s="1087"/>
      <c r="WA238" s="1087"/>
      <c r="WB238" s="1087"/>
      <c r="WC238" s="1087"/>
      <c r="WD238" s="1087"/>
      <c r="WE238" s="1087"/>
      <c r="WF238" s="1087"/>
      <c r="WG238" s="1087"/>
      <c r="WH238" s="1087"/>
      <c r="WI238" s="1087"/>
      <c r="WJ238" s="1087"/>
      <c r="WK238" s="1087"/>
      <c r="WL238" s="1087"/>
      <c r="WM238" s="1087"/>
      <c r="WN238" s="1087"/>
      <c r="WO238" s="1087"/>
      <c r="WP238" s="1087"/>
      <c r="WQ238" s="1087"/>
      <c r="WR238" s="1087"/>
      <c r="WS238" s="1087"/>
      <c r="WT238" s="1087"/>
      <c r="WU238" s="1087"/>
      <c r="WV238" s="1087"/>
      <c r="WW238" s="1087"/>
      <c r="WX238" s="1087"/>
      <c r="WY238" s="1087"/>
      <c r="WZ238" s="1087"/>
      <c r="XA238" s="1087"/>
      <c r="XB238" s="1087"/>
      <c r="XC238" s="1087"/>
      <c r="XD238" s="1087"/>
      <c r="XE238" s="1087"/>
      <c r="XF238" s="1087"/>
      <c r="XG238" s="1087"/>
      <c r="XH238" s="1087"/>
      <c r="XI238" s="1087"/>
      <c r="XJ238" s="1087"/>
      <c r="XK238" s="1087"/>
      <c r="XL238" s="1087"/>
      <c r="XM238" s="1087"/>
      <c r="XN238" s="1087"/>
      <c r="XO238" s="1087"/>
      <c r="XP238" s="1087"/>
      <c r="XQ238" s="1087"/>
      <c r="XR238" s="1087"/>
      <c r="XS238" s="1087"/>
      <c r="XT238" s="1087"/>
      <c r="XU238" s="1087"/>
      <c r="XV238" s="1087"/>
      <c r="XW238" s="1087"/>
      <c r="XX238" s="1087"/>
      <c r="XY238" s="1087"/>
      <c r="XZ238" s="1087"/>
      <c r="YA238" s="1087"/>
      <c r="YB238" s="1087"/>
      <c r="YC238" s="1087"/>
      <c r="YD238" s="1087"/>
      <c r="YE238" s="1087"/>
      <c r="YF238" s="1087"/>
      <c r="YG238" s="1087"/>
      <c r="YH238" s="1087"/>
      <c r="YI238" s="1087"/>
      <c r="YJ238" s="1087"/>
      <c r="YK238" s="1087"/>
      <c r="YL238" s="1087"/>
      <c r="YM238" s="1087"/>
      <c r="YN238" s="1087"/>
      <c r="YO238" s="1087"/>
      <c r="YP238" s="1087"/>
      <c r="YQ238" s="1087"/>
      <c r="YR238" s="1087"/>
      <c r="YS238" s="1087"/>
      <c r="YT238" s="1087"/>
      <c r="YU238" s="1087"/>
      <c r="YV238" s="1087"/>
      <c r="YW238" s="1087"/>
      <c r="YX238" s="1087"/>
      <c r="YY238" s="1087"/>
      <c r="YZ238" s="1087"/>
      <c r="ZA238" s="1087"/>
      <c r="ZB238" s="1087"/>
      <c r="ZC238" s="1087"/>
      <c r="ZD238" s="1087"/>
      <c r="ZE238" s="1087"/>
      <c r="ZF238" s="1087"/>
      <c r="ZG238" s="1087"/>
      <c r="ZH238" s="1087"/>
      <c r="ZI238" s="1087"/>
      <c r="ZJ238" s="1087"/>
      <c r="ZK238" s="1087"/>
      <c r="ZL238" s="1087"/>
      <c r="ZM238" s="1087"/>
      <c r="ZN238" s="1087"/>
      <c r="ZO238" s="1087"/>
      <c r="ZP238" s="1087"/>
      <c r="ZQ238" s="1087"/>
      <c r="ZR238" s="1087"/>
      <c r="ZS238" s="1087"/>
      <c r="ZT238" s="1087"/>
      <c r="ZU238" s="1087"/>
      <c r="ZV238" s="1087"/>
      <c r="ZW238" s="1087"/>
      <c r="ZX238" s="1087"/>
      <c r="ZY238" s="1087"/>
      <c r="ZZ238" s="1087"/>
      <c r="AAA238" s="1087"/>
      <c r="AAB238" s="1087"/>
      <c r="AAC238" s="1087"/>
      <c r="AAD238" s="1087"/>
      <c r="AAE238" s="1087"/>
      <c r="AAF238" s="1087"/>
      <c r="AAG238" s="1087"/>
      <c r="AAH238" s="1087"/>
      <c r="AAI238" s="1087"/>
      <c r="AAJ238" s="1087"/>
      <c r="AAK238" s="1087"/>
      <c r="AAL238" s="1087"/>
      <c r="AAM238" s="1087"/>
      <c r="AAN238" s="1087"/>
      <c r="AAO238" s="1087"/>
      <c r="AAP238" s="1087"/>
      <c r="AAQ238" s="1087"/>
      <c r="AAR238" s="1087"/>
      <c r="AAS238" s="1087"/>
      <c r="AAT238" s="1087"/>
      <c r="AAU238" s="1087"/>
      <c r="AAV238" s="1087"/>
      <c r="AAW238" s="1087"/>
      <c r="AAX238" s="1087"/>
      <c r="AAY238" s="1087"/>
      <c r="AAZ238" s="1087"/>
      <c r="ABA238" s="1087"/>
      <c r="ABB238" s="1087"/>
      <c r="ABC238" s="1087"/>
      <c r="ABD238" s="1087"/>
      <c r="ABE238" s="1087"/>
      <c r="ABF238" s="1087"/>
      <c r="ABG238" s="1087"/>
      <c r="ABH238" s="1087"/>
      <c r="ABI238" s="1087"/>
      <c r="ABJ238" s="1087"/>
      <c r="ABK238" s="1087"/>
      <c r="ABL238" s="1087"/>
      <c r="ABM238" s="1087"/>
      <c r="ABN238" s="1087"/>
      <c r="ABO238" s="1087"/>
      <c r="ABP238" s="1087"/>
      <c r="ABQ238" s="1087"/>
      <c r="ABR238" s="1087"/>
      <c r="ABS238" s="1087"/>
      <c r="ABT238" s="1087"/>
      <c r="ABU238" s="1087"/>
      <c r="ABV238" s="1087"/>
      <c r="ABW238" s="1087"/>
      <c r="ABX238" s="1087"/>
      <c r="ABY238" s="1087"/>
      <c r="ABZ238" s="1087"/>
      <c r="ACA238" s="1087"/>
      <c r="ACB238" s="1087"/>
      <c r="ACC238" s="1087"/>
      <c r="ACD238" s="1087"/>
      <c r="ACE238" s="1087"/>
      <c r="ACF238" s="1087"/>
      <c r="ACG238" s="1087"/>
      <c r="ACH238" s="1087"/>
      <c r="ACI238" s="1087"/>
      <c r="ACJ238" s="1087"/>
      <c r="ACK238" s="1087"/>
      <c r="ACL238" s="1087"/>
      <c r="ACM238" s="1087"/>
      <c r="ACN238" s="1087"/>
      <c r="ACO238" s="1087"/>
      <c r="ACP238" s="1087"/>
      <c r="ACQ238" s="1087"/>
      <c r="ACR238" s="1087"/>
      <c r="ACS238" s="1087"/>
      <c r="ACT238" s="1087"/>
      <c r="ACU238" s="1087"/>
      <c r="ACV238" s="1087"/>
      <c r="ACW238" s="1087"/>
      <c r="ACX238" s="1087"/>
      <c r="ACY238" s="1087"/>
      <c r="ACZ238" s="1087"/>
      <c r="ADA238" s="1087"/>
      <c r="ADB238" s="1087"/>
      <c r="ADC238" s="1087"/>
      <c r="ADD238" s="1087"/>
      <c r="ADE238" s="1087"/>
      <c r="ADF238" s="1087"/>
      <c r="ADG238" s="1087"/>
      <c r="ADH238" s="1087"/>
      <c r="ADI238" s="1087"/>
      <c r="ADJ238" s="1087"/>
      <c r="ADK238" s="1087"/>
      <c r="ADL238" s="1087"/>
      <c r="ADM238" s="1087"/>
      <c r="ADN238" s="1087"/>
      <c r="ADO238" s="1087"/>
      <c r="ADP238" s="1087"/>
      <c r="ADQ238" s="1087"/>
      <c r="ADR238" s="1087"/>
      <c r="ADS238" s="1087"/>
      <c r="ADT238" s="1087"/>
      <c r="ADU238" s="1087"/>
      <c r="ADV238" s="1087"/>
      <c r="ADW238" s="1087"/>
      <c r="ADX238" s="1087"/>
      <c r="ADY238" s="1087"/>
      <c r="ADZ238" s="1087"/>
      <c r="AEA238" s="1087"/>
      <c r="AEB238" s="1087"/>
      <c r="AEC238" s="1087"/>
      <c r="AED238" s="1087"/>
      <c r="AEE238" s="1087"/>
      <c r="AEF238" s="1087"/>
      <c r="AEG238" s="1087"/>
      <c r="AEH238" s="1087"/>
      <c r="AEI238" s="1087"/>
      <c r="AEJ238" s="1087"/>
      <c r="AEK238" s="1087"/>
      <c r="AEL238" s="1087"/>
      <c r="AEM238" s="1087"/>
      <c r="AEN238" s="1087"/>
      <c r="AEO238" s="1087"/>
      <c r="AEP238" s="1087"/>
      <c r="AEQ238" s="1087"/>
      <c r="AER238" s="1087"/>
      <c r="AES238" s="1087"/>
      <c r="AET238" s="1087"/>
      <c r="AEU238" s="1087"/>
      <c r="AEV238" s="1087"/>
      <c r="AEW238" s="1087"/>
      <c r="AEX238" s="1087"/>
      <c r="AEY238" s="1087"/>
      <c r="AEZ238" s="1087"/>
      <c r="AFA238" s="1087"/>
      <c r="AFB238" s="1087"/>
      <c r="AFC238" s="1087"/>
      <c r="AFD238" s="1087"/>
      <c r="AFE238" s="1087"/>
      <c r="AFF238" s="1087"/>
      <c r="AFG238" s="1087"/>
      <c r="AFH238" s="1087"/>
      <c r="AFI238" s="1087"/>
      <c r="AFJ238" s="1087"/>
      <c r="AFK238" s="1087"/>
      <c r="AFL238" s="1087"/>
      <c r="AFM238" s="1087"/>
      <c r="AFN238" s="1087"/>
      <c r="AFO238" s="1087"/>
      <c r="AFP238" s="1087"/>
      <c r="AFQ238" s="1087"/>
      <c r="AFR238" s="1087"/>
      <c r="AFS238" s="1087"/>
      <c r="AFT238" s="1087"/>
      <c r="AFU238" s="1087"/>
      <c r="AFV238" s="1087"/>
      <c r="AFW238" s="1087"/>
      <c r="AFX238" s="1087"/>
      <c r="AFY238" s="1087"/>
      <c r="AFZ238" s="1087"/>
      <c r="AGA238" s="1087"/>
      <c r="AGB238" s="1087"/>
      <c r="AGC238" s="1087"/>
      <c r="AGD238" s="1087"/>
      <c r="AGE238" s="1087"/>
      <c r="AGF238" s="1087"/>
      <c r="AGG238" s="1087"/>
      <c r="AGH238" s="1087"/>
      <c r="AGI238" s="1087"/>
      <c r="AGJ238" s="1087"/>
      <c r="AGK238" s="1087"/>
      <c r="AGL238" s="1087"/>
      <c r="AGM238" s="1087"/>
      <c r="AGN238" s="1087"/>
      <c r="AGO238" s="1087"/>
      <c r="AGP238" s="1087"/>
      <c r="AGQ238" s="1087"/>
      <c r="AGR238" s="1087"/>
      <c r="AGS238" s="1087"/>
      <c r="AGT238" s="1087"/>
      <c r="AGU238" s="1087"/>
      <c r="AGV238" s="1087"/>
      <c r="AGW238" s="1087"/>
      <c r="AGX238" s="1087"/>
      <c r="AGY238" s="1087"/>
      <c r="AGZ238" s="1087"/>
      <c r="AHA238" s="1087"/>
      <c r="AHB238" s="1087"/>
      <c r="AHC238" s="1087"/>
      <c r="AHD238" s="1087"/>
      <c r="AHE238" s="1087"/>
      <c r="AHF238" s="1087"/>
      <c r="AHG238" s="1087"/>
      <c r="AHH238" s="1087"/>
      <c r="AHI238" s="1087"/>
      <c r="AHJ238" s="1087"/>
      <c r="AHK238" s="1087"/>
      <c r="AHL238" s="1087"/>
      <c r="AHM238" s="1087"/>
      <c r="AHN238" s="1087"/>
      <c r="AHO238" s="1087"/>
      <c r="AHP238" s="1087"/>
      <c r="AHQ238" s="1087"/>
      <c r="AHR238" s="1087"/>
      <c r="AHS238" s="1087"/>
      <c r="AHT238" s="1087"/>
      <c r="AHU238" s="1087"/>
      <c r="AHV238" s="1087"/>
      <c r="AHW238" s="1087"/>
      <c r="AHX238" s="1087"/>
      <c r="AHY238" s="1087"/>
      <c r="AHZ238" s="1087"/>
      <c r="AIA238" s="1087"/>
      <c r="AIB238" s="1087"/>
      <c r="AIC238" s="1087"/>
      <c r="AID238" s="1087"/>
      <c r="AIE238" s="1087"/>
      <c r="AIF238" s="1087"/>
      <c r="AIG238" s="1087"/>
      <c r="AIH238" s="1087"/>
      <c r="AII238" s="1087"/>
      <c r="AIJ238" s="1087"/>
      <c r="AIK238" s="1087"/>
      <c r="AIL238" s="1087"/>
      <c r="AIM238" s="1087"/>
      <c r="AIN238" s="1087"/>
      <c r="AIO238" s="1087"/>
      <c r="AIP238" s="1087"/>
      <c r="AIQ238" s="1087"/>
      <c r="AIR238" s="1087"/>
      <c r="AIS238" s="1087"/>
      <c r="AIT238" s="1087"/>
      <c r="AIU238" s="1087"/>
      <c r="AIV238" s="1087"/>
      <c r="AIW238" s="1087"/>
      <c r="AIX238" s="1087"/>
      <c r="AIY238" s="1087"/>
      <c r="AIZ238" s="1087"/>
      <c r="AJA238" s="1087"/>
      <c r="AJB238" s="1087"/>
      <c r="AJC238" s="1087"/>
      <c r="AJD238" s="1087"/>
      <c r="AJE238" s="1087"/>
      <c r="AJF238" s="1087"/>
      <c r="AJG238" s="1087"/>
      <c r="AJH238" s="1087"/>
      <c r="AJI238" s="1087"/>
      <c r="AJJ238" s="1087"/>
      <c r="AJK238" s="1087"/>
      <c r="AJL238" s="1087"/>
      <c r="AJM238" s="1087"/>
      <c r="AJN238" s="1087"/>
      <c r="AJO238" s="1087"/>
      <c r="AJP238" s="1087"/>
      <c r="AJQ238" s="1087"/>
      <c r="AJR238" s="1087"/>
      <c r="AJS238" s="1087"/>
      <c r="AJT238" s="1087"/>
      <c r="AJU238" s="1087"/>
      <c r="AJV238" s="1087"/>
      <c r="AJW238" s="1087"/>
      <c r="AJX238" s="1087"/>
      <c r="AJY238" s="1087"/>
      <c r="AJZ238" s="1087"/>
      <c r="AKA238" s="1087"/>
      <c r="AKB238" s="1087"/>
      <c r="AKC238" s="1087"/>
      <c r="AKD238" s="1087"/>
      <c r="AKE238" s="1087"/>
      <c r="AKF238" s="1087"/>
      <c r="AKG238" s="1087"/>
      <c r="AKH238" s="1087"/>
      <c r="AKI238" s="1087"/>
      <c r="AKJ238" s="1087"/>
      <c r="AKK238" s="1087"/>
      <c r="AKL238" s="1087"/>
      <c r="AKM238" s="1087"/>
      <c r="AKN238" s="1087"/>
      <c r="AKO238" s="1087"/>
      <c r="AKP238" s="1087"/>
      <c r="AKQ238" s="1087"/>
      <c r="AKR238" s="1087"/>
      <c r="AKS238" s="1087"/>
      <c r="AKT238" s="1087"/>
      <c r="AKU238" s="1087"/>
      <c r="AKV238" s="1087"/>
      <c r="AKW238" s="1087"/>
      <c r="AKX238" s="1087"/>
      <c r="AKY238" s="1087"/>
      <c r="AKZ238" s="1087"/>
      <c r="ALA238" s="1087"/>
      <c r="ALB238" s="1087"/>
      <c r="ALC238" s="1087"/>
      <c r="ALD238" s="1087"/>
      <c r="ALE238" s="1087"/>
      <c r="ALF238" s="1087"/>
      <c r="ALG238" s="1087"/>
      <c r="ALH238" s="1087"/>
      <c r="ALI238" s="1087"/>
      <c r="ALJ238" s="1087"/>
      <c r="ALK238" s="1087"/>
      <c r="ALL238" s="1087"/>
      <c r="ALM238" s="1087"/>
      <c r="ALN238" s="1087"/>
      <c r="ALO238" s="1087"/>
      <c r="ALP238" s="1087"/>
      <c r="ALQ238" s="1087"/>
      <c r="ALR238" s="1087"/>
      <c r="ALS238" s="1087"/>
      <c r="ALT238" s="1087"/>
      <c r="ALU238" s="1087"/>
      <c r="ALV238" s="1087"/>
      <c r="ALW238" s="1087"/>
      <c r="ALX238" s="1087"/>
      <c r="ALY238" s="1087"/>
      <c r="ALZ238" s="1087"/>
      <c r="AMA238" s="1087"/>
      <c r="AMB238" s="1087"/>
      <c r="AMC238" s="1087"/>
      <c r="AMD238" s="1087"/>
      <c r="AME238" s="1087"/>
      <c r="AMF238" s="1087"/>
      <c r="AMG238" s="1087"/>
      <c r="AMH238" s="1087"/>
    </row>
    <row r="239" spans="1:1024" s="1106" customFormat="1" ht="12" x14ac:dyDescent="0.2">
      <c r="A239" s="1113" t="s">
        <v>2837</v>
      </c>
      <c r="B239" s="793" t="s">
        <v>2838</v>
      </c>
      <c r="C239" s="1085">
        <v>7932637497.1300001</v>
      </c>
      <c r="D239" s="1085">
        <v>0</v>
      </c>
      <c r="E239" s="1085">
        <v>7932637497.1300001</v>
      </c>
      <c r="F239" s="1085">
        <v>2150009674.5</v>
      </c>
      <c r="G239" s="1085">
        <v>5782627822.6300001</v>
      </c>
      <c r="H239" s="1357">
        <f t="shared" si="5"/>
        <v>0.27103339529606207</v>
      </c>
      <c r="AMI239" s="793"/>
      <c r="AMJ239" s="793"/>
    </row>
    <row r="240" spans="1:1024" s="1106" customFormat="1" ht="12" x14ac:dyDescent="0.2">
      <c r="A240" s="1113" t="s">
        <v>2839</v>
      </c>
      <c r="B240" s="793" t="s">
        <v>2838</v>
      </c>
      <c r="C240" s="1085">
        <v>7932637497.1300001</v>
      </c>
      <c r="D240" s="1085">
        <v>0</v>
      </c>
      <c r="E240" s="1085">
        <v>7932637497.1300001</v>
      </c>
      <c r="F240" s="1085">
        <v>2150009674.5</v>
      </c>
      <c r="G240" s="1085">
        <v>5782627822.6300001</v>
      </c>
      <c r="H240" s="1357">
        <f t="shared" si="5"/>
        <v>0.27103339529606207</v>
      </c>
      <c r="AMI240" s="793"/>
      <c r="AMJ240" s="793"/>
    </row>
    <row r="241" spans="1:1024" s="1116" customFormat="1" ht="12" x14ac:dyDescent="0.2">
      <c r="A241" s="1113" t="s">
        <v>2840</v>
      </c>
      <c r="B241" s="793" t="s">
        <v>5090</v>
      </c>
      <c r="C241" s="1085">
        <v>154900000</v>
      </c>
      <c r="D241" s="1085">
        <v>0</v>
      </c>
      <c r="E241" s="1085">
        <v>154900000</v>
      </c>
      <c r="F241" s="1085">
        <v>62843413.030000001</v>
      </c>
      <c r="G241" s="1085">
        <v>92056586.969999999</v>
      </c>
      <c r="H241" s="1357">
        <f t="shared" si="5"/>
        <v>0.40570311833440931</v>
      </c>
      <c r="AMI241" s="793"/>
      <c r="AMJ241" s="793"/>
    </row>
    <row r="242" spans="1:1024" s="793" customFormat="1" ht="12" x14ac:dyDescent="0.2">
      <c r="A242" s="1113" t="s">
        <v>2841</v>
      </c>
      <c r="B242" s="793" t="s">
        <v>2842</v>
      </c>
      <c r="C242" s="1085">
        <v>154900000</v>
      </c>
      <c r="D242" s="1085">
        <v>0</v>
      </c>
      <c r="E242" s="1085">
        <v>154900000</v>
      </c>
      <c r="F242" s="1085">
        <v>62843413.030000001</v>
      </c>
      <c r="G242" s="1085">
        <v>92056586.969999999</v>
      </c>
      <c r="H242" s="1357">
        <f t="shared" si="5"/>
        <v>0.40570311833440931</v>
      </c>
      <c r="I242" s="1087"/>
      <c r="J242" s="1087"/>
      <c r="K242" s="1087"/>
      <c r="L242" s="1087"/>
      <c r="M242" s="1087"/>
      <c r="N242" s="1087"/>
      <c r="O242" s="1087"/>
      <c r="P242" s="1087"/>
      <c r="Q242" s="1087"/>
      <c r="R242" s="1087"/>
      <c r="S242" s="1087"/>
      <c r="T242" s="1087"/>
      <c r="U242" s="1087"/>
      <c r="V242" s="1087"/>
      <c r="W242" s="1087"/>
      <c r="X242" s="1087"/>
      <c r="Y242" s="1087"/>
      <c r="Z242" s="1087"/>
      <c r="AA242" s="1087"/>
      <c r="AB242" s="1087"/>
      <c r="AC242" s="1087"/>
      <c r="AD242" s="1087"/>
      <c r="AE242" s="1087"/>
      <c r="AF242" s="1087"/>
      <c r="AG242" s="1087"/>
      <c r="AH242" s="1087"/>
      <c r="AI242" s="1087"/>
      <c r="AJ242" s="1087"/>
      <c r="AK242" s="1087"/>
      <c r="AL242" s="1087"/>
      <c r="AM242" s="1087"/>
      <c r="AN242" s="1087"/>
      <c r="AO242" s="1087"/>
      <c r="AP242" s="1087"/>
      <c r="AQ242" s="1087"/>
      <c r="AR242" s="1087"/>
      <c r="AS242" s="1087"/>
      <c r="AT242" s="1087"/>
      <c r="AU242" s="1087"/>
      <c r="AV242" s="1087"/>
      <c r="AW242" s="1087"/>
      <c r="AX242" s="1087"/>
      <c r="AY242" s="1087"/>
      <c r="AZ242" s="1087"/>
      <c r="BA242" s="1087"/>
      <c r="BB242" s="1087"/>
      <c r="BC242" s="1087"/>
      <c r="BD242" s="1087"/>
      <c r="BE242" s="1087"/>
      <c r="BF242" s="1087"/>
      <c r="BG242" s="1087"/>
      <c r="BH242" s="1087"/>
      <c r="BI242" s="1087"/>
      <c r="BJ242" s="1087"/>
      <c r="BK242" s="1087"/>
      <c r="BL242" s="1087"/>
      <c r="BM242" s="1087"/>
      <c r="BN242" s="1087"/>
      <c r="BO242" s="1087"/>
      <c r="BP242" s="1087"/>
      <c r="BQ242" s="1087"/>
      <c r="BR242" s="1087"/>
      <c r="BS242" s="1087"/>
      <c r="BT242" s="1087"/>
      <c r="BU242" s="1087"/>
      <c r="BV242" s="1087"/>
      <c r="BW242" s="1087"/>
      <c r="BX242" s="1087"/>
      <c r="BY242" s="1087"/>
      <c r="BZ242" s="1087"/>
      <c r="CA242" s="1087"/>
      <c r="CB242" s="1087"/>
      <c r="CC242" s="1087"/>
      <c r="CD242" s="1087"/>
      <c r="CE242" s="1087"/>
      <c r="CF242" s="1087"/>
      <c r="CG242" s="1087"/>
      <c r="CH242" s="1087"/>
      <c r="CI242" s="1087"/>
      <c r="CJ242" s="1087"/>
      <c r="CK242" s="1087"/>
      <c r="CL242" s="1087"/>
      <c r="CM242" s="1087"/>
      <c r="CN242" s="1087"/>
      <c r="CO242" s="1087"/>
      <c r="CP242" s="1087"/>
      <c r="CQ242" s="1087"/>
      <c r="CR242" s="1087"/>
      <c r="CS242" s="1087"/>
      <c r="CT242" s="1087"/>
      <c r="CU242" s="1087"/>
      <c r="CV242" s="1087"/>
      <c r="CW242" s="1087"/>
      <c r="CX242" s="1087"/>
      <c r="CY242" s="1087"/>
      <c r="CZ242" s="1087"/>
      <c r="DA242" s="1087"/>
      <c r="DB242" s="1087"/>
      <c r="DC242" s="1087"/>
      <c r="DD242" s="1087"/>
      <c r="DE242" s="1087"/>
      <c r="DF242" s="1087"/>
      <c r="DG242" s="1087"/>
      <c r="DH242" s="1087"/>
      <c r="DI242" s="1087"/>
      <c r="DJ242" s="1087"/>
      <c r="DK242" s="1087"/>
      <c r="DL242" s="1087"/>
      <c r="DM242" s="1087"/>
      <c r="DN242" s="1087"/>
      <c r="DO242" s="1087"/>
      <c r="DP242" s="1087"/>
      <c r="DQ242" s="1087"/>
      <c r="DR242" s="1087"/>
      <c r="DS242" s="1087"/>
      <c r="DT242" s="1087"/>
      <c r="DU242" s="1087"/>
      <c r="DV242" s="1087"/>
      <c r="DW242" s="1087"/>
      <c r="DX242" s="1087"/>
      <c r="DY242" s="1087"/>
      <c r="DZ242" s="1087"/>
      <c r="EA242" s="1087"/>
      <c r="EB242" s="1087"/>
      <c r="EC242" s="1087"/>
      <c r="ED242" s="1087"/>
      <c r="EE242" s="1087"/>
      <c r="EF242" s="1087"/>
      <c r="EG242" s="1087"/>
      <c r="EH242" s="1087"/>
      <c r="EI242" s="1087"/>
      <c r="EJ242" s="1087"/>
      <c r="EK242" s="1087"/>
      <c r="EL242" s="1087"/>
      <c r="EM242" s="1087"/>
      <c r="EN242" s="1087"/>
      <c r="EO242" s="1087"/>
      <c r="EP242" s="1087"/>
      <c r="EQ242" s="1087"/>
      <c r="ER242" s="1087"/>
      <c r="ES242" s="1087"/>
      <c r="ET242" s="1087"/>
      <c r="EU242" s="1087"/>
      <c r="EV242" s="1087"/>
      <c r="EW242" s="1087"/>
      <c r="EX242" s="1087"/>
      <c r="EY242" s="1087"/>
      <c r="EZ242" s="1087"/>
      <c r="FA242" s="1087"/>
      <c r="FB242" s="1087"/>
      <c r="FC242" s="1087"/>
      <c r="FD242" s="1087"/>
      <c r="FE242" s="1087"/>
      <c r="FF242" s="1087"/>
      <c r="FG242" s="1087"/>
      <c r="FH242" s="1087"/>
      <c r="FI242" s="1087"/>
      <c r="FJ242" s="1087"/>
      <c r="FK242" s="1087"/>
      <c r="FL242" s="1087"/>
      <c r="FM242" s="1087"/>
      <c r="FN242" s="1087"/>
      <c r="FO242" s="1087"/>
      <c r="FP242" s="1087"/>
      <c r="FQ242" s="1087"/>
      <c r="FR242" s="1087"/>
      <c r="FS242" s="1087"/>
      <c r="FT242" s="1087"/>
      <c r="FU242" s="1087"/>
      <c r="FV242" s="1087"/>
      <c r="FW242" s="1087"/>
      <c r="FX242" s="1087"/>
      <c r="FY242" s="1087"/>
      <c r="FZ242" s="1087"/>
      <c r="GA242" s="1087"/>
      <c r="GB242" s="1087"/>
      <c r="GC242" s="1087"/>
      <c r="GD242" s="1087"/>
      <c r="GE242" s="1087"/>
      <c r="GF242" s="1087"/>
      <c r="GG242" s="1087"/>
      <c r="GH242" s="1087"/>
      <c r="GI242" s="1087"/>
      <c r="GJ242" s="1087"/>
      <c r="GK242" s="1087"/>
      <c r="GL242" s="1087"/>
      <c r="GM242" s="1087"/>
      <c r="GN242" s="1087"/>
      <c r="GO242" s="1087"/>
      <c r="GP242" s="1087"/>
      <c r="GQ242" s="1087"/>
      <c r="GR242" s="1087"/>
      <c r="GS242" s="1087"/>
      <c r="GT242" s="1087"/>
      <c r="GU242" s="1087"/>
      <c r="GV242" s="1087"/>
      <c r="GW242" s="1087"/>
      <c r="GX242" s="1087"/>
      <c r="GY242" s="1087"/>
      <c r="GZ242" s="1087"/>
      <c r="HA242" s="1087"/>
      <c r="HB242" s="1087"/>
      <c r="HC242" s="1087"/>
      <c r="HD242" s="1087"/>
      <c r="HE242" s="1087"/>
      <c r="HF242" s="1087"/>
      <c r="HG242" s="1087"/>
      <c r="HH242" s="1087"/>
      <c r="HI242" s="1087"/>
      <c r="HJ242" s="1087"/>
      <c r="HK242" s="1087"/>
      <c r="HL242" s="1087"/>
      <c r="HM242" s="1087"/>
      <c r="HN242" s="1087"/>
      <c r="HO242" s="1087"/>
      <c r="HP242" s="1087"/>
      <c r="HQ242" s="1087"/>
      <c r="HR242" s="1087"/>
      <c r="HS242" s="1087"/>
      <c r="HT242" s="1087"/>
      <c r="HU242" s="1087"/>
      <c r="HV242" s="1087"/>
      <c r="HW242" s="1087"/>
      <c r="HX242" s="1087"/>
      <c r="HY242" s="1087"/>
      <c r="HZ242" s="1087"/>
      <c r="IA242" s="1087"/>
      <c r="IB242" s="1087"/>
      <c r="IC242" s="1087"/>
      <c r="ID242" s="1087"/>
      <c r="IE242" s="1087"/>
      <c r="IF242" s="1087"/>
      <c r="IG242" s="1087"/>
      <c r="IH242" s="1087"/>
      <c r="II242" s="1087"/>
      <c r="IJ242" s="1087"/>
      <c r="IK242" s="1087"/>
      <c r="IL242" s="1087"/>
      <c r="IM242" s="1087"/>
      <c r="IN242" s="1087"/>
      <c r="IO242" s="1087"/>
      <c r="IP242" s="1087"/>
      <c r="IQ242" s="1087"/>
      <c r="IR242" s="1087"/>
      <c r="IS242" s="1087"/>
      <c r="IT242" s="1087"/>
      <c r="IU242" s="1087"/>
      <c r="IV242" s="1087"/>
      <c r="IW242" s="1087"/>
      <c r="IX242" s="1087"/>
      <c r="IY242" s="1087"/>
      <c r="IZ242" s="1087"/>
      <c r="JA242" s="1087"/>
      <c r="JB242" s="1087"/>
      <c r="JC242" s="1087"/>
      <c r="JD242" s="1087"/>
      <c r="JE242" s="1087"/>
      <c r="JF242" s="1087"/>
      <c r="JG242" s="1087"/>
      <c r="JH242" s="1087"/>
      <c r="JI242" s="1087"/>
      <c r="JJ242" s="1087"/>
      <c r="JK242" s="1087"/>
      <c r="JL242" s="1087"/>
      <c r="JM242" s="1087"/>
      <c r="JN242" s="1087"/>
      <c r="JO242" s="1087"/>
      <c r="JP242" s="1087"/>
      <c r="JQ242" s="1087"/>
      <c r="JR242" s="1087"/>
      <c r="JS242" s="1087"/>
      <c r="JT242" s="1087"/>
      <c r="JU242" s="1087"/>
      <c r="JV242" s="1087"/>
      <c r="JW242" s="1087"/>
      <c r="JX242" s="1087"/>
      <c r="JY242" s="1087"/>
      <c r="JZ242" s="1087"/>
      <c r="KA242" s="1087"/>
      <c r="KB242" s="1087"/>
      <c r="KC242" s="1087"/>
      <c r="KD242" s="1087"/>
      <c r="KE242" s="1087"/>
      <c r="KF242" s="1087"/>
      <c r="KG242" s="1087"/>
      <c r="KH242" s="1087"/>
      <c r="KI242" s="1087"/>
      <c r="KJ242" s="1087"/>
      <c r="KK242" s="1087"/>
      <c r="KL242" s="1087"/>
      <c r="KM242" s="1087"/>
      <c r="KN242" s="1087"/>
      <c r="KO242" s="1087"/>
      <c r="KP242" s="1087"/>
      <c r="KQ242" s="1087"/>
      <c r="KR242" s="1087"/>
      <c r="KS242" s="1087"/>
      <c r="KT242" s="1087"/>
      <c r="KU242" s="1087"/>
      <c r="KV242" s="1087"/>
      <c r="KW242" s="1087"/>
      <c r="KX242" s="1087"/>
      <c r="KY242" s="1087"/>
      <c r="KZ242" s="1087"/>
      <c r="LA242" s="1087"/>
      <c r="LB242" s="1087"/>
      <c r="LC242" s="1087"/>
      <c r="LD242" s="1087"/>
      <c r="LE242" s="1087"/>
      <c r="LF242" s="1087"/>
      <c r="LG242" s="1087"/>
      <c r="LH242" s="1087"/>
      <c r="LI242" s="1087"/>
      <c r="LJ242" s="1087"/>
      <c r="LK242" s="1087"/>
      <c r="LL242" s="1087"/>
      <c r="LM242" s="1087"/>
      <c r="LN242" s="1087"/>
      <c r="LO242" s="1087"/>
      <c r="LP242" s="1087"/>
      <c r="LQ242" s="1087"/>
      <c r="LR242" s="1087"/>
      <c r="LS242" s="1087"/>
      <c r="LT242" s="1087"/>
      <c r="LU242" s="1087"/>
      <c r="LV242" s="1087"/>
      <c r="LW242" s="1087"/>
      <c r="LX242" s="1087"/>
      <c r="LY242" s="1087"/>
      <c r="LZ242" s="1087"/>
      <c r="MA242" s="1087"/>
      <c r="MB242" s="1087"/>
      <c r="MC242" s="1087"/>
      <c r="MD242" s="1087"/>
      <c r="ME242" s="1087"/>
      <c r="MF242" s="1087"/>
      <c r="MG242" s="1087"/>
      <c r="MH242" s="1087"/>
      <c r="MI242" s="1087"/>
      <c r="MJ242" s="1087"/>
      <c r="MK242" s="1087"/>
      <c r="ML242" s="1087"/>
      <c r="MM242" s="1087"/>
      <c r="MN242" s="1087"/>
      <c r="MO242" s="1087"/>
      <c r="MP242" s="1087"/>
      <c r="MQ242" s="1087"/>
      <c r="MR242" s="1087"/>
      <c r="MS242" s="1087"/>
      <c r="MT242" s="1087"/>
      <c r="MU242" s="1087"/>
      <c r="MV242" s="1087"/>
      <c r="MW242" s="1087"/>
      <c r="MX242" s="1087"/>
      <c r="MY242" s="1087"/>
      <c r="MZ242" s="1087"/>
      <c r="NA242" s="1087"/>
      <c r="NB242" s="1087"/>
      <c r="NC242" s="1087"/>
      <c r="ND242" s="1087"/>
      <c r="NE242" s="1087"/>
      <c r="NF242" s="1087"/>
      <c r="NG242" s="1087"/>
      <c r="NH242" s="1087"/>
      <c r="NI242" s="1087"/>
      <c r="NJ242" s="1087"/>
      <c r="NK242" s="1087"/>
      <c r="NL242" s="1087"/>
      <c r="NM242" s="1087"/>
      <c r="NN242" s="1087"/>
      <c r="NO242" s="1087"/>
      <c r="NP242" s="1087"/>
      <c r="NQ242" s="1087"/>
      <c r="NR242" s="1087"/>
      <c r="NS242" s="1087"/>
      <c r="NT242" s="1087"/>
      <c r="NU242" s="1087"/>
      <c r="NV242" s="1087"/>
      <c r="NW242" s="1087"/>
      <c r="NX242" s="1087"/>
      <c r="NY242" s="1087"/>
      <c r="NZ242" s="1087"/>
      <c r="OA242" s="1087"/>
      <c r="OB242" s="1087"/>
      <c r="OC242" s="1087"/>
      <c r="OD242" s="1087"/>
      <c r="OE242" s="1087"/>
      <c r="OF242" s="1087"/>
      <c r="OG242" s="1087"/>
      <c r="OH242" s="1087"/>
      <c r="OI242" s="1087"/>
      <c r="OJ242" s="1087"/>
      <c r="OK242" s="1087"/>
      <c r="OL242" s="1087"/>
      <c r="OM242" s="1087"/>
      <c r="ON242" s="1087"/>
      <c r="OO242" s="1087"/>
      <c r="OP242" s="1087"/>
      <c r="OQ242" s="1087"/>
      <c r="OR242" s="1087"/>
      <c r="OS242" s="1087"/>
      <c r="OT242" s="1087"/>
      <c r="OU242" s="1087"/>
      <c r="OV242" s="1087"/>
      <c r="OW242" s="1087"/>
      <c r="OX242" s="1087"/>
      <c r="OY242" s="1087"/>
      <c r="OZ242" s="1087"/>
      <c r="PA242" s="1087"/>
      <c r="PB242" s="1087"/>
      <c r="PC242" s="1087"/>
      <c r="PD242" s="1087"/>
      <c r="PE242" s="1087"/>
      <c r="PF242" s="1087"/>
      <c r="PG242" s="1087"/>
      <c r="PH242" s="1087"/>
      <c r="PI242" s="1087"/>
      <c r="PJ242" s="1087"/>
      <c r="PK242" s="1087"/>
      <c r="PL242" s="1087"/>
      <c r="PM242" s="1087"/>
      <c r="PN242" s="1087"/>
      <c r="PO242" s="1087"/>
      <c r="PP242" s="1087"/>
      <c r="PQ242" s="1087"/>
      <c r="PR242" s="1087"/>
      <c r="PS242" s="1087"/>
      <c r="PT242" s="1087"/>
      <c r="PU242" s="1087"/>
      <c r="PV242" s="1087"/>
      <c r="PW242" s="1087"/>
      <c r="PX242" s="1087"/>
      <c r="PY242" s="1087"/>
      <c r="PZ242" s="1087"/>
      <c r="QA242" s="1087"/>
      <c r="QB242" s="1087"/>
      <c r="QC242" s="1087"/>
      <c r="QD242" s="1087"/>
      <c r="QE242" s="1087"/>
      <c r="QF242" s="1087"/>
      <c r="QG242" s="1087"/>
      <c r="QH242" s="1087"/>
      <c r="QI242" s="1087"/>
      <c r="QJ242" s="1087"/>
      <c r="QK242" s="1087"/>
      <c r="QL242" s="1087"/>
      <c r="QM242" s="1087"/>
      <c r="QN242" s="1087"/>
      <c r="QO242" s="1087"/>
      <c r="QP242" s="1087"/>
      <c r="QQ242" s="1087"/>
      <c r="QR242" s="1087"/>
      <c r="QS242" s="1087"/>
      <c r="QT242" s="1087"/>
      <c r="QU242" s="1087"/>
      <c r="QV242" s="1087"/>
      <c r="QW242" s="1087"/>
      <c r="QX242" s="1087"/>
      <c r="QY242" s="1087"/>
      <c r="QZ242" s="1087"/>
      <c r="RA242" s="1087"/>
      <c r="RB242" s="1087"/>
      <c r="RC242" s="1087"/>
      <c r="RD242" s="1087"/>
      <c r="RE242" s="1087"/>
      <c r="RF242" s="1087"/>
      <c r="RG242" s="1087"/>
      <c r="RH242" s="1087"/>
      <c r="RI242" s="1087"/>
      <c r="RJ242" s="1087"/>
      <c r="RK242" s="1087"/>
      <c r="RL242" s="1087"/>
      <c r="RM242" s="1087"/>
      <c r="RN242" s="1087"/>
      <c r="RO242" s="1087"/>
      <c r="RP242" s="1087"/>
      <c r="RQ242" s="1087"/>
      <c r="RR242" s="1087"/>
      <c r="RS242" s="1087"/>
      <c r="RT242" s="1087"/>
      <c r="RU242" s="1087"/>
      <c r="RV242" s="1087"/>
      <c r="RW242" s="1087"/>
      <c r="RX242" s="1087"/>
      <c r="RY242" s="1087"/>
      <c r="RZ242" s="1087"/>
      <c r="SA242" s="1087"/>
      <c r="SB242" s="1087"/>
      <c r="SC242" s="1087"/>
      <c r="SD242" s="1087"/>
      <c r="SE242" s="1087"/>
      <c r="SF242" s="1087"/>
      <c r="SG242" s="1087"/>
      <c r="SH242" s="1087"/>
      <c r="SI242" s="1087"/>
      <c r="SJ242" s="1087"/>
      <c r="SK242" s="1087"/>
      <c r="SL242" s="1087"/>
      <c r="SM242" s="1087"/>
      <c r="SN242" s="1087"/>
      <c r="SO242" s="1087"/>
      <c r="SP242" s="1087"/>
      <c r="SQ242" s="1087"/>
      <c r="SR242" s="1087"/>
      <c r="SS242" s="1087"/>
      <c r="ST242" s="1087"/>
      <c r="SU242" s="1087"/>
      <c r="SV242" s="1087"/>
      <c r="SW242" s="1087"/>
      <c r="SX242" s="1087"/>
      <c r="SY242" s="1087"/>
      <c r="SZ242" s="1087"/>
      <c r="TA242" s="1087"/>
      <c r="TB242" s="1087"/>
      <c r="TC242" s="1087"/>
      <c r="TD242" s="1087"/>
      <c r="TE242" s="1087"/>
      <c r="TF242" s="1087"/>
      <c r="TG242" s="1087"/>
      <c r="TH242" s="1087"/>
      <c r="TI242" s="1087"/>
      <c r="TJ242" s="1087"/>
      <c r="TK242" s="1087"/>
      <c r="TL242" s="1087"/>
      <c r="TM242" s="1087"/>
      <c r="TN242" s="1087"/>
      <c r="TO242" s="1087"/>
      <c r="TP242" s="1087"/>
      <c r="TQ242" s="1087"/>
      <c r="TR242" s="1087"/>
      <c r="TS242" s="1087"/>
      <c r="TT242" s="1087"/>
      <c r="TU242" s="1087"/>
      <c r="TV242" s="1087"/>
      <c r="TW242" s="1087"/>
      <c r="TX242" s="1087"/>
      <c r="TY242" s="1087"/>
      <c r="TZ242" s="1087"/>
      <c r="UA242" s="1087"/>
      <c r="UB242" s="1087"/>
      <c r="UC242" s="1087"/>
      <c r="UD242" s="1087"/>
      <c r="UE242" s="1087"/>
      <c r="UF242" s="1087"/>
      <c r="UG242" s="1087"/>
      <c r="UH242" s="1087"/>
      <c r="UI242" s="1087"/>
      <c r="UJ242" s="1087"/>
      <c r="UK242" s="1087"/>
      <c r="UL242" s="1087"/>
      <c r="UM242" s="1087"/>
      <c r="UN242" s="1087"/>
      <c r="UO242" s="1087"/>
      <c r="UP242" s="1087"/>
      <c r="UQ242" s="1087"/>
      <c r="UR242" s="1087"/>
      <c r="US242" s="1087"/>
      <c r="UT242" s="1087"/>
      <c r="UU242" s="1087"/>
      <c r="UV242" s="1087"/>
      <c r="UW242" s="1087"/>
      <c r="UX242" s="1087"/>
      <c r="UY242" s="1087"/>
      <c r="UZ242" s="1087"/>
      <c r="VA242" s="1087"/>
      <c r="VB242" s="1087"/>
      <c r="VC242" s="1087"/>
      <c r="VD242" s="1087"/>
      <c r="VE242" s="1087"/>
      <c r="VF242" s="1087"/>
      <c r="VG242" s="1087"/>
      <c r="VH242" s="1087"/>
      <c r="VI242" s="1087"/>
      <c r="VJ242" s="1087"/>
      <c r="VK242" s="1087"/>
      <c r="VL242" s="1087"/>
      <c r="VM242" s="1087"/>
      <c r="VN242" s="1087"/>
      <c r="VO242" s="1087"/>
      <c r="VP242" s="1087"/>
      <c r="VQ242" s="1087"/>
      <c r="VR242" s="1087"/>
      <c r="VS242" s="1087"/>
      <c r="VT242" s="1087"/>
      <c r="VU242" s="1087"/>
      <c r="VV242" s="1087"/>
      <c r="VW242" s="1087"/>
      <c r="VX242" s="1087"/>
      <c r="VY242" s="1087"/>
      <c r="VZ242" s="1087"/>
      <c r="WA242" s="1087"/>
      <c r="WB242" s="1087"/>
      <c r="WC242" s="1087"/>
      <c r="WD242" s="1087"/>
      <c r="WE242" s="1087"/>
      <c r="WF242" s="1087"/>
      <c r="WG242" s="1087"/>
      <c r="WH242" s="1087"/>
      <c r="WI242" s="1087"/>
      <c r="WJ242" s="1087"/>
      <c r="WK242" s="1087"/>
      <c r="WL242" s="1087"/>
      <c r="WM242" s="1087"/>
      <c r="WN242" s="1087"/>
      <c r="WO242" s="1087"/>
      <c r="WP242" s="1087"/>
      <c r="WQ242" s="1087"/>
      <c r="WR242" s="1087"/>
      <c r="WS242" s="1087"/>
      <c r="WT242" s="1087"/>
      <c r="WU242" s="1087"/>
      <c r="WV242" s="1087"/>
      <c r="WW242" s="1087"/>
      <c r="WX242" s="1087"/>
      <c r="WY242" s="1087"/>
      <c r="WZ242" s="1087"/>
      <c r="XA242" s="1087"/>
      <c r="XB242" s="1087"/>
      <c r="XC242" s="1087"/>
      <c r="XD242" s="1087"/>
      <c r="XE242" s="1087"/>
      <c r="XF242" s="1087"/>
      <c r="XG242" s="1087"/>
      <c r="XH242" s="1087"/>
      <c r="XI242" s="1087"/>
      <c r="XJ242" s="1087"/>
      <c r="XK242" s="1087"/>
      <c r="XL242" s="1087"/>
      <c r="XM242" s="1087"/>
      <c r="XN242" s="1087"/>
      <c r="XO242" s="1087"/>
      <c r="XP242" s="1087"/>
      <c r="XQ242" s="1087"/>
      <c r="XR242" s="1087"/>
      <c r="XS242" s="1087"/>
      <c r="XT242" s="1087"/>
      <c r="XU242" s="1087"/>
      <c r="XV242" s="1087"/>
      <c r="XW242" s="1087"/>
      <c r="XX242" s="1087"/>
      <c r="XY242" s="1087"/>
      <c r="XZ242" s="1087"/>
      <c r="YA242" s="1087"/>
      <c r="YB242" s="1087"/>
      <c r="YC242" s="1087"/>
      <c r="YD242" s="1087"/>
      <c r="YE242" s="1087"/>
      <c r="YF242" s="1087"/>
      <c r="YG242" s="1087"/>
      <c r="YH242" s="1087"/>
      <c r="YI242" s="1087"/>
      <c r="YJ242" s="1087"/>
      <c r="YK242" s="1087"/>
      <c r="YL242" s="1087"/>
      <c r="YM242" s="1087"/>
      <c r="YN242" s="1087"/>
      <c r="YO242" s="1087"/>
      <c r="YP242" s="1087"/>
      <c r="YQ242" s="1087"/>
      <c r="YR242" s="1087"/>
      <c r="YS242" s="1087"/>
      <c r="YT242" s="1087"/>
      <c r="YU242" s="1087"/>
      <c r="YV242" s="1087"/>
      <c r="YW242" s="1087"/>
      <c r="YX242" s="1087"/>
      <c r="YY242" s="1087"/>
      <c r="YZ242" s="1087"/>
      <c r="ZA242" s="1087"/>
      <c r="ZB242" s="1087"/>
      <c r="ZC242" s="1087"/>
      <c r="ZD242" s="1087"/>
      <c r="ZE242" s="1087"/>
      <c r="ZF242" s="1087"/>
      <c r="ZG242" s="1087"/>
      <c r="ZH242" s="1087"/>
      <c r="ZI242" s="1087"/>
      <c r="ZJ242" s="1087"/>
      <c r="ZK242" s="1087"/>
      <c r="ZL242" s="1087"/>
      <c r="ZM242" s="1087"/>
      <c r="ZN242" s="1087"/>
      <c r="ZO242" s="1087"/>
      <c r="ZP242" s="1087"/>
      <c r="ZQ242" s="1087"/>
      <c r="ZR242" s="1087"/>
      <c r="ZS242" s="1087"/>
      <c r="ZT242" s="1087"/>
      <c r="ZU242" s="1087"/>
      <c r="ZV242" s="1087"/>
      <c r="ZW242" s="1087"/>
      <c r="ZX242" s="1087"/>
      <c r="ZY242" s="1087"/>
      <c r="ZZ242" s="1087"/>
      <c r="AAA242" s="1087"/>
      <c r="AAB242" s="1087"/>
      <c r="AAC242" s="1087"/>
      <c r="AAD242" s="1087"/>
      <c r="AAE242" s="1087"/>
      <c r="AAF242" s="1087"/>
      <c r="AAG242" s="1087"/>
      <c r="AAH242" s="1087"/>
      <c r="AAI242" s="1087"/>
      <c r="AAJ242" s="1087"/>
      <c r="AAK242" s="1087"/>
      <c r="AAL242" s="1087"/>
      <c r="AAM242" s="1087"/>
      <c r="AAN242" s="1087"/>
      <c r="AAO242" s="1087"/>
      <c r="AAP242" s="1087"/>
      <c r="AAQ242" s="1087"/>
      <c r="AAR242" s="1087"/>
      <c r="AAS242" s="1087"/>
      <c r="AAT242" s="1087"/>
      <c r="AAU242" s="1087"/>
      <c r="AAV242" s="1087"/>
      <c r="AAW242" s="1087"/>
      <c r="AAX242" s="1087"/>
      <c r="AAY242" s="1087"/>
      <c r="AAZ242" s="1087"/>
      <c r="ABA242" s="1087"/>
      <c r="ABB242" s="1087"/>
      <c r="ABC242" s="1087"/>
      <c r="ABD242" s="1087"/>
      <c r="ABE242" s="1087"/>
      <c r="ABF242" s="1087"/>
      <c r="ABG242" s="1087"/>
      <c r="ABH242" s="1087"/>
      <c r="ABI242" s="1087"/>
      <c r="ABJ242" s="1087"/>
      <c r="ABK242" s="1087"/>
      <c r="ABL242" s="1087"/>
      <c r="ABM242" s="1087"/>
      <c r="ABN242" s="1087"/>
      <c r="ABO242" s="1087"/>
      <c r="ABP242" s="1087"/>
      <c r="ABQ242" s="1087"/>
      <c r="ABR242" s="1087"/>
      <c r="ABS242" s="1087"/>
      <c r="ABT242" s="1087"/>
      <c r="ABU242" s="1087"/>
      <c r="ABV242" s="1087"/>
      <c r="ABW242" s="1087"/>
      <c r="ABX242" s="1087"/>
      <c r="ABY242" s="1087"/>
      <c r="ABZ242" s="1087"/>
      <c r="ACA242" s="1087"/>
      <c r="ACB242" s="1087"/>
      <c r="ACC242" s="1087"/>
      <c r="ACD242" s="1087"/>
      <c r="ACE242" s="1087"/>
      <c r="ACF242" s="1087"/>
      <c r="ACG242" s="1087"/>
      <c r="ACH242" s="1087"/>
      <c r="ACI242" s="1087"/>
      <c r="ACJ242" s="1087"/>
      <c r="ACK242" s="1087"/>
      <c r="ACL242" s="1087"/>
      <c r="ACM242" s="1087"/>
      <c r="ACN242" s="1087"/>
      <c r="ACO242" s="1087"/>
      <c r="ACP242" s="1087"/>
      <c r="ACQ242" s="1087"/>
      <c r="ACR242" s="1087"/>
      <c r="ACS242" s="1087"/>
      <c r="ACT242" s="1087"/>
      <c r="ACU242" s="1087"/>
      <c r="ACV242" s="1087"/>
      <c r="ACW242" s="1087"/>
      <c r="ACX242" s="1087"/>
      <c r="ACY242" s="1087"/>
      <c r="ACZ242" s="1087"/>
      <c r="ADA242" s="1087"/>
      <c r="ADB242" s="1087"/>
      <c r="ADC242" s="1087"/>
      <c r="ADD242" s="1087"/>
      <c r="ADE242" s="1087"/>
      <c r="ADF242" s="1087"/>
      <c r="ADG242" s="1087"/>
      <c r="ADH242" s="1087"/>
      <c r="ADI242" s="1087"/>
      <c r="ADJ242" s="1087"/>
      <c r="ADK242" s="1087"/>
      <c r="ADL242" s="1087"/>
      <c r="ADM242" s="1087"/>
      <c r="ADN242" s="1087"/>
      <c r="ADO242" s="1087"/>
      <c r="ADP242" s="1087"/>
      <c r="ADQ242" s="1087"/>
      <c r="ADR242" s="1087"/>
      <c r="ADS242" s="1087"/>
      <c r="ADT242" s="1087"/>
      <c r="ADU242" s="1087"/>
      <c r="ADV242" s="1087"/>
      <c r="ADW242" s="1087"/>
      <c r="ADX242" s="1087"/>
      <c r="ADY242" s="1087"/>
      <c r="ADZ242" s="1087"/>
      <c r="AEA242" s="1087"/>
      <c r="AEB242" s="1087"/>
      <c r="AEC242" s="1087"/>
      <c r="AED242" s="1087"/>
      <c r="AEE242" s="1087"/>
      <c r="AEF242" s="1087"/>
      <c r="AEG242" s="1087"/>
      <c r="AEH242" s="1087"/>
      <c r="AEI242" s="1087"/>
      <c r="AEJ242" s="1087"/>
      <c r="AEK242" s="1087"/>
      <c r="AEL242" s="1087"/>
      <c r="AEM242" s="1087"/>
      <c r="AEN242" s="1087"/>
      <c r="AEO242" s="1087"/>
      <c r="AEP242" s="1087"/>
      <c r="AEQ242" s="1087"/>
      <c r="AER242" s="1087"/>
      <c r="AES242" s="1087"/>
      <c r="AET242" s="1087"/>
      <c r="AEU242" s="1087"/>
      <c r="AEV242" s="1087"/>
      <c r="AEW242" s="1087"/>
      <c r="AEX242" s="1087"/>
      <c r="AEY242" s="1087"/>
      <c r="AEZ242" s="1087"/>
      <c r="AFA242" s="1087"/>
      <c r="AFB242" s="1087"/>
      <c r="AFC242" s="1087"/>
      <c r="AFD242" s="1087"/>
      <c r="AFE242" s="1087"/>
      <c r="AFF242" s="1087"/>
      <c r="AFG242" s="1087"/>
      <c r="AFH242" s="1087"/>
      <c r="AFI242" s="1087"/>
      <c r="AFJ242" s="1087"/>
      <c r="AFK242" s="1087"/>
      <c r="AFL242" s="1087"/>
      <c r="AFM242" s="1087"/>
      <c r="AFN242" s="1087"/>
      <c r="AFO242" s="1087"/>
      <c r="AFP242" s="1087"/>
      <c r="AFQ242" s="1087"/>
      <c r="AFR242" s="1087"/>
      <c r="AFS242" s="1087"/>
      <c r="AFT242" s="1087"/>
      <c r="AFU242" s="1087"/>
      <c r="AFV242" s="1087"/>
      <c r="AFW242" s="1087"/>
      <c r="AFX242" s="1087"/>
      <c r="AFY242" s="1087"/>
      <c r="AFZ242" s="1087"/>
      <c r="AGA242" s="1087"/>
      <c r="AGB242" s="1087"/>
      <c r="AGC242" s="1087"/>
      <c r="AGD242" s="1087"/>
      <c r="AGE242" s="1087"/>
      <c r="AGF242" s="1087"/>
      <c r="AGG242" s="1087"/>
      <c r="AGH242" s="1087"/>
      <c r="AGI242" s="1087"/>
      <c r="AGJ242" s="1087"/>
      <c r="AGK242" s="1087"/>
      <c r="AGL242" s="1087"/>
      <c r="AGM242" s="1087"/>
      <c r="AGN242" s="1087"/>
      <c r="AGO242" s="1087"/>
      <c r="AGP242" s="1087"/>
      <c r="AGQ242" s="1087"/>
      <c r="AGR242" s="1087"/>
      <c r="AGS242" s="1087"/>
      <c r="AGT242" s="1087"/>
      <c r="AGU242" s="1087"/>
      <c r="AGV242" s="1087"/>
      <c r="AGW242" s="1087"/>
      <c r="AGX242" s="1087"/>
      <c r="AGY242" s="1087"/>
      <c r="AGZ242" s="1087"/>
      <c r="AHA242" s="1087"/>
      <c r="AHB242" s="1087"/>
      <c r="AHC242" s="1087"/>
      <c r="AHD242" s="1087"/>
      <c r="AHE242" s="1087"/>
      <c r="AHF242" s="1087"/>
      <c r="AHG242" s="1087"/>
      <c r="AHH242" s="1087"/>
      <c r="AHI242" s="1087"/>
      <c r="AHJ242" s="1087"/>
      <c r="AHK242" s="1087"/>
      <c r="AHL242" s="1087"/>
      <c r="AHM242" s="1087"/>
      <c r="AHN242" s="1087"/>
      <c r="AHO242" s="1087"/>
      <c r="AHP242" s="1087"/>
      <c r="AHQ242" s="1087"/>
      <c r="AHR242" s="1087"/>
      <c r="AHS242" s="1087"/>
      <c r="AHT242" s="1087"/>
      <c r="AHU242" s="1087"/>
      <c r="AHV242" s="1087"/>
      <c r="AHW242" s="1087"/>
      <c r="AHX242" s="1087"/>
      <c r="AHY242" s="1087"/>
      <c r="AHZ242" s="1087"/>
      <c r="AIA242" s="1087"/>
      <c r="AIB242" s="1087"/>
      <c r="AIC242" s="1087"/>
      <c r="AID242" s="1087"/>
      <c r="AIE242" s="1087"/>
      <c r="AIF242" s="1087"/>
      <c r="AIG242" s="1087"/>
      <c r="AIH242" s="1087"/>
      <c r="AII242" s="1087"/>
      <c r="AIJ242" s="1087"/>
      <c r="AIK242" s="1087"/>
      <c r="AIL242" s="1087"/>
      <c r="AIM242" s="1087"/>
      <c r="AIN242" s="1087"/>
      <c r="AIO242" s="1087"/>
      <c r="AIP242" s="1087"/>
      <c r="AIQ242" s="1087"/>
      <c r="AIR242" s="1087"/>
      <c r="AIS242" s="1087"/>
      <c r="AIT242" s="1087"/>
      <c r="AIU242" s="1087"/>
      <c r="AIV242" s="1087"/>
      <c r="AIW242" s="1087"/>
      <c r="AIX242" s="1087"/>
      <c r="AIY242" s="1087"/>
      <c r="AIZ242" s="1087"/>
      <c r="AJA242" s="1087"/>
      <c r="AJB242" s="1087"/>
      <c r="AJC242" s="1087"/>
      <c r="AJD242" s="1087"/>
      <c r="AJE242" s="1087"/>
      <c r="AJF242" s="1087"/>
      <c r="AJG242" s="1087"/>
      <c r="AJH242" s="1087"/>
      <c r="AJI242" s="1087"/>
      <c r="AJJ242" s="1087"/>
      <c r="AJK242" s="1087"/>
      <c r="AJL242" s="1087"/>
      <c r="AJM242" s="1087"/>
      <c r="AJN242" s="1087"/>
      <c r="AJO242" s="1087"/>
      <c r="AJP242" s="1087"/>
      <c r="AJQ242" s="1087"/>
      <c r="AJR242" s="1087"/>
      <c r="AJS242" s="1087"/>
      <c r="AJT242" s="1087"/>
      <c r="AJU242" s="1087"/>
      <c r="AJV242" s="1087"/>
      <c r="AJW242" s="1087"/>
      <c r="AJX242" s="1087"/>
      <c r="AJY242" s="1087"/>
      <c r="AJZ242" s="1087"/>
      <c r="AKA242" s="1087"/>
      <c r="AKB242" s="1087"/>
      <c r="AKC242" s="1087"/>
      <c r="AKD242" s="1087"/>
      <c r="AKE242" s="1087"/>
      <c r="AKF242" s="1087"/>
      <c r="AKG242" s="1087"/>
      <c r="AKH242" s="1087"/>
      <c r="AKI242" s="1087"/>
      <c r="AKJ242" s="1087"/>
      <c r="AKK242" s="1087"/>
      <c r="AKL242" s="1087"/>
      <c r="AKM242" s="1087"/>
      <c r="AKN242" s="1087"/>
      <c r="AKO242" s="1087"/>
      <c r="AKP242" s="1087"/>
      <c r="AKQ242" s="1087"/>
      <c r="AKR242" s="1087"/>
      <c r="AKS242" s="1087"/>
      <c r="AKT242" s="1087"/>
      <c r="AKU242" s="1087"/>
      <c r="AKV242" s="1087"/>
      <c r="AKW242" s="1087"/>
      <c r="AKX242" s="1087"/>
      <c r="AKY242" s="1087"/>
      <c r="AKZ242" s="1087"/>
      <c r="ALA242" s="1087"/>
      <c r="ALB242" s="1087"/>
      <c r="ALC242" s="1087"/>
      <c r="ALD242" s="1087"/>
      <c r="ALE242" s="1087"/>
      <c r="ALF242" s="1087"/>
      <c r="ALG242" s="1087"/>
      <c r="ALH242" s="1087"/>
      <c r="ALI242" s="1087"/>
      <c r="ALJ242" s="1087"/>
      <c r="ALK242" s="1087"/>
      <c r="ALL242" s="1087"/>
      <c r="ALM242" s="1087"/>
      <c r="ALN242" s="1087"/>
      <c r="ALO242" s="1087"/>
      <c r="ALP242" s="1087"/>
      <c r="ALQ242" s="1087"/>
      <c r="ALR242" s="1087"/>
      <c r="ALS242" s="1087"/>
      <c r="ALT242" s="1087"/>
      <c r="ALU242" s="1087"/>
      <c r="ALV242" s="1087"/>
      <c r="ALW242" s="1087"/>
      <c r="ALX242" s="1087"/>
      <c r="ALY242" s="1087"/>
      <c r="ALZ242" s="1087"/>
      <c r="AMA242" s="1087"/>
      <c r="AMB242" s="1087"/>
      <c r="AMC242" s="1087"/>
      <c r="AMD242" s="1087"/>
      <c r="AME242" s="1087"/>
      <c r="AMF242" s="1087"/>
      <c r="AMG242" s="1087"/>
      <c r="AMH242" s="1087"/>
    </row>
    <row r="243" spans="1:1024" s="793" customFormat="1" ht="12" x14ac:dyDescent="0.2">
      <c r="A243" s="1113" t="s">
        <v>2843</v>
      </c>
      <c r="B243" s="793" t="s">
        <v>2842</v>
      </c>
      <c r="C243" s="1085">
        <v>154900000</v>
      </c>
      <c r="D243" s="1085">
        <v>0</v>
      </c>
      <c r="E243" s="1085">
        <v>154900000</v>
      </c>
      <c r="F243" s="1085">
        <v>62843413.030000001</v>
      </c>
      <c r="G243" s="1085">
        <v>92056586.969999999</v>
      </c>
      <c r="H243" s="1357">
        <f t="shared" si="5"/>
        <v>0.40570311833440931</v>
      </c>
      <c r="I243" s="1087"/>
      <c r="J243" s="1087"/>
      <c r="K243" s="1087"/>
      <c r="L243" s="1087"/>
      <c r="M243" s="1087"/>
      <c r="N243" s="1087"/>
      <c r="O243" s="1087"/>
      <c r="P243" s="1087"/>
      <c r="Q243" s="1087"/>
      <c r="R243" s="1087"/>
      <c r="S243" s="1087"/>
      <c r="T243" s="1087"/>
      <c r="U243" s="1087"/>
      <c r="V243" s="1087"/>
      <c r="W243" s="1087"/>
      <c r="X243" s="1087"/>
      <c r="Y243" s="1087"/>
      <c r="Z243" s="1087"/>
      <c r="AA243" s="1087"/>
      <c r="AB243" s="1087"/>
      <c r="AC243" s="1087"/>
      <c r="AD243" s="1087"/>
      <c r="AE243" s="1087"/>
      <c r="AF243" s="1087"/>
      <c r="AG243" s="1087"/>
      <c r="AH243" s="1087"/>
      <c r="AI243" s="1087"/>
      <c r="AJ243" s="1087"/>
      <c r="AK243" s="1087"/>
      <c r="AL243" s="1087"/>
      <c r="AM243" s="1087"/>
      <c r="AN243" s="1087"/>
      <c r="AO243" s="1087"/>
      <c r="AP243" s="1087"/>
      <c r="AQ243" s="1087"/>
      <c r="AR243" s="1087"/>
      <c r="AS243" s="1087"/>
      <c r="AT243" s="1087"/>
      <c r="AU243" s="1087"/>
      <c r="AV243" s="1087"/>
      <c r="AW243" s="1087"/>
      <c r="AX243" s="1087"/>
      <c r="AY243" s="1087"/>
      <c r="AZ243" s="1087"/>
      <c r="BA243" s="1087"/>
      <c r="BB243" s="1087"/>
      <c r="BC243" s="1087"/>
      <c r="BD243" s="1087"/>
      <c r="BE243" s="1087"/>
      <c r="BF243" s="1087"/>
      <c r="BG243" s="1087"/>
      <c r="BH243" s="1087"/>
      <c r="BI243" s="1087"/>
      <c r="BJ243" s="1087"/>
      <c r="BK243" s="1087"/>
      <c r="BL243" s="1087"/>
      <c r="BM243" s="1087"/>
      <c r="BN243" s="1087"/>
      <c r="BO243" s="1087"/>
      <c r="BP243" s="1087"/>
      <c r="BQ243" s="1087"/>
      <c r="BR243" s="1087"/>
      <c r="BS243" s="1087"/>
      <c r="BT243" s="1087"/>
      <c r="BU243" s="1087"/>
      <c r="BV243" s="1087"/>
      <c r="BW243" s="1087"/>
      <c r="BX243" s="1087"/>
      <c r="BY243" s="1087"/>
      <c r="BZ243" s="1087"/>
      <c r="CA243" s="1087"/>
      <c r="CB243" s="1087"/>
      <c r="CC243" s="1087"/>
      <c r="CD243" s="1087"/>
      <c r="CE243" s="1087"/>
      <c r="CF243" s="1087"/>
      <c r="CG243" s="1087"/>
      <c r="CH243" s="1087"/>
      <c r="CI243" s="1087"/>
      <c r="CJ243" s="1087"/>
      <c r="CK243" s="1087"/>
      <c r="CL243" s="1087"/>
      <c r="CM243" s="1087"/>
      <c r="CN243" s="1087"/>
      <c r="CO243" s="1087"/>
      <c r="CP243" s="1087"/>
      <c r="CQ243" s="1087"/>
      <c r="CR243" s="1087"/>
      <c r="CS243" s="1087"/>
      <c r="CT243" s="1087"/>
      <c r="CU243" s="1087"/>
      <c r="CV243" s="1087"/>
      <c r="CW243" s="1087"/>
      <c r="CX243" s="1087"/>
      <c r="CY243" s="1087"/>
      <c r="CZ243" s="1087"/>
      <c r="DA243" s="1087"/>
      <c r="DB243" s="1087"/>
      <c r="DC243" s="1087"/>
      <c r="DD243" s="1087"/>
      <c r="DE243" s="1087"/>
      <c r="DF243" s="1087"/>
      <c r="DG243" s="1087"/>
      <c r="DH243" s="1087"/>
      <c r="DI243" s="1087"/>
      <c r="DJ243" s="1087"/>
      <c r="DK243" s="1087"/>
      <c r="DL243" s="1087"/>
      <c r="DM243" s="1087"/>
      <c r="DN243" s="1087"/>
      <c r="DO243" s="1087"/>
      <c r="DP243" s="1087"/>
      <c r="DQ243" s="1087"/>
      <c r="DR243" s="1087"/>
      <c r="DS243" s="1087"/>
      <c r="DT243" s="1087"/>
      <c r="DU243" s="1087"/>
      <c r="DV243" s="1087"/>
      <c r="DW243" s="1087"/>
      <c r="DX243" s="1087"/>
      <c r="DY243" s="1087"/>
      <c r="DZ243" s="1087"/>
      <c r="EA243" s="1087"/>
      <c r="EB243" s="1087"/>
      <c r="EC243" s="1087"/>
      <c r="ED243" s="1087"/>
      <c r="EE243" s="1087"/>
      <c r="EF243" s="1087"/>
      <c r="EG243" s="1087"/>
      <c r="EH243" s="1087"/>
      <c r="EI243" s="1087"/>
      <c r="EJ243" s="1087"/>
      <c r="EK243" s="1087"/>
      <c r="EL243" s="1087"/>
      <c r="EM243" s="1087"/>
      <c r="EN243" s="1087"/>
      <c r="EO243" s="1087"/>
      <c r="EP243" s="1087"/>
      <c r="EQ243" s="1087"/>
      <c r="ER243" s="1087"/>
      <c r="ES243" s="1087"/>
      <c r="ET243" s="1087"/>
      <c r="EU243" s="1087"/>
      <c r="EV243" s="1087"/>
      <c r="EW243" s="1087"/>
      <c r="EX243" s="1087"/>
      <c r="EY243" s="1087"/>
      <c r="EZ243" s="1087"/>
      <c r="FA243" s="1087"/>
      <c r="FB243" s="1087"/>
      <c r="FC243" s="1087"/>
      <c r="FD243" s="1087"/>
      <c r="FE243" s="1087"/>
      <c r="FF243" s="1087"/>
      <c r="FG243" s="1087"/>
      <c r="FH243" s="1087"/>
      <c r="FI243" s="1087"/>
      <c r="FJ243" s="1087"/>
      <c r="FK243" s="1087"/>
      <c r="FL243" s="1087"/>
      <c r="FM243" s="1087"/>
      <c r="FN243" s="1087"/>
      <c r="FO243" s="1087"/>
      <c r="FP243" s="1087"/>
      <c r="FQ243" s="1087"/>
      <c r="FR243" s="1087"/>
      <c r="FS243" s="1087"/>
      <c r="FT243" s="1087"/>
      <c r="FU243" s="1087"/>
      <c r="FV243" s="1087"/>
      <c r="FW243" s="1087"/>
      <c r="FX243" s="1087"/>
      <c r="FY243" s="1087"/>
      <c r="FZ243" s="1087"/>
      <c r="GA243" s="1087"/>
      <c r="GB243" s="1087"/>
      <c r="GC243" s="1087"/>
      <c r="GD243" s="1087"/>
      <c r="GE243" s="1087"/>
      <c r="GF243" s="1087"/>
      <c r="GG243" s="1087"/>
      <c r="GH243" s="1087"/>
      <c r="GI243" s="1087"/>
      <c r="GJ243" s="1087"/>
      <c r="GK243" s="1087"/>
      <c r="GL243" s="1087"/>
      <c r="GM243" s="1087"/>
      <c r="GN243" s="1087"/>
      <c r="GO243" s="1087"/>
      <c r="GP243" s="1087"/>
      <c r="GQ243" s="1087"/>
      <c r="GR243" s="1087"/>
      <c r="GS243" s="1087"/>
      <c r="GT243" s="1087"/>
      <c r="GU243" s="1087"/>
      <c r="GV243" s="1087"/>
      <c r="GW243" s="1087"/>
      <c r="GX243" s="1087"/>
      <c r="GY243" s="1087"/>
      <c r="GZ243" s="1087"/>
      <c r="HA243" s="1087"/>
      <c r="HB243" s="1087"/>
      <c r="HC243" s="1087"/>
      <c r="HD243" s="1087"/>
      <c r="HE243" s="1087"/>
      <c r="HF243" s="1087"/>
      <c r="HG243" s="1087"/>
      <c r="HH243" s="1087"/>
      <c r="HI243" s="1087"/>
      <c r="HJ243" s="1087"/>
      <c r="HK243" s="1087"/>
      <c r="HL243" s="1087"/>
      <c r="HM243" s="1087"/>
      <c r="HN243" s="1087"/>
      <c r="HO243" s="1087"/>
      <c r="HP243" s="1087"/>
      <c r="HQ243" s="1087"/>
      <c r="HR243" s="1087"/>
      <c r="HS243" s="1087"/>
      <c r="HT243" s="1087"/>
      <c r="HU243" s="1087"/>
      <c r="HV243" s="1087"/>
      <c r="HW243" s="1087"/>
      <c r="HX243" s="1087"/>
      <c r="HY243" s="1087"/>
      <c r="HZ243" s="1087"/>
      <c r="IA243" s="1087"/>
      <c r="IB243" s="1087"/>
      <c r="IC243" s="1087"/>
      <c r="ID243" s="1087"/>
      <c r="IE243" s="1087"/>
      <c r="IF243" s="1087"/>
      <c r="IG243" s="1087"/>
      <c r="IH243" s="1087"/>
      <c r="II243" s="1087"/>
      <c r="IJ243" s="1087"/>
      <c r="IK243" s="1087"/>
      <c r="IL243" s="1087"/>
      <c r="IM243" s="1087"/>
      <c r="IN243" s="1087"/>
      <c r="IO243" s="1087"/>
      <c r="IP243" s="1087"/>
      <c r="IQ243" s="1087"/>
      <c r="IR243" s="1087"/>
      <c r="IS243" s="1087"/>
      <c r="IT243" s="1087"/>
      <c r="IU243" s="1087"/>
      <c r="IV243" s="1087"/>
      <c r="IW243" s="1087"/>
      <c r="IX243" s="1087"/>
      <c r="IY243" s="1087"/>
      <c r="IZ243" s="1087"/>
      <c r="JA243" s="1087"/>
      <c r="JB243" s="1087"/>
      <c r="JC243" s="1087"/>
      <c r="JD243" s="1087"/>
      <c r="JE243" s="1087"/>
      <c r="JF243" s="1087"/>
      <c r="JG243" s="1087"/>
      <c r="JH243" s="1087"/>
      <c r="JI243" s="1087"/>
      <c r="JJ243" s="1087"/>
      <c r="JK243" s="1087"/>
      <c r="JL243" s="1087"/>
      <c r="JM243" s="1087"/>
      <c r="JN243" s="1087"/>
      <c r="JO243" s="1087"/>
      <c r="JP243" s="1087"/>
      <c r="JQ243" s="1087"/>
      <c r="JR243" s="1087"/>
      <c r="JS243" s="1087"/>
      <c r="JT243" s="1087"/>
      <c r="JU243" s="1087"/>
      <c r="JV243" s="1087"/>
      <c r="JW243" s="1087"/>
      <c r="JX243" s="1087"/>
      <c r="JY243" s="1087"/>
      <c r="JZ243" s="1087"/>
      <c r="KA243" s="1087"/>
      <c r="KB243" s="1087"/>
      <c r="KC243" s="1087"/>
      <c r="KD243" s="1087"/>
      <c r="KE243" s="1087"/>
      <c r="KF243" s="1087"/>
      <c r="KG243" s="1087"/>
      <c r="KH243" s="1087"/>
      <c r="KI243" s="1087"/>
      <c r="KJ243" s="1087"/>
      <c r="KK243" s="1087"/>
      <c r="KL243" s="1087"/>
      <c r="KM243" s="1087"/>
      <c r="KN243" s="1087"/>
      <c r="KO243" s="1087"/>
      <c r="KP243" s="1087"/>
      <c r="KQ243" s="1087"/>
      <c r="KR243" s="1087"/>
      <c r="KS243" s="1087"/>
      <c r="KT243" s="1087"/>
      <c r="KU243" s="1087"/>
      <c r="KV243" s="1087"/>
      <c r="KW243" s="1087"/>
      <c r="KX243" s="1087"/>
      <c r="KY243" s="1087"/>
      <c r="KZ243" s="1087"/>
      <c r="LA243" s="1087"/>
      <c r="LB243" s="1087"/>
      <c r="LC243" s="1087"/>
      <c r="LD243" s="1087"/>
      <c r="LE243" s="1087"/>
      <c r="LF243" s="1087"/>
      <c r="LG243" s="1087"/>
      <c r="LH243" s="1087"/>
      <c r="LI243" s="1087"/>
      <c r="LJ243" s="1087"/>
      <c r="LK243" s="1087"/>
      <c r="LL243" s="1087"/>
      <c r="LM243" s="1087"/>
      <c r="LN243" s="1087"/>
      <c r="LO243" s="1087"/>
      <c r="LP243" s="1087"/>
      <c r="LQ243" s="1087"/>
      <c r="LR243" s="1087"/>
      <c r="LS243" s="1087"/>
      <c r="LT243" s="1087"/>
      <c r="LU243" s="1087"/>
      <c r="LV243" s="1087"/>
      <c r="LW243" s="1087"/>
      <c r="LX243" s="1087"/>
      <c r="LY243" s="1087"/>
      <c r="LZ243" s="1087"/>
      <c r="MA243" s="1087"/>
      <c r="MB243" s="1087"/>
      <c r="MC243" s="1087"/>
      <c r="MD243" s="1087"/>
      <c r="ME243" s="1087"/>
      <c r="MF243" s="1087"/>
      <c r="MG243" s="1087"/>
      <c r="MH243" s="1087"/>
      <c r="MI243" s="1087"/>
      <c r="MJ243" s="1087"/>
      <c r="MK243" s="1087"/>
      <c r="ML243" s="1087"/>
      <c r="MM243" s="1087"/>
      <c r="MN243" s="1087"/>
      <c r="MO243" s="1087"/>
      <c r="MP243" s="1087"/>
      <c r="MQ243" s="1087"/>
      <c r="MR243" s="1087"/>
      <c r="MS243" s="1087"/>
      <c r="MT243" s="1087"/>
      <c r="MU243" s="1087"/>
      <c r="MV243" s="1087"/>
      <c r="MW243" s="1087"/>
      <c r="MX243" s="1087"/>
      <c r="MY243" s="1087"/>
      <c r="MZ243" s="1087"/>
      <c r="NA243" s="1087"/>
      <c r="NB243" s="1087"/>
      <c r="NC243" s="1087"/>
      <c r="ND243" s="1087"/>
      <c r="NE243" s="1087"/>
      <c r="NF243" s="1087"/>
      <c r="NG243" s="1087"/>
      <c r="NH243" s="1087"/>
      <c r="NI243" s="1087"/>
      <c r="NJ243" s="1087"/>
      <c r="NK243" s="1087"/>
      <c r="NL243" s="1087"/>
      <c r="NM243" s="1087"/>
      <c r="NN243" s="1087"/>
      <c r="NO243" s="1087"/>
      <c r="NP243" s="1087"/>
      <c r="NQ243" s="1087"/>
      <c r="NR243" s="1087"/>
      <c r="NS243" s="1087"/>
      <c r="NT243" s="1087"/>
      <c r="NU243" s="1087"/>
      <c r="NV243" s="1087"/>
      <c r="NW243" s="1087"/>
      <c r="NX243" s="1087"/>
      <c r="NY243" s="1087"/>
      <c r="NZ243" s="1087"/>
      <c r="OA243" s="1087"/>
      <c r="OB243" s="1087"/>
      <c r="OC243" s="1087"/>
      <c r="OD243" s="1087"/>
      <c r="OE243" s="1087"/>
      <c r="OF243" s="1087"/>
      <c r="OG243" s="1087"/>
      <c r="OH243" s="1087"/>
      <c r="OI243" s="1087"/>
      <c r="OJ243" s="1087"/>
      <c r="OK243" s="1087"/>
      <c r="OL243" s="1087"/>
      <c r="OM243" s="1087"/>
      <c r="ON243" s="1087"/>
      <c r="OO243" s="1087"/>
      <c r="OP243" s="1087"/>
      <c r="OQ243" s="1087"/>
      <c r="OR243" s="1087"/>
      <c r="OS243" s="1087"/>
      <c r="OT243" s="1087"/>
      <c r="OU243" s="1087"/>
      <c r="OV243" s="1087"/>
      <c r="OW243" s="1087"/>
      <c r="OX243" s="1087"/>
      <c r="OY243" s="1087"/>
      <c r="OZ243" s="1087"/>
      <c r="PA243" s="1087"/>
      <c r="PB243" s="1087"/>
      <c r="PC243" s="1087"/>
      <c r="PD243" s="1087"/>
      <c r="PE243" s="1087"/>
      <c r="PF243" s="1087"/>
      <c r="PG243" s="1087"/>
      <c r="PH243" s="1087"/>
      <c r="PI243" s="1087"/>
      <c r="PJ243" s="1087"/>
      <c r="PK243" s="1087"/>
      <c r="PL243" s="1087"/>
      <c r="PM243" s="1087"/>
      <c r="PN243" s="1087"/>
      <c r="PO243" s="1087"/>
      <c r="PP243" s="1087"/>
      <c r="PQ243" s="1087"/>
      <c r="PR243" s="1087"/>
      <c r="PS243" s="1087"/>
      <c r="PT243" s="1087"/>
      <c r="PU243" s="1087"/>
      <c r="PV243" s="1087"/>
      <c r="PW243" s="1087"/>
      <c r="PX243" s="1087"/>
      <c r="PY243" s="1087"/>
      <c r="PZ243" s="1087"/>
      <c r="QA243" s="1087"/>
      <c r="QB243" s="1087"/>
      <c r="QC243" s="1087"/>
      <c r="QD243" s="1087"/>
      <c r="QE243" s="1087"/>
      <c r="QF243" s="1087"/>
      <c r="QG243" s="1087"/>
      <c r="QH243" s="1087"/>
      <c r="QI243" s="1087"/>
      <c r="QJ243" s="1087"/>
      <c r="QK243" s="1087"/>
      <c r="QL243" s="1087"/>
      <c r="QM243" s="1087"/>
      <c r="QN243" s="1087"/>
      <c r="QO243" s="1087"/>
      <c r="QP243" s="1087"/>
      <c r="QQ243" s="1087"/>
      <c r="QR243" s="1087"/>
      <c r="QS243" s="1087"/>
      <c r="QT243" s="1087"/>
      <c r="QU243" s="1087"/>
      <c r="QV243" s="1087"/>
      <c r="QW243" s="1087"/>
      <c r="QX243" s="1087"/>
      <c r="QY243" s="1087"/>
      <c r="QZ243" s="1087"/>
      <c r="RA243" s="1087"/>
      <c r="RB243" s="1087"/>
      <c r="RC243" s="1087"/>
      <c r="RD243" s="1087"/>
      <c r="RE243" s="1087"/>
      <c r="RF243" s="1087"/>
      <c r="RG243" s="1087"/>
      <c r="RH243" s="1087"/>
      <c r="RI243" s="1087"/>
      <c r="RJ243" s="1087"/>
      <c r="RK243" s="1087"/>
      <c r="RL243" s="1087"/>
      <c r="RM243" s="1087"/>
      <c r="RN243" s="1087"/>
      <c r="RO243" s="1087"/>
      <c r="RP243" s="1087"/>
      <c r="RQ243" s="1087"/>
      <c r="RR243" s="1087"/>
      <c r="RS243" s="1087"/>
      <c r="RT243" s="1087"/>
      <c r="RU243" s="1087"/>
      <c r="RV243" s="1087"/>
      <c r="RW243" s="1087"/>
      <c r="RX243" s="1087"/>
      <c r="RY243" s="1087"/>
      <c r="RZ243" s="1087"/>
      <c r="SA243" s="1087"/>
      <c r="SB243" s="1087"/>
      <c r="SC243" s="1087"/>
      <c r="SD243" s="1087"/>
      <c r="SE243" s="1087"/>
      <c r="SF243" s="1087"/>
      <c r="SG243" s="1087"/>
      <c r="SH243" s="1087"/>
      <c r="SI243" s="1087"/>
      <c r="SJ243" s="1087"/>
      <c r="SK243" s="1087"/>
      <c r="SL243" s="1087"/>
      <c r="SM243" s="1087"/>
      <c r="SN243" s="1087"/>
      <c r="SO243" s="1087"/>
      <c r="SP243" s="1087"/>
      <c r="SQ243" s="1087"/>
      <c r="SR243" s="1087"/>
      <c r="SS243" s="1087"/>
      <c r="ST243" s="1087"/>
      <c r="SU243" s="1087"/>
      <c r="SV243" s="1087"/>
      <c r="SW243" s="1087"/>
      <c r="SX243" s="1087"/>
      <c r="SY243" s="1087"/>
      <c r="SZ243" s="1087"/>
      <c r="TA243" s="1087"/>
      <c r="TB243" s="1087"/>
      <c r="TC243" s="1087"/>
      <c r="TD243" s="1087"/>
      <c r="TE243" s="1087"/>
      <c r="TF243" s="1087"/>
      <c r="TG243" s="1087"/>
      <c r="TH243" s="1087"/>
      <c r="TI243" s="1087"/>
      <c r="TJ243" s="1087"/>
      <c r="TK243" s="1087"/>
      <c r="TL243" s="1087"/>
      <c r="TM243" s="1087"/>
      <c r="TN243" s="1087"/>
      <c r="TO243" s="1087"/>
      <c r="TP243" s="1087"/>
      <c r="TQ243" s="1087"/>
      <c r="TR243" s="1087"/>
      <c r="TS243" s="1087"/>
      <c r="TT243" s="1087"/>
      <c r="TU243" s="1087"/>
      <c r="TV243" s="1087"/>
      <c r="TW243" s="1087"/>
      <c r="TX243" s="1087"/>
      <c r="TY243" s="1087"/>
      <c r="TZ243" s="1087"/>
      <c r="UA243" s="1087"/>
      <c r="UB243" s="1087"/>
      <c r="UC243" s="1087"/>
      <c r="UD243" s="1087"/>
      <c r="UE243" s="1087"/>
      <c r="UF243" s="1087"/>
      <c r="UG243" s="1087"/>
      <c r="UH243" s="1087"/>
      <c r="UI243" s="1087"/>
      <c r="UJ243" s="1087"/>
      <c r="UK243" s="1087"/>
      <c r="UL243" s="1087"/>
      <c r="UM243" s="1087"/>
      <c r="UN243" s="1087"/>
      <c r="UO243" s="1087"/>
      <c r="UP243" s="1087"/>
      <c r="UQ243" s="1087"/>
      <c r="UR243" s="1087"/>
      <c r="US243" s="1087"/>
      <c r="UT243" s="1087"/>
      <c r="UU243" s="1087"/>
      <c r="UV243" s="1087"/>
      <c r="UW243" s="1087"/>
      <c r="UX243" s="1087"/>
      <c r="UY243" s="1087"/>
      <c r="UZ243" s="1087"/>
      <c r="VA243" s="1087"/>
      <c r="VB243" s="1087"/>
      <c r="VC243" s="1087"/>
      <c r="VD243" s="1087"/>
      <c r="VE243" s="1087"/>
      <c r="VF243" s="1087"/>
      <c r="VG243" s="1087"/>
      <c r="VH243" s="1087"/>
      <c r="VI243" s="1087"/>
      <c r="VJ243" s="1087"/>
      <c r="VK243" s="1087"/>
      <c r="VL243" s="1087"/>
      <c r="VM243" s="1087"/>
      <c r="VN243" s="1087"/>
      <c r="VO243" s="1087"/>
      <c r="VP243" s="1087"/>
      <c r="VQ243" s="1087"/>
      <c r="VR243" s="1087"/>
      <c r="VS243" s="1087"/>
      <c r="VT243" s="1087"/>
      <c r="VU243" s="1087"/>
      <c r="VV243" s="1087"/>
      <c r="VW243" s="1087"/>
      <c r="VX243" s="1087"/>
      <c r="VY243" s="1087"/>
      <c r="VZ243" s="1087"/>
      <c r="WA243" s="1087"/>
      <c r="WB243" s="1087"/>
      <c r="WC243" s="1087"/>
      <c r="WD243" s="1087"/>
      <c r="WE243" s="1087"/>
      <c r="WF243" s="1087"/>
      <c r="WG243" s="1087"/>
      <c r="WH243" s="1087"/>
      <c r="WI243" s="1087"/>
      <c r="WJ243" s="1087"/>
      <c r="WK243" s="1087"/>
      <c r="WL243" s="1087"/>
      <c r="WM243" s="1087"/>
      <c r="WN243" s="1087"/>
      <c r="WO243" s="1087"/>
      <c r="WP243" s="1087"/>
      <c r="WQ243" s="1087"/>
      <c r="WR243" s="1087"/>
      <c r="WS243" s="1087"/>
      <c r="WT243" s="1087"/>
      <c r="WU243" s="1087"/>
      <c r="WV243" s="1087"/>
      <c r="WW243" s="1087"/>
      <c r="WX243" s="1087"/>
      <c r="WY243" s="1087"/>
      <c r="WZ243" s="1087"/>
      <c r="XA243" s="1087"/>
      <c r="XB243" s="1087"/>
      <c r="XC243" s="1087"/>
      <c r="XD243" s="1087"/>
      <c r="XE243" s="1087"/>
      <c r="XF243" s="1087"/>
      <c r="XG243" s="1087"/>
      <c r="XH243" s="1087"/>
      <c r="XI243" s="1087"/>
      <c r="XJ243" s="1087"/>
      <c r="XK243" s="1087"/>
      <c r="XL243" s="1087"/>
      <c r="XM243" s="1087"/>
      <c r="XN243" s="1087"/>
      <c r="XO243" s="1087"/>
      <c r="XP243" s="1087"/>
      <c r="XQ243" s="1087"/>
      <c r="XR243" s="1087"/>
      <c r="XS243" s="1087"/>
      <c r="XT243" s="1087"/>
      <c r="XU243" s="1087"/>
      <c r="XV243" s="1087"/>
      <c r="XW243" s="1087"/>
      <c r="XX243" s="1087"/>
      <c r="XY243" s="1087"/>
      <c r="XZ243" s="1087"/>
      <c r="YA243" s="1087"/>
      <c r="YB243" s="1087"/>
      <c r="YC243" s="1087"/>
      <c r="YD243" s="1087"/>
      <c r="YE243" s="1087"/>
      <c r="YF243" s="1087"/>
      <c r="YG243" s="1087"/>
      <c r="YH243" s="1087"/>
      <c r="YI243" s="1087"/>
      <c r="YJ243" s="1087"/>
      <c r="YK243" s="1087"/>
      <c r="YL243" s="1087"/>
      <c r="YM243" s="1087"/>
      <c r="YN243" s="1087"/>
      <c r="YO243" s="1087"/>
      <c r="YP243" s="1087"/>
      <c r="YQ243" s="1087"/>
      <c r="YR243" s="1087"/>
      <c r="YS243" s="1087"/>
      <c r="YT243" s="1087"/>
      <c r="YU243" s="1087"/>
      <c r="YV243" s="1087"/>
      <c r="YW243" s="1087"/>
      <c r="YX243" s="1087"/>
      <c r="YY243" s="1087"/>
      <c r="YZ243" s="1087"/>
      <c r="ZA243" s="1087"/>
      <c r="ZB243" s="1087"/>
      <c r="ZC243" s="1087"/>
      <c r="ZD243" s="1087"/>
      <c r="ZE243" s="1087"/>
      <c r="ZF243" s="1087"/>
      <c r="ZG243" s="1087"/>
      <c r="ZH243" s="1087"/>
      <c r="ZI243" s="1087"/>
      <c r="ZJ243" s="1087"/>
      <c r="ZK243" s="1087"/>
      <c r="ZL243" s="1087"/>
      <c r="ZM243" s="1087"/>
      <c r="ZN243" s="1087"/>
      <c r="ZO243" s="1087"/>
      <c r="ZP243" s="1087"/>
      <c r="ZQ243" s="1087"/>
      <c r="ZR243" s="1087"/>
      <c r="ZS243" s="1087"/>
      <c r="ZT243" s="1087"/>
      <c r="ZU243" s="1087"/>
      <c r="ZV243" s="1087"/>
      <c r="ZW243" s="1087"/>
      <c r="ZX243" s="1087"/>
      <c r="ZY243" s="1087"/>
      <c r="ZZ243" s="1087"/>
      <c r="AAA243" s="1087"/>
      <c r="AAB243" s="1087"/>
      <c r="AAC243" s="1087"/>
      <c r="AAD243" s="1087"/>
      <c r="AAE243" s="1087"/>
      <c r="AAF243" s="1087"/>
      <c r="AAG243" s="1087"/>
      <c r="AAH243" s="1087"/>
      <c r="AAI243" s="1087"/>
      <c r="AAJ243" s="1087"/>
      <c r="AAK243" s="1087"/>
      <c r="AAL243" s="1087"/>
      <c r="AAM243" s="1087"/>
      <c r="AAN243" s="1087"/>
      <c r="AAO243" s="1087"/>
      <c r="AAP243" s="1087"/>
      <c r="AAQ243" s="1087"/>
      <c r="AAR243" s="1087"/>
      <c r="AAS243" s="1087"/>
      <c r="AAT243" s="1087"/>
      <c r="AAU243" s="1087"/>
      <c r="AAV243" s="1087"/>
      <c r="AAW243" s="1087"/>
      <c r="AAX243" s="1087"/>
      <c r="AAY243" s="1087"/>
      <c r="AAZ243" s="1087"/>
      <c r="ABA243" s="1087"/>
      <c r="ABB243" s="1087"/>
      <c r="ABC243" s="1087"/>
      <c r="ABD243" s="1087"/>
      <c r="ABE243" s="1087"/>
      <c r="ABF243" s="1087"/>
      <c r="ABG243" s="1087"/>
      <c r="ABH243" s="1087"/>
      <c r="ABI243" s="1087"/>
      <c r="ABJ243" s="1087"/>
      <c r="ABK243" s="1087"/>
      <c r="ABL243" s="1087"/>
      <c r="ABM243" s="1087"/>
      <c r="ABN243" s="1087"/>
      <c r="ABO243" s="1087"/>
      <c r="ABP243" s="1087"/>
      <c r="ABQ243" s="1087"/>
      <c r="ABR243" s="1087"/>
      <c r="ABS243" s="1087"/>
      <c r="ABT243" s="1087"/>
      <c r="ABU243" s="1087"/>
      <c r="ABV243" s="1087"/>
      <c r="ABW243" s="1087"/>
      <c r="ABX243" s="1087"/>
      <c r="ABY243" s="1087"/>
      <c r="ABZ243" s="1087"/>
      <c r="ACA243" s="1087"/>
      <c r="ACB243" s="1087"/>
      <c r="ACC243" s="1087"/>
      <c r="ACD243" s="1087"/>
      <c r="ACE243" s="1087"/>
      <c r="ACF243" s="1087"/>
      <c r="ACG243" s="1087"/>
      <c r="ACH243" s="1087"/>
      <c r="ACI243" s="1087"/>
      <c r="ACJ243" s="1087"/>
      <c r="ACK243" s="1087"/>
      <c r="ACL243" s="1087"/>
      <c r="ACM243" s="1087"/>
      <c r="ACN243" s="1087"/>
      <c r="ACO243" s="1087"/>
      <c r="ACP243" s="1087"/>
      <c r="ACQ243" s="1087"/>
      <c r="ACR243" s="1087"/>
      <c r="ACS243" s="1087"/>
      <c r="ACT243" s="1087"/>
      <c r="ACU243" s="1087"/>
      <c r="ACV243" s="1087"/>
      <c r="ACW243" s="1087"/>
      <c r="ACX243" s="1087"/>
      <c r="ACY243" s="1087"/>
      <c r="ACZ243" s="1087"/>
      <c r="ADA243" s="1087"/>
      <c r="ADB243" s="1087"/>
      <c r="ADC243" s="1087"/>
      <c r="ADD243" s="1087"/>
      <c r="ADE243" s="1087"/>
      <c r="ADF243" s="1087"/>
      <c r="ADG243" s="1087"/>
      <c r="ADH243" s="1087"/>
      <c r="ADI243" s="1087"/>
      <c r="ADJ243" s="1087"/>
      <c r="ADK243" s="1087"/>
      <c r="ADL243" s="1087"/>
      <c r="ADM243" s="1087"/>
      <c r="ADN243" s="1087"/>
      <c r="ADO243" s="1087"/>
      <c r="ADP243" s="1087"/>
      <c r="ADQ243" s="1087"/>
      <c r="ADR243" s="1087"/>
      <c r="ADS243" s="1087"/>
      <c r="ADT243" s="1087"/>
      <c r="ADU243" s="1087"/>
      <c r="ADV243" s="1087"/>
      <c r="ADW243" s="1087"/>
      <c r="ADX243" s="1087"/>
      <c r="ADY243" s="1087"/>
      <c r="ADZ243" s="1087"/>
      <c r="AEA243" s="1087"/>
      <c r="AEB243" s="1087"/>
      <c r="AEC243" s="1087"/>
      <c r="AED243" s="1087"/>
      <c r="AEE243" s="1087"/>
      <c r="AEF243" s="1087"/>
      <c r="AEG243" s="1087"/>
      <c r="AEH243" s="1087"/>
      <c r="AEI243" s="1087"/>
      <c r="AEJ243" s="1087"/>
      <c r="AEK243" s="1087"/>
      <c r="AEL243" s="1087"/>
      <c r="AEM243" s="1087"/>
      <c r="AEN243" s="1087"/>
      <c r="AEO243" s="1087"/>
      <c r="AEP243" s="1087"/>
      <c r="AEQ243" s="1087"/>
      <c r="AER243" s="1087"/>
      <c r="AES243" s="1087"/>
      <c r="AET243" s="1087"/>
      <c r="AEU243" s="1087"/>
      <c r="AEV243" s="1087"/>
      <c r="AEW243" s="1087"/>
      <c r="AEX243" s="1087"/>
      <c r="AEY243" s="1087"/>
      <c r="AEZ243" s="1087"/>
      <c r="AFA243" s="1087"/>
      <c r="AFB243" s="1087"/>
      <c r="AFC243" s="1087"/>
      <c r="AFD243" s="1087"/>
      <c r="AFE243" s="1087"/>
      <c r="AFF243" s="1087"/>
      <c r="AFG243" s="1087"/>
      <c r="AFH243" s="1087"/>
      <c r="AFI243" s="1087"/>
      <c r="AFJ243" s="1087"/>
      <c r="AFK243" s="1087"/>
      <c r="AFL243" s="1087"/>
      <c r="AFM243" s="1087"/>
      <c r="AFN243" s="1087"/>
      <c r="AFO243" s="1087"/>
      <c r="AFP243" s="1087"/>
      <c r="AFQ243" s="1087"/>
      <c r="AFR243" s="1087"/>
      <c r="AFS243" s="1087"/>
      <c r="AFT243" s="1087"/>
      <c r="AFU243" s="1087"/>
      <c r="AFV243" s="1087"/>
      <c r="AFW243" s="1087"/>
      <c r="AFX243" s="1087"/>
      <c r="AFY243" s="1087"/>
      <c r="AFZ243" s="1087"/>
      <c r="AGA243" s="1087"/>
      <c r="AGB243" s="1087"/>
      <c r="AGC243" s="1087"/>
      <c r="AGD243" s="1087"/>
      <c r="AGE243" s="1087"/>
      <c r="AGF243" s="1087"/>
      <c r="AGG243" s="1087"/>
      <c r="AGH243" s="1087"/>
      <c r="AGI243" s="1087"/>
      <c r="AGJ243" s="1087"/>
      <c r="AGK243" s="1087"/>
      <c r="AGL243" s="1087"/>
      <c r="AGM243" s="1087"/>
      <c r="AGN243" s="1087"/>
      <c r="AGO243" s="1087"/>
      <c r="AGP243" s="1087"/>
      <c r="AGQ243" s="1087"/>
      <c r="AGR243" s="1087"/>
      <c r="AGS243" s="1087"/>
      <c r="AGT243" s="1087"/>
      <c r="AGU243" s="1087"/>
      <c r="AGV243" s="1087"/>
      <c r="AGW243" s="1087"/>
      <c r="AGX243" s="1087"/>
      <c r="AGY243" s="1087"/>
      <c r="AGZ243" s="1087"/>
      <c r="AHA243" s="1087"/>
      <c r="AHB243" s="1087"/>
      <c r="AHC243" s="1087"/>
      <c r="AHD243" s="1087"/>
      <c r="AHE243" s="1087"/>
      <c r="AHF243" s="1087"/>
      <c r="AHG243" s="1087"/>
      <c r="AHH243" s="1087"/>
      <c r="AHI243" s="1087"/>
      <c r="AHJ243" s="1087"/>
      <c r="AHK243" s="1087"/>
      <c r="AHL243" s="1087"/>
      <c r="AHM243" s="1087"/>
      <c r="AHN243" s="1087"/>
      <c r="AHO243" s="1087"/>
      <c r="AHP243" s="1087"/>
      <c r="AHQ243" s="1087"/>
      <c r="AHR243" s="1087"/>
      <c r="AHS243" s="1087"/>
      <c r="AHT243" s="1087"/>
      <c r="AHU243" s="1087"/>
      <c r="AHV243" s="1087"/>
      <c r="AHW243" s="1087"/>
      <c r="AHX243" s="1087"/>
      <c r="AHY243" s="1087"/>
      <c r="AHZ243" s="1087"/>
      <c r="AIA243" s="1087"/>
      <c r="AIB243" s="1087"/>
      <c r="AIC243" s="1087"/>
      <c r="AID243" s="1087"/>
      <c r="AIE243" s="1087"/>
      <c r="AIF243" s="1087"/>
      <c r="AIG243" s="1087"/>
      <c r="AIH243" s="1087"/>
      <c r="AII243" s="1087"/>
      <c r="AIJ243" s="1087"/>
      <c r="AIK243" s="1087"/>
      <c r="AIL243" s="1087"/>
      <c r="AIM243" s="1087"/>
      <c r="AIN243" s="1087"/>
      <c r="AIO243" s="1087"/>
      <c r="AIP243" s="1087"/>
      <c r="AIQ243" s="1087"/>
      <c r="AIR243" s="1087"/>
      <c r="AIS243" s="1087"/>
      <c r="AIT243" s="1087"/>
      <c r="AIU243" s="1087"/>
      <c r="AIV243" s="1087"/>
      <c r="AIW243" s="1087"/>
      <c r="AIX243" s="1087"/>
      <c r="AIY243" s="1087"/>
      <c r="AIZ243" s="1087"/>
      <c r="AJA243" s="1087"/>
      <c r="AJB243" s="1087"/>
      <c r="AJC243" s="1087"/>
      <c r="AJD243" s="1087"/>
      <c r="AJE243" s="1087"/>
      <c r="AJF243" s="1087"/>
      <c r="AJG243" s="1087"/>
      <c r="AJH243" s="1087"/>
      <c r="AJI243" s="1087"/>
      <c r="AJJ243" s="1087"/>
      <c r="AJK243" s="1087"/>
      <c r="AJL243" s="1087"/>
      <c r="AJM243" s="1087"/>
      <c r="AJN243" s="1087"/>
      <c r="AJO243" s="1087"/>
      <c r="AJP243" s="1087"/>
      <c r="AJQ243" s="1087"/>
      <c r="AJR243" s="1087"/>
      <c r="AJS243" s="1087"/>
      <c r="AJT243" s="1087"/>
      <c r="AJU243" s="1087"/>
      <c r="AJV243" s="1087"/>
      <c r="AJW243" s="1087"/>
      <c r="AJX243" s="1087"/>
      <c r="AJY243" s="1087"/>
      <c r="AJZ243" s="1087"/>
      <c r="AKA243" s="1087"/>
      <c r="AKB243" s="1087"/>
      <c r="AKC243" s="1087"/>
      <c r="AKD243" s="1087"/>
      <c r="AKE243" s="1087"/>
      <c r="AKF243" s="1087"/>
      <c r="AKG243" s="1087"/>
      <c r="AKH243" s="1087"/>
      <c r="AKI243" s="1087"/>
      <c r="AKJ243" s="1087"/>
      <c r="AKK243" s="1087"/>
      <c r="AKL243" s="1087"/>
      <c r="AKM243" s="1087"/>
      <c r="AKN243" s="1087"/>
      <c r="AKO243" s="1087"/>
      <c r="AKP243" s="1087"/>
      <c r="AKQ243" s="1087"/>
      <c r="AKR243" s="1087"/>
      <c r="AKS243" s="1087"/>
      <c r="AKT243" s="1087"/>
      <c r="AKU243" s="1087"/>
      <c r="AKV243" s="1087"/>
      <c r="AKW243" s="1087"/>
      <c r="AKX243" s="1087"/>
      <c r="AKY243" s="1087"/>
      <c r="AKZ243" s="1087"/>
      <c r="ALA243" s="1087"/>
      <c r="ALB243" s="1087"/>
      <c r="ALC243" s="1087"/>
      <c r="ALD243" s="1087"/>
      <c r="ALE243" s="1087"/>
      <c r="ALF243" s="1087"/>
      <c r="ALG243" s="1087"/>
      <c r="ALH243" s="1087"/>
      <c r="ALI243" s="1087"/>
      <c r="ALJ243" s="1087"/>
      <c r="ALK243" s="1087"/>
      <c r="ALL243" s="1087"/>
      <c r="ALM243" s="1087"/>
      <c r="ALN243" s="1087"/>
      <c r="ALO243" s="1087"/>
      <c r="ALP243" s="1087"/>
      <c r="ALQ243" s="1087"/>
      <c r="ALR243" s="1087"/>
      <c r="ALS243" s="1087"/>
      <c r="ALT243" s="1087"/>
      <c r="ALU243" s="1087"/>
      <c r="ALV243" s="1087"/>
      <c r="ALW243" s="1087"/>
      <c r="ALX243" s="1087"/>
      <c r="ALY243" s="1087"/>
      <c r="ALZ243" s="1087"/>
      <c r="AMA243" s="1087"/>
      <c r="AMB243" s="1087"/>
      <c r="AMC243" s="1087"/>
      <c r="AMD243" s="1087"/>
      <c r="AME243" s="1087"/>
      <c r="AMF243" s="1087"/>
      <c r="AMG243" s="1087"/>
      <c r="AMH243" s="1087"/>
    </row>
    <row r="244" spans="1:1024" s="793" customFormat="1" ht="12" x14ac:dyDescent="0.2">
      <c r="A244" s="1113"/>
      <c r="C244" s="1085"/>
      <c r="D244" s="1085"/>
      <c r="E244" s="1085"/>
      <c r="F244" s="1085"/>
      <c r="G244" s="1085"/>
      <c r="H244" s="1357"/>
      <c r="I244" s="1087"/>
      <c r="J244" s="1087"/>
      <c r="K244" s="1087"/>
      <c r="L244" s="1087"/>
      <c r="M244" s="1087"/>
      <c r="N244" s="1087"/>
      <c r="O244" s="1087"/>
      <c r="P244" s="1087"/>
      <c r="Q244" s="1087"/>
      <c r="R244" s="1087"/>
      <c r="S244" s="1087"/>
      <c r="T244" s="1087"/>
      <c r="U244" s="1087"/>
      <c r="V244" s="1087"/>
      <c r="W244" s="1087"/>
      <c r="X244" s="1087"/>
      <c r="Y244" s="1087"/>
      <c r="Z244" s="1087"/>
      <c r="AA244" s="1087"/>
      <c r="AB244" s="1087"/>
      <c r="AC244" s="1087"/>
      <c r="AD244" s="1087"/>
      <c r="AE244" s="1087"/>
      <c r="AF244" s="1087"/>
      <c r="AG244" s="1087"/>
      <c r="AH244" s="1087"/>
      <c r="AI244" s="1087"/>
      <c r="AJ244" s="1087"/>
      <c r="AK244" s="1087"/>
      <c r="AL244" s="1087"/>
      <c r="AM244" s="1087"/>
      <c r="AN244" s="1087"/>
      <c r="AO244" s="1087"/>
      <c r="AP244" s="1087"/>
      <c r="AQ244" s="1087"/>
      <c r="AR244" s="1087"/>
      <c r="AS244" s="1087"/>
      <c r="AT244" s="1087"/>
      <c r="AU244" s="1087"/>
      <c r="AV244" s="1087"/>
      <c r="AW244" s="1087"/>
      <c r="AX244" s="1087"/>
      <c r="AY244" s="1087"/>
      <c r="AZ244" s="1087"/>
      <c r="BA244" s="1087"/>
      <c r="BB244" s="1087"/>
      <c r="BC244" s="1087"/>
      <c r="BD244" s="1087"/>
      <c r="BE244" s="1087"/>
      <c r="BF244" s="1087"/>
      <c r="BG244" s="1087"/>
      <c r="BH244" s="1087"/>
      <c r="BI244" s="1087"/>
      <c r="BJ244" s="1087"/>
      <c r="BK244" s="1087"/>
      <c r="BL244" s="1087"/>
      <c r="BM244" s="1087"/>
      <c r="BN244" s="1087"/>
      <c r="BO244" s="1087"/>
      <c r="BP244" s="1087"/>
      <c r="BQ244" s="1087"/>
      <c r="BR244" s="1087"/>
      <c r="BS244" s="1087"/>
      <c r="BT244" s="1087"/>
      <c r="BU244" s="1087"/>
      <c r="BV244" s="1087"/>
      <c r="BW244" s="1087"/>
      <c r="BX244" s="1087"/>
      <c r="BY244" s="1087"/>
      <c r="BZ244" s="1087"/>
      <c r="CA244" s="1087"/>
      <c r="CB244" s="1087"/>
      <c r="CC244" s="1087"/>
      <c r="CD244" s="1087"/>
      <c r="CE244" s="1087"/>
      <c r="CF244" s="1087"/>
      <c r="CG244" s="1087"/>
      <c r="CH244" s="1087"/>
      <c r="CI244" s="1087"/>
      <c r="CJ244" s="1087"/>
      <c r="CK244" s="1087"/>
      <c r="CL244" s="1087"/>
      <c r="CM244" s="1087"/>
      <c r="CN244" s="1087"/>
      <c r="CO244" s="1087"/>
      <c r="CP244" s="1087"/>
      <c r="CQ244" s="1087"/>
      <c r="CR244" s="1087"/>
      <c r="CS244" s="1087"/>
      <c r="CT244" s="1087"/>
      <c r="CU244" s="1087"/>
      <c r="CV244" s="1087"/>
      <c r="CW244" s="1087"/>
      <c r="CX244" s="1087"/>
      <c r="CY244" s="1087"/>
      <c r="CZ244" s="1087"/>
      <c r="DA244" s="1087"/>
      <c r="DB244" s="1087"/>
      <c r="DC244" s="1087"/>
      <c r="DD244" s="1087"/>
      <c r="DE244" s="1087"/>
      <c r="DF244" s="1087"/>
      <c r="DG244" s="1087"/>
      <c r="DH244" s="1087"/>
      <c r="DI244" s="1087"/>
      <c r="DJ244" s="1087"/>
      <c r="DK244" s="1087"/>
      <c r="DL244" s="1087"/>
      <c r="DM244" s="1087"/>
      <c r="DN244" s="1087"/>
      <c r="DO244" s="1087"/>
      <c r="DP244" s="1087"/>
      <c r="DQ244" s="1087"/>
      <c r="DR244" s="1087"/>
      <c r="DS244" s="1087"/>
      <c r="DT244" s="1087"/>
      <c r="DU244" s="1087"/>
      <c r="DV244" s="1087"/>
      <c r="DW244" s="1087"/>
      <c r="DX244" s="1087"/>
      <c r="DY244" s="1087"/>
      <c r="DZ244" s="1087"/>
      <c r="EA244" s="1087"/>
      <c r="EB244" s="1087"/>
      <c r="EC244" s="1087"/>
      <c r="ED244" s="1087"/>
      <c r="EE244" s="1087"/>
      <c r="EF244" s="1087"/>
      <c r="EG244" s="1087"/>
      <c r="EH244" s="1087"/>
      <c r="EI244" s="1087"/>
      <c r="EJ244" s="1087"/>
      <c r="EK244" s="1087"/>
      <c r="EL244" s="1087"/>
      <c r="EM244" s="1087"/>
      <c r="EN244" s="1087"/>
      <c r="EO244" s="1087"/>
      <c r="EP244" s="1087"/>
      <c r="EQ244" s="1087"/>
      <c r="ER244" s="1087"/>
      <c r="ES244" s="1087"/>
      <c r="ET244" s="1087"/>
      <c r="EU244" s="1087"/>
      <c r="EV244" s="1087"/>
      <c r="EW244" s="1087"/>
      <c r="EX244" s="1087"/>
      <c r="EY244" s="1087"/>
      <c r="EZ244" s="1087"/>
      <c r="FA244" s="1087"/>
      <c r="FB244" s="1087"/>
      <c r="FC244" s="1087"/>
      <c r="FD244" s="1087"/>
      <c r="FE244" s="1087"/>
      <c r="FF244" s="1087"/>
      <c r="FG244" s="1087"/>
      <c r="FH244" s="1087"/>
      <c r="FI244" s="1087"/>
      <c r="FJ244" s="1087"/>
      <c r="FK244" s="1087"/>
      <c r="FL244" s="1087"/>
      <c r="FM244" s="1087"/>
      <c r="FN244" s="1087"/>
      <c r="FO244" s="1087"/>
      <c r="FP244" s="1087"/>
      <c r="FQ244" s="1087"/>
      <c r="FR244" s="1087"/>
      <c r="FS244" s="1087"/>
      <c r="FT244" s="1087"/>
      <c r="FU244" s="1087"/>
      <c r="FV244" s="1087"/>
      <c r="FW244" s="1087"/>
      <c r="FX244" s="1087"/>
      <c r="FY244" s="1087"/>
      <c r="FZ244" s="1087"/>
      <c r="GA244" s="1087"/>
      <c r="GB244" s="1087"/>
      <c r="GC244" s="1087"/>
      <c r="GD244" s="1087"/>
      <c r="GE244" s="1087"/>
      <c r="GF244" s="1087"/>
      <c r="GG244" s="1087"/>
      <c r="GH244" s="1087"/>
      <c r="GI244" s="1087"/>
      <c r="GJ244" s="1087"/>
      <c r="GK244" s="1087"/>
      <c r="GL244" s="1087"/>
      <c r="GM244" s="1087"/>
      <c r="GN244" s="1087"/>
      <c r="GO244" s="1087"/>
      <c r="GP244" s="1087"/>
      <c r="GQ244" s="1087"/>
      <c r="GR244" s="1087"/>
      <c r="GS244" s="1087"/>
      <c r="GT244" s="1087"/>
      <c r="GU244" s="1087"/>
      <c r="GV244" s="1087"/>
      <c r="GW244" s="1087"/>
      <c r="GX244" s="1087"/>
      <c r="GY244" s="1087"/>
      <c r="GZ244" s="1087"/>
      <c r="HA244" s="1087"/>
      <c r="HB244" s="1087"/>
      <c r="HC244" s="1087"/>
      <c r="HD244" s="1087"/>
      <c r="HE244" s="1087"/>
      <c r="HF244" s="1087"/>
      <c r="HG244" s="1087"/>
      <c r="HH244" s="1087"/>
      <c r="HI244" s="1087"/>
      <c r="HJ244" s="1087"/>
      <c r="HK244" s="1087"/>
      <c r="HL244" s="1087"/>
      <c r="HM244" s="1087"/>
      <c r="HN244" s="1087"/>
      <c r="HO244" s="1087"/>
      <c r="HP244" s="1087"/>
      <c r="HQ244" s="1087"/>
      <c r="HR244" s="1087"/>
      <c r="HS244" s="1087"/>
      <c r="HT244" s="1087"/>
      <c r="HU244" s="1087"/>
      <c r="HV244" s="1087"/>
      <c r="HW244" s="1087"/>
      <c r="HX244" s="1087"/>
      <c r="HY244" s="1087"/>
      <c r="HZ244" s="1087"/>
      <c r="IA244" s="1087"/>
      <c r="IB244" s="1087"/>
      <c r="IC244" s="1087"/>
      <c r="ID244" s="1087"/>
      <c r="IE244" s="1087"/>
      <c r="IF244" s="1087"/>
      <c r="IG244" s="1087"/>
      <c r="IH244" s="1087"/>
      <c r="II244" s="1087"/>
      <c r="IJ244" s="1087"/>
      <c r="IK244" s="1087"/>
      <c r="IL244" s="1087"/>
      <c r="IM244" s="1087"/>
      <c r="IN244" s="1087"/>
      <c r="IO244" s="1087"/>
      <c r="IP244" s="1087"/>
      <c r="IQ244" s="1087"/>
      <c r="IR244" s="1087"/>
      <c r="IS244" s="1087"/>
      <c r="IT244" s="1087"/>
      <c r="IU244" s="1087"/>
      <c r="IV244" s="1087"/>
      <c r="IW244" s="1087"/>
      <c r="IX244" s="1087"/>
      <c r="IY244" s="1087"/>
      <c r="IZ244" s="1087"/>
      <c r="JA244" s="1087"/>
      <c r="JB244" s="1087"/>
      <c r="JC244" s="1087"/>
      <c r="JD244" s="1087"/>
      <c r="JE244" s="1087"/>
      <c r="JF244" s="1087"/>
      <c r="JG244" s="1087"/>
      <c r="JH244" s="1087"/>
      <c r="JI244" s="1087"/>
      <c r="JJ244" s="1087"/>
      <c r="JK244" s="1087"/>
      <c r="JL244" s="1087"/>
      <c r="JM244" s="1087"/>
      <c r="JN244" s="1087"/>
      <c r="JO244" s="1087"/>
      <c r="JP244" s="1087"/>
      <c r="JQ244" s="1087"/>
      <c r="JR244" s="1087"/>
      <c r="JS244" s="1087"/>
      <c r="JT244" s="1087"/>
      <c r="JU244" s="1087"/>
      <c r="JV244" s="1087"/>
      <c r="JW244" s="1087"/>
      <c r="JX244" s="1087"/>
      <c r="JY244" s="1087"/>
      <c r="JZ244" s="1087"/>
      <c r="KA244" s="1087"/>
      <c r="KB244" s="1087"/>
      <c r="KC244" s="1087"/>
      <c r="KD244" s="1087"/>
      <c r="KE244" s="1087"/>
      <c r="KF244" s="1087"/>
      <c r="KG244" s="1087"/>
      <c r="KH244" s="1087"/>
      <c r="KI244" s="1087"/>
      <c r="KJ244" s="1087"/>
      <c r="KK244" s="1087"/>
      <c r="KL244" s="1087"/>
      <c r="KM244" s="1087"/>
      <c r="KN244" s="1087"/>
      <c r="KO244" s="1087"/>
      <c r="KP244" s="1087"/>
      <c r="KQ244" s="1087"/>
      <c r="KR244" s="1087"/>
      <c r="KS244" s="1087"/>
      <c r="KT244" s="1087"/>
      <c r="KU244" s="1087"/>
      <c r="KV244" s="1087"/>
      <c r="KW244" s="1087"/>
      <c r="KX244" s="1087"/>
      <c r="KY244" s="1087"/>
      <c r="KZ244" s="1087"/>
      <c r="LA244" s="1087"/>
      <c r="LB244" s="1087"/>
      <c r="LC244" s="1087"/>
      <c r="LD244" s="1087"/>
      <c r="LE244" s="1087"/>
      <c r="LF244" s="1087"/>
      <c r="LG244" s="1087"/>
      <c r="LH244" s="1087"/>
      <c r="LI244" s="1087"/>
      <c r="LJ244" s="1087"/>
      <c r="LK244" s="1087"/>
      <c r="LL244" s="1087"/>
      <c r="LM244" s="1087"/>
      <c r="LN244" s="1087"/>
      <c r="LO244" s="1087"/>
      <c r="LP244" s="1087"/>
      <c r="LQ244" s="1087"/>
      <c r="LR244" s="1087"/>
      <c r="LS244" s="1087"/>
      <c r="LT244" s="1087"/>
      <c r="LU244" s="1087"/>
      <c r="LV244" s="1087"/>
      <c r="LW244" s="1087"/>
      <c r="LX244" s="1087"/>
      <c r="LY244" s="1087"/>
      <c r="LZ244" s="1087"/>
      <c r="MA244" s="1087"/>
      <c r="MB244" s="1087"/>
      <c r="MC244" s="1087"/>
      <c r="MD244" s="1087"/>
      <c r="ME244" s="1087"/>
      <c r="MF244" s="1087"/>
      <c r="MG244" s="1087"/>
      <c r="MH244" s="1087"/>
      <c r="MI244" s="1087"/>
      <c r="MJ244" s="1087"/>
      <c r="MK244" s="1087"/>
      <c r="ML244" s="1087"/>
      <c r="MM244" s="1087"/>
      <c r="MN244" s="1087"/>
      <c r="MO244" s="1087"/>
      <c r="MP244" s="1087"/>
      <c r="MQ244" s="1087"/>
      <c r="MR244" s="1087"/>
      <c r="MS244" s="1087"/>
      <c r="MT244" s="1087"/>
      <c r="MU244" s="1087"/>
      <c r="MV244" s="1087"/>
      <c r="MW244" s="1087"/>
      <c r="MX244" s="1087"/>
      <c r="MY244" s="1087"/>
      <c r="MZ244" s="1087"/>
      <c r="NA244" s="1087"/>
      <c r="NB244" s="1087"/>
      <c r="NC244" s="1087"/>
      <c r="ND244" s="1087"/>
      <c r="NE244" s="1087"/>
      <c r="NF244" s="1087"/>
      <c r="NG244" s="1087"/>
      <c r="NH244" s="1087"/>
      <c r="NI244" s="1087"/>
      <c r="NJ244" s="1087"/>
      <c r="NK244" s="1087"/>
      <c r="NL244" s="1087"/>
      <c r="NM244" s="1087"/>
      <c r="NN244" s="1087"/>
      <c r="NO244" s="1087"/>
      <c r="NP244" s="1087"/>
      <c r="NQ244" s="1087"/>
      <c r="NR244" s="1087"/>
      <c r="NS244" s="1087"/>
      <c r="NT244" s="1087"/>
      <c r="NU244" s="1087"/>
      <c r="NV244" s="1087"/>
      <c r="NW244" s="1087"/>
      <c r="NX244" s="1087"/>
      <c r="NY244" s="1087"/>
      <c r="NZ244" s="1087"/>
      <c r="OA244" s="1087"/>
      <c r="OB244" s="1087"/>
      <c r="OC244" s="1087"/>
      <c r="OD244" s="1087"/>
      <c r="OE244" s="1087"/>
      <c r="OF244" s="1087"/>
      <c r="OG244" s="1087"/>
      <c r="OH244" s="1087"/>
      <c r="OI244" s="1087"/>
      <c r="OJ244" s="1087"/>
      <c r="OK244" s="1087"/>
      <c r="OL244" s="1087"/>
      <c r="OM244" s="1087"/>
      <c r="ON244" s="1087"/>
      <c r="OO244" s="1087"/>
      <c r="OP244" s="1087"/>
      <c r="OQ244" s="1087"/>
      <c r="OR244" s="1087"/>
      <c r="OS244" s="1087"/>
      <c r="OT244" s="1087"/>
      <c r="OU244" s="1087"/>
      <c r="OV244" s="1087"/>
      <c r="OW244" s="1087"/>
      <c r="OX244" s="1087"/>
      <c r="OY244" s="1087"/>
      <c r="OZ244" s="1087"/>
      <c r="PA244" s="1087"/>
      <c r="PB244" s="1087"/>
      <c r="PC244" s="1087"/>
      <c r="PD244" s="1087"/>
      <c r="PE244" s="1087"/>
      <c r="PF244" s="1087"/>
      <c r="PG244" s="1087"/>
      <c r="PH244" s="1087"/>
      <c r="PI244" s="1087"/>
      <c r="PJ244" s="1087"/>
      <c r="PK244" s="1087"/>
      <c r="PL244" s="1087"/>
      <c r="PM244" s="1087"/>
      <c r="PN244" s="1087"/>
      <c r="PO244" s="1087"/>
      <c r="PP244" s="1087"/>
      <c r="PQ244" s="1087"/>
      <c r="PR244" s="1087"/>
      <c r="PS244" s="1087"/>
      <c r="PT244" s="1087"/>
      <c r="PU244" s="1087"/>
      <c r="PV244" s="1087"/>
      <c r="PW244" s="1087"/>
      <c r="PX244" s="1087"/>
      <c r="PY244" s="1087"/>
      <c r="PZ244" s="1087"/>
      <c r="QA244" s="1087"/>
      <c r="QB244" s="1087"/>
      <c r="QC244" s="1087"/>
      <c r="QD244" s="1087"/>
      <c r="QE244" s="1087"/>
      <c r="QF244" s="1087"/>
      <c r="QG244" s="1087"/>
      <c r="QH244" s="1087"/>
      <c r="QI244" s="1087"/>
      <c r="QJ244" s="1087"/>
      <c r="QK244" s="1087"/>
      <c r="QL244" s="1087"/>
      <c r="QM244" s="1087"/>
      <c r="QN244" s="1087"/>
      <c r="QO244" s="1087"/>
      <c r="QP244" s="1087"/>
      <c r="QQ244" s="1087"/>
      <c r="QR244" s="1087"/>
      <c r="QS244" s="1087"/>
      <c r="QT244" s="1087"/>
      <c r="QU244" s="1087"/>
      <c r="QV244" s="1087"/>
      <c r="QW244" s="1087"/>
      <c r="QX244" s="1087"/>
      <c r="QY244" s="1087"/>
      <c r="QZ244" s="1087"/>
      <c r="RA244" s="1087"/>
      <c r="RB244" s="1087"/>
      <c r="RC244" s="1087"/>
      <c r="RD244" s="1087"/>
      <c r="RE244" s="1087"/>
      <c r="RF244" s="1087"/>
      <c r="RG244" s="1087"/>
      <c r="RH244" s="1087"/>
      <c r="RI244" s="1087"/>
      <c r="RJ244" s="1087"/>
      <c r="RK244" s="1087"/>
      <c r="RL244" s="1087"/>
      <c r="RM244" s="1087"/>
      <c r="RN244" s="1087"/>
      <c r="RO244" s="1087"/>
      <c r="RP244" s="1087"/>
      <c r="RQ244" s="1087"/>
      <c r="RR244" s="1087"/>
      <c r="RS244" s="1087"/>
      <c r="RT244" s="1087"/>
      <c r="RU244" s="1087"/>
      <c r="RV244" s="1087"/>
      <c r="RW244" s="1087"/>
      <c r="RX244" s="1087"/>
      <c r="RY244" s="1087"/>
      <c r="RZ244" s="1087"/>
      <c r="SA244" s="1087"/>
      <c r="SB244" s="1087"/>
      <c r="SC244" s="1087"/>
      <c r="SD244" s="1087"/>
      <c r="SE244" s="1087"/>
      <c r="SF244" s="1087"/>
      <c r="SG244" s="1087"/>
      <c r="SH244" s="1087"/>
      <c r="SI244" s="1087"/>
      <c r="SJ244" s="1087"/>
      <c r="SK244" s="1087"/>
      <c r="SL244" s="1087"/>
      <c r="SM244" s="1087"/>
      <c r="SN244" s="1087"/>
      <c r="SO244" s="1087"/>
      <c r="SP244" s="1087"/>
      <c r="SQ244" s="1087"/>
      <c r="SR244" s="1087"/>
      <c r="SS244" s="1087"/>
      <c r="ST244" s="1087"/>
      <c r="SU244" s="1087"/>
      <c r="SV244" s="1087"/>
      <c r="SW244" s="1087"/>
      <c r="SX244" s="1087"/>
      <c r="SY244" s="1087"/>
      <c r="SZ244" s="1087"/>
      <c r="TA244" s="1087"/>
      <c r="TB244" s="1087"/>
      <c r="TC244" s="1087"/>
      <c r="TD244" s="1087"/>
      <c r="TE244" s="1087"/>
      <c r="TF244" s="1087"/>
      <c r="TG244" s="1087"/>
      <c r="TH244" s="1087"/>
      <c r="TI244" s="1087"/>
      <c r="TJ244" s="1087"/>
      <c r="TK244" s="1087"/>
      <c r="TL244" s="1087"/>
      <c r="TM244" s="1087"/>
      <c r="TN244" s="1087"/>
      <c r="TO244" s="1087"/>
      <c r="TP244" s="1087"/>
      <c r="TQ244" s="1087"/>
      <c r="TR244" s="1087"/>
      <c r="TS244" s="1087"/>
      <c r="TT244" s="1087"/>
      <c r="TU244" s="1087"/>
      <c r="TV244" s="1087"/>
      <c r="TW244" s="1087"/>
      <c r="TX244" s="1087"/>
      <c r="TY244" s="1087"/>
      <c r="TZ244" s="1087"/>
      <c r="UA244" s="1087"/>
      <c r="UB244" s="1087"/>
      <c r="UC244" s="1087"/>
      <c r="UD244" s="1087"/>
      <c r="UE244" s="1087"/>
      <c r="UF244" s="1087"/>
      <c r="UG244" s="1087"/>
      <c r="UH244" s="1087"/>
      <c r="UI244" s="1087"/>
      <c r="UJ244" s="1087"/>
      <c r="UK244" s="1087"/>
      <c r="UL244" s="1087"/>
      <c r="UM244" s="1087"/>
      <c r="UN244" s="1087"/>
      <c r="UO244" s="1087"/>
      <c r="UP244" s="1087"/>
      <c r="UQ244" s="1087"/>
      <c r="UR244" s="1087"/>
      <c r="US244" s="1087"/>
      <c r="UT244" s="1087"/>
      <c r="UU244" s="1087"/>
      <c r="UV244" s="1087"/>
      <c r="UW244" s="1087"/>
      <c r="UX244" s="1087"/>
      <c r="UY244" s="1087"/>
      <c r="UZ244" s="1087"/>
      <c r="VA244" s="1087"/>
      <c r="VB244" s="1087"/>
      <c r="VC244" s="1087"/>
      <c r="VD244" s="1087"/>
      <c r="VE244" s="1087"/>
      <c r="VF244" s="1087"/>
      <c r="VG244" s="1087"/>
      <c r="VH244" s="1087"/>
      <c r="VI244" s="1087"/>
      <c r="VJ244" s="1087"/>
      <c r="VK244" s="1087"/>
      <c r="VL244" s="1087"/>
      <c r="VM244" s="1087"/>
      <c r="VN244" s="1087"/>
      <c r="VO244" s="1087"/>
      <c r="VP244" s="1087"/>
      <c r="VQ244" s="1087"/>
      <c r="VR244" s="1087"/>
      <c r="VS244" s="1087"/>
      <c r="VT244" s="1087"/>
      <c r="VU244" s="1087"/>
      <c r="VV244" s="1087"/>
      <c r="VW244" s="1087"/>
      <c r="VX244" s="1087"/>
      <c r="VY244" s="1087"/>
      <c r="VZ244" s="1087"/>
      <c r="WA244" s="1087"/>
      <c r="WB244" s="1087"/>
      <c r="WC244" s="1087"/>
      <c r="WD244" s="1087"/>
      <c r="WE244" s="1087"/>
      <c r="WF244" s="1087"/>
      <c r="WG244" s="1087"/>
      <c r="WH244" s="1087"/>
      <c r="WI244" s="1087"/>
      <c r="WJ244" s="1087"/>
      <c r="WK244" s="1087"/>
      <c r="WL244" s="1087"/>
      <c r="WM244" s="1087"/>
      <c r="WN244" s="1087"/>
      <c r="WO244" s="1087"/>
      <c r="WP244" s="1087"/>
      <c r="WQ244" s="1087"/>
      <c r="WR244" s="1087"/>
      <c r="WS244" s="1087"/>
      <c r="WT244" s="1087"/>
      <c r="WU244" s="1087"/>
      <c r="WV244" s="1087"/>
      <c r="WW244" s="1087"/>
      <c r="WX244" s="1087"/>
      <c r="WY244" s="1087"/>
      <c r="WZ244" s="1087"/>
      <c r="XA244" s="1087"/>
      <c r="XB244" s="1087"/>
      <c r="XC244" s="1087"/>
      <c r="XD244" s="1087"/>
      <c r="XE244" s="1087"/>
      <c r="XF244" s="1087"/>
      <c r="XG244" s="1087"/>
      <c r="XH244" s="1087"/>
      <c r="XI244" s="1087"/>
      <c r="XJ244" s="1087"/>
      <c r="XK244" s="1087"/>
      <c r="XL244" s="1087"/>
      <c r="XM244" s="1087"/>
      <c r="XN244" s="1087"/>
      <c r="XO244" s="1087"/>
      <c r="XP244" s="1087"/>
      <c r="XQ244" s="1087"/>
      <c r="XR244" s="1087"/>
      <c r="XS244" s="1087"/>
      <c r="XT244" s="1087"/>
      <c r="XU244" s="1087"/>
      <c r="XV244" s="1087"/>
      <c r="XW244" s="1087"/>
      <c r="XX244" s="1087"/>
      <c r="XY244" s="1087"/>
      <c r="XZ244" s="1087"/>
      <c r="YA244" s="1087"/>
      <c r="YB244" s="1087"/>
      <c r="YC244" s="1087"/>
      <c r="YD244" s="1087"/>
      <c r="YE244" s="1087"/>
      <c r="YF244" s="1087"/>
      <c r="YG244" s="1087"/>
      <c r="YH244" s="1087"/>
      <c r="YI244" s="1087"/>
      <c r="YJ244" s="1087"/>
      <c r="YK244" s="1087"/>
      <c r="YL244" s="1087"/>
      <c r="YM244" s="1087"/>
      <c r="YN244" s="1087"/>
      <c r="YO244" s="1087"/>
      <c r="YP244" s="1087"/>
      <c r="YQ244" s="1087"/>
      <c r="YR244" s="1087"/>
      <c r="YS244" s="1087"/>
      <c r="YT244" s="1087"/>
      <c r="YU244" s="1087"/>
      <c r="YV244" s="1087"/>
      <c r="YW244" s="1087"/>
      <c r="YX244" s="1087"/>
      <c r="YY244" s="1087"/>
      <c r="YZ244" s="1087"/>
      <c r="ZA244" s="1087"/>
      <c r="ZB244" s="1087"/>
      <c r="ZC244" s="1087"/>
      <c r="ZD244" s="1087"/>
      <c r="ZE244" s="1087"/>
      <c r="ZF244" s="1087"/>
      <c r="ZG244" s="1087"/>
      <c r="ZH244" s="1087"/>
      <c r="ZI244" s="1087"/>
      <c r="ZJ244" s="1087"/>
      <c r="ZK244" s="1087"/>
      <c r="ZL244" s="1087"/>
      <c r="ZM244" s="1087"/>
      <c r="ZN244" s="1087"/>
      <c r="ZO244" s="1087"/>
      <c r="ZP244" s="1087"/>
      <c r="ZQ244" s="1087"/>
      <c r="ZR244" s="1087"/>
      <c r="ZS244" s="1087"/>
      <c r="ZT244" s="1087"/>
      <c r="ZU244" s="1087"/>
      <c r="ZV244" s="1087"/>
      <c r="ZW244" s="1087"/>
      <c r="ZX244" s="1087"/>
      <c r="ZY244" s="1087"/>
      <c r="ZZ244" s="1087"/>
      <c r="AAA244" s="1087"/>
      <c r="AAB244" s="1087"/>
      <c r="AAC244" s="1087"/>
      <c r="AAD244" s="1087"/>
      <c r="AAE244" s="1087"/>
      <c r="AAF244" s="1087"/>
      <c r="AAG244" s="1087"/>
      <c r="AAH244" s="1087"/>
      <c r="AAI244" s="1087"/>
      <c r="AAJ244" s="1087"/>
      <c r="AAK244" s="1087"/>
      <c r="AAL244" s="1087"/>
      <c r="AAM244" s="1087"/>
      <c r="AAN244" s="1087"/>
      <c r="AAO244" s="1087"/>
      <c r="AAP244" s="1087"/>
      <c r="AAQ244" s="1087"/>
      <c r="AAR244" s="1087"/>
      <c r="AAS244" s="1087"/>
      <c r="AAT244" s="1087"/>
      <c r="AAU244" s="1087"/>
      <c r="AAV244" s="1087"/>
      <c r="AAW244" s="1087"/>
      <c r="AAX244" s="1087"/>
      <c r="AAY244" s="1087"/>
      <c r="AAZ244" s="1087"/>
      <c r="ABA244" s="1087"/>
      <c r="ABB244" s="1087"/>
      <c r="ABC244" s="1087"/>
      <c r="ABD244" s="1087"/>
      <c r="ABE244" s="1087"/>
      <c r="ABF244" s="1087"/>
      <c r="ABG244" s="1087"/>
      <c r="ABH244" s="1087"/>
      <c r="ABI244" s="1087"/>
      <c r="ABJ244" s="1087"/>
      <c r="ABK244" s="1087"/>
      <c r="ABL244" s="1087"/>
      <c r="ABM244" s="1087"/>
      <c r="ABN244" s="1087"/>
      <c r="ABO244" s="1087"/>
      <c r="ABP244" s="1087"/>
      <c r="ABQ244" s="1087"/>
      <c r="ABR244" s="1087"/>
      <c r="ABS244" s="1087"/>
      <c r="ABT244" s="1087"/>
      <c r="ABU244" s="1087"/>
      <c r="ABV244" s="1087"/>
      <c r="ABW244" s="1087"/>
      <c r="ABX244" s="1087"/>
      <c r="ABY244" s="1087"/>
      <c r="ABZ244" s="1087"/>
      <c r="ACA244" s="1087"/>
      <c r="ACB244" s="1087"/>
      <c r="ACC244" s="1087"/>
      <c r="ACD244" s="1087"/>
      <c r="ACE244" s="1087"/>
      <c r="ACF244" s="1087"/>
      <c r="ACG244" s="1087"/>
      <c r="ACH244" s="1087"/>
      <c r="ACI244" s="1087"/>
      <c r="ACJ244" s="1087"/>
      <c r="ACK244" s="1087"/>
      <c r="ACL244" s="1087"/>
      <c r="ACM244" s="1087"/>
      <c r="ACN244" s="1087"/>
      <c r="ACO244" s="1087"/>
      <c r="ACP244" s="1087"/>
      <c r="ACQ244" s="1087"/>
      <c r="ACR244" s="1087"/>
      <c r="ACS244" s="1087"/>
      <c r="ACT244" s="1087"/>
      <c r="ACU244" s="1087"/>
      <c r="ACV244" s="1087"/>
      <c r="ACW244" s="1087"/>
      <c r="ACX244" s="1087"/>
      <c r="ACY244" s="1087"/>
      <c r="ACZ244" s="1087"/>
      <c r="ADA244" s="1087"/>
      <c r="ADB244" s="1087"/>
      <c r="ADC244" s="1087"/>
      <c r="ADD244" s="1087"/>
      <c r="ADE244" s="1087"/>
      <c r="ADF244" s="1087"/>
      <c r="ADG244" s="1087"/>
      <c r="ADH244" s="1087"/>
      <c r="ADI244" s="1087"/>
      <c r="ADJ244" s="1087"/>
      <c r="ADK244" s="1087"/>
      <c r="ADL244" s="1087"/>
      <c r="ADM244" s="1087"/>
      <c r="ADN244" s="1087"/>
      <c r="ADO244" s="1087"/>
      <c r="ADP244" s="1087"/>
      <c r="ADQ244" s="1087"/>
      <c r="ADR244" s="1087"/>
      <c r="ADS244" s="1087"/>
      <c r="ADT244" s="1087"/>
      <c r="ADU244" s="1087"/>
      <c r="ADV244" s="1087"/>
      <c r="ADW244" s="1087"/>
      <c r="ADX244" s="1087"/>
      <c r="ADY244" s="1087"/>
      <c r="ADZ244" s="1087"/>
      <c r="AEA244" s="1087"/>
      <c r="AEB244" s="1087"/>
      <c r="AEC244" s="1087"/>
      <c r="AED244" s="1087"/>
      <c r="AEE244" s="1087"/>
      <c r="AEF244" s="1087"/>
      <c r="AEG244" s="1087"/>
      <c r="AEH244" s="1087"/>
      <c r="AEI244" s="1087"/>
      <c r="AEJ244" s="1087"/>
      <c r="AEK244" s="1087"/>
      <c r="AEL244" s="1087"/>
      <c r="AEM244" s="1087"/>
      <c r="AEN244" s="1087"/>
      <c r="AEO244" s="1087"/>
      <c r="AEP244" s="1087"/>
      <c r="AEQ244" s="1087"/>
      <c r="AER244" s="1087"/>
      <c r="AES244" s="1087"/>
      <c r="AET244" s="1087"/>
      <c r="AEU244" s="1087"/>
      <c r="AEV244" s="1087"/>
      <c r="AEW244" s="1087"/>
      <c r="AEX244" s="1087"/>
      <c r="AEY244" s="1087"/>
      <c r="AEZ244" s="1087"/>
      <c r="AFA244" s="1087"/>
      <c r="AFB244" s="1087"/>
      <c r="AFC244" s="1087"/>
      <c r="AFD244" s="1087"/>
      <c r="AFE244" s="1087"/>
      <c r="AFF244" s="1087"/>
      <c r="AFG244" s="1087"/>
      <c r="AFH244" s="1087"/>
      <c r="AFI244" s="1087"/>
      <c r="AFJ244" s="1087"/>
      <c r="AFK244" s="1087"/>
      <c r="AFL244" s="1087"/>
      <c r="AFM244" s="1087"/>
      <c r="AFN244" s="1087"/>
      <c r="AFO244" s="1087"/>
      <c r="AFP244" s="1087"/>
      <c r="AFQ244" s="1087"/>
      <c r="AFR244" s="1087"/>
      <c r="AFS244" s="1087"/>
      <c r="AFT244" s="1087"/>
      <c r="AFU244" s="1087"/>
      <c r="AFV244" s="1087"/>
      <c r="AFW244" s="1087"/>
      <c r="AFX244" s="1087"/>
      <c r="AFY244" s="1087"/>
      <c r="AFZ244" s="1087"/>
      <c r="AGA244" s="1087"/>
      <c r="AGB244" s="1087"/>
      <c r="AGC244" s="1087"/>
      <c r="AGD244" s="1087"/>
      <c r="AGE244" s="1087"/>
      <c r="AGF244" s="1087"/>
      <c r="AGG244" s="1087"/>
      <c r="AGH244" s="1087"/>
      <c r="AGI244" s="1087"/>
      <c r="AGJ244" s="1087"/>
      <c r="AGK244" s="1087"/>
      <c r="AGL244" s="1087"/>
      <c r="AGM244" s="1087"/>
      <c r="AGN244" s="1087"/>
      <c r="AGO244" s="1087"/>
      <c r="AGP244" s="1087"/>
      <c r="AGQ244" s="1087"/>
      <c r="AGR244" s="1087"/>
      <c r="AGS244" s="1087"/>
      <c r="AGT244" s="1087"/>
      <c r="AGU244" s="1087"/>
      <c r="AGV244" s="1087"/>
      <c r="AGW244" s="1087"/>
      <c r="AGX244" s="1087"/>
      <c r="AGY244" s="1087"/>
      <c r="AGZ244" s="1087"/>
      <c r="AHA244" s="1087"/>
      <c r="AHB244" s="1087"/>
      <c r="AHC244" s="1087"/>
      <c r="AHD244" s="1087"/>
      <c r="AHE244" s="1087"/>
      <c r="AHF244" s="1087"/>
      <c r="AHG244" s="1087"/>
      <c r="AHH244" s="1087"/>
      <c r="AHI244" s="1087"/>
      <c r="AHJ244" s="1087"/>
      <c r="AHK244" s="1087"/>
      <c r="AHL244" s="1087"/>
      <c r="AHM244" s="1087"/>
      <c r="AHN244" s="1087"/>
      <c r="AHO244" s="1087"/>
      <c r="AHP244" s="1087"/>
      <c r="AHQ244" s="1087"/>
      <c r="AHR244" s="1087"/>
      <c r="AHS244" s="1087"/>
      <c r="AHT244" s="1087"/>
      <c r="AHU244" s="1087"/>
      <c r="AHV244" s="1087"/>
      <c r="AHW244" s="1087"/>
      <c r="AHX244" s="1087"/>
      <c r="AHY244" s="1087"/>
      <c r="AHZ244" s="1087"/>
      <c r="AIA244" s="1087"/>
      <c r="AIB244" s="1087"/>
      <c r="AIC244" s="1087"/>
      <c r="AID244" s="1087"/>
      <c r="AIE244" s="1087"/>
      <c r="AIF244" s="1087"/>
      <c r="AIG244" s="1087"/>
      <c r="AIH244" s="1087"/>
      <c r="AII244" s="1087"/>
      <c r="AIJ244" s="1087"/>
      <c r="AIK244" s="1087"/>
      <c r="AIL244" s="1087"/>
      <c r="AIM244" s="1087"/>
      <c r="AIN244" s="1087"/>
      <c r="AIO244" s="1087"/>
      <c r="AIP244" s="1087"/>
      <c r="AIQ244" s="1087"/>
      <c r="AIR244" s="1087"/>
      <c r="AIS244" s="1087"/>
      <c r="AIT244" s="1087"/>
      <c r="AIU244" s="1087"/>
      <c r="AIV244" s="1087"/>
      <c r="AIW244" s="1087"/>
      <c r="AIX244" s="1087"/>
      <c r="AIY244" s="1087"/>
      <c r="AIZ244" s="1087"/>
      <c r="AJA244" s="1087"/>
      <c r="AJB244" s="1087"/>
      <c r="AJC244" s="1087"/>
      <c r="AJD244" s="1087"/>
      <c r="AJE244" s="1087"/>
      <c r="AJF244" s="1087"/>
      <c r="AJG244" s="1087"/>
      <c r="AJH244" s="1087"/>
      <c r="AJI244" s="1087"/>
      <c r="AJJ244" s="1087"/>
      <c r="AJK244" s="1087"/>
      <c r="AJL244" s="1087"/>
      <c r="AJM244" s="1087"/>
      <c r="AJN244" s="1087"/>
      <c r="AJO244" s="1087"/>
      <c r="AJP244" s="1087"/>
      <c r="AJQ244" s="1087"/>
      <c r="AJR244" s="1087"/>
      <c r="AJS244" s="1087"/>
      <c r="AJT244" s="1087"/>
      <c r="AJU244" s="1087"/>
      <c r="AJV244" s="1087"/>
      <c r="AJW244" s="1087"/>
      <c r="AJX244" s="1087"/>
      <c r="AJY244" s="1087"/>
      <c r="AJZ244" s="1087"/>
      <c r="AKA244" s="1087"/>
      <c r="AKB244" s="1087"/>
      <c r="AKC244" s="1087"/>
      <c r="AKD244" s="1087"/>
      <c r="AKE244" s="1087"/>
      <c r="AKF244" s="1087"/>
      <c r="AKG244" s="1087"/>
      <c r="AKH244" s="1087"/>
      <c r="AKI244" s="1087"/>
      <c r="AKJ244" s="1087"/>
      <c r="AKK244" s="1087"/>
      <c r="AKL244" s="1087"/>
      <c r="AKM244" s="1087"/>
      <c r="AKN244" s="1087"/>
      <c r="AKO244" s="1087"/>
      <c r="AKP244" s="1087"/>
      <c r="AKQ244" s="1087"/>
      <c r="AKR244" s="1087"/>
      <c r="AKS244" s="1087"/>
      <c r="AKT244" s="1087"/>
      <c r="AKU244" s="1087"/>
      <c r="AKV244" s="1087"/>
      <c r="AKW244" s="1087"/>
      <c r="AKX244" s="1087"/>
      <c r="AKY244" s="1087"/>
      <c r="AKZ244" s="1087"/>
      <c r="ALA244" s="1087"/>
      <c r="ALB244" s="1087"/>
      <c r="ALC244" s="1087"/>
      <c r="ALD244" s="1087"/>
      <c r="ALE244" s="1087"/>
      <c r="ALF244" s="1087"/>
      <c r="ALG244" s="1087"/>
      <c r="ALH244" s="1087"/>
      <c r="ALI244" s="1087"/>
      <c r="ALJ244" s="1087"/>
      <c r="ALK244" s="1087"/>
      <c r="ALL244" s="1087"/>
      <c r="ALM244" s="1087"/>
      <c r="ALN244" s="1087"/>
      <c r="ALO244" s="1087"/>
      <c r="ALP244" s="1087"/>
      <c r="ALQ244" s="1087"/>
      <c r="ALR244" s="1087"/>
      <c r="ALS244" s="1087"/>
      <c r="ALT244" s="1087"/>
      <c r="ALU244" s="1087"/>
      <c r="ALV244" s="1087"/>
      <c r="ALW244" s="1087"/>
      <c r="ALX244" s="1087"/>
      <c r="ALY244" s="1087"/>
      <c r="ALZ244" s="1087"/>
      <c r="AMA244" s="1087"/>
      <c r="AMB244" s="1087"/>
      <c r="AMC244" s="1087"/>
      <c r="AMD244" s="1087"/>
      <c r="AME244" s="1087"/>
      <c r="AMF244" s="1087"/>
      <c r="AMG244" s="1087"/>
      <c r="AMH244" s="1087"/>
    </row>
    <row r="245" spans="1:1024" s="1116" customFormat="1" ht="12" x14ac:dyDescent="0.2">
      <c r="A245" s="1111">
        <v>4</v>
      </c>
      <c r="B245" s="1083" t="s">
        <v>86</v>
      </c>
      <c r="C245" s="1084">
        <v>19000000</v>
      </c>
      <c r="D245" s="1084">
        <v>0</v>
      </c>
      <c r="E245" s="1084">
        <v>19000000</v>
      </c>
      <c r="F245" s="1084">
        <v>2622814.65</v>
      </c>
      <c r="G245" s="1084">
        <v>16377185.35</v>
      </c>
      <c r="H245" s="1356">
        <f t="shared" ref="H245:H250" si="6">F245/E245</f>
        <v>0.13804287631578946</v>
      </c>
      <c r="AMI245" s="1083"/>
      <c r="AMJ245" s="1083"/>
    </row>
    <row r="246" spans="1:1024" s="793" customFormat="1" ht="12" x14ac:dyDescent="0.2">
      <c r="A246" s="1113" t="s">
        <v>2844</v>
      </c>
      <c r="B246" s="793" t="s">
        <v>2845</v>
      </c>
      <c r="C246" s="1085">
        <v>19000000</v>
      </c>
      <c r="D246" s="1085">
        <v>0</v>
      </c>
      <c r="E246" s="1085">
        <v>19000000</v>
      </c>
      <c r="F246" s="1085">
        <v>2622814.65</v>
      </c>
      <c r="G246" s="1085">
        <v>16377185.35</v>
      </c>
      <c r="H246" s="1357">
        <f t="shared" si="6"/>
        <v>0.13804287631578946</v>
      </c>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7"/>
      <c r="BE246" s="1087"/>
      <c r="BF246" s="1087"/>
      <c r="BG246" s="1087"/>
      <c r="BH246" s="1087"/>
      <c r="BI246" s="1087"/>
      <c r="BJ246" s="1087"/>
      <c r="BK246" s="1087"/>
      <c r="BL246" s="1087"/>
      <c r="BM246" s="1087"/>
      <c r="BN246" s="1087"/>
      <c r="BO246" s="1087"/>
      <c r="BP246" s="1087"/>
      <c r="BQ246" s="1087"/>
      <c r="BR246" s="1087"/>
      <c r="BS246" s="1087"/>
      <c r="BT246" s="1087"/>
      <c r="BU246" s="1087"/>
      <c r="BV246" s="1087"/>
      <c r="BW246" s="1087"/>
      <c r="BX246" s="1087"/>
      <c r="BY246" s="1087"/>
      <c r="BZ246" s="1087"/>
      <c r="CA246" s="1087"/>
      <c r="CB246" s="1087"/>
      <c r="CC246" s="1087"/>
      <c r="CD246" s="1087"/>
      <c r="CE246" s="1087"/>
      <c r="CF246" s="1087"/>
      <c r="CG246" s="1087"/>
      <c r="CH246" s="1087"/>
      <c r="CI246" s="1087"/>
      <c r="CJ246" s="1087"/>
      <c r="CK246" s="1087"/>
      <c r="CL246" s="1087"/>
      <c r="CM246" s="1087"/>
      <c r="CN246" s="1087"/>
      <c r="CO246" s="1087"/>
      <c r="CP246" s="1087"/>
      <c r="CQ246" s="1087"/>
      <c r="CR246" s="1087"/>
      <c r="CS246" s="1087"/>
      <c r="CT246" s="1087"/>
      <c r="CU246" s="1087"/>
      <c r="CV246" s="1087"/>
      <c r="CW246" s="1087"/>
      <c r="CX246" s="1087"/>
      <c r="CY246" s="1087"/>
      <c r="CZ246" s="1087"/>
      <c r="DA246" s="1087"/>
      <c r="DB246" s="1087"/>
      <c r="DC246" s="1087"/>
      <c r="DD246" s="1087"/>
      <c r="DE246" s="1087"/>
      <c r="DF246" s="1087"/>
      <c r="DG246" s="1087"/>
      <c r="DH246" s="1087"/>
      <c r="DI246" s="1087"/>
      <c r="DJ246" s="1087"/>
      <c r="DK246" s="1087"/>
      <c r="DL246" s="1087"/>
      <c r="DM246" s="1087"/>
      <c r="DN246" s="1087"/>
      <c r="DO246" s="1087"/>
      <c r="DP246" s="1087"/>
      <c r="DQ246" s="1087"/>
      <c r="DR246" s="1087"/>
      <c r="DS246" s="1087"/>
      <c r="DT246" s="1087"/>
      <c r="DU246" s="1087"/>
      <c r="DV246" s="1087"/>
      <c r="DW246" s="1087"/>
      <c r="DX246" s="1087"/>
      <c r="DY246" s="1087"/>
      <c r="DZ246" s="1087"/>
      <c r="EA246" s="1087"/>
      <c r="EB246" s="1087"/>
      <c r="EC246" s="1087"/>
      <c r="ED246" s="1087"/>
      <c r="EE246" s="1087"/>
      <c r="EF246" s="1087"/>
      <c r="EG246" s="1087"/>
      <c r="EH246" s="1087"/>
      <c r="EI246" s="1087"/>
      <c r="EJ246" s="1087"/>
      <c r="EK246" s="1087"/>
      <c r="EL246" s="1087"/>
      <c r="EM246" s="1087"/>
      <c r="EN246" s="1087"/>
      <c r="EO246" s="1087"/>
      <c r="EP246" s="1087"/>
      <c r="EQ246" s="1087"/>
      <c r="ER246" s="1087"/>
      <c r="ES246" s="1087"/>
      <c r="ET246" s="1087"/>
      <c r="EU246" s="1087"/>
      <c r="EV246" s="1087"/>
      <c r="EW246" s="1087"/>
      <c r="EX246" s="1087"/>
      <c r="EY246" s="1087"/>
      <c r="EZ246" s="1087"/>
      <c r="FA246" s="1087"/>
      <c r="FB246" s="1087"/>
      <c r="FC246" s="1087"/>
      <c r="FD246" s="1087"/>
      <c r="FE246" s="1087"/>
      <c r="FF246" s="1087"/>
      <c r="FG246" s="1087"/>
      <c r="FH246" s="1087"/>
      <c r="FI246" s="1087"/>
      <c r="FJ246" s="1087"/>
      <c r="FK246" s="1087"/>
      <c r="FL246" s="1087"/>
      <c r="FM246" s="1087"/>
      <c r="FN246" s="1087"/>
      <c r="FO246" s="1087"/>
      <c r="FP246" s="1087"/>
      <c r="FQ246" s="1087"/>
      <c r="FR246" s="1087"/>
      <c r="FS246" s="1087"/>
      <c r="FT246" s="1087"/>
      <c r="FU246" s="1087"/>
      <c r="FV246" s="1087"/>
      <c r="FW246" s="1087"/>
      <c r="FX246" s="1087"/>
      <c r="FY246" s="1087"/>
      <c r="FZ246" s="1087"/>
      <c r="GA246" s="1087"/>
      <c r="GB246" s="1087"/>
      <c r="GC246" s="1087"/>
      <c r="GD246" s="1087"/>
      <c r="GE246" s="1087"/>
      <c r="GF246" s="1087"/>
      <c r="GG246" s="1087"/>
      <c r="GH246" s="1087"/>
      <c r="GI246" s="1087"/>
      <c r="GJ246" s="1087"/>
      <c r="GK246" s="1087"/>
      <c r="GL246" s="1087"/>
      <c r="GM246" s="1087"/>
      <c r="GN246" s="1087"/>
      <c r="GO246" s="1087"/>
      <c r="GP246" s="1087"/>
      <c r="GQ246" s="1087"/>
      <c r="GR246" s="1087"/>
      <c r="GS246" s="1087"/>
      <c r="GT246" s="1087"/>
      <c r="GU246" s="1087"/>
      <c r="GV246" s="1087"/>
      <c r="GW246" s="1087"/>
      <c r="GX246" s="1087"/>
      <c r="GY246" s="1087"/>
      <c r="GZ246" s="1087"/>
      <c r="HA246" s="1087"/>
      <c r="HB246" s="1087"/>
      <c r="HC246" s="1087"/>
      <c r="HD246" s="1087"/>
      <c r="HE246" s="1087"/>
      <c r="HF246" s="1087"/>
      <c r="HG246" s="1087"/>
      <c r="HH246" s="1087"/>
      <c r="HI246" s="1087"/>
      <c r="HJ246" s="1087"/>
      <c r="HK246" s="1087"/>
      <c r="HL246" s="1087"/>
      <c r="HM246" s="1087"/>
      <c r="HN246" s="1087"/>
      <c r="HO246" s="1087"/>
      <c r="HP246" s="1087"/>
      <c r="HQ246" s="1087"/>
      <c r="HR246" s="1087"/>
      <c r="HS246" s="1087"/>
      <c r="HT246" s="1087"/>
      <c r="HU246" s="1087"/>
      <c r="HV246" s="1087"/>
      <c r="HW246" s="1087"/>
      <c r="HX246" s="1087"/>
      <c r="HY246" s="1087"/>
      <c r="HZ246" s="1087"/>
      <c r="IA246" s="1087"/>
      <c r="IB246" s="1087"/>
      <c r="IC246" s="1087"/>
      <c r="ID246" s="1087"/>
      <c r="IE246" s="1087"/>
      <c r="IF246" s="1087"/>
      <c r="IG246" s="1087"/>
      <c r="IH246" s="1087"/>
      <c r="II246" s="1087"/>
      <c r="IJ246" s="1087"/>
      <c r="IK246" s="1087"/>
      <c r="IL246" s="1087"/>
      <c r="IM246" s="1087"/>
      <c r="IN246" s="1087"/>
      <c r="IO246" s="1087"/>
      <c r="IP246" s="1087"/>
      <c r="IQ246" s="1087"/>
      <c r="IR246" s="1087"/>
      <c r="IS246" s="1087"/>
      <c r="IT246" s="1087"/>
      <c r="IU246" s="1087"/>
      <c r="IV246" s="1087"/>
      <c r="IW246" s="1087"/>
      <c r="IX246" s="1087"/>
      <c r="IY246" s="1087"/>
      <c r="IZ246" s="1087"/>
      <c r="JA246" s="1087"/>
      <c r="JB246" s="1087"/>
      <c r="JC246" s="1087"/>
      <c r="JD246" s="1087"/>
      <c r="JE246" s="1087"/>
      <c r="JF246" s="1087"/>
      <c r="JG246" s="1087"/>
      <c r="JH246" s="1087"/>
      <c r="JI246" s="1087"/>
      <c r="JJ246" s="1087"/>
      <c r="JK246" s="1087"/>
      <c r="JL246" s="1087"/>
      <c r="JM246" s="1087"/>
      <c r="JN246" s="1087"/>
      <c r="JO246" s="1087"/>
      <c r="JP246" s="1087"/>
      <c r="JQ246" s="1087"/>
      <c r="JR246" s="1087"/>
      <c r="JS246" s="1087"/>
      <c r="JT246" s="1087"/>
      <c r="JU246" s="1087"/>
      <c r="JV246" s="1087"/>
      <c r="JW246" s="1087"/>
      <c r="JX246" s="1087"/>
      <c r="JY246" s="1087"/>
      <c r="JZ246" s="1087"/>
      <c r="KA246" s="1087"/>
      <c r="KB246" s="1087"/>
      <c r="KC246" s="1087"/>
      <c r="KD246" s="1087"/>
      <c r="KE246" s="1087"/>
      <c r="KF246" s="1087"/>
      <c r="KG246" s="1087"/>
      <c r="KH246" s="1087"/>
      <c r="KI246" s="1087"/>
      <c r="KJ246" s="1087"/>
      <c r="KK246" s="1087"/>
      <c r="KL246" s="1087"/>
      <c r="KM246" s="1087"/>
      <c r="KN246" s="1087"/>
      <c r="KO246" s="1087"/>
      <c r="KP246" s="1087"/>
      <c r="KQ246" s="1087"/>
      <c r="KR246" s="1087"/>
      <c r="KS246" s="1087"/>
      <c r="KT246" s="1087"/>
      <c r="KU246" s="1087"/>
      <c r="KV246" s="1087"/>
      <c r="KW246" s="1087"/>
      <c r="KX246" s="1087"/>
      <c r="KY246" s="1087"/>
      <c r="KZ246" s="1087"/>
      <c r="LA246" s="1087"/>
      <c r="LB246" s="1087"/>
      <c r="LC246" s="1087"/>
      <c r="LD246" s="1087"/>
      <c r="LE246" s="1087"/>
      <c r="LF246" s="1087"/>
      <c r="LG246" s="1087"/>
      <c r="LH246" s="1087"/>
      <c r="LI246" s="1087"/>
      <c r="LJ246" s="1087"/>
      <c r="LK246" s="1087"/>
      <c r="LL246" s="1087"/>
      <c r="LM246" s="1087"/>
      <c r="LN246" s="1087"/>
      <c r="LO246" s="1087"/>
      <c r="LP246" s="1087"/>
      <c r="LQ246" s="1087"/>
      <c r="LR246" s="1087"/>
      <c r="LS246" s="1087"/>
      <c r="LT246" s="1087"/>
      <c r="LU246" s="1087"/>
      <c r="LV246" s="1087"/>
      <c r="LW246" s="1087"/>
      <c r="LX246" s="1087"/>
      <c r="LY246" s="1087"/>
      <c r="LZ246" s="1087"/>
      <c r="MA246" s="1087"/>
      <c r="MB246" s="1087"/>
      <c r="MC246" s="1087"/>
      <c r="MD246" s="1087"/>
      <c r="ME246" s="1087"/>
      <c r="MF246" s="1087"/>
      <c r="MG246" s="1087"/>
      <c r="MH246" s="1087"/>
      <c r="MI246" s="1087"/>
      <c r="MJ246" s="1087"/>
      <c r="MK246" s="1087"/>
      <c r="ML246" s="1087"/>
      <c r="MM246" s="1087"/>
      <c r="MN246" s="1087"/>
      <c r="MO246" s="1087"/>
      <c r="MP246" s="1087"/>
      <c r="MQ246" s="1087"/>
      <c r="MR246" s="1087"/>
      <c r="MS246" s="1087"/>
      <c r="MT246" s="1087"/>
      <c r="MU246" s="1087"/>
      <c r="MV246" s="1087"/>
      <c r="MW246" s="1087"/>
      <c r="MX246" s="1087"/>
      <c r="MY246" s="1087"/>
      <c r="MZ246" s="1087"/>
      <c r="NA246" s="1087"/>
      <c r="NB246" s="1087"/>
      <c r="NC246" s="1087"/>
      <c r="ND246" s="1087"/>
      <c r="NE246" s="1087"/>
      <c r="NF246" s="1087"/>
      <c r="NG246" s="1087"/>
      <c r="NH246" s="1087"/>
      <c r="NI246" s="1087"/>
      <c r="NJ246" s="1087"/>
      <c r="NK246" s="1087"/>
      <c r="NL246" s="1087"/>
      <c r="NM246" s="1087"/>
      <c r="NN246" s="1087"/>
      <c r="NO246" s="1087"/>
      <c r="NP246" s="1087"/>
      <c r="NQ246" s="1087"/>
      <c r="NR246" s="1087"/>
      <c r="NS246" s="1087"/>
      <c r="NT246" s="1087"/>
      <c r="NU246" s="1087"/>
      <c r="NV246" s="1087"/>
      <c r="NW246" s="1087"/>
      <c r="NX246" s="1087"/>
      <c r="NY246" s="1087"/>
      <c r="NZ246" s="1087"/>
      <c r="OA246" s="1087"/>
      <c r="OB246" s="1087"/>
      <c r="OC246" s="1087"/>
      <c r="OD246" s="1087"/>
      <c r="OE246" s="1087"/>
      <c r="OF246" s="1087"/>
      <c r="OG246" s="1087"/>
      <c r="OH246" s="1087"/>
      <c r="OI246" s="1087"/>
      <c r="OJ246" s="1087"/>
      <c r="OK246" s="1087"/>
      <c r="OL246" s="1087"/>
      <c r="OM246" s="1087"/>
      <c r="ON246" s="1087"/>
      <c r="OO246" s="1087"/>
      <c r="OP246" s="1087"/>
      <c r="OQ246" s="1087"/>
      <c r="OR246" s="1087"/>
      <c r="OS246" s="1087"/>
      <c r="OT246" s="1087"/>
      <c r="OU246" s="1087"/>
      <c r="OV246" s="1087"/>
      <c r="OW246" s="1087"/>
      <c r="OX246" s="1087"/>
      <c r="OY246" s="1087"/>
      <c r="OZ246" s="1087"/>
      <c r="PA246" s="1087"/>
      <c r="PB246" s="1087"/>
      <c r="PC246" s="1087"/>
      <c r="PD246" s="1087"/>
      <c r="PE246" s="1087"/>
      <c r="PF246" s="1087"/>
      <c r="PG246" s="1087"/>
      <c r="PH246" s="1087"/>
      <c r="PI246" s="1087"/>
      <c r="PJ246" s="1087"/>
      <c r="PK246" s="1087"/>
      <c r="PL246" s="1087"/>
      <c r="PM246" s="1087"/>
      <c r="PN246" s="1087"/>
      <c r="PO246" s="1087"/>
      <c r="PP246" s="1087"/>
      <c r="PQ246" s="1087"/>
      <c r="PR246" s="1087"/>
      <c r="PS246" s="1087"/>
      <c r="PT246" s="1087"/>
      <c r="PU246" s="1087"/>
      <c r="PV246" s="1087"/>
      <c r="PW246" s="1087"/>
      <c r="PX246" s="1087"/>
      <c r="PY246" s="1087"/>
      <c r="PZ246" s="1087"/>
      <c r="QA246" s="1087"/>
      <c r="QB246" s="1087"/>
      <c r="QC246" s="1087"/>
      <c r="QD246" s="1087"/>
      <c r="QE246" s="1087"/>
      <c r="QF246" s="1087"/>
      <c r="QG246" s="1087"/>
      <c r="QH246" s="1087"/>
      <c r="QI246" s="1087"/>
      <c r="QJ246" s="1087"/>
      <c r="QK246" s="1087"/>
      <c r="QL246" s="1087"/>
      <c r="QM246" s="1087"/>
      <c r="QN246" s="1087"/>
      <c r="QO246" s="1087"/>
      <c r="QP246" s="1087"/>
      <c r="QQ246" s="1087"/>
      <c r="QR246" s="1087"/>
      <c r="QS246" s="1087"/>
      <c r="QT246" s="1087"/>
      <c r="QU246" s="1087"/>
      <c r="QV246" s="1087"/>
      <c r="QW246" s="1087"/>
      <c r="QX246" s="1087"/>
      <c r="QY246" s="1087"/>
      <c r="QZ246" s="1087"/>
      <c r="RA246" s="1087"/>
      <c r="RB246" s="1087"/>
      <c r="RC246" s="1087"/>
      <c r="RD246" s="1087"/>
      <c r="RE246" s="1087"/>
      <c r="RF246" s="1087"/>
      <c r="RG246" s="1087"/>
      <c r="RH246" s="1087"/>
      <c r="RI246" s="1087"/>
      <c r="RJ246" s="1087"/>
      <c r="RK246" s="1087"/>
      <c r="RL246" s="1087"/>
      <c r="RM246" s="1087"/>
      <c r="RN246" s="1087"/>
      <c r="RO246" s="1087"/>
      <c r="RP246" s="1087"/>
      <c r="RQ246" s="1087"/>
      <c r="RR246" s="1087"/>
      <c r="RS246" s="1087"/>
      <c r="RT246" s="1087"/>
      <c r="RU246" s="1087"/>
      <c r="RV246" s="1087"/>
      <c r="RW246" s="1087"/>
      <c r="RX246" s="1087"/>
      <c r="RY246" s="1087"/>
      <c r="RZ246" s="1087"/>
      <c r="SA246" s="1087"/>
      <c r="SB246" s="1087"/>
      <c r="SC246" s="1087"/>
      <c r="SD246" s="1087"/>
      <c r="SE246" s="1087"/>
      <c r="SF246" s="1087"/>
      <c r="SG246" s="1087"/>
      <c r="SH246" s="1087"/>
      <c r="SI246" s="1087"/>
      <c r="SJ246" s="1087"/>
      <c r="SK246" s="1087"/>
      <c r="SL246" s="1087"/>
      <c r="SM246" s="1087"/>
      <c r="SN246" s="1087"/>
      <c r="SO246" s="1087"/>
      <c r="SP246" s="1087"/>
      <c r="SQ246" s="1087"/>
      <c r="SR246" s="1087"/>
      <c r="SS246" s="1087"/>
      <c r="ST246" s="1087"/>
      <c r="SU246" s="1087"/>
      <c r="SV246" s="1087"/>
      <c r="SW246" s="1087"/>
      <c r="SX246" s="1087"/>
      <c r="SY246" s="1087"/>
      <c r="SZ246" s="1087"/>
      <c r="TA246" s="1087"/>
      <c r="TB246" s="1087"/>
      <c r="TC246" s="1087"/>
      <c r="TD246" s="1087"/>
      <c r="TE246" s="1087"/>
      <c r="TF246" s="1087"/>
      <c r="TG246" s="1087"/>
      <c r="TH246" s="1087"/>
      <c r="TI246" s="1087"/>
      <c r="TJ246" s="1087"/>
      <c r="TK246" s="1087"/>
      <c r="TL246" s="1087"/>
      <c r="TM246" s="1087"/>
      <c r="TN246" s="1087"/>
      <c r="TO246" s="1087"/>
      <c r="TP246" s="1087"/>
      <c r="TQ246" s="1087"/>
      <c r="TR246" s="1087"/>
      <c r="TS246" s="1087"/>
      <c r="TT246" s="1087"/>
      <c r="TU246" s="1087"/>
      <c r="TV246" s="1087"/>
      <c r="TW246" s="1087"/>
      <c r="TX246" s="1087"/>
      <c r="TY246" s="1087"/>
      <c r="TZ246" s="1087"/>
      <c r="UA246" s="1087"/>
      <c r="UB246" s="1087"/>
      <c r="UC246" s="1087"/>
      <c r="UD246" s="1087"/>
      <c r="UE246" s="1087"/>
      <c r="UF246" s="1087"/>
      <c r="UG246" s="1087"/>
      <c r="UH246" s="1087"/>
      <c r="UI246" s="1087"/>
      <c r="UJ246" s="1087"/>
      <c r="UK246" s="1087"/>
      <c r="UL246" s="1087"/>
      <c r="UM246" s="1087"/>
      <c r="UN246" s="1087"/>
      <c r="UO246" s="1087"/>
      <c r="UP246" s="1087"/>
      <c r="UQ246" s="1087"/>
      <c r="UR246" s="1087"/>
      <c r="US246" s="1087"/>
      <c r="UT246" s="1087"/>
      <c r="UU246" s="1087"/>
      <c r="UV246" s="1087"/>
      <c r="UW246" s="1087"/>
      <c r="UX246" s="1087"/>
      <c r="UY246" s="1087"/>
      <c r="UZ246" s="1087"/>
      <c r="VA246" s="1087"/>
      <c r="VB246" s="1087"/>
      <c r="VC246" s="1087"/>
      <c r="VD246" s="1087"/>
      <c r="VE246" s="1087"/>
      <c r="VF246" s="1087"/>
      <c r="VG246" s="1087"/>
      <c r="VH246" s="1087"/>
      <c r="VI246" s="1087"/>
      <c r="VJ246" s="1087"/>
      <c r="VK246" s="1087"/>
      <c r="VL246" s="1087"/>
      <c r="VM246" s="1087"/>
      <c r="VN246" s="1087"/>
      <c r="VO246" s="1087"/>
      <c r="VP246" s="1087"/>
      <c r="VQ246" s="1087"/>
      <c r="VR246" s="1087"/>
      <c r="VS246" s="1087"/>
      <c r="VT246" s="1087"/>
      <c r="VU246" s="1087"/>
      <c r="VV246" s="1087"/>
      <c r="VW246" s="1087"/>
      <c r="VX246" s="1087"/>
      <c r="VY246" s="1087"/>
      <c r="VZ246" s="1087"/>
      <c r="WA246" s="1087"/>
      <c r="WB246" s="1087"/>
      <c r="WC246" s="1087"/>
      <c r="WD246" s="1087"/>
      <c r="WE246" s="1087"/>
      <c r="WF246" s="1087"/>
      <c r="WG246" s="1087"/>
      <c r="WH246" s="1087"/>
      <c r="WI246" s="1087"/>
      <c r="WJ246" s="1087"/>
      <c r="WK246" s="1087"/>
      <c r="WL246" s="1087"/>
      <c r="WM246" s="1087"/>
      <c r="WN246" s="1087"/>
      <c r="WO246" s="1087"/>
      <c r="WP246" s="1087"/>
      <c r="WQ246" s="1087"/>
      <c r="WR246" s="1087"/>
      <c r="WS246" s="1087"/>
      <c r="WT246" s="1087"/>
      <c r="WU246" s="1087"/>
      <c r="WV246" s="1087"/>
      <c r="WW246" s="1087"/>
      <c r="WX246" s="1087"/>
      <c r="WY246" s="1087"/>
      <c r="WZ246" s="1087"/>
      <c r="XA246" s="1087"/>
      <c r="XB246" s="1087"/>
      <c r="XC246" s="1087"/>
      <c r="XD246" s="1087"/>
      <c r="XE246" s="1087"/>
      <c r="XF246" s="1087"/>
      <c r="XG246" s="1087"/>
      <c r="XH246" s="1087"/>
      <c r="XI246" s="1087"/>
      <c r="XJ246" s="1087"/>
      <c r="XK246" s="1087"/>
      <c r="XL246" s="1087"/>
      <c r="XM246" s="1087"/>
      <c r="XN246" s="1087"/>
      <c r="XO246" s="1087"/>
      <c r="XP246" s="1087"/>
      <c r="XQ246" s="1087"/>
      <c r="XR246" s="1087"/>
      <c r="XS246" s="1087"/>
      <c r="XT246" s="1087"/>
      <c r="XU246" s="1087"/>
      <c r="XV246" s="1087"/>
      <c r="XW246" s="1087"/>
      <c r="XX246" s="1087"/>
      <c r="XY246" s="1087"/>
      <c r="XZ246" s="1087"/>
      <c r="YA246" s="1087"/>
      <c r="YB246" s="1087"/>
      <c r="YC246" s="1087"/>
      <c r="YD246" s="1087"/>
      <c r="YE246" s="1087"/>
      <c r="YF246" s="1087"/>
      <c r="YG246" s="1087"/>
      <c r="YH246" s="1087"/>
      <c r="YI246" s="1087"/>
      <c r="YJ246" s="1087"/>
      <c r="YK246" s="1087"/>
      <c r="YL246" s="1087"/>
      <c r="YM246" s="1087"/>
      <c r="YN246" s="1087"/>
      <c r="YO246" s="1087"/>
      <c r="YP246" s="1087"/>
      <c r="YQ246" s="1087"/>
      <c r="YR246" s="1087"/>
      <c r="YS246" s="1087"/>
      <c r="YT246" s="1087"/>
      <c r="YU246" s="1087"/>
      <c r="YV246" s="1087"/>
      <c r="YW246" s="1087"/>
      <c r="YX246" s="1087"/>
      <c r="YY246" s="1087"/>
      <c r="YZ246" s="1087"/>
      <c r="ZA246" s="1087"/>
      <c r="ZB246" s="1087"/>
      <c r="ZC246" s="1087"/>
      <c r="ZD246" s="1087"/>
      <c r="ZE246" s="1087"/>
      <c r="ZF246" s="1087"/>
      <c r="ZG246" s="1087"/>
      <c r="ZH246" s="1087"/>
      <c r="ZI246" s="1087"/>
      <c r="ZJ246" s="1087"/>
      <c r="ZK246" s="1087"/>
      <c r="ZL246" s="1087"/>
      <c r="ZM246" s="1087"/>
      <c r="ZN246" s="1087"/>
      <c r="ZO246" s="1087"/>
      <c r="ZP246" s="1087"/>
      <c r="ZQ246" s="1087"/>
      <c r="ZR246" s="1087"/>
      <c r="ZS246" s="1087"/>
      <c r="ZT246" s="1087"/>
      <c r="ZU246" s="1087"/>
      <c r="ZV246" s="1087"/>
      <c r="ZW246" s="1087"/>
      <c r="ZX246" s="1087"/>
      <c r="ZY246" s="1087"/>
      <c r="ZZ246" s="1087"/>
      <c r="AAA246" s="1087"/>
      <c r="AAB246" s="1087"/>
      <c r="AAC246" s="1087"/>
      <c r="AAD246" s="1087"/>
      <c r="AAE246" s="1087"/>
      <c r="AAF246" s="1087"/>
      <c r="AAG246" s="1087"/>
      <c r="AAH246" s="1087"/>
      <c r="AAI246" s="1087"/>
      <c r="AAJ246" s="1087"/>
      <c r="AAK246" s="1087"/>
      <c r="AAL246" s="1087"/>
      <c r="AAM246" s="1087"/>
      <c r="AAN246" s="1087"/>
      <c r="AAO246" s="1087"/>
      <c r="AAP246" s="1087"/>
      <c r="AAQ246" s="1087"/>
      <c r="AAR246" s="1087"/>
      <c r="AAS246" s="1087"/>
      <c r="AAT246" s="1087"/>
      <c r="AAU246" s="1087"/>
      <c r="AAV246" s="1087"/>
      <c r="AAW246" s="1087"/>
      <c r="AAX246" s="1087"/>
      <c r="AAY246" s="1087"/>
      <c r="AAZ246" s="1087"/>
      <c r="ABA246" s="1087"/>
      <c r="ABB246" s="1087"/>
      <c r="ABC246" s="1087"/>
      <c r="ABD246" s="1087"/>
      <c r="ABE246" s="1087"/>
      <c r="ABF246" s="1087"/>
      <c r="ABG246" s="1087"/>
      <c r="ABH246" s="1087"/>
      <c r="ABI246" s="1087"/>
      <c r="ABJ246" s="1087"/>
      <c r="ABK246" s="1087"/>
      <c r="ABL246" s="1087"/>
      <c r="ABM246" s="1087"/>
      <c r="ABN246" s="1087"/>
      <c r="ABO246" s="1087"/>
      <c r="ABP246" s="1087"/>
      <c r="ABQ246" s="1087"/>
      <c r="ABR246" s="1087"/>
      <c r="ABS246" s="1087"/>
      <c r="ABT246" s="1087"/>
      <c r="ABU246" s="1087"/>
      <c r="ABV246" s="1087"/>
      <c r="ABW246" s="1087"/>
      <c r="ABX246" s="1087"/>
      <c r="ABY246" s="1087"/>
      <c r="ABZ246" s="1087"/>
      <c r="ACA246" s="1087"/>
      <c r="ACB246" s="1087"/>
      <c r="ACC246" s="1087"/>
      <c r="ACD246" s="1087"/>
      <c r="ACE246" s="1087"/>
      <c r="ACF246" s="1087"/>
      <c r="ACG246" s="1087"/>
      <c r="ACH246" s="1087"/>
      <c r="ACI246" s="1087"/>
      <c r="ACJ246" s="1087"/>
      <c r="ACK246" s="1087"/>
      <c r="ACL246" s="1087"/>
      <c r="ACM246" s="1087"/>
      <c r="ACN246" s="1087"/>
      <c r="ACO246" s="1087"/>
      <c r="ACP246" s="1087"/>
      <c r="ACQ246" s="1087"/>
      <c r="ACR246" s="1087"/>
      <c r="ACS246" s="1087"/>
      <c r="ACT246" s="1087"/>
      <c r="ACU246" s="1087"/>
      <c r="ACV246" s="1087"/>
      <c r="ACW246" s="1087"/>
      <c r="ACX246" s="1087"/>
      <c r="ACY246" s="1087"/>
      <c r="ACZ246" s="1087"/>
      <c r="ADA246" s="1087"/>
      <c r="ADB246" s="1087"/>
      <c r="ADC246" s="1087"/>
      <c r="ADD246" s="1087"/>
      <c r="ADE246" s="1087"/>
      <c r="ADF246" s="1087"/>
      <c r="ADG246" s="1087"/>
      <c r="ADH246" s="1087"/>
      <c r="ADI246" s="1087"/>
      <c r="ADJ246" s="1087"/>
      <c r="ADK246" s="1087"/>
      <c r="ADL246" s="1087"/>
      <c r="ADM246" s="1087"/>
      <c r="ADN246" s="1087"/>
      <c r="ADO246" s="1087"/>
      <c r="ADP246" s="1087"/>
      <c r="ADQ246" s="1087"/>
      <c r="ADR246" s="1087"/>
      <c r="ADS246" s="1087"/>
      <c r="ADT246" s="1087"/>
      <c r="ADU246" s="1087"/>
      <c r="ADV246" s="1087"/>
      <c r="ADW246" s="1087"/>
      <c r="ADX246" s="1087"/>
      <c r="ADY246" s="1087"/>
      <c r="ADZ246" s="1087"/>
      <c r="AEA246" s="1087"/>
      <c r="AEB246" s="1087"/>
      <c r="AEC246" s="1087"/>
      <c r="AED246" s="1087"/>
      <c r="AEE246" s="1087"/>
      <c r="AEF246" s="1087"/>
      <c r="AEG246" s="1087"/>
      <c r="AEH246" s="1087"/>
      <c r="AEI246" s="1087"/>
      <c r="AEJ246" s="1087"/>
      <c r="AEK246" s="1087"/>
      <c r="AEL246" s="1087"/>
      <c r="AEM246" s="1087"/>
      <c r="AEN246" s="1087"/>
      <c r="AEO246" s="1087"/>
      <c r="AEP246" s="1087"/>
      <c r="AEQ246" s="1087"/>
      <c r="AER246" s="1087"/>
      <c r="AES246" s="1087"/>
      <c r="AET246" s="1087"/>
      <c r="AEU246" s="1087"/>
      <c r="AEV246" s="1087"/>
      <c r="AEW246" s="1087"/>
      <c r="AEX246" s="1087"/>
      <c r="AEY246" s="1087"/>
      <c r="AEZ246" s="1087"/>
      <c r="AFA246" s="1087"/>
      <c r="AFB246" s="1087"/>
      <c r="AFC246" s="1087"/>
      <c r="AFD246" s="1087"/>
      <c r="AFE246" s="1087"/>
      <c r="AFF246" s="1087"/>
      <c r="AFG246" s="1087"/>
      <c r="AFH246" s="1087"/>
      <c r="AFI246" s="1087"/>
      <c r="AFJ246" s="1087"/>
      <c r="AFK246" s="1087"/>
      <c r="AFL246" s="1087"/>
      <c r="AFM246" s="1087"/>
      <c r="AFN246" s="1087"/>
      <c r="AFO246" s="1087"/>
      <c r="AFP246" s="1087"/>
      <c r="AFQ246" s="1087"/>
      <c r="AFR246" s="1087"/>
      <c r="AFS246" s="1087"/>
      <c r="AFT246" s="1087"/>
      <c r="AFU246" s="1087"/>
      <c r="AFV246" s="1087"/>
      <c r="AFW246" s="1087"/>
      <c r="AFX246" s="1087"/>
      <c r="AFY246" s="1087"/>
      <c r="AFZ246" s="1087"/>
      <c r="AGA246" s="1087"/>
      <c r="AGB246" s="1087"/>
      <c r="AGC246" s="1087"/>
      <c r="AGD246" s="1087"/>
      <c r="AGE246" s="1087"/>
      <c r="AGF246" s="1087"/>
      <c r="AGG246" s="1087"/>
      <c r="AGH246" s="1087"/>
      <c r="AGI246" s="1087"/>
      <c r="AGJ246" s="1087"/>
      <c r="AGK246" s="1087"/>
      <c r="AGL246" s="1087"/>
      <c r="AGM246" s="1087"/>
      <c r="AGN246" s="1087"/>
      <c r="AGO246" s="1087"/>
      <c r="AGP246" s="1087"/>
      <c r="AGQ246" s="1087"/>
      <c r="AGR246" s="1087"/>
      <c r="AGS246" s="1087"/>
      <c r="AGT246" s="1087"/>
      <c r="AGU246" s="1087"/>
      <c r="AGV246" s="1087"/>
      <c r="AGW246" s="1087"/>
      <c r="AGX246" s="1087"/>
      <c r="AGY246" s="1087"/>
      <c r="AGZ246" s="1087"/>
      <c r="AHA246" s="1087"/>
      <c r="AHB246" s="1087"/>
      <c r="AHC246" s="1087"/>
      <c r="AHD246" s="1087"/>
      <c r="AHE246" s="1087"/>
      <c r="AHF246" s="1087"/>
      <c r="AHG246" s="1087"/>
      <c r="AHH246" s="1087"/>
      <c r="AHI246" s="1087"/>
      <c r="AHJ246" s="1087"/>
      <c r="AHK246" s="1087"/>
      <c r="AHL246" s="1087"/>
      <c r="AHM246" s="1087"/>
      <c r="AHN246" s="1087"/>
      <c r="AHO246" s="1087"/>
      <c r="AHP246" s="1087"/>
      <c r="AHQ246" s="1087"/>
      <c r="AHR246" s="1087"/>
      <c r="AHS246" s="1087"/>
      <c r="AHT246" s="1087"/>
      <c r="AHU246" s="1087"/>
      <c r="AHV246" s="1087"/>
      <c r="AHW246" s="1087"/>
      <c r="AHX246" s="1087"/>
      <c r="AHY246" s="1087"/>
      <c r="AHZ246" s="1087"/>
      <c r="AIA246" s="1087"/>
      <c r="AIB246" s="1087"/>
      <c r="AIC246" s="1087"/>
      <c r="AID246" s="1087"/>
      <c r="AIE246" s="1087"/>
      <c r="AIF246" s="1087"/>
      <c r="AIG246" s="1087"/>
      <c r="AIH246" s="1087"/>
      <c r="AII246" s="1087"/>
      <c r="AIJ246" s="1087"/>
      <c r="AIK246" s="1087"/>
      <c r="AIL246" s="1087"/>
      <c r="AIM246" s="1087"/>
      <c r="AIN246" s="1087"/>
      <c r="AIO246" s="1087"/>
      <c r="AIP246" s="1087"/>
      <c r="AIQ246" s="1087"/>
      <c r="AIR246" s="1087"/>
      <c r="AIS246" s="1087"/>
      <c r="AIT246" s="1087"/>
      <c r="AIU246" s="1087"/>
      <c r="AIV246" s="1087"/>
      <c r="AIW246" s="1087"/>
      <c r="AIX246" s="1087"/>
      <c r="AIY246" s="1087"/>
      <c r="AIZ246" s="1087"/>
      <c r="AJA246" s="1087"/>
      <c r="AJB246" s="1087"/>
      <c r="AJC246" s="1087"/>
      <c r="AJD246" s="1087"/>
      <c r="AJE246" s="1087"/>
      <c r="AJF246" s="1087"/>
      <c r="AJG246" s="1087"/>
      <c r="AJH246" s="1087"/>
      <c r="AJI246" s="1087"/>
      <c r="AJJ246" s="1087"/>
      <c r="AJK246" s="1087"/>
      <c r="AJL246" s="1087"/>
      <c r="AJM246" s="1087"/>
      <c r="AJN246" s="1087"/>
      <c r="AJO246" s="1087"/>
      <c r="AJP246" s="1087"/>
      <c r="AJQ246" s="1087"/>
      <c r="AJR246" s="1087"/>
      <c r="AJS246" s="1087"/>
      <c r="AJT246" s="1087"/>
      <c r="AJU246" s="1087"/>
      <c r="AJV246" s="1087"/>
      <c r="AJW246" s="1087"/>
      <c r="AJX246" s="1087"/>
      <c r="AJY246" s="1087"/>
      <c r="AJZ246" s="1087"/>
      <c r="AKA246" s="1087"/>
      <c r="AKB246" s="1087"/>
      <c r="AKC246" s="1087"/>
      <c r="AKD246" s="1087"/>
      <c r="AKE246" s="1087"/>
      <c r="AKF246" s="1087"/>
      <c r="AKG246" s="1087"/>
      <c r="AKH246" s="1087"/>
      <c r="AKI246" s="1087"/>
      <c r="AKJ246" s="1087"/>
      <c r="AKK246" s="1087"/>
      <c r="AKL246" s="1087"/>
      <c r="AKM246" s="1087"/>
      <c r="AKN246" s="1087"/>
      <c r="AKO246" s="1087"/>
      <c r="AKP246" s="1087"/>
      <c r="AKQ246" s="1087"/>
      <c r="AKR246" s="1087"/>
      <c r="AKS246" s="1087"/>
      <c r="AKT246" s="1087"/>
      <c r="AKU246" s="1087"/>
      <c r="AKV246" s="1087"/>
      <c r="AKW246" s="1087"/>
      <c r="AKX246" s="1087"/>
      <c r="AKY246" s="1087"/>
      <c r="AKZ246" s="1087"/>
      <c r="ALA246" s="1087"/>
      <c r="ALB246" s="1087"/>
      <c r="ALC246" s="1087"/>
      <c r="ALD246" s="1087"/>
      <c r="ALE246" s="1087"/>
      <c r="ALF246" s="1087"/>
      <c r="ALG246" s="1087"/>
      <c r="ALH246" s="1087"/>
      <c r="ALI246" s="1087"/>
      <c r="ALJ246" s="1087"/>
      <c r="ALK246" s="1087"/>
      <c r="ALL246" s="1087"/>
      <c r="ALM246" s="1087"/>
      <c r="ALN246" s="1087"/>
      <c r="ALO246" s="1087"/>
      <c r="ALP246" s="1087"/>
      <c r="ALQ246" s="1087"/>
      <c r="ALR246" s="1087"/>
      <c r="ALS246" s="1087"/>
      <c r="ALT246" s="1087"/>
      <c r="ALU246" s="1087"/>
      <c r="ALV246" s="1087"/>
      <c r="ALW246" s="1087"/>
      <c r="ALX246" s="1087"/>
      <c r="ALY246" s="1087"/>
      <c r="ALZ246" s="1087"/>
      <c r="AMA246" s="1087"/>
      <c r="AMB246" s="1087"/>
      <c r="AMC246" s="1087"/>
      <c r="AMD246" s="1087"/>
      <c r="AME246" s="1087"/>
      <c r="AMF246" s="1087"/>
      <c r="AMG246" s="1087"/>
      <c r="AMH246" s="1087"/>
    </row>
    <row r="247" spans="1:1024" s="793" customFormat="1" ht="12" x14ac:dyDescent="0.2">
      <c r="A247" s="1113" t="s">
        <v>2846</v>
      </c>
      <c r="B247" s="793" t="s">
        <v>2847</v>
      </c>
      <c r="C247" s="1085">
        <v>19000000</v>
      </c>
      <c r="D247" s="1085">
        <v>0</v>
      </c>
      <c r="E247" s="1085">
        <v>19000000</v>
      </c>
      <c r="F247" s="1085">
        <v>2622814.65</v>
      </c>
      <c r="G247" s="1085">
        <v>16377185.35</v>
      </c>
      <c r="H247" s="1357">
        <f t="shared" si="6"/>
        <v>0.13804287631578946</v>
      </c>
      <c r="I247" s="1087"/>
      <c r="J247" s="1087"/>
      <c r="K247" s="1087"/>
      <c r="L247" s="1087"/>
      <c r="M247" s="1087"/>
      <c r="N247" s="1087"/>
      <c r="O247" s="1087"/>
      <c r="P247" s="1087"/>
      <c r="Q247" s="1087"/>
      <c r="R247" s="1087"/>
      <c r="S247" s="1087"/>
      <c r="T247" s="1087"/>
      <c r="U247" s="1087"/>
      <c r="V247" s="1087"/>
      <c r="W247" s="1087"/>
      <c r="X247" s="1087"/>
      <c r="Y247" s="1087"/>
      <c r="Z247" s="1087"/>
      <c r="AA247" s="1087"/>
      <c r="AB247" s="1087"/>
      <c r="AC247" s="1087"/>
      <c r="AD247" s="1087"/>
      <c r="AE247" s="1087"/>
      <c r="AF247" s="1087"/>
      <c r="AG247" s="1087"/>
      <c r="AH247" s="1087"/>
      <c r="AI247" s="1087"/>
      <c r="AJ247" s="1087"/>
      <c r="AK247" s="1087"/>
      <c r="AL247" s="1087"/>
      <c r="AM247" s="1087"/>
      <c r="AN247" s="1087"/>
      <c r="AO247" s="1087"/>
      <c r="AP247" s="1087"/>
      <c r="AQ247" s="1087"/>
      <c r="AR247" s="1087"/>
      <c r="AS247" s="1087"/>
      <c r="AT247" s="1087"/>
      <c r="AU247" s="1087"/>
      <c r="AV247" s="1087"/>
      <c r="AW247" s="1087"/>
      <c r="AX247" s="1087"/>
      <c r="AY247" s="1087"/>
      <c r="AZ247" s="1087"/>
      <c r="BA247" s="1087"/>
      <c r="BB247" s="1087"/>
      <c r="BC247" s="1087"/>
      <c r="BD247" s="1087"/>
      <c r="BE247" s="1087"/>
      <c r="BF247" s="1087"/>
      <c r="BG247" s="1087"/>
      <c r="BH247" s="1087"/>
      <c r="BI247" s="1087"/>
      <c r="BJ247" s="1087"/>
      <c r="BK247" s="1087"/>
      <c r="BL247" s="1087"/>
      <c r="BM247" s="1087"/>
      <c r="BN247" s="1087"/>
      <c r="BO247" s="1087"/>
      <c r="BP247" s="1087"/>
      <c r="BQ247" s="1087"/>
      <c r="BR247" s="1087"/>
      <c r="BS247" s="1087"/>
      <c r="BT247" s="1087"/>
      <c r="BU247" s="1087"/>
      <c r="BV247" s="1087"/>
      <c r="BW247" s="1087"/>
      <c r="BX247" s="1087"/>
      <c r="BY247" s="1087"/>
      <c r="BZ247" s="1087"/>
      <c r="CA247" s="1087"/>
      <c r="CB247" s="1087"/>
      <c r="CC247" s="1087"/>
      <c r="CD247" s="1087"/>
      <c r="CE247" s="1087"/>
      <c r="CF247" s="1087"/>
      <c r="CG247" s="1087"/>
      <c r="CH247" s="1087"/>
      <c r="CI247" s="1087"/>
      <c r="CJ247" s="1087"/>
      <c r="CK247" s="1087"/>
      <c r="CL247" s="1087"/>
      <c r="CM247" s="1087"/>
      <c r="CN247" s="1087"/>
      <c r="CO247" s="1087"/>
      <c r="CP247" s="1087"/>
      <c r="CQ247" s="1087"/>
      <c r="CR247" s="1087"/>
      <c r="CS247" s="1087"/>
      <c r="CT247" s="1087"/>
      <c r="CU247" s="1087"/>
      <c r="CV247" s="1087"/>
      <c r="CW247" s="1087"/>
      <c r="CX247" s="1087"/>
      <c r="CY247" s="1087"/>
      <c r="CZ247" s="1087"/>
      <c r="DA247" s="1087"/>
      <c r="DB247" s="1087"/>
      <c r="DC247" s="1087"/>
      <c r="DD247" s="1087"/>
      <c r="DE247" s="1087"/>
      <c r="DF247" s="1087"/>
      <c r="DG247" s="1087"/>
      <c r="DH247" s="1087"/>
      <c r="DI247" s="1087"/>
      <c r="DJ247" s="1087"/>
      <c r="DK247" s="1087"/>
      <c r="DL247" s="1087"/>
      <c r="DM247" s="1087"/>
      <c r="DN247" s="1087"/>
      <c r="DO247" s="1087"/>
      <c r="DP247" s="1087"/>
      <c r="DQ247" s="1087"/>
      <c r="DR247" s="1087"/>
      <c r="DS247" s="1087"/>
      <c r="DT247" s="1087"/>
      <c r="DU247" s="1087"/>
      <c r="DV247" s="1087"/>
      <c r="DW247" s="1087"/>
      <c r="DX247" s="1087"/>
      <c r="DY247" s="1087"/>
      <c r="DZ247" s="1087"/>
      <c r="EA247" s="1087"/>
      <c r="EB247" s="1087"/>
      <c r="EC247" s="1087"/>
      <c r="ED247" s="1087"/>
      <c r="EE247" s="1087"/>
      <c r="EF247" s="1087"/>
      <c r="EG247" s="1087"/>
      <c r="EH247" s="1087"/>
      <c r="EI247" s="1087"/>
      <c r="EJ247" s="1087"/>
      <c r="EK247" s="1087"/>
      <c r="EL247" s="1087"/>
      <c r="EM247" s="1087"/>
      <c r="EN247" s="1087"/>
      <c r="EO247" s="1087"/>
      <c r="EP247" s="1087"/>
      <c r="EQ247" s="1087"/>
      <c r="ER247" s="1087"/>
      <c r="ES247" s="1087"/>
      <c r="ET247" s="1087"/>
      <c r="EU247" s="1087"/>
      <c r="EV247" s="1087"/>
      <c r="EW247" s="1087"/>
      <c r="EX247" s="1087"/>
      <c r="EY247" s="1087"/>
      <c r="EZ247" s="1087"/>
      <c r="FA247" s="1087"/>
      <c r="FB247" s="1087"/>
      <c r="FC247" s="1087"/>
      <c r="FD247" s="1087"/>
      <c r="FE247" s="1087"/>
      <c r="FF247" s="1087"/>
      <c r="FG247" s="1087"/>
      <c r="FH247" s="1087"/>
      <c r="FI247" s="1087"/>
      <c r="FJ247" s="1087"/>
      <c r="FK247" s="1087"/>
      <c r="FL247" s="1087"/>
      <c r="FM247" s="1087"/>
      <c r="FN247" s="1087"/>
      <c r="FO247" s="1087"/>
      <c r="FP247" s="1087"/>
      <c r="FQ247" s="1087"/>
      <c r="FR247" s="1087"/>
      <c r="FS247" s="1087"/>
      <c r="FT247" s="1087"/>
      <c r="FU247" s="1087"/>
      <c r="FV247" s="1087"/>
      <c r="FW247" s="1087"/>
      <c r="FX247" s="1087"/>
      <c r="FY247" s="1087"/>
      <c r="FZ247" s="1087"/>
      <c r="GA247" s="1087"/>
      <c r="GB247" s="1087"/>
      <c r="GC247" s="1087"/>
      <c r="GD247" s="1087"/>
      <c r="GE247" s="1087"/>
      <c r="GF247" s="1087"/>
      <c r="GG247" s="1087"/>
      <c r="GH247" s="1087"/>
      <c r="GI247" s="1087"/>
      <c r="GJ247" s="1087"/>
      <c r="GK247" s="1087"/>
      <c r="GL247" s="1087"/>
      <c r="GM247" s="1087"/>
      <c r="GN247" s="1087"/>
      <c r="GO247" s="1087"/>
      <c r="GP247" s="1087"/>
      <c r="GQ247" s="1087"/>
      <c r="GR247" s="1087"/>
      <c r="GS247" s="1087"/>
      <c r="GT247" s="1087"/>
      <c r="GU247" s="1087"/>
      <c r="GV247" s="1087"/>
      <c r="GW247" s="1087"/>
      <c r="GX247" s="1087"/>
      <c r="GY247" s="1087"/>
      <c r="GZ247" s="1087"/>
      <c r="HA247" s="1087"/>
      <c r="HB247" s="1087"/>
      <c r="HC247" s="1087"/>
      <c r="HD247" s="1087"/>
      <c r="HE247" s="1087"/>
      <c r="HF247" s="1087"/>
      <c r="HG247" s="1087"/>
      <c r="HH247" s="1087"/>
      <c r="HI247" s="1087"/>
      <c r="HJ247" s="1087"/>
      <c r="HK247" s="1087"/>
      <c r="HL247" s="1087"/>
      <c r="HM247" s="1087"/>
      <c r="HN247" s="1087"/>
      <c r="HO247" s="1087"/>
      <c r="HP247" s="1087"/>
      <c r="HQ247" s="1087"/>
      <c r="HR247" s="1087"/>
      <c r="HS247" s="1087"/>
      <c r="HT247" s="1087"/>
      <c r="HU247" s="1087"/>
      <c r="HV247" s="1087"/>
      <c r="HW247" s="1087"/>
      <c r="HX247" s="1087"/>
      <c r="HY247" s="1087"/>
      <c r="HZ247" s="1087"/>
      <c r="IA247" s="1087"/>
      <c r="IB247" s="1087"/>
      <c r="IC247" s="1087"/>
      <c r="ID247" s="1087"/>
      <c r="IE247" s="1087"/>
      <c r="IF247" s="1087"/>
      <c r="IG247" s="1087"/>
      <c r="IH247" s="1087"/>
      <c r="II247" s="1087"/>
      <c r="IJ247" s="1087"/>
      <c r="IK247" s="1087"/>
      <c r="IL247" s="1087"/>
      <c r="IM247" s="1087"/>
      <c r="IN247" s="1087"/>
      <c r="IO247" s="1087"/>
      <c r="IP247" s="1087"/>
      <c r="IQ247" s="1087"/>
      <c r="IR247" s="1087"/>
      <c r="IS247" s="1087"/>
      <c r="IT247" s="1087"/>
      <c r="IU247" s="1087"/>
      <c r="IV247" s="1087"/>
      <c r="IW247" s="1087"/>
      <c r="IX247" s="1087"/>
      <c r="IY247" s="1087"/>
      <c r="IZ247" s="1087"/>
      <c r="JA247" s="1087"/>
      <c r="JB247" s="1087"/>
      <c r="JC247" s="1087"/>
      <c r="JD247" s="1087"/>
      <c r="JE247" s="1087"/>
      <c r="JF247" s="1087"/>
      <c r="JG247" s="1087"/>
      <c r="JH247" s="1087"/>
      <c r="JI247" s="1087"/>
      <c r="JJ247" s="1087"/>
      <c r="JK247" s="1087"/>
      <c r="JL247" s="1087"/>
      <c r="JM247" s="1087"/>
      <c r="JN247" s="1087"/>
      <c r="JO247" s="1087"/>
      <c r="JP247" s="1087"/>
      <c r="JQ247" s="1087"/>
      <c r="JR247" s="1087"/>
      <c r="JS247" s="1087"/>
      <c r="JT247" s="1087"/>
      <c r="JU247" s="1087"/>
      <c r="JV247" s="1087"/>
      <c r="JW247" s="1087"/>
      <c r="JX247" s="1087"/>
      <c r="JY247" s="1087"/>
      <c r="JZ247" s="1087"/>
      <c r="KA247" s="1087"/>
      <c r="KB247" s="1087"/>
      <c r="KC247" s="1087"/>
      <c r="KD247" s="1087"/>
      <c r="KE247" s="1087"/>
      <c r="KF247" s="1087"/>
      <c r="KG247" s="1087"/>
      <c r="KH247" s="1087"/>
      <c r="KI247" s="1087"/>
      <c r="KJ247" s="1087"/>
      <c r="KK247" s="1087"/>
      <c r="KL247" s="1087"/>
      <c r="KM247" s="1087"/>
      <c r="KN247" s="1087"/>
      <c r="KO247" s="1087"/>
      <c r="KP247" s="1087"/>
      <c r="KQ247" s="1087"/>
      <c r="KR247" s="1087"/>
      <c r="KS247" s="1087"/>
      <c r="KT247" s="1087"/>
      <c r="KU247" s="1087"/>
      <c r="KV247" s="1087"/>
      <c r="KW247" s="1087"/>
      <c r="KX247" s="1087"/>
      <c r="KY247" s="1087"/>
      <c r="KZ247" s="1087"/>
      <c r="LA247" s="1087"/>
      <c r="LB247" s="1087"/>
      <c r="LC247" s="1087"/>
      <c r="LD247" s="1087"/>
      <c r="LE247" s="1087"/>
      <c r="LF247" s="1087"/>
      <c r="LG247" s="1087"/>
      <c r="LH247" s="1087"/>
      <c r="LI247" s="1087"/>
      <c r="LJ247" s="1087"/>
      <c r="LK247" s="1087"/>
      <c r="LL247" s="1087"/>
      <c r="LM247" s="1087"/>
      <c r="LN247" s="1087"/>
      <c r="LO247" s="1087"/>
      <c r="LP247" s="1087"/>
      <c r="LQ247" s="1087"/>
      <c r="LR247" s="1087"/>
      <c r="LS247" s="1087"/>
      <c r="LT247" s="1087"/>
      <c r="LU247" s="1087"/>
      <c r="LV247" s="1087"/>
      <c r="LW247" s="1087"/>
      <c r="LX247" s="1087"/>
      <c r="LY247" s="1087"/>
      <c r="LZ247" s="1087"/>
      <c r="MA247" s="1087"/>
      <c r="MB247" s="1087"/>
      <c r="MC247" s="1087"/>
      <c r="MD247" s="1087"/>
      <c r="ME247" s="1087"/>
      <c r="MF247" s="1087"/>
      <c r="MG247" s="1087"/>
      <c r="MH247" s="1087"/>
      <c r="MI247" s="1087"/>
      <c r="MJ247" s="1087"/>
      <c r="MK247" s="1087"/>
      <c r="ML247" s="1087"/>
      <c r="MM247" s="1087"/>
      <c r="MN247" s="1087"/>
      <c r="MO247" s="1087"/>
      <c r="MP247" s="1087"/>
      <c r="MQ247" s="1087"/>
      <c r="MR247" s="1087"/>
      <c r="MS247" s="1087"/>
      <c r="MT247" s="1087"/>
      <c r="MU247" s="1087"/>
      <c r="MV247" s="1087"/>
      <c r="MW247" s="1087"/>
      <c r="MX247" s="1087"/>
      <c r="MY247" s="1087"/>
      <c r="MZ247" s="1087"/>
      <c r="NA247" s="1087"/>
      <c r="NB247" s="1087"/>
      <c r="NC247" s="1087"/>
      <c r="ND247" s="1087"/>
      <c r="NE247" s="1087"/>
      <c r="NF247" s="1087"/>
      <c r="NG247" s="1087"/>
      <c r="NH247" s="1087"/>
      <c r="NI247" s="1087"/>
      <c r="NJ247" s="1087"/>
      <c r="NK247" s="1087"/>
      <c r="NL247" s="1087"/>
      <c r="NM247" s="1087"/>
      <c r="NN247" s="1087"/>
      <c r="NO247" s="1087"/>
      <c r="NP247" s="1087"/>
      <c r="NQ247" s="1087"/>
      <c r="NR247" s="1087"/>
      <c r="NS247" s="1087"/>
      <c r="NT247" s="1087"/>
      <c r="NU247" s="1087"/>
      <c r="NV247" s="1087"/>
      <c r="NW247" s="1087"/>
      <c r="NX247" s="1087"/>
      <c r="NY247" s="1087"/>
      <c r="NZ247" s="1087"/>
      <c r="OA247" s="1087"/>
      <c r="OB247" s="1087"/>
      <c r="OC247" s="1087"/>
      <c r="OD247" s="1087"/>
      <c r="OE247" s="1087"/>
      <c r="OF247" s="1087"/>
      <c r="OG247" s="1087"/>
      <c r="OH247" s="1087"/>
      <c r="OI247" s="1087"/>
      <c r="OJ247" s="1087"/>
      <c r="OK247" s="1087"/>
      <c r="OL247" s="1087"/>
      <c r="OM247" s="1087"/>
      <c r="ON247" s="1087"/>
      <c r="OO247" s="1087"/>
      <c r="OP247" s="1087"/>
      <c r="OQ247" s="1087"/>
      <c r="OR247" s="1087"/>
      <c r="OS247" s="1087"/>
      <c r="OT247" s="1087"/>
      <c r="OU247" s="1087"/>
      <c r="OV247" s="1087"/>
      <c r="OW247" s="1087"/>
      <c r="OX247" s="1087"/>
      <c r="OY247" s="1087"/>
      <c r="OZ247" s="1087"/>
      <c r="PA247" s="1087"/>
      <c r="PB247" s="1087"/>
      <c r="PC247" s="1087"/>
      <c r="PD247" s="1087"/>
      <c r="PE247" s="1087"/>
      <c r="PF247" s="1087"/>
      <c r="PG247" s="1087"/>
      <c r="PH247" s="1087"/>
      <c r="PI247" s="1087"/>
      <c r="PJ247" s="1087"/>
      <c r="PK247" s="1087"/>
      <c r="PL247" s="1087"/>
      <c r="PM247" s="1087"/>
      <c r="PN247" s="1087"/>
      <c r="PO247" s="1087"/>
      <c r="PP247" s="1087"/>
      <c r="PQ247" s="1087"/>
      <c r="PR247" s="1087"/>
      <c r="PS247" s="1087"/>
      <c r="PT247" s="1087"/>
      <c r="PU247" s="1087"/>
      <c r="PV247" s="1087"/>
      <c r="PW247" s="1087"/>
      <c r="PX247" s="1087"/>
      <c r="PY247" s="1087"/>
      <c r="PZ247" s="1087"/>
      <c r="QA247" s="1087"/>
      <c r="QB247" s="1087"/>
      <c r="QC247" s="1087"/>
      <c r="QD247" s="1087"/>
      <c r="QE247" s="1087"/>
      <c r="QF247" s="1087"/>
      <c r="QG247" s="1087"/>
      <c r="QH247" s="1087"/>
      <c r="QI247" s="1087"/>
      <c r="QJ247" s="1087"/>
      <c r="QK247" s="1087"/>
      <c r="QL247" s="1087"/>
      <c r="QM247" s="1087"/>
      <c r="QN247" s="1087"/>
      <c r="QO247" s="1087"/>
      <c r="QP247" s="1087"/>
      <c r="QQ247" s="1087"/>
      <c r="QR247" s="1087"/>
      <c r="QS247" s="1087"/>
      <c r="QT247" s="1087"/>
      <c r="QU247" s="1087"/>
      <c r="QV247" s="1087"/>
      <c r="QW247" s="1087"/>
      <c r="QX247" s="1087"/>
      <c r="QY247" s="1087"/>
      <c r="QZ247" s="1087"/>
      <c r="RA247" s="1087"/>
      <c r="RB247" s="1087"/>
      <c r="RC247" s="1087"/>
      <c r="RD247" s="1087"/>
      <c r="RE247" s="1087"/>
      <c r="RF247" s="1087"/>
      <c r="RG247" s="1087"/>
      <c r="RH247" s="1087"/>
      <c r="RI247" s="1087"/>
      <c r="RJ247" s="1087"/>
      <c r="RK247" s="1087"/>
      <c r="RL247" s="1087"/>
      <c r="RM247" s="1087"/>
      <c r="RN247" s="1087"/>
      <c r="RO247" s="1087"/>
      <c r="RP247" s="1087"/>
      <c r="RQ247" s="1087"/>
      <c r="RR247" s="1087"/>
      <c r="RS247" s="1087"/>
      <c r="RT247" s="1087"/>
      <c r="RU247" s="1087"/>
      <c r="RV247" s="1087"/>
      <c r="RW247" s="1087"/>
      <c r="RX247" s="1087"/>
      <c r="RY247" s="1087"/>
      <c r="RZ247" s="1087"/>
      <c r="SA247" s="1087"/>
      <c r="SB247" s="1087"/>
      <c r="SC247" s="1087"/>
      <c r="SD247" s="1087"/>
      <c r="SE247" s="1087"/>
      <c r="SF247" s="1087"/>
      <c r="SG247" s="1087"/>
      <c r="SH247" s="1087"/>
      <c r="SI247" s="1087"/>
      <c r="SJ247" s="1087"/>
      <c r="SK247" s="1087"/>
      <c r="SL247" s="1087"/>
      <c r="SM247" s="1087"/>
      <c r="SN247" s="1087"/>
      <c r="SO247" s="1087"/>
      <c r="SP247" s="1087"/>
      <c r="SQ247" s="1087"/>
      <c r="SR247" s="1087"/>
      <c r="SS247" s="1087"/>
      <c r="ST247" s="1087"/>
      <c r="SU247" s="1087"/>
      <c r="SV247" s="1087"/>
      <c r="SW247" s="1087"/>
      <c r="SX247" s="1087"/>
      <c r="SY247" s="1087"/>
      <c r="SZ247" s="1087"/>
      <c r="TA247" s="1087"/>
      <c r="TB247" s="1087"/>
      <c r="TC247" s="1087"/>
      <c r="TD247" s="1087"/>
      <c r="TE247" s="1087"/>
      <c r="TF247" s="1087"/>
      <c r="TG247" s="1087"/>
      <c r="TH247" s="1087"/>
      <c r="TI247" s="1087"/>
      <c r="TJ247" s="1087"/>
      <c r="TK247" s="1087"/>
      <c r="TL247" s="1087"/>
      <c r="TM247" s="1087"/>
      <c r="TN247" s="1087"/>
      <c r="TO247" s="1087"/>
      <c r="TP247" s="1087"/>
      <c r="TQ247" s="1087"/>
      <c r="TR247" s="1087"/>
      <c r="TS247" s="1087"/>
      <c r="TT247" s="1087"/>
      <c r="TU247" s="1087"/>
      <c r="TV247" s="1087"/>
      <c r="TW247" s="1087"/>
      <c r="TX247" s="1087"/>
      <c r="TY247" s="1087"/>
      <c r="TZ247" s="1087"/>
      <c r="UA247" s="1087"/>
      <c r="UB247" s="1087"/>
      <c r="UC247" s="1087"/>
      <c r="UD247" s="1087"/>
      <c r="UE247" s="1087"/>
      <c r="UF247" s="1087"/>
      <c r="UG247" s="1087"/>
      <c r="UH247" s="1087"/>
      <c r="UI247" s="1087"/>
      <c r="UJ247" s="1087"/>
      <c r="UK247" s="1087"/>
      <c r="UL247" s="1087"/>
      <c r="UM247" s="1087"/>
      <c r="UN247" s="1087"/>
      <c r="UO247" s="1087"/>
      <c r="UP247" s="1087"/>
      <c r="UQ247" s="1087"/>
      <c r="UR247" s="1087"/>
      <c r="US247" s="1087"/>
      <c r="UT247" s="1087"/>
      <c r="UU247" s="1087"/>
      <c r="UV247" s="1087"/>
      <c r="UW247" s="1087"/>
      <c r="UX247" s="1087"/>
      <c r="UY247" s="1087"/>
      <c r="UZ247" s="1087"/>
      <c r="VA247" s="1087"/>
      <c r="VB247" s="1087"/>
      <c r="VC247" s="1087"/>
      <c r="VD247" s="1087"/>
      <c r="VE247" s="1087"/>
      <c r="VF247" s="1087"/>
      <c r="VG247" s="1087"/>
      <c r="VH247" s="1087"/>
      <c r="VI247" s="1087"/>
      <c r="VJ247" s="1087"/>
      <c r="VK247" s="1087"/>
      <c r="VL247" s="1087"/>
      <c r="VM247" s="1087"/>
      <c r="VN247" s="1087"/>
      <c r="VO247" s="1087"/>
      <c r="VP247" s="1087"/>
      <c r="VQ247" s="1087"/>
      <c r="VR247" s="1087"/>
      <c r="VS247" s="1087"/>
      <c r="VT247" s="1087"/>
      <c r="VU247" s="1087"/>
      <c r="VV247" s="1087"/>
      <c r="VW247" s="1087"/>
      <c r="VX247" s="1087"/>
      <c r="VY247" s="1087"/>
      <c r="VZ247" s="1087"/>
      <c r="WA247" s="1087"/>
      <c r="WB247" s="1087"/>
      <c r="WC247" s="1087"/>
      <c r="WD247" s="1087"/>
      <c r="WE247" s="1087"/>
      <c r="WF247" s="1087"/>
      <c r="WG247" s="1087"/>
      <c r="WH247" s="1087"/>
      <c r="WI247" s="1087"/>
      <c r="WJ247" s="1087"/>
      <c r="WK247" s="1087"/>
      <c r="WL247" s="1087"/>
      <c r="WM247" s="1087"/>
      <c r="WN247" s="1087"/>
      <c r="WO247" s="1087"/>
      <c r="WP247" s="1087"/>
      <c r="WQ247" s="1087"/>
      <c r="WR247" s="1087"/>
      <c r="WS247" s="1087"/>
      <c r="WT247" s="1087"/>
      <c r="WU247" s="1087"/>
      <c r="WV247" s="1087"/>
      <c r="WW247" s="1087"/>
      <c r="WX247" s="1087"/>
      <c r="WY247" s="1087"/>
      <c r="WZ247" s="1087"/>
      <c r="XA247" s="1087"/>
      <c r="XB247" s="1087"/>
      <c r="XC247" s="1087"/>
      <c r="XD247" s="1087"/>
      <c r="XE247" s="1087"/>
      <c r="XF247" s="1087"/>
      <c r="XG247" s="1087"/>
      <c r="XH247" s="1087"/>
      <c r="XI247" s="1087"/>
      <c r="XJ247" s="1087"/>
      <c r="XK247" s="1087"/>
      <c r="XL247" s="1087"/>
      <c r="XM247" s="1087"/>
      <c r="XN247" s="1087"/>
      <c r="XO247" s="1087"/>
      <c r="XP247" s="1087"/>
      <c r="XQ247" s="1087"/>
      <c r="XR247" s="1087"/>
      <c r="XS247" s="1087"/>
      <c r="XT247" s="1087"/>
      <c r="XU247" s="1087"/>
      <c r="XV247" s="1087"/>
      <c r="XW247" s="1087"/>
      <c r="XX247" s="1087"/>
      <c r="XY247" s="1087"/>
      <c r="XZ247" s="1087"/>
      <c r="YA247" s="1087"/>
      <c r="YB247" s="1087"/>
      <c r="YC247" s="1087"/>
      <c r="YD247" s="1087"/>
      <c r="YE247" s="1087"/>
      <c r="YF247" s="1087"/>
      <c r="YG247" s="1087"/>
      <c r="YH247" s="1087"/>
      <c r="YI247" s="1087"/>
      <c r="YJ247" s="1087"/>
      <c r="YK247" s="1087"/>
      <c r="YL247" s="1087"/>
      <c r="YM247" s="1087"/>
      <c r="YN247" s="1087"/>
      <c r="YO247" s="1087"/>
      <c r="YP247" s="1087"/>
      <c r="YQ247" s="1087"/>
      <c r="YR247" s="1087"/>
      <c r="YS247" s="1087"/>
      <c r="YT247" s="1087"/>
      <c r="YU247" s="1087"/>
      <c r="YV247" s="1087"/>
      <c r="YW247" s="1087"/>
      <c r="YX247" s="1087"/>
      <c r="YY247" s="1087"/>
      <c r="YZ247" s="1087"/>
      <c r="ZA247" s="1087"/>
      <c r="ZB247" s="1087"/>
      <c r="ZC247" s="1087"/>
      <c r="ZD247" s="1087"/>
      <c r="ZE247" s="1087"/>
      <c r="ZF247" s="1087"/>
      <c r="ZG247" s="1087"/>
      <c r="ZH247" s="1087"/>
      <c r="ZI247" s="1087"/>
      <c r="ZJ247" s="1087"/>
      <c r="ZK247" s="1087"/>
      <c r="ZL247" s="1087"/>
      <c r="ZM247" s="1087"/>
      <c r="ZN247" s="1087"/>
      <c r="ZO247" s="1087"/>
      <c r="ZP247" s="1087"/>
      <c r="ZQ247" s="1087"/>
      <c r="ZR247" s="1087"/>
      <c r="ZS247" s="1087"/>
      <c r="ZT247" s="1087"/>
      <c r="ZU247" s="1087"/>
      <c r="ZV247" s="1087"/>
      <c r="ZW247" s="1087"/>
      <c r="ZX247" s="1087"/>
      <c r="ZY247" s="1087"/>
      <c r="ZZ247" s="1087"/>
      <c r="AAA247" s="1087"/>
      <c r="AAB247" s="1087"/>
      <c r="AAC247" s="1087"/>
      <c r="AAD247" s="1087"/>
      <c r="AAE247" s="1087"/>
      <c r="AAF247" s="1087"/>
      <c r="AAG247" s="1087"/>
      <c r="AAH247" s="1087"/>
      <c r="AAI247" s="1087"/>
      <c r="AAJ247" s="1087"/>
      <c r="AAK247" s="1087"/>
      <c r="AAL247" s="1087"/>
      <c r="AAM247" s="1087"/>
      <c r="AAN247" s="1087"/>
      <c r="AAO247" s="1087"/>
      <c r="AAP247" s="1087"/>
      <c r="AAQ247" s="1087"/>
      <c r="AAR247" s="1087"/>
      <c r="AAS247" s="1087"/>
      <c r="AAT247" s="1087"/>
      <c r="AAU247" s="1087"/>
      <c r="AAV247" s="1087"/>
      <c r="AAW247" s="1087"/>
      <c r="AAX247" s="1087"/>
      <c r="AAY247" s="1087"/>
      <c r="AAZ247" s="1087"/>
      <c r="ABA247" s="1087"/>
      <c r="ABB247" s="1087"/>
      <c r="ABC247" s="1087"/>
      <c r="ABD247" s="1087"/>
      <c r="ABE247" s="1087"/>
      <c r="ABF247" s="1087"/>
      <c r="ABG247" s="1087"/>
      <c r="ABH247" s="1087"/>
      <c r="ABI247" s="1087"/>
      <c r="ABJ247" s="1087"/>
      <c r="ABK247" s="1087"/>
      <c r="ABL247" s="1087"/>
      <c r="ABM247" s="1087"/>
      <c r="ABN247" s="1087"/>
      <c r="ABO247" s="1087"/>
      <c r="ABP247" s="1087"/>
      <c r="ABQ247" s="1087"/>
      <c r="ABR247" s="1087"/>
      <c r="ABS247" s="1087"/>
      <c r="ABT247" s="1087"/>
      <c r="ABU247" s="1087"/>
      <c r="ABV247" s="1087"/>
      <c r="ABW247" s="1087"/>
      <c r="ABX247" s="1087"/>
      <c r="ABY247" s="1087"/>
      <c r="ABZ247" s="1087"/>
      <c r="ACA247" s="1087"/>
      <c r="ACB247" s="1087"/>
      <c r="ACC247" s="1087"/>
      <c r="ACD247" s="1087"/>
      <c r="ACE247" s="1087"/>
      <c r="ACF247" s="1087"/>
      <c r="ACG247" s="1087"/>
      <c r="ACH247" s="1087"/>
      <c r="ACI247" s="1087"/>
      <c r="ACJ247" s="1087"/>
      <c r="ACK247" s="1087"/>
      <c r="ACL247" s="1087"/>
      <c r="ACM247" s="1087"/>
      <c r="ACN247" s="1087"/>
      <c r="ACO247" s="1087"/>
      <c r="ACP247" s="1087"/>
      <c r="ACQ247" s="1087"/>
      <c r="ACR247" s="1087"/>
      <c r="ACS247" s="1087"/>
      <c r="ACT247" s="1087"/>
      <c r="ACU247" s="1087"/>
      <c r="ACV247" s="1087"/>
      <c r="ACW247" s="1087"/>
      <c r="ACX247" s="1087"/>
      <c r="ACY247" s="1087"/>
      <c r="ACZ247" s="1087"/>
      <c r="ADA247" s="1087"/>
      <c r="ADB247" s="1087"/>
      <c r="ADC247" s="1087"/>
      <c r="ADD247" s="1087"/>
      <c r="ADE247" s="1087"/>
      <c r="ADF247" s="1087"/>
      <c r="ADG247" s="1087"/>
      <c r="ADH247" s="1087"/>
      <c r="ADI247" s="1087"/>
      <c r="ADJ247" s="1087"/>
      <c r="ADK247" s="1087"/>
      <c r="ADL247" s="1087"/>
      <c r="ADM247" s="1087"/>
      <c r="ADN247" s="1087"/>
      <c r="ADO247" s="1087"/>
      <c r="ADP247" s="1087"/>
      <c r="ADQ247" s="1087"/>
      <c r="ADR247" s="1087"/>
      <c r="ADS247" s="1087"/>
      <c r="ADT247" s="1087"/>
      <c r="ADU247" s="1087"/>
      <c r="ADV247" s="1087"/>
      <c r="ADW247" s="1087"/>
      <c r="ADX247" s="1087"/>
      <c r="ADY247" s="1087"/>
      <c r="ADZ247" s="1087"/>
      <c r="AEA247" s="1087"/>
      <c r="AEB247" s="1087"/>
      <c r="AEC247" s="1087"/>
      <c r="AED247" s="1087"/>
      <c r="AEE247" s="1087"/>
      <c r="AEF247" s="1087"/>
      <c r="AEG247" s="1087"/>
      <c r="AEH247" s="1087"/>
      <c r="AEI247" s="1087"/>
      <c r="AEJ247" s="1087"/>
      <c r="AEK247" s="1087"/>
      <c r="AEL247" s="1087"/>
      <c r="AEM247" s="1087"/>
      <c r="AEN247" s="1087"/>
      <c r="AEO247" s="1087"/>
      <c r="AEP247" s="1087"/>
      <c r="AEQ247" s="1087"/>
      <c r="AER247" s="1087"/>
      <c r="AES247" s="1087"/>
      <c r="AET247" s="1087"/>
      <c r="AEU247" s="1087"/>
      <c r="AEV247" s="1087"/>
      <c r="AEW247" s="1087"/>
      <c r="AEX247" s="1087"/>
      <c r="AEY247" s="1087"/>
      <c r="AEZ247" s="1087"/>
      <c r="AFA247" s="1087"/>
      <c r="AFB247" s="1087"/>
      <c r="AFC247" s="1087"/>
      <c r="AFD247" s="1087"/>
      <c r="AFE247" s="1087"/>
      <c r="AFF247" s="1087"/>
      <c r="AFG247" s="1087"/>
      <c r="AFH247" s="1087"/>
      <c r="AFI247" s="1087"/>
      <c r="AFJ247" s="1087"/>
      <c r="AFK247" s="1087"/>
      <c r="AFL247" s="1087"/>
      <c r="AFM247" s="1087"/>
      <c r="AFN247" s="1087"/>
      <c r="AFO247" s="1087"/>
      <c r="AFP247" s="1087"/>
      <c r="AFQ247" s="1087"/>
      <c r="AFR247" s="1087"/>
      <c r="AFS247" s="1087"/>
      <c r="AFT247" s="1087"/>
      <c r="AFU247" s="1087"/>
      <c r="AFV247" s="1087"/>
      <c r="AFW247" s="1087"/>
      <c r="AFX247" s="1087"/>
      <c r="AFY247" s="1087"/>
      <c r="AFZ247" s="1087"/>
      <c r="AGA247" s="1087"/>
      <c r="AGB247" s="1087"/>
      <c r="AGC247" s="1087"/>
      <c r="AGD247" s="1087"/>
      <c r="AGE247" s="1087"/>
      <c r="AGF247" s="1087"/>
      <c r="AGG247" s="1087"/>
      <c r="AGH247" s="1087"/>
      <c r="AGI247" s="1087"/>
      <c r="AGJ247" s="1087"/>
      <c r="AGK247" s="1087"/>
      <c r="AGL247" s="1087"/>
      <c r="AGM247" s="1087"/>
      <c r="AGN247" s="1087"/>
      <c r="AGO247" s="1087"/>
      <c r="AGP247" s="1087"/>
      <c r="AGQ247" s="1087"/>
      <c r="AGR247" s="1087"/>
      <c r="AGS247" s="1087"/>
      <c r="AGT247" s="1087"/>
      <c r="AGU247" s="1087"/>
      <c r="AGV247" s="1087"/>
      <c r="AGW247" s="1087"/>
      <c r="AGX247" s="1087"/>
      <c r="AGY247" s="1087"/>
      <c r="AGZ247" s="1087"/>
      <c r="AHA247" s="1087"/>
      <c r="AHB247" s="1087"/>
      <c r="AHC247" s="1087"/>
      <c r="AHD247" s="1087"/>
      <c r="AHE247" s="1087"/>
      <c r="AHF247" s="1087"/>
      <c r="AHG247" s="1087"/>
      <c r="AHH247" s="1087"/>
      <c r="AHI247" s="1087"/>
      <c r="AHJ247" s="1087"/>
      <c r="AHK247" s="1087"/>
      <c r="AHL247" s="1087"/>
      <c r="AHM247" s="1087"/>
      <c r="AHN247" s="1087"/>
      <c r="AHO247" s="1087"/>
      <c r="AHP247" s="1087"/>
      <c r="AHQ247" s="1087"/>
      <c r="AHR247" s="1087"/>
      <c r="AHS247" s="1087"/>
      <c r="AHT247" s="1087"/>
      <c r="AHU247" s="1087"/>
      <c r="AHV247" s="1087"/>
      <c r="AHW247" s="1087"/>
      <c r="AHX247" s="1087"/>
      <c r="AHY247" s="1087"/>
      <c r="AHZ247" s="1087"/>
      <c r="AIA247" s="1087"/>
      <c r="AIB247" s="1087"/>
      <c r="AIC247" s="1087"/>
      <c r="AID247" s="1087"/>
      <c r="AIE247" s="1087"/>
      <c r="AIF247" s="1087"/>
      <c r="AIG247" s="1087"/>
      <c r="AIH247" s="1087"/>
      <c r="AII247" s="1087"/>
      <c r="AIJ247" s="1087"/>
      <c r="AIK247" s="1087"/>
      <c r="AIL247" s="1087"/>
      <c r="AIM247" s="1087"/>
      <c r="AIN247" s="1087"/>
      <c r="AIO247" s="1087"/>
      <c r="AIP247" s="1087"/>
      <c r="AIQ247" s="1087"/>
      <c r="AIR247" s="1087"/>
      <c r="AIS247" s="1087"/>
      <c r="AIT247" s="1087"/>
      <c r="AIU247" s="1087"/>
      <c r="AIV247" s="1087"/>
      <c r="AIW247" s="1087"/>
      <c r="AIX247" s="1087"/>
      <c r="AIY247" s="1087"/>
      <c r="AIZ247" s="1087"/>
      <c r="AJA247" s="1087"/>
      <c r="AJB247" s="1087"/>
      <c r="AJC247" s="1087"/>
      <c r="AJD247" s="1087"/>
      <c r="AJE247" s="1087"/>
      <c r="AJF247" s="1087"/>
      <c r="AJG247" s="1087"/>
      <c r="AJH247" s="1087"/>
      <c r="AJI247" s="1087"/>
      <c r="AJJ247" s="1087"/>
      <c r="AJK247" s="1087"/>
      <c r="AJL247" s="1087"/>
      <c r="AJM247" s="1087"/>
      <c r="AJN247" s="1087"/>
      <c r="AJO247" s="1087"/>
      <c r="AJP247" s="1087"/>
      <c r="AJQ247" s="1087"/>
      <c r="AJR247" s="1087"/>
      <c r="AJS247" s="1087"/>
      <c r="AJT247" s="1087"/>
      <c r="AJU247" s="1087"/>
      <c r="AJV247" s="1087"/>
      <c r="AJW247" s="1087"/>
      <c r="AJX247" s="1087"/>
      <c r="AJY247" s="1087"/>
      <c r="AJZ247" s="1087"/>
      <c r="AKA247" s="1087"/>
      <c r="AKB247" s="1087"/>
      <c r="AKC247" s="1087"/>
      <c r="AKD247" s="1087"/>
      <c r="AKE247" s="1087"/>
      <c r="AKF247" s="1087"/>
      <c r="AKG247" s="1087"/>
      <c r="AKH247" s="1087"/>
      <c r="AKI247" s="1087"/>
      <c r="AKJ247" s="1087"/>
      <c r="AKK247" s="1087"/>
      <c r="AKL247" s="1087"/>
      <c r="AKM247" s="1087"/>
      <c r="AKN247" s="1087"/>
      <c r="AKO247" s="1087"/>
      <c r="AKP247" s="1087"/>
      <c r="AKQ247" s="1087"/>
      <c r="AKR247" s="1087"/>
      <c r="AKS247" s="1087"/>
      <c r="AKT247" s="1087"/>
      <c r="AKU247" s="1087"/>
      <c r="AKV247" s="1087"/>
      <c r="AKW247" s="1087"/>
      <c r="AKX247" s="1087"/>
      <c r="AKY247" s="1087"/>
      <c r="AKZ247" s="1087"/>
      <c r="ALA247" s="1087"/>
      <c r="ALB247" s="1087"/>
      <c r="ALC247" s="1087"/>
      <c r="ALD247" s="1087"/>
      <c r="ALE247" s="1087"/>
      <c r="ALF247" s="1087"/>
      <c r="ALG247" s="1087"/>
      <c r="ALH247" s="1087"/>
      <c r="ALI247" s="1087"/>
      <c r="ALJ247" s="1087"/>
      <c r="ALK247" s="1087"/>
      <c r="ALL247" s="1087"/>
      <c r="ALM247" s="1087"/>
      <c r="ALN247" s="1087"/>
      <c r="ALO247" s="1087"/>
      <c r="ALP247" s="1087"/>
      <c r="ALQ247" s="1087"/>
      <c r="ALR247" s="1087"/>
      <c r="ALS247" s="1087"/>
      <c r="ALT247" s="1087"/>
      <c r="ALU247" s="1087"/>
      <c r="ALV247" s="1087"/>
      <c r="ALW247" s="1087"/>
      <c r="ALX247" s="1087"/>
      <c r="ALY247" s="1087"/>
      <c r="ALZ247" s="1087"/>
      <c r="AMA247" s="1087"/>
      <c r="AMB247" s="1087"/>
      <c r="AMC247" s="1087"/>
      <c r="AMD247" s="1087"/>
      <c r="AME247" s="1087"/>
      <c r="AMF247" s="1087"/>
      <c r="AMG247" s="1087"/>
      <c r="AMH247" s="1087"/>
    </row>
    <row r="248" spans="1:1024" s="793" customFormat="1" ht="12" x14ac:dyDescent="0.2">
      <c r="A248" s="1113" t="s">
        <v>2848</v>
      </c>
      <c r="B248" s="793" t="s">
        <v>5125</v>
      </c>
      <c r="C248" s="1085">
        <v>1000000</v>
      </c>
      <c r="D248" s="1085">
        <v>0</v>
      </c>
      <c r="E248" s="1085">
        <v>1000000</v>
      </c>
      <c r="F248" s="1085">
        <v>0</v>
      </c>
      <c r="G248" s="1085">
        <v>1000000</v>
      </c>
      <c r="H248" s="1357">
        <f t="shared" si="6"/>
        <v>0</v>
      </c>
      <c r="I248" s="1087"/>
      <c r="J248" s="1087"/>
      <c r="K248" s="1087"/>
      <c r="L248" s="1087"/>
      <c r="M248" s="1087"/>
      <c r="N248" s="1087"/>
      <c r="O248" s="1087"/>
      <c r="P248" s="1087"/>
      <c r="Q248" s="1087"/>
      <c r="R248" s="1087"/>
      <c r="S248" s="1087"/>
      <c r="T248" s="1087"/>
      <c r="U248" s="1087"/>
      <c r="V248" s="1087"/>
      <c r="W248" s="1087"/>
      <c r="X248" s="1087"/>
      <c r="Y248" s="1087"/>
      <c r="Z248" s="1087"/>
      <c r="AA248" s="1087"/>
      <c r="AB248" s="1087"/>
      <c r="AC248" s="1087"/>
      <c r="AD248" s="1087"/>
      <c r="AE248" s="1087"/>
      <c r="AF248" s="1087"/>
      <c r="AG248" s="1087"/>
      <c r="AH248" s="1087"/>
      <c r="AI248" s="1087"/>
      <c r="AJ248" s="1087"/>
      <c r="AK248" s="1087"/>
      <c r="AL248" s="1087"/>
      <c r="AM248" s="1087"/>
      <c r="AN248" s="1087"/>
      <c r="AO248" s="1087"/>
      <c r="AP248" s="1087"/>
      <c r="AQ248" s="1087"/>
      <c r="AR248" s="1087"/>
      <c r="AS248" s="1087"/>
      <c r="AT248" s="1087"/>
      <c r="AU248" s="1087"/>
      <c r="AV248" s="1087"/>
      <c r="AW248" s="1087"/>
      <c r="AX248" s="1087"/>
      <c r="AY248" s="1087"/>
      <c r="AZ248" s="1087"/>
      <c r="BA248" s="1087"/>
      <c r="BB248" s="1087"/>
      <c r="BC248" s="1087"/>
      <c r="BD248" s="1087"/>
      <c r="BE248" s="1087"/>
      <c r="BF248" s="1087"/>
      <c r="BG248" s="1087"/>
      <c r="BH248" s="1087"/>
      <c r="BI248" s="1087"/>
      <c r="BJ248" s="1087"/>
      <c r="BK248" s="1087"/>
      <c r="BL248" s="1087"/>
      <c r="BM248" s="1087"/>
      <c r="BN248" s="1087"/>
      <c r="BO248" s="1087"/>
      <c r="BP248" s="1087"/>
      <c r="BQ248" s="1087"/>
      <c r="BR248" s="1087"/>
      <c r="BS248" s="1087"/>
      <c r="BT248" s="1087"/>
      <c r="BU248" s="1087"/>
      <c r="BV248" s="1087"/>
      <c r="BW248" s="1087"/>
      <c r="BX248" s="1087"/>
      <c r="BY248" s="1087"/>
      <c r="BZ248" s="1087"/>
      <c r="CA248" s="1087"/>
      <c r="CB248" s="1087"/>
      <c r="CC248" s="1087"/>
      <c r="CD248" s="1087"/>
      <c r="CE248" s="1087"/>
      <c r="CF248" s="1087"/>
      <c r="CG248" s="1087"/>
      <c r="CH248" s="1087"/>
      <c r="CI248" s="1087"/>
      <c r="CJ248" s="1087"/>
      <c r="CK248" s="1087"/>
      <c r="CL248" s="1087"/>
      <c r="CM248" s="1087"/>
      <c r="CN248" s="1087"/>
      <c r="CO248" s="1087"/>
      <c r="CP248" s="1087"/>
      <c r="CQ248" s="1087"/>
      <c r="CR248" s="1087"/>
      <c r="CS248" s="1087"/>
      <c r="CT248" s="1087"/>
      <c r="CU248" s="1087"/>
      <c r="CV248" s="1087"/>
      <c r="CW248" s="1087"/>
      <c r="CX248" s="1087"/>
      <c r="CY248" s="1087"/>
      <c r="CZ248" s="1087"/>
      <c r="DA248" s="1087"/>
      <c r="DB248" s="1087"/>
      <c r="DC248" s="1087"/>
      <c r="DD248" s="1087"/>
      <c r="DE248" s="1087"/>
      <c r="DF248" s="1087"/>
      <c r="DG248" s="1087"/>
      <c r="DH248" s="1087"/>
      <c r="DI248" s="1087"/>
      <c r="DJ248" s="1087"/>
      <c r="DK248" s="1087"/>
      <c r="DL248" s="1087"/>
      <c r="DM248" s="1087"/>
      <c r="DN248" s="1087"/>
      <c r="DO248" s="1087"/>
      <c r="DP248" s="1087"/>
      <c r="DQ248" s="1087"/>
      <c r="DR248" s="1087"/>
      <c r="DS248" s="1087"/>
      <c r="DT248" s="1087"/>
      <c r="DU248" s="1087"/>
      <c r="DV248" s="1087"/>
      <c r="DW248" s="1087"/>
      <c r="DX248" s="1087"/>
      <c r="DY248" s="1087"/>
      <c r="DZ248" s="1087"/>
      <c r="EA248" s="1087"/>
      <c r="EB248" s="1087"/>
      <c r="EC248" s="1087"/>
      <c r="ED248" s="1087"/>
      <c r="EE248" s="1087"/>
      <c r="EF248" s="1087"/>
      <c r="EG248" s="1087"/>
      <c r="EH248" s="1087"/>
      <c r="EI248" s="1087"/>
      <c r="EJ248" s="1087"/>
      <c r="EK248" s="1087"/>
      <c r="EL248" s="1087"/>
      <c r="EM248" s="1087"/>
      <c r="EN248" s="1087"/>
      <c r="EO248" s="1087"/>
      <c r="EP248" s="1087"/>
      <c r="EQ248" s="1087"/>
      <c r="ER248" s="1087"/>
      <c r="ES248" s="1087"/>
      <c r="ET248" s="1087"/>
      <c r="EU248" s="1087"/>
      <c r="EV248" s="1087"/>
      <c r="EW248" s="1087"/>
      <c r="EX248" s="1087"/>
      <c r="EY248" s="1087"/>
      <c r="EZ248" s="1087"/>
      <c r="FA248" s="1087"/>
      <c r="FB248" s="1087"/>
      <c r="FC248" s="1087"/>
      <c r="FD248" s="1087"/>
      <c r="FE248" s="1087"/>
      <c r="FF248" s="1087"/>
      <c r="FG248" s="1087"/>
      <c r="FH248" s="1087"/>
      <c r="FI248" s="1087"/>
      <c r="FJ248" s="1087"/>
      <c r="FK248" s="1087"/>
      <c r="FL248" s="1087"/>
      <c r="FM248" s="1087"/>
      <c r="FN248" s="1087"/>
      <c r="FO248" s="1087"/>
      <c r="FP248" s="1087"/>
      <c r="FQ248" s="1087"/>
      <c r="FR248" s="1087"/>
      <c r="FS248" s="1087"/>
      <c r="FT248" s="1087"/>
      <c r="FU248" s="1087"/>
      <c r="FV248" s="1087"/>
      <c r="FW248" s="1087"/>
      <c r="FX248" s="1087"/>
      <c r="FY248" s="1087"/>
      <c r="FZ248" s="1087"/>
      <c r="GA248" s="1087"/>
      <c r="GB248" s="1087"/>
      <c r="GC248" s="1087"/>
      <c r="GD248" s="1087"/>
      <c r="GE248" s="1087"/>
      <c r="GF248" s="1087"/>
      <c r="GG248" s="1087"/>
      <c r="GH248" s="1087"/>
      <c r="GI248" s="1087"/>
      <c r="GJ248" s="1087"/>
      <c r="GK248" s="1087"/>
      <c r="GL248" s="1087"/>
      <c r="GM248" s="1087"/>
      <c r="GN248" s="1087"/>
      <c r="GO248" s="1087"/>
      <c r="GP248" s="1087"/>
      <c r="GQ248" s="1087"/>
      <c r="GR248" s="1087"/>
      <c r="GS248" s="1087"/>
      <c r="GT248" s="1087"/>
      <c r="GU248" s="1087"/>
      <c r="GV248" s="1087"/>
      <c r="GW248" s="1087"/>
      <c r="GX248" s="1087"/>
      <c r="GY248" s="1087"/>
      <c r="GZ248" s="1087"/>
      <c r="HA248" s="1087"/>
      <c r="HB248" s="1087"/>
      <c r="HC248" s="1087"/>
      <c r="HD248" s="1087"/>
      <c r="HE248" s="1087"/>
      <c r="HF248" s="1087"/>
      <c r="HG248" s="1087"/>
      <c r="HH248" s="1087"/>
      <c r="HI248" s="1087"/>
      <c r="HJ248" s="1087"/>
      <c r="HK248" s="1087"/>
      <c r="HL248" s="1087"/>
      <c r="HM248" s="1087"/>
      <c r="HN248" s="1087"/>
      <c r="HO248" s="1087"/>
      <c r="HP248" s="1087"/>
      <c r="HQ248" s="1087"/>
      <c r="HR248" s="1087"/>
      <c r="HS248" s="1087"/>
      <c r="HT248" s="1087"/>
      <c r="HU248" s="1087"/>
      <c r="HV248" s="1087"/>
      <c r="HW248" s="1087"/>
      <c r="HX248" s="1087"/>
      <c r="HY248" s="1087"/>
      <c r="HZ248" s="1087"/>
      <c r="IA248" s="1087"/>
      <c r="IB248" s="1087"/>
      <c r="IC248" s="1087"/>
      <c r="ID248" s="1087"/>
      <c r="IE248" s="1087"/>
      <c r="IF248" s="1087"/>
      <c r="IG248" s="1087"/>
      <c r="IH248" s="1087"/>
      <c r="II248" s="1087"/>
      <c r="IJ248" s="1087"/>
      <c r="IK248" s="1087"/>
      <c r="IL248" s="1087"/>
      <c r="IM248" s="1087"/>
      <c r="IN248" s="1087"/>
      <c r="IO248" s="1087"/>
      <c r="IP248" s="1087"/>
      <c r="IQ248" s="1087"/>
      <c r="IR248" s="1087"/>
      <c r="IS248" s="1087"/>
      <c r="IT248" s="1087"/>
      <c r="IU248" s="1087"/>
      <c r="IV248" s="1087"/>
      <c r="IW248" s="1087"/>
      <c r="IX248" s="1087"/>
      <c r="IY248" s="1087"/>
      <c r="IZ248" s="1087"/>
      <c r="JA248" s="1087"/>
      <c r="JB248" s="1087"/>
      <c r="JC248" s="1087"/>
      <c r="JD248" s="1087"/>
      <c r="JE248" s="1087"/>
      <c r="JF248" s="1087"/>
      <c r="JG248" s="1087"/>
      <c r="JH248" s="1087"/>
      <c r="JI248" s="1087"/>
      <c r="JJ248" s="1087"/>
      <c r="JK248" s="1087"/>
      <c r="JL248" s="1087"/>
      <c r="JM248" s="1087"/>
      <c r="JN248" s="1087"/>
      <c r="JO248" s="1087"/>
      <c r="JP248" s="1087"/>
      <c r="JQ248" s="1087"/>
      <c r="JR248" s="1087"/>
      <c r="JS248" s="1087"/>
      <c r="JT248" s="1087"/>
      <c r="JU248" s="1087"/>
      <c r="JV248" s="1087"/>
      <c r="JW248" s="1087"/>
      <c r="JX248" s="1087"/>
      <c r="JY248" s="1087"/>
      <c r="JZ248" s="1087"/>
      <c r="KA248" s="1087"/>
      <c r="KB248" s="1087"/>
      <c r="KC248" s="1087"/>
      <c r="KD248" s="1087"/>
      <c r="KE248" s="1087"/>
      <c r="KF248" s="1087"/>
      <c r="KG248" s="1087"/>
      <c r="KH248" s="1087"/>
      <c r="KI248" s="1087"/>
      <c r="KJ248" s="1087"/>
      <c r="KK248" s="1087"/>
      <c r="KL248" s="1087"/>
      <c r="KM248" s="1087"/>
      <c r="KN248" s="1087"/>
      <c r="KO248" s="1087"/>
      <c r="KP248" s="1087"/>
      <c r="KQ248" s="1087"/>
      <c r="KR248" s="1087"/>
      <c r="KS248" s="1087"/>
      <c r="KT248" s="1087"/>
      <c r="KU248" s="1087"/>
      <c r="KV248" s="1087"/>
      <c r="KW248" s="1087"/>
      <c r="KX248" s="1087"/>
      <c r="KY248" s="1087"/>
      <c r="KZ248" s="1087"/>
      <c r="LA248" s="1087"/>
      <c r="LB248" s="1087"/>
      <c r="LC248" s="1087"/>
      <c r="LD248" s="1087"/>
      <c r="LE248" s="1087"/>
      <c r="LF248" s="1087"/>
      <c r="LG248" s="1087"/>
      <c r="LH248" s="1087"/>
      <c r="LI248" s="1087"/>
      <c r="LJ248" s="1087"/>
      <c r="LK248" s="1087"/>
      <c r="LL248" s="1087"/>
      <c r="LM248" s="1087"/>
      <c r="LN248" s="1087"/>
      <c r="LO248" s="1087"/>
      <c r="LP248" s="1087"/>
      <c r="LQ248" s="1087"/>
      <c r="LR248" s="1087"/>
      <c r="LS248" s="1087"/>
      <c r="LT248" s="1087"/>
      <c r="LU248" s="1087"/>
      <c r="LV248" s="1087"/>
      <c r="LW248" s="1087"/>
      <c r="LX248" s="1087"/>
      <c r="LY248" s="1087"/>
      <c r="LZ248" s="1087"/>
      <c r="MA248" s="1087"/>
      <c r="MB248" s="1087"/>
      <c r="MC248" s="1087"/>
      <c r="MD248" s="1087"/>
      <c r="ME248" s="1087"/>
      <c r="MF248" s="1087"/>
      <c r="MG248" s="1087"/>
      <c r="MH248" s="1087"/>
      <c r="MI248" s="1087"/>
      <c r="MJ248" s="1087"/>
      <c r="MK248" s="1087"/>
      <c r="ML248" s="1087"/>
      <c r="MM248" s="1087"/>
      <c r="MN248" s="1087"/>
      <c r="MO248" s="1087"/>
      <c r="MP248" s="1087"/>
      <c r="MQ248" s="1087"/>
      <c r="MR248" s="1087"/>
      <c r="MS248" s="1087"/>
      <c r="MT248" s="1087"/>
      <c r="MU248" s="1087"/>
      <c r="MV248" s="1087"/>
      <c r="MW248" s="1087"/>
      <c r="MX248" s="1087"/>
      <c r="MY248" s="1087"/>
      <c r="MZ248" s="1087"/>
      <c r="NA248" s="1087"/>
      <c r="NB248" s="1087"/>
      <c r="NC248" s="1087"/>
      <c r="ND248" s="1087"/>
      <c r="NE248" s="1087"/>
      <c r="NF248" s="1087"/>
      <c r="NG248" s="1087"/>
      <c r="NH248" s="1087"/>
      <c r="NI248" s="1087"/>
      <c r="NJ248" s="1087"/>
      <c r="NK248" s="1087"/>
      <c r="NL248" s="1087"/>
      <c r="NM248" s="1087"/>
      <c r="NN248" s="1087"/>
      <c r="NO248" s="1087"/>
      <c r="NP248" s="1087"/>
      <c r="NQ248" s="1087"/>
      <c r="NR248" s="1087"/>
      <c r="NS248" s="1087"/>
      <c r="NT248" s="1087"/>
      <c r="NU248" s="1087"/>
      <c r="NV248" s="1087"/>
      <c r="NW248" s="1087"/>
      <c r="NX248" s="1087"/>
      <c r="NY248" s="1087"/>
      <c r="NZ248" s="1087"/>
      <c r="OA248" s="1087"/>
      <c r="OB248" s="1087"/>
      <c r="OC248" s="1087"/>
      <c r="OD248" s="1087"/>
      <c r="OE248" s="1087"/>
      <c r="OF248" s="1087"/>
      <c r="OG248" s="1087"/>
      <c r="OH248" s="1087"/>
      <c r="OI248" s="1087"/>
      <c r="OJ248" s="1087"/>
      <c r="OK248" s="1087"/>
      <c r="OL248" s="1087"/>
      <c r="OM248" s="1087"/>
      <c r="ON248" s="1087"/>
      <c r="OO248" s="1087"/>
      <c r="OP248" s="1087"/>
      <c r="OQ248" s="1087"/>
      <c r="OR248" s="1087"/>
      <c r="OS248" s="1087"/>
      <c r="OT248" s="1087"/>
      <c r="OU248" s="1087"/>
      <c r="OV248" s="1087"/>
      <c r="OW248" s="1087"/>
      <c r="OX248" s="1087"/>
      <c r="OY248" s="1087"/>
      <c r="OZ248" s="1087"/>
      <c r="PA248" s="1087"/>
      <c r="PB248" s="1087"/>
      <c r="PC248" s="1087"/>
      <c r="PD248" s="1087"/>
      <c r="PE248" s="1087"/>
      <c r="PF248" s="1087"/>
      <c r="PG248" s="1087"/>
      <c r="PH248" s="1087"/>
      <c r="PI248" s="1087"/>
      <c r="PJ248" s="1087"/>
      <c r="PK248" s="1087"/>
      <c r="PL248" s="1087"/>
      <c r="PM248" s="1087"/>
      <c r="PN248" s="1087"/>
      <c r="PO248" s="1087"/>
      <c r="PP248" s="1087"/>
      <c r="PQ248" s="1087"/>
      <c r="PR248" s="1087"/>
      <c r="PS248" s="1087"/>
      <c r="PT248" s="1087"/>
      <c r="PU248" s="1087"/>
      <c r="PV248" s="1087"/>
      <c r="PW248" s="1087"/>
      <c r="PX248" s="1087"/>
      <c r="PY248" s="1087"/>
      <c r="PZ248" s="1087"/>
      <c r="QA248" s="1087"/>
      <c r="QB248" s="1087"/>
      <c r="QC248" s="1087"/>
      <c r="QD248" s="1087"/>
      <c r="QE248" s="1087"/>
      <c r="QF248" s="1087"/>
      <c r="QG248" s="1087"/>
      <c r="QH248" s="1087"/>
      <c r="QI248" s="1087"/>
      <c r="QJ248" s="1087"/>
      <c r="QK248" s="1087"/>
      <c r="QL248" s="1087"/>
      <c r="QM248" s="1087"/>
      <c r="QN248" s="1087"/>
      <c r="QO248" s="1087"/>
      <c r="QP248" s="1087"/>
      <c r="QQ248" s="1087"/>
      <c r="QR248" s="1087"/>
      <c r="QS248" s="1087"/>
      <c r="QT248" s="1087"/>
      <c r="QU248" s="1087"/>
      <c r="QV248" s="1087"/>
      <c r="QW248" s="1087"/>
      <c r="QX248" s="1087"/>
      <c r="QY248" s="1087"/>
      <c r="QZ248" s="1087"/>
      <c r="RA248" s="1087"/>
      <c r="RB248" s="1087"/>
      <c r="RC248" s="1087"/>
      <c r="RD248" s="1087"/>
      <c r="RE248" s="1087"/>
      <c r="RF248" s="1087"/>
      <c r="RG248" s="1087"/>
      <c r="RH248" s="1087"/>
      <c r="RI248" s="1087"/>
      <c r="RJ248" s="1087"/>
      <c r="RK248" s="1087"/>
      <c r="RL248" s="1087"/>
      <c r="RM248" s="1087"/>
      <c r="RN248" s="1087"/>
      <c r="RO248" s="1087"/>
      <c r="RP248" s="1087"/>
      <c r="RQ248" s="1087"/>
      <c r="RR248" s="1087"/>
      <c r="RS248" s="1087"/>
      <c r="RT248" s="1087"/>
      <c r="RU248" s="1087"/>
      <c r="RV248" s="1087"/>
      <c r="RW248" s="1087"/>
      <c r="RX248" s="1087"/>
      <c r="RY248" s="1087"/>
      <c r="RZ248" s="1087"/>
      <c r="SA248" s="1087"/>
      <c r="SB248" s="1087"/>
      <c r="SC248" s="1087"/>
      <c r="SD248" s="1087"/>
      <c r="SE248" s="1087"/>
      <c r="SF248" s="1087"/>
      <c r="SG248" s="1087"/>
      <c r="SH248" s="1087"/>
      <c r="SI248" s="1087"/>
      <c r="SJ248" s="1087"/>
      <c r="SK248" s="1087"/>
      <c r="SL248" s="1087"/>
      <c r="SM248" s="1087"/>
      <c r="SN248" s="1087"/>
      <c r="SO248" s="1087"/>
      <c r="SP248" s="1087"/>
      <c r="SQ248" s="1087"/>
      <c r="SR248" s="1087"/>
      <c r="SS248" s="1087"/>
      <c r="ST248" s="1087"/>
      <c r="SU248" s="1087"/>
      <c r="SV248" s="1087"/>
      <c r="SW248" s="1087"/>
      <c r="SX248" s="1087"/>
      <c r="SY248" s="1087"/>
      <c r="SZ248" s="1087"/>
      <c r="TA248" s="1087"/>
      <c r="TB248" s="1087"/>
      <c r="TC248" s="1087"/>
      <c r="TD248" s="1087"/>
      <c r="TE248" s="1087"/>
      <c r="TF248" s="1087"/>
      <c r="TG248" s="1087"/>
      <c r="TH248" s="1087"/>
      <c r="TI248" s="1087"/>
      <c r="TJ248" s="1087"/>
      <c r="TK248" s="1087"/>
      <c r="TL248" s="1087"/>
      <c r="TM248" s="1087"/>
      <c r="TN248" s="1087"/>
      <c r="TO248" s="1087"/>
      <c r="TP248" s="1087"/>
      <c r="TQ248" s="1087"/>
      <c r="TR248" s="1087"/>
      <c r="TS248" s="1087"/>
      <c r="TT248" s="1087"/>
      <c r="TU248" s="1087"/>
      <c r="TV248" s="1087"/>
      <c r="TW248" s="1087"/>
      <c r="TX248" s="1087"/>
      <c r="TY248" s="1087"/>
      <c r="TZ248" s="1087"/>
      <c r="UA248" s="1087"/>
      <c r="UB248" s="1087"/>
      <c r="UC248" s="1087"/>
      <c r="UD248" s="1087"/>
      <c r="UE248" s="1087"/>
      <c r="UF248" s="1087"/>
      <c r="UG248" s="1087"/>
      <c r="UH248" s="1087"/>
      <c r="UI248" s="1087"/>
      <c r="UJ248" s="1087"/>
      <c r="UK248" s="1087"/>
      <c r="UL248" s="1087"/>
      <c r="UM248" s="1087"/>
      <c r="UN248" s="1087"/>
      <c r="UO248" s="1087"/>
      <c r="UP248" s="1087"/>
      <c r="UQ248" s="1087"/>
      <c r="UR248" s="1087"/>
      <c r="US248" s="1087"/>
      <c r="UT248" s="1087"/>
      <c r="UU248" s="1087"/>
      <c r="UV248" s="1087"/>
      <c r="UW248" s="1087"/>
      <c r="UX248" s="1087"/>
      <c r="UY248" s="1087"/>
      <c r="UZ248" s="1087"/>
      <c r="VA248" s="1087"/>
      <c r="VB248" s="1087"/>
      <c r="VC248" s="1087"/>
      <c r="VD248" s="1087"/>
      <c r="VE248" s="1087"/>
      <c r="VF248" s="1087"/>
      <c r="VG248" s="1087"/>
      <c r="VH248" s="1087"/>
      <c r="VI248" s="1087"/>
      <c r="VJ248" s="1087"/>
      <c r="VK248" s="1087"/>
      <c r="VL248" s="1087"/>
      <c r="VM248" s="1087"/>
      <c r="VN248" s="1087"/>
      <c r="VO248" s="1087"/>
      <c r="VP248" s="1087"/>
      <c r="VQ248" s="1087"/>
      <c r="VR248" s="1087"/>
      <c r="VS248" s="1087"/>
      <c r="VT248" s="1087"/>
      <c r="VU248" s="1087"/>
      <c r="VV248" s="1087"/>
      <c r="VW248" s="1087"/>
      <c r="VX248" s="1087"/>
      <c r="VY248" s="1087"/>
      <c r="VZ248" s="1087"/>
      <c r="WA248" s="1087"/>
      <c r="WB248" s="1087"/>
      <c r="WC248" s="1087"/>
      <c r="WD248" s="1087"/>
      <c r="WE248" s="1087"/>
      <c r="WF248" s="1087"/>
      <c r="WG248" s="1087"/>
      <c r="WH248" s="1087"/>
      <c r="WI248" s="1087"/>
      <c r="WJ248" s="1087"/>
      <c r="WK248" s="1087"/>
      <c r="WL248" s="1087"/>
      <c r="WM248" s="1087"/>
      <c r="WN248" s="1087"/>
      <c r="WO248" s="1087"/>
      <c r="WP248" s="1087"/>
      <c r="WQ248" s="1087"/>
      <c r="WR248" s="1087"/>
      <c r="WS248" s="1087"/>
      <c r="WT248" s="1087"/>
      <c r="WU248" s="1087"/>
      <c r="WV248" s="1087"/>
      <c r="WW248" s="1087"/>
      <c r="WX248" s="1087"/>
      <c r="WY248" s="1087"/>
      <c r="WZ248" s="1087"/>
      <c r="XA248" s="1087"/>
      <c r="XB248" s="1087"/>
      <c r="XC248" s="1087"/>
      <c r="XD248" s="1087"/>
      <c r="XE248" s="1087"/>
      <c r="XF248" s="1087"/>
      <c r="XG248" s="1087"/>
      <c r="XH248" s="1087"/>
      <c r="XI248" s="1087"/>
      <c r="XJ248" s="1087"/>
      <c r="XK248" s="1087"/>
      <c r="XL248" s="1087"/>
      <c r="XM248" s="1087"/>
      <c r="XN248" s="1087"/>
      <c r="XO248" s="1087"/>
      <c r="XP248" s="1087"/>
      <c r="XQ248" s="1087"/>
      <c r="XR248" s="1087"/>
      <c r="XS248" s="1087"/>
      <c r="XT248" s="1087"/>
      <c r="XU248" s="1087"/>
      <c r="XV248" s="1087"/>
      <c r="XW248" s="1087"/>
      <c r="XX248" s="1087"/>
      <c r="XY248" s="1087"/>
      <c r="XZ248" s="1087"/>
      <c r="YA248" s="1087"/>
      <c r="YB248" s="1087"/>
      <c r="YC248" s="1087"/>
      <c r="YD248" s="1087"/>
      <c r="YE248" s="1087"/>
      <c r="YF248" s="1087"/>
      <c r="YG248" s="1087"/>
      <c r="YH248" s="1087"/>
      <c r="YI248" s="1087"/>
      <c r="YJ248" s="1087"/>
      <c r="YK248" s="1087"/>
      <c r="YL248" s="1087"/>
      <c r="YM248" s="1087"/>
      <c r="YN248" s="1087"/>
      <c r="YO248" s="1087"/>
      <c r="YP248" s="1087"/>
      <c r="YQ248" s="1087"/>
      <c r="YR248" s="1087"/>
      <c r="YS248" s="1087"/>
      <c r="YT248" s="1087"/>
      <c r="YU248" s="1087"/>
      <c r="YV248" s="1087"/>
      <c r="YW248" s="1087"/>
      <c r="YX248" s="1087"/>
      <c r="YY248" s="1087"/>
      <c r="YZ248" s="1087"/>
      <c r="ZA248" s="1087"/>
      <c r="ZB248" s="1087"/>
      <c r="ZC248" s="1087"/>
      <c r="ZD248" s="1087"/>
      <c r="ZE248" s="1087"/>
      <c r="ZF248" s="1087"/>
      <c r="ZG248" s="1087"/>
      <c r="ZH248" s="1087"/>
      <c r="ZI248" s="1087"/>
      <c r="ZJ248" s="1087"/>
      <c r="ZK248" s="1087"/>
      <c r="ZL248" s="1087"/>
      <c r="ZM248" s="1087"/>
      <c r="ZN248" s="1087"/>
      <c r="ZO248" s="1087"/>
      <c r="ZP248" s="1087"/>
      <c r="ZQ248" s="1087"/>
      <c r="ZR248" s="1087"/>
      <c r="ZS248" s="1087"/>
      <c r="ZT248" s="1087"/>
      <c r="ZU248" s="1087"/>
      <c r="ZV248" s="1087"/>
      <c r="ZW248" s="1087"/>
      <c r="ZX248" s="1087"/>
      <c r="ZY248" s="1087"/>
      <c r="ZZ248" s="1087"/>
      <c r="AAA248" s="1087"/>
      <c r="AAB248" s="1087"/>
      <c r="AAC248" s="1087"/>
      <c r="AAD248" s="1087"/>
      <c r="AAE248" s="1087"/>
      <c r="AAF248" s="1087"/>
      <c r="AAG248" s="1087"/>
      <c r="AAH248" s="1087"/>
      <c r="AAI248" s="1087"/>
      <c r="AAJ248" s="1087"/>
      <c r="AAK248" s="1087"/>
      <c r="AAL248" s="1087"/>
      <c r="AAM248" s="1087"/>
      <c r="AAN248" s="1087"/>
      <c r="AAO248" s="1087"/>
      <c r="AAP248" s="1087"/>
      <c r="AAQ248" s="1087"/>
      <c r="AAR248" s="1087"/>
      <c r="AAS248" s="1087"/>
      <c r="AAT248" s="1087"/>
      <c r="AAU248" s="1087"/>
      <c r="AAV248" s="1087"/>
      <c r="AAW248" s="1087"/>
      <c r="AAX248" s="1087"/>
      <c r="AAY248" s="1087"/>
      <c r="AAZ248" s="1087"/>
      <c r="ABA248" s="1087"/>
      <c r="ABB248" s="1087"/>
      <c r="ABC248" s="1087"/>
      <c r="ABD248" s="1087"/>
      <c r="ABE248" s="1087"/>
      <c r="ABF248" s="1087"/>
      <c r="ABG248" s="1087"/>
      <c r="ABH248" s="1087"/>
      <c r="ABI248" s="1087"/>
      <c r="ABJ248" s="1087"/>
      <c r="ABK248" s="1087"/>
      <c r="ABL248" s="1087"/>
      <c r="ABM248" s="1087"/>
      <c r="ABN248" s="1087"/>
      <c r="ABO248" s="1087"/>
      <c r="ABP248" s="1087"/>
      <c r="ABQ248" s="1087"/>
      <c r="ABR248" s="1087"/>
      <c r="ABS248" s="1087"/>
      <c r="ABT248" s="1087"/>
      <c r="ABU248" s="1087"/>
      <c r="ABV248" s="1087"/>
      <c r="ABW248" s="1087"/>
      <c r="ABX248" s="1087"/>
      <c r="ABY248" s="1087"/>
      <c r="ABZ248" s="1087"/>
      <c r="ACA248" s="1087"/>
      <c r="ACB248" s="1087"/>
      <c r="ACC248" s="1087"/>
      <c r="ACD248" s="1087"/>
      <c r="ACE248" s="1087"/>
      <c r="ACF248" s="1087"/>
      <c r="ACG248" s="1087"/>
      <c r="ACH248" s="1087"/>
      <c r="ACI248" s="1087"/>
      <c r="ACJ248" s="1087"/>
      <c r="ACK248" s="1087"/>
      <c r="ACL248" s="1087"/>
      <c r="ACM248" s="1087"/>
      <c r="ACN248" s="1087"/>
      <c r="ACO248" s="1087"/>
      <c r="ACP248" s="1087"/>
      <c r="ACQ248" s="1087"/>
      <c r="ACR248" s="1087"/>
      <c r="ACS248" s="1087"/>
      <c r="ACT248" s="1087"/>
      <c r="ACU248" s="1087"/>
      <c r="ACV248" s="1087"/>
      <c r="ACW248" s="1087"/>
      <c r="ACX248" s="1087"/>
      <c r="ACY248" s="1087"/>
      <c r="ACZ248" s="1087"/>
      <c r="ADA248" s="1087"/>
      <c r="ADB248" s="1087"/>
      <c r="ADC248" s="1087"/>
      <c r="ADD248" s="1087"/>
      <c r="ADE248" s="1087"/>
      <c r="ADF248" s="1087"/>
      <c r="ADG248" s="1087"/>
      <c r="ADH248" s="1087"/>
      <c r="ADI248" s="1087"/>
      <c r="ADJ248" s="1087"/>
      <c r="ADK248" s="1087"/>
      <c r="ADL248" s="1087"/>
      <c r="ADM248" s="1087"/>
      <c r="ADN248" s="1087"/>
      <c r="ADO248" s="1087"/>
      <c r="ADP248" s="1087"/>
      <c r="ADQ248" s="1087"/>
      <c r="ADR248" s="1087"/>
      <c r="ADS248" s="1087"/>
      <c r="ADT248" s="1087"/>
      <c r="ADU248" s="1087"/>
      <c r="ADV248" s="1087"/>
      <c r="ADW248" s="1087"/>
      <c r="ADX248" s="1087"/>
      <c r="ADY248" s="1087"/>
      <c r="ADZ248" s="1087"/>
      <c r="AEA248" s="1087"/>
      <c r="AEB248" s="1087"/>
      <c r="AEC248" s="1087"/>
      <c r="AED248" s="1087"/>
      <c r="AEE248" s="1087"/>
      <c r="AEF248" s="1087"/>
      <c r="AEG248" s="1087"/>
      <c r="AEH248" s="1087"/>
      <c r="AEI248" s="1087"/>
      <c r="AEJ248" s="1087"/>
      <c r="AEK248" s="1087"/>
      <c r="AEL248" s="1087"/>
      <c r="AEM248" s="1087"/>
      <c r="AEN248" s="1087"/>
      <c r="AEO248" s="1087"/>
      <c r="AEP248" s="1087"/>
      <c r="AEQ248" s="1087"/>
      <c r="AER248" s="1087"/>
      <c r="AES248" s="1087"/>
      <c r="AET248" s="1087"/>
      <c r="AEU248" s="1087"/>
      <c r="AEV248" s="1087"/>
      <c r="AEW248" s="1087"/>
      <c r="AEX248" s="1087"/>
      <c r="AEY248" s="1087"/>
      <c r="AEZ248" s="1087"/>
      <c r="AFA248" s="1087"/>
      <c r="AFB248" s="1087"/>
      <c r="AFC248" s="1087"/>
      <c r="AFD248" s="1087"/>
      <c r="AFE248" s="1087"/>
      <c r="AFF248" s="1087"/>
      <c r="AFG248" s="1087"/>
      <c r="AFH248" s="1087"/>
      <c r="AFI248" s="1087"/>
      <c r="AFJ248" s="1087"/>
      <c r="AFK248" s="1087"/>
      <c r="AFL248" s="1087"/>
      <c r="AFM248" s="1087"/>
      <c r="AFN248" s="1087"/>
      <c r="AFO248" s="1087"/>
      <c r="AFP248" s="1087"/>
      <c r="AFQ248" s="1087"/>
      <c r="AFR248" s="1087"/>
      <c r="AFS248" s="1087"/>
      <c r="AFT248" s="1087"/>
      <c r="AFU248" s="1087"/>
      <c r="AFV248" s="1087"/>
      <c r="AFW248" s="1087"/>
      <c r="AFX248" s="1087"/>
      <c r="AFY248" s="1087"/>
      <c r="AFZ248" s="1087"/>
      <c r="AGA248" s="1087"/>
      <c r="AGB248" s="1087"/>
      <c r="AGC248" s="1087"/>
      <c r="AGD248" s="1087"/>
      <c r="AGE248" s="1087"/>
      <c r="AGF248" s="1087"/>
      <c r="AGG248" s="1087"/>
      <c r="AGH248" s="1087"/>
      <c r="AGI248" s="1087"/>
      <c r="AGJ248" s="1087"/>
      <c r="AGK248" s="1087"/>
      <c r="AGL248" s="1087"/>
      <c r="AGM248" s="1087"/>
      <c r="AGN248" s="1087"/>
      <c r="AGO248" s="1087"/>
      <c r="AGP248" s="1087"/>
      <c r="AGQ248" s="1087"/>
      <c r="AGR248" s="1087"/>
      <c r="AGS248" s="1087"/>
      <c r="AGT248" s="1087"/>
      <c r="AGU248" s="1087"/>
      <c r="AGV248" s="1087"/>
      <c r="AGW248" s="1087"/>
      <c r="AGX248" s="1087"/>
      <c r="AGY248" s="1087"/>
      <c r="AGZ248" s="1087"/>
      <c r="AHA248" s="1087"/>
      <c r="AHB248" s="1087"/>
      <c r="AHC248" s="1087"/>
      <c r="AHD248" s="1087"/>
      <c r="AHE248" s="1087"/>
      <c r="AHF248" s="1087"/>
      <c r="AHG248" s="1087"/>
      <c r="AHH248" s="1087"/>
      <c r="AHI248" s="1087"/>
      <c r="AHJ248" s="1087"/>
      <c r="AHK248" s="1087"/>
      <c r="AHL248" s="1087"/>
      <c r="AHM248" s="1087"/>
      <c r="AHN248" s="1087"/>
      <c r="AHO248" s="1087"/>
      <c r="AHP248" s="1087"/>
      <c r="AHQ248" s="1087"/>
      <c r="AHR248" s="1087"/>
      <c r="AHS248" s="1087"/>
      <c r="AHT248" s="1087"/>
      <c r="AHU248" s="1087"/>
      <c r="AHV248" s="1087"/>
      <c r="AHW248" s="1087"/>
      <c r="AHX248" s="1087"/>
      <c r="AHY248" s="1087"/>
      <c r="AHZ248" s="1087"/>
      <c r="AIA248" s="1087"/>
      <c r="AIB248" s="1087"/>
      <c r="AIC248" s="1087"/>
      <c r="AID248" s="1087"/>
      <c r="AIE248" s="1087"/>
      <c r="AIF248" s="1087"/>
      <c r="AIG248" s="1087"/>
      <c r="AIH248" s="1087"/>
      <c r="AII248" s="1087"/>
      <c r="AIJ248" s="1087"/>
      <c r="AIK248" s="1087"/>
      <c r="AIL248" s="1087"/>
      <c r="AIM248" s="1087"/>
      <c r="AIN248" s="1087"/>
      <c r="AIO248" s="1087"/>
      <c r="AIP248" s="1087"/>
      <c r="AIQ248" s="1087"/>
      <c r="AIR248" s="1087"/>
      <c r="AIS248" s="1087"/>
      <c r="AIT248" s="1087"/>
      <c r="AIU248" s="1087"/>
      <c r="AIV248" s="1087"/>
      <c r="AIW248" s="1087"/>
      <c r="AIX248" s="1087"/>
      <c r="AIY248" s="1087"/>
      <c r="AIZ248" s="1087"/>
      <c r="AJA248" s="1087"/>
      <c r="AJB248" s="1087"/>
      <c r="AJC248" s="1087"/>
      <c r="AJD248" s="1087"/>
      <c r="AJE248" s="1087"/>
      <c r="AJF248" s="1087"/>
      <c r="AJG248" s="1087"/>
      <c r="AJH248" s="1087"/>
      <c r="AJI248" s="1087"/>
      <c r="AJJ248" s="1087"/>
      <c r="AJK248" s="1087"/>
      <c r="AJL248" s="1087"/>
      <c r="AJM248" s="1087"/>
      <c r="AJN248" s="1087"/>
      <c r="AJO248" s="1087"/>
      <c r="AJP248" s="1087"/>
      <c r="AJQ248" s="1087"/>
      <c r="AJR248" s="1087"/>
      <c r="AJS248" s="1087"/>
      <c r="AJT248" s="1087"/>
      <c r="AJU248" s="1087"/>
      <c r="AJV248" s="1087"/>
      <c r="AJW248" s="1087"/>
      <c r="AJX248" s="1087"/>
      <c r="AJY248" s="1087"/>
      <c r="AJZ248" s="1087"/>
      <c r="AKA248" s="1087"/>
      <c r="AKB248" s="1087"/>
      <c r="AKC248" s="1087"/>
      <c r="AKD248" s="1087"/>
      <c r="AKE248" s="1087"/>
      <c r="AKF248" s="1087"/>
      <c r="AKG248" s="1087"/>
      <c r="AKH248" s="1087"/>
      <c r="AKI248" s="1087"/>
      <c r="AKJ248" s="1087"/>
      <c r="AKK248" s="1087"/>
      <c r="AKL248" s="1087"/>
      <c r="AKM248" s="1087"/>
      <c r="AKN248" s="1087"/>
      <c r="AKO248" s="1087"/>
      <c r="AKP248" s="1087"/>
      <c r="AKQ248" s="1087"/>
      <c r="AKR248" s="1087"/>
      <c r="AKS248" s="1087"/>
      <c r="AKT248" s="1087"/>
      <c r="AKU248" s="1087"/>
      <c r="AKV248" s="1087"/>
      <c r="AKW248" s="1087"/>
      <c r="AKX248" s="1087"/>
      <c r="AKY248" s="1087"/>
      <c r="AKZ248" s="1087"/>
      <c r="ALA248" s="1087"/>
      <c r="ALB248" s="1087"/>
      <c r="ALC248" s="1087"/>
      <c r="ALD248" s="1087"/>
      <c r="ALE248" s="1087"/>
      <c r="ALF248" s="1087"/>
      <c r="ALG248" s="1087"/>
      <c r="ALH248" s="1087"/>
      <c r="ALI248" s="1087"/>
      <c r="ALJ248" s="1087"/>
      <c r="ALK248" s="1087"/>
      <c r="ALL248" s="1087"/>
      <c r="ALM248" s="1087"/>
      <c r="ALN248" s="1087"/>
      <c r="ALO248" s="1087"/>
      <c r="ALP248" s="1087"/>
      <c r="ALQ248" s="1087"/>
      <c r="ALR248" s="1087"/>
      <c r="ALS248" s="1087"/>
      <c r="ALT248" s="1087"/>
      <c r="ALU248" s="1087"/>
      <c r="ALV248" s="1087"/>
      <c r="ALW248" s="1087"/>
      <c r="ALX248" s="1087"/>
      <c r="ALY248" s="1087"/>
      <c r="ALZ248" s="1087"/>
      <c r="AMA248" s="1087"/>
      <c r="AMB248" s="1087"/>
      <c r="AMC248" s="1087"/>
      <c r="AMD248" s="1087"/>
      <c r="AME248" s="1087"/>
      <c r="AMF248" s="1087"/>
      <c r="AMG248" s="1087"/>
      <c r="AMH248" s="1087"/>
    </row>
    <row r="249" spans="1:1024" s="793" customFormat="1" ht="12" x14ac:dyDescent="0.2">
      <c r="A249" s="1113" t="s">
        <v>2849</v>
      </c>
      <c r="B249" s="793" t="s">
        <v>5126</v>
      </c>
      <c r="C249" s="1085">
        <v>3000000</v>
      </c>
      <c r="D249" s="1085">
        <v>0</v>
      </c>
      <c r="E249" s="1085">
        <v>3000000</v>
      </c>
      <c r="F249" s="1085">
        <v>0</v>
      </c>
      <c r="G249" s="1085">
        <v>3000000</v>
      </c>
      <c r="H249" s="1357">
        <f t="shared" si="6"/>
        <v>0</v>
      </c>
      <c r="I249" s="1087"/>
      <c r="J249" s="1087"/>
      <c r="K249" s="1087"/>
      <c r="L249" s="1087"/>
      <c r="M249" s="1087"/>
      <c r="N249" s="1087"/>
      <c r="O249" s="1087"/>
      <c r="P249" s="1087"/>
      <c r="Q249" s="1087"/>
      <c r="R249" s="1087"/>
      <c r="S249" s="1087"/>
      <c r="T249" s="1087"/>
      <c r="U249" s="1087"/>
      <c r="V249" s="1087"/>
      <c r="W249" s="1087"/>
      <c r="X249" s="1087"/>
      <c r="Y249" s="1087"/>
      <c r="Z249" s="1087"/>
      <c r="AA249" s="1087"/>
      <c r="AB249" s="1087"/>
      <c r="AC249" s="1087"/>
      <c r="AD249" s="1087"/>
      <c r="AE249" s="1087"/>
      <c r="AF249" s="1087"/>
      <c r="AG249" s="1087"/>
      <c r="AH249" s="1087"/>
      <c r="AI249" s="1087"/>
      <c r="AJ249" s="1087"/>
      <c r="AK249" s="1087"/>
      <c r="AL249" s="1087"/>
      <c r="AM249" s="1087"/>
      <c r="AN249" s="1087"/>
      <c r="AO249" s="1087"/>
      <c r="AP249" s="1087"/>
      <c r="AQ249" s="1087"/>
      <c r="AR249" s="1087"/>
      <c r="AS249" s="1087"/>
      <c r="AT249" s="1087"/>
      <c r="AU249" s="1087"/>
      <c r="AV249" s="1087"/>
      <c r="AW249" s="1087"/>
      <c r="AX249" s="1087"/>
      <c r="AY249" s="1087"/>
      <c r="AZ249" s="1087"/>
      <c r="BA249" s="1087"/>
      <c r="BB249" s="1087"/>
      <c r="BC249" s="1087"/>
      <c r="BD249" s="1087"/>
      <c r="BE249" s="1087"/>
      <c r="BF249" s="1087"/>
      <c r="BG249" s="1087"/>
      <c r="BH249" s="1087"/>
      <c r="BI249" s="1087"/>
      <c r="BJ249" s="1087"/>
      <c r="BK249" s="1087"/>
      <c r="BL249" s="1087"/>
      <c r="BM249" s="1087"/>
      <c r="BN249" s="1087"/>
      <c r="BO249" s="1087"/>
      <c r="BP249" s="1087"/>
      <c r="BQ249" s="1087"/>
      <c r="BR249" s="1087"/>
      <c r="BS249" s="1087"/>
      <c r="BT249" s="1087"/>
      <c r="BU249" s="1087"/>
      <c r="BV249" s="1087"/>
      <c r="BW249" s="1087"/>
      <c r="BX249" s="1087"/>
      <c r="BY249" s="1087"/>
      <c r="BZ249" s="1087"/>
      <c r="CA249" s="1087"/>
      <c r="CB249" s="1087"/>
      <c r="CC249" s="1087"/>
      <c r="CD249" s="1087"/>
      <c r="CE249" s="1087"/>
      <c r="CF249" s="1087"/>
      <c r="CG249" s="1087"/>
      <c r="CH249" s="1087"/>
      <c r="CI249" s="1087"/>
      <c r="CJ249" s="1087"/>
      <c r="CK249" s="1087"/>
      <c r="CL249" s="1087"/>
      <c r="CM249" s="1087"/>
      <c r="CN249" s="1087"/>
      <c r="CO249" s="1087"/>
      <c r="CP249" s="1087"/>
      <c r="CQ249" s="1087"/>
      <c r="CR249" s="1087"/>
      <c r="CS249" s="1087"/>
      <c r="CT249" s="1087"/>
      <c r="CU249" s="1087"/>
      <c r="CV249" s="1087"/>
      <c r="CW249" s="1087"/>
      <c r="CX249" s="1087"/>
      <c r="CY249" s="1087"/>
      <c r="CZ249" s="1087"/>
      <c r="DA249" s="1087"/>
      <c r="DB249" s="1087"/>
      <c r="DC249" s="1087"/>
      <c r="DD249" s="1087"/>
      <c r="DE249" s="1087"/>
      <c r="DF249" s="1087"/>
      <c r="DG249" s="1087"/>
      <c r="DH249" s="1087"/>
      <c r="DI249" s="1087"/>
      <c r="DJ249" s="1087"/>
      <c r="DK249" s="1087"/>
      <c r="DL249" s="1087"/>
      <c r="DM249" s="1087"/>
      <c r="DN249" s="1087"/>
      <c r="DO249" s="1087"/>
      <c r="DP249" s="1087"/>
      <c r="DQ249" s="1087"/>
      <c r="DR249" s="1087"/>
      <c r="DS249" s="1087"/>
      <c r="DT249" s="1087"/>
      <c r="DU249" s="1087"/>
      <c r="DV249" s="1087"/>
      <c r="DW249" s="1087"/>
      <c r="DX249" s="1087"/>
      <c r="DY249" s="1087"/>
      <c r="DZ249" s="1087"/>
      <c r="EA249" s="1087"/>
      <c r="EB249" s="1087"/>
      <c r="EC249" s="1087"/>
      <c r="ED249" s="1087"/>
      <c r="EE249" s="1087"/>
      <c r="EF249" s="1087"/>
      <c r="EG249" s="1087"/>
      <c r="EH249" s="1087"/>
      <c r="EI249" s="1087"/>
      <c r="EJ249" s="1087"/>
      <c r="EK249" s="1087"/>
      <c r="EL249" s="1087"/>
      <c r="EM249" s="1087"/>
      <c r="EN249" s="1087"/>
      <c r="EO249" s="1087"/>
      <c r="EP249" s="1087"/>
      <c r="EQ249" s="1087"/>
      <c r="ER249" s="1087"/>
      <c r="ES249" s="1087"/>
      <c r="ET249" s="1087"/>
      <c r="EU249" s="1087"/>
      <c r="EV249" s="1087"/>
      <c r="EW249" s="1087"/>
      <c r="EX249" s="1087"/>
      <c r="EY249" s="1087"/>
      <c r="EZ249" s="1087"/>
      <c r="FA249" s="1087"/>
      <c r="FB249" s="1087"/>
      <c r="FC249" s="1087"/>
      <c r="FD249" s="1087"/>
      <c r="FE249" s="1087"/>
      <c r="FF249" s="1087"/>
      <c r="FG249" s="1087"/>
      <c r="FH249" s="1087"/>
      <c r="FI249" s="1087"/>
      <c r="FJ249" s="1087"/>
      <c r="FK249" s="1087"/>
      <c r="FL249" s="1087"/>
      <c r="FM249" s="1087"/>
      <c r="FN249" s="1087"/>
      <c r="FO249" s="1087"/>
      <c r="FP249" s="1087"/>
      <c r="FQ249" s="1087"/>
      <c r="FR249" s="1087"/>
      <c r="FS249" s="1087"/>
      <c r="FT249" s="1087"/>
      <c r="FU249" s="1087"/>
      <c r="FV249" s="1087"/>
      <c r="FW249" s="1087"/>
      <c r="FX249" s="1087"/>
      <c r="FY249" s="1087"/>
      <c r="FZ249" s="1087"/>
      <c r="GA249" s="1087"/>
      <c r="GB249" s="1087"/>
      <c r="GC249" s="1087"/>
      <c r="GD249" s="1087"/>
      <c r="GE249" s="1087"/>
      <c r="GF249" s="1087"/>
      <c r="GG249" s="1087"/>
      <c r="GH249" s="1087"/>
      <c r="GI249" s="1087"/>
      <c r="GJ249" s="1087"/>
      <c r="GK249" s="1087"/>
      <c r="GL249" s="1087"/>
      <c r="GM249" s="1087"/>
      <c r="GN249" s="1087"/>
      <c r="GO249" s="1087"/>
      <c r="GP249" s="1087"/>
      <c r="GQ249" s="1087"/>
      <c r="GR249" s="1087"/>
      <c r="GS249" s="1087"/>
      <c r="GT249" s="1087"/>
      <c r="GU249" s="1087"/>
      <c r="GV249" s="1087"/>
      <c r="GW249" s="1087"/>
      <c r="GX249" s="1087"/>
      <c r="GY249" s="1087"/>
      <c r="GZ249" s="1087"/>
      <c r="HA249" s="1087"/>
      <c r="HB249" s="1087"/>
      <c r="HC249" s="1087"/>
      <c r="HD249" s="1087"/>
      <c r="HE249" s="1087"/>
      <c r="HF249" s="1087"/>
      <c r="HG249" s="1087"/>
      <c r="HH249" s="1087"/>
      <c r="HI249" s="1087"/>
      <c r="HJ249" s="1087"/>
      <c r="HK249" s="1087"/>
      <c r="HL249" s="1087"/>
      <c r="HM249" s="1087"/>
      <c r="HN249" s="1087"/>
      <c r="HO249" s="1087"/>
      <c r="HP249" s="1087"/>
      <c r="HQ249" s="1087"/>
      <c r="HR249" s="1087"/>
      <c r="HS249" s="1087"/>
      <c r="HT249" s="1087"/>
      <c r="HU249" s="1087"/>
      <c r="HV249" s="1087"/>
      <c r="HW249" s="1087"/>
      <c r="HX249" s="1087"/>
      <c r="HY249" s="1087"/>
      <c r="HZ249" s="1087"/>
      <c r="IA249" s="1087"/>
      <c r="IB249" s="1087"/>
      <c r="IC249" s="1087"/>
      <c r="ID249" s="1087"/>
      <c r="IE249" s="1087"/>
      <c r="IF249" s="1087"/>
      <c r="IG249" s="1087"/>
      <c r="IH249" s="1087"/>
      <c r="II249" s="1087"/>
      <c r="IJ249" s="1087"/>
      <c r="IK249" s="1087"/>
      <c r="IL249" s="1087"/>
      <c r="IM249" s="1087"/>
      <c r="IN249" s="1087"/>
      <c r="IO249" s="1087"/>
      <c r="IP249" s="1087"/>
      <c r="IQ249" s="1087"/>
      <c r="IR249" s="1087"/>
      <c r="IS249" s="1087"/>
      <c r="IT249" s="1087"/>
      <c r="IU249" s="1087"/>
      <c r="IV249" s="1087"/>
      <c r="IW249" s="1087"/>
      <c r="IX249" s="1087"/>
      <c r="IY249" s="1087"/>
      <c r="IZ249" s="1087"/>
      <c r="JA249" s="1087"/>
      <c r="JB249" s="1087"/>
      <c r="JC249" s="1087"/>
      <c r="JD249" s="1087"/>
      <c r="JE249" s="1087"/>
      <c r="JF249" s="1087"/>
      <c r="JG249" s="1087"/>
      <c r="JH249" s="1087"/>
      <c r="JI249" s="1087"/>
      <c r="JJ249" s="1087"/>
      <c r="JK249" s="1087"/>
      <c r="JL249" s="1087"/>
      <c r="JM249" s="1087"/>
      <c r="JN249" s="1087"/>
      <c r="JO249" s="1087"/>
      <c r="JP249" s="1087"/>
      <c r="JQ249" s="1087"/>
      <c r="JR249" s="1087"/>
      <c r="JS249" s="1087"/>
      <c r="JT249" s="1087"/>
      <c r="JU249" s="1087"/>
      <c r="JV249" s="1087"/>
      <c r="JW249" s="1087"/>
      <c r="JX249" s="1087"/>
      <c r="JY249" s="1087"/>
      <c r="JZ249" s="1087"/>
      <c r="KA249" s="1087"/>
      <c r="KB249" s="1087"/>
      <c r="KC249" s="1087"/>
      <c r="KD249" s="1087"/>
      <c r="KE249" s="1087"/>
      <c r="KF249" s="1087"/>
      <c r="KG249" s="1087"/>
      <c r="KH249" s="1087"/>
      <c r="KI249" s="1087"/>
      <c r="KJ249" s="1087"/>
      <c r="KK249" s="1087"/>
      <c r="KL249" s="1087"/>
      <c r="KM249" s="1087"/>
      <c r="KN249" s="1087"/>
      <c r="KO249" s="1087"/>
      <c r="KP249" s="1087"/>
      <c r="KQ249" s="1087"/>
      <c r="KR249" s="1087"/>
      <c r="KS249" s="1087"/>
      <c r="KT249" s="1087"/>
      <c r="KU249" s="1087"/>
      <c r="KV249" s="1087"/>
      <c r="KW249" s="1087"/>
      <c r="KX249" s="1087"/>
      <c r="KY249" s="1087"/>
      <c r="KZ249" s="1087"/>
      <c r="LA249" s="1087"/>
      <c r="LB249" s="1087"/>
      <c r="LC249" s="1087"/>
      <c r="LD249" s="1087"/>
      <c r="LE249" s="1087"/>
      <c r="LF249" s="1087"/>
      <c r="LG249" s="1087"/>
      <c r="LH249" s="1087"/>
      <c r="LI249" s="1087"/>
      <c r="LJ249" s="1087"/>
      <c r="LK249" s="1087"/>
      <c r="LL249" s="1087"/>
      <c r="LM249" s="1087"/>
      <c r="LN249" s="1087"/>
      <c r="LO249" s="1087"/>
      <c r="LP249" s="1087"/>
      <c r="LQ249" s="1087"/>
      <c r="LR249" s="1087"/>
      <c r="LS249" s="1087"/>
      <c r="LT249" s="1087"/>
      <c r="LU249" s="1087"/>
      <c r="LV249" s="1087"/>
      <c r="LW249" s="1087"/>
      <c r="LX249" s="1087"/>
      <c r="LY249" s="1087"/>
      <c r="LZ249" s="1087"/>
      <c r="MA249" s="1087"/>
      <c r="MB249" s="1087"/>
      <c r="MC249" s="1087"/>
      <c r="MD249" s="1087"/>
      <c r="ME249" s="1087"/>
      <c r="MF249" s="1087"/>
      <c r="MG249" s="1087"/>
      <c r="MH249" s="1087"/>
      <c r="MI249" s="1087"/>
      <c r="MJ249" s="1087"/>
      <c r="MK249" s="1087"/>
      <c r="ML249" s="1087"/>
      <c r="MM249" s="1087"/>
      <c r="MN249" s="1087"/>
      <c r="MO249" s="1087"/>
      <c r="MP249" s="1087"/>
      <c r="MQ249" s="1087"/>
      <c r="MR249" s="1087"/>
      <c r="MS249" s="1087"/>
      <c r="MT249" s="1087"/>
      <c r="MU249" s="1087"/>
      <c r="MV249" s="1087"/>
      <c r="MW249" s="1087"/>
      <c r="MX249" s="1087"/>
      <c r="MY249" s="1087"/>
      <c r="MZ249" s="1087"/>
      <c r="NA249" s="1087"/>
      <c r="NB249" s="1087"/>
      <c r="NC249" s="1087"/>
      <c r="ND249" s="1087"/>
      <c r="NE249" s="1087"/>
      <c r="NF249" s="1087"/>
      <c r="NG249" s="1087"/>
      <c r="NH249" s="1087"/>
      <c r="NI249" s="1087"/>
      <c r="NJ249" s="1087"/>
      <c r="NK249" s="1087"/>
      <c r="NL249" s="1087"/>
      <c r="NM249" s="1087"/>
      <c r="NN249" s="1087"/>
      <c r="NO249" s="1087"/>
      <c r="NP249" s="1087"/>
      <c r="NQ249" s="1087"/>
      <c r="NR249" s="1087"/>
      <c r="NS249" s="1087"/>
      <c r="NT249" s="1087"/>
      <c r="NU249" s="1087"/>
      <c r="NV249" s="1087"/>
      <c r="NW249" s="1087"/>
      <c r="NX249" s="1087"/>
      <c r="NY249" s="1087"/>
      <c r="NZ249" s="1087"/>
      <c r="OA249" s="1087"/>
      <c r="OB249" s="1087"/>
      <c r="OC249" s="1087"/>
      <c r="OD249" s="1087"/>
      <c r="OE249" s="1087"/>
      <c r="OF249" s="1087"/>
      <c r="OG249" s="1087"/>
      <c r="OH249" s="1087"/>
      <c r="OI249" s="1087"/>
      <c r="OJ249" s="1087"/>
      <c r="OK249" s="1087"/>
      <c r="OL249" s="1087"/>
      <c r="OM249" s="1087"/>
      <c r="ON249" s="1087"/>
      <c r="OO249" s="1087"/>
      <c r="OP249" s="1087"/>
      <c r="OQ249" s="1087"/>
      <c r="OR249" s="1087"/>
      <c r="OS249" s="1087"/>
      <c r="OT249" s="1087"/>
      <c r="OU249" s="1087"/>
      <c r="OV249" s="1087"/>
      <c r="OW249" s="1087"/>
      <c r="OX249" s="1087"/>
      <c r="OY249" s="1087"/>
      <c r="OZ249" s="1087"/>
      <c r="PA249" s="1087"/>
      <c r="PB249" s="1087"/>
      <c r="PC249" s="1087"/>
      <c r="PD249" s="1087"/>
      <c r="PE249" s="1087"/>
      <c r="PF249" s="1087"/>
      <c r="PG249" s="1087"/>
      <c r="PH249" s="1087"/>
      <c r="PI249" s="1087"/>
      <c r="PJ249" s="1087"/>
      <c r="PK249" s="1087"/>
      <c r="PL249" s="1087"/>
      <c r="PM249" s="1087"/>
      <c r="PN249" s="1087"/>
      <c r="PO249" s="1087"/>
      <c r="PP249" s="1087"/>
      <c r="PQ249" s="1087"/>
      <c r="PR249" s="1087"/>
      <c r="PS249" s="1087"/>
      <c r="PT249" s="1087"/>
      <c r="PU249" s="1087"/>
      <c r="PV249" s="1087"/>
      <c r="PW249" s="1087"/>
      <c r="PX249" s="1087"/>
      <c r="PY249" s="1087"/>
      <c r="PZ249" s="1087"/>
      <c r="QA249" s="1087"/>
      <c r="QB249" s="1087"/>
      <c r="QC249" s="1087"/>
      <c r="QD249" s="1087"/>
      <c r="QE249" s="1087"/>
      <c r="QF249" s="1087"/>
      <c r="QG249" s="1087"/>
      <c r="QH249" s="1087"/>
      <c r="QI249" s="1087"/>
      <c r="QJ249" s="1087"/>
      <c r="QK249" s="1087"/>
      <c r="QL249" s="1087"/>
      <c r="QM249" s="1087"/>
      <c r="QN249" s="1087"/>
      <c r="QO249" s="1087"/>
      <c r="QP249" s="1087"/>
      <c r="QQ249" s="1087"/>
      <c r="QR249" s="1087"/>
      <c r="QS249" s="1087"/>
      <c r="QT249" s="1087"/>
      <c r="QU249" s="1087"/>
      <c r="QV249" s="1087"/>
      <c r="QW249" s="1087"/>
      <c r="QX249" s="1087"/>
      <c r="QY249" s="1087"/>
      <c r="QZ249" s="1087"/>
      <c r="RA249" s="1087"/>
      <c r="RB249" s="1087"/>
      <c r="RC249" s="1087"/>
      <c r="RD249" s="1087"/>
      <c r="RE249" s="1087"/>
      <c r="RF249" s="1087"/>
      <c r="RG249" s="1087"/>
      <c r="RH249" s="1087"/>
      <c r="RI249" s="1087"/>
      <c r="RJ249" s="1087"/>
      <c r="RK249" s="1087"/>
      <c r="RL249" s="1087"/>
      <c r="RM249" s="1087"/>
      <c r="RN249" s="1087"/>
      <c r="RO249" s="1087"/>
      <c r="RP249" s="1087"/>
      <c r="RQ249" s="1087"/>
      <c r="RR249" s="1087"/>
      <c r="RS249" s="1087"/>
      <c r="RT249" s="1087"/>
      <c r="RU249" s="1087"/>
      <c r="RV249" s="1087"/>
      <c r="RW249" s="1087"/>
      <c r="RX249" s="1087"/>
      <c r="RY249" s="1087"/>
      <c r="RZ249" s="1087"/>
      <c r="SA249" s="1087"/>
      <c r="SB249" s="1087"/>
      <c r="SC249" s="1087"/>
      <c r="SD249" s="1087"/>
      <c r="SE249" s="1087"/>
      <c r="SF249" s="1087"/>
      <c r="SG249" s="1087"/>
      <c r="SH249" s="1087"/>
      <c r="SI249" s="1087"/>
      <c r="SJ249" s="1087"/>
      <c r="SK249" s="1087"/>
      <c r="SL249" s="1087"/>
      <c r="SM249" s="1087"/>
      <c r="SN249" s="1087"/>
      <c r="SO249" s="1087"/>
      <c r="SP249" s="1087"/>
      <c r="SQ249" s="1087"/>
      <c r="SR249" s="1087"/>
      <c r="SS249" s="1087"/>
      <c r="ST249" s="1087"/>
      <c r="SU249" s="1087"/>
      <c r="SV249" s="1087"/>
      <c r="SW249" s="1087"/>
      <c r="SX249" s="1087"/>
      <c r="SY249" s="1087"/>
      <c r="SZ249" s="1087"/>
      <c r="TA249" s="1087"/>
      <c r="TB249" s="1087"/>
      <c r="TC249" s="1087"/>
      <c r="TD249" s="1087"/>
      <c r="TE249" s="1087"/>
      <c r="TF249" s="1087"/>
      <c r="TG249" s="1087"/>
      <c r="TH249" s="1087"/>
      <c r="TI249" s="1087"/>
      <c r="TJ249" s="1087"/>
      <c r="TK249" s="1087"/>
      <c r="TL249" s="1087"/>
      <c r="TM249" s="1087"/>
      <c r="TN249" s="1087"/>
      <c r="TO249" s="1087"/>
      <c r="TP249" s="1087"/>
      <c r="TQ249" s="1087"/>
      <c r="TR249" s="1087"/>
      <c r="TS249" s="1087"/>
      <c r="TT249" s="1087"/>
      <c r="TU249" s="1087"/>
      <c r="TV249" s="1087"/>
      <c r="TW249" s="1087"/>
      <c r="TX249" s="1087"/>
      <c r="TY249" s="1087"/>
      <c r="TZ249" s="1087"/>
      <c r="UA249" s="1087"/>
      <c r="UB249" s="1087"/>
      <c r="UC249" s="1087"/>
      <c r="UD249" s="1087"/>
      <c r="UE249" s="1087"/>
      <c r="UF249" s="1087"/>
      <c r="UG249" s="1087"/>
      <c r="UH249" s="1087"/>
      <c r="UI249" s="1087"/>
      <c r="UJ249" s="1087"/>
      <c r="UK249" s="1087"/>
      <c r="UL249" s="1087"/>
      <c r="UM249" s="1087"/>
      <c r="UN249" s="1087"/>
      <c r="UO249" s="1087"/>
      <c r="UP249" s="1087"/>
      <c r="UQ249" s="1087"/>
      <c r="UR249" s="1087"/>
      <c r="US249" s="1087"/>
      <c r="UT249" s="1087"/>
      <c r="UU249" s="1087"/>
      <c r="UV249" s="1087"/>
      <c r="UW249" s="1087"/>
      <c r="UX249" s="1087"/>
      <c r="UY249" s="1087"/>
      <c r="UZ249" s="1087"/>
      <c r="VA249" s="1087"/>
      <c r="VB249" s="1087"/>
      <c r="VC249" s="1087"/>
      <c r="VD249" s="1087"/>
      <c r="VE249" s="1087"/>
      <c r="VF249" s="1087"/>
      <c r="VG249" s="1087"/>
      <c r="VH249" s="1087"/>
      <c r="VI249" s="1087"/>
      <c r="VJ249" s="1087"/>
      <c r="VK249" s="1087"/>
      <c r="VL249" s="1087"/>
      <c r="VM249" s="1087"/>
      <c r="VN249" s="1087"/>
      <c r="VO249" s="1087"/>
      <c r="VP249" s="1087"/>
      <c r="VQ249" s="1087"/>
      <c r="VR249" s="1087"/>
      <c r="VS249" s="1087"/>
      <c r="VT249" s="1087"/>
      <c r="VU249" s="1087"/>
      <c r="VV249" s="1087"/>
      <c r="VW249" s="1087"/>
      <c r="VX249" s="1087"/>
      <c r="VY249" s="1087"/>
      <c r="VZ249" s="1087"/>
      <c r="WA249" s="1087"/>
      <c r="WB249" s="1087"/>
      <c r="WC249" s="1087"/>
      <c r="WD249" s="1087"/>
      <c r="WE249" s="1087"/>
      <c r="WF249" s="1087"/>
      <c r="WG249" s="1087"/>
      <c r="WH249" s="1087"/>
      <c r="WI249" s="1087"/>
      <c r="WJ249" s="1087"/>
      <c r="WK249" s="1087"/>
      <c r="WL249" s="1087"/>
      <c r="WM249" s="1087"/>
      <c r="WN249" s="1087"/>
      <c r="WO249" s="1087"/>
      <c r="WP249" s="1087"/>
      <c r="WQ249" s="1087"/>
      <c r="WR249" s="1087"/>
      <c r="WS249" s="1087"/>
      <c r="WT249" s="1087"/>
      <c r="WU249" s="1087"/>
      <c r="WV249" s="1087"/>
      <c r="WW249" s="1087"/>
      <c r="WX249" s="1087"/>
      <c r="WY249" s="1087"/>
      <c r="WZ249" s="1087"/>
      <c r="XA249" s="1087"/>
      <c r="XB249" s="1087"/>
      <c r="XC249" s="1087"/>
      <c r="XD249" s="1087"/>
      <c r="XE249" s="1087"/>
      <c r="XF249" s="1087"/>
      <c r="XG249" s="1087"/>
      <c r="XH249" s="1087"/>
      <c r="XI249" s="1087"/>
      <c r="XJ249" s="1087"/>
      <c r="XK249" s="1087"/>
      <c r="XL249" s="1087"/>
      <c r="XM249" s="1087"/>
      <c r="XN249" s="1087"/>
      <c r="XO249" s="1087"/>
      <c r="XP249" s="1087"/>
      <c r="XQ249" s="1087"/>
      <c r="XR249" s="1087"/>
      <c r="XS249" s="1087"/>
      <c r="XT249" s="1087"/>
      <c r="XU249" s="1087"/>
      <c r="XV249" s="1087"/>
      <c r="XW249" s="1087"/>
      <c r="XX249" s="1087"/>
      <c r="XY249" s="1087"/>
      <c r="XZ249" s="1087"/>
      <c r="YA249" s="1087"/>
      <c r="YB249" s="1087"/>
      <c r="YC249" s="1087"/>
      <c r="YD249" s="1087"/>
      <c r="YE249" s="1087"/>
      <c r="YF249" s="1087"/>
      <c r="YG249" s="1087"/>
      <c r="YH249" s="1087"/>
      <c r="YI249" s="1087"/>
      <c r="YJ249" s="1087"/>
      <c r="YK249" s="1087"/>
      <c r="YL249" s="1087"/>
      <c r="YM249" s="1087"/>
      <c r="YN249" s="1087"/>
      <c r="YO249" s="1087"/>
      <c r="YP249" s="1087"/>
      <c r="YQ249" s="1087"/>
      <c r="YR249" s="1087"/>
      <c r="YS249" s="1087"/>
      <c r="YT249" s="1087"/>
      <c r="YU249" s="1087"/>
      <c r="YV249" s="1087"/>
      <c r="YW249" s="1087"/>
      <c r="YX249" s="1087"/>
      <c r="YY249" s="1087"/>
      <c r="YZ249" s="1087"/>
      <c r="ZA249" s="1087"/>
      <c r="ZB249" s="1087"/>
      <c r="ZC249" s="1087"/>
      <c r="ZD249" s="1087"/>
      <c r="ZE249" s="1087"/>
      <c r="ZF249" s="1087"/>
      <c r="ZG249" s="1087"/>
      <c r="ZH249" s="1087"/>
      <c r="ZI249" s="1087"/>
      <c r="ZJ249" s="1087"/>
      <c r="ZK249" s="1087"/>
      <c r="ZL249" s="1087"/>
      <c r="ZM249" s="1087"/>
      <c r="ZN249" s="1087"/>
      <c r="ZO249" s="1087"/>
      <c r="ZP249" s="1087"/>
      <c r="ZQ249" s="1087"/>
      <c r="ZR249" s="1087"/>
      <c r="ZS249" s="1087"/>
      <c r="ZT249" s="1087"/>
      <c r="ZU249" s="1087"/>
      <c r="ZV249" s="1087"/>
      <c r="ZW249" s="1087"/>
      <c r="ZX249" s="1087"/>
      <c r="ZY249" s="1087"/>
      <c r="ZZ249" s="1087"/>
      <c r="AAA249" s="1087"/>
      <c r="AAB249" s="1087"/>
      <c r="AAC249" s="1087"/>
      <c r="AAD249" s="1087"/>
      <c r="AAE249" s="1087"/>
      <c r="AAF249" s="1087"/>
      <c r="AAG249" s="1087"/>
      <c r="AAH249" s="1087"/>
      <c r="AAI249" s="1087"/>
      <c r="AAJ249" s="1087"/>
      <c r="AAK249" s="1087"/>
      <c r="AAL249" s="1087"/>
      <c r="AAM249" s="1087"/>
      <c r="AAN249" s="1087"/>
      <c r="AAO249" s="1087"/>
      <c r="AAP249" s="1087"/>
      <c r="AAQ249" s="1087"/>
      <c r="AAR249" s="1087"/>
      <c r="AAS249" s="1087"/>
      <c r="AAT249" s="1087"/>
      <c r="AAU249" s="1087"/>
      <c r="AAV249" s="1087"/>
      <c r="AAW249" s="1087"/>
      <c r="AAX249" s="1087"/>
      <c r="AAY249" s="1087"/>
      <c r="AAZ249" s="1087"/>
      <c r="ABA249" s="1087"/>
      <c r="ABB249" s="1087"/>
      <c r="ABC249" s="1087"/>
      <c r="ABD249" s="1087"/>
      <c r="ABE249" s="1087"/>
      <c r="ABF249" s="1087"/>
      <c r="ABG249" s="1087"/>
      <c r="ABH249" s="1087"/>
      <c r="ABI249" s="1087"/>
      <c r="ABJ249" s="1087"/>
      <c r="ABK249" s="1087"/>
      <c r="ABL249" s="1087"/>
      <c r="ABM249" s="1087"/>
      <c r="ABN249" s="1087"/>
      <c r="ABO249" s="1087"/>
      <c r="ABP249" s="1087"/>
      <c r="ABQ249" s="1087"/>
      <c r="ABR249" s="1087"/>
      <c r="ABS249" s="1087"/>
      <c r="ABT249" s="1087"/>
      <c r="ABU249" s="1087"/>
      <c r="ABV249" s="1087"/>
      <c r="ABW249" s="1087"/>
      <c r="ABX249" s="1087"/>
      <c r="ABY249" s="1087"/>
      <c r="ABZ249" s="1087"/>
      <c r="ACA249" s="1087"/>
      <c r="ACB249" s="1087"/>
      <c r="ACC249" s="1087"/>
      <c r="ACD249" s="1087"/>
      <c r="ACE249" s="1087"/>
      <c r="ACF249" s="1087"/>
      <c r="ACG249" s="1087"/>
      <c r="ACH249" s="1087"/>
      <c r="ACI249" s="1087"/>
      <c r="ACJ249" s="1087"/>
      <c r="ACK249" s="1087"/>
      <c r="ACL249" s="1087"/>
      <c r="ACM249" s="1087"/>
      <c r="ACN249" s="1087"/>
      <c r="ACO249" s="1087"/>
      <c r="ACP249" s="1087"/>
      <c r="ACQ249" s="1087"/>
      <c r="ACR249" s="1087"/>
      <c r="ACS249" s="1087"/>
      <c r="ACT249" s="1087"/>
      <c r="ACU249" s="1087"/>
      <c r="ACV249" s="1087"/>
      <c r="ACW249" s="1087"/>
      <c r="ACX249" s="1087"/>
      <c r="ACY249" s="1087"/>
      <c r="ACZ249" s="1087"/>
      <c r="ADA249" s="1087"/>
      <c r="ADB249" s="1087"/>
      <c r="ADC249" s="1087"/>
      <c r="ADD249" s="1087"/>
      <c r="ADE249" s="1087"/>
      <c r="ADF249" s="1087"/>
      <c r="ADG249" s="1087"/>
      <c r="ADH249" s="1087"/>
      <c r="ADI249" s="1087"/>
      <c r="ADJ249" s="1087"/>
      <c r="ADK249" s="1087"/>
      <c r="ADL249" s="1087"/>
      <c r="ADM249" s="1087"/>
      <c r="ADN249" s="1087"/>
      <c r="ADO249" s="1087"/>
      <c r="ADP249" s="1087"/>
      <c r="ADQ249" s="1087"/>
      <c r="ADR249" s="1087"/>
      <c r="ADS249" s="1087"/>
      <c r="ADT249" s="1087"/>
      <c r="ADU249" s="1087"/>
      <c r="ADV249" s="1087"/>
      <c r="ADW249" s="1087"/>
      <c r="ADX249" s="1087"/>
      <c r="ADY249" s="1087"/>
      <c r="ADZ249" s="1087"/>
      <c r="AEA249" s="1087"/>
      <c r="AEB249" s="1087"/>
      <c r="AEC249" s="1087"/>
      <c r="AED249" s="1087"/>
      <c r="AEE249" s="1087"/>
      <c r="AEF249" s="1087"/>
      <c r="AEG249" s="1087"/>
      <c r="AEH249" s="1087"/>
      <c r="AEI249" s="1087"/>
      <c r="AEJ249" s="1087"/>
      <c r="AEK249" s="1087"/>
      <c r="AEL249" s="1087"/>
      <c r="AEM249" s="1087"/>
      <c r="AEN249" s="1087"/>
      <c r="AEO249" s="1087"/>
      <c r="AEP249" s="1087"/>
      <c r="AEQ249" s="1087"/>
      <c r="AER249" s="1087"/>
      <c r="AES249" s="1087"/>
      <c r="AET249" s="1087"/>
      <c r="AEU249" s="1087"/>
      <c r="AEV249" s="1087"/>
      <c r="AEW249" s="1087"/>
      <c r="AEX249" s="1087"/>
      <c r="AEY249" s="1087"/>
      <c r="AEZ249" s="1087"/>
      <c r="AFA249" s="1087"/>
      <c r="AFB249" s="1087"/>
      <c r="AFC249" s="1087"/>
      <c r="AFD249" s="1087"/>
      <c r="AFE249" s="1087"/>
      <c r="AFF249" s="1087"/>
      <c r="AFG249" s="1087"/>
      <c r="AFH249" s="1087"/>
      <c r="AFI249" s="1087"/>
      <c r="AFJ249" s="1087"/>
      <c r="AFK249" s="1087"/>
      <c r="AFL249" s="1087"/>
      <c r="AFM249" s="1087"/>
      <c r="AFN249" s="1087"/>
      <c r="AFO249" s="1087"/>
      <c r="AFP249" s="1087"/>
      <c r="AFQ249" s="1087"/>
      <c r="AFR249" s="1087"/>
      <c r="AFS249" s="1087"/>
      <c r="AFT249" s="1087"/>
      <c r="AFU249" s="1087"/>
      <c r="AFV249" s="1087"/>
      <c r="AFW249" s="1087"/>
      <c r="AFX249" s="1087"/>
      <c r="AFY249" s="1087"/>
      <c r="AFZ249" s="1087"/>
      <c r="AGA249" s="1087"/>
      <c r="AGB249" s="1087"/>
      <c r="AGC249" s="1087"/>
      <c r="AGD249" s="1087"/>
      <c r="AGE249" s="1087"/>
      <c r="AGF249" s="1087"/>
      <c r="AGG249" s="1087"/>
      <c r="AGH249" s="1087"/>
      <c r="AGI249" s="1087"/>
      <c r="AGJ249" s="1087"/>
      <c r="AGK249" s="1087"/>
      <c r="AGL249" s="1087"/>
      <c r="AGM249" s="1087"/>
      <c r="AGN249" s="1087"/>
      <c r="AGO249" s="1087"/>
      <c r="AGP249" s="1087"/>
      <c r="AGQ249" s="1087"/>
      <c r="AGR249" s="1087"/>
      <c r="AGS249" s="1087"/>
      <c r="AGT249" s="1087"/>
      <c r="AGU249" s="1087"/>
      <c r="AGV249" s="1087"/>
      <c r="AGW249" s="1087"/>
      <c r="AGX249" s="1087"/>
      <c r="AGY249" s="1087"/>
      <c r="AGZ249" s="1087"/>
      <c r="AHA249" s="1087"/>
      <c r="AHB249" s="1087"/>
      <c r="AHC249" s="1087"/>
      <c r="AHD249" s="1087"/>
      <c r="AHE249" s="1087"/>
      <c r="AHF249" s="1087"/>
      <c r="AHG249" s="1087"/>
      <c r="AHH249" s="1087"/>
      <c r="AHI249" s="1087"/>
      <c r="AHJ249" s="1087"/>
      <c r="AHK249" s="1087"/>
      <c r="AHL249" s="1087"/>
      <c r="AHM249" s="1087"/>
      <c r="AHN249" s="1087"/>
      <c r="AHO249" s="1087"/>
      <c r="AHP249" s="1087"/>
      <c r="AHQ249" s="1087"/>
      <c r="AHR249" s="1087"/>
      <c r="AHS249" s="1087"/>
      <c r="AHT249" s="1087"/>
      <c r="AHU249" s="1087"/>
      <c r="AHV249" s="1087"/>
      <c r="AHW249" s="1087"/>
      <c r="AHX249" s="1087"/>
      <c r="AHY249" s="1087"/>
      <c r="AHZ249" s="1087"/>
      <c r="AIA249" s="1087"/>
      <c r="AIB249" s="1087"/>
      <c r="AIC249" s="1087"/>
      <c r="AID249" s="1087"/>
      <c r="AIE249" s="1087"/>
      <c r="AIF249" s="1087"/>
      <c r="AIG249" s="1087"/>
      <c r="AIH249" s="1087"/>
      <c r="AII249" s="1087"/>
      <c r="AIJ249" s="1087"/>
      <c r="AIK249" s="1087"/>
      <c r="AIL249" s="1087"/>
      <c r="AIM249" s="1087"/>
      <c r="AIN249" s="1087"/>
      <c r="AIO249" s="1087"/>
      <c r="AIP249" s="1087"/>
      <c r="AIQ249" s="1087"/>
      <c r="AIR249" s="1087"/>
      <c r="AIS249" s="1087"/>
      <c r="AIT249" s="1087"/>
      <c r="AIU249" s="1087"/>
      <c r="AIV249" s="1087"/>
      <c r="AIW249" s="1087"/>
      <c r="AIX249" s="1087"/>
      <c r="AIY249" s="1087"/>
      <c r="AIZ249" s="1087"/>
      <c r="AJA249" s="1087"/>
      <c r="AJB249" s="1087"/>
      <c r="AJC249" s="1087"/>
      <c r="AJD249" s="1087"/>
      <c r="AJE249" s="1087"/>
      <c r="AJF249" s="1087"/>
      <c r="AJG249" s="1087"/>
      <c r="AJH249" s="1087"/>
      <c r="AJI249" s="1087"/>
      <c r="AJJ249" s="1087"/>
      <c r="AJK249" s="1087"/>
      <c r="AJL249" s="1087"/>
      <c r="AJM249" s="1087"/>
      <c r="AJN249" s="1087"/>
      <c r="AJO249" s="1087"/>
      <c r="AJP249" s="1087"/>
      <c r="AJQ249" s="1087"/>
      <c r="AJR249" s="1087"/>
      <c r="AJS249" s="1087"/>
      <c r="AJT249" s="1087"/>
      <c r="AJU249" s="1087"/>
      <c r="AJV249" s="1087"/>
      <c r="AJW249" s="1087"/>
      <c r="AJX249" s="1087"/>
      <c r="AJY249" s="1087"/>
      <c r="AJZ249" s="1087"/>
      <c r="AKA249" s="1087"/>
      <c r="AKB249" s="1087"/>
      <c r="AKC249" s="1087"/>
      <c r="AKD249" s="1087"/>
      <c r="AKE249" s="1087"/>
      <c r="AKF249" s="1087"/>
      <c r="AKG249" s="1087"/>
      <c r="AKH249" s="1087"/>
      <c r="AKI249" s="1087"/>
      <c r="AKJ249" s="1087"/>
      <c r="AKK249" s="1087"/>
      <c r="AKL249" s="1087"/>
      <c r="AKM249" s="1087"/>
      <c r="AKN249" s="1087"/>
      <c r="AKO249" s="1087"/>
      <c r="AKP249" s="1087"/>
      <c r="AKQ249" s="1087"/>
      <c r="AKR249" s="1087"/>
      <c r="AKS249" s="1087"/>
      <c r="AKT249" s="1087"/>
      <c r="AKU249" s="1087"/>
      <c r="AKV249" s="1087"/>
      <c r="AKW249" s="1087"/>
      <c r="AKX249" s="1087"/>
      <c r="AKY249" s="1087"/>
      <c r="AKZ249" s="1087"/>
      <c r="ALA249" s="1087"/>
      <c r="ALB249" s="1087"/>
      <c r="ALC249" s="1087"/>
      <c r="ALD249" s="1087"/>
      <c r="ALE249" s="1087"/>
      <c r="ALF249" s="1087"/>
      <c r="ALG249" s="1087"/>
      <c r="ALH249" s="1087"/>
      <c r="ALI249" s="1087"/>
      <c r="ALJ249" s="1087"/>
      <c r="ALK249" s="1087"/>
      <c r="ALL249" s="1087"/>
      <c r="ALM249" s="1087"/>
      <c r="ALN249" s="1087"/>
      <c r="ALO249" s="1087"/>
      <c r="ALP249" s="1087"/>
      <c r="ALQ249" s="1087"/>
      <c r="ALR249" s="1087"/>
      <c r="ALS249" s="1087"/>
      <c r="ALT249" s="1087"/>
      <c r="ALU249" s="1087"/>
      <c r="ALV249" s="1087"/>
      <c r="ALW249" s="1087"/>
      <c r="ALX249" s="1087"/>
      <c r="ALY249" s="1087"/>
      <c r="ALZ249" s="1087"/>
      <c r="AMA249" s="1087"/>
      <c r="AMB249" s="1087"/>
      <c r="AMC249" s="1087"/>
      <c r="AMD249" s="1087"/>
      <c r="AME249" s="1087"/>
      <c r="AMF249" s="1087"/>
      <c r="AMG249" s="1087"/>
      <c r="AMH249" s="1087"/>
    </row>
    <row r="250" spans="1:1024" s="793" customFormat="1" ht="12" x14ac:dyDescent="0.2">
      <c r="A250" s="1113" t="s">
        <v>2850</v>
      </c>
      <c r="B250" s="793" t="s">
        <v>4871</v>
      </c>
      <c r="C250" s="1085">
        <v>15000000</v>
      </c>
      <c r="D250" s="1085">
        <v>0</v>
      </c>
      <c r="E250" s="1085">
        <v>15000000</v>
      </c>
      <c r="F250" s="1085">
        <v>2622814.65</v>
      </c>
      <c r="G250" s="1085">
        <v>12377185.35</v>
      </c>
      <c r="H250" s="1357">
        <f t="shared" si="6"/>
        <v>0.17485430999999999</v>
      </c>
      <c r="I250" s="1087"/>
      <c r="J250" s="1087"/>
      <c r="K250" s="1087"/>
      <c r="L250" s="1087"/>
      <c r="M250" s="1087"/>
      <c r="N250" s="1087"/>
      <c r="O250" s="1087"/>
      <c r="P250" s="1087"/>
      <c r="Q250" s="1087"/>
      <c r="R250" s="1087"/>
      <c r="S250" s="1087"/>
      <c r="T250" s="1087"/>
      <c r="U250" s="1087"/>
      <c r="V250" s="1087"/>
      <c r="W250" s="1087"/>
      <c r="X250" s="1087"/>
      <c r="Y250" s="1087"/>
      <c r="Z250" s="1087"/>
      <c r="AA250" s="1087"/>
      <c r="AB250" s="1087"/>
      <c r="AC250" s="1087"/>
      <c r="AD250" s="1087"/>
      <c r="AE250" s="1087"/>
      <c r="AF250" s="1087"/>
      <c r="AG250" s="1087"/>
      <c r="AH250" s="1087"/>
      <c r="AI250" s="1087"/>
      <c r="AJ250" s="1087"/>
      <c r="AK250" s="1087"/>
      <c r="AL250" s="1087"/>
      <c r="AM250" s="1087"/>
      <c r="AN250" s="1087"/>
      <c r="AO250" s="1087"/>
      <c r="AP250" s="1087"/>
      <c r="AQ250" s="1087"/>
      <c r="AR250" s="1087"/>
      <c r="AS250" s="1087"/>
      <c r="AT250" s="1087"/>
      <c r="AU250" s="1087"/>
      <c r="AV250" s="1087"/>
      <c r="AW250" s="1087"/>
      <c r="AX250" s="1087"/>
      <c r="AY250" s="1087"/>
      <c r="AZ250" s="1087"/>
      <c r="BA250" s="1087"/>
      <c r="BB250" s="1087"/>
      <c r="BC250" s="1087"/>
      <c r="BD250" s="1087"/>
      <c r="BE250" s="1087"/>
      <c r="BF250" s="1087"/>
      <c r="BG250" s="1087"/>
      <c r="BH250" s="1087"/>
      <c r="BI250" s="1087"/>
      <c r="BJ250" s="1087"/>
      <c r="BK250" s="1087"/>
      <c r="BL250" s="1087"/>
      <c r="BM250" s="1087"/>
      <c r="BN250" s="1087"/>
      <c r="BO250" s="1087"/>
      <c r="BP250" s="1087"/>
      <c r="BQ250" s="1087"/>
      <c r="BR250" s="1087"/>
      <c r="BS250" s="1087"/>
      <c r="BT250" s="1087"/>
      <c r="BU250" s="1087"/>
      <c r="BV250" s="1087"/>
      <c r="BW250" s="1087"/>
      <c r="BX250" s="1087"/>
      <c r="BY250" s="1087"/>
      <c r="BZ250" s="1087"/>
      <c r="CA250" s="1087"/>
      <c r="CB250" s="1087"/>
      <c r="CC250" s="1087"/>
      <c r="CD250" s="1087"/>
      <c r="CE250" s="1087"/>
      <c r="CF250" s="1087"/>
      <c r="CG250" s="1087"/>
      <c r="CH250" s="1087"/>
      <c r="CI250" s="1087"/>
      <c r="CJ250" s="1087"/>
      <c r="CK250" s="1087"/>
      <c r="CL250" s="1087"/>
      <c r="CM250" s="1087"/>
      <c r="CN250" s="1087"/>
      <c r="CO250" s="1087"/>
      <c r="CP250" s="1087"/>
      <c r="CQ250" s="1087"/>
      <c r="CR250" s="1087"/>
      <c r="CS250" s="1087"/>
      <c r="CT250" s="1087"/>
      <c r="CU250" s="1087"/>
      <c r="CV250" s="1087"/>
      <c r="CW250" s="1087"/>
      <c r="CX250" s="1087"/>
      <c r="CY250" s="1087"/>
      <c r="CZ250" s="1087"/>
      <c r="DA250" s="1087"/>
      <c r="DB250" s="1087"/>
      <c r="DC250" s="1087"/>
      <c r="DD250" s="1087"/>
      <c r="DE250" s="1087"/>
      <c r="DF250" s="1087"/>
      <c r="DG250" s="1087"/>
      <c r="DH250" s="1087"/>
      <c r="DI250" s="1087"/>
      <c r="DJ250" s="1087"/>
      <c r="DK250" s="1087"/>
      <c r="DL250" s="1087"/>
      <c r="DM250" s="1087"/>
      <c r="DN250" s="1087"/>
      <c r="DO250" s="1087"/>
      <c r="DP250" s="1087"/>
      <c r="DQ250" s="1087"/>
      <c r="DR250" s="1087"/>
      <c r="DS250" s="1087"/>
      <c r="DT250" s="1087"/>
      <c r="DU250" s="1087"/>
      <c r="DV250" s="1087"/>
      <c r="DW250" s="1087"/>
      <c r="DX250" s="1087"/>
      <c r="DY250" s="1087"/>
      <c r="DZ250" s="1087"/>
      <c r="EA250" s="1087"/>
      <c r="EB250" s="1087"/>
      <c r="EC250" s="1087"/>
      <c r="ED250" s="1087"/>
      <c r="EE250" s="1087"/>
      <c r="EF250" s="1087"/>
      <c r="EG250" s="1087"/>
      <c r="EH250" s="1087"/>
      <c r="EI250" s="1087"/>
      <c r="EJ250" s="1087"/>
      <c r="EK250" s="1087"/>
      <c r="EL250" s="1087"/>
      <c r="EM250" s="1087"/>
      <c r="EN250" s="1087"/>
      <c r="EO250" s="1087"/>
      <c r="EP250" s="1087"/>
      <c r="EQ250" s="1087"/>
      <c r="ER250" s="1087"/>
      <c r="ES250" s="1087"/>
      <c r="ET250" s="1087"/>
      <c r="EU250" s="1087"/>
      <c r="EV250" s="1087"/>
      <c r="EW250" s="1087"/>
      <c r="EX250" s="1087"/>
      <c r="EY250" s="1087"/>
      <c r="EZ250" s="1087"/>
      <c r="FA250" s="1087"/>
      <c r="FB250" s="1087"/>
      <c r="FC250" s="1087"/>
      <c r="FD250" s="1087"/>
      <c r="FE250" s="1087"/>
      <c r="FF250" s="1087"/>
      <c r="FG250" s="1087"/>
      <c r="FH250" s="1087"/>
      <c r="FI250" s="1087"/>
      <c r="FJ250" s="1087"/>
      <c r="FK250" s="1087"/>
      <c r="FL250" s="1087"/>
      <c r="FM250" s="1087"/>
      <c r="FN250" s="1087"/>
      <c r="FO250" s="1087"/>
      <c r="FP250" s="1087"/>
      <c r="FQ250" s="1087"/>
      <c r="FR250" s="1087"/>
      <c r="FS250" s="1087"/>
      <c r="FT250" s="1087"/>
      <c r="FU250" s="1087"/>
      <c r="FV250" s="1087"/>
      <c r="FW250" s="1087"/>
      <c r="FX250" s="1087"/>
      <c r="FY250" s="1087"/>
      <c r="FZ250" s="1087"/>
      <c r="GA250" s="1087"/>
      <c r="GB250" s="1087"/>
      <c r="GC250" s="1087"/>
      <c r="GD250" s="1087"/>
      <c r="GE250" s="1087"/>
      <c r="GF250" s="1087"/>
      <c r="GG250" s="1087"/>
      <c r="GH250" s="1087"/>
      <c r="GI250" s="1087"/>
      <c r="GJ250" s="1087"/>
      <c r="GK250" s="1087"/>
      <c r="GL250" s="1087"/>
      <c r="GM250" s="1087"/>
      <c r="GN250" s="1087"/>
      <c r="GO250" s="1087"/>
      <c r="GP250" s="1087"/>
      <c r="GQ250" s="1087"/>
      <c r="GR250" s="1087"/>
      <c r="GS250" s="1087"/>
      <c r="GT250" s="1087"/>
      <c r="GU250" s="1087"/>
      <c r="GV250" s="1087"/>
      <c r="GW250" s="1087"/>
      <c r="GX250" s="1087"/>
      <c r="GY250" s="1087"/>
      <c r="GZ250" s="1087"/>
      <c r="HA250" s="1087"/>
      <c r="HB250" s="1087"/>
      <c r="HC250" s="1087"/>
      <c r="HD250" s="1087"/>
      <c r="HE250" s="1087"/>
      <c r="HF250" s="1087"/>
      <c r="HG250" s="1087"/>
      <c r="HH250" s="1087"/>
      <c r="HI250" s="1087"/>
      <c r="HJ250" s="1087"/>
      <c r="HK250" s="1087"/>
      <c r="HL250" s="1087"/>
      <c r="HM250" s="1087"/>
      <c r="HN250" s="1087"/>
      <c r="HO250" s="1087"/>
      <c r="HP250" s="1087"/>
      <c r="HQ250" s="1087"/>
      <c r="HR250" s="1087"/>
      <c r="HS250" s="1087"/>
      <c r="HT250" s="1087"/>
      <c r="HU250" s="1087"/>
      <c r="HV250" s="1087"/>
      <c r="HW250" s="1087"/>
      <c r="HX250" s="1087"/>
      <c r="HY250" s="1087"/>
      <c r="HZ250" s="1087"/>
      <c r="IA250" s="1087"/>
      <c r="IB250" s="1087"/>
      <c r="IC250" s="1087"/>
      <c r="ID250" s="1087"/>
      <c r="IE250" s="1087"/>
      <c r="IF250" s="1087"/>
      <c r="IG250" s="1087"/>
      <c r="IH250" s="1087"/>
      <c r="II250" s="1087"/>
      <c r="IJ250" s="1087"/>
      <c r="IK250" s="1087"/>
      <c r="IL250" s="1087"/>
      <c r="IM250" s="1087"/>
      <c r="IN250" s="1087"/>
      <c r="IO250" s="1087"/>
      <c r="IP250" s="1087"/>
      <c r="IQ250" s="1087"/>
      <c r="IR250" s="1087"/>
      <c r="IS250" s="1087"/>
      <c r="IT250" s="1087"/>
      <c r="IU250" s="1087"/>
      <c r="IV250" s="1087"/>
      <c r="IW250" s="1087"/>
      <c r="IX250" s="1087"/>
      <c r="IY250" s="1087"/>
      <c r="IZ250" s="1087"/>
      <c r="JA250" s="1087"/>
      <c r="JB250" s="1087"/>
      <c r="JC250" s="1087"/>
      <c r="JD250" s="1087"/>
      <c r="JE250" s="1087"/>
      <c r="JF250" s="1087"/>
      <c r="JG250" s="1087"/>
      <c r="JH250" s="1087"/>
      <c r="JI250" s="1087"/>
      <c r="JJ250" s="1087"/>
      <c r="JK250" s="1087"/>
      <c r="JL250" s="1087"/>
      <c r="JM250" s="1087"/>
      <c r="JN250" s="1087"/>
      <c r="JO250" s="1087"/>
      <c r="JP250" s="1087"/>
      <c r="JQ250" s="1087"/>
      <c r="JR250" s="1087"/>
      <c r="JS250" s="1087"/>
      <c r="JT250" s="1087"/>
      <c r="JU250" s="1087"/>
      <c r="JV250" s="1087"/>
      <c r="JW250" s="1087"/>
      <c r="JX250" s="1087"/>
      <c r="JY250" s="1087"/>
      <c r="JZ250" s="1087"/>
      <c r="KA250" s="1087"/>
      <c r="KB250" s="1087"/>
      <c r="KC250" s="1087"/>
      <c r="KD250" s="1087"/>
      <c r="KE250" s="1087"/>
      <c r="KF250" s="1087"/>
      <c r="KG250" s="1087"/>
      <c r="KH250" s="1087"/>
      <c r="KI250" s="1087"/>
      <c r="KJ250" s="1087"/>
      <c r="KK250" s="1087"/>
      <c r="KL250" s="1087"/>
      <c r="KM250" s="1087"/>
      <c r="KN250" s="1087"/>
      <c r="KO250" s="1087"/>
      <c r="KP250" s="1087"/>
      <c r="KQ250" s="1087"/>
      <c r="KR250" s="1087"/>
      <c r="KS250" s="1087"/>
      <c r="KT250" s="1087"/>
      <c r="KU250" s="1087"/>
      <c r="KV250" s="1087"/>
      <c r="KW250" s="1087"/>
      <c r="KX250" s="1087"/>
      <c r="KY250" s="1087"/>
      <c r="KZ250" s="1087"/>
      <c r="LA250" s="1087"/>
      <c r="LB250" s="1087"/>
      <c r="LC250" s="1087"/>
      <c r="LD250" s="1087"/>
      <c r="LE250" s="1087"/>
      <c r="LF250" s="1087"/>
      <c r="LG250" s="1087"/>
      <c r="LH250" s="1087"/>
      <c r="LI250" s="1087"/>
      <c r="LJ250" s="1087"/>
      <c r="LK250" s="1087"/>
      <c r="LL250" s="1087"/>
      <c r="LM250" s="1087"/>
      <c r="LN250" s="1087"/>
      <c r="LO250" s="1087"/>
      <c r="LP250" s="1087"/>
      <c r="LQ250" s="1087"/>
      <c r="LR250" s="1087"/>
      <c r="LS250" s="1087"/>
      <c r="LT250" s="1087"/>
      <c r="LU250" s="1087"/>
      <c r="LV250" s="1087"/>
      <c r="LW250" s="1087"/>
      <c r="LX250" s="1087"/>
      <c r="LY250" s="1087"/>
      <c r="LZ250" s="1087"/>
      <c r="MA250" s="1087"/>
      <c r="MB250" s="1087"/>
      <c r="MC250" s="1087"/>
      <c r="MD250" s="1087"/>
      <c r="ME250" s="1087"/>
      <c r="MF250" s="1087"/>
      <c r="MG250" s="1087"/>
      <c r="MH250" s="1087"/>
      <c r="MI250" s="1087"/>
      <c r="MJ250" s="1087"/>
      <c r="MK250" s="1087"/>
      <c r="ML250" s="1087"/>
      <c r="MM250" s="1087"/>
      <c r="MN250" s="1087"/>
      <c r="MO250" s="1087"/>
      <c r="MP250" s="1087"/>
      <c r="MQ250" s="1087"/>
      <c r="MR250" s="1087"/>
      <c r="MS250" s="1087"/>
      <c r="MT250" s="1087"/>
      <c r="MU250" s="1087"/>
      <c r="MV250" s="1087"/>
      <c r="MW250" s="1087"/>
      <c r="MX250" s="1087"/>
      <c r="MY250" s="1087"/>
      <c r="MZ250" s="1087"/>
      <c r="NA250" s="1087"/>
      <c r="NB250" s="1087"/>
      <c r="NC250" s="1087"/>
      <c r="ND250" s="1087"/>
      <c r="NE250" s="1087"/>
      <c r="NF250" s="1087"/>
      <c r="NG250" s="1087"/>
      <c r="NH250" s="1087"/>
      <c r="NI250" s="1087"/>
      <c r="NJ250" s="1087"/>
      <c r="NK250" s="1087"/>
      <c r="NL250" s="1087"/>
      <c r="NM250" s="1087"/>
      <c r="NN250" s="1087"/>
      <c r="NO250" s="1087"/>
      <c r="NP250" s="1087"/>
      <c r="NQ250" s="1087"/>
      <c r="NR250" s="1087"/>
      <c r="NS250" s="1087"/>
      <c r="NT250" s="1087"/>
      <c r="NU250" s="1087"/>
      <c r="NV250" s="1087"/>
      <c r="NW250" s="1087"/>
      <c r="NX250" s="1087"/>
      <c r="NY250" s="1087"/>
      <c r="NZ250" s="1087"/>
      <c r="OA250" s="1087"/>
      <c r="OB250" s="1087"/>
      <c r="OC250" s="1087"/>
      <c r="OD250" s="1087"/>
      <c r="OE250" s="1087"/>
      <c r="OF250" s="1087"/>
      <c r="OG250" s="1087"/>
      <c r="OH250" s="1087"/>
      <c r="OI250" s="1087"/>
      <c r="OJ250" s="1087"/>
      <c r="OK250" s="1087"/>
      <c r="OL250" s="1087"/>
      <c r="OM250" s="1087"/>
      <c r="ON250" s="1087"/>
      <c r="OO250" s="1087"/>
      <c r="OP250" s="1087"/>
      <c r="OQ250" s="1087"/>
      <c r="OR250" s="1087"/>
      <c r="OS250" s="1087"/>
      <c r="OT250" s="1087"/>
      <c r="OU250" s="1087"/>
      <c r="OV250" s="1087"/>
      <c r="OW250" s="1087"/>
      <c r="OX250" s="1087"/>
      <c r="OY250" s="1087"/>
      <c r="OZ250" s="1087"/>
      <c r="PA250" s="1087"/>
      <c r="PB250" s="1087"/>
      <c r="PC250" s="1087"/>
      <c r="PD250" s="1087"/>
      <c r="PE250" s="1087"/>
      <c r="PF250" s="1087"/>
      <c r="PG250" s="1087"/>
      <c r="PH250" s="1087"/>
      <c r="PI250" s="1087"/>
      <c r="PJ250" s="1087"/>
      <c r="PK250" s="1087"/>
      <c r="PL250" s="1087"/>
      <c r="PM250" s="1087"/>
      <c r="PN250" s="1087"/>
      <c r="PO250" s="1087"/>
      <c r="PP250" s="1087"/>
      <c r="PQ250" s="1087"/>
      <c r="PR250" s="1087"/>
      <c r="PS250" s="1087"/>
      <c r="PT250" s="1087"/>
      <c r="PU250" s="1087"/>
      <c r="PV250" s="1087"/>
      <c r="PW250" s="1087"/>
      <c r="PX250" s="1087"/>
      <c r="PY250" s="1087"/>
      <c r="PZ250" s="1087"/>
      <c r="QA250" s="1087"/>
      <c r="QB250" s="1087"/>
      <c r="QC250" s="1087"/>
      <c r="QD250" s="1087"/>
      <c r="QE250" s="1087"/>
      <c r="QF250" s="1087"/>
      <c r="QG250" s="1087"/>
      <c r="QH250" s="1087"/>
      <c r="QI250" s="1087"/>
      <c r="QJ250" s="1087"/>
      <c r="QK250" s="1087"/>
      <c r="QL250" s="1087"/>
      <c r="QM250" s="1087"/>
      <c r="QN250" s="1087"/>
      <c r="QO250" s="1087"/>
      <c r="QP250" s="1087"/>
      <c r="QQ250" s="1087"/>
      <c r="QR250" s="1087"/>
      <c r="QS250" s="1087"/>
      <c r="QT250" s="1087"/>
      <c r="QU250" s="1087"/>
      <c r="QV250" s="1087"/>
      <c r="QW250" s="1087"/>
      <c r="QX250" s="1087"/>
      <c r="QY250" s="1087"/>
      <c r="QZ250" s="1087"/>
      <c r="RA250" s="1087"/>
      <c r="RB250" s="1087"/>
      <c r="RC250" s="1087"/>
      <c r="RD250" s="1087"/>
      <c r="RE250" s="1087"/>
      <c r="RF250" s="1087"/>
      <c r="RG250" s="1087"/>
      <c r="RH250" s="1087"/>
      <c r="RI250" s="1087"/>
      <c r="RJ250" s="1087"/>
      <c r="RK250" s="1087"/>
      <c r="RL250" s="1087"/>
      <c r="RM250" s="1087"/>
      <c r="RN250" s="1087"/>
      <c r="RO250" s="1087"/>
      <c r="RP250" s="1087"/>
      <c r="RQ250" s="1087"/>
      <c r="RR250" s="1087"/>
      <c r="RS250" s="1087"/>
      <c r="RT250" s="1087"/>
      <c r="RU250" s="1087"/>
      <c r="RV250" s="1087"/>
      <c r="RW250" s="1087"/>
      <c r="RX250" s="1087"/>
      <c r="RY250" s="1087"/>
      <c r="RZ250" s="1087"/>
      <c r="SA250" s="1087"/>
      <c r="SB250" s="1087"/>
      <c r="SC250" s="1087"/>
      <c r="SD250" s="1087"/>
      <c r="SE250" s="1087"/>
      <c r="SF250" s="1087"/>
      <c r="SG250" s="1087"/>
      <c r="SH250" s="1087"/>
      <c r="SI250" s="1087"/>
      <c r="SJ250" s="1087"/>
      <c r="SK250" s="1087"/>
      <c r="SL250" s="1087"/>
      <c r="SM250" s="1087"/>
      <c r="SN250" s="1087"/>
      <c r="SO250" s="1087"/>
      <c r="SP250" s="1087"/>
      <c r="SQ250" s="1087"/>
      <c r="SR250" s="1087"/>
      <c r="SS250" s="1087"/>
      <c r="ST250" s="1087"/>
      <c r="SU250" s="1087"/>
      <c r="SV250" s="1087"/>
      <c r="SW250" s="1087"/>
      <c r="SX250" s="1087"/>
      <c r="SY250" s="1087"/>
      <c r="SZ250" s="1087"/>
      <c r="TA250" s="1087"/>
      <c r="TB250" s="1087"/>
      <c r="TC250" s="1087"/>
      <c r="TD250" s="1087"/>
      <c r="TE250" s="1087"/>
      <c r="TF250" s="1087"/>
      <c r="TG250" s="1087"/>
      <c r="TH250" s="1087"/>
      <c r="TI250" s="1087"/>
      <c r="TJ250" s="1087"/>
      <c r="TK250" s="1087"/>
      <c r="TL250" s="1087"/>
      <c r="TM250" s="1087"/>
      <c r="TN250" s="1087"/>
      <c r="TO250" s="1087"/>
      <c r="TP250" s="1087"/>
      <c r="TQ250" s="1087"/>
      <c r="TR250" s="1087"/>
      <c r="TS250" s="1087"/>
      <c r="TT250" s="1087"/>
      <c r="TU250" s="1087"/>
      <c r="TV250" s="1087"/>
      <c r="TW250" s="1087"/>
      <c r="TX250" s="1087"/>
      <c r="TY250" s="1087"/>
      <c r="TZ250" s="1087"/>
      <c r="UA250" s="1087"/>
      <c r="UB250" s="1087"/>
      <c r="UC250" s="1087"/>
      <c r="UD250" s="1087"/>
      <c r="UE250" s="1087"/>
      <c r="UF250" s="1087"/>
      <c r="UG250" s="1087"/>
      <c r="UH250" s="1087"/>
      <c r="UI250" s="1087"/>
      <c r="UJ250" s="1087"/>
      <c r="UK250" s="1087"/>
      <c r="UL250" s="1087"/>
      <c r="UM250" s="1087"/>
      <c r="UN250" s="1087"/>
      <c r="UO250" s="1087"/>
      <c r="UP250" s="1087"/>
      <c r="UQ250" s="1087"/>
      <c r="UR250" s="1087"/>
      <c r="US250" s="1087"/>
      <c r="UT250" s="1087"/>
      <c r="UU250" s="1087"/>
      <c r="UV250" s="1087"/>
      <c r="UW250" s="1087"/>
      <c r="UX250" s="1087"/>
      <c r="UY250" s="1087"/>
      <c r="UZ250" s="1087"/>
      <c r="VA250" s="1087"/>
      <c r="VB250" s="1087"/>
      <c r="VC250" s="1087"/>
      <c r="VD250" s="1087"/>
      <c r="VE250" s="1087"/>
      <c r="VF250" s="1087"/>
      <c r="VG250" s="1087"/>
      <c r="VH250" s="1087"/>
      <c r="VI250" s="1087"/>
      <c r="VJ250" s="1087"/>
      <c r="VK250" s="1087"/>
      <c r="VL250" s="1087"/>
      <c r="VM250" s="1087"/>
      <c r="VN250" s="1087"/>
      <c r="VO250" s="1087"/>
      <c r="VP250" s="1087"/>
      <c r="VQ250" s="1087"/>
      <c r="VR250" s="1087"/>
      <c r="VS250" s="1087"/>
      <c r="VT250" s="1087"/>
      <c r="VU250" s="1087"/>
      <c r="VV250" s="1087"/>
      <c r="VW250" s="1087"/>
      <c r="VX250" s="1087"/>
      <c r="VY250" s="1087"/>
      <c r="VZ250" s="1087"/>
      <c r="WA250" s="1087"/>
      <c r="WB250" s="1087"/>
      <c r="WC250" s="1087"/>
      <c r="WD250" s="1087"/>
      <c r="WE250" s="1087"/>
      <c r="WF250" s="1087"/>
      <c r="WG250" s="1087"/>
      <c r="WH250" s="1087"/>
      <c r="WI250" s="1087"/>
      <c r="WJ250" s="1087"/>
      <c r="WK250" s="1087"/>
      <c r="WL250" s="1087"/>
      <c r="WM250" s="1087"/>
      <c r="WN250" s="1087"/>
      <c r="WO250" s="1087"/>
      <c r="WP250" s="1087"/>
      <c r="WQ250" s="1087"/>
      <c r="WR250" s="1087"/>
      <c r="WS250" s="1087"/>
      <c r="WT250" s="1087"/>
      <c r="WU250" s="1087"/>
      <c r="WV250" s="1087"/>
      <c r="WW250" s="1087"/>
      <c r="WX250" s="1087"/>
      <c r="WY250" s="1087"/>
      <c r="WZ250" s="1087"/>
      <c r="XA250" s="1087"/>
      <c r="XB250" s="1087"/>
      <c r="XC250" s="1087"/>
      <c r="XD250" s="1087"/>
      <c r="XE250" s="1087"/>
      <c r="XF250" s="1087"/>
      <c r="XG250" s="1087"/>
      <c r="XH250" s="1087"/>
      <c r="XI250" s="1087"/>
      <c r="XJ250" s="1087"/>
      <c r="XK250" s="1087"/>
      <c r="XL250" s="1087"/>
      <c r="XM250" s="1087"/>
      <c r="XN250" s="1087"/>
      <c r="XO250" s="1087"/>
      <c r="XP250" s="1087"/>
      <c r="XQ250" s="1087"/>
      <c r="XR250" s="1087"/>
      <c r="XS250" s="1087"/>
      <c r="XT250" s="1087"/>
      <c r="XU250" s="1087"/>
      <c r="XV250" s="1087"/>
      <c r="XW250" s="1087"/>
      <c r="XX250" s="1087"/>
      <c r="XY250" s="1087"/>
      <c r="XZ250" s="1087"/>
      <c r="YA250" s="1087"/>
      <c r="YB250" s="1087"/>
      <c r="YC250" s="1087"/>
      <c r="YD250" s="1087"/>
      <c r="YE250" s="1087"/>
      <c r="YF250" s="1087"/>
      <c r="YG250" s="1087"/>
      <c r="YH250" s="1087"/>
      <c r="YI250" s="1087"/>
      <c r="YJ250" s="1087"/>
      <c r="YK250" s="1087"/>
      <c r="YL250" s="1087"/>
      <c r="YM250" s="1087"/>
      <c r="YN250" s="1087"/>
      <c r="YO250" s="1087"/>
      <c r="YP250" s="1087"/>
      <c r="YQ250" s="1087"/>
      <c r="YR250" s="1087"/>
      <c r="YS250" s="1087"/>
      <c r="YT250" s="1087"/>
      <c r="YU250" s="1087"/>
      <c r="YV250" s="1087"/>
      <c r="YW250" s="1087"/>
      <c r="YX250" s="1087"/>
      <c r="YY250" s="1087"/>
      <c r="YZ250" s="1087"/>
      <c r="ZA250" s="1087"/>
      <c r="ZB250" s="1087"/>
      <c r="ZC250" s="1087"/>
      <c r="ZD250" s="1087"/>
      <c r="ZE250" s="1087"/>
      <c r="ZF250" s="1087"/>
      <c r="ZG250" s="1087"/>
      <c r="ZH250" s="1087"/>
      <c r="ZI250" s="1087"/>
      <c r="ZJ250" s="1087"/>
      <c r="ZK250" s="1087"/>
      <c r="ZL250" s="1087"/>
      <c r="ZM250" s="1087"/>
      <c r="ZN250" s="1087"/>
      <c r="ZO250" s="1087"/>
      <c r="ZP250" s="1087"/>
      <c r="ZQ250" s="1087"/>
      <c r="ZR250" s="1087"/>
      <c r="ZS250" s="1087"/>
      <c r="ZT250" s="1087"/>
      <c r="ZU250" s="1087"/>
      <c r="ZV250" s="1087"/>
      <c r="ZW250" s="1087"/>
      <c r="ZX250" s="1087"/>
      <c r="ZY250" s="1087"/>
      <c r="ZZ250" s="1087"/>
      <c r="AAA250" s="1087"/>
      <c r="AAB250" s="1087"/>
      <c r="AAC250" s="1087"/>
      <c r="AAD250" s="1087"/>
      <c r="AAE250" s="1087"/>
      <c r="AAF250" s="1087"/>
      <c r="AAG250" s="1087"/>
      <c r="AAH250" s="1087"/>
      <c r="AAI250" s="1087"/>
      <c r="AAJ250" s="1087"/>
      <c r="AAK250" s="1087"/>
      <c r="AAL250" s="1087"/>
      <c r="AAM250" s="1087"/>
      <c r="AAN250" s="1087"/>
      <c r="AAO250" s="1087"/>
      <c r="AAP250" s="1087"/>
      <c r="AAQ250" s="1087"/>
      <c r="AAR250" s="1087"/>
      <c r="AAS250" s="1087"/>
      <c r="AAT250" s="1087"/>
      <c r="AAU250" s="1087"/>
      <c r="AAV250" s="1087"/>
      <c r="AAW250" s="1087"/>
      <c r="AAX250" s="1087"/>
      <c r="AAY250" s="1087"/>
      <c r="AAZ250" s="1087"/>
      <c r="ABA250" s="1087"/>
      <c r="ABB250" s="1087"/>
      <c r="ABC250" s="1087"/>
      <c r="ABD250" s="1087"/>
      <c r="ABE250" s="1087"/>
      <c r="ABF250" s="1087"/>
      <c r="ABG250" s="1087"/>
      <c r="ABH250" s="1087"/>
      <c r="ABI250" s="1087"/>
      <c r="ABJ250" s="1087"/>
      <c r="ABK250" s="1087"/>
      <c r="ABL250" s="1087"/>
      <c r="ABM250" s="1087"/>
      <c r="ABN250" s="1087"/>
      <c r="ABO250" s="1087"/>
      <c r="ABP250" s="1087"/>
      <c r="ABQ250" s="1087"/>
      <c r="ABR250" s="1087"/>
      <c r="ABS250" s="1087"/>
      <c r="ABT250" s="1087"/>
      <c r="ABU250" s="1087"/>
      <c r="ABV250" s="1087"/>
      <c r="ABW250" s="1087"/>
      <c r="ABX250" s="1087"/>
      <c r="ABY250" s="1087"/>
      <c r="ABZ250" s="1087"/>
      <c r="ACA250" s="1087"/>
      <c r="ACB250" s="1087"/>
      <c r="ACC250" s="1087"/>
      <c r="ACD250" s="1087"/>
      <c r="ACE250" s="1087"/>
      <c r="ACF250" s="1087"/>
      <c r="ACG250" s="1087"/>
      <c r="ACH250" s="1087"/>
      <c r="ACI250" s="1087"/>
      <c r="ACJ250" s="1087"/>
      <c r="ACK250" s="1087"/>
      <c r="ACL250" s="1087"/>
      <c r="ACM250" s="1087"/>
      <c r="ACN250" s="1087"/>
      <c r="ACO250" s="1087"/>
      <c r="ACP250" s="1087"/>
      <c r="ACQ250" s="1087"/>
      <c r="ACR250" s="1087"/>
      <c r="ACS250" s="1087"/>
      <c r="ACT250" s="1087"/>
      <c r="ACU250" s="1087"/>
      <c r="ACV250" s="1087"/>
      <c r="ACW250" s="1087"/>
      <c r="ACX250" s="1087"/>
      <c r="ACY250" s="1087"/>
      <c r="ACZ250" s="1087"/>
      <c r="ADA250" s="1087"/>
      <c r="ADB250" s="1087"/>
      <c r="ADC250" s="1087"/>
      <c r="ADD250" s="1087"/>
      <c r="ADE250" s="1087"/>
      <c r="ADF250" s="1087"/>
      <c r="ADG250" s="1087"/>
      <c r="ADH250" s="1087"/>
      <c r="ADI250" s="1087"/>
      <c r="ADJ250" s="1087"/>
      <c r="ADK250" s="1087"/>
      <c r="ADL250" s="1087"/>
      <c r="ADM250" s="1087"/>
      <c r="ADN250" s="1087"/>
      <c r="ADO250" s="1087"/>
      <c r="ADP250" s="1087"/>
      <c r="ADQ250" s="1087"/>
      <c r="ADR250" s="1087"/>
      <c r="ADS250" s="1087"/>
      <c r="ADT250" s="1087"/>
      <c r="ADU250" s="1087"/>
      <c r="ADV250" s="1087"/>
      <c r="ADW250" s="1087"/>
      <c r="ADX250" s="1087"/>
      <c r="ADY250" s="1087"/>
      <c r="ADZ250" s="1087"/>
      <c r="AEA250" s="1087"/>
      <c r="AEB250" s="1087"/>
      <c r="AEC250" s="1087"/>
      <c r="AED250" s="1087"/>
      <c r="AEE250" s="1087"/>
      <c r="AEF250" s="1087"/>
      <c r="AEG250" s="1087"/>
      <c r="AEH250" s="1087"/>
      <c r="AEI250" s="1087"/>
      <c r="AEJ250" s="1087"/>
      <c r="AEK250" s="1087"/>
      <c r="AEL250" s="1087"/>
      <c r="AEM250" s="1087"/>
      <c r="AEN250" s="1087"/>
      <c r="AEO250" s="1087"/>
      <c r="AEP250" s="1087"/>
      <c r="AEQ250" s="1087"/>
      <c r="AER250" s="1087"/>
      <c r="AES250" s="1087"/>
      <c r="AET250" s="1087"/>
      <c r="AEU250" s="1087"/>
      <c r="AEV250" s="1087"/>
      <c r="AEW250" s="1087"/>
      <c r="AEX250" s="1087"/>
      <c r="AEY250" s="1087"/>
      <c r="AEZ250" s="1087"/>
      <c r="AFA250" s="1087"/>
      <c r="AFB250" s="1087"/>
      <c r="AFC250" s="1087"/>
      <c r="AFD250" s="1087"/>
      <c r="AFE250" s="1087"/>
      <c r="AFF250" s="1087"/>
      <c r="AFG250" s="1087"/>
      <c r="AFH250" s="1087"/>
      <c r="AFI250" s="1087"/>
      <c r="AFJ250" s="1087"/>
      <c r="AFK250" s="1087"/>
      <c r="AFL250" s="1087"/>
      <c r="AFM250" s="1087"/>
      <c r="AFN250" s="1087"/>
      <c r="AFO250" s="1087"/>
      <c r="AFP250" s="1087"/>
      <c r="AFQ250" s="1087"/>
      <c r="AFR250" s="1087"/>
      <c r="AFS250" s="1087"/>
      <c r="AFT250" s="1087"/>
      <c r="AFU250" s="1087"/>
      <c r="AFV250" s="1087"/>
      <c r="AFW250" s="1087"/>
      <c r="AFX250" s="1087"/>
      <c r="AFY250" s="1087"/>
      <c r="AFZ250" s="1087"/>
      <c r="AGA250" s="1087"/>
      <c r="AGB250" s="1087"/>
      <c r="AGC250" s="1087"/>
      <c r="AGD250" s="1087"/>
      <c r="AGE250" s="1087"/>
      <c r="AGF250" s="1087"/>
      <c r="AGG250" s="1087"/>
      <c r="AGH250" s="1087"/>
      <c r="AGI250" s="1087"/>
      <c r="AGJ250" s="1087"/>
      <c r="AGK250" s="1087"/>
      <c r="AGL250" s="1087"/>
      <c r="AGM250" s="1087"/>
      <c r="AGN250" s="1087"/>
      <c r="AGO250" s="1087"/>
      <c r="AGP250" s="1087"/>
      <c r="AGQ250" s="1087"/>
      <c r="AGR250" s="1087"/>
      <c r="AGS250" s="1087"/>
      <c r="AGT250" s="1087"/>
      <c r="AGU250" s="1087"/>
      <c r="AGV250" s="1087"/>
      <c r="AGW250" s="1087"/>
      <c r="AGX250" s="1087"/>
      <c r="AGY250" s="1087"/>
      <c r="AGZ250" s="1087"/>
      <c r="AHA250" s="1087"/>
      <c r="AHB250" s="1087"/>
      <c r="AHC250" s="1087"/>
      <c r="AHD250" s="1087"/>
      <c r="AHE250" s="1087"/>
      <c r="AHF250" s="1087"/>
      <c r="AHG250" s="1087"/>
      <c r="AHH250" s="1087"/>
      <c r="AHI250" s="1087"/>
      <c r="AHJ250" s="1087"/>
      <c r="AHK250" s="1087"/>
      <c r="AHL250" s="1087"/>
      <c r="AHM250" s="1087"/>
      <c r="AHN250" s="1087"/>
      <c r="AHO250" s="1087"/>
      <c r="AHP250" s="1087"/>
      <c r="AHQ250" s="1087"/>
      <c r="AHR250" s="1087"/>
      <c r="AHS250" s="1087"/>
      <c r="AHT250" s="1087"/>
      <c r="AHU250" s="1087"/>
      <c r="AHV250" s="1087"/>
      <c r="AHW250" s="1087"/>
      <c r="AHX250" s="1087"/>
      <c r="AHY250" s="1087"/>
      <c r="AHZ250" s="1087"/>
      <c r="AIA250" s="1087"/>
      <c r="AIB250" s="1087"/>
      <c r="AIC250" s="1087"/>
      <c r="AID250" s="1087"/>
      <c r="AIE250" s="1087"/>
      <c r="AIF250" s="1087"/>
      <c r="AIG250" s="1087"/>
      <c r="AIH250" s="1087"/>
      <c r="AII250" s="1087"/>
      <c r="AIJ250" s="1087"/>
      <c r="AIK250" s="1087"/>
      <c r="AIL250" s="1087"/>
      <c r="AIM250" s="1087"/>
      <c r="AIN250" s="1087"/>
      <c r="AIO250" s="1087"/>
      <c r="AIP250" s="1087"/>
      <c r="AIQ250" s="1087"/>
      <c r="AIR250" s="1087"/>
      <c r="AIS250" s="1087"/>
      <c r="AIT250" s="1087"/>
      <c r="AIU250" s="1087"/>
      <c r="AIV250" s="1087"/>
      <c r="AIW250" s="1087"/>
      <c r="AIX250" s="1087"/>
      <c r="AIY250" s="1087"/>
      <c r="AIZ250" s="1087"/>
      <c r="AJA250" s="1087"/>
      <c r="AJB250" s="1087"/>
      <c r="AJC250" s="1087"/>
      <c r="AJD250" s="1087"/>
      <c r="AJE250" s="1087"/>
      <c r="AJF250" s="1087"/>
      <c r="AJG250" s="1087"/>
      <c r="AJH250" s="1087"/>
      <c r="AJI250" s="1087"/>
      <c r="AJJ250" s="1087"/>
      <c r="AJK250" s="1087"/>
      <c r="AJL250" s="1087"/>
      <c r="AJM250" s="1087"/>
      <c r="AJN250" s="1087"/>
      <c r="AJO250" s="1087"/>
      <c r="AJP250" s="1087"/>
      <c r="AJQ250" s="1087"/>
      <c r="AJR250" s="1087"/>
      <c r="AJS250" s="1087"/>
      <c r="AJT250" s="1087"/>
      <c r="AJU250" s="1087"/>
      <c r="AJV250" s="1087"/>
      <c r="AJW250" s="1087"/>
      <c r="AJX250" s="1087"/>
      <c r="AJY250" s="1087"/>
      <c r="AJZ250" s="1087"/>
      <c r="AKA250" s="1087"/>
      <c r="AKB250" s="1087"/>
      <c r="AKC250" s="1087"/>
      <c r="AKD250" s="1087"/>
      <c r="AKE250" s="1087"/>
      <c r="AKF250" s="1087"/>
      <c r="AKG250" s="1087"/>
      <c r="AKH250" s="1087"/>
      <c r="AKI250" s="1087"/>
      <c r="AKJ250" s="1087"/>
      <c r="AKK250" s="1087"/>
      <c r="AKL250" s="1087"/>
      <c r="AKM250" s="1087"/>
      <c r="AKN250" s="1087"/>
      <c r="AKO250" s="1087"/>
      <c r="AKP250" s="1087"/>
      <c r="AKQ250" s="1087"/>
      <c r="AKR250" s="1087"/>
      <c r="AKS250" s="1087"/>
      <c r="AKT250" s="1087"/>
      <c r="AKU250" s="1087"/>
      <c r="AKV250" s="1087"/>
      <c r="AKW250" s="1087"/>
      <c r="AKX250" s="1087"/>
      <c r="AKY250" s="1087"/>
      <c r="AKZ250" s="1087"/>
      <c r="ALA250" s="1087"/>
      <c r="ALB250" s="1087"/>
      <c r="ALC250" s="1087"/>
      <c r="ALD250" s="1087"/>
      <c r="ALE250" s="1087"/>
      <c r="ALF250" s="1087"/>
      <c r="ALG250" s="1087"/>
      <c r="ALH250" s="1087"/>
      <c r="ALI250" s="1087"/>
      <c r="ALJ250" s="1087"/>
      <c r="ALK250" s="1087"/>
      <c r="ALL250" s="1087"/>
      <c r="ALM250" s="1087"/>
      <c r="ALN250" s="1087"/>
      <c r="ALO250" s="1087"/>
      <c r="ALP250" s="1087"/>
      <c r="ALQ250" s="1087"/>
      <c r="ALR250" s="1087"/>
      <c r="ALS250" s="1087"/>
      <c r="ALT250" s="1087"/>
      <c r="ALU250" s="1087"/>
      <c r="ALV250" s="1087"/>
      <c r="ALW250" s="1087"/>
      <c r="ALX250" s="1087"/>
      <c r="ALY250" s="1087"/>
      <c r="ALZ250" s="1087"/>
      <c r="AMA250" s="1087"/>
      <c r="AMB250" s="1087"/>
      <c r="AMC250" s="1087"/>
      <c r="AMD250" s="1087"/>
      <c r="AME250" s="1087"/>
      <c r="AMF250" s="1087"/>
      <c r="AMG250" s="1087"/>
      <c r="AMH250" s="1087"/>
    </row>
    <row r="251" spans="1:1024" s="793" customFormat="1" ht="12" x14ac:dyDescent="0.2">
      <c r="A251" s="1113"/>
      <c r="C251" s="1085"/>
      <c r="D251" s="1085"/>
      <c r="E251" s="1085"/>
      <c r="F251" s="1085"/>
      <c r="G251" s="1085"/>
      <c r="H251" s="1357"/>
      <c r="I251" s="1087"/>
      <c r="J251" s="1087"/>
      <c r="K251" s="1087"/>
      <c r="L251" s="1087"/>
      <c r="M251" s="1087"/>
      <c r="N251" s="1087"/>
      <c r="O251" s="1087"/>
      <c r="P251" s="1087"/>
      <c r="Q251" s="1087"/>
      <c r="R251" s="1087"/>
      <c r="S251" s="1087"/>
      <c r="T251" s="1087"/>
      <c r="U251" s="1087"/>
      <c r="V251" s="1087"/>
      <c r="W251" s="1087"/>
      <c r="X251" s="1087"/>
      <c r="Y251" s="1087"/>
      <c r="Z251" s="1087"/>
      <c r="AA251" s="1087"/>
      <c r="AB251" s="1087"/>
      <c r="AC251" s="1087"/>
      <c r="AD251" s="1087"/>
      <c r="AE251" s="1087"/>
      <c r="AF251" s="1087"/>
      <c r="AG251" s="1087"/>
      <c r="AH251" s="1087"/>
      <c r="AI251" s="1087"/>
      <c r="AJ251" s="1087"/>
      <c r="AK251" s="1087"/>
      <c r="AL251" s="1087"/>
      <c r="AM251" s="1087"/>
      <c r="AN251" s="1087"/>
      <c r="AO251" s="1087"/>
      <c r="AP251" s="1087"/>
      <c r="AQ251" s="1087"/>
      <c r="AR251" s="1087"/>
      <c r="AS251" s="1087"/>
      <c r="AT251" s="1087"/>
      <c r="AU251" s="1087"/>
      <c r="AV251" s="1087"/>
      <c r="AW251" s="1087"/>
      <c r="AX251" s="1087"/>
      <c r="AY251" s="1087"/>
      <c r="AZ251" s="1087"/>
      <c r="BA251" s="1087"/>
      <c r="BB251" s="1087"/>
      <c r="BC251" s="1087"/>
      <c r="BD251" s="1087"/>
      <c r="BE251" s="1087"/>
      <c r="BF251" s="1087"/>
      <c r="BG251" s="1087"/>
      <c r="BH251" s="1087"/>
      <c r="BI251" s="1087"/>
      <c r="BJ251" s="1087"/>
      <c r="BK251" s="1087"/>
      <c r="BL251" s="1087"/>
      <c r="BM251" s="1087"/>
      <c r="BN251" s="1087"/>
      <c r="BO251" s="1087"/>
      <c r="BP251" s="1087"/>
      <c r="BQ251" s="1087"/>
      <c r="BR251" s="1087"/>
      <c r="BS251" s="1087"/>
      <c r="BT251" s="1087"/>
      <c r="BU251" s="1087"/>
      <c r="BV251" s="1087"/>
      <c r="BW251" s="1087"/>
      <c r="BX251" s="1087"/>
      <c r="BY251" s="1087"/>
      <c r="BZ251" s="1087"/>
      <c r="CA251" s="1087"/>
      <c r="CB251" s="1087"/>
      <c r="CC251" s="1087"/>
      <c r="CD251" s="1087"/>
      <c r="CE251" s="1087"/>
      <c r="CF251" s="1087"/>
      <c r="CG251" s="1087"/>
      <c r="CH251" s="1087"/>
      <c r="CI251" s="1087"/>
      <c r="CJ251" s="1087"/>
      <c r="CK251" s="1087"/>
      <c r="CL251" s="1087"/>
      <c r="CM251" s="1087"/>
      <c r="CN251" s="1087"/>
      <c r="CO251" s="1087"/>
      <c r="CP251" s="1087"/>
      <c r="CQ251" s="1087"/>
      <c r="CR251" s="1087"/>
      <c r="CS251" s="1087"/>
      <c r="CT251" s="1087"/>
      <c r="CU251" s="1087"/>
      <c r="CV251" s="1087"/>
      <c r="CW251" s="1087"/>
      <c r="CX251" s="1087"/>
      <c r="CY251" s="1087"/>
      <c r="CZ251" s="1087"/>
      <c r="DA251" s="1087"/>
      <c r="DB251" s="1087"/>
      <c r="DC251" s="1087"/>
      <c r="DD251" s="1087"/>
      <c r="DE251" s="1087"/>
      <c r="DF251" s="1087"/>
      <c r="DG251" s="1087"/>
      <c r="DH251" s="1087"/>
      <c r="DI251" s="1087"/>
      <c r="DJ251" s="1087"/>
      <c r="DK251" s="1087"/>
      <c r="DL251" s="1087"/>
      <c r="DM251" s="1087"/>
      <c r="DN251" s="1087"/>
      <c r="DO251" s="1087"/>
      <c r="DP251" s="1087"/>
      <c r="DQ251" s="1087"/>
      <c r="DR251" s="1087"/>
      <c r="DS251" s="1087"/>
      <c r="DT251" s="1087"/>
      <c r="DU251" s="1087"/>
      <c r="DV251" s="1087"/>
      <c r="DW251" s="1087"/>
      <c r="DX251" s="1087"/>
      <c r="DY251" s="1087"/>
      <c r="DZ251" s="1087"/>
      <c r="EA251" s="1087"/>
      <c r="EB251" s="1087"/>
      <c r="EC251" s="1087"/>
      <c r="ED251" s="1087"/>
      <c r="EE251" s="1087"/>
      <c r="EF251" s="1087"/>
      <c r="EG251" s="1087"/>
      <c r="EH251" s="1087"/>
      <c r="EI251" s="1087"/>
      <c r="EJ251" s="1087"/>
      <c r="EK251" s="1087"/>
      <c r="EL251" s="1087"/>
      <c r="EM251" s="1087"/>
      <c r="EN251" s="1087"/>
      <c r="EO251" s="1087"/>
      <c r="EP251" s="1087"/>
      <c r="EQ251" s="1087"/>
      <c r="ER251" s="1087"/>
      <c r="ES251" s="1087"/>
      <c r="ET251" s="1087"/>
      <c r="EU251" s="1087"/>
      <c r="EV251" s="1087"/>
      <c r="EW251" s="1087"/>
      <c r="EX251" s="1087"/>
      <c r="EY251" s="1087"/>
      <c r="EZ251" s="1087"/>
      <c r="FA251" s="1087"/>
      <c r="FB251" s="1087"/>
      <c r="FC251" s="1087"/>
      <c r="FD251" s="1087"/>
      <c r="FE251" s="1087"/>
      <c r="FF251" s="1087"/>
      <c r="FG251" s="1087"/>
      <c r="FH251" s="1087"/>
      <c r="FI251" s="1087"/>
      <c r="FJ251" s="1087"/>
      <c r="FK251" s="1087"/>
      <c r="FL251" s="1087"/>
      <c r="FM251" s="1087"/>
      <c r="FN251" s="1087"/>
      <c r="FO251" s="1087"/>
      <c r="FP251" s="1087"/>
      <c r="FQ251" s="1087"/>
      <c r="FR251" s="1087"/>
      <c r="FS251" s="1087"/>
      <c r="FT251" s="1087"/>
      <c r="FU251" s="1087"/>
      <c r="FV251" s="1087"/>
      <c r="FW251" s="1087"/>
      <c r="FX251" s="1087"/>
      <c r="FY251" s="1087"/>
      <c r="FZ251" s="1087"/>
      <c r="GA251" s="1087"/>
      <c r="GB251" s="1087"/>
      <c r="GC251" s="1087"/>
      <c r="GD251" s="1087"/>
      <c r="GE251" s="1087"/>
      <c r="GF251" s="1087"/>
      <c r="GG251" s="1087"/>
      <c r="GH251" s="1087"/>
      <c r="GI251" s="1087"/>
      <c r="GJ251" s="1087"/>
      <c r="GK251" s="1087"/>
      <c r="GL251" s="1087"/>
      <c r="GM251" s="1087"/>
      <c r="GN251" s="1087"/>
      <c r="GO251" s="1087"/>
      <c r="GP251" s="1087"/>
      <c r="GQ251" s="1087"/>
      <c r="GR251" s="1087"/>
      <c r="GS251" s="1087"/>
      <c r="GT251" s="1087"/>
      <c r="GU251" s="1087"/>
      <c r="GV251" s="1087"/>
      <c r="GW251" s="1087"/>
      <c r="GX251" s="1087"/>
      <c r="GY251" s="1087"/>
      <c r="GZ251" s="1087"/>
      <c r="HA251" s="1087"/>
      <c r="HB251" s="1087"/>
      <c r="HC251" s="1087"/>
      <c r="HD251" s="1087"/>
      <c r="HE251" s="1087"/>
      <c r="HF251" s="1087"/>
      <c r="HG251" s="1087"/>
      <c r="HH251" s="1087"/>
      <c r="HI251" s="1087"/>
      <c r="HJ251" s="1087"/>
      <c r="HK251" s="1087"/>
      <c r="HL251" s="1087"/>
      <c r="HM251" s="1087"/>
      <c r="HN251" s="1087"/>
      <c r="HO251" s="1087"/>
      <c r="HP251" s="1087"/>
      <c r="HQ251" s="1087"/>
      <c r="HR251" s="1087"/>
      <c r="HS251" s="1087"/>
      <c r="HT251" s="1087"/>
      <c r="HU251" s="1087"/>
      <c r="HV251" s="1087"/>
      <c r="HW251" s="1087"/>
      <c r="HX251" s="1087"/>
      <c r="HY251" s="1087"/>
      <c r="HZ251" s="1087"/>
      <c r="IA251" s="1087"/>
      <c r="IB251" s="1087"/>
      <c r="IC251" s="1087"/>
      <c r="ID251" s="1087"/>
      <c r="IE251" s="1087"/>
      <c r="IF251" s="1087"/>
      <c r="IG251" s="1087"/>
      <c r="IH251" s="1087"/>
      <c r="II251" s="1087"/>
      <c r="IJ251" s="1087"/>
      <c r="IK251" s="1087"/>
      <c r="IL251" s="1087"/>
      <c r="IM251" s="1087"/>
      <c r="IN251" s="1087"/>
      <c r="IO251" s="1087"/>
      <c r="IP251" s="1087"/>
      <c r="IQ251" s="1087"/>
      <c r="IR251" s="1087"/>
      <c r="IS251" s="1087"/>
      <c r="IT251" s="1087"/>
      <c r="IU251" s="1087"/>
      <c r="IV251" s="1087"/>
      <c r="IW251" s="1087"/>
      <c r="IX251" s="1087"/>
      <c r="IY251" s="1087"/>
      <c r="IZ251" s="1087"/>
      <c r="JA251" s="1087"/>
      <c r="JB251" s="1087"/>
      <c r="JC251" s="1087"/>
      <c r="JD251" s="1087"/>
      <c r="JE251" s="1087"/>
      <c r="JF251" s="1087"/>
      <c r="JG251" s="1087"/>
      <c r="JH251" s="1087"/>
      <c r="JI251" s="1087"/>
      <c r="JJ251" s="1087"/>
      <c r="JK251" s="1087"/>
      <c r="JL251" s="1087"/>
      <c r="JM251" s="1087"/>
      <c r="JN251" s="1087"/>
      <c r="JO251" s="1087"/>
      <c r="JP251" s="1087"/>
      <c r="JQ251" s="1087"/>
      <c r="JR251" s="1087"/>
      <c r="JS251" s="1087"/>
      <c r="JT251" s="1087"/>
      <c r="JU251" s="1087"/>
      <c r="JV251" s="1087"/>
      <c r="JW251" s="1087"/>
      <c r="JX251" s="1087"/>
      <c r="JY251" s="1087"/>
      <c r="JZ251" s="1087"/>
      <c r="KA251" s="1087"/>
      <c r="KB251" s="1087"/>
      <c r="KC251" s="1087"/>
      <c r="KD251" s="1087"/>
      <c r="KE251" s="1087"/>
      <c r="KF251" s="1087"/>
      <c r="KG251" s="1087"/>
      <c r="KH251" s="1087"/>
      <c r="KI251" s="1087"/>
      <c r="KJ251" s="1087"/>
      <c r="KK251" s="1087"/>
      <c r="KL251" s="1087"/>
      <c r="KM251" s="1087"/>
      <c r="KN251" s="1087"/>
      <c r="KO251" s="1087"/>
      <c r="KP251" s="1087"/>
      <c r="KQ251" s="1087"/>
      <c r="KR251" s="1087"/>
      <c r="KS251" s="1087"/>
      <c r="KT251" s="1087"/>
      <c r="KU251" s="1087"/>
      <c r="KV251" s="1087"/>
      <c r="KW251" s="1087"/>
      <c r="KX251" s="1087"/>
      <c r="KY251" s="1087"/>
      <c r="KZ251" s="1087"/>
      <c r="LA251" s="1087"/>
      <c r="LB251" s="1087"/>
      <c r="LC251" s="1087"/>
      <c r="LD251" s="1087"/>
      <c r="LE251" s="1087"/>
      <c r="LF251" s="1087"/>
      <c r="LG251" s="1087"/>
      <c r="LH251" s="1087"/>
      <c r="LI251" s="1087"/>
      <c r="LJ251" s="1087"/>
      <c r="LK251" s="1087"/>
      <c r="LL251" s="1087"/>
      <c r="LM251" s="1087"/>
      <c r="LN251" s="1087"/>
      <c r="LO251" s="1087"/>
      <c r="LP251" s="1087"/>
      <c r="LQ251" s="1087"/>
      <c r="LR251" s="1087"/>
      <c r="LS251" s="1087"/>
      <c r="LT251" s="1087"/>
      <c r="LU251" s="1087"/>
      <c r="LV251" s="1087"/>
      <c r="LW251" s="1087"/>
      <c r="LX251" s="1087"/>
      <c r="LY251" s="1087"/>
      <c r="LZ251" s="1087"/>
      <c r="MA251" s="1087"/>
      <c r="MB251" s="1087"/>
      <c r="MC251" s="1087"/>
      <c r="MD251" s="1087"/>
      <c r="ME251" s="1087"/>
      <c r="MF251" s="1087"/>
      <c r="MG251" s="1087"/>
      <c r="MH251" s="1087"/>
      <c r="MI251" s="1087"/>
      <c r="MJ251" s="1087"/>
      <c r="MK251" s="1087"/>
      <c r="ML251" s="1087"/>
      <c r="MM251" s="1087"/>
      <c r="MN251" s="1087"/>
      <c r="MO251" s="1087"/>
      <c r="MP251" s="1087"/>
      <c r="MQ251" s="1087"/>
      <c r="MR251" s="1087"/>
      <c r="MS251" s="1087"/>
      <c r="MT251" s="1087"/>
      <c r="MU251" s="1087"/>
      <c r="MV251" s="1087"/>
      <c r="MW251" s="1087"/>
      <c r="MX251" s="1087"/>
      <c r="MY251" s="1087"/>
      <c r="MZ251" s="1087"/>
      <c r="NA251" s="1087"/>
      <c r="NB251" s="1087"/>
      <c r="NC251" s="1087"/>
      <c r="ND251" s="1087"/>
      <c r="NE251" s="1087"/>
      <c r="NF251" s="1087"/>
      <c r="NG251" s="1087"/>
      <c r="NH251" s="1087"/>
      <c r="NI251" s="1087"/>
      <c r="NJ251" s="1087"/>
      <c r="NK251" s="1087"/>
      <c r="NL251" s="1087"/>
      <c r="NM251" s="1087"/>
      <c r="NN251" s="1087"/>
      <c r="NO251" s="1087"/>
      <c r="NP251" s="1087"/>
      <c r="NQ251" s="1087"/>
      <c r="NR251" s="1087"/>
      <c r="NS251" s="1087"/>
      <c r="NT251" s="1087"/>
      <c r="NU251" s="1087"/>
      <c r="NV251" s="1087"/>
      <c r="NW251" s="1087"/>
      <c r="NX251" s="1087"/>
      <c r="NY251" s="1087"/>
      <c r="NZ251" s="1087"/>
      <c r="OA251" s="1087"/>
      <c r="OB251" s="1087"/>
      <c r="OC251" s="1087"/>
      <c r="OD251" s="1087"/>
      <c r="OE251" s="1087"/>
      <c r="OF251" s="1087"/>
      <c r="OG251" s="1087"/>
      <c r="OH251" s="1087"/>
      <c r="OI251" s="1087"/>
      <c r="OJ251" s="1087"/>
      <c r="OK251" s="1087"/>
      <c r="OL251" s="1087"/>
      <c r="OM251" s="1087"/>
      <c r="ON251" s="1087"/>
      <c r="OO251" s="1087"/>
      <c r="OP251" s="1087"/>
      <c r="OQ251" s="1087"/>
      <c r="OR251" s="1087"/>
      <c r="OS251" s="1087"/>
      <c r="OT251" s="1087"/>
      <c r="OU251" s="1087"/>
      <c r="OV251" s="1087"/>
      <c r="OW251" s="1087"/>
      <c r="OX251" s="1087"/>
      <c r="OY251" s="1087"/>
      <c r="OZ251" s="1087"/>
      <c r="PA251" s="1087"/>
      <c r="PB251" s="1087"/>
      <c r="PC251" s="1087"/>
      <c r="PD251" s="1087"/>
      <c r="PE251" s="1087"/>
      <c r="PF251" s="1087"/>
      <c r="PG251" s="1087"/>
      <c r="PH251" s="1087"/>
      <c r="PI251" s="1087"/>
      <c r="PJ251" s="1087"/>
      <c r="PK251" s="1087"/>
      <c r="PL251" s="1087"/>
      <c r="PM251" s="1087"/>
      <c r="PN251" s="1087"/>
      <c r="PO251" s="1087"/>
      <c r="PP251" s="1087"/>
      <c r="PQ251" s="1087"/>
      <c r="PR251" s="1087"/>
      <c r="PS251" s="1087"/>
      <c r="PT251" s="1087"/>
      <c r="PU251" s="1087"/>
      <c r="PV251" s="1087"/>
      <c r="PW251" s="1087"/>
      <c r="PX251" s="1087"/>
      <c r="PY251" s="1087"/>
      <c r="PZ251" s="1087"/>
      <c r="QA251" s="1087"/>
      <c r="QB251" s="1087"/>
      <c r="QC251" s="1087"/>
      <c r="QD251" s="1087"/>
      <c r="QE251" s="1087"/>
      <c r="QF251" s="1087"/>
      <c r="QG251" s="1087"/>
      <c r="QH251" s="1087"/>
      <c r="QI251" s="1087"/>
      <c r="QJ251" s="1087"/>
      <c r="QK251" s="1087"/>
      <c r="QL251" s="1087"/>
      <c r="QM251" s="1087"/>
      <c r="QN251" s="1087"/>
      <c r="QO251" s="1087"/>
      <c r="QP251" s="1087"/>
      <c r="QQ251" s="1087"/>
      <c r="QR251" s="1087"/>
      <c r="QS251" s="1087"/>
      <c r="QT251" s="1087"/>
      <c r="QU251" s="1087"/>
      <c r="QV251" s="1087"/>
      <c r="QW251" s="1087"/>
      <c r="QX251" s="1087"/>
      <c r="QY251" s="1087"/>
      <c r="QZ251" s="1087"/>
      <c r="RA251" s="1087"/>
      <c r="RB251" s="1087"/>
      <c r="RC251" s="1087"/>
      <c r="RD251" s="1087"/>
      <c r="RE251" s="1087"/>
      <c r="RF251" s="1087"/>
      <c r="RG251" s="1087"/>
      <c r="RH251" s="1087"/>
      <c r="RI251" s="1087"/>
      <c r="RJ251" s="1087"/>
      <c r="RK251" s="1087"/>
      <c r="RL251" s="1087"/>
      <c r="RM251" s="1087"/>
      <c r="RN251" s="1087"/>
      <c r="RO251" s="1087"/>
      <c r="RP251" s="1087"/>
      <c r="RQ251" s="1087"/>
      <c r="RR251" s="1087"/>
      <c r="RS251" s="1087"/>
      <c r="RT251" s="1087"/>
      <c r="RU251" s="1087"/>
      <c r="RV251" s="1087"/>
      <c r="RW251" s="1087"/>
      <c r="RX251" s="1087"/>
      <c r="RY251" s="1087"/>
      <c r="RZ251" s="1087"/>
      <c r="SA251" s="1087"/>
      <c r="SB251" s="1087"/>
      <c r="SC251" s="1087"/>
      <c r="SD251" s="1087"/>
      <c r="SE251" s="1087"/>
      <c r="SF251" s="1087"/>
      <c r="SG251" s="1087"/>
      <c r="SH251" s="1087"/>
      <c r="SI251" s="1087"/>
      <c r="SJ251" s="1087"/>
      <c r="SK251" s="1087"/>
      <c r="SL251" s="1087"/>
      <c r="SM251" s="1087"/>
      <c r="SN251" s="1087"/>
      <c r="SO251" s="1087"/>
      <c r="SP251" s="1087"/>
      <c r="SQ251" s="1087"/>
      <c r="SR251" s="1087"/>
      <c r="SS251" s="1087"/>
      <c r="ST251" s="1087"/>
      <c r="SU251" s="1087"/>
      <c r="SV251" s="1087"/>
      <c r="SW251" s="1087"/>
      <c r="SX251" s="1087"/>
      <c r="SY251" s="1087"/>
      <c r="SZ251" s="1087"/>
      <c r="TA251" s="1087"/>
      <c r="TB251" s="1087"/>
      <c r="TC251" s="1087"/>
      <c r="TD251" s="1087"/>
      <c r="TE251" s="1087"/>
      <c r="TF251" s="1087"/>
      <c r="TG251" s="1087"/>
      <c r="TH251" s="1087"/>
      <c r="TI251" s="1087"/>
      <c r="TJ251" s="1087"/>
      <c r="TK251" s="1087"/>
      <c r="TL251" s="1087"/>
      <c r="TM251" s="1087"/>
      <c r="TN251" s="1087"/>
      <c r="TO251" s="1087"/>
      <c r="TP251" s="1087"/>
      <c r="TQ251" s="1087"/>
      <c r="TR251" s="1087"/>
      <c r="TS251" s="1087"/>
      <c r="TT251" s="1087"/>
      <c r="TU251" s="1087"/>
      <c r="TV251" s="1087"/>
      <c r="TW251" s="1087"/>
      <c r="TX251" s="1087"/>
      <c r="TY251" s="1087"/>
      <c r="TZ251" s="1087"/>
      <c r="UA251" s="1087"/>
      <c r="UB251" s="1087"/>
      <c r="UC251" s="1087"/>
      <c r="UD251" s="1087"/>
      <c r="UE251" s="1087"/>
      <c r="UF251" s="1087"/>
      <c r="UG251" s="1087"/>
      <c r="UH251" s="1087"/>
      <c r="UI251" s="1087"/>
      <c r="UJ251" s="1087"/>
      <c r="UK251" s="1087"/>
      <c r="UL251" s="1087"/>
      <c r="UM251" s="1087"/>
      <c r="UN251" s="1087"/>
      <c r="UO251" s="1087"/>
      <c r="UP251" s="1087"/>
      <c r="UQ251" s="1087"/>
      <c r="UR251" s="1087"/>
      <c r="US251" s="1087"/>
      <c r="UT251" s="1087"/>
      <c r="UU251" s="1087"/>
      <c r="UV251" s="1087"/>
      <c r="UW251" s="1087"/>
      <c r="UX251" s="1087"/>
      <c r="UY251" s="1087"/>
      <c r="UZ251" s="1087"/>
      <c r="VA251" s="1087"/>
      <c r="VB251" s="1087"/>
      <c r="VC251" s="1087"/>
      <c r="VD251" s="1087"/>
      <c r="VE251" s="1087"/>
      <c r="VF251" s="1087"/>
      <c r="VG251" s="1087"/>
      <c r="VH251" s="1087"/>
      <c r="VI251" s="1087"/>
      <c r="VJ251" s="1087"/>
      <c r="VK251" s="1087"/>
      <c r="VL251" s="1087"/>
      <c r="VM251" s="1087"/>
      <c r="VN251" s="1087"/>
      <c r="VO251" s="1087"/>
      <c r="VP251" s="1087"/>
      <c r="VQ251" s="1087"/>
      <c r="VR251" s="1087"/>
      <c r="VS251" s="1087"/>
      <c r="VT251" s="1087"/>
      <c r="VU251" s="1087"/>
      <c r="VV251" s="1087"/>
      <c r="VW251" s="1087"/>
      <c r="VX251" s="1087"/>
      <c r="VY251" s="1087"/>
      <c r="VZ251" s="1087"/>
      <c r="WA251" s="1087"/>
      <c r="WB251" s="1087"/>
      <c r="WC251" s="1087"/>
      <c r="WD251" s="1087"/>
      <c r="WE251" s="1087"/>
      <c r="WF251" s="1087"/>
      <c r="WG251" s="1087"/>
      <c r="WH251" s="1087"/>
      <c r="WI251" s="1087"/>
      <c r="WJ251" s="1087"/>
      <c r="WK251" s="1087"/>
      <c r="WL251" s="1087"/>
      <c r="WM251" s="1087"/>
      <c r="WN251" s="1087"/>
      <c r="WO251" s="1087"/>
      <c r="WP251" s="1087"/>
      <c r="WQ251" s="1087"/>
      <c r="WR251" s="1087"/>
      <c r="WS251" s="1087"/>
      <c r="WT251" s="1087"/>
      <c r="WU251" s="1087"/>
      <c r="WV251" s="1087"/>
      <c r="WW251" s="1087"/>
      <c r="WX251" s="1087"/>
      <c r="WY251" s="1087"/>
      <c r="WZ251" s="1087"/>
      <c r="XA251" s="1087"/>
      <c r="XB251" s="1087"/>
      <c r="XC251" s="1087"/>
      <c r="XD251" s="1087"/>
      <c r="XE251" s="1087"/>
      <c r="XF251" s="1087"/>
      <c r="XG251" s="1087"/>
      <c r="XH251" s="1087"/>
      <c r="XI251" s="1087"/>
      <c r="XJ251" s="1087"/>
      <c r="XK251" s="1087"/>
      <c r="XL251" s="1087"/>
      <c r="XM251" s="1087"/>
      <c r="XN251" s="1087"/>
      <c r="XO251" s="1087"/>
      <c r="XP251" s="1087"/>
      <c r="XQ251" s="1087"/>
      <c r="XR251" s="1087"/>
      <c r="XS251" s="1087"/>
      <c r="XT251" s="1087"/>
      <c r="XU251" s="1087"/>
      <c r="XV251" s="1087"/>
      <c r="XW251" s="1087"/>
      <c r="XX251" s="1087"/>
      <c r="XY251" s="1087"/>
      <c r="XZ251" s="1087"/>
      <c r="YA251" s="1087"/>
      <c r="YB251" s="1087"/>
      <c r="YC251" s="1087"/>
      <c r="YD251" s="1087"/>
      <c r="YE251" s="1087"/>
      <c r="YF251" s="1087"/>
      <c r="YG251" s="1087"/>
      <c r="YH251" s="1087"/>
      <c r="YI251" s="1087"/>
      <c r="YJ251" s="1087"/>
      <c r="YK251" s="1087"/>
      <c r="YL251" s="1087"/>
      <c r="YM251" s="1087"/>
      <c r="YN251" s="1087"/>
      <c r="YO251" s="1087"/>
      <c r="YP251" s="1087"/>
      <c r="YQ251" s="1087"/>
      <c r="YR251" s="1087"/>
      <c r="YS251" s="1087"/>
      <c r="YT251" s="1087"/>
      <c r="YU251" s="1087"/>
      <c r="YV251" s="1087"/>
      <c r="YW251" s="1087"/>
      <c r="YX251" s="1087"/>
      <c r="YY251" s="1087"/>
      <c r="YZ251" s="1087"/>
      <c r="ZA251" s="1087"/>
      <c r="ZB251" s="1087"/>
      <c r="ZC251" s="1087"/>
      <c r="ZD251" s="1087"/>
      <c r="ZE251" s="1087"/>
      <c r="ZF251" s="1087"/>
      <c r="ZG251" s="1087"/>
      <c r="ZH251" s="1087"/>
      <c r="ZI251" s="1087"/>
      <c r="ZJ251" s="1087"/>
      <c r="ZK251" s="1087"/>
      <c r="ZL251" s="1087"/>
      <c r="ZM251" s="1087"/>
      <c r="ZN251" s="1087"/>
      <c r="ZO251" s="1087"/>
      <c r="ZP251" s="1087"/>
      <c r="ZQ251" s="1087"/>
      <c r="ZR251" s="1087"/>
      <c r="ZS251" s="1087"/>
      <c r="ZT251" s="1087"/>
      <c r="ZU251" s="1087"/>
      <c r="ZV251" s="1087"/>
      <c r="ZW251" s="1087"/>
      <c r="ZX251" s="1087"/>
      <c r="ZY251" s="1087"/>
      <c r="ZZ251" s="1087"/>
      <c r="AAA251" s="1087"/>
      <c r="AAB251" s="1087"/>
      <c r="AAC251" s="1087"/>
      <c r="AAD251" s="1087"/>
      <c r="AAE251" s="1087"/>
      <c r="AAF251" s="1087"/>
      <c r="AAG251" s="1087"/>
      <c r="AAH251" s="1087"/>
      <c r="AAI251" s="1087"/>
      <c r="AAJ251" s="1087"/>
      <c r="AAK251" s="1087"/>
      <c r="AAL251" s="1087"/>
      <c r="AAM251" s="1087"/>
      <c r="AAN251" s="1087"/>
      <c r="AAO251" s="1087"/>
      <c r="AAP251" s="1087"/>
      <c r="AAQ251" s="1087"/>
      <c r="AAR251" s="1087"/>
      <c r="AAS251" s="1087"/>
      <c r="AAT251" s="1087"/>
      <c r="AAU251" s="1087"/>
      <c r="AAV251" s="1087"/>
      <c r="AAW251" s="1087"/>
      <c r="AAX251" s="1087"/>
      <c r="AAY251" s="1087"/>
      <c r="AAZ251" s="1087"/>
      <c r="ABA251" s="1087"/>
      <c r="ABB251" s="1087"/>
      <c r="ABC251" s="1087"/>
      <c r="ABD251" s="1087"/>
      <c r="ABE251" s="1087"/>
      <c r="ABF251" s="1087"/>
      <c r="ABG251" s="1087"/>
      <c r="ABH251" s="1087"/>
      <c r="ABI251" s="1087"/>
      <c r="ABJ251" s="1087"/>
      <c r="ABK251" s="1087"/>
      <c r="ABL251" s="1087"/>
      <c r="ABM251" s="1087"/>
      <c r="ABN251" s="1087"/>
      <c r="ABO251" s="1087"/>
      <c r="ABP251" s="1087"/>
      <c r="ABQ251" s="1087"/>
      <c r="ABR251" s="1087"/>
      <c r="ABS251" s="1087"/>
      <c r="ABT251" s="1087"/>
      <c r="ABU251" s="1087"/>
      <c r="ABV251" s="1087"/>
      <c r="ABW251" s="1087"/>
      <c r="ABX251" s="1087"/>
      <c r="ABY251" s="1087"/>
      <c r="ABZ251" s="1087"/>
      <c r="ACA251" s="1087"/>
      <c r="ACB251" s="1087"/>
      <c r="ACC251" s="1087"/>
      <c r="ACD251" s="1087"/>
      <c r="ACE251" s="1087"/>
      <c r="ACF251" s="1087"/>
      <c r="ACG251" s="1087"/>
      <c r="ACH251" s="1087"/>
      <c r="ACI251" s="1087"/>
      <c r="ACJ251" s="1087"/>
      <c r="ACK251" s="1087"/>
      <c r="ACL251" s="1087"/>
      <c r="ACM251" s="1087"/>
      <c r="ACN251" s="1087"/>
      <c r="ACO251" s="1087"/>
      <c r="ACP251" s="1087"/>
      <c r="ACQ251" s="1087"/>
      <c r="ACR251" s="1087"/>
      <c r="ACS251" s="1087"/>
      <c r="ACT251" s="1087"/>
      <c r="ACU251" s="1087"/>
      <c r="ACV251" s="1087"/>
      <c r="ACW251" s="1087"/>
      <c r="ACX251" s="1087"/>
      <c r="ACY251" s="1087"/>
      <c r="ACZ251" s="1087"/>
      <c r="ADA251" s="1087"/>
      <c r="ADB251" s="1087"/>
      <c r="ADC251" s="1087"/>
      <c r="ADD251" s="1087"/>
      <c r="ADE251" s="1087"/>
      <c r="ADF251" s="1087"/>
      <c r="ADG251" s="1087"/>
      <c r="ADH251" s="1087"/>
      <c r="ADI251" s="1087"/>
      <c r="ADJ251" s="1087"/>
      <c r="ADK251" s="1087"/>
      <c r="ADL251" s="1087"/>
      <c r="ADM251" s="1087"/>
      <c r="ADN251" s="1087"/>
      <c r="ADO251" s="1087"/>
      <c r="ADP251" s="1087"/>
      <c r="ADQ251" s="1087"/>
      <c r="ADR251" s="1087"/>
      <c r="ADS251" s="1087"/>
      <c r="ADT251" s="1087"/>
      <c r="ADU251" s="1087"/>
      <c r="ADV251" s="1087"/>
      <c r="ADW251" s="1087"/>
      <c r="ADX251" s="1087"/>
      <c r="ADY251" s="1087"/>
      <c r="ADZ251" s="1087"/>
      <c r="AEA251" s="1087"/>
      <c r="AEB251" s="1087"/>
      <c r="AEC251" s="1087"/>
      <c r="AED251" s="1087"/>
      <c r="AEE251" s="1087"/>
      <c r="AEF251" s="1087"/>
      <c r="AEG251" s="1087"/>
      <c r="AEH251" s="1087"/>
      <c r="AEI251" s="1087"/>
      <c r="AEJ251" s="1087"/>
      <c r="AEK251" s="1087"/>
      <c r="AEL251" s="1087"/>
      <c r="AEM251" s="1087"/>
      <c r="AEN251" s="1087"/>
      <c r="AEO251" s="1087"/>
      <c r="AEP251" s="1087"/>
      <c r="AEQ251" s="1087"/>
      <c r="AER251" s="1087"/>
      <c r="AES251" s="1087"/>
      <c r="AET251" s="1087"/>
      <c r="AEU251" s="1087"/>
      <c r="AEV251" s="1087"/>
      <c r="AEW251" s="1087"/>
      <c r="AEX251" s="1087"/>
      <c r="AEY251" s="1087"/>
      <c r="AEZ251" s="1087"/>
      <c r="AFA251" s="1087"/>
      <c r="AFB251" s="1087"/>
      <c r="AFC251" s="1087"/>
      <c r="AFD251" s="1087"/>
      <c r="AFE251" s="1087"/>
      <c r="AFF251" s="1087"/>
      <c r="AFG251" s="1087"/>
      <c r="AFH251" s="1087"/>
      <c r="AFI251" s="1087"/>
      <c r="AFJ251" s="1087"/>
      <c r="AFK251" s="1087"/>
      <c r="AFL251" s="1087"/>
      <c r="AFM251" s="1087"/>
      <c r="AFN251" s="1087"/>
      <c r="AFO251" s="1087"/>
      <c r="AFP251" s="1087"/>
      <c r="AFQ251" s="1087"/>
      <c r="AFR251" s="1087"/>
      <c r="AFS251" s="1087"/>
      <c r="AFT251" s="1087"/>
      <c r="AFU251" s="1087"/>
      <c r="AFV251" s="1087"/>
      <c r="AFW251" s="1087"/>
      <c r="AFX251" s="1087"/>
      <c r="AFY251" s="1087"/>
      <c r="AFZ251" s="1087"/>
      <c r="AGA251" s="1087"/>
      <c r="AGB251" s="1087"/>
      <c r="AGC251" s="1087"/>
      <c r="AGD251" s="1087"/>
      <c r="AGE251" s="1087"/>
      <c r="AGF251" s="1087"/>
      <c r="AGG251" s="1087"/>
      <c r="AGH251" s="1087"/>
      <c r="AGI251" s="1087"/>
      <c r="AGJ251" s="1087"/>
      <c r="AGK251" s="1087"/>
      <c r="AGL251" s="1087"/>
      <c r="AGM251" s="1087"/>
      <c r="AGN251" s="1087"/>
      <c r="AGO251" s="1087"/>
      <c r="AGP251" s="1087"/>
      <c r="AGQ251" s="1087"/>
      <c r="AGR251" s="1087"/>
      <c r="AGS251" s="1087"/>
      <c r="AGT251" s="1087"/>
      <c r="AGU251" s="1087"/>
      <c r="AGV251" s="1087"/>
      <c r="AGW251" s="1087"/>
      <c r="AGX251" s="1087"/>
      <c r="AGY251" s="1087"/>
      <c r="AGZ251" s="1087"/>
      <c r="AHA251" s="1087"/>
      <c r="AHB251" s="1087"/>
      <c r="AHC251" s="1087"/>
      <c r="AHD251" s="1087"/>
      <c r="AHE251" s="1087"/>
      <c r="AHF251" s="1087"/>
      <c r="AHG251" s="1087"/>
      <c r="AHH251" s="1087"/>
      <c r="AHI251" s="1087"/>
      <c r="AHJ251" s="1087"/>
      <c r="AHK251" s="1087"/>
      <c r="AHL251" s="1087"/>
      <c r="AHM251" s="1087"/>
      <c r="AHN251" s="1087"/>
      <c r="AHO251" s="1087"/>
      <c r="AHP251" s="1087"/>
      <c r="AHQ251" s="1087"/>
      <c r="AHR251" s="1087"/>
      <c r="AHS251" s="1087"/>
      <c r="AHT251" s="1087"/>
      <c r="AHU251" s="1087"/>
      <c r="AHV251" s="1087"/>
      <c r="AHW251" s="1087"/>
      <c r="AHX251" s="1087"/>
      <c r="AHY251" s="1087"/>
      <c r="AHZ251" s="1087"/>
      <c r="AIA251" s="1087"/>
      <c r="AIB251" s="1087"/>
      <c r="AIC251" s="1087"/>
      <c r="AID251" s="1087"/>
      <c r="AIE251" s="1087"/>
      <c r="AIF251" s="1087"/>
      <c r="AIG251" s="1087"/>
      <c r="AIH251" s="1087"/>
      <c r="AII251" s="1087"/>
      <c r="AIJ251" s="1087"/>
      <c r="AIK251" s="1087"/>
      <c r="AIL251" s="1087"/>
      <c r="AIM251" s="1087"/>
      <c r="AIN251" s="1087"/>
      <c r="AIO251" s="1087"/>
      <c r="AIP251" s="1087"/>
      <c r="AIQ251" s="1087"/>
      <c r="AIR251" s="1087"/>
      <c r="AIS251" s="1087"/>
      <c r="AIT251" s="1087"/>
      <c r="AIU251" s="1087"/>
      <c r="AIV251" s="1087"/>
      <c r="AIW251" s="1087"/>
      <c r="AIX251" s="1087"/>
      <c r="AIY251" s="1087"/>
      <c r="AIZ251" s="1087"/>
      <c r="AJA251" s="1087"/>
      <c r="AJB251" s="1087"/>
      <c r="AJC251" s="1087"/>
      <c r="AJD251" s="1087"/>
      <c r="AJE251" s="1087"/>
      <c r="AJF251" s="1087"/>
      <c r="AJG251" s="1087"/>
      <c r="AJH251" s="1087"/>
      <c r="AJI251" s="1087"/>
      <c r="AJJ251" s="1087"/>
      <c r="AJK251" s="1087"/>
      <c r="AJL251" s="1087"/>
      <c r="AJM251" s="1087"/>
      <c r="AJN251" s="1087"/>
      <c r="AJO251" s="1087"/>
      <c r="AJP251" s="1087"/>
      <c r="AJQ251" s="1087"/>
      <c r="AJR251" s="1087"/>
      <c r="AJS251" s="1087"/>
      <c r="AJT251" s="1087"/>
      <c r="AJU251" s="1087"/>
      <c r="AJV251" s="1087"/>
      <c r="AJW251" s="1087"/>
      <c r="AJX251" s="1087"/>
      <c r="AJY251" s="1087"/>
      <c r="AJZ251" s="1087"/>
      <c r="AKA251" s="1087"/>
      <c r="AKB251" s="1087"/>
      <c r="AKC251" s="1087"/>
      <c r="AKD251" s="1087"/>
      <c r="AKE251" s="1087"/>
      <c r="AKF251" s="1087"/>
      <c r="AKG251" s="1087"/>
      <c r="AKH251" s="1087"/>
      <c r="AKI251" s="1087"/>
      <c r="AKJ251" s="1087"/>
      <c r="AKK251" s="1087"/>
      <c r="AKL251" s="1087"/>
      <c r="AKM251" s="1087"/>
      <c r="AKN251" s="1087"/>
      <c r="AKO251" s="1087"/>
      <c r="AKP251" s="1087"/>
      <c r="AKQ251" s="1087"/>
      <c r="AKR251" s="1087"/>
      <c r="AKS251" s="1087"/>
      <c r="AKT251" s="1087"/>
      <c r="AKU251" s="1087"/>
      <c r="AKV251" s="1087"/>
      <c r="AKW251" s="1087"/>
      <c r="AKX251" s="1087"/>
      <c r="AKY251" s="1087"/>
      <c r="AKZ251" s="1087"/>
      <c r="ALA251" s="1087"/>
      <c r="ALB251" s="1087"/>
      <c r="ALC251" s="1087"/>
      <c r="ALD251" s="1087"/>
      <c r="ALE251" s="1087"/>
      <c r="ALF251" s="1087"/>
      <c r="ALG251" s="1087"/>
      <c r="ALH251" s="1087"/>
      <c r="ALI251" s="1087"/>
      <c r="ALJ251" s="1087"/>
      <c r="ALK251" s="1087"/>
      <c r="ALL251" s="1087"/>
      <c r="ALM251" s="1087"/>
      <c r="ALN251" s="1087"/>
      <c r="ALO251" s="1087"/>
      <c r="ALP251" s="1087"/>
      <c r="ALQ251" s="1087"/>
      <c r="ALR251" s="1087"/>
      <c r="ALS251" s="1087"/>
      <c r="ALT251" s="1087"/>
      <c r="ALU251" s="1087"/>
      <c r="ALV251" s="1087"/>
      <c r="ALW251" s="1087"/>
      <c r="ALX251" s="1087"/>
      <c r="ALY251" s="1087"/>
      <c r="ALZ251" s="1087"/>
      <c r="AMA251" s="1087"/>
      <c r="AMB251" s="1087"/>
      <c r="AMC251" s="1087"/>
      <c r="AMD251" s="1087"/>
      <c r="AME251" s="1087"/>
      <c r="AMF251" s="1087"/>
      <c r="AMG251" s="1087"/>
      <c r="AMH251" s="1087"/>
    </row>
    <row r="252" spans="1:1024" s="1112" customFormat="1" ht="12" x14ac:dyDescent="0.2">
      <c r="A252" s="1111">
        <v>5</v>
      </c>
      <c r="B252" s="1083" t="s">
        <v>156</v>
      </c>
      <c r="C252" s="1084">
        <v>44158218916.669998</v>
      </c>
      <c r="D252" s="1084">
        <v>-1412026478.71</v>
      </c>
      <c r="E252" s="1084">
        <v>42746192437.959999</v>
      </c>
      <c r="F252" s="1084">
        <v>14733582805.549999</v>
      </c>
      <c r="G252" s="1084">
        <v>28012609632.41</v>
      </c>
      <c r="H252" s="1356">
        <f>F252/E252</f>
        <v>0.34467591065411718</v>
      </c>
      <c r="AMI252" s="1083"/>
      <c r="AMJ252" s="1083"/>
    </row>
    <row r="253" spans="1:1024" s="1106" customFormat="1" ht="12" x14ac:dyDescent="0.2">
      <c r="A253" s="1113" t="s">
        <v>2851</v>
      </c>
      <c r="B253" s="793" t="s">
        <v>4872</v>
      </c>
      <c r="C253" s="1085">
        <v>24677665717.209999</v>
      </c>
      <c r="D253" s="1085">
        <v>-2567205790.9200001</v>
      </c>
      <c r="E253" s="1085">
        <v>22110459926.290001</v>
      </c>
      <c r="F253" s="1085">
        <v>8719136324.1499996</v>
      </c>
      <c r="G253" s="1085">
        <v>13391323602.139999</v>
      </c>
      <c r="H253" s="1357">
        <f t="shared" ref="H253:H296" si="7">F253/E253</f>
        <v>0.39434441224728595</v>
      </c>
      <c r="AMI253" s="793"/>
      <c r="AMJ253" s="793"/>
    </row>
    <row r="254" spans="1:1024" s="1116" customFormat="1" ht="12" x14ac:dyDescent="0.2">
      <c r="A254" s="1113" t="s">
        <v>2852</v>
      </c>
      <c r="B254" s="793" t="s">
        <v>4873</v>
      </c>
      <c r="C254" s="1085">
        <v>83004404</v>
      </c>
      <c r="D254" s="1085">
        <v>176100363.66999999</v>
      </c>
      <c r="E254" s="1085">
        <v>259104767.66999999</v>
      </c>
      <c r="F254" s="1085">
        <v>138280169</v>
      </c>
      <c r="G254" s="1085">
        <v>120824598.67</v>
      </c>
      <c r="H254" s="1357">
        <f t="shared" si="7"/>
        <v>0.53368438660347561</v>
      </c>
      <c r="AMI254" s="793"/>
      <c r="AMJ254" s="793"/>
    </row>
    <row r="255" spans="1:1024" s="793" customFormat="1" ht="12" x14ac:dyDescent="0.2">
      <c r="A255" s="1113" t="s">
        <v>2853</v>
      </c>
      <c r="B255" s="793" t="s">
        <v>4873</v>
      </c>
      <c r="C255" s="1085">
        <v>0</v>
      </c>
      <c r="D255" s="1085">
        <v>10549809.220000001</v>
      </c>
      <c r="E255" s="1085">
        <v>10549809.220000001</v>
      </c>
      <c r="F255" s="1085">
        <v>79782749</v>
      </c>
      <c r="G255" s="1085">
        <v>-69232939.780000001</v>
      </c>
      <c r="H255" s="1357">
        <f t="shared" si="7"/>
        <v>7.5624826322688703</v>
      </c>
      <c r="I255" s="1087"/>
      <c r="J255" s="1087"/>
      <c r="K255" s="1087"/>
      <c r="L255" s="1087"/>
      <c r="M255" s="1087"/>
      <c r="N255" s="1087"/>
      <c r="O255" s="1087"/>
      <c r="P255" s="1087"/>
      <c r="Q255" s="1087"/>
      <c r="R255" s="1087"/>
      <c r="S255" s="1087"/>
      <c r="T255" s="1087"/>
      <c r="U255" s="1087"/>
      <c r="V255" s="1087"/>
      <c r="W255" s="1087"/>
      <c r="X255" s="1087"/>
      <c r="Y255" s="1087"/>
      <c r="Z255" s="1087"/>
      <c r="AA255" s="1087"/>
      <c r="AB255" s="1087"/>
      <c r="AC255" s="1087"/>
      <c r="AD255" s="1087"/>
      <c r="AE255" s="1087"/>
      <c r="AF255" s="1087"/>
      <c r="AG255" s="1087"/>
      <c r="AH255" s="1087"/>
      <c r="AI255" s="1087"/>
      <c r="AJ255" s="1087"/>
      <c r="AK255" s="1087"/>
      <c r="AL255" s="1087"/>
      <c r="AM255" s="1087"/>
      <c r="AN255" s="1087"/>
      <c r="AO255" s="1087"/>
      <c r="AP255" s="1087"/>
      <c r="AQ255" s="1087"/>
      <c r="AR255" s="1087"/>
      <c r="AS255" s="1087"/>
      <c r="AT255" s="1087"/>
      <c r="AU255" s="1087"/>
      <c r="AV255" s="1087"/>
      <c r="AW255" s="1087"/>
      <c r="AX255" s="1087"/>
      <c r="AY255" s="1087"/>
      <c r="AZ255" s="1087"/>
      <c r="BA255" s="1087"/>
      <c r="BB255" s="1087"/>
      <c r="BC255" s="1087"/>
      <c r="BD255" s="1087"/>
      <c r="BE255" s="1087"/>
      <c r="BF255" s="1087"/>
      <c r="BG255" s="1087"/>
      <c r="BH255" s="1087"/>
      <c r="BI255" s="1087"/>
      <c r="BJ255" s="1087"/>
      <c r="BK255" s="1087"/>
      <c r="BL255" s="1087"/>
      <c r="BM255" s="1087"/>
      <c r="BN255" s="1087"/>
      <c r="BO255" s="1087"/>
      <c r="BP255" s="1087"/>
      <c r="BQ255" s="1087"/>
      <c r="BR255" s="1087"/>
      <c r="BS255" s="1087"/>
      <c r="BT255" s="1087"/>
      <c r="BU255" s="1087"/>
      <c r="BV255" s="1087"/>
      <c r="BW255" s="1087"/>
      <c r="BX255" s="1087"/>
      <c r="BY255" s="1087"/>
      <c r="BZ255" s="1087"/>
      <c r="CA255" s="1087"/>
      <c r="CB255" s="1087"/>
      <c r="CC255" s="1087"/>
      <c r="CD255" s="1087"/>
      <c r="CE255" s="1087"/>
      <c r="CF255" s="1087"/>
      <c r="CG255" s="1087"/>
      <c r="CH255" s="1087"/>
      <c r="CI255" s="1087"/>
      <c r="CJ255" s="1087"/>
      <c r="CK255" s="1087"/>
      <c r="CL255" s="1087"/>
      <c r="CM255" s="1087"/>
      <c r="CN255" s="1087"/>
      <c r="CO255" s="1087"/>
      <c r="CP255" s="1087"/>
      <c r="CQ255" s="1087"/>
      <c r="CR255" s="1087"/>
      <c r="CS255" s="1087"/>
      <c r="CT255" s="1087"/>
      <c r="CU255" s="1087"/>
      <c r="CV255" s="1087"/>
      <c r="CW255" s="1087"/>
      <c r="CX255" s="1087"/>
      <c r="CY255" s="1087"/>
      <c r="CZ255" s="1087"/>
      <c r="DA255" s="1087"/>
      <c r="DB255" s="1087"/>
      <c r="DC255" s="1087"/>
      <c r="DD255" s="1087"/>
      <c r="DE255" s="1087"/>
      <c r="DF255" s="1087"/>
      <c r="DG255" s="1087"/>
      <c r="DH255" s="1087"/>
      <c r="DI255" s="1087"/>
      <c r="DJ255" s="1087"/>
      <c r="DK255" s="1087"/>
      <c r="DL255" s="1087"/>
      <c r="DM255" s="1087"/>
      <c r="DN255" s="1087"/>
      <c r="DO255" s="1087"/>
      <c r="DP255" s="1087"/>
      <c r="DQ255" s="1087"/>
      <c r="DR255" s="1087"/>
      <c r="DS255" s="1087"/>
      <c r="DT255" s="1087"/>
      <c r="DU255" s="1087"/>
      <c r="DV255" s="1087"/>
      <c r="DW255" s="1087"/>
      <c r="DX255" s="1087"/>
      <c r="DY255" s="1087"/>
      <c r="DZ255" s="1087"/>
      <c r="EA255" s="1087"/>
      <c r="EB255" s="1087"/>
      <c r="EC255" s="1087"/>
      <c r="ED255" s="1087"/>
      <c r="EE255" s="1087"/>
      <c r="EF255" s="1087"/>
      <c r="EG255" s="1087"/>
      <c r="EH255" s="1087"/>
      <c r="EI255" s="1087"/>
      <c r="EJ255" s="1087"/>
      <c r="EK255" s="1087"/>
      <c r="EL255" s="1087"/>
      <c r="EM255" s="1087"/>
      <c r="EN255" s="1087"/>
      <c r="EO255" s="1087"/>
      <c r="EP255" s="1087"/>
      <c r="EQ255" s="1087"/>
      <c r="ER255" s="1087"/>
      <c r="ES255" s="1087"/>
      <c r="ET255" s="1087"/>
      <c r="EU255" s="1087"/>
      <c r="EV255" s="1087"/>
      <c r="EW255" s="1087"/>
      <c r="EX255" s="1087"/>
      <c r="EY255" s="1087"/>
      <c r="EZ255" s="1087"/>
      <c r="FA255" s="1087"/>
      <c r="FB255" s="1087"/>
      <c r="FC255" s="1087"/>
      <c r="FD255" s="1087"/>
      <c r="FE255" s="1087"/>
      <c r="FF255" s="1087"/>
      <c r="FG255" s="1087"/>
      <c r="FH255" s="1087"/>
      <c r="FI255" s="1087"/>
      <c r="FJ255" s="1087"/>
      <c r="FK255" s="1087"/>
      <c r="FL255" s="1087"/>
      <c r="FM255" s="1087"/>
      <c r="FN255" s="1087"/>
      <c r="FO255" s="1087"/>
      <c r="FP255" s="1087"/>
      <c r="FQ255" s="1087"/>
      <c r="FR255" s="1087"/>
      <c r="FS255" s="1087"/>
      <c r="FT255" s="1087"/>
      <c r="FU255" s="1087"/>
      <c r="FV255" s="1087"/>
      <c r="FW255" s="1087"/>
      <c r="FX255" s="1087"/>
      <c r="FY255" s="1087"/>
      <c r="FZ255" s="1087"/>
      <c r="GA255" s="1087"/>
      <c r="GB255" s="1087"/>
      <c r="GC255" s="1087"/>
      <c r="GD255" s="1087"/>
      <c r="GE255" s="1087"/>
      <c r="GF255" s="1087"/>
      <c r="GG255" s="1087"/>
      <c r="GH255" s="1087"/>
      <c r="GI255" s="1087"/>
      <c r="GJ255" s="1087"/>
      <c r="GK255" s="1087"/>
      <c r="GL255" s="1087"/>
      <c r="GM255" s="1087"/>
      <c r="GN255" s="1087"/>
      <c r="GO255" s="1087"/>
      <c r="GP255" s="1087"/>
      <c r="GQ255" s="1087"/>
      <c r="GR255" s="1087"/>
      <c r="GS255" s="1087"/>
      <c r="GT255" s="1087"/>
      <c r="GU255" s="1087"/>
      <c r="GV255" s="1087"/>
      <c r="GW255" s="1087"/>
      <c r="GX255" s="1087"/>
      <c r="GY255" s="1087"/>
      <c r="GZ255" s="1087"/>
      <c r="HA255" s="1087"/>
      <c r="HB255" s="1087"/>
      <c r="HC255" s="1087"/>
      <c r="HD255" s="1087"/>
      <c r="HE255" s="1087"/>
      <c r="HF255" s="1087"/>
      <c r="HG255" s="1087"/>
      <c r="HH255" s="1087"/>
      <c r="HI255" s="1087"/>
      <c r="HJ255" s="1087"/>
      <c r="HK255" s="1087"/>
      <c r="HL255" s="1087"/>
      <c r="HM255" s="1087"/>
      <c r="HN255" s="1087"/>
      <c r="HO255" s="1087"/>
      <c r="HP255" s="1087"/>
      <c r="HQ255" s="1087"/>
      <c r="HR255" s="1087"/>
      <c r="HS255" s="1087"/>
      <c r="HT255" s="1087"/>
      <c r="HU255" s="1087"/>
      <c r="HV255" s="1087"/>
      <c r="HW255" s="1087"/>
      <c r="HX255" s="1087"/>
      <c r="HY255" s="1087"/>
      <c r="HZ255" s="1087"/>
      <c r="IA255" s="1087"/>
      <c r="IB255" s="1087"/>
      <c r="IC255" s="1087"/>
      <c r="ID255" s="1087"/>
      <c r="IE255" s="1087"/>
      <c r="IF255" s="1087"/>
      <c r="IG255" s="1087"/>
      <c r="IH255" s="1087"/>
      <c r="II255" s="1087"/>
      <c r="IJ255" s="1087"/>
      <c r="IK255" s="1087"/>
      <c r="IL255" s="1087"/>
      <c r="IM255" s="1087"/>
      <c r="IN255" s="1087"/>
      <c r="IO255" s="1087"/>
      <c r="IP255" s="1087"/>
      <c r="IQ255" s="1087"/>
      <c r="IR255" s="1087"/>
      <c r="IS255" s="1087"/>
      <c r="IT255" s="1087"/>
      <c r="IU255" s="1087"/>
      <c r="IV255" s="1087"/>
      <c r="IW255" s="1087"/>
      <c r="IX255" s="1087"/>
      <c r="IY255" s="1087"/>
      <c r="IZ255" s="1087"/>
      <c r="JA255" s="1087"/>
      <c r="JB255" s="1087"/>
      <c r="JC255" s="1087"/>
      <c r="JD255" s="1087"/>
      <c r="JE255" s="1087"/>
      <c r="JF255" s="1087"/>
      <c r="JG255" s="1087"/>
      <c r="JH255" s="1087"/>
      <c r="JI255" s="1087"/>
      <c r="JJ255" s="1087"/>
      <c r="JK255" s="1087"/>
      <c r="JL255" s="1087"/>
      <c r="JM255" s="1087"/>
      <c r="JN255" s="1087"/>
      <c r="JO255" s="1087"/>
      <c r="JP255" s="1087"/>
      <c r="JQ255" s="1087"/>
      <c r="JR255" s="1087"/>
      <c r="JS255" s="1087"/>
      <c r="JT255" s="1087"/>
      <c r="JU255" s="1087"/>
      <c r="JV255" s="1087"/>
      <c r="JW255" s="1087"/>
      <c r="JX255" s="1087"/>
      <c r="JY255" s="1087"/>
      <c r="JZ255" s="1087"/>
      <c r="KA255" s="1087"/>
      <c r="KB255" s="1087"/>
      <c r="KC255" s="1087"/>
      <c r="KD255" s="1087"/>
      <c r="KE255" s="1087"/>
      <c r="KF255" s="1087"/>
      <c r="KG255" s="1087"/>
      <c r="KH255" s="1087"/>
      <c r="KI255" s="1087"/>
      <c r="KJ255" s="1087"/>
      <c r="KK255" s="1087"/>
      <c r="KL255" s="1087"/>
      <c r="KM255" s="1087"/>
      <c r="KN255" s="1087"/>
      <c r="KO255" s="1087"/>
      <c r="KP255" s="1087"/>
      <c r="KQ255" s="1087"/>
      <c r="KR255" s="1087"/>
      <c r="KS255" s="1087"/>
      <c r="KT255" s="1087"/>
      <c r="KU255" s="1087"/>
      <c r="KV255" s="1087"/>
      <c r="KW255" s="1087"/>
      <c r="KX255" s="1087"/>
      <c r="KY255" s="1087"/>
      <c r="KZ255" s="1087"/>
      <c r="LA255" s="1087"/>
      <c r="LB255" s="1087"/>
      <c r="LC255" s="1087"/>
      <c r="LD255" s="1087"/>
      <c r="LE255" s="1087"/>
      <c r="LF255" s="1087"/>
      <c r="LG255" s="1087"/>
      <c r="LH255" s="1087"/>
      <c r="LI255" s="1087"/>
      <c r="LJ255" s="1087"/>
      <c r="LK255" s="1087"/>
      <c r="LL255" s="1087"/>
      <c r="LM255" s="1087"/>
      <c r="LN255" s="1087"/>
      <c r="LO255" s="1087"/>
      <c r="LP255" s="1087"/>
      <c r="LQ255" s="1087"/>
      <c r="LR255" s="1087"/>
      <c r="LS255" s="1087"/>
      <c r="LT255" s="1087"/>
      <c r="LU255" s="1087"/>
      <c r="LV255" s="1087"/>
      <c r="LW255" s="1087"/>
      <c r="LX255" s="1087"/>
      <c r="LY255" s="1087"/>
      <c r="LZ255" s="1087"/>
      <c r="MA255" s="1087"/>
      <c r="MB255" s="1087"/>
      <c r="MC255" s="1087"/>
      <c r="MD255" s="1087"/>
      <c r="ME255" s="1087"/>
      <c r="MF255" s="1087"/>
      <c r="MG255" s="1087"/>
      <c r="MH255" s="1087"/>
      <c r="MI255" s="1087"/>
      <c r="MJ255" s="1087"/>
      <c r="MK255" s="1087"/>
      <c r="ML255" s="1087"/>
      <c r="MM255" s="1087"/>
      <c r="MN255" s="1087"/>
      <c r="MO255" s="1087"/>
      <c r="MP255" s="1087"/>
      <c r="MQ255" s="1087"/>
      <c r="MR255" s="1087"/>
      <c r="MS255" s="1087"/>
      <c r="MT255" s="1087"/>
      <c r="MU255" s="1087"/>
      <c r="MV255" s="1087"/>
      <c r="MW255" s="1087"/>
      <c r="MX255" s="1087"/>
      <c r="MY255" s="1087"/>
      <c r="MZ255" s="1087"/>
      <c r="NA255" s="1087"/>
      <c r="NB255" s="1087"/>
      <c r="NC255" s="1087"/>
      <c r="ND255" s="1087"/>
      <c r="NE255" s="1087"/>
      <c r="NF255" s="1087"/>
      <c r="NG255" s="1087"/>
      <c r="NH255" s="1087"/>
      <c r="NI255" s="1087"/>
      <c r="NJ255" s="1087"/>
      <c r="NK255" s="1087"/>
      <c r="NL255" s="1087"/>
      <c r="NM255" s="1087"/>
      <c r="NN255" s="1087"/>
      <c r="NO255" s="1087"/>
      <c r="NP255" s="1087"/>
      <c r="NQ255" s="1087"/>
      <c r="NR255" s="1087"/>
      <c r="NS255" s="1087"/>
      <c r="NT255" s="1087"/>
      <c r="NU255" s="1087"/>
      <c r="NV255" s="1087"/>
      <c r="NW255" s="1087"/>
      <c r="NX255" s="1087"/>
      <c r="NY255" s="1087"/>
      <c r="NZ255" s="1087"/>
      <c r="OA255" s="1087"/>
      <c r="OB255" s="1087"/>
      <c r="OC255" s="1087"/>
      <c r="OD255" s="1087"/>
      <c r="OE255" s="1087"/>
      <c r="OF255" s="1087"/>
      <c r="OG255" s="1087"/>
      <c r="OH255" s="1087"/>
      <c r="OI255" s="1087"/>
      <c r="OJ255" s="1087"/>
      <c r="OK255" s="1087"/>
      <c r="OL255" s="1087"/>
      <c r="OM255" s="1087"/>
      <c r="ON255" s="1087"/>
      <c r="OO255" s="1087"/>
      <c r="OP255" s="1087"/>
      <c r="OQ255" s="1087"/>
      <c r="OR255" s="1087"/>
      <c r="OS255" s="1087"/>
      <c r="OT255" s="1087"/>
      <c r="OU255" s="1087"/>
      <c r="OV255" s="1087"/>
      <c r="OW255" s="1087"/>
      <c r="OX255" s="1087"/>
      <c r="OY255" s="1087"/>
      <c r="OZ255" s="1087"/>
      <c r="PA255" s="1087"/>
      <c r="PB255" s="1087"/>
      <c r="PC255" s="1087"/>
      <c r="PD255" s="1087"/>
      <c r="PE255" s="1087"/>
      <c r="PF255" s="1087"/>
      <c r="PG255" s="1087"/>
      <c r="PH255" s="1087"/>
      <c r="PI255" s="1087"/>
      <c r="PJ255" s="1087"/>
      <c r="PK255" s="1087"/>
      <c r="PL255" s="1087"/>
      <c r="PM255" s="1087"/>
      <c r="PN255" s="1087"/>
      <c r="PO255" s="1087"/>
      <c r="PP255" s="1087"/>
      <c r="PQ255" s="1087"/>
      <c r="PR255" s="1087"/>
      <c r="PS255" s="1087"/>
      <c r="PT255" s="1087"/>
      <c r="PU255" s="1087"/>
      <c r="PV255" s="1087"/>
      <c r="PW255" s="1087"/>
      <c r="PX255" s="1087"/>
      <c r="PY255" s="1087"/>
      <c r="PZ255" s="1087"/>
      <c r="QA255" s="1087"/>
      <c r="QB255" s="1087"/>
      <c r="QC255" s="1087"/>
      <c r="QD255" s="1087"/>
      <c r="QE255" s="1087"/>
      <c r="QF255" s="1087"/>
      <c r="QG255" s="1087"/>
      <c r="QH255" s="1087"/>
      <c r="QI255" s="1087"/>
      <c r="QJ255" s="1087"/>
      <c r="QK255" s="1087"/>
      <c r="QL255" s="1087"/>
      <c r="QM255" s="1087"/>
      <c r="QN255" s="1087"/>
      <c r="QO255" s="1087"/>
      <c r="QP255" s="1087"/>
      <c r="QQ255" s="1087"/>
      <c r="QR255" s="1087"/>
      <c r="QS255" s="1087"/>
      <c r="QT255" s="1087"/>
      <c r="QU255" s="1087"/>
      <c r="QV255" s="1087"/>
      <c r="QW255" s="1087"/>
      <c r="QX255" s="1087"/>
      <c r="QY255" s="1087"/>
      <c r="QZ255" s="1087"/>
      <c r="RA255" s="1087"/>
      <c r="RB255" s="1087"/>
      <c r="RC255" s="1087"/>
      <c r="RD255" s="1087"/>
      <c r="RE255" s="1087"/>
      <c r="RF255" s="1087"/>
      <c r="RG255" s="1087"/>
      <c r="RH255" s="1087"/>
      <c r="RI255" s="1087"/>
      <c r="RJ255" s="1087"/>
      <c r="RK255" s="1087"/>
      <c r="RL255" s="1087"/>
      <c r="RM255" s="1087"/>
      <c r="RN255" s="1087"/>
      <c r="RO255" s="1087"/>
      <c r="RP255" s="1087"/>
      <c r="RQ255" s="1087"/>
      <c r="RR255" s="1087"/>
      <c r="RS255" s="1087"/>
      <c r="RT255" s="1087"/>
      <c r="RU255" s="1087"/>
      <c r="RV255" s="1087"/>
      <c r="RW255" s="1087"/>
      <c r="RX255" s="1087"/>
      <c r="RY255" s="1087"/>
      <c r="RZ255" s="1087"/>
      <c r="SA255" s="1087"/>
      <c r="SB255" s="1087"/>
      <c r="SC255" s="1087"/>
      <c r="SD255" s="1087"/>
      <c r="SE255" s="1087"/>
      <c r="SF255" s="1087"/>
      <c r="SG255" s="1087"/>
      <c r="SH255" s="1087"/>
      <c r="SI255" s="1087"/>
      <c r="SJ255" s="1087"/>
      <c r="SK255" s="1087"/>
      <c r="SL255" s="1087"/>
      <c r="SM255" s="1087"/>
      <c r="SN255" s="1087"/>
      <c r="SO255" s="1087"/>
      <c r="SP255" s="1087"/>
      <c r="SQ255" s="1087"/>
      <c r="SR255" s="1087"/>
      <c r="SS255" s="1087"/>
      <c r="ST255" s="1087"/>
      <c r="SU255" s="1087"/>
      <c r="SV255" s="1087"/>
      <c r="SW255" s="1087"/>
      <c r="SX255" s="1087"/>
      <c r="SY255" s="1087"/>
      <c r="SZ255" s="1087"/>
      <c r="TA255" s="1087"/>
      <c r="TB255" s="1087"/>
      <c r="TC255" s="1087"/>
      <c r="TD255" s="1087"/>
      <c r="TE255" s="1087"/>
      <c r="TF255" s="1087"/>
      <c r="TG255" s="1087"/>
      <c r="TH255" s="1087"/>
      <c r="TI255" s="1087"/>
      <c r="TJ255" s="1087"/>
      <c r="TK255" s="1087"/>
      <c r="TL255" s="1087"/>
      <c r="TM255" s="1087"/>
      <c r="TN255" s="1087"/>
      <c r="TO255" s="1087"/>
      <c r="TP255" s="1087"/>
      <c r="TQ255" s="1087"/>
      <c r="TR255" s="1087"/>
      <c r="TS255" s="1087"/>
      <c r="TT255" s="1087"/>
      <c r="TU255" s="1087"/>
      <c r="TV255" s="1087"/>
      <c r="TW255" s="1087"/>
      <c r="TX255" s="1087"/>
      <c r="TY255" s="1087"/>
      <c r="TZ255" s="1087"/>
      <c r="UA255" s="1087"/>
      <c r="UB255" s="1087"/>
      <c r="UC255" s="1087"/>
      <c r="UD255" s="1087"/>
      <c r="UE255" s="1087"/>
      <c r="UF255" s="1087"/>
      <c r="UG255" s="1087"/>
      <c r="UH255" s="1087"/>
      <c r="UI255" s="1087"/>
      <c r="UJ255" s="1087"/>
      <c r="UK255" s="1087"/>
      <c r="UL255" s="1087"/>
      <c r="UM255" s="1087"/>
      <c r="UN255" s="1087"/>
      <c r="UO255" s="1087"/>
      <c r="UP255" s="1087"/>
      <c r="UQ255" s="1087"/>
      <c r="UR255" s="1087"/>
      <c r="US255" s="1087"/>
      <c r="UT255" s="1087"/>
      <c r="UU255" s="1087"/>
      <c r="UV255" s="1087"/>
      <c r="UW255" s="1087"/>
      <c r="UX255" s="1087"/>
      <c r="UY255" s="1087"/>
      <c r="UZ255" s="1087"/>
      <c r="VA255" s="1087"/>
      <c r="VB255" s="1087"/>
      <c r="VC255" s="1087"/>
      <c r="VD255" s="1087"/>
      <c r="VE255" s="1087"/>
      <c r="VF255" s="1087"/>
      <c r="VG255" s="1087"/>
      <c r="VH255" s="1087"/>
      <c r="VI255" s="1087"/>
      <c r="VJ255" s="1087"/>
      <c r="VK255" s="1087"/>
      <c r="VL255" s="1087"/>
      <c r="VM255" s="1087"/>
      <c r="VN255" s="1087"/>
      <c r="VO255" s="1087"/>
      <c r="VP255" s="1087"/>
      <c r="VQ255" s="1087"/>
      <c r="VR255" s="1087"/>
      <c r="VS255" s="1087"/>
      <c r="VT255" s="1087"/>
      <c r="VU255" s="1087"/>
      <c r="VV255" s="1087"/>
      <c r="VW255" s="1087"/>
      <c r="VX255" s="1087"/>
      <c r="VY255" s="1087"/>
      <c r="VZ255" s="1087"/>
      <c r="WA255" s="1087"/>
      <c r="WB255" s="1087"/>
      <c r="WC255" s="1087"/>
      <c r="WD255" s="1087"/>
      <c r="WE255" s="1087"/>
      <c r="WF255" s="1087"/>
      <c r="WG255" s="1087"/>
      <c r="WH255" s="1087"/>
      <c r="WI255" s="1087"/>
      <c r="WJ255" s="1087"/>
      <c r="WK255" s="1087"/>
      <c r="WL255" s="1087"/>
      <c r="WM255" s="1087"/>
      <c r="WN255" s="1087"/>
      <c r="WO255" s="1087"/>
      <c r="WP255" s="1087"/>
      <c r="WQ255" s="1087"/>
      <c r="WR255" s="1087"/>
      <c r="WS255" s="1087"/>
      <c r="WT255" s="1087"/>
      <c r="WU255" s="1087"/>
      <c r="WV255" s="1087"/>
      <c r="WW255" s="1087"/>
      <c r="WX255" s="1087"/>
      <c r="WY255" s="1087"/>
      <c r="WZ255" s="1087"/>
      <c r="XA255" s="1087"/>
      <c r="XB255" s="1087"/>
      <c r="XC255" s="1087"/>
      <c r="XD255" s="1087"/>
      <c r="XE255" s="1087"/>
      <c r="XF255" s="1087"/>
      <c r="XG255" s="1087"/>
      <c r="XH255" s="1087"/>
      <c r="XI255" s="1087"/>
      <c r="XJ255" s="1087"/>
      <c r="XK255" s="1087"/>
      <c r="XL255" s="1087"/>
      <c r="XM255" s="1087"/>
      <c r="XN255" s="1087"/>
      <c r="XO255" s="1087"/>
      <c r="XP255" s="1087"/>
      <c r="XQ255" s="1087"/>
      <c r="XR255" s="1087"/>
      <c r="XS255" s="1087"/>
      <c r="XT255" s="1087"/>
      <c r="XU255" s="1087"/>
      <c r="XV255" s="1087"/>
      <c r="XW255" s="1087"/>
      <c r="XX255" s="1087"/>
      <c r="XY255" s="1087"/>
      <c r="XZ255" s="1087"/>
      <c r="YA255" s="1087"/>
      <c r="YB255" s="1087"/>
      <c r="YC255" s="1087"/>
      <c r="YD255" s="1087"/>
      <c r="YE255" s="1087"/>
      <c r="YF255" s="1087"/>
      <c r="YG255" s="1087"/>
      <c r="YH255" s="1087"/>
      <c r="YI255" s="1087"/>
      <c r="YJ255" s="1087"/>
      <c r="YK255" s="1087"/>
      <c r="YL255" s="1087"/>
      <c r="YM255" s="1087"/>
      <c r="YN255" s="1087"/>
      <c r="YO255" s="1087"/>
      <c r="YP255" s="1087"/>
      <c r="YQ255" s="1087"/>
      <c r="YR255" s="1087"/>
      <c r="YS255" s="1087"/>
      <c r="YT255" s="1087"/>
      <c r="YU255" s="1087"/>
      <c r="YV255" s="1087"/>
      <c r="YW255" s="1087"/>
      <c r="YX255" s="1087"/>
      <c r="YY255" s="1087"/>
      <c r="YZ255" s="1087"/>
      <c r="ZA255" s="1087"/>
      <c r="ZB255" s="1087"/>
      <c r="ZC255" s="1087"/>
      <c r="ZD255" s="1087"/>
      <c r="ZE255" s="1087"/>
      <c r="ZF255" s="1087"/>
      <c r="ZG255" s="1087"/>
      <c r="ZH255" s="1087"/>
      <c r="ZI255" s="1087"/>
      <c r="ZJ255" s="1087"/>
      <c r="ZK255" s="1087"/>
      <c r="ZL255" s="1087"/>
      <c r="ZM255" s="1087"/>
      <c r="ZN255" s="1087"/>
      <c r="ZO255" s="1087"/>
      <c r="ZP255" s="1087"/>
      <c r="ZQ255" s="1087"/>
      <c r="ZR255" s="1087"/>
      <c r="ZS255" s="1087"/>
      <c r="ZT255" s="1087"/>
      <c r="ZU255" s="1087"/>
      <c r="ZV255" s="1087"/>
      <c r="ZW255" s="1087"/>
      <c r="ZX255" s="1087"/>
      <c r="ZY255" s="1087"/>
      <c r="ZZ255" s="1087"/>
      <c r="AAA255" s="1087"/>
      <c r="AAB255" s="1087"/>
      <c r="AAC255" s="1087"/>
      <c r="AAD255" s="1087"/>
      <c r="AAE255" s="1087"/>
      <c r="AAF255" s="1087"/>
      <c r="AAG255" s="1087"/>
      <c r="AAH255" s="1087"/>
      <c r="AAI255" s="1087"/>
      <c r="AAJ255" s="1087"/>
      <c r="AAK255" s="1087"/>
      <c r="AAL255" s="1087"/>
      <c r="AAM255" s="1087"/>
      <c r="AAN255" s="1087"/>
      <c r="AAO255" s="1087"/>
      <c r="AAP255" s="1087"/>
      <c r="AAQ255" s="1087"/>
      <c r="AAR255" s="1087"/>
      <c r="AAS255" s="1087"/>
      <c r="AAT255" s="1087"/>
      <c r="AAU255" s="1087"/>
      <c r="AAV255" s="1087"/>
      <c r="AAW255" s="1087"/>
      <c r="AAX255" s="1087"/>
      <c r="AAY255" s="1087"/>
      <c r="AAZ255" s="1087"/>
      <c r="ABA255" s="1087"/>
      <c r="ABB255" s="1087"/>
      <c r="ABC255" s="1087"/>
      <c r="ABD255" s="1087"/>
      <c r="ABE255" s="1087"/>
      <c r="ABF255" s="1087"/>
      <c r="ABG255" s="1087"/>
      <c r="ABH255" s="1087"/>
      <c r="ABI255" s="1087"/>
      <c r="ABJ255" s="1087"/>
      <c r="ABK255" s="1087"/>
      <c r="ABL255" s="1087"/>
      <c r="ABM255" s="1087"/>
      <c r="ABN255" s="1087"/>
      <c r="ABO255" s="1087"/>
      <c r="ABP255" s="1087"/>
      <c r="ABQ255" s="1087"/>
      <c r="ABR255" s="1087"/>
      <c r="ABS255" s="1087"/>
      <c r="ABT255" s="1087"/>
      <c r="ABU255" s="1087"/>
      <c r="ABV255" s="1087"/>
      <c r="ABW255" s="1087"/>
      <c r="ABX255" s="1087"/>
      <c r="ABY255" s="1087"/>
      <c r="ABZ255" s="1087"/>
      <c r="ACA255" s="1087"/>
      <c r="ACB255" s="1087"/>
      <c r="ACC255" s="1087"/>
      <c r="ACD255" s="1087"/>
      <c r="ACE255" s="1087"/>
      <c r="ACF255" s="1087"/>
      <c r="ACG255" s="1087"/>
      <c r="ACH255" s="1087"/>
      <c r="ACI255" s="1087"/>
      <c r="ACJ255" s="1087"/>
      <c r="ACK255" s="1087"/>
      <c r="ACL255" s="1087"/>
      <c r="ACM255" s="1087"/>
      <c r="ACN255" s="1087"/>
      <c r="ACO255" s="1087"/>
      <c r="ACP255" s="1087"/>
      <c r="ACQ255" s="1087"/>
      <c r="ACR255" s="1087"/>
      <c r="ACS255" s="1087"/>
      <c r="ACT255" s="1087"/>
      <c r="ACU255" s="1087"/>
      <c r="ACV255" s="1087"/>
      <c r="ACW255" s="1087"/>
      <c r="ACX255" s="1087"/>
      <c r="ACY255" s="1087"/>
      <c r="ACZ255" s="1087"/>
      <c r="ADA255" s="1087"/>
      <c r="ADB255" s="1087"/>
      <c r="ADC255" s="1087"/>
      <c r="ADD255" s="1087"/>
      <c r="ADE255" s="1087"/>
      <c r="ADF255" s="1087"/>
      <c r="ADG255" s="1087"/>
      <c r="ADH255" s="1087"/>
      <c r="ADI255" s="1087"/>
      <c r="ADJ255" s="1087"/>
      <c r="ADK255" s="1087"/>
      <c r="ADL255" s="1087"/>
      <c r="ADM255" s="1087"/>
      <c r="ADN255" s="1087"/>
      <c r="ADO255" s="1087"/>
      <c r="ADP255" s="1087"/>
      <c r="ADQ255" s="1087"/>
      <c r="ADR255" s="1087"/>
      <c r="ADS255" s="1087"/>
      <c r="ADT255" s="1087"/>
      <c r="ADU255" s="1087"/>
      <c r="ADV255" s="1087"/>
      <c r="ADW255" s="1087"/>
      <c r="ADX255" s="1087"/>
      <c r="ADY255" s="1087"/>
      <c r="ADZ255" s="1087"/>
      <c r="AEA255" s="1087"/>
      <c r="AEB255" s="1087"/>
      <c r="AEC255" s="1087"/>
      <c r="AED255" s="1087"/>
      <c r="AEE255" s="1087"/>
      <c r="AEF255" s="1087"/>
      <c r="AEG255" s="1087"/>
      <c r="AEH255" s="1087"/>
      <c r="AEI255" s="1087"/>
      <c r="AEJ255" s="1087"/>
      <c r="AEK255" s="1087"/>
      <c r="AEL255" s="1087"/>
      <c r="AEM255" s="1087"/>
      <c r="AEN255" s="1087"/>
      <c r="AEO255" s="1087"/>
      <c r="AEP255" s="1087"/>
      <c r="AEQ255" s="1087"/>
      <c r="AER255" s="1087"/>
      <c r="AES255" s="1087"/>
      <c r="AET255" s="1087"/>
      <c r="AEU255" s="1087"/>
      <c r="AEV255" s="1087"/>
      <c r="AEW255" s="1087"/>
      <c r="AEX255" s="1087"/>
      <c r="AEY255" s="1087"/>
      <c r="AEZ255" s="1087"/>
      <c r="AFA255" s="1087"/>
      <c r="AFB255" s="1087"/>
      <c r="AFC255" s="1087"/>
      <c r="AFD255" s="1087"/>
      <c r="AFE255" s="1087"/>
      <c r="AFF255" s="1087"/>
      <c r="AFG255" s="1087"/>
      <c r="AFH255" s="1087"/>
      <c r="AFI255" s="1087"/>
      <c r="AFJ255" s="1087"/>
      <c r="AFK255" s="1087"/>
      <c r="AFL255" s="1087"/>
      <c r="AFM255" s="1087"/>
      <c r="AFN255" s="1087"/>
      <c r="AFO255" s="1087"/>
      <c r="AFP255" s="1087"/>
      <c r="AFQ255" s="1087"/>
      <c r="AFR255" s="1087"/>
      <c r="AFS255" s="1087"/>
      <c r="AFT255" s="1087"/>
      <c r="AFU255" s="1087"/>
      <c r="AFV255" s="1087"/>
      <c r="AFW255" s="1087"/>
      <c r="AFX255" s="1087"/>
      <c r="AFY255" s="1087"/>
      <c r="AFZ255" s="1087"/>
      <c r="AGA255" s="1087"/>
      <c r="AGB255" s="1087"/>
      <c r="AGC255" s="1087"/>
      <c r="AGD255" s="1087"/>
      <c r="AGE255" s="1087"/>
      <c r="AGF255" s="1087"/>
      <c r="AGG255" s="1087"/>
      <c r="AGH255" s="1087"/>
      <c r="AGI255" s="1087"/>
      <c r="AGJ255" s="1087"/>
      <c r="AGK255" s="1087"/>
      <c r="AGL255" s="1087"/>
      <c r="AGM255" s="1087"/>
      <c r="AGN255" s="1087"/>
      <c r="AGO255" s="1087"/>
      <c r="AGP255" s="1087"/>
      <c r="AGQ255" s="1087"/>
      <c r="AGR255" s="1087"/>
      <c r="AGS255" s="1087"/>
      <c r="AGT255" s="1087"/>
      <c r="AGU255" s="1087"/>
      <c r="AGV255" s="1087"/>
      <c r="AGW255" s="1087"/>
      <c r="AGX255" s="1087"/>
      <c r="AGY255" s="1087"/>
      <c r="AGZ255" s="1087"/>
      <c r="AHA255" s="1087"/>
      <c r="AHB255" s="1087"/>
      <c r="AHC255" s="1087"/>
      <c r="AHD255" s="1087"/>
      <c r="AHE255" s="1087"/>
      <c r="AHF255" s="1087"/>
      <c r="AHG255" s="1087"/>
      <c r="AHH255" s="1087"/>
      <c r="AHI255" s="1087"/>
      <c r="AHJ255" s="1087"/>
      <c r="AHK255" s="1087"/>
      <c r="AHL255" s="1087"/>
      <c r="AHM255" s="1087"/>
      <c r="AHN255" s="1087"/>
      <c r="AHO255" s="1087"/>
      <c r="AHP255" s="1087"/>
      <c r="AHQ255" s="1087"/>
      <c r="AHR255" s="1087"/>
      <c r="AHS255" s="1087"/>
      <c r="AHT255" s="1087"/>
      <c r="AHU255" s="1087"/>
      <c r="AHV255" s="1087"/>
      <c r="AHW255" s="1087"/>
      <c r="AHX255" s="1087"/>
      <c r="AHY255" s="1087"/>
      <c r="AHZ255" s="1087"/>
      <c r="AIA255" s="1087"/>
      <c r="AIB255" s="1087"/>
      <c r="AIC255" s="1087"/>
      <c r="AID255" s="1087"/>
      <c r="AIE255" s="1087"/>
      <c r="AIF255" s="1087"/>
      <c r="AIG255" s="1087"/>
      <c r="AIH255" s="1087"/>
      <c r="AII255" s="1087"/>
      <c r="AIJ255" s="1087"/>
      <c r="AIK255" s="1087"/>
      <c r="AIL255" s="1087"/>
      <c r="AIM255" s="1087"/>
      <c r="AIN255" s="1087"/>
      <c r="AIO255" s="1087"/>
      <c r="AIP255" s="1087"/>
      <c r="AIQ255" s="1087"/>
      <c r="AIR255" s="1087"/>
      <c r="AIS255" s="1087"/>
      <c r="AIT255" s="1087"/>
      <c r="AIU255" s="1087"/>
      <c r="AIV255" s="1087"/>
      <c r="AIW255" s="1087"/>
      <c r="AIX255" s="1087"/>
      <c r="AIY255" s="1087"/>
      <c r="AIZ255" s="1087"/>
      <c r="AJA255" s="1087"/>
      <c r="AJB255" s="1087"/>
      <c r="AJC255" s="1087"/>
      <c r="AJD255" s="1087"/>
      <c r="AJE255" s="1087"/>
      <c r="AJF255" s="1087"/>
      <c r="AJG255" s="1087"/>
      <c r="AJH255" s="1087"/>
      <c r="AJI255" s="1087"/>
      <c r="AJJ255" s="1087"/>
      <c r="AJK255" s="1087"/>
      <c r="AJL255" s="1087"/>
      <c r="AJM255" s="1087"/>
      <c r="AJN255" s="1087"/>
      <c r="AJO255" s="1087"/>
      <c r="AJP255" s="1087"/>
      <c r="AJQ255" s="1087"/>
      <c r="AJR255" s="1087"/>
      <c r="AJS255" s="1087"/>
      <c r="AJT255" s="1087"/>
      <c r="AJU255" s="1087"/>
      <c r="AJV255" s="1087"/>
      <c r="AJW255" s="1087"/>
      <c r="AJX255" s="1087"/>
      <c r="AJY255" s="1087"/>
      <c r="AJZ255" s="1087"/>
      <c r="AKA255" s="1087"/>
      <c r="AKB255" s="1087"/>
      <c r="AKC255" s="1087"/>
      <c r="AKD255" s="1087"/>
      <c r="AKE255" s="1087"/>
      <c r="AKF255" s="1087"/>
      <c r="AKG255" s="1087"/>
      <c r="AKH255" s="1087"/>
      <c r="AKI255" s="1087"/>
      <c r="AKJ255" s="1087"/>
      <c r="AKK255" s="1087"/>
      <c r="AKL255" s="1087"/>
      <c r="AKM255" s="1087"/>
      <c r="AKN255" s="1087"/>
      <c r="AKO255" s="1087"/>
      <c r="AKP255" s="1087"/>
      <c r="AKQ255" s="1087"/>
      <c r="AKR255" s="1087"/>
      <c r="AKS255" s="1087"/>
      <c r="AKT255" s="1087"/>
      <c r="AKU255" s="1087"/>
      <c r="AKV255" s="1087"/>
      <c r="AKW255" s="1087"/>
      <c r="AKX255" s="1087"/>
      <c r="AKY255" s="1087"/>
      <c r="AKZ255" s="1087"/>
      <c r="ALA255" s="1087"/>
      <c r="ALB255" s="1087"/>
      <c r="ALC255" s="1087"/>
      <c r="ALD255" s="1087"/>
      <c r="ALE255" s="1087"/>
      <c r="ALF255" s="1087"/>
      <c r="ALG255" s="1087"/>
      <c r="ALH255" s="1087"/>
      <c r="ALI255" s="1087"/>
      <c r="ALJ255" s="1087"/>
      <c r="ALK255" s="1087"/>
      <c r="ALL255" s="1087"/>
      <c r="ALM255" s="1087"/>
      <c r="ALN255" s="1087"/>
      <c r="ALO255" s="1087"/>
      <c r="ALP255" s="1087"/>
      <c r="ALQ255" s="1087"/>
      <c r="ALR255" s="1087"/>
      <c r="ALS255" s="1087"/>
      <c r="ALT255" s="1087"/>
      <c r="ALU255" s="1087"/>
      <c r="ALV255" s="1087"/>
      <c r="ALW255" s="1087"/>
      <c r="ALX255" s="1087"/>
      <c r="ALY255" s="1087"/>
      <c r="ALZ255" s="1087"/>
      <c r="AMA255" s="1087"/>
      <c r="AMB255" s="1087"/>
      <c r="AMC255" s="1087"/>
      <c r="AMD255" s="1087"/>
      <c r="AME255" s="1087"/>
      <c r="AMF255" s="1087"/>
      <c r="AMG255" s="1087"/>
      <c r="AMH255" s="1087"/>
    </row>
    <row r="256" spans="1:1024" s="793" customFormat="1" ht="12" x14ac:dyDescent="0.2">
      <c r="A256" s="1113" t="s">
        <v>4874</v>
      </c>
      <c r="B256" s="793" t="s">
        <v>4875</v>
      </c>
      <c r="C256" s="1085">
        <v>3850000</v>
      </c>
      <c r="D256" s="1085">
        <v>3617654.45</v>
      </c>
      <c r="E256" s="1085">
        <v>7467654.4500000002</v>
      </c>
      <c r="F256" s="1085">
        <v>633820</v>
      </c>
      <c r="G256" s="1085">
        <v>6833834.4500000002</v>
      </c>
      <c r="H256" s="1357">
        <f t="shared" si="7"/>
        <v>8.4875378774388791E-2</v>
      </c>
      <c r="I256" s="1087"/>
      <c r="J256" s="1087"/>
      <c r="K256" s="1087"/>
      <c r="L256" s="1087"/>
      <c r="M256" s="1087"/>
      <c r="N256" s="1087"/>
      <c r="O256" s="1087"/>
      <c r="P256" s="1087"/>
      <c r="Q256" s="1087"/>
      <c r="R256" s="1087"/>
      <c r="S256" s="1087"/>
      <c r="T256" s="1087"/>
      <c r="U256" s="1087"/>
      <c r="V256" s="1087"/>
      <c r="W256" s="1087"/>
      <c r="X256" s="1087"/>
      <c r="Y256" s="1087"/>
      <c r="Z256" s="1087"/>
      <c r="AA256" s="1087"/>
      <c r="AB256" s="1087"/>
      <c r="AC256" s="1087"/>
      <c r="AD256" s="1087"/>
      <c r="AE256" s="1087"/>
      <c r="AF256" s="1087"/>
      <c r="AG256" s="1087"/>
      <c r="AH256" s="1087"/>
      <c r="AI256" s="1087"/>
      <c r="AJ256" s="1087"/>
      <c r="AK256" s="1087"/>
      <c r="AL256" s="1087"/>
      <c r="AM256" s="1087"/>
      <c r="AN256" s="1087"/>
      <c r="AO256" s="1087"/>
      <c r="AP256" s="1087"/>
      <c r="AQ256" s="1087"/>
      <c r="AR256" s="1087"/>
      <c r="AS256" s="1087"/>
      <c r="AT256" s="1087"/>
      <c r="AU256" s="1087"/>
      <c r="AV256" s="1087"/>
      <c r="AW256" s="1087"/>
      <c r="AX256" s="1087"/>
      <c r="AY256" s="1087"/>
      <c r="AZ256" s="1087"/>
      <c r="BA256" s="1087"/>
      <c r="BB256" s="1087"/>
      <c r="BC256" s="1087"/>
      <c r="BD256" s="1087"/>
      <c r="BE256" s="1087"/>
      <c r="BF256" s="1087"/>
      <c r="BG256" s="1087"/>
      <c r="BH256" s="1087"/>
      <c r="BI256" s="1087"/>
      <c r="BJ256" s="1087"/>
      <c r="BK256" s="1087"/>
      <c r="BL256" s="1087"/>
      <c r="BM256" s="1087"/>
      <c r="BN256" s="1087"/>
      <c r="BO256" s="1087"/>
      <c r="BP256" s="1087"/>
      <c r="BQ256" s="1087"/>
      <c r="BR256" s="1087"/>
      <c r="BS256" s="1087"/>
      <c r="BT256" s="1087"/>
      <c r="BU256" s="1087"/>
      <c r="BV256" s="1087"/>
      <c r="BW256" s="1087"/>
      <c r="BX256" s="1087"/>
      <c r="BY256" s="1087"/>
      <c r="BZ256" s="1087"/>
      <c r="CA256" s="1087"/>
      <c r="CB256" s="1087"/>
      <c r="CC256" s="1087"/>
      <c r="CD256" s="1087"/>
      <c r="CE256" s="1087"/>
      <c r="CF256" s="1087"/>
      <c r="CG256" s="1087"/>
      <c r="CH256" s="1087"/>
      <c r="CI256" s="1087"/>
      <c r="CJ256" s="1087"/>
      <c r="CK256" s="1087"/>
      <c r="CL256" s="1087"/>
      <c r="CM256" s="1087"/>
      <c r="CN256" s="1087"/>
      <c r="CO256" s="1087"/>
      <c r="CP256" s="1087"/>
      <c r="CQ256" s="1087"/>
      <c r="CR256" s="1087"/>
      <c r="CS256" s="1087"/>
      <c r="CT256" s="1087"/>
      <c r="CU256" s="1087"/>
      <c r="CV256" s="1087"/>
      <c r="CW256" s="1087"/>
      <c r="CX256" s="1087"/>
      <c r="CY256" s="1087"/>
      <c r="CZ256" s="1087"/>
      <c r="DA256" s="1087"/>
      <c r="DB256" s="1087"/>
      <c r="DC256" s="1087"/>
      <c r="DD256" s="1087"/>
      <c r="DE256" s="1087"/>
      <c r="DF256" s="1087"/>
      <c r="DG256" s="1087"/>
      <c r="DH256" s="1087"/>
      <c r="DI256" s="1087"/>
      <c r="DJ256" s="1087"/>
      <c r="DK256" s="1087"/>
      <c r="DL256" s="1087"/>
      <c r="DM256" s="1087"/>
      <c r="DN256" s="1087"/>
      <c r="DO256" s="1087"/>
      <c r="DP256" s="1087"/>
      <c r="DQ256" s="1087"/>
      <c r="DR256" s="1087"/>
      <c r="DS256" s="1087"/>
      <c r="DT256" s="1087"/>
      <c r="DU256" s="1087"/>
      <c r="DV256" s="1087"/>
      <c r="DW256" s="1087"/>
      <c r="DX256" s="1087"/>
      <c r="DY256" s="1087"/>
      <c r="DZ256" s="1087"/>
      <c r="EA256" s="1087"/>
      <c r="EB256" s="1087"/>
      <c r="EC256" s="1087"/>
      <c r="ED256" s="1087"/>
      <c r="EE256" s="1087"/>
      <c r="EF256" s="1087"/>
      <c r="EG256" s="1087"/>
      <c r="EH256" s="1087"/>
      <c r="EI256" s="1087"/>
      <c r="EJ256" s="1087"/>
      <c r="EK256" s="1087"/>
      <c r="EL256" s="1087"/>
      <c r="EM256" s="1087"/>
      <c r="EN256" s="1087"/>
      <c r="EO256" s="1087"/>
      <c r="EP256" s="1087"/>
      <c r="EQ256" s="1087"/>
      <c r="ER256" s="1087"/>
      <c r="ES256" s="1087"/>
      <c r="ET256" s="1087"/>
      <c r="EU256" s="1087"/>
      <c r="EV256" s="1087"/>
      <c r="EW256" s="1087"/>
      <c r="EX256" s="1087"/>
      <c r="EY256" s="1087"/>
      <c r="EZ256" s="1087"/>
      <c r="FA256" s="1087"/>
      <c r="FB256" s="1087"/>
      <c r="FC256" s="1087"/>
      <c r="FD256" s="1087"/>
      <c r="FE256" s="1087"/>
      <c r="FF256" s="1087"/>
      <c r="FG256" s="1087"/>
      <c r="FH256" s="1087"/>
      <c r="FI256" s="1087"/>
      <c r="FJ256" s="1087"/>
      <c r="FK256" s="1087"/>
      <c r="FL256" s="1087"/>
      <c r="FM256" s="1087"/>
      <c r="FN256" s="1087"/>
      <c r="FO256" s="1087"/>
      <c r="FP256" s="1087"/>
      <c r="FQ256" s="1087"/>
      <c r="FR256" s="1087"/>
      <c r="FS256" s="1087"/>
      <c r="FT256" s="1087"/>
      <c r="FU256" s="1087"/>
      <c r="FV256" s="1087"/>
      <c r="FW256" s="1087"/>
      <c r="FX256" s="1087"/>
      <c r="FY256" s="1087"/>
      <c r="FZ256" s="1087"/>
      <c r="GA256" s="1087"/>
      <c r="GB256" s="1087"/>
      <c r="GC256" s="1087"/>
      <c r="GD256" s="1087"/>
      <c r="GE256" s="1087"/>
      <c r="GF256" s="1087"/>
      <c r="GG256" s="1087"/>
      <c r="GH256" s="1087"/>
      <c r="GI256" s="1087"/>
      <c r="GJ256" s="1087"/>
      <c r="GK256" s="1087"/>
      <c r="GL256" s="1087"/>
      <c r="GM256" s="1087"/>
      <c r="GN256" s="1087"/>
      <c r="GO256" s="1087"/>
      <c r="GP256" s="1087"/>
      <c r="GQ256" s="1087"/>
      <c r="GR256" s="1087"/>
      <c r="GS256" s="1087"/>
      <c r="GT256" s="1087"/>
      <c r="GU256" s="1087"/>
      <c r="GV256" s="1087"/>
      <c r="GW256" s="1087"/>
      <c r="GX256" s="1087"/>
      <c r="GY256" s="1087"/>
      <c r="GZ256" s="1087"/>
      <c r="HA256" s="1087"/>
      <c r="HB256" s="1087"/>
      <c r="HC256" s="1087"/>
      <c r="HD256" s="1087"/>
      <c r="HE256" s="1087"/>
      <c r="HF256" s="1087"/>
      <c r="HG256" s="1087"/>
      <c r="HH256" s="1087"/>
      <c r="HI256" s="1087"/>
      <c r="HJ256" s="1087"/>
      <c r="HK256" s="1087"/>
      <c r="HL256" s="1087"/>
      <c r="HM256" s="1087"/>
      <c r="HN256" s="1087"/>
      <c r="HO256" s="1087"/>
      <c r="HP256" s="1087"/>
      <c r="HQ256" s="1087"/>
      <c r="HR256" s="1087"/>
      <c r="HS256" s="1087"/>
      <c r="HT256" s="1087"/>
      <c r="HU256" s="1087"/>
      <c r="HV256" s="1087"/>
      <c r="HW256" s="1087"/>
      <c r="HX256" s="1087"/>
      <c r="HY256" s="1087"/>
      <c r="HZ256" s="1087"/>
      <c r="IA256" s="1087"/>
      <c r="IB256" s="1087"/>
      <c r="IC256" s="1087"/>
      <c r="ID256" s="1087"/>
      <c r="IE256" s="1087"/>
      <c r="IF256" s="1087"/>
      <c r="IG256" s="1087"/>
      <c r="IH256" s="1087"/>
      <c r="II256" s="1087"/>
      <c r="IJ256" s="1087"/>
      <c r="IK256" s="1087"/>
      <c r="IL256" s="1087"/>
      <c r="IM256" s="1087"/>
      <c r="IN256" s="1087"/>
      <c r="IO256" s="1087"/>
      <c r="IP256" s="1087"/>
      <c r="IQ256" s="1087"/>
      <c r="IR256" s="1087"/>
      <c r="IS256" s="1087"/>
      <c r="IT256" s="1087"/>
      <c r="IU256" s="1087"/>
      <c r="IV256" s="1087"/>
      <c r="IW256" s="1087"/>
      <c r="IX256" s="1087"/>
      <c r="IY256" s="1087"/>
      <c r="IZ256" s="1087"/>
      <c r="JA256" s="1087"/>
      <c r="JB256" s="1087"/>
      <c r="JC256" s="1087"/>
      <c r="JD256" s="1087"/>
      <c r="JE256" s="1087"/>
      <c r="JF256" s="1087"/>
      <c r="JG256" s="1087"/>
      <c r="JH256" s="1087"/>
      <c r="JI256" s="1087"/>
      <c r="JJ256" s="1087"/>
      <c r="JK256" s="1087"/>
      <c r="JL256" s="1087"/>
      <c r="JM256" s="1087"/>
      <c r="JN256" s="1087"/>
      <c r="JO256" s="1087"/>
      <c r="JP256" s="1087"/>
      <c r="JQ256" s="1087"/>
      <c r="JR256" s="1087"/>
      <c r="JS256" s="1087"/>
      <c r="JT256" s="1087"/>
      <c r="JU256" s="1087"/>
      <c r="JV256" s="1087"/>
      <c r="JW256" s="1087"/>
      <c r="JX256" s="1087"/>
      <c r="JY256" s="1087"/>
      <c r="JZ256" s="1087"/>
      <c r="KA256" s="1087"/>
      <c r="KB256" s="1087"/>
      <c r="KC256" s="1087"/>
      <c r="KD256" s="1087"/>
      <c r="KE256" s="1087"/>
      <c r="KF256" s="1087"/>
      <c r="KG256" s="1087"/>
      <c r="KH256" s="1087"/>
      <c r="KI256" s="1087"/>
      <c r="KJ256" s="1087"/>
      <c r="KK256" s="1087"/>
      <c r="KL256" s="1087"/>
      <c r="KM256" s="1087"/>
      <c r="KN256" s="1087"/>
      <c r="KO256" s="1087"/>
      <c r="KP256" s="1087"/>
      <c r="KQ256" s="1087"/>
      <c r="KR256" s="1087"/>
      <c r="KS256" s="1087"/>
      <c r="KT256" s="1087"/>
      <c r="KU256" s="1087"/>
      <c r="KV256" s="1087"/>
      <c r="KW256" s="1087"/>
      <c r="KX256" s="1087"/>
      <c r="KY256" s="1087"/>
      <c r="KZ256" s="1087"/>
      <c r="LA256" s="1087"/>
      <c r="LB256" s="1087"/>
      <c r="LC256" s="1087"/>
      <c r="LD256" s="1087"/>
      <c r="LE256" s="1087"/>
      <c r="LF256" s="1087"/>
      <c r="LG256" s="1087"/>
      <c r="LH256" s="1087"/>
      <c r="LI256" s="1087"/>
      <c r="LJ256" s="1087"/>
      <c r="LK256" s="1087"/>
      <c r="LL256" s="1087"/>
      <c r="LM256" s="1087"/>
      <c r="LN256" s="1087"/>
      <c r="LO256" s="1087"/>
      <c r="LP256" s="1087"/>
      <c r="LQ256" s="1087"/>
      <c r="LR256" s="1087"/>
      <c r="LS256" s="1087"/>
      <c r="LT256" s="1087"/>
      <c r="LU256" s="1087"/>
      <c r="LV256" s="1087"/>
      <c r="LW256" s="1087"/>
      <c r="LX256" s="1087"/>
      <c r="LY256" s="1087"/>
      <c r="LZ256" s="1087"/>
      <c r="MA256" s="1087"/>
      <c r="MB256" s="1087"/>
      <c r="MC256" s="1087"/>
      <c r="MD256" s="1087"/>
      <c r="ME256" s="1087"/>
      <c r="MF256" s="1087"/>
      <c r="MG256" s="1087"/>
      <c r="MH256" s="1087"/>
      <c r="MI256" s="1087"/>
      <c r="MJ256" s="1087"/>
      <c r="MK256" s="1087"/>
      <c r="ML256" s="1087"/>
      <c r="MM256" s="1087"/>
      <c r="MN256" s="1087"/>
      <c r="MO256" s="1087"/>
      <c r="MP256" s="1087"/>
      <c r="MQ256" s="1087"/>
      <c r="MR256" s="1087"/>
      <c r="MS256" s="1087"/>
      <c r="MT256" s="1087"/>
      <c r="MU256" s="1087"/>
      <c r="MV256" s="1087"/>
      <c r="MW256" s="1087"/>
      <c r="MX256" s="1087"/>
      <c r="MY256" s="1087"/>
      <c r="MZ256" s="1087"/>
      <c r="NA256" s="1087"/>
      <c r="NB256" s="1087"/>
      <c r="NC256" s="1087"/>
      <c r="ND256" s="1087"/>
      <c r="NE256" s="1087"/>
      <c r="NF256" s="1087"/>
      <c r="NG256" s="1087"/>
      <c r="NH256" s="1087"/>
      <c r="NI256" s="1087"/>
      <c r="NJ256" s="1087"/>
      <c r="NK256" s="1087"/>
      <c r="NL256" s="1087"/>
      <c r="NM256" s="1087"/>
      <c r="NN256" s="1087"/>
      <c r="NO256" s="1087"/>
      <c r="NP256" s="1087"/>
      <c r="NQ256" s="1087"/>
      <c r="NR256" s="1087"/>
      <c r="NS256" s="1087"/>
      <c r="NT256" s="1087"/>
      <c r="NU256" s="1087"/>
      <c r="NV256" s="1087"/>
      <c r="NW256" s="1087"/>
      <c r="NX256" s="1087"/>
      <c r="NY256" s="1087"/>
      <c r="NZ256" s="1087"/>
      <c r="OA256" s="1087"/>
      <c r="OB256" s="1087"/>
      <c r="OC256" s="1087"/>
      <c r="OD256" s="1087"/>
      <c r="OE256" s="1087"/>
      <c r="OF256" s="1087"/>
      <c r="OG256" s="1087"/>
      <c r="OH256" s="1087"/>
      <c r="OI256" s="1087"/>
      <c r="OJ256" s="1087"/>
      <c r="OK256" s="1087"/>
      <c r="OL256" s="1087"/>
      <c r="OM256" s="1087"/>
      <c r="ON256" s="1087"/>
      <c r="OO256" s="1087"/>
      <c r="OP256" s="1087"/>
      <c r="OQ256" s="1087"/>
      <c r="OR256" s="1087"/>
      <c r="OS256" s="1087"/>
      <c r="OT256" s="1087"/>
      <c r="OU256" s="1087"/>
      <c r="OV256" s="1087"/>
      <c r="OW256" s="1087"/>
      <c r="OX256" s="1087"/>
      <c r="OY256" s="1087"/>
      <c r="OZ256" s="1087"/>
      <c r="PA256" s="1087"/>
      <c r="PB256" s="1087"/>
      <c r="PC256" s="1087"/>
      <c r="PD256" s="1087"/>
      <c r="PE256" s="1087"/>
      <c r="PF256" s="1087"/>
      <c r="PG256" s="1087"/>
      <c r="PH256" s="1087"/>
      <c r="PI256" s="1087"/>
      <c r="PJ256" s="1087"/>
      <c r="PK256" s="1087"/>
      <c r="PL256" s="1087"/>
      <c r="PM256" s="1087"/>
      <c r="PN256" s="1087"/>
      <c r="PO256" s="1087"/>
      <c r="PP256" s="1087"/>
      <c r="PQ256" s="1087"/>
      <c r="PR256" s="1087"/>
      <c r="PS256" s="1087"/>
      <c r="PT256" s="1087"/>
      <c r="PU256" s="1087"/>
      <c r="PV256" s="1087"/>
      <c r="PW256" s="1087"/>
      <c r="PX256" s="1087"/>
      <c r="PY256" s="1087"/>
      <c r="PZ256" s="1087"/>
      <c r="QA256" s="1087"/>
      <c r="QB256" s="1087"/>
      <c r="QC256" s="1087"/>
      <c r="QD256" s="1087"/>
      <c r="QE256" s="1087"/>
      <c r="QF256" s="1087"/>
      <c r="QG256" s="1087"/>
      <c r="QH256" s="1087"/>
      <c r="QI256" s="1087"/>
      <c r="QJ256" s="1087"/>
      <c r="QK256" s="1087"/>
      <c r="QL256" s="1087"/>
      <c r="QM256" s="1087"/>
      <c r="QN256" s="1087"/>
      <c r="QO256" s="1087"/>
      <c r="QP256" s="1087"/>
      <c r="QQ256" s="1087"/>
      <c r="QR256" s="1087"/>
      <c r="QS256" s="1087"/>
      <c r="QT256" s="1087"/>
      <c r="QU256" s="1087"/>
      <c r="QV256" s="1087"/>
      <c r="QW256" s="1087"/>
      <c r="QX256" s="1087"/>
      <c r="QY256" s="1087"/>
      <c r="QZ256" s="1087"/>
      <c r="RA256" s="1087"/>
      <c r="RB256" s="1087"/>
      <c r="RC256" s="1087"/>
      <c r="RD256" s="1087"/>
      <c r="RE256" s="1087"/>
      <c r="RF256" s="1087"/>
      <c r="RG256" s="1087"/>
      <c r="RH256" s="1087"/>
      <c r="RI256" s="1087"/>
      <c r="RJ256" s="1087"/>
      <c r="RK256" s="1087"/>
      <c r="RL256" s="1087"/>
      <c r="RM256" s="1087"/>
      <c r="RN256" s="1087"/>
      <c r="RO256" s="1087"/>
      <c r="RP256" s="1087"/>
      <c r="RQ256" s="1087"/>
      <c r="RR256" s="1087"/>
      <c r="RS256" s="1087"/>
      <c r="RT256" s="1087"/>
      <c r="RU256" s="1087"/>
      <c r="RV256" s="1087"/>
      <c r="RW256" s="1087"/>
      <c r="RX256" s="1087"/>
      <c r="RY256" s="1087"/>
      <c r="RZ256" s="1087"/>
      <c r="SA256" s="1087"/>
      <c r="SB256" s="1087"/>
      <c r="SC256" s="1087"/>
      <c r="SD256" s="1087"/>
      <c r="SE256" s="1087"/>
      <c r="SF256" s="1087"/>
      <c r="SG256" s="1087"/>
      <c r="SH256" s="1087"/>
      <c r="SI256" s="1087"/>
      <c r="SJ256" s="1087"/>
      <c r="SK256" s="1087"/>
      <c r="SL256" s="1087"/>
      <c r="SM256" s="1087"/>
      <c r="SN256" s="1087"/>
      <c r="SO256" s="1087"/>
      <c r="SP256" s="1087"/>
      <c r="SQ256" s="1087"/>
      <c r="SR256" s="1087"/>
      <c r="SS256" s="1087"/>
      <c r="ST256" s="1087"/>
      <c r="SU256" s="1087"/>
      <c r="SV256" s="1087"/>
      <c r="SW256" s="1087"/>
      <c r="SX256" s="1087"/>
      <c r="SY256" s="1087"/>
      <c r="SZ256" s="1087"/>
      <c r="TA256" s="1087"/>
      <c r="TB256" s="1087"/>
      <c r="TC256" s="1087"/>
      <c r="TD256" s="1087"/>
      <c r="TE256" s="1087"/>
      <c r="TF256" s="1087"/>
      <c r="TG256" s="1087"/>
      <c r="TH256" s="1087"/>
      <c r="TI256" s="1087"/>
      <c r="TJ256" s="1087"/>
      <c r="TK256" s="1087"/>
      <c r="TL256" s="1087"/>
      <c r="TM256" s="1087"/>
      <c r="TN256" s="1087"/>
      <c r="TO256" s="1087"/>
      <c r="TP256" s="1087"/>
      <c r="TQ256" s="1087"/>
      <c r="TR256" s="1087"/>
      <c r="TS256" s="1087"/>
      <c r="TT256" s="1087"/>
      <c r="TU256" s="1087"/>
      <c r="TV256" s="1087"/>
      <c r="TW256" s="1087"/>
      <c r="TX256" s="1087"/>
      <c r="TY256" s="1087"/>
      <c r="TZ256" s="1087"/>
      <c r="UA256" s="1087"/>
      <c r="UB256" s="1087"/>
      <c r="UC256" s="1087"/>
      <c r="UD256" s="1087"/>
      <c r="UE256" s="1087"/>
      <c r="UF256" s="1087"/>
      <c r="UG256" s="1087"/>
      <c r="UH256" s="1087"/>
      <c r="UI256" s="1087"/>
      <c r="UJ256" s="1087"/>
      <c r="UK256" s="1087"/>
      <c r="UL256" s="1087"/>
      <c r="UM256" s="1087"/>
      <c r="UN256" s="1087"/>
      <c r="UO256" s="1087"/>
      <c r="UP256" s="1087"/>
      <c r="UQ256" s="1087"/>
      <c r="UR256" s="1087"/>
      <c r="US256" s="1087"/>
      <c r="UT256" s="1087"/>
      <c r="UU256" s="1087"/>
      <c r="UV256" s="1087"/>
      <c r="UW256" s="1087"/>
      <c r="UX256" s="1087"/>
      <c r="UY256" s="1087"/>
      <c r="UZ256" s="1087"/>
      <c r="VA256" s="1087"/>
      <c r="VB256" s="1087"/>
      <c r="VC256" s="1087"/>
      <c r="VD256" s="1087"/>
      <c r="VE256" s="1087"/>
      <c r="VF256" s="1087"/>
      <c r="VG256" s="1087"/>
      <c r="VH256" s="1087"/>
      <c r="VI256" s="1087"/>
      <c r="VJ256" s="1087"/>
      <c r="VK256" s="1087"/>
      <c r="VL256" s="1087"/>
      <c r="VM256" s="1087"/>
      <c r="VN256" s="1087"/>
      <c r="VO256" s="1087"/>
      <c r="VP256" s="1087"/>
      <c r="VQ256" s="1087"/>
      <c r="VR256" s="1087"/>
      <c r="VS256" s="1087"/>
      <c r="VT256" s="1087"/>
      <c r="VU256" s="1087"/>
      <c r="VV256" s="1087"/>
      <c r="VW256" s="1087"/>
      <c r="VX256" s="1087"/>
      <c r="VY256" s="1087"/>
      <c r="VZ256" s="1087"/>
      <c r="WA256" s="1087"/>
      <c r="WB256" s="1087"/>
      <c r="WC256" s="1087"/>
      <c r="WD256" s="1087"/>
      <c r="WE256" s="1087"/>
      <c r="WF256" s="1087"/>
      <c r="WG256" s="1087"/>
      <c r="WH256" s="1087"/>
      <c r="WI256" s="1087"/>
      <c r="WJ256" s="1087"/>
      <c r="WK256" s="1087"/>
      <c r="WL256" s="1087"/>
      <c r="WM256" s="1087"/>
      <c r="WN256" s="1087"/>
      <c r="WO256" s="1087"/>
      <c r="WP256" s="1087"/>
      <c r="WQ256" s="1087"/>
      <c r="WR256" s="1087"/>
      <c r="WS256" s="1087"/>
      <c r="WT256" s="1087"/>
      <c r="WU256" s="1087"/>
      <c r="WV256" s="1087"/>
      <c r="WW256" s="1087"/>
      <c r="WX256" s="1087"/>
      <c r="WY256" s="1087"/>
      <c r="WZ256" s="1087"/>
      <c r="XA256" s="1087"/>
      <c r="XB256" s="1087"/>
      <c r="XC256" s="1087"/>
      <c r="XD256" s="1087"/>
      <c r="XE256" s="1087"/>
      <c r="XF256" s="1087"/>
      <c r="XG256" s="1087"/>
      <c r="XH256" s="1087"/>
      <c r="XI256" s="1087"/>
      <c r="XJ256" s="1087"/>
      <c r="XK256" s="1087"/>
      <c r="XL256" s="1087"/>
      <c r="XM256" s="1087"/>
      <c r="XN256" s="1087"/>
      <c r="XO256" s="1087"/>
      <c r="XP256" s="1087"/>
      <c r="XQ256" s="1087"/>
      <c r="XR256" s="1087"/>
      <c r="XS256" s="1087"/>
      <c r="XT256" s="1087"/>
      <c r="XU256" s="1087"/>
      <c r="XV256" s="1087"/>
      <c r="XW256" s="1087"/>
      <c r="XX256" s="1087"/>
      <c r="XY256" s="1087"/>
      <c r="XZ256" s="1087"/>
      <c r="YA256" s="1087"/>
      <c r="YB256" s="1087"/>
      <c r="YC256" s="1087"/>
      <c r="YD256" s="1087"/>
      <c r="YE256" s="1087"/>
      <c r="YF256" s="1087"/>
      <c r="YG256" s="1087"/>
      <c r="YH256" s="1087"/>
      <c r="YI256" s="1087"/>
      <c r="YJ256" s="1087"/>
      <c r="YK256" s="1087"/>
      <c r="YL256" s="1087"/>
      <c r="YM256" s="1087"/>
      <c r="YN256" s="1087"/>
      <c r="YO256" s="1087"/>
      <c r="YP256" s="1087"/>
      <c r="YQ256" s="1087"/>
      <c r="YR256" s="1087"/>
      <c r="YS256" s="1087"/>
      <c r="YT256" s="1087"/>
      <c r="YU256" s="1087"/>
      <c r="YV256" s="1087"/>
      <c r="YW256" s="1087"/>
      <c r="YX256" s="1087"/>
      <c r="YY256" s="1087"/>
      <c r="YZ256" s="1087"/>
      <c r="ZA256" s="1087"/>
      <c r="ZB256" s="1087"/>
      <c r="ZC256" s="1087"/>
      <c r="ZD256" s="1087"/>
      <c r="ZE256" s="1087"/>
      <c r="ZF256" s="1087"/>
      <c r="ZG256" s="1087"/>
      <c r="ZH256" s="1087"/>
      <c r="ZI256" s="1087"/>
      <c r="ZJ256" s="1087"/>
      <c r="ZK256" s="1087"/>
      <c r="ZL256" s="1087"/>
      <c r="ZM256" s="1087"/>
      <c r="ZN256" s="1087"/>
      <c r="ZO256" s="1087"/>
      <c r="ZP256" s="1087"/>
      <c r="ZQ256" s="1087"/>
      <c r="ZR256" s="1087"/>
      <c r="ZS256" s="1087"/>
      <c r="ZT256" s="1087"/>
      <c r="ZU256" s="1087"/>
      <c r="ZV256" s="1087"/>
      <c r="ZW256" s="1087"/>
      <c r="ZX256" s="1087"/>
      <c r="ZY256" s="1087"/>
      <c r="ZZ256" s="1087"/>
      <c r="AAA256" s="1087"/>
      <c r="AAB256" s="1087"/>
      <c r="AAC256" s="1087"/>
      <c r="AAD256" s="1087"/>
      <c r="AAE256" s="1087"/>
      <c r="AAF256" s="1087"/>
      <c r="AAG256" s="1087"/>
      <c r="AAH256" s="1087"/>
      <c r="AAI256" s="1087"/>
      <c r="AAJ256" s="1087"/>
      <c r="AAK256" s="1087"/>
      <c r="AAL256" s="1087"/>
      <c r="AAM256" s="1087"/>
      <c r="AAN256" s="1087"/>
      <c r="AAO256" s="1087"/>
      <c r="AAP256" s="1087"/>
      <c r="AAQ256" s="1087"/>
      <c r="AAR256" s="1087"/>
      <c r="AAS256" s="1087"/>
      <c r="AAT256" s="1087"/>
      <c r="AAU256" s="1087"/>
      <c r="AAV256" s="1087"/>
      <c r="AAW256" s="1087"/>
      <c r="AAX256" s="1087"/>
      <c r="AAY256" s="1087"/>
      <c r="AAZ256" s="1087"/>
      <c r="ABA256" s="1087"/>
      <c r="ABB256" s="1087"/>
      <c r="ABC256" s="1087"/>
      <c r="ABD256" s="1087"/>
      <c r="ABE256" s="1087"/>
      <c r="ABF256" s="1087"/>
      <c r="ABG256" s="1087"/>
      <c r="ABH256" s="1087"/>
      <c r="ABI256" s="1087"/>
      <c r="ABJ256" s="1087"/>
      <c r="ABK256" s="1087"/>
      <c r="ABL256" s="1087"/>
      <c r="ABM256" s="1087"/>
      <c r="ABN256" s="1087"/>
      <c r="ABO256" s="1087"/>
      <c r="ABP256" s="1087"/>
      <c r="ABQ256" s="1087"/>
      <c r="ABR256" s="1087"/>
      <c r="ABS256" s="1087"/>
      <c r="ABT256" s="1087"/>
      <c r="ABU256" s="1087"/>
      <c r="ABV256" s="1087"/>
      <c r="ABW256" s="1087"/>
      <c r="ABX256" s="1087"/>
      <c r="ABY256" s="1087"/>
      <c r="ABZ256" s="1087"/>
      <c r="ACA256" s="1087"/>
      <c r="ACB256" s="1087"/>
      <c r="ACC256" s="1087"/>
      <c r="ACD256" s="1087"/>
      <c r="ACE256" s="1087"/>
      <c r="ACF256" s="1087"/>
      <c r="ACG256" s="1087"/>
      <c r="ACH256" s="1087"/>
      <c r="ACI256" s="1087"/>
      <c r="ACJ256" s="1087"/>
      <c r="ACK256" s="1087"/>
      <c r="ACL256" s="1087"/>
      <c r="ACM256" s="1087"/>
      <c r="ACN256" s="1087"/>
      <c r="ACO256" s="1087"/>
      <c r="ACP256" s="1087"/>
      <c r="ACQ256" s="1087"/>
      <c r="ACR256" s="1087"/>
      <c r="ACS256" s="1087"/>
      <c r="ACT256" s="1087"/>
      <c r="ACU256" s="1087"/>
      <c r="ACV256" s="1087"/>
      <c r="ACW256" s="1087"/>
      <c r="ACX256" s="1087"/>
      <c r="ACY256" s="1087"/>
      <c r="ACZ256" s="1087"/>
      <c r="ADA256" s="1087"/>
      <c r="ADB256" s="1087"/>
      <c r="ADC256" s="1087"/>
      <c r="ADD256" s="1087"/>
      <c r="ADE256" s="1087"/>
      <c r="ADF256" s="1087"/>
      <c r="ADG256" s="1087"/>
      <c r="ADH256" s="1087"/>
      <c r="ADI256" s="1087"/>
      <c r="ADJ256" s="1087"/>
      <c r="ADK256" s="1087"/>
      <c r="ADL256" s="1087"/>
      <c r="ADM256" s="1087"/>
      <c r="ADN256" s="1087"/>
      <c r="ADO256" s="1087"/>
      <c r="ADP256" s="1087"/>
      <c r="ADQ256" s="1087"/>
      <c r="ADR256" s="1087"/>
      <c r="ADS256" s="1087"/>
      <c r="ADT256" s="1087"/>
      <c r="ADU256" s="1087"/>
      <c r="ADV256" s="1087"/>
      <c r="ADW256" s="1087"/>
      <c r="ADX256" s="1087"/>
      <c r="ADY256" s="1087"/>
      <c r="ADZ256" s="1087"/>
      <c r="AEA256" s="1087"/>
      <c r="AEB256" s="1087"/>
      <c r="AEC256" s="1087"/>
      <c r="AED256" s="1087"/>
      <c r="AEE256" s="1087"/>
      <c r="AEF256" s="1087"/>
      <c r="AEG256" s="1087"/>
      <c r="AEH256" s="1087"/>
      <c r="AEI256" s="1087"/>
      <c r="AEJ256" s="1087"/>
      <c r="AEK256" s="1087"/>
      <c r="AEL256" s="1087"/>
      <c r="AEM256" s="1087"/>
      <c r="AEN256" s="1087"/>
      <c r="AEO256" s="1087"/>
      <c r="AEP256" s="1087"/>
      <c r="AEQ256" s="1087"/>
      <c r="AER256" s="1087"/>
      <c r="AES256" s="1087"/>
      <c r="AET256" s="1087"/>
      <c r="AEU256" s="1087"/>
      <c r="AEV256" s="1087"/>
      <c r="AEW256" s="1087"/>
      <c r="AEX256" s="1087"/>
      <c r="AEY256" s="1087"/>
      <c r="AEZ256" s="1087"/>
      <c r="AFA256" s="1087"/>
      <c r="AFB256" s="1087"/>
      <c r="AFC256" s="1087"/>
      <c r="AFD256" s="1087"/>
      <c r="AFE256" s="1087"/>
      <c r="AFF256" s="1087"/>
      <c r="AFG256" s="1087"/>
      <c r="AFH256" s="1087"/>
      <c r="AFI256" s="1087"/>
      <c r="AFJ256" s="1087"/>
      <c r="AFK256" s="1087"/>
      <c r="AFL256" s="1087"/>
      <c r="AFM256" s="1087"/>
      <c r="AFN256" s="1087"/>
      <c r="AFO256" s="1087"/>
      <c r="AFP256" s="1087"/>
      <c r="AFQ256" s="1087"/>
      <c r="AFR256" s="1087"/>
      <c r="AFS256" s="1087"/>
      <c r="AFT256" s="1087"/>
      <c r="AFU256" s="1087"/>
      <c r="AFV256" s="1087"/>
      <c r="AFW256" s="1087"/>
      <c r="AFX256" s="1087"/>
      <c r="AFY256" s="1087"/>
      <c r="AFZ256" s="1087"/>
      <c r="AGA256" s="1087"/>
      <c r="AGB256" s="1087"/>
      <c r="AGC256" s="1087"/>
      <c r="AGD256" s="1087"/>
      <c r="AGE256" s="1087"/>
      <c r="AGF256" s="1087"/>
      <c r="AGG256" s="1087"/>
      <c r="AGH256" s="1087"/>
      <c r="AGI256" s="1087"/>
      <c r="AGJ256" s="1087"/>
      <c r="AGK256" s="1087"/>
      <c r="AGL256" s="1087"/>
      <c r="AGM256" s="1087"/>
      <c r="AGN256" s="1087"/>
      <c r="AGO256" s="1087"/>
      <c r="AGP256" s="1087"/>
      <c r="AGQ256" s="1087"/>
      <c r="AGR256" s="1087"/>
      <c r="AGS256" s="1087"/>
      <c r="AGT256" s="1087"/>
      <c r="AGU256" s="1087"/>
      <c r="AGV256" s="1087"/>
      <c r="AGW256" s="1087"/>
      <c r="AGX256" s="1087"/>
      <c r="AGY256" s="1087"/>
      <c r="AGZ256" s="1087"/>
      <c r="AHA256" s="1087"/>
      <c r="AHB256" s="1087"/>
      <c r="AHC256" s="1087"/>
      <c r="AHD256" s="1087"/>
      <c r="AHE256" s="1087"/>
      <c r="AHF256" s="1087"/>
      <c r="AHG256" s="1087"/>
      <c r="AHH256" s="1087"/>
      <c r="AHI256" s="1087"/>
      <c r="AHJ256" s="1087"/>
      <c r="AHK256" s="1087"/>
      <c r="AHL256" s="1087"/>
      <c r="AHM256" s="1087"/>
      <c r="AHN256" s="1087"/>
      <c r="AHO256" s="1087"/>
      <c r="AHP256" s="1087"/>
      <c r="AHQ256" s="1087"/>
      <c r="AHR256" s="1087"/>
      <c r="AHS256" s="1087"/>
      <c r="AHT256" s="1087"/>
      <c r="AHU256" s="1087"/>
      <c r="AHV256" s="1087"/>
      <c r="AHW256" s="1087"/>
      <c r="AHX256" s="1087"/>
      <c r="AHY256" s="1087"/>
      <c r="AHZ256" s="1087"/>
      <c r="AIA256" s="1087"/>
      <c r="AIB256" s="1087"/>
      <c r="AIC256" s="1087"/>
      <c r="AID256" s="1087"/>
      <c r="AIE256" s="1087"/>
      <c r="AIF256" s="1087"/>
      <c r="AIG256" s="1087"/>
      <c r="AIH256" s="1087"/>
      <c r="AII256" s="1087"/>
      <c r="AIJ256" s="1087"/>
      <c r="AIK256" s="1087"/>
      <c r="AIL256" s="1087"/>
      <c r="AIM256" s="1087"/>
      <c r="AIN256" s="1087"/>
      <c r="AIO256" s="1087"/>
      <c r="AIP256" s="1087"/>
      <c r="AIQ256" s="1087"/>
      <c r="AIR256" s="1087"/>
      <c r="AIS256" s="1087"/>
      <c r="AIT256" s="1087"/>
      <c r="AIU256" s="1087"/>
      <c r="AIV256" s="1087"/>
      <c r="AIW256" s="1087"/>
      <c r="AIX256" s="1087"/>
      <c r="AIY256" s="1087"/>
      <c r="AIZ256" s="1087"/>
      <c r="AJA256" s="1087"/>
      <c r="AJB256" s="1087"/>
      <c r="AJC256" s="1087"/>
      <c r="AJD256" s="1087"/>
      <c r="AJE256" s="1087"/>
      <c r="AJF256" s="1087"/>
      <c r="AJG256" s="1087"/>
      <c r="AJH256" s="1087"/>
      <c r="AJI256" s="1087"/>
      <c r="AJJ256" s="1087"/>
      <c r="AJK256" s="1087"/>
      <c r="AJL256" s="1087"/>
      <c r="AJM256" s="1087"/>
      <c r="AJN256" s="1087"/>
      <c r="AJO256" s="1087"/>
      <c r="AJP256" s="1087"/>
      <c r="AJQ256" s="1087"/>
      <c r="AJR256" s="1087"/>
      <c r="AJS256" s="1087"/>
      <c r="AJT256" s="1087"/>
      <c r="AJU256" s="1087"/>
      <c r="AJV256" s="1087"/>
      <c r="AJW256" s="1087"/>
      <c r="AJX256" s="1087"/>
      <c r="AJY256" s="1087"/>
      <c r="AJZ256" s="1087"/>
      <c r="AKA256" s="1087"/>
      <c r="AKB256" s="1087"/>
      <c r="AKC256" s="1087"/>
      <c r="AKD256" s="1087"/>
      <c r="AKE256" s="1087"/>
      <c r="AKF256" s="1087"/>
      <c r="AKG256" s="1087"/>
      <c r="AKH256" s="1087"/>
      <c r="AKI256" s="1087"/>
      <c r="AKJ256" s="1087"/>
      <c r="AKK256" s="1087"/>
      <c r="AKL256" s="1087"/>
      <c r="AKM256" s="1087"/>
      <c r="AKN256" s="1087"/>
      <c r="AKO256" s="1087"/>
      <c r="AKP256" s="1087"/>
      <c r="AKQ256" s="1087"/>
      <c r="AKR256" s="1087"/>
      <c r="AKS256" s="1087"/>
      <c r="AKT256" s="1087"/>
      <c r="AKU256" s="1087"/>
      <c r="AKV256" s="1087"/>
      <c r="AKW256" s="1087"/>
      <c r="AKX256" s="1087"/>
      <c r="AKY256" s="1087"/>
      <c r="AKZ256" s="1087"/>
      <c r="ALA256" s="1087"/>
      <c r="ALB256" s="1087"/>
      <c r="ALC256" s="1087"/>
      <c r="ALD256" s="1087"/>
      <c r="ALE256" s="1087"/>
      <c r="ALF256" s="1087"/>
      <c r="ALG256" s="1087"/>
      <c r="ALH256" s="1087"/>
      <c r="ALI256" s="1087"/>
      <c r="ALJ256" s="1087"/>
      <c r="ALK256" s="1087"/>
      <c r="ALL256" s="1087"/>
      <c r="ALM256" s="1087"/>
      <c r="ALN256" s="1087"/>
      <c r="ALO256" s="1087"/>
      <c r="ALP256" s="1087"/>
      <c r="ALQ256" s="1087"/>
      <c r="ALR256" s="1087"/>
      <c r="ALS256" s="1087"/>
      <c r="ALT256" s="1087"/>
      <c r="ALU256" s="1087"/>
      <c r="ALV256" s="1087"/>
      <c r="ALW256" s="1087"/>
      <c r="ALX256" s="1087"/>
      <c r="ALY256" s="1087"/>
      <c r="ALZ256" s="1087"/>
      <c r="AMA256" s="1087"/>
      <c r="AMB256" s="1087"/>
      <c r="AMC256" s="1087"/>
      <c r="AMD256" s="1087"/>
      <c r="AME256" s="1087"/>
      <c r="AMF256" s="1087"/>
      <c r="AMG256" s="1087"/>
      <c r="AMH256" s="1087"/>
    </row>
    <row r="257" spans="1:1025" s="793" customFormat="1" ht="12" x14ac:dyDescent="0.2">
      <c r="A257" s="1113" t="s">
        <v>4876</v>
      </c>
      <c r="B257" s="793" t="s">
        <v>4877</v>
      </c>
      <c r="C257" s="1085">
        <v>79154404</v>
      </c>
      <c r="D257" s="1085">
        <v>161932900</v>
      </c>
      <c r="E257" s="1085">
        <v>241087304</v>
      </c>
      <c r="F257" s="1085">
        <v>57863600</v>
      </c>
      <c r="G257" s="1085">
        <v>183223704</v>
      </c>
      <c r="H257" s="1357">
        <f t="shared" si="7"/>
        <v>0.24001097959102816</v>
      </c>
      <c r="I257" s="1087"/>
      <c r="J257" s="1087"/>
      <c r="K257" s="1087"/>
      <c r="L257" s="1087"/>
      <c r="M257" s="1087"/>
      <c r="N257" s="1087"/>
      <c r="O257" s="1087"/>
      <c r="P257" s="1087"/>
      <c r="Q257" s="1087"/>
      <c r="R257" s="1087"/>
      <c r="S257" s="1087"/>
      <c r="T257" s="1087"/>
      <c r="U257" s="1087"/>
      <c r="V257" s="1087"/>
      <c r="W257" s="1087"/>
      <c r="X257" s="1087"/>
      <c r="Y257" s="1087"/>
      <c r="Z257" s="1087"/>
      <c r="AA257" s="1087"/>
      <c r="AB257" s="1087"/>
      <c r="AC257" s="1087"/>
      <c r="AD257" s="1087"/>
      <c r="AE257" s="1087"/>
      <c r="AF257" s="1087"/>
      <c r="AG257" s="1087"/>
      <c r="AH257" s="1087"/>
      <c r="AI257" s="1087"/>
      <c r="AJ257" s="1087"/>
      <c r="AK257" s="1087"/>
      <c r="AL257" s="1087"/>
      <c r="AM257" s="1087"/>
      <c r="AN257" s="1087"/>
      <c r="AO257" s="1087"/>
      <c r="AP257" s="1087"/>
      <c r="AQ257" s="1087"/>
      <c r="AR257" s="1087"/>
      <c r="AS257" s="1087"/>
      <c r="AT257" s="1087"/>
      <c r="AU257" s="1087"/>
      <c r="AV257" s="1087"/>
      <c r="AW257" s="1087"/>
      <c r="AX257" s="1087"/>
      <c r="AY257" s="1087"/>
      <c r="AZ257" s="1087"/>
      <c r="BA257" s="1087"/>
      <c r="BB257" s="1087"/>
      <c r="BC257" s="1087"/>
      <c r="BD257" s="1087"/>
      <c r="BE257" s="1087"/>
      <c r="BF257" s="1087"/>
      <c r="BG257" s="1087"/>
      <c r="BH257" s="1087"/>
      <c r="BI257" s="1087"/>
      <c r="BJ257" s="1087"/>
      <c r="BK257" s="1087"/>
      <c r="BL257" s="1087"/>
      <c r="BM257" s="1087"/>
      <c r="BN257" s="1087"/>
      <c r="BO257" s="1087"/>
      <c r="BP257" s="1087"/>
      <c r="BQ257" s="1087"/>
      <c r="BR257" s="1087"/>
      <c r="BS257" s="1087"/>
      <c r="BT257" s="1087"/>
      <c r="BU257" s="1087"/>
      <c r="BV257" s="1087"/>
      <c r="BW257" s="1087"/>
      <c r="BX257" s="1087"/>
      <c r="BY257" s="1087"/>
      <c r="BZ257" s="1087"/>
      <c r="CA257" s="1087"/>
      <c r="CB257" s="1087"/>
      <c r="CC257" s="1087"/>
      <c r="CD257" s="1087"/>
      <c r="CE257" s="1087"/>
      <c r="CF257" s="1087"/>
      <c r="CG257" s="1087"/>
      <c r="CH257" s="1087"/>
      <c r="CI257" s="1087"/>
      <c r="CJ257" s="1087"/>
      <c r="CK257" s="1087"/>
      <c r="CL257" s="1087"/>
      <c r="CM257" s="1087"/>
      <c r="CN257" s="1087"/>
      <c r="CO257" s="1087"/>
      <c r="CP257" s="1087"/>
      <c r="CQ257" s="1087"/>
      <c r="CR257" s="1087"/>
      <c r="CS257" s="1087"/>
      <c r="CT257" s="1087"/>
      <c r="CU257" s="1087"/>
      <c r="CV257" s="1087"/>
      <c r="CW257" s="1087"/>
      <c r="CX257" s="1087"/>
      <c r="CY257" s="1087"/>
      <c r="CZ257" s="1087"/>
      <c r="DA257" s="1087"/>
      <c r="DB257" s="1087"/>
      <c r="DC257" s="1087"/>
      <c r="DD257" s="1087"/>
      <c r="DE257" s="1087"/>
      <c r="DF257" s="1087"/>
      <c r="DG257" s="1087"/>
      <c r="DH257" s="1087"/>
      <c r="DI257" s="1087"/>
      <c r="DJ257" s="1087"/>
      <c r="DK257" s="1087"/>
      <c r="DL257" s="1087"/>
      <c r="DM257" s="1087"/>
      <c r="DN257" s="1087"/>
      <c r="DO257" s="1087"/>
      <c r="DP257" s="1087"/>
      <c r="DQ257" s="1087"/>
      <c r="DR257" s="1087"/>
      <c r="DS257" s="1087"/>
      <c r="DT257" s="1087"/>
      <c r="DU257" s="1087"/>
      <c r="DV257" s="1087"/>
      <c r="DW257" s="1087"/>
      <c r="DX257" s="1087"/>
      <c r="DY257" s="1087"/>
      <c r="DZ257" s="1087"/>
      <c r="EA257" s="1087"/>
      <c r="EB257" s="1087"/>
      <c r="EC257" s="1087"/>
      <c r="ED257" s="1087"/>
      <c r="EE257" s="1087"/>
      <c r="EF257" s="1087"/>
      <c r="EG257" s="1087"/>
      <c r="EH257" s="1087"/>
      <c r="EI257" s="1087"/>
      <c r="EJ257" s="1087"/>
      <c r="EK257" s="1087"/>
      <c r="EL257" s="1087"/>
      <c r="EM257" s="1087"/>
      <c r="EN257" s="1087"/>
      <c r="EO257" s="1087"/>
      <c r="EP257" s="1087"/>
      <c r="EQ257" s="1087"/>
      <c r="ER257" s="1087"/>
      <c r="ES257" s="1087"/>
      <c r="ET257" s="1087"/>
      <c r="EU257" s="1087"/>
      <c r="EV257" s="1087"/>
      <c r="EW257" s="1087"/>
      <c r="EX257" s="1087"/>
      <c r="EY257" s="1087"/>
      <c r="EZ257" s="1087"/>
      <c r="FA257" s="1087"/>
      <c r="FB257" s="1087"/>
      <c r="FC257" s="1087"/>
      <c r="FD257" s="1087"/>
      <c r="FE257" s="1087"/>
      <c r="FF257" s="1087"/>
      <c r="FG257" s="1087"/>
      <c r="FH257" s="1087"/>
      <c r="FI257" s="1087"/>
      <c r="FJ257" s="1087"/>
      <c r="FK257" s="1087"/>
      <c r="FL257" s="1087"/>
      <c r="FM257" s="1087"/>
      <c r="FN257" s="1087"/>
      <c r="FO257" s="1087"/>
      <c r="FP257" s="1087"/>
      <c r="FQ257" s="1087"/>
      <c r="FR257" s="1087"/>
      <c r="FS257" s="1087"/>
      <c r="FT257" s="1087"/>
      <c r="FU257" s="1087"/>
      <c r="FV257" s="1087"/>
      <c r="FW257" s="1087"/>
      <c r="FX257" s="1087"/>
      <c r="FY257" s="1087"/>
      <c r="FZ257" s="1087"/>
      <c r="GA257" s="1087"/>
      <c r="GB257" s="1087"/>
      <c r="GC257" s="1087"/>
      <c r="GD257" s="1087"/>
      <c r="GE257" s="1087"/>
      <c r="GF257" s="1087"/>
      <c r="GG257" s="1087"/>
      <c r="GH257" s="1087"/>
      <c r="GI257" s="1087"/>
      <c r="GJ257" s="1087"/>
      <c r="GK257" s="1087"/>
      <c r="GL257" s="1087"/>
      <c r="GM257" s="1087"/>
      <c r="GN257" s="1087"/>
      <c r="GO257" s="1087"/>
      <c r="GP257" s="1087"/>
      <c r="GQ257" s="1087"/>
      <c r="GR257" s="1087"/>
      <c r="GS257" s="1087"/>
      <c r="GT257" s="1087"/>
      <c r="GU257" s="1087"/>
      <c r="GV257" s="1087"/>
      <c r="GW257" s="1087"/>
      <c r="GX257" s="1087"/>
      <c r="GY257" s="1087"/>
      <c r="GZ257" s="1087"/>
      <c r="HA257" s="1087"/>
      <c r="HB257" s="1087"/>
      <c r="HC257" s="1087"/>
      <c r="HD257" s="1087"/>
      <c r="HE257" s="1087"/>
      <c r="HF257" s="1087"/>
      <c r="HG257" s="1087"/>
      <c r="HH257" s="1087"/>
      <c r="HI257" s="1087"/>
      <c r="HJ257" s="1087"/>
      <c r="HK257" s="1087"/>
      <c r="HL257" s="1087"/>
      <c r="HM257" s="1087"/>
      <c r="HN257" s="1087"/>
      <c r="HO257" s="1087"/>
      <c r="HP257" s="1087"/>
      <c r="HQ257" s="1087"/>
      <c r="HR257" s="1087"/>
      <c r="HS257" s="1087"/>
      <c r="HT257" s="1087"/>
      <c r="HU257" s="1087"/>
      <c r="HV257" s="1087"/>
      <c r="HW257" s="1087"/>
      <c r="HX257" s="1087"/>
      <c r="HY257" s="1087"/>
      <c r="HZ257" s="1087"/>
      <c r="IA257" s="1087"/>
      <c r="IB257" s="1087"/>
      <c r="IC257" s="1087"/>
      <c r="ID257" s="1087"/>
      <c r="IE257" s="1087"/>
      <c r="IF257" s="1087"/>
      <c r="IG257" s="1087"/>
      <c r="IH257" s="1087"/>
      <c r="II257" s="1087"/>
      <c r="IJ257" s="1087"/>
      <c r="IK257" s="1087"/>
      <c r="IL257" s="1087"/>
      <c r="IM257" s="1087"/>
      <c r="IN257" s="1087"/>
      <c r="IO257" s="1087"/>
      <c r="IP257" s="1087"/>
      <c r="IQ257" s="1087"/>
      <c r="IR257" s="1087"/>
      <c r="IS257" s="1087"/>
      <c r="IT257" s="1087"/>
      <c r="IU257" s="1087"/>
      <c r="IV257" s="1087"/>
      <c r="IW257" s="1087"/>
      <c r="IX257" s="1087"/>
      <c r="IY257" s="1087"/>
      <c r="IZ257" s="1087"/>
      <c r="JA257" s="1087"/>
      <c r="JB257" s="1087"/>
      <c r="JC257" s="1087"/>
      <c r="JD257" s="1087"/>
      <c r="JE257" s="1087"/>
      <c r="JF257" s="1087"/>
      <c r="JG257" s="1087"/>
      <c r="JH257" s="1087"/>
      <c r="JI257" s="1087"/>
      <c r="JJ257" s="1087"/>
      <c r="JK257" s="1087"/>
      <c r="JL257" s="1087"/>
      <c r="JM257" s="1087"/>
      <c r="JN257" s="1087"/>
      <c r="JO257" s="1087"/>
      <c r="JP257" s="1087"/>
      <c r="JQ257" s="1087"/>
      <c r="JR257" s="1087"/>
      <c r="JS257" s="1087"/>
      <c r="JT257" s="1087"/>
      <c r="JU257" s="1087"/>
      <c r="JV257" s="1087"/>
      <c r="JW257" s="1087"/>
      <c r="JX257" s="1087"/>
      <c r="JY257" s="1087"/>
      <c r="JZ257" s="1087"/>
      <c r="KA257" s="1087"/>
      <c r="KB257" s="1087"/>
      <c r="KC257" s="1087"/>
      <c r="KD257" s="1087"/>
      <c r="KE257" s="1087"/>
      <c r="KF257" s="1087"/>
      <c r="KG257" s="1087"/>
      <c r="KH257" s="1087"/>
      <c r="KI257" s="1087"/>
      <c r="KJ257" s="1087"/>
      <c r="KK257" s="1087"/>
      <c r="KL257" s="1087"/>
      <c r="KM257" s="1087"/>
      <c r="KN257" s="1087"/>
      <c r="KO257" s="1087"/>
      <c r="KP257" s="1087"/>
      <c r="KQ257" s="1087"/>
      <c r="KR257" s="1087"/>
      <c r="KS257" s="1087"/>
      <c r="KT257" s="1087"/>
      <c r="KU257" s="1087"/>
      <c r="KV257" s="1087"/>
      <c r="KW257" s="1087"/>
      <c r="KX257" s="1087"/>
      <c r="KY257" s="1087"/>
      <c r="KZ257" s="1087"/>
      <c r="LA257" s="1087"/>
      <c r="LB257" s="1087"/>
      <c r="LC257" s="1087"/>
      <c r="LD257" s="1087"/>
      <c r="LE257" s="1087"/>
      <c r="LF257" s="1087"/>
      <c r="LG257" s="1087"/>
      <c r="LH257" s="1087"/>
      <c r="LI257" s="1087"/>
      <c r="LJ257" s="1087"/>
      <c r="LK257" s="1087"/>
      <c r="LL257" s="1087"/>
      <c r="LM257" s="1087"/>
      <c r="LN257" s="1087"/>
      <c r="LO257" s="1087"/>
      <c r="LP257" s="1087"/>
      <c r="LQ257" s="1087"/>
      <c r="LR257" s="1087"/>
      <c r="LS257" s="1087"/>
      <c r="LT257" s="1087"/>
      <c r="LU257" s="1087"/>
      <c r="LV257" s="1087"/>
      <c r="LW257" s="1087"/>
      <c r="LX257" s="1087"/>
      <c r="LY257" s="1087"/>
      <c r="LZ257" s="1087"/>
      <c r="MA257" s="1087"/>
      <c r="MB257" s="1087"/>
      <c r="MC257" s="1087"/>
      <c r="MD257" s="1087"/>
      <c r="ME257" s="1087"/>
      <c r="MF257" s="1087"/>
      <c r="MG257" s="1087"/>
      <c r="MH257" s="1087"/>
      <c r="MI257" s="1087"/>
      <c r="MJ257" s="1087"/>
      <c r="MK257" s="1087"/>
      <c r="ML257" s="1087"/>
      <c r="MM257" s="1087"/>
      <c r="MN257" s="1087"/>
      <c r="MO257" s="1087"/>
      <c r="MP257" s="1087"/>
      <c r="MQ257" s="1087"/>
      <c r="MR257" s="1087"/>
      <c r="MS257" s="1087"/>
      <c r="MT257" s="1087"/>
      <c r="MU257" s="1087"/>
      <c r="MV257" s="1087"/>
      <c r="MW257" s="1087"/>
      <c r="MX257" s="1087"/>
      <c r="MY257" s="1087"/>
      <c r="MZ257" s="1087"/>
      <c r="NA257" s="1087"/>
      <c r="NB257" s="1087"/>
      <c r="NC257" s="1087"/>
      <c r="ND257" s="1087"/>
      <c r="NE257" s="1087"/>
      <c r="NF257" s="1087"/>
      <c r="NG257" s="1087"/>
      <c r="NH257" s="1087"/>
      <c r="NI257" s="1087"/>
      <c r="NJ257" s="1087"/>
      <c r="NK257" s="1087"/>
      <c r="NL257" s="1087"/>
      <c r="NM257" s="1087"/>
      <c r="NN257" s="1087"/>
      <c r="NO257" s="1087"/>
      <c r="NP257" s="1087"/>
      <c r="NQ257" s="1087"/>
      <c r="NR257" s="1087"/>
      <c r="NS257" s="1087"/>
      <c r="NT257" s="1087"/>
      <c r="NU257" s="1087"/>
      <c r="NV257" s="1087"/>
      <c r="NW257" s="1087"/>
      <c r="NX257" s="1087"/>
      <c r="NY257" s="1087"/>
      <c r="NZ257" s="1087"/>
      <c r="OA257" s="1087"/>
      <c r="OB257" s="1087"/>
      <c r="OC257" s="1087"/>
      <c r="OD257" s="1087"/>
      <c r="OE257" s="1087"/>
      <c r="OF257" s="1087"/>
      <c r="OG257" s="1087"/>
      <c r="OH257" s="1087"/>
      <c r="OI257" s="1087"/>
      <c r="OJ257" s="1087"/>
      <c r="OK257" s="1087"/>
      <c r="OL257" s="1087"/>
      <c r="OM257" s="1087"/>
      <c r="ON257" s="1087"/>
      <c r="OO257" s="1087"/>
      <c r="OP257" s="1087"/>
      <c r="OQ257" s="1087"/>
      <c r="OR257" s="1087"/>
      <c r="OS257" s="1087"/>
      <c r="OT257" s="1087"/>
      <c r="OU257" s="1087"/>
      <c r="OV257" s="1087"/>
      <c r="OW257" s="1087"/>
      <c r="OX257" s="1087"/>
      <c r="OY257" s="1087"/>
      <c r="OZ257" s="1087"/>
      <c r="PA257" s="1087"/>
      <c r="PB257" s="1087"/>
      <c r="PC257" s="1087"/>
      <c r="PD257" s="1087"/>
      <c r="PE257" s="1087"/>
      <c r="PF257" s="1087"/>
      <c r="PG257" s="1087"/>
      <c r="PH257" s="1087"/>
      <c r="PI257" s="1087"/>
      <c r="PJ257" s="1087"/>
      <c r="PK257" s="1087"/>
      <c r="PL257" s="1087"/>
      <c r="PM257" s="1087"/>
      <c r="PN257" s="1087"/>
      <c r="PO257" s="1087"/>
      <c r="PP257" s="1087"/>
      <c r="PQ257" s="1087"/>
      <c r="PR257" s="1087"/>
      <c r="PS257" s="1087"/>
      <c r="PT257" s="1087"/>
      <c r="PU257" s="1087"/>
      <c r="PV257" s="1087"/>
      <c r="PW257" s="1087"/>
      <c r="PX257" s="1087"/>
      <c r="PY257" s="1087"/>
      <c r="PZ257" s="1087"/>
      <c r="QA257" s="1087"/>
      <c r="QB257" s="1087"/>
      <c r="QC257" s="1087"/>
      <c r="QD257" s="1087"/>
      <c r="QE257" s="1087"/>
      <c r="QF257" s="1087"/>
      <c r="QG257" s="1087"/>
      <c r="QH257" s="1087"/>
      <c r="QI257" s="1087"/>
      <c r="QJ257" s="1087"/>
      <c r="QK257" s="1087"/>
      <c r="QL257" s="1087"/>
      <c r="QM257" s="1087"/>
      <c r="QN257" s="1087"/>
      <c r="QO257" s="1087"/>
      <c r="QP257" s="1087"/>
      <c r="QQ257" s="1087"/>
      <c r="QR257" s="1087"/>
      <c r="QS257" s="1087"/>
      <c r="QT257" s="1087"/>
      <c r="QU257" s="1087"/>
      <c r="QV257" s="1087"/>
      <c r="QW257" s="1087"/>
      <c r="QX257" s="1087"/>
      <c r="QY257" s="1087"/>
      <c r="QZ257" s="1087"/>
      <c r="RA257" s="1087"/>
      <c r="RB257" s="1087"/>
      <c r="RC257" s="1087"/>
      <c r="RD257" s="1087"/>
      <c r="RE257" s="1087"/>
      <c r="RF257" s="1087"/>
      <c r="RG257" s="1087"/>
      <c r="RH257" s="1087"/>
      <c r="RI257" s="1087"/>
      <c r="RJ257" s="1087"/>
      <c r="RK257" s="1087"/>
      <c r="RL257" s="1087"/>
      <c r="RM257" s="1087"/>
      <c r="RN257" s="1087"/>
      <c r="RO257" s="1087"/>
      <c r="RP257" s="1087"/>
      <c r="RQ257" s="1087"/>
      <c r="RR257" s="1087"/>
      <c r="RS257" s="1087"/>
      <c r="RT257" s="1087"/>
      <c r="RU257" s="1087"/>
      <c r="RV257" s="1087"/>
      <c r="RW257" s="1087"/>
      <c r="RX257" s="1087"/>
      <c r="RY257" s="1087"/>
      <c r="RZ257" s="1087"/>
      <c r="SA257" s="1087"/>
      <c r="SB257" s="1087"/>
      <c r="SC257" s="1087"/>
      <c r="SD257" s="1087"/>
      <c r="SE257" s="1087"/>
      <c r="SF257" s="1087"/>
      <c r="SG257" s="1087"/>
      <c r="SH257" s="1087"/>
      <c r="SI257" s="1087"/>
      <c r="SJ257" s="1087"/>
      <c r="SK257" s="1087"/>
      <c r="SL257" s="1087"/>
      <c r="SM257" s="1087"/>
      <c r="SN257" s="1087"/>
      <c r="SO257" s="1087"/>
      <c r="SP257" s="1087"/>
      <c r="SQ257" s="1087"/>
      <c r="SR257" s="1087"/>
      <c r="SS257" s="1087"/>
      <c r="ST257" s="1087"/>
      <c r="SU257" s="1087"/>
      <c r="SV257" s="1087"/>
      <c r="SW257" s="1087"/>
      <c r="SX257" s="1087"/>
      <c r="SY257" s="1087"/>
      <c r="SZ257" s="1087"/>
      <c r="TA257" s="1087"/>
      <c r="TB257" s="1087"/>
      <c r="TC257" s="1087"/>
      <c r="TD257" s="1087"/>
      <c r="TE257" s="1087"/>
      <c r="TF257" s="1087"/>
      <c r="TG257" s="1087"/>
      <c r="TH257" s="1087"/>
      <c r="TI257" s="1087"/>
      <c r="TJ257" s="1087"/>
      <c r="TK257" s="1087"/>
      <c r="TL257" s="1087"/>
      <c r="TM257" s="1087"/>
      <c r="TN257" s="1087"/>
      <c r="TO257" s="1087"/>
      <c r="TP257" s="1087"/>
      <c r="TQ257" s="1087"/>
      <c r="TR257" s="1087"/>
      <c r="TS257" s="1087"/>
      <c r="TT257" s="1087"/>
      <c r="TU257" s="1087"/>
      <c r="TV257" s="1087"/>
      <c r="TW257" s="1087"/>
      <c r="TX257" s="1087"/>
      <c r="TY257" s="1087"/>
      <c r="TZ257" s="1087"/>
      <c r="UA257" s="1087"/>
      <c r="UB257" s="1087"/>
      <c r="UC257" s="1087"/>
      <c r="UD257" s="1087"/>
      <c r="UE257" s="1087"/>
      <c r="UF257" s="1087"/>
      <c r="UG257" s="1087"/>
      <c r="UH257" s="1087"/>
      <c r="UI257" s="1087"/>
      <c r="UJ257" s="1087"/>
      <c r="UK257" s="1087"/>
      <c r="UL257" s="1087"/>
      <c r="UM257" s="1087"/>
      <c r="UN257" s="1087"/>
      <c r="UO257" s="1087"/>
      <c r="UP257" s="1087"/>
      <c r="UQ257" s="1087"/>
      <c r="UR257" s="1087"/>
      <c r="US257" s="1087"/>
      <c r="UT257" s="1087"/>
      <c r="UU257" s="1087"/>
      <c r="UV257" s="1087"/>
      <c r="UW257" s="1087"/>
      <c r="UX257" s="1087"/>
      <c r="UY257" s="1087"/>
      <c r="UZ257" s="1087"/>
      <c r="VA257" s="1087"/>
      <c r="VB257" s="1087"/>
      <c r="VC257" s="1087"/>
      <c r="VD257" s="1087"/>
      <c r="VE257" s="1087"/>
      <c r="VF257" s="1087"/>
      <c r="VG257" s="1087"/>
      <c r="VH257" s="1087"/>
      <c r="VI257" s="1087"/>
      <c r="VJ257" s="1087"/>
      <c r="VK257" s="1087"/>
      <c r="VL257" s="1087"/>
      <c r="VM257" s="1087"/>
      <c r="VN257" s="1087"/>
      <c r="VO257" s="1087"/>
      <c r="VP257" s="1087"/>
      <c r="VQ257" s="1087"/>
      <c r="VR257" s="1087"/>
      <c r="VS257" s="1087"/>
      <c r="VT257" s="1087"/>
      <c r="VU257" s="1087"/>
      <c r="VV257" s="1087"/>
      <c r="VW257" s="1087"/>
      <c r="VX257" s="1087"/>
      <c r="VY257" s="1087"/>
      <c r="VZ257" s="1087"/>
      <c r="WA257" s="1087"/>
      <c r="WB257" s="1087"/>
      <c r="WC257" s="1087"/>
      <c r="WD257" s="1087"/>
      <c r="WE257" s="1087"/>
      <c r="WF257" s="1087"/>
      <c r="WG257" s="1087"/>
      <c r="WH257" s="1087"/>
      <c r="WI257" s="1087"/>
      <c r="WJ257" s="1087"/>
      <c r="WK257" s="1087"/>
      <c r="WL257" s="1087"/>
      <c r="WM257" s="1087"/>
      <c r="WN257" s="1087"/>
      <c r="WO257" s="1087"/>
      <c r="WP257" s="1087"/>
      <c r="WQ257" s="1087"/>
      <c r="WR257" s="1087"/>
      <c r="WS257" s="1087"/>
      <c r="WT257" s="1087"/>
      <c r="WU257" s="1087"/>
      <c r="WV257" s="1087"/>
      <c r="WW257" s="1087"/>
      <c r="WX257" s="1087"/>
      <c r="WY257" s="1087"/>
      <c r="WZ257" s="1087"/>
      <c r="XA257" s="1087"/>
      <c r="XB257" s="1087"/>
      <c r="XC257" s="1087"/>
      <c r="XD257" s="1087"/>
      <c r="XE257" s="1087"/>
      <c r="XF257" s="1087"/>
      <c r="XG257" s="1087"/>
      <c r="XH257" s="1087"/>
      <c r="XI257" s="1087"/>
      <c r="XJ257" s="1087"/>
      <c r="XK257" s="1087"/>
      <c r="XL257" s="1087"/>
      <c r="XM257" s="1087"/>
      <c r="XN257" s="1087"/>
      <c r="XO257" s="1087"/>
      <c r="XP257" s="1087"/>
      <c r="XQ257" s="1087"/>
      <c r="XR257" s="1087"/>
      <c r="XS257" s="1087"/>
      <c r="XT257" s="1087"/>
      <c r="XU257" s="1087"/>
      <c r="XV257" s="1087"/>
      <c r="XW257" s="1087"/>
      <c r="XX257" s="1087"/>
      <c r="XY257" s="1087"/>
      <c r="XZ257" s="1087"/>
      <c r="YA257" s="1087"/>
      <c r="YB257" s="1087"/>
      <c r="YC257" s="1087"/>
      <c r="YD257" s="1087"/>
      <c r="YE257" s="1087"/>
      <c r="YF257" s="1087"/>
      <c r="YG257" s="1087"/>
      <c r="YH257" s="1087"/>
      <c r="YI257" s="1087"/>
      <c r="YJ257" s="1087"/>
      <c r="YK257" s="1087"/>
      <c r="YL257" s="1087"/>
      <c r="YM257" s="1087"/>
      <c r="YN257" s="1087"/>
      <c r="YO257" s="1087"/>
      <c r="YP257" s="1087"/>
      <c r="YQ257" s="1087"/>
      <c r="YR257" s="1087"/>
      <c r="YS257" s="1087"/>
      <c r="YT257" s="1087"/>
      <c r="YU257" s="1087"/>
      <c r="YV257" s="1087"/>
      <c r="YW257" s="1087"/>
      <c r="YX257" s="1087"/>
      <c r="YY257" s="1087"/>
      <c r="YZ257" s="1087"/>
      <c r="ZA257" s="1087"/>
      <c r="ZB257" s="1087"/>
      <c r="ZC257" s="1087"/>
      <c r="ZD257" s="1087"/>
      <c r="ZE257" s="1087"/>
      <c r="ZF257" s="1087"/>
      <c r="ZG257" s="1087"/>
      <c r="ZH257" s="1087"/>
      <c r="ZI257" s="1087"/>
      <c r="ZJ257" s="1087"/>
      <c r="ZK257" s="1087"/>
      <c r="ZL257" s="1087"/>
      <c r="ZM257" s="1087"/>
      <c r="ZN257" s="1087"/>
      <c r="ZO257" s="1087"/>
      <c r="ZP257" s="1087"/>
      <c r="ZQ257" s="1087"/>
      <c r="ZR257" s="1087"/>
      <c r="ZS257" s="1087"/>
      <c r="ZT257" s="1087"/>
      <c r="ZU257" s="1087"/>
      <c r="ZV257" s="1087"/>
      <c r="ZW257" s="1087"/>
      <c r="ZX257" s="1087"/>
      <c r="ZY257" s="1087"/>
      <c r="ZZ257" s="1087"/>
      <c r="AAA257" s="1087"/>
      <c r="AAB257" s="1087"/>
      <c r="AAC257" s="1087"/>
      <c r="AAD257" s="1087"/>
      <c r="AAE257" s="1087"/>
      <c r="AAF257" s="1087"/>
      <c r="AAG257" s="1087"/>
      <c r="AAH257" s="1087"/>
      <c r="AAI257" s="1087"/>
      <c r="AAJ257" s="1087"/>
      <c r="AAK257" s="1087"/>
      <c r="AAL257" s="1087"/>
      <c r="AAM257" s="1087"/>
      <c r="AAN257" s="1087"/>
      <c r="AAO257" s="1087"/>
      <c r="AAP257" s="1087"/>
      <c r="AAQ257" s="1087"/>
      <c r="AAR257" s="1087"/>
      <c r="AAS257" s="1087"/>
      <c r="AAT257" s="1087"/>
      <c r="AAU257" s="1087"/>
      <c r="AAV257" s="1087"/>
      <c r="AAW257" s="1087"/>
      <c r="AAX257" s="1087"/>
      <c r="AAY257" s="1087"/>
      <c r="AAZ257" s="1087"/>
      <c r="ABA257" s="1087"/>
      <c r="ABB257" s="1087"/>
      <c r="ABC257" s="1087"/>
      <c r="ABD257" s="1087"/>
      <c r="ABE257" s="1087"/>
      <c r="ABF257" s="1087"/>
      <c r="ABG257" s="1087"/>
      <c r="ABH257" s="1087"/>
      <c r="ABI257" s="1087"/>
      <c r="ABJ257" s="1087"/>
      <c r="ABK257" s="1087"/>
      <c r="ABL257" s="1087"/>
      <c r="ABM257" s="1087"/>
      <c r="ABN257" s="1087"/>
      <c r="ABO257" s="1087"/>
      <c r="ABP257" s="1087"/>
      <c r="ABQ257" s="1087"/>
      <c r="ABR257" s="1087"/>
      <c r="ABS257" s="1087"/>
      <c r="ABT257" s="1087"/>
      <c r="ABU257" s="1087"/>
      <c r="ABV257" s="1087"/>
      <c r="ABW257" s="1087"/>
      <c r="ABX257" s="1087"/>
      <c r="ABY257" s="1087"/>
      <c r="ABZ257" s="1087"/>
      <c r="ACA257" s="1087"/>
      <c r="ACB257" s="1087"/>
      <c r="ACC257" s="1087"/>
      <c r="ACD257" s="1087"/>
      <c r="ACE257" s="1087"/>
      <c r="ACF257" s="1087"/>
      <c r="ACG257" s="1087"/>
      <c r="ACH257" s="1087"/>
      <c r="ACI257" s="1087"/>
      <c r="ACJ257" s="1087"/>
      <c r="ACK257" s="1087"/>
      <c r="ACL257" s="1087"/>
      <c r="ACM257" s="1087"/>
      <c r="ACN257" s="1087"/>
      <c r="ACO257" s="1087"/>
      <c r="ACP257" s="1087"/>
      <c r="ACQ257" s="1087"/>
      <c r="ACR257" s="1087"/>
      <c r="ACS257" s="1087"/>
      <c r="ACT257" s="1087"/>
      <c r="ACU257" s="1087"/>
      <c r="ACV257" s="1087"/>
      <c r="ACW257" s="1087"/>
      <c r="ACX257" s="1087"/>
      <c r="ACY257" s="1087"/>
      <c r="ACZ257" s="1087"/>
      <c r="ADA257" s="1087"/>
      <c r="ADB257" s="1087"/>
      <c r="ADC257" s="1087"/>
      <c r="ADD257" s="1087"/>
      <c r="ADE257" s="1087"/>
      <c r="ADF257" s="1087"/>
      <c r="ADG257" s="1087"/>
      <c r="ADH257" s="1087"/>
      <c r="ADI257" s="1087"/>
      <c r="ADJ257" s="1087"/>
      <c r="ADK257" s="1087"/>
      <c r="ADL257" s="1087"/>
      <c r="ADM257" s="1087"/>
      <c r="ADN257" s="1087"/>
      <c r="ADO257" s="1087"/>
      <c r="ADP257" s="1087"/>
      <c r="ADQ257" s="1087"/>
      <c r="ADR257" s="1087"/>
      <c r="ADS257" s="1087"/>
      <c r="ADT257" s="1087"/>
      <c r="ADU257" s="1087"/>
      <c r="ADV257" s="1087"/>
      <c r="ADW257" s="1087"/>
      <c r="ADX257" s="1087"/>
      <c r="ADY257" s="1087"/>
      <c r="ADZ257" s="1087"/>
      <c r="AEA257" s="1087"/>
      <c r="AEB257" s="1087"/>
      <c r="AEC257" s="1087"/>
      <c r="AED257" s="1087"/>
      <c r="AEE257" s="1087"/>
      <c r="AEF257" s="1087"/>
      <c r="AEG257" s="1087"/>
      <c r="AEH257" s="1087"/>
      <c r="AEI257" s="1087"/>
      <c r="AEJ257" s="1087"/>
      <c r="AEK257" s="1087"/>
      <c r="AEL257" s="1087"/>
      <c r="AEM257" s="1087"/>
      <c r="AEN257" s="1087"/>
      <c r="AEO257" s="1087"/>
      <c r="AEP257" s="1087"/>
      <c r="AEQ257" s="1087"/>
      <c r="AER257" s="1087"/>
      <c r="AES257" s="1087"/>
      <c r="AET257" s="1087"/>
      <c r="AEU257" s="1087"/>
      <c r="AEV257" s="1087"/>
      <c r="AEW257" s="1087"/>
      <c r="AEX257" s="1087"/>
      <c r="AEY257" s="1087"/>
      <c r="AEZ257" s="1087"/>
      <c r="AFA257" s="1087"/>
      <c r="AFB257" s="1087"/>
      <c r="AFC257" s="1087"/>
      <c r="AFD257" s="1087"/>
      <c r="AFE257" s="1087"/>
      <c r="AFF257" s="1087"/>
      <c r="AFG257" s="1087"/>
      <c r="AFH257" s="1087"/>
      <c r="AFI257" s="1087"/>
      <c r="AFJ257" s="1087"/>
      <c r="AFK257" s="1087"/>
      <c r="AFL257" s="1087"/>
      <c r="AFM257" s="1087"/>
      <c r="AFN257" s="1087"/>
      <c r="AFO257" s="1087"/>
      <c r="AFP257" s="1087"/>
      <c r="AFQ257" s="1087"/>
      <c r="AFR257" s="1087"/>
      <c r="AFS257" s="1087"/>
      <c r="AFT257" s="1087"/>
      <c r="AFU257" s="1087"/>
      <c r="AFV257" s="1087"/>
      <c r="AFW257" s="1087"/>
      <c r="AFX257" s="1087"/>
      <c r="AFY257" s="1087"/>
      <c r="AFZ257" s="1087"/>
      <c r="AGA257" s="1087"/>
      <c r="AGB257" s="1087"/>
      <c r="AGC257" s="1087"/>
      <c r="AGD257" s="1087"/>
      <c r="AGE257" s="1087"/>
      <c r="AGF257" s="1087"/>
      <c r="AGG257" s="1087"/>
      <c r="AGH257" s="1087"/>
      <c r="AGI257" s="1087"/>
      <c r="AGJ257" s="1087"/>
      <c r="AGK257" s="1087"/>
      <c r="AGL257" s="1087"/>
      <c r="AGM257" s="1087"/>
      <c r="AGN257" s="1087"/>
      <c r="AGO257" s="1087"/>
      <c r="AGP257" s="1087"/>
      <c r="AGQ257" s="1087"/>
      <c r="AGR257" s="1087"/>
      <c r="AGS257" s="1087"/>
      <c r="AGT257" s="1087"/>
      <c r="AGU257" s="1087"/>
      <c r="AGV257" s="1087"/>
      <c r="AGW257" s="1087"/>
      <c r="AGX257" s="1087"/>
      <c r="AGY257" s="1087"/>
      <c r="AGZ257" s="1087"/>
      <c r="AHA257" s="1087"/>
      <c r="AHB257" s="1087"/>
      <c r="AHC257" s="1087"/>
      <c r="AHD257" s="1087"/>
      <c r="AHE257" s="1087"/>
      <c r="AHF257" s="1087"/>
      <c r="AHG257" s="1087"/>
      <c r="AHH257" s="1087"/>
      <c r="AHI257" s="1087"/>
      <c r="AHJ257" s="1087"/>
      <c r="AHK257" s="1087"/>
      <c r="AHL257" s="1087"/>
      <c r="AHM257" s="1087"/>
      <c r="AHN257" s="1087"/>
      <c r="AHO257" s="1087"/>
      <c r="AHP257" s="1087"/>
      <c r="AHQ257" s="1087"/>
      <c r="AHR257" s="1087"/>
      <c r="AHS257" s="1087"/>
      <c r="AHT257" s="1087"/>
      <c r="AHU257" s="1087"/>
      <c r="AHV257" s="1087"/>
      <c r="AHW257" s="1087"/>
      <c r="AHX257" s="1087"/>
      <c r="AHY257" s="1087"/>
      <c r="AHZ257" s="1087"/>
      <c r="AIA257" s="1087"/>
      <c r="AIB257" s="1087"/>
      <c r="AIC257" s="1087"/>
      <c r="AID257" s="1087"/>
      <c r="AIE257" s="1087"/>
      <c r="AIF257" s="1087"/>
      <c r="AIG257" s="1087"/>
      <c r="AIH257" s="1087"/>
      <c r="AII257" s="1087"/>
      <c r="AIJ257" s="1087"/>
      <c r="AIK257" s="1087"/>
      <c r="AIL257" s="1087"/>
      <c r="AIM257" s="1087"/>
      <c r="AIN257" s="1087"/>
      <c r="AIO257" s="1087"/>
      <c r="AIP257" s="1087"/>
      <c r="AIQ257" s="1087"/>
      <c r="AIR257" s="1087"/>
      <c r="AIS257" s="1087"/>
      <c r="AIT257" s="1087"/>
      <c r="AIU257" s="1087"/>
      <c r="AIV257" s="1087"/>
      <c r="AIW257" s="1087"/>
      <c r="AIX257" s="1087"/>
      <c r="AIY257" s="1087"/>
      <c r="AIZ257" s="1087"/>
      <c r="AJA257" s="1087"/>
      <c r="AJB257" s="1087"/>
      <c r="AJC257" s="1087"/>
      <c r="AJD257" s="1087"/>
      <c r="AJE257" s="1087"/>
      <c r="AJF257" s="1087"/>
      <c r="AJG257" s="1087"/>
      <c r="AJH257" s="1087"/>
      <c r="AJI257" s="1087"/>
      <c r="AJJ257" s="1087"/>
      <c r="AJK257" s="1087"/>
      <c r="AJL257" s="1087"/>
      <c r="AJM257" s="1087"/>
      <c r="AJN257" s="1087"/>
      <c r="AJO257" s="1087"/>
      <c r="AJP257" s="1087"/>
      <c r="AJQ257" s="1087"/>
      <c r="AJR257" s="1087"/>
      <c r="AJS257" s="1087"/>
      <c r="AJT257" s="1087"/>
      <c r="AJU257" s="1087"/>
      <c r="AJV257" s="1087"/>
      <c r="AJW257" s="1087"/>
      <c r="AJX257" s="1087"/>
      <c r="AJY257" s="1087"/>
      <c r="AJZ257" s="1087"/>
      <c r="AKA257" s="1087"/>
      <c r="AKB257" s="1087"/>
      <c r="AKC257" s="1087"/>
      <c r="AKD257" s="1087"/>
      <c r="AKE257" s="1087"/>
      <c r="AKF257" s="1087"/>
      <c r="AKG257" s="1087"/>
      <c r="AKH257" s="1087"/>
      <c r="AKI257" s="1087"/>
      <c r="AKJ257" s="1087"/>
      <c r="AKK257" s="1087"/>
      <c r="AKL257" s="1087"/>
      <c r="AKM257" s="1087"/>
      <c r="AKN257" s="1087"/>
      <c r="AKO257" s="1087"/>
      <c r="AKP257" s="1087"/>
      <c r="AKQ257" s="1087"/>
      <c r="AKR257" s="1087"/>
      <c r="AKS257" s="1087"/>
      <c r="AKT257" s="1087"/>
      <c r="AKU257" s="1087"/>
      <c r="AKV257" s="1087"/>
      <c r="AKW257" s="1087"/>
      <c r="AKX257" s="1087"/>
      <c r="AKY257" s="1087"/>
      <c r="AKZ257" s="1087"/>
      <c r="ALA257" s="1087"/>
      <c r="ALB257" s="1087"/>
      <c r="ALC257" s="1087"/>
      <c r="ALD257" s="1087"/>
      <c r="ALE257" s="1087"/>
      <c r="ALF257" s="1087"/>
      <c r="ALG257" s="1087"/>
      <c r="ALH257" s="1087"/>
      <c r="ALI257" s="1087"/>
      <c r="ALJ257" s="1087"/>
      <c r="ALK257" s="1087"/>
      <c r="ALL257" s="1087"/>
      <c r="ALM257" s="1087"/>
      <c r="ALN257" s="1087"/>
      <c r="ALO257" s="1087"/>
      <c r="ALP257" s="1087"/>
      <c r="ALQ257" s="1087"/>
      <c r="ALR257" s="1087"/>
      <c r="ALS257" s="1087"/>
      <c r="ALT257" s="1087"/>
      <c r="ALU257" s="1087"/>
      <c r="ALV257" s="1087"/>
      <c r="ALW257" s="1087"/>
      <c r="ALX257" s="1087"/>
      <c r="ALY257" s="1087"/>
      <c r="ALZ257" s="1087"/>
      <c r="AMA257" s="1087"/>
      <c r="AMB257" s="1087"/>
      <c r="AMC257" s="1087"/>
      <c r="AMD257" s="1087"/>
      <c r="AME257" s="1087"/>
      <c r="AMF257" s="1087"/>
      <c r="AMG257" s="1087"/>
      <c r="AMH257" s="1087"/>
    </row>
    <row r="258" spans="1:1025" s="793" customFormat="1" ht="12" x14ac:dyDescent="0.2">
      <c r="A258" s="1113" t="s">
        <v>2854</v>
      </c>
      <c r="B258" s="793" t="s">
        <v>2855</v>
      </c>
      <c r="C258" s="1085">
        <v>495021000</v>
      </c>
      <c r="D258" s="1085">
        <v>257922735</v>
      </c>
      <c r="E258" s="1085">
        <v>752943735</v>
      </c>
      <c r="F258" s="1085">
        <v>325143561</v>
      </c>
      <c r="G258" s="1085">
        <v>427800174</v>
      </c>
      <c r="H258" s="1357">
        <f t="shared" si="7"/>
        <v>0.43182982457513908</v>
      </c>
      <c r="I258" s="1087"/>
      <c r="J258" s="1087"/>
      <c r="K258" s="1087"/>
      <c r="L258" s="1087"/>
      <c r="M258" s="1087"/>
      <c r="N258" s="1087"/>
      <c r="O258" s="1087"/>
      <c r="P258" s="1087"/>
      <c r="Q258" s="1087"/>
      <c r="R258" s="1087"/>
      <c r="S258" s="1087"/>
      <c r="T258" s="1087"/>
      <c r="U258" s="1087"/>
      <c r="V258" s="1087"/>
      <c r="W258" s="1087"/>
      <c r="X258" s="1087"/>
      <c r="Y258" s="1087"/>
      <c r="Z258" s="1087"/>
      <c r="AA258" s="1087"/>
      <c r="AB258" s="1087"/>
      <c r="AC258" s="1087"/>
      <c r="AD258" s="1087"/>
      <c r="AE258" s="1087"/>
      <c r="AF258" s="1087"/>
      <c r="AG258" s="1087"/>
      <c r="AH258" s="1087"/>
      <c r="AI258" s="1087"/>
      <c r="AJ258" s="1087"/>
      <c r="AK258" s="1087"/>
      <c r="AL258" s="1087"/>
      <c r="AM258" s="1087"/>
      <c r="AN258" s="1087"/>
      <c r="AO258" s="1087"/>
      <c r="AP258" s="1087"/>
      <c r="AQ258" s="1087"/>
      <c r="AR258" s="1087"/>
      <c r="AS258" s="1087"/>
      <c r="AT258" s="1087"/>
      <c r="AU258" s="1087"/>
      <c r="AV258" s="1087"/>
      <c r="AW258" s="1087"/>
      <c r="AX258" s="1087"/>
      <c r="AY258" s="1087"/>
      <c r="AZ258" s="1087"/>
      <c r="BA258" s="1087"/>
      <c r="BB258" s="1087"/>
      <c r="BC258" s="1087"/>
      <c r="BD258" s="1087"/>
      <c r="BE258" s="1087"/>
      <c r="BF258" s="1087"/>
      <c r="BG258" s="1087"/>
      <c r="BH258" s="1087"/>
      <c r="BI258" s="1087"/>
      <c r="BJ258" s="1087"/>
      <c r="BK258" s="1087"/>
      <c r="BL258" s="1087"/>
      <c r="BM258" s="1087"/>
      <c r="BN258" s="1087"/>
      <c r="BO258" s="1087"/>
      <c r="BP258" s="1087"/>
      <c r="BQ258" s="1087"/>
      <c r="BR258" s="1087"/>
      <c r="BS258" s="1087"/>
      <c r="BT258" s="1087"/>
      <c r="BU258" s="1087"/>
      <c r="BV258" s="1087"/>
      <c r="BW258" s="1087"/>
      <c r="BX258" s="1087"/>
      <c r="BY258" s="1087"/>
      <c r="BZ258" s="1087"/>
      <c r="CA258" s="1087"/>
      <c r="CB258" s="1087"/>
      <c r="CC258" s="1087"/>
      <c r="CD258" s="1087"/>
      <c r="CE258" s="1087"/>
      <c r="CF258" s="1087"/>
      <c r="CG258" s="1087"/>
      <c r="CH258" s="1087"/>
      <c r="CI258" s="1087"/>
      <c r="CJ258" s="1087"/>
      <c r="CK258" s="1087"/>
      <c r="CL258" s="1087"/>
      <c r="CM258" s="1087"/>
      <c r="CN258" s="1087"/>
      <c r="CO258" s="1087"/>
      <c r="CP258" s="1087"/>
      <c r="CQ258" s="1087"/>
      <c r="CR258" s="1087"/>
      <c r="CS258" s="1087"/>
      <c r="CT258" s="1087"/>
      <c r="CU258" s="1087"/>
      <c r="CV258" s="1087"/>
      <c r="CW258" s="1087"/>
      <c r="CX258" s="1087"/>
      <c r="CY258" s="1087"/>
      <c r="CZ258" s="1087"/>
      <c r="DA258" s="1087"/>
      <c r="DB258" s="1087"/>
      <c r="DC258" s="1087"/>
      <c r="DD258" s="1087"/>
      <c r="DE258" s="1087"/>
      <c r="DF258" s="1087"/>
      <c r="DG258" s="1087"/>
      <c r="DH258" s="1087"/>
      <c r="DI258" s="1087"/>
      <c r="DJ258" s="1087"/>
      <c r="DK258" s="1087"/>
      <c r="DL258" s="1087"/>
      <c r="DM258" s="1087"/>
      <c r="DN258" s="1087"/>
      <c r="DO258" s="1087"/>
      <c r="DP258" s="1087"/>
      <c r="DQ258" s="1087"/>
      <c r="DR258" s="1087"/>
      <c r="DS258" s="1087"/>
      <c r="DT258" s="1087"/>
      <c r="DU258" s="1087"/>
      <c r="DV258" s="1087"/>
      <c r="DW258" s="1087"/>
      <c r="DX258" s="1087"/>
      <c r="DY258" s="1087"/>
      <c r="DZ258" s="1087"/>
      <c r="EA258" s="1087"/>
      <c r="EB258" s="1087"/>
      <c r="EC258" s="1087"/>
      <c r="ED258" s="1087"/>
      <c r="EE258" s="1087"/>
      <c r="EF258" s="1087"/>
      <c r="EG258" s="1087"/>
      <c r="EH258" s="1087"/>
      <c r="EI258" s="1087"/>
      <c r="EJ258" s="1087"/>
      <c r="EK258" s="1087"/>
      <c r="EL258" s="1087"/>
      <c r="EM258" s="1087"/>
      <c r="EN258" s="1087"/>
      <c r="EO258" s="1087"/>
      <c r="EP258" s="1087"/>
      <c r="EQ258" s="1087"/>
      <c r="ER258" s="1087"/>
      <c r="ES258" s="1087"/>
      <c r="ET258" s="1087"/>
      <c r="EU258" s="1087"/>
      <c r="EV258" s="1087"/>
      <c r="EW258" s="1087"/>
      <c r="EX258" s="1087"/>
      <c r="EY258" s="1087"/>
      <c r="EZ258" s="1087"/>
      <c r="FA258" s="1087"/>
      <c r="FB258" s="1087"/>
      <c r="FC258" s="1087"/>
      <c r="FD258" s="1087"/>
      <c r="FE258" s="1087"/>
      <c r="FF258" s="1087"/>
      <c r="FG258" s="1087"/>
      <c r="FH258" s="1087"/>
      <c r="FI258" s="1087"/>
      <c r="FJ258" s="1087"/>
      <c r="FK258" s="1087"/>
      <c r="FL258" s="1087"/>
      <c r="FM258" s="1087"/>
      <c r="FN258" s="1087"/>
      <c r="FO258" s="1087"/>
      <c r="FP258" s="1087"/>
      <c r="FQ258" s="1087"/>
      <c r="FR258" s="1087"/>
      <c r="FS258" s="1087"/>
      <c r="FT258" s="1087"/>
      <c r="FU258" s="1087"/>
      <c r="FV258" s="1087"/>
      <c r="FW258" s="1087"/>
      <c r="FX258" s="1087"/>
      <c r="FY258" s="1087"/>
      <c r="FZ258" s="1087"/>
      <c r="GA258" s="1087"/>
      <c r="GB258" s="1087"/>
      <c r="GC258" s="1087"/>
      <c r="GD258" s="1087"/>
      <c r="GE258" s="1087"/>
      <c r="GF258" s="1087"/>
      <c r="GG258" s="1087"/>
      <c r="GH258" s="1087"/>
      <c r="GI258" s="1087"/>
      <c r="GJ258" s="1087"/>
      <c r="GK258" s="1087"/>
      <c r="GL258" s="1087"/>
      <c r="GM258" s="1087"/>
      <c r="GN258" s="1087"/>
      <c r="GO258" s="1087"/>
      <c r="GP258" s="1087"/>
      <c r="GQ258" s="1087"/>
      <c r="GR258" s="1087"/>
      <c r="GS258" s="1087"/>
      <c r="GT258" s="1087"/>
      <c r="GU258" s="1087"/>
      <c r="GV258" s="1087"/>
      <c r="GW258" s="1087"/>
      <c r="GX258" s="1087"/>
      <c r="GY258" s="1087"/>
      <c r="GZ258" s="1087"/>
      <c r="HA258" s="1087"/>
      <c r="HB258" s="1087"/>
      <c r="HC258" s="1087"/>
      <c r="HD258" s="1087"/>
      <c r="HE258" s="1087"/>
      <c r="HF258" s="1087"/>
      <c r="HG258" s="1087"/>
      <c r="HH258" s="1087"/>
      <c r="HI258" s="1087"/>
      <c r="HJ258" s="1087"/>
      <c r="HK258" s="1087"/>
      <c r="HL258" s="1087"/>
      <c r="HM258" s="1087"/>
      <c r="HN258" s="1087"/>
      <c r="HO258" s="1087"/>
      <c r="HP258" s="1087"/>
      <c r="HQ258" s="1087"/>
      <c r="HR258" s="1087"/>
      <c r="HS258" s="1087"/>
      <c r="HT258" s="1087"/>
      <c r="HU258" s="1087"/>
      <c r="HV258" s="1087"/>
      <c r="HW258" s="1087"/>
      <c r="HX258" s="1087"/>
      <c r="HY258" s="1087"/>
      <c r="HZ258" s="1087"/>
      <c r="IA258" s="1087"/>
      <c r="IB258" s="1087"/>
      <c r="IC258" s="1087"/>
      <c r="ID258" s="1087"/>
      <c r="IE258" s="1087"/>
      <c r="IF258" s="1087"/>
      <c r="IG258" s="1087"/>
      <c r="IH258" s="1087"/>
      <c r="II258" s="1087"/>
      <c r="IJ258" s="1087"/>
      <c r="IK258" s="1087"/>
      <c r="IL258" s="1087"/>
      <c r="IM258" s="1087"/>
      <c r="IN258" s="1087"/>
      <c r="IO258" s="1087"/>
      <c r="IP258" s="1087"/>
      <c r="IQ258" s="1087"/>
      <c r="IR258" s="1087"/>
      <c r="IS258" s="1087"/>
      <c r="IT258" s="1087"/>
      <c r="IU258" s="1087"/>
      <c r="IV258" s="1087"/>
      <c r="IW258" s="1087"/>
      <c r="IX258" s="1087"/>
      <c r="IY258" s="1087"/>
      <c r="IZ258" s="1087"/>
      <c r="JA258" s="1087"/>
      <c r="JB258" s="1087"/>
      <c r="JC258" s="1087"/>
      <c r="JD258" s="1087"/>
      <c r="JE258" s="1087"/>
      <c r="JF258" s="1087"/>
      <c r="JG258" s="1087"/>
      <c r="JH258" s="1087"/>
      <c r="JI258" s="1087"/>
      <c r="JJ258" s="1087"/>
      <c r="JK258" s="1087"/>
      <c r="JL258" s="1087"/>
      <c r="JM258" s="1087"/>
      <c r="JN258" s="1087"/>
      <c r="JO258" s="1087"/>
      <c r="JP258" s="1087"/>
      <c r="JQ258" s="1087"/>
      <c r="JR258" s="1087"/>
      <c r="JS258" s="1087"/>
      <c r="JT258" s="1087"/>
      <c r="JU258" s="1087"/>
      <c r="JV258" s="1087"/>
      <c r="JW258" s="1087"/>
      <c r="JX258" s="1087"/>
      <c r="JY258" s="1087"/>
      <c r="JZ258" s="1087"/>
      <c r="KA258" s="1087"/>
      <c r="KB258" s="1087"/>
      <c r="KC258" s="1087"/>
      <c r="KD258" s="1087"/>
      <c r="KE258" s="1087"/>
      <c r="KF258" s="1087"/>
      <c r="KG258" s="1087"/>
      <c r="KH258" s="1087"/>
      <c r="KI258" s="1087"/>
      <c r="KJ258" s="1087"/>
      <c r="KK258" s="1087"/>
      <c r="KL258" s="1087"/>
      <c r="KM258" s="1087"/>
      <c r="KN258" s="1087"/>
      <c r="KO258" s="1087"/>
      <c r="KP258" s="1087"/>
      <c r="KQ258" s="1087"/>
      <c r="KR258" s="1087"/>
      <c r="KS258" s="1087"/>
      <c r="KT258" s="1087"/>
      <c r="KU258" s="1087"/>
      <c r="KV258" s="1087"/>
      <c r="KW258" s="1087"/>
      <c r="KX258" s="1087"/>
      <c r="KY258" s="1087"/>
      <c r="KZ258" s="1087"/>
      <c r="LA258" s="1087"/>
      <c r="LB258" s="1087"/>
      <c r="LC258" s="1087"/>
      <c r="LD258" s="1087"/>
      <c r="LE258" s="1087"/>
      <c r="LF258" s="1087"/>
      <c r="LG258" s="1087"/>
      <c r="LH258" s="1087"/>
      <c r="LI258" s="1087"/>
      <c r="LJ258" s="1087"/>
      <c r="LK258" s="1087"/>
      <c r="LL258" s="1087"/>
      <c r="LM258" s="1087"/>
      <c r="LN258" s="1087"/>
      <c r="LO258" s="1087"/>
      <c r="LP258" s="1087"/>
      <c r="LQ258" s="1087"/>
      <c r="LR258" s="1087"/>
      <c r="LS258" s="1087"/>
      <c r="LT258" s="1087"/>
      <c r="LU258" s="1087"/>
      <c r="LV258" s="1087"/>
      <c r="LW258" s="1087"/>
      <c r="LX258" s="1087"/>
      <c r="LY258" s="1087"/>
      <c r="LZ258" s="1087"/>
      <c r="MA258" s="1087"/>
      <c r="MB258" s="1087"/>
      <c r="MC258" s="1087"/>
      <c r="MD258" s="1087"/>
      <c r="ME258" s="1087"/>
      <c r="MF258" s="1087"/>
      <c r="MG258" s="1087"/>
      <c r="MH258" s="1087"/>
      <c r="MI258" s="1087"/>
      <c r="MJ258" s="1087"/>
      <c r="MK258" s="1087"/>
      <c r="ML258" s="1087"/>
      <c r="MM258" s="1087"/>
      <c r="MN258" s="1087"/>
      <c r="MO258" s="1087"/>
      <c r="MP258" s="1087"/>
      <c r="MQ258" s="1087"/>
      <c r="MR258" s="1087"/>
      <c r="MS258" s="1087"/>
      <c r="MT258" s="1087"/>
      <c r="MU258" s="1087"/>
      <c r="MV258" s="1087"/>
      <c r="MW258" s="1087"/>
      <c r="MX258" s="1087"/>
      <c r="MY258" s="1087"/>
      <c r="MZ258" s="1087"/>
      <c r="NA258" s="1087"/>
      <c r="NB258" s="1087"/>
      <c r="NC258" s="1087"/>
      <c r="ND258" s="1087"/>
      <c r="NE258" s="1087"/>
      <c r="NF258" s="1087"/>
      <c r="NG258" s="1087"/>
      <c r="NH258" s="1087"/>
      <c r="NI258" s="1087"/>
      <c r="NJ258" s="1087"/>
      <c r="NK258" s="1087"/>
      <c r="NL258" s="1087"/>
      <c r="NM258" s="1087"/>
      <c r="NN258" s="1087"/>
      <c r="NO258" s="1087"/>
      <c r="NP258" s="1087"/>
      <c r="NQ258" s="1087"/>
      <c r="NR258" s="1087"/>
      <c r="NS258" s="1087"/>
      <c r="NT258" s="1087"/>
      <c r="NU258" s="1087"/>
      <c r="NV258" s="1087"/>
      <c r="NW258" s="1087"/>
      <c r="NX258" s="1087"/>
      <c r="NY258" s="1087"/>
      <c r="NZ258" s="1087"/>
      <c r="OA258" s="1087"/>
      <c r="OB258" s="1087"/>
      <c r="OC258" s="1087"/>
      <c r="OD258" s="1087"/>
      <c r="OE258" s="1087"/>
      <c r="OF258" s="1087"/>
      <c r="OG258" s="1087"/>
      <c r="OH258" s="1087"/>
      <c r="OI258" s="1087"/>
      <c r="OJ258" s="1087"/>
      <c r="OK258" s="1087"/>
      <c r="OL258" s="1087"/>
      <c r="OM258" s="1087"/>
      <c r="ON258" s="1087"/>
      <c r="OO258" s="1087"/>
      <c r="OP258" s="1087"/>
      <c r="OQ258" s="1087"/>
      <c r="OR258" s="1087"/>
      <c r="OS258" s="1087"/>
      <c r="OT258" s="1087"/>
      <c r="OU258" s="1087"/>
      <c r="OV258" s="1087"/>
      <c r="OW258" s="1087"/>
      <c r="OX258" s="1087"/>
      <c r="OY258" s="1087"/>
      <c r="OZ258" s="1087"/>
      <c r="PA258" s="1087"/>
      <c r="PB258" s="1087"/>
      <c r="PC258" s="1087"/>
      <c r="PD258" s="1087"/>
      <c r="PE258" s="1087"/>
      <c r="PF258" s="1087"/>
      <c r="PG258" s="1087"/>
      <c r="PH258" s="1087"/>
      <c r="PI258" s="1087"/>
      <c r="PJ258" s="1087"/>
      <c r="PK258" s="1087"/>
      <c r="PL258" s="1087"/>
      <c r="PM258" s="1087"/>
      <c r="PN258" s="1087"/>
      <c r="PO258" s="1087"/>
      <c r="PP258" s="1087"/>
      <c r="PQ258" s="1087"/>
      <c r="PR258" s="1087"/>
      <c r="PS258" s="1087"/>
      <c r="PT258" s="1087"/>
      <c r="PU258" s="1087"/>
      <c r="PV258" s="1087"/>
      <c r="PW258" s="1087"/>
      <c r="PX258" s="1087"/>
      <c r="PY258" s="1087"/>
      <c r="PZ258" s="1087"/>
      <c r="QA258" s="1087"/>
      <c r="QB258" s="1087"/>
      <c r="QC258" s="1087"/>
      <c r="QD258" s="1087"/>
      <c r="QE258" s="1087"/>
      <c r="QF258" s="1087"/>
      <c r="QG258" s="1087"/>
      <c r="QH258" s="1087"/>
      <c r="QI258" s="1087"/>
      <c r="QJ258" s="1087"/>
      <c r="QK258" s="1087"/>
      <c r="QL258" s="1087"/>
      <c r="QM258" s="1087"/>
      <c r="QN258" s="1087"/>
      <c r="QO258" s="1087"/>
      <c r="QP258" s="1087"/>
      <c r="QQ258" s="1087"/>
      <c r="QR258" s="1087"/>
      <c r="QS258" s="1087"/>
      <c r="QT258" s="1087"/>
      <c r="QU258" s="1087"/>
      <c r="QV258" s="1087"/>
      <c r="QW258" s="1087"/>
      <c r="QX258" s="1087"/>
      <c r="QY258" s="1087"/>
      <c r="QZ258" s="1087"/>
      <c r="RA258" s="1087"/>
      <c r="RB258" s="1087"/>
      <c r="RC258" s="1087"/>
      <c r="RD258" s="1087"/>
      <c r="RE258" s="1087"/>
      <c r="RF258" s="1087"/>
      <c r="RG258" s="1087"/>
      <c r="RH258" s="1087"/>
      <c r="RI258" s="1087"/>
      <c r="RJ258" s="1087"/>
      <c r="RK258" s="1087"/>
      <c r="RL258" s="1087"/>
      <c r="RM258" s="1087"/>
      <c r="RN258" s="1087"/>
      <c r="RO258" s="1087"/>
      <c r="RP258" s="1087"/>
      <c r="RQ258" s="1087"/>
      <c r="RR258" s="1087"/>
      <c r="RS258" s="1087"/>
      <c r="RT258" s="1087"/>
      <c r="RU258" s="1087"/>
      <c r="RV258" s="1087"/>
      <c r="RW258" s="1087"/>
      <c r="RX258" s="1087"/>
      <c r="RY258" s="1087"/>
      <c r="RZ258" s="1087"/>
      <c r="SA258" s="1087"/>
      <c r="SB258" s="1087"/>
      <c r="SC258" s="1087"/>
      <c r="SD258" s="1087"/>
      <c r="SE258" s="1087"/>
      <c r="SF258" s="1087"/>
      <c r="SG258" s="1087"/>
      <c r="SH258" s="1087"/>
      <c r="SI258" s="1087"/>
      <c r="SJ258" s="1087"/>
      <c r="SK258" s="1087"/>
      <c r="SL258" s="1087"/>
      <c r="SM258" s="1087"/>
      <c r="SN258" s="1087"/>
      <c r="SO258" s="1087"/>
      <c r="SP258" s="1087"/>
      <c r="SQ258" s="1087"/>
      <c r="SR258" s="1087"/>
      <c r="SS258" s="1087"/>
      <c r="ST258" s="1087"/>
      <c r="SU258" s="1087"/>
      <c r="SV258" s="1087"/>
      <c r="SW258" s="1087"/>
      <c r="SX258" s="1087"/>
      <c r="SY258" s="1087"/>
      <c r="SZ258" s="1087"/>
      <c r="TA258" s="1087"/>
      <c r="TB258" s="1087"/>
      <c r="TC258" s="1087"/>
      <c r="TD258" s="1087"/>
      <c r="TE258" s="1087"/>
      <c r="TF258" s="1087"/>
      <c r="TG258" s="1087"/>
      <c r="TH258" s="1087"/>
      <c r="TI258" s="1087"/>
      <c r="TJ258" s="1087"/>
      <c r="TK258" s="1087"/>
      <c r="TL258" s="1087"/>
      <c r="TM258" s="1087"/>
      <c r="TN258" s="1087"/>
      <c r="TO258" s="1087"/>
      <c r="TP258" s="1087"/>
      <c r="TQ258" s="1087"/>
      <c r="TR258" s="1087"/>
      <c r="TS258" s="1087"/>
      <c r="TT258" s="1087"/>
      <c r="TU258" s="1087"/>
      <c r="TV258" s="1087"/>
      <c r="TW258" s="1087"/>
      <c r="TX258" s="1087"/>
      <c r="TY258" s="1087"/>
      <c r="TZ258" s="1087"/>
      <c r="UA258" s="1087"/>
      <c r="UB258" s="1087"/>
      <c r="UC258" s="1087"/>
      <c r="UD258" s="1087"/>
      <c r="UE258" s="1087"/>
      <c r="UF258" s="1087"/>
      <c r="UG258" s="1087"/>
      <c r="UH258" s="1087"/>
      <c r="UI258" s="1087"/>
      <c r="UJ258" s="1087"/>
      <c r="UK258" s="1087"/>
      <c r="UL258" s="1087"/>
      <c r="UM258" s="1087"/>
      <c r="UN258" s="1087"/>
      <c r="UO258" s="1087"/>
      <c r="UP258" s="1087"/>
      <c r="UQ258" s="1087"/>
      <c r="UR258" s="1087"/>
      <c r="US258" s="1087"/>
      <c r="UT258" s="1087"/>
      <c r="UU258" s="1087"/>
      <c r="UV258" s="1087"/>
      <c r="UW258" s="1087"/>
      <c r="UX258" s="1087"/>
      <c r="UY258" s="1087"/>
      <c r="UZ258" s="1087"/>
      <c r="VA258" s="1087"/>
      <c r="VB258" s="1087"/>
      <c r="VC258" s="1087"/>
      <c r="VD258" s="1087"/>
      <c r="VE258" s="1087"/>
      <c r="VF258" s="1087"/>
      <c r="VG258" s="1087"/>
      <c r="VH258" s="1087"/>
      <c r="VI258" s="1087"/>
      <c r="VJ258" s="1087"/>
      <c r="VK258" s="1087"/>
      <c r="VL258" s="1087"/>
      <c r="VM258" s="1087"/>
      <c r="VN258" s="1087"/>
      <c r="VO258" s="1087"/>
      <c r="VP258" s="1087"/>
      <c r="VQ258" s="1087"/>
      <c r="VR258" s="1087"/>
      <c r="VS258" s="1087"/>
      <c r="VT258" s="1087"/>
      <c r="VU258" s="1087"/>
      <c r="VV258" s="1087"/>
      <c r="VW258" s="1087"/>
      <c r="VX258" s="1087"/>
      <c r="VY258" s="1087"/>
      <c r="VZ258" s="1087"/>
      <c r="WA258" s="1087"/>
      <c r="WB258" s="1087"/>
      <c r="WC258" s="1087"/>
      <c r="WD258" s="1087"/>
      <c r="WE258" s="1087"/>
      <c r="WF258" s="1087"/>
      <c r="WG258" s="1087"/>
      <c r="WH258" s="1087"/>
      <c r="WI258" s="1087"/>
      <c r="WJ258" s="1087"/>
      <c r="WK258" s="1087"/>
      <c r="WL258" s="1087"/>
      <c r="WM258" s="1087"/>
      <c r="WN258" s="1087"/>
      <c r="WO258" s="1087"/>
      <c r="WP258" s="1087"/>
      <c r="WQ258" s="1087"/>
      <c r="WR258" s="1087"/>
      <c r="WS258" s="1087"/>
      <c r="WT258" s="1087"/>
      <c r="WU258" s="1087"/>
      <c r="WV258" s="1087"/>
      <c r="WW258" s="1087"/>
      <c r="WX258" s="1087"/>
      <c r="WY258" s="1087"/>
      <c r="WZ258" s="1087"/>
      <c r="XA258" s="1087"/>
      <c r="XB258" s="1087"/>
      <c r="XC258" s="1087"/>
      <c r="XD258" s="1087"/>
      <c r="XE258" s="1087"/>
      <c r="XF258" s="1087"/>
      <c r="XG258" s="1087"/>
      <c r="XH258" s="1087"/>
      <c r="XI258" s="1087"/>
      <c r="XJ258" s="1087"/>
      <c r="XK258" s="1087"/>
      <c r="XL258" s="1087"/>
      <c r="XM258" s="1087"/>
      <c r="XN258" s="1087"/>
      <c r="XO258" s="1087"/>
      <c r="XP258" s="1087"/>
      <c r="XQ258" s="1087"/>
      <c r="XR258" s="1087"/>
      <c r="XS258" s="1087"/>
      <c r="XT258" s="1087"/>
      <c r="XU258" s="1087"/>
      <c r="XV258" s="1087"/>
      <c r="XW258" s="1087"/>
      <c r="XX258" s="1087"/>
      <c r="XY258" s="1087"/>
      <c r="XZ258" s="1087"/>
      <c r="YA258" s="1087"/>
      <c r="YB258" s="1087"/>
      <c r="YC258" s="1087"/>
      <c r="YD258" s="1087"/>
      <c r="YE258" s="1087"/>
      <c r="YF258" s="1087"/>
      <c r="YG258" s="1087"/>
      <c r="YH258" s="1087"/>
      <c r="YI258" s="1087"/>
      <c r="YJ258" s="1087"/>
      <c r="YK258" s="1087"/>
      <c r="YL258" s="1087"/>
      <c r="YM258" s="1087"/>
      <c r="YN258" s="1087"/>
      <c r="YO258" s="1087"/>
      <c r="YP258" s="1087"/>
      <c r="YQ258" s="1087"/>
      <c r="YR258" s="1087"/>
      <c r="YS258" s="1087"/>
      <c r="YT258" s="1087"/>
      <c r="YU258" s="1087"/>
      <c r="YV258" s="1087"/>
      <c r="YW258" s="1087"/>
      <c r="YX258" s="1087"/>
      <c r="YY258" s="1087"/>
      <c r="YZ258" s="1087"/>
      <c r="ZA258" s="1087"/>
      <c r="ZB258" s="1087"/>
      <c r="ZC258" s="1087"/>
      <c r="ZD258" s="1087"/>
      <c r="ZE258" s="1087"/>
      <c r="ZF258" s="1087"/>
      <c r="ZG258" s="1087"/>
      <c r="ZH258" s="1087"/>
      <c r="ZI258" s="1087"/>
      <c r="ZJ258" s="1087"/>
      <c r="ZK258" s="1087"/>
      <c r="ZL258" s="1087"/>
      <c r="ZM258" s="1087"/>
      <c r="ZN258" s="1087"/>
      <c r="ZO258" s="1087"/>
      <c r="ZP258" s="1087"/>
      <c r="ZQ258" s="1087"/>
      <c r="ZR258" s="1087"/>
      <c r="ZS258" s="1087"/>
      <c r="ZT258" s="1087"/>
      <c r="ZU258" s="1087"/>
      <c r="ZV258" s="1087"/>
      <c r="ZW258" s="1087"/>
      <c r="ZX258" s="1087"/>
      <c r="ZY258" s="1087"/>
      <c r="ZZ258" s="1087"/>
      <c r="AAA258" s="1087"/>
      <c r="AAB258" s="1087"/>
      <c r="AAC258" s="1087"/>
      <c r="AAD258" s="1087"/>
      <c r="AAE258" s="1087"/>
      <c r="AAF258" s="1087"/>
      <c r="AAG258" s="1087"/>
      <c r="AAH258" s="1087"/>
      <c r="AAI258" s="1087"/>
      <c r="AAJ258" s="1087"/>
      <c r="AAK258" s="1087"/>
      <c r="AAL258" s="1087"/>
      <c r="AAM258" s="1087"/>
      <c r="AAN258" s="1087"/>
      <c r="AAO258" s="1087"/>
      <c r="AAP258" s="1087"/>
      <c r="AAQ258" s="1087"/>
      <c r="AAR258" s="1087"/>
      <c r="AAS258" s="1087"/>
      <c r="AAT258" s="1087"/>
      <c r="AAU258" s="1087"/>
      <c r="AAV258" s="1087"/>
      <c r="AAW258" s="1087"/>
      <c r="AAX258" s="1087"/>
      <c r="AAY258" s="1087"/>
      <c r="AAZ258" s="1087"/>
      <c r="ABA258" s="1087"/>
      <c r="ABB258" s="1087"/>
      <c r="ABC258" s="1087"/>
      <c r="ABD258" s="1087"/>
      <c r="ABE258" s="1087"/>
      <c r="ABF258" s="1087"/>
      <c r="ABG258" s="1087"/>
      <c r="ABH258" s="1087"/>
      <c r="ABI258" s="1087"/>
      <c r="ABJ258" s="1087"/>
      <c r="ABK258" s="1087"/>
      <c r="ABL258" s="1087"/>
      <c r="ABM258" s="1087"/>
      <c r="ABN258" s="1087"/>
      <c r="ABO258" s="1087"/>
      <c r="ABP258" s="1087"/>
      <c r="ABQ258" s="1087"/>
      <c r="ABR258" s="1087"/>
      <c r="ABS258" s="1087"/>
      <c r="ABT258" s="1087"/>
      <c r="ABU258" s="1087"/>
      <c r="ABV258" s="1087"/>
      <c r="ABW258" s="1087"/>
      <c r="ABX258" s="1087"/>
      <c r="ABY258" s="1087"/>
      <c r="ABZ258" s="1087"/>
      <c r="ACA258" s="1087"/>
      <c r="ACB258" s="1087"/>
      <c r="ACC258" s="1087"/>
      <c r="ACD258" s="1087"/>
      <c r="ACE258" s="1087"/>
      <c r="ACF258" s="1087"/>
      <c r="ACG258" s="1087"/>
      <c r="ACH258" s="1087"/>
      <c r="ACI258" s="1087"/>
      <c r="ACJ258" s="1087"/>
      <c r="ACK258" s="1087"/>
      <c r="ACL258" s="1087"/>
      <c r="ACM258" s="1087"/>
      <c r="ACN258" s="1087"/>
      <c r="ACO258" s="1087"/>
      <c r="ACP258" s="1087"/>
      <c r="ACQ258" s="1087"/>
      <c r="ACR258" s="1087"/>
      <c r="ACS258" s="1087"/>
      <c r="ACT258" s="1087"/>
      <c r="ACU258" s="1087"/>
      <c r="ACV258" s="1087"/>
      <c r="ACW258" s="1087"/>
      <c r="ACX258" s="1087"/>
      <c r="ACY258" s="1087"/>
      <c r="ACZ258" s="1087"/>
      <c r="ADA258" s="1087"/>
      <c r="ADB258" s="1087"/>
      <c r="ADC258" s="1087"/>
      <c r="ADD258" s="1087"/>
      <c r="ADE258" s="1087"/>
      <c r="ADF258" s="1087"/>
      <c r="ADG258" s="1087"/>
      <c r="ADH258" s="1087"/>
      <c r="ADI258" s="1087"/>
      <c r="ADJ258" s="1087"/>
      <c r="ADK258" s="1087"/>
      <c r="ADL258" s="1087"/>
      <c r="ADM258" s="1087"/>
      <c r="ADN258" s="1087"/>
      <c r="ADO258" s="1087"/>
      <c r="ADP258" s="1087"/>
      <c r="ADQ258" s="1087"/>
      <c r="ADR258" s="1087"/>
      <c r="ADS258" s="1087"/>
      <c r="ADT258" s="1087"/>
      <c r="ADU258" s="1087"/>
      <c r="ADV258" s="1087"/>
      <c r="ADW258" s="1087"/>
      <c r="ADX258" s="1087"/>
      <c r="ADY258" s="1087"/>
      <c r="ADZ258" s="1087"/>
      <c r="AEA258" s="1087"/>
      <c r="AEB258" s="1087"/>
      <c r="AEC258" s="1087"/>
      <c r="AED258" s="1087"/>
      <c r="AEE258" s="1087"/>
      <c r="AEF258" s="1087"/>
      <c r="AEG258" s="1087"/>
      <c r="AEH258" s="1087"/>
      <c r="AEI258" s="1087"/>
      <c r="AEJ258" s="1087"/>
      <c r="AEK258" s="1087"/>
      <c r="AEL258" s="1087"/>
      <c r="AEM258" s="1087"/>
      <c r="AEN258" s="1087"/>
      <c r="AEO258" s="1087"/>
      <c r="AEP258" s="1087"/>
      <c r="AEQ258" s="1087"/>
      <c r="AER258" s="1087"/>
      <c r="AES258" s="1087"/>
      <c r="AET258" s="1087"/>
      <c r="AEU258" s="1087"/>
      <c r="AEV258" s="1087"/>
      <c r="AEW258" s="1087"/>
      <c r="AEX258" s="1087"/>
      <c r="AEY258" s="1087"/>
      <c r="AEZ258" s="1087"/>
      <c r="AFA258" s="1087"/>
      <c r="AFB258" s="1087"/>
      <c r="AFC258" s="1087"/>
      <c r="AFD258" s="1087"/>
      <c r="AFE258" s="1087"/>
      <c r="AFF258" s="1087"/>
      <c r="AFG258" s="1087"/>
      <c r="AFH258" s="1087"/>
      <c r="AFI258" s="1087"/>
      <c r="AFJ258" s="1087"/>
      <c r="AFK258" s="1087"/>
      <c r="AFL258" s="1087"/>
      <c r="AFM258" s="1087"/>
      <c r="AFN258" s="1087"/>
      <c r="AFO258" s="1087"/>
      <c r="AFP258" s="1087"/>
      <c r="AFQ258" s="1087"/>
      <c r="AFR258" s="1087"/>
      <c r="AFS258" s="1087"/>
      <c r="AFT258" s="1087"/>
      <c r="AFU258" s="1087"/>
      <c r="AFV258" s="1087"/>
      <c r="AFW258" s="1087"/>
      <c r="AFX258" s="1087"/>
      <c r="AFY258" s="1087"/>
      <c r="AFZ258" s="1087"/>
      <c r="AGA258" s="1087"/>
      <c r="AGB258" s="1087"/>
      <c r="AGC258" s="1087"/>
      <c r="AGD258" s="1087"/>
      <c r="AGE258" s="1087"/>
      <c r="AGF258" s="1087"/>
      <c r="AGG258" s="1087"/>
      <c r="AGH258" s="1087"/>
      <c r="AGI258" s="1087"/>
      <c r="AGJ258" s="1087"/>
      <c r="AGK258" s="1087"/>
      <c r="AGL258" s="1087"/>
      <c r="AGM258" s="1087"/>
      <c r="AGN258" s="1087"/>
      <c r="AGO258" s="1087"/>
      <c r="AGP258" s="1087"/>
      <c r="AGQ258" s="1087"/>
      <c r="AGR258" s="1087"/>
      <c r="AGS258" s="1087"/>
      <c r="AGT258" s="1087"/>
      <c r="AGU258" s="1087"/>
      <c r="AGV258" s="1087"/>
      <c r="AGW258" s="1087"/>
      <c r="AGX258" s="1087"/>
      <c r="AGY258" s="1087"/>
      <c r="AGZ258" s="1087"/>
      <c r="AHA258" s="1087"/>
      <c r="AHB258" s="1087"/>
      <c r="AHC258" s="1087"/>
      <c r="AHD258" s="1087"/>
      <c r="AHE258" s="1087"/>
      <c r="AHF258" s="1087"/>
      <c r="AHG258" s="1087"/>
      <c r="AHH258" s="1087"/>
      <c r="AHI258" s="1087"/>
      <c r="AHJ258" s="1087"/>
      <c r="AHK258" s="1087"/>
      <c r="AHL258" s="1087"/>
      <c r="AHM258" s="1087"/>
      <c r="AHN258" s="1087"/>
      <c r="AHO258" s="1087"/>
      <c r="AHP258" s="1087"/>
      <c r="AHQ258" s="1087"/>
      <c r="AHR258" s="1087"/>
      <c r="AHS258" s="1087"/>
      <c r="AHT258" s="1087"/>
      <c r="AHU258" s="1087"/>
      <c r="AHV258" s="1087"/>
      <c r="AHW258" s="1087"/>
      <c r="AHX258" s="1087"/>
      <c r="AHY258" s="1087"/>
      <c r="AHZ258" s="1087"/>
      <c r="AIA258" s="1087"/>
      <c r="AIB258" s="1087"/>
      <c r="AIC258" s="1087"/>
      <c r="AID258" s="1087"/>
      <c r="AIE258" s="1087"/>
      <c r="AIF258" s="1087"/>
      <c r="AIG258" s="1087"/>
      <c r="AIH258" s="1087"/>
      <c r="AII258" s="1087"/>
      <c r="AIJ258" s="1087"/>
      <c r="AIK258" s="1087"/>
      <c r="AIL258" s="1087"/>
      <c r="AIM258" s="1087"/>
      <c r="AIN258" s="1087"/>
      <c r="AIO258" s="1087"/>
      <c r="AIP258" s="1087"/>
      <c r="AIQ258" s="1087"/>
      <c r="AIR258" s="1087"/>
      <c r="AIS258" s="1087"/>
      <c r="AIT258" s="1087"/>
      <c r="AIU258" s="1087"/>
      <c r="AIV258" s="1087"/>
      <c r="AIW258" s="1087"/>
      <c r="AIX258" s="1087"/>
      <c r="AIY258" s="1087"/>
      <c r="AIZ258" s="1087"/>
      <c r="AJA258" s="1087"/>
      <c r="AJB258" s="1087"/>
      <c r="AJC258" s="1087"/>
      <c r="AJD258" s="1087"/>
      <c r="AJE258" s="1087"/>
      <c r="AJF258" s="1087"/>
      <c r="AJG258" s="1087"/>
      <c r="AJH258" s="1087"/>
      <c r="AJI258" s="1087"/>
      <c r="AJJ258" s="1087"/>
      <c r="AJK258" s="1087"/>
      <c r="AJL258" s="1087"/>
      <c r="AJM258" s="1087"/>
      <c r="AJN258" s="1087"/>
      <c r="AJO258" s="1087"/>
      <c r="AJP258" s="1087"/>
      <c r="AJQ258" s="1087"/>
      <c r="AJR258" s="1087"/>
      <c r="AJS258" s="1087"/>
      <c r="AJT258" s="1087"/>
      <c r="AJU258" s="1087"/>
      <c r="AJV258" s="1087"/>
      <c r="AJW258" s="1087"/>
      <c r="AJX258" s="1087"/>
      <c r="AJY258" s="1087"/>
      <c r="AJZ258" s="1087"/>
      <c r="AKA258" s="1087"/>
      <c r="AKB258" s="1087"/>
      <c r="AKC258" s="1087"/>
      <c r="AKD258" s="1087"/>
      <c r="AKE258" s="1087"/>
      <c r="AKF258" s="1087"/>
      <c r="AKG258" s="1087"/>
      <c r="AKH258" s="1087"/>
      <c r="AKI258" s="1087"/>
      <c r="AKJ258" s="1087"/>
      <c r="AKK258" s="1087"/>
      <c r="AKL258" s="1087"/>
      <c r="AKM258" s="1087"/>
      <c r="AKN258" s="1087"/>
      <c r="AKO258" s="1087"/>
      <c r="AKP258" s="1087"/>
      <c r="AKQ258" s="1087"/>
      <c r="AKR258" s="1087"/>
      <c r="AKS258" s="1087"/>
      <c r="AKT258" s="1087"/>
      <c r="AKU258" s="1087"/>
      <c r="AKV258" s="1087"/>
      <c r="AKW258" s="1087"/>
      <c r="AKX258" s="1087"/>
      <c r="AKY258" s="1087"/>
      <c r="AKZ258" s="1087"/>
      <c r="ALA258" s="1087"/>
      <c r="ALB258" s="1087"/>
      <c r="ALC258" s="1087"/>
      <c r="ALD258" s="1087"/>
      <c r="ALE258" s="1087"/>
      <c r="ALF258" s="1087"/>
      <c r="ALG258" s="1087"/>
      <c r="ALH258" s="1087"/>
      <c r="ALI258" s="1087"/>
      <c r="ALJ258" s="1087"/>
      <c r="ALK258" s="1087"/>
      <c r="ALL258" s="1087"/>
      <c r="ALM258" s="1087"/>
      <c r="ALN258" s="1087"/>
      <c r="ALO258" s="1087"/>
      <c r="ALP258" s="1087"/>
      <c r="ALQ258" s="1087"/>
      <c r="ALR258" s="1087"/>
      <c r="ALS258" s="1087"/>
      <c r="ALT258" s="1087"/>
      <c r="ALU258" s="1087"/>
      <c r="ALV258" s="1087"/>
      <c r="ALW258" s="1087"/>
      <c r="ALX258" s="1087"/>
      <c r="ALY258" s="1087"/>
      <c r="ALZ258" s="1087"/>
      <c r="AMA258" s="1087"/>
      <c r="AMB258" s="1087"/>
      <c r="AMC258" s="1087"/>
      <c r="AMD258" s="1087"/>
      <c r="AME258" s="1087"/>
      <c r="AMF258" s="1087"/>
      <c r="AMG258" s="1087"/>
      <c r="AMH258" s="1087"/>
    </row>
    <row r="259" spans="1:1025" s="793" customFormat="1" ht="12" x14ac:dyDescent="0.2">
      <c r="A259" s="1113" t="s">
        <v>2856</v>
      </c>
      <c r="B259" s="793" t="s">
        <v>2855</v>
      </c>
      <c r="C259" s="1085">
        <v>495021000</v>
      </c>
      <c r="D259" s="1085">
        <v>257922735</v>
      </c>
      <c r="E259" s="1085">
        <v>752943735</v>
      </c>
      <c r="F259" s="1085">
        <v>325143561</v>
      </c>
      <c r="G259" s="1085">
        <v>427800174</v>
      </c>
      <c r="H259" s="1357">
        <f t="shared" si="7"/>
        <v>0.43182982457513908</v>
      </c>
      <c r="I259" s="1087"/>
      <c r="J259" s="1087"/>
      <c r="K259" s="1087"/>
      <c r="L259" s="1087"/>
      <c r="M259" s="1087"/>
      <c r="N259" s="1087"/>
      <c r="O259" s="1087"/>
      <c r="P259" s="1087"/>
      <c r="Q259" s="1087"/>
      <c r="R259" s="1087"/>
      <c r="S259" s="1087"/>
      <c r="T259" s="1087"/>
      <c r="U259" s="1087"/>
      <c r="V259" s="1087"/>
      <c r="W259" s="1087"/>
      <c r="X259" s="1087"/>
      <c r="Y259" s="1087"/>
      <c r="Z259" s="1087"/>
      <c r="AA259" s="1087"/>
      <c r="AB259" s="1087"/>
      <c r="AC259" s="1087"/>
      <c r="AD259" s="1087"/>
      <c r="AE259" s="1087"/>
      <c r="AF259" s="1087"/>
      <c r="AG259" s="1087"/>
      <c r="AH259" s="1087"/>
      <c r="AI259" s="1087"/>
      <c r="AJ259" s="1087"/>
      <c r="AK259" s="1087"/>
      <c r="AL259" s="1087"/>
      <c r="AM259" s="1087"/>
      <c r="AN259" s="1087"/>
      <c r="AO259" s="1087"/>
      <c r="AP259" s="1087"/>
      <c r="AQ259" s="1087"/>
      <c r="AR259" s="1087"/>
      <c r="AS259" s="1087"/>
      <c r="AT259" s="1087"/>
      <c r="AU259" s="1087"/>
      <c r="AV259" s="1087"/>
      <c r="AW259" s="1087"/>
      <c r="AX259" s="1087"/>
      <c r="AY259" s="1087"/>
      <c r="AZ259" s="1087"/>
      <c r="BA259" s="1087"/>
      <c r="BB259" s="1087"/>
      <c r="BC259" s="1087"/>
      <c r="BD259" s="1087"/>
      <c r="BE259" s="1087"/>
      <c r="BF259" s="1087"/>
      <c r="BG259" s="1087"/>
      <c r="BH259" s="1087"/>
      <c r="BI259" s="1087"/>
      <c r="BJ259" s="1087"/>
      <c r="BK259" s="1087"/>
      <c r="BL259" s="1087"/>
      <c r="BM259" s="1087"/>
      <c r="BN259" s="1087"/>
      <c r="BO259" s="1087"/>
      <c r="BP259" s="1087"/>
      <c r="BQ259" s="1087"/>
      <c r="BR259" s="1087"/>
      <c r="BS259" s="1087"/>
      <c r="BT259" s="1087"/>
      <c r="BU259" s="1087"/>
      <c r="BV259" s="1087"/>
      <c r="BW259" s="1087"/>
      <c r="BX259" s="1087"/>
      <c r="BY259" s="1087"/>
      <c r="BZ259" s="1087"/>
      <c r="CA259" s="1087"/>
      <c r="CB259" s="1087"/>
      <c r="CC259" s="1087"/>
      <c r="CD259" s="1087"/>
      <c r="CE259" s="1087"/>
      <c r="CF259" s="1087"/>
      <c r="CG259" s="1087"/>
      <c r="CH259" s="1087"/>
      <c r="CI259" s="1087"/>
      <c r="CJ259" s="1087"/>
      <c r="CK259" s="1087"/>
      <c r="CL259" s="1087"/>
      <c r="CM259" s="1087"/>
      <c r="CN259" s="1087"/>
      <c r="CO259" s="1087"/>
      <c r="CP259" s="1087"/>
      <c r="CQ259" s="1087"/>
      <c r="CR259" s="1087"/>
      <c r="CS259" s="1087"/>
      <c r="CT259" s="1087"/>
      <c r="CU259" s="1087"/>
      <c r="CV259" s="1087"/>
      <c r="CW259" s="1087"/>
      <c r="CX259" s="1087"/>
      <c r="CY259" s="1087"/>
      <c r="CZ259" s="1087"/>
      <c r="DA259" s="1087"/>
      <c r="DB259" s="1087"/>
      <c r="DC259" s="1087"/>
      <c r="DD259" s="1087"/>
      <c r="DE259" s="1087"/>
      <c r="DF259" s="1087"/>
      <c r="DG259" s="1087"/>
      <c r="DH259" s="1087"/>
      <c r="DI259" s="1087"/>
      <c r="DJ259" s="1087"/>
      <c r="DK259" s="1087"/>
      <c r="DL259" s="1087"/>
      <c r="DM259" s="1087"/>
      <c r="DN259" s="1087"/>
      <c r="DO259" s="1087"/>
      <c r="DP259" s="1087"/>
      <c r="DQ259" s="1087"/>
      <c r="DR259" s="1087"/>
      <c r="DS259" s="1087"/>
      <c r="DT259" s="1087"/>
      <c r="DU259" s="1087"/>
      <c r="DV259" s="1087"/>
      <c r="DW259" s="1087"/>
      <c r="DX259" s="1087"/>
      <c r="DY259" s="1087"/>
      <c r="DZ259" s="1087"/>
      <c r="EA259" s="1087"/>
      <c r="EB259" s="1087"/>
      <c r="EC259" s="1087"/>
      <c r="ED259" s="1087"/>
      <c r="EE259" s="1087"/>
      <c r="EF259" s="1087"/>
      <c r="EG259" s="1087"/>
      <c r="EH259" s="1087"/>
      <c r="EI259" s="1087"/>
      <c r="EJ259" s="1087"/>
      <c r="EK259" s="1087"/>
      <c r="EL259" s="1087"/>
      <c r="EM259" s="1087"/>
      <c r="EN259" s="1087"/>
      <c r="EO259" s="1087"/>
      <c r="EP259" s="1087"/>
      <c r="EQ259" s="1087"/>
      <c r="ER259" s="1087"/>
      <c r="ES259" s="1087"/>
      <c r="ET259" s="1087"/>
      <c r="EU259" s="1087"/>
      <c r="EV259" s="1087"/>
      <c r="EW259" s="1087"/>
      <c r="EX259" s="1087"/>
      <c r="EY259" s="1087"/>
      <c r="EZ259" s="1087"/>
      <c r="FA259" s="1087"/>
      <c r="FB259" s="1087"/>
      <c r="FC259" s="1087"/>
      <c r="FD259" s="1087"/>
      <c r="FE259" s="1087"/>
      <c r="FF259" s="1087"/>
      <c r="FG259" s="1087"/>
      <c r="FH259" s="1087"/>
      <c r="FI259" s="1087"/>
      <c r="FJ259" s="1087"/>
      <c r="FK259" s="1087"/>
      <c r="FL259" s="1087"/>
      <c r="FM259" s="1087"/>
      <c r="FN259" s="1087"/>
      <c r="FO259" s="1087"/>
      <c r="FP259" s="1087"/>
      <c r="FQ259" s="1087"/>
      <c r="FR259" s="1087"/>
      <c r="FS259" s="1087"/>
      <c r="FT259" s="1087"/>
      <c r="FU259" s="1087"/>
      <c r="FV259" s="1087"/>
      <c r="FW259" s="1087"/>
      <c r="FX259" s="1087"/>
      <c r="FY259" s="1087"/>
      <c r="FZ259" s="1087"/>
      <c r="GA259" s="1087"/>
      <c r="GB259" s="1087"/>
      <c r="GC259" s="1087"/>
      <c r="GD259" s="1087"/>
      <c r="GE259" s="1087"/>
      <c r="GF259" s="1087"/>
      <c r="GG259" s="1087"/>
      <c r="GH259" s="1087"/>
      <c r="GI259" s="1087"/>
      <c r="GJ259" s="1087"/>
      <c r="GK259" s="1087"/>
      <c r="GL259" s="1087"/>
      <c r="GM259" s="1087"/>
      <c r="GN259" s="1087"/>
      <c r="GO259" s="1087"/>
      <c r="GP259" s="1087"/>
      <c r="GQ259" s="1087"/>
      <c r="GR259" s="1087"/>
      <c r="GS259" s="1087"/>
      <c r="GT259" s="1087"/>
      <c r="GU259" s="1087"/>
      <c r="GV259" s="1087"/>
      <c r="GW259" s="1087"/>
      <c r="GX259" s="1087"/>
      <c r="GY259" s="1087"/>
      <c r="GZ259" s="1087"/>
      <c r="HA259" s="1087"/>
      <c r="HB259" s="1087"/>
      <c r="HC259" s="1087"/>
      <c r="HD259" s="1087"/>
      <c r="HE259" s="1087"/>
      <c r="HF259" s="1087"/>
      <c r="HG259" s="1087"/>
      <c r="HH259" s="1087"/>
      <c r="HI259" s="1087"/>
      <c r="HJ259" s="1087"/>
      <c r="HK259" s="1087"/>
      <c r="HL259" s="1087"/>
      <c r="HM259" s="1087"/>
      <c r="HN259" s="1087"/>
      <c r="HO259" s="1087"/>
      <c r="HP259" s="1087"/>
      <c r="HQ259" s="1087"/>
      <c r="HR259" s="1087"/>
      <c r="HS259" s="1087"/>
      <c r="HT259" s="1087"/>
      <c r="HU259" s="1087"/>
      <c r="HV259" s="1087"/>
      <c r="HW259" s="1087"/>
      <c r="HX259" s="1087"/>
      <c r="HY259" s="1087"/>
      <c r="HZ259" s="1087"/>
      <c r="IA259" s="1087"/>
      <c r="IB259" s="1087"/>
      <c r="IC259" s="1087"/>
      <c r="ID259" s="1087"/>
      <c r="IE259" s="1087"/>
      <c r="IF259" s="1087"/>
      <c r="IG259" s="1087"/>
      <c r="IH259" s="1087"/>
      <c r="II259" s="1087"/>
      <c r="IJ259" s="1087"/>
      <c r="IK259" s="1087"/>
      <c r="IL259" s="1087"/>
      <c r="IM259" s="1087"/>
      <c r="IN259" s="1087"/>
      <c r="IO259" s="1087"/>
      <c r="IP259" s="1087"/>
      <c r="IQ259" s="1087"/>
      <c r="IR259" s="1087"/>
      <c r="IS259" s="1087"/>
      <c r="IT259" s="1087"/>
      <c r="IU259" s="1087"/>
      <c r="IV259" s="1087"/>
      <c r="IW259" s="1087"/>
      <c r="IX259" s="1087"/>
      <c r="IY259" s="1087"/>
      <c r="IZ259" s="1087"/>
      <c r="JA259" s="1087"/>
      <c r="JB259" s="1087"/>
      <c r="JC259" s="1087"/>
      <c r="JD259" s="1087"/>
      <c r="JE259" s="1087"/>
      <c r="JF259" s="1087"/>
      <c r="JG259" s="1087"/>
      <c r="JH259" s="1087"/>
      <c r="JI259" s="1087"/>
      <c r="JJ259" s="1087"/>
      <c r="JK259" s="1087"/>
      <c r="JL259" s="1087"/>
      <c r="JM259" s="1087"/>
      <c r="JN259" s="1087"/>
      <c r="JO259" s="1087"/>
      <c r="JP259" s="1087"/>
      <c r="JQ259" s="1087"/>
      <c r="JR259" s="1087"/>
      <c r="JS259" s="1087"/>
      <c r="JT259" s="1087"/>
      <c r="JU259" s="1087"/>
      <c r="JV259" s="1087"/>
      <c r="JW259" s="1087"/>
      <c r="JX259" s="1087"/>
      <c r="JY259" s="1087"/>
      <c r="JZ259" s="1087"/>
      <c r="KA259" s="1087"/>
      <c r="KB259" s="1087"/>
      <c r="KC259" s="1087"/>
      <c r="KD259" s="1087"/>
      <c r="KE259" s="1087"/>
      <c r="KF259" s="1087"/>
      <c r="KG259" s="1087"/>
      <c r="KH259" s="1087"/>
      <c r="KI259" s="1087"/>
      <c r="KJ259" s="1087"/>
      <c r="KK259" s="1087"/>
      <c r="KL259" s="1087"/>
      <c r="KM259" s="1087"/>
      <c r="KN259" s="1087"/>
      <c r="KO259" s="1087"/>
      <c r="KP259" s="1087"/>
      <c r="KQ259" s="1087"/>
      <c r="KR259" s="1087"/>
      <c r="KS259" s="1087"/>
      <c r="KT259" s="1087"/>
      <c r="KU259" s="1087"/>
      <c r="KV259" s="1087"/>
      <c r="KW259" s="1087"/>
      <c r="KX259" s="1087"/>
      <c r="KY259" s="1087"/>
      <c r="KZ259" s="1087"/>
      <c r="LA259" s="1087"/>
      <c r="LB259" s="1087"/>
      <c r="LC259" s="1087"/>
      <c r="LD259" s="1087"/>
      <c r="LE259" s="1087"/>
      <c r="LF259" s="1087"/>
      <c r="LG259" s="1087"/>
      <c r="LH259" s="1087"/>
      <c r="LI259" s="1087"/>
      <c r="LJ259" s="1087"/>
      <c r="LK259" s="1087"/>
      <c r="LL259" s="1087"/>
      <c r="LM259" s="1087"/>
      <c r="LN259" s="1087"/>
      <c r="LO259" s="1087"/>
      <c r="LP259" s="1087"/>
      <c r="LQ259" s="1087"/>
      <c r="LR259" s="1087"/>
      <c r="LS259" s="1087"/>
      <c r="LT259" s="1087"/>
      <c r="LU259" s="1087"/>
      <c r="LV259" s="1087"/>
      <c r="LW259" s="1087"/>
      <c r="LX259" s="1087"/>
      <c r="LY259" s="1087"/>
      <c r="LZ259" s="1087"/>
      <c r="MA259" s="1087"/>
      <c r="MB259" s="1087"/>
      <c r="MC259" s="1087"/>
      <c r="MD259" s="1087"/>
      <c r="ME259" s="1087"/>
      <c r="MF259" s="1087"/>
      <c r="MG259" s="1087"/>
      <c r="MH259" s="1087"/>
      <c r="MI259" s="1087"/>
      <c r="MJ259" s="1087"/>
      <c r="MK259" s="1087"/>
      <c r="ML259" s="1087"/>
      <c r="MM259" s="1087"/>
      <c r="MN259" s="1087"/>
      <c r="MO259" s="1087"/>
      <c r="MP259" s="1087"/>
      <c r="MQ259" s="1087"/>
      <c r="MR259" s="1087"/>
      <c r="MS259" s="1087"/>
      <c r="MT259" s="1087"/>
      <c r="MU259" s="1087"/>
      <c r="MV259" s="1087"/>
      <c r="MW259" s="1087"/>
      <c r="MX259" s="1087"/>
      <c r="MY259" s="1087"/>
      <c r="MZ259" s="1087"/>
      <c r="NA259" s="1087"/>
      <c r="NB259" s="1087"/>
      <c r="NC259" s="1087"/>
      <c r="ND259" s="1087"/>
      <c r="NE259" s="1087"/>
      <c r="NF259" s="1087"/>
      <c r="NG259" s="1087"/>
      <c r="NH259" s="1087"/>
      <c r="NI259" s="1087"/>
      <c r="NJ259" s="1087"/>
      <c r="NK259" s="1087"/>
      <c r="NL259" s="1087"/>
      <c r="NM259" s="1087"/>
      <c r="NN259" s="1087"/>
      <c r="NO259" s="1087"/>
      <c r="NP259" s="1087"/>
      <c r="NQ259" s="1087"/>
      <c r="NR259" s="1087"/>
      <c r="NS259" s="1087"/>
      <c r="NT259" s="1087"/>
      <c r="NU259" s="1087"/>
      <c r="NV259" s="1087"/>
      <c r="NW259" s="1087"/>
      <c r="NX259" s="1087"/>
      <c r="NY259" s="1087"/>
      <c r="NZ259" s="1087"/>
      <c r="OA259" s="1087"/>
      <c r="OB259" s="1087"/>
      <c r="OC259" s="1087"/>
      <c r="OD259" s="1087"/>
      <c r="OE259" s="1087"/>
      <c r="OF259" s="1087"/>
      <c r="OG259" s="1087"/>
      <c r="OH259" s="1087"/>
      <c r="OI259" s="1087"/>
      <c r="OJ259" s="1087"/>
      <c r="OK259" s="1087"/>
      <c r="OL259" s="1087"/>
      <c r="OM259" s="1087"/>
      <c r="ON259" s="1087"/>
      <c r="OO259" s="1087"/>
      <c r="OP259" s="1087"/>
      <c r="OQ259" s="1087"/>
      <c r="OR259" s="1087"/>
      <c r="OS259" s="1087"/>
      <c r="OT259" s="1087"/>
      <c r="OU259" s="1087"/>
      <c r="OV259" s="1087"/>
      <c r="OW259" s="1087"/>
      <c r="OX259" s="1087"/>
      <c r="OY259" s="1087"/>
      <c r="OZ259" s="1087"/>
      <c r="PA259" s="1087"/>
      <c r="PB259" s="1087"/>
      <c r="PC259" s="1087"/>
      <c r="PD259" s="1087"/>
      <c r="PE259" s="1087"/>
      <c r="PF259" s="1087"/>
      <c r="PG259" s="1087"/>
      <c r="PH259" s="1087"/>
      <c r="PI259" s="1087"/>
      <c r="PJ259" s="1087"/>
      <c r="PK259" s="1087"/>
      <c r="PL259" s="1087"/>
      <c r="PM259" s="1087"/>
      <c r="PN259" s="1087"/>
      <c r="PO259" s="1087"/>
      <c r="PP259" s="1087"/>
      <c r="PQ259" s="1087"/>
      <c r="PR259" s="1087"/>
      <c r="PS259" s="1087"/>
      <c r="PT259" s="1087"/>
      <c r="PU259" s="1087"/>
      <c r="PV259" s="1087"/>
      <c r="PW259" s="1087"/>
      <c r="PX259" s="1087"/>
      <c r="PY259" s="1087"/>
      <c r="PZ259" s="1087"/>
      <c r="QA259" s="1087"/>
      <c r="QB259" s="1087"/>
      <c r="QC259" s="1087"/>
      <c r="QD259" s="1087"/>
      <c r="QE259" s="1087"/>
      <c r="QF259" s="1087"/>
      <c r="QG259" s="1087"/>
      <c r="QH259" s="1087"/>
      <c r="QI259" s="1087"/>
      <c r="QJ259" s="1087"/>
      <c r="QK259" s="1087"/>
      <c r="QL259" s="1087"/>
      <c r="QM259" s="1087"/>
      <c r="QN259" s="1087"/>
      <c r="QO259" s="1087"/>
      <c r="QP259" s="1087"/>
      <c r="QQ259" s="1087"/>
      <c r="QR259" s="1087"/>
      <c r="QS259" s="1087"/>
      <c r="QT259" s="1087"/>
      <c r="QU259" s="1087"/>
      <c r="QV259" s="1087"/>
      <c r="QW259" s="1087"/>
      <c r="QX259" s="1087"/>
      <c r="QY259" s="1087"/>
      <c r="QZ259" s="1087"/>
      <c r="RA259" s="1087"/>
      <c r="RB259" s="1087"/>
      <c r="RC259" s="1087"/>
      <c r="RD259" s="1087"/>
      <c r="RE259" s="1087"/>
      <c r="RF259" s="1087"/>
      <c r="RG259" s="1087"/>
      <c r="RH259" s="1087"/>
      <c r="RI259" s="1087"/>
      <c r="RJ259" s="1087"/>
      <c r="RK259" s="1087"/>
      <c r="RL259" s="1087"/>
      <c r="RM259" s="1087"/>
      <c r="RN259" s="1087"/>
      <c r="RO259" s="1087"/>
      <c r="RP259" s="1087"/>
      <c r="RQ259" s="1087"/>
      <c r="RR259" s="1087"/>
      <c r="RS259" s="1087"/>
      <c r="RT259" s="1087"/>
      <c r="RU259" s="1087"/>
      <c r="RV259" s="1087"/>
      <c r="RW259" s="1087"/>
      <c r="RX259" s="1087"/>
      <c r="RY259" s="1087"/>
      <c r="RZ259" s="1087"/>
      <c r="SA259" s="1087"/>
      <c r="SB259" s="1087"/>
      <c r="SC259" s="1087"/>
      <c r="SD259" s="1087"/>
      <c r="SE259" s="1087"/>
      <c r="SF259" s="1087"/>
      <c r="SG259" s="1087"/>
      <c r="SH259" s="1087"/>
      <c r="SI259" s="1087"/>
      <c r="SJ259" s="1087"/>
      <c r="SK259" s="1087"/>
      <c r="SL259" s="1087"/>
      <c r="SM259" s="1087"/>
      <c r="SN259" s="1087"/>
      <c r="SO259" s="1087"/>
      <c r="SP259" s="1087"/>
      <c r="SQ259" s="1087"/>
      <c r="SR259" s="1087"/>
      <c r="SS259" s="1087"/>
      <c r="ST259" s="1087"/>
      <c r="SU259" s="1087"/>
      <c r="SV259" s="1087"/>
      <c r="SW259" s="1087"/>
      <c r="SX259" s="1087"/>
      <c r="SY259" s="1087"/>
      <c r="SZ259" s="1087"/>
      <c r="TA259" s="1087"/>
      <c r="TB259" s="1087"/>
      <c r="TC259" s="1087"/>
      <c r="TD259" s="1087"/>
      <c r="TE259" s="1087"/>
      <c r="TF259" s="1087"/>
      <c r="TG259" s="1087"/>
      <c r="TH259" s="1087"/>
      <c r="TI259" s="1087"/>
      <c r="TJ259" s="1087"/>
      <c r="TK259" s="1087"/>
      <c r="TL259" s="1087"/>
      <c r="TM259" s="1087"/>
      <c r="TN259" s="1087"/>
      <c r="TO259" s="1087"/>
      <c r="TP259" s="1087"/>
      <c r="TQ259" s="1087"/>
      <c r="TR259" s="1087"/>
      <c r="TS259" s="1087"/>
      <c r="TT259" s="1087"/>
      <c r="TU259" s="1087"/>
      <c r="TV259" s="1087"/>
      <c r="TW259" s="1087"/>
      <c r="TX259" s="1087"/>
      <c r="TY259" s="1087"/>
      <c r="TZ259" s="1087"/>
      <c r="UA259" s="1087"/>
      <c r="UB259" s="1087"/>
      <c r="UC259" s="1087"/>
      <c r="UD259" s="1087"/>
      <c r="UE259" s="1087"/>
      <c r="UF259" s="1087"/>
      <c r="UG259" s="1087"/>
      <c r="UH259" s="1087"/>
      <c r="UI259" s="1087"/>
      <c r="UJ259" s="1087"/>
      <c r="UK259" s="1087"/>
      <c r="UL259" s="1087"/>
      <c r="UM259" s="1087"/>
      <c r="UN259" s="1087"/>
      <c r="UO259" s="1087"/>
      <c r="UP259" s="1087"/>
      <c r="UQ259" s="1087"/>
      <c r="UR259" s="1087"/>
      <c r="US259" s="1087"/>
      <c r="UT259" s="1087"/>
      <c r="UU259" s="1087"/>
      <c r="UV259" s="1087"/>
      <c r="UW259" s="1087"/>
      <c r="UX259" s="1087"/>
      <c r="UY259" s="1087"/>
      <c r="UZ259" s="1087"/>
      <c r="VA259" s="1087"/>
      <c r="VB259" s="1087"/>
      <c r="VC259" s="1087"/>
      <c r="VD259" s="1087"/>
      <c r="VE259" s="1087"/>
      <c r="VF259" s="1087"/>
      <c r="VG259" s="1087"/>
      <c r="VH259" s="1087"/>
      <c r="VI259" s="1087"/>
      <c r="VJ259" s="1087"/>
      <c r="VK259" s="1087"/>
      <c r="VL259" s="1087"/>
      <c r="VM259" s="1087"/>
      <c r="VN259" s="1087"/>
      <c r="VO259" s="1087"/>
      <c r="VP259" s="1087"/>
      <c r="VQ259" s="1087"/>
      <c r="VR259" s="1087"/>
      <c r="VS259" s="1087"/>
      <c r="VT259" s="1087"/>
      <c r="VU259" s="1087"/>
      <c r="VV259" s="1087"/>
      <c r="VW259" s="1087"/>
      <c r="VX259" s="1087"/>
      <c r="VY259" s="1087"/>
      <c r="VZ259" s="1087"/>
      <c r="WA259" s="1087"/>
      <c r="WB259" s="1087"/>
      <c r="WC259" s="1087"/>
      <c r="WD259" s="1087"/>
      <c r="WE259" s="1087"/>
      <c r="WF259" s="1087"/>
      <c r="WG259" s="1087"/>
      <c r="WH259" s="1087"/>
      <c r="WI259" s="1087"/>
      <c r="WJ259" s="1087"/>
      <c r="WK259" s="1087"/>
      <c r="WL259" s="1087"/>
      <c r="WM259" s="1087"/>
      <c r="WN259" s="1087"/>
      <c r="WO259" s="1087"/>
      <c r="WP259" s="1087"/>
      <c r="WQ259" s="1087"/>
      <c r="WR259" s="1087"/>
      <c r="WS259" s="1087"/>
      <c r="WT259" s="1087"/>
      <c r="WU259" s="1087"/>
      <c r="WV259" s="1087"/>
      <c r="WW259" s="1087"/>
      <c r="WX259" s="1087"/>
      <c r="WY259" s="1087"/>
      <c r="WZ259" s="1087"/>
      <c r="XA259" s="1087"/>
      <c r="XB259" s="1087"/>
      <c r="XC259" s="1087"/>
      <c r="XD259" s="1087"/>
      <c r="XE259" s="1087"/>
      <c r="XF259" s="1087"/>
      <c r="XG259" s="1087"/>
      <c r="XH259" s="1087"/>
      <c r="XI259" s="1087"/>
      <c r="XJ259" s="1087"/>
      <c r="XK259" s="1087"/>
      <c r="XL259" s="1087"/>
      <c r="XM259" s="1087"/>
      <c r="XN259" s="1087"/>
      <c r="XO259" s="1087"/>
      <c r="XP259" s="1087"/>
      <c r="XQ259" s="1087"/>
      <c r="XR259" s="1087"/>
      <c r="XS259" s="1087"/>
      <c r="XT259" s="1087"/>
      <c r="XU259" s="1087"/>
      <c r="XV259" s="1087"/>
      <c r="XW259" s="1087"/>
      <c r="XX259" s="1087"/>
      <c r="XY259" s="1087"/>
      <c r="XZ259" s="1087"/>
      <c r="YA259" s="1087"/>
      <c r="YB259" s="1087"/>
      <c r="YC259" s="1087"/>
      <c r="YD259" s="1087"/>
      <c r="YE259" s="1087"/>
      <c r="YF259" s="1087"/>
      <c r="YG259" s="1087"/>
      <c r="YH259" s="1087"/>
      <c r="YI259" s="1087"/>
      <c r="YJ259" s="1087"/>
      <c r="YK259" s="1087"/>
      <c r="YL259" s="1087"/>
      <c r="YM259" s="1087"/>
      <c r="YN259" s="1087"/>
      <c r="YO259" s="1087"/>
      <c r="YP259" s="1087"/>
      <c r="YQ259" s="1087"/>
      <c r="YR259" s="1087"/>
      <c r="YS259" s="1087"/>
      <c r="YT259" s="1087"/>
      <c r="YU259" s="1087"/>
      <c r="YV259" s="1087"/>
      <c r="YW259" s="1087"/>
      <c r="YX259" s="1087"/>
      <c r="YY259" s="1087"/>
      <c r="YZ259" s="1087"/>
      <c r="ZA259" s="1087"/>
      <c r="ZB259" s="1087"/>
      <c r="ZC259" s="1087"/>
      <c r="ZD259" s="1087"/>
      <c r="ZE259" s="1087"/>
      <c r="ZF259" s="1087"/>
      <c r="ZG259" s="1087"/>
      <c r="ZH259" s="1087"/>
      <c r="ZI259" s="1087"/>
      <c r="ZJ259" s="1087"/>
      <c r="ZK259" s="1087"/>
      <c r="ZL259" s="1087"/>
      <c r="ZM259" s="1087"/>
      <c r="ZN259" s="1087"/>
      <c r="ZO259" s="1087"/>
      <c r="ZP259" s="1087"/>
      <c r="ZQ259" s="1087"/>
      <c r="ZR259" s="1087"/>
      <c r="ZS259" s="1087"/>
      <c r="ZT259" s="1087"/>
      <c r="ZU259" s="1087"/>
      <c r="ZV259" s="1087"/>
      <c r="ZW259" s="1087"/>
      <c r="ZX259" s="1087"/>
      <c r="ZY259" s="1087"/>
      <c r="ZZ259" s="1087"/>
      <c r="AAA259" s="1087"/>
      <c r="AAB259" s="1087"/>
      <c r="AAC259" s="1087"/>
      <c r="AAD259" s="1087"/>
      <c r="AAE259" s="1087"/>
      <c r="AAF259" s="1087"/>
      <c r="AAG259" s="1087"/>
      <c r="AAH259" s="1087"/>
      <c r="AAI259" s="1087"/>
      <c r="AAJ259" s="1087"/>
      <c r="AAK259" s="1087"/>
      <c r="AAL259" s="1087"/>
      <c r="AAM259" s="1087"/>
      <c r="AAN259" s="1087"/>
      <c r="AAO259" s="1087"/>
      <c r="AAP259" s="1087"/>
      <c r="AAQ259" s="1087"/>
      <c r="AAR259" s="1087"/>
      <c r="AAS259" s="1087"/>
      <c r="AAT259" s="1087"/>
      <c r="AAU259" s="1087"/>
      <c r="AAV259" s="1087"/>
      <c r="AAW259" s="1087"/>
      <c r="AAX259" s="1087"/>
      <c r="AAY259" s="1087"/>
      <c r="AAZ259" s="1087"/>
      <c r="ABA259" s="1087"/>
      <c r="ABB259" s="1087"/>
      <c r="ABC259" s="1087"/>
      <c r="ABD259" s="1087"/>
      <c r="ABE259" s="1087"/>
      <c r="ABF259" s="1087"/>
      <c r="ABG259" s="1087"/>
      <c r="ABH259" s="1087"/>
      <c r="ABI259" s="1087"/>
      <c r="ABJ259" s="1087"/>
      <c r="ABK259" s="1087"/>
      <c r="ABL259" s="1087"/>
      <c r="ABM259" s="1087"/>
      <c r="ABN259" s="1087"/>
      <c r="ABO259" s="1087"/>
      <c r="ABP259" s="1087"/>
      <c r="ABQ259" s="1087"/>
      <c r="ABR259" s="1087"/>
      <c r="ABS259" s="1087"/>
      <c r="ABT259" s="1087"/>
      <c r="ABU259" s="1087"/>
      <c r="ABV259" s="1087"/>
      <c r="ABW259" s="1087"/>
      <c r="ABX259" s="1087"/>
      <c r="ABY259" s="1087"/>
      <c r="ABZ259" s="1087"/>
      <c r="ACA259" s="1087"/>
      <c r="ACB259" s="1087"/>
      <c r="ACC259" s="1087"/>
      <c r="ACD259" s="1087"/>
      <c r="ACE259" s="1087"/>
      <c r="ACF259" s="1087"/>
      <c r="ACG259" s="1087"/>
      <c r="ACH259" s="1087"/>
      <c r="ACI259" s="1087"/>
      <c r="ACJ259" s="1087"/>
      <c r="ACK259" s="1087"/>
      <c r="ACL259" s="1087"/>
      <c r="ACM259" s="1087"/>
      <c r="ACN259" s="1087"/>
      <c r="ACO259" s="1087"/>
      <c r="ACP259" s="1087"/>
      <c r="ACQ259" s="1087"/>
      <c r="ACR259" s="1087"/>
      <c r="ACS259" s="1087"/>
      <c r="ACT259" s="1087"/>
      <c r="ACU259" s="1087"/>
      <c r="ACV259" s="1087"/>
      <c r="ACW259" s="1087"/>
      <c r="ACX259" s="1087"/>
      <c r="ACY259" s="1087"/>
      <c r="ACZ259" s="1087"/>
      <c r="ADA259" s="1087"/>
      <c r="ADB259" s="1087"/>
      <c r="ADC259" s="1087"/>
      <c r="ADD259" s="1087"/>
      <c r="ADE259" s="1087"/>
      <c r="ADF259" s="1087"/>
      <c r="ADG259" s="1087"/>
      <c r="ADH259" s="1087"/>
      <c r="ADI259" s="1087"/>
      <c r="ADJ259" s="1087"/>
      <c r="ADK259" s="1087"/>
      <c r="ADL259" s="1087"/>
      <c r="ADM259" s="1087"/>
      <c r="ADN259" s="1087"/>
      <c r="ADO259" s="1087"/>
      <c r="ADP259" s="1087"/>
      <c r="ADQ259" s="1087"/>
      <c r="ADR259" s="1087"/>
      <c r="ADS259" s="1087"/>
      <c r="ADT259" s="1087"/>
      <c r="ADU259" s="1087"/>
      <c r="ADV259" s="1087"/>
      <c r="ADW259" s="1087"/>
      <c r="ADX259" s="1087"/>
      <c r="ADY259" s="1087"/>
      <c r="ADZ259" s="1087"/>
      <c r="AEA259" s="1087"/>
      <c r="AEB259" s="1087"/>
      <c r="AEC259" s="1087"/>
      <c r="AED259" s="1087"/>
      <c r="AEE259" s="1087"/>
      <c r="AEF259" s="1087"/>
      <c r="AEG259" s="1087"/>
      <c r="AEH259" s="1087"/>
      <c r="AEI259" s="1087"/>
      <c r="AEJ259" s="1087"/>
      <c r="AEK259" s="1087"/>
      <c r="AEL259" s="1087"/>
      <c r="AEM259" s="1087"/>
      <c r="AEN259" s="1087"/>
      <c r="AEO259" s="1087"/>
      <c r="AEP259" s="1087"/>
      <c r="AEQ259" s="1087"/>
      <c r="AER259" s="1087"/>
      <c r="AES259" s="1087"/>
      <c r="AET259" s="1087"/>
      <c r="AEU259" s="1087"/>
      <c r="AEV259" s="1087"/>
      <c r="AEW259" s="1087"/>
      <c r="AEX259" s="1087"/>
      <c r="AEY259" s="1087"/>
      <c r="AEZ259" s="1087"/>
      <c r="AFA259" s="1087"/>
      <c r="AFB259" s="1087"/>
      <c r="AFC259" s="1087"/>
      <c r="AFD259" s="1087"/>
      <c r="AFE259" s="1087"/>
      <c r="AFF259" s="1087"/>
      <c r="AFG259" s="1087"/>
      <c r="AFH259" s="1087"/>
      <c r="AFI259" s="1087"/>
      <c r="AFJ259" s="1087"/>
      <c r="AFK259" s="1087"/>
      <c r="AFL259" s="1087"/>
      <c r="AFM259" s="1087"/>
      <c r="AFN259" s="1087"/>
      <c r="AFO259" s="1087"/>
      <c r="AFP259" s="1087"/>
      <c r="AFQ259" s="1087"/>
      <c r="AFR259" s="1087"/>
      <c r="AFS259" s="1087"/>
      <c r="AFT259" s="1087"/>
      <c r="AFU259" s="1087"/>
      <c r="AFV259" s="1087"/>
      <c r="AFW259" s="1087"/>
      <c r="AFX259" s="1087"/>
      <c r="AFY259" s="1087"/>
      <c r="AFZ259" s="1087"/>
      <c r="AGA259" s="1087"/>
      <c r="AGB259" s="1087"/>
      <c r="AGC259" s="1087"/>
      <c r="AGD259" s="1087"/>
      <c r="AGE259" s="1087"/>
      <c r="AGF259" s="1087"/>
      <c r="AGG259" s="1087"/>
      <c r="AGH259" s="1087"/>
      <c r="AGI259" s="1087"/>
      <c r="AGJ259" s="1087"/>
      <c r="AGK259" s="1087"/>
      <c r="AGL259" s="1087"/>
      <c r="AGM259" s="1087"/>
      <c r="AGN259" s="1087"/>
      <c r="AGO259" s="1087"/>
      <c r="AGP259" s="1087"/>
      <c r="AGQ259" s="1087"/>
      <c r="AGR259" s="1087"/>
      <c r="AGS259" s="1087"/>
      <c r="AGT259" s="1087"/>
      <c r="AGU259" s="1087"/>
      <c r="AGV259" s="1087"/>
      <c r="AGW259" s="1087"/>
      <c r="AGX259" s="1087"/>
      <c r="AGY259" s="1087"/>
      <c r="AGZ259" s="1087"/>
      <c r="AHA259" s="1087"/>
      <c r="AHB259" s="1087"/>
      <c r="AHC259" s="1087"/>
      <c r="AHD259" s="1087"/>
      <c r="AHE259" s="1087"/>
      <c r="AHF259" s="1087"/>
      <c r="AHG259" s="1087"/>
      <c r="AHH259" s="1087"/>
      <c r="AHI259" s="1087"/>
      <c r="AHJ259" s="1087"/>
      <c r="AHK259" s="1087"/>
      <c r="AHL259" s="1087"/>
      <c r="AHM259" s="1087"/>
      <c r="AHN259" s="1087"/>
      <c r="AHO259" s="1087"/>
      <c r="AHP259" s="1087"/>
      <c r="AHQ259" s="1087"/>
      <c r="AHR259" s="1087"/>
      <c r="AHS259" s="1087"/>
      <c r="AHT259" s="1087"/>
      <c r="AHU259" s="1087"/>
      <c r="AHV259" s="1087"/>
      <c r="AHW259" s="1087"/>
      <c r="AHX259" s="1087"/>
      <c r="AHY259" s="1087"/>
      <c r="AHZ259" s="1087"/>
      <c r="AIA259" s="1087"/>
      <c r="AIB259" s="1087"/>
      <c r="AIC259" s="1087"/>
      <c r="AID259" s="1087"/>
      <c r="AIE259" s="1087"/>
      <c r="AIF259" s="1087"/>
      <c r="AIG259" s="1087"/>
      <c r="AIH259" s="1087"/>
      <c r="AII259" s="1087"/>
      <c r="AIJ259" s="1087"/>
      <c r="AIK259" s="1087"/>
      <c r="AIL259" s="1087"/>
      <c r="AIM259" s="1087"/>
      <c r="AIN259" s="1087"/>
      <c r="AIO259" s="1087"/>
      <c r="AIP259" s="1087"/>
      <c r="AIQ259" s="1087"/>
      <c r="AIR259" s="1087"/>
      <c r="AIS259" s="1087"/>
      <c r="AIT259" s="1087"/>
      <c r="AIU259" s="1087"/>
      <c r="AIV259" s="1087"/>
      <c r="AIW259" s="1087"/>
      <c r="AIX259" s="1087"/>
      <c r="AIY259" s="1087"/>
      <c r="AIZ259" s="1087"/>
      <c r="AJA259" s="1087"/>
      <c r="AJB259" s="1087"/>
      <c r="AJC259" s="1087"/>
      <c r="AJD259" s="1087"/>
      <c r="AJE259" s="1087"/>
      <c r="AJF259" s="1087"/>
      <c r="AJG259" s="1087"/>
      <c r="AJH259" s="1087"/>
      <c r="AJI259" s="1087"/>
      <c r="AJJ259" s="1087"/>
      <c r="AJK259" s="1087"/>
      <c r="AJL259" s="1087"/>
      <c r="AJM259" s="1087"/>
      <c r="AJN259" s="1087"/>
      <c r="AJO259" s="1087"/>
      <c r="AJP259" s="1087"/>
      <c r="AJQ259" s="1087"/>
      <c r="AJR259" s="1087"/>
      <c r="AJS259" s="1087"/>
      <c r="AJT259" s="1087"/>
      <c r="AJU259" s="1087"/>
      <c r="AJV259" s="1087"/>
      <c r="AJW259" s="1087"/>
      <c r="AJX259" s="1087"/>
      <c r="AJY259" s="1087"/>
      <c r="AJZ259" s="1087"/>
      <c r="AKA259" s="1087"/>
      <c r="AKB259" s="1087"/>
      <c r="AKC259" s="1087"/>
      <c r="AKD259" s="1087"/>
      <c r="AKE259" s="1087"/>
      <c r="AKF259" s="1087"/>
      <c r="AKG259" s="1087"/>
      <c r="AKH259" s="1087"/>
      <c r="AKI259" s="1087"/>
      <c r="AKJ259" s="1087"/>
      <c r="AKK259" s="1087"/>
      <c r="AKL259" s="1087"/>
      <c r="AKM259" s="1087"/>
      <c r="AKN259" s="1087"/>
      <c r="AKO259" s="1087"/>
      <c r="AKP259" s="1087"/>
      <c r="AKQ259" s="1087"/>
      <c r="AKR259" s="1087"/>
      <c r="AKS259" s="1087"/>
      <c r="AKT259" s="1087"/>
      <c r="AKU259" s="1087"/>
      <c r="AKV259" s="1087"/>
      <c r="AKW259" s="1087"/>
      <c r="AKX259" s="1087"/>
      <c r="AKY259" s="1087"/>
      <c r="AKZ259" s="1087"/>
      <c r="ALA259" s="1087"/>
      <c r="ALB259" s="1087"/>
      <c r="ALC259" s="1087"/>
      <c r="ALD259" s="1087"/>
      <c r="ALE259" s="1087"/>
      <c r="ALF259" s="1087"/>
      <c r="ALG259" s="1087"/>
      <c r="ALH259" s="1087"/>
      <c r="ALI259" s="1087"/>
      <c r="ALJ259" s="1087"/>
      <c r="ALK259" s="1087"/>
      <c r="ALL259" s="1087"/>
      <c r="ALM259" s="1087"/>
      <c r="ALN259" s="1087"/>
      <c r="ALO259" s="1087"/>
      <c r="ALP259" s="1087"/>
      <c r="ALQ259" s="1087"/>
      <c r="ALR259" s="1087"/>
      <c r="ALS259" s="1087"/>
      <c r="ALT259" s="1087"/>
      <c r="ALU259" s="1087"/>
      <c r="ALV259" s="1087"/>
      <c r="ALW259" s="1087"/>
      <c r="ALX259" s="1087"/>
      <c r="ALY259" s="1087"/>
      <c r="ALZ259" s="1087"/>
      <c r="AMA259" s="1087"/>
      <c r="AMB259" s="1087"/>
      <c r="AMC259" s="1087"/>
      <c r="AMD259" s="1087"/>
      <c r="AME259" s="1087"/>
      <c r="AMF259" s="1087"/>
      <c r="AMG259" s="1087"/>
      <c r="AMH259" s="1087"/>
    </row>
    <row r="260" spans="1:1025" s="1106" customFormat="1" ht="12" x14ac:dyDescent="0.2">
      <c r="A260" s="1113" t="s">
        <v>2857</v>
      </c>
      <c r="B260" s="793" t="s">
        <v>4878</v>
      </c>
      <c r="C260" s="1085">
        <v>603428721</v>
      </c>
      <c r="D260" s="1085">
        <v>135081464.68000001</v>
      </c>
      <c r="E260" s="1085">
        <v>738510185.67999995</v>
      </c>
      <c r="F260" s="1085">
        <v>1003092922.2</v>
      </c>
      <c r="G260" s="1085">
        <v>-264582736.52000001</v>
      </c>
      <c r="H260" s="1357">
        <f t="shared" si="7"/>
        <v>1.3582655211131307</v>
      </c>
      <c r="AMI260" s="793"/>
      <c r="AMJ260" s="793"/>
    </row>
    <row r="261" spans="1:1025" s="793" customFormat="1" ht="12" x14ac:dyDescent="0.2">
      <c r="A261" s="1113" t="s">
        <v>2858</v>
      </c>
      <c r="B261" s="793" t="s">
        <v>4878</v>
      </c>
      <c r="C261" s="1085">
        <v>603428721</v>
      </c>
      <c r="D261" s="1085">
        <v>135081464.68000001</v>
      </c>
      <c r="E261" s="1085">
        <v>738510185.67999995</v>
      </c>
      <c r="F261" s="1085">
        <v>1003092922.2</v>
      </c>
      <c r="G261" s="1085">
        <v>-264582736.52000001</v>
      </c>
      <c r="H261" s="1357">
        <f t="shared" si="7"/>
        <v>1.3582655211131307</v>
      </c>
      <c r="I261" s="1087"/>
      <c r="J261" s="1087"/>
      <c r="K261" s="1087"/>
      <c r="L261" s="1087"/>
      <c r="M261" s="1087"/>
      <c r="N261" s="1087"/>
      <c r="O261" s="1087"/>
      <c r="P261" s="1087"/>
      <c r="Q261" s="1087"/>
      <c r="R261" s="1087"/>
      <c r="S261" s="1087"/>
      <c r="T261" s="1087"/>
      <c r="U261" s="1087"/>
      <c r="V261" s="1087"/>
      <c r="W261" s="1087"/>
      <c r="X261" s="1087"/>
      <c r="Y261" s="1087"/>
      <c r="Z261" s="1087"/>
      <c r="AA261" s="1087"/>
      <c r="AB261" s="1087"/>
      <c r="AC261" s="1087"/>
      <c r="AD261" s="1087"/>
      <c r="AE261" s="1087"/>
      <c r="AF261" s="1087"/>
      <c r="AG261" s="1087"/>
      <c r="AH261" s="1087"/>
      <c r="AI261" s="1087"/>
      <c r="AJ261" s="1087"/>
      <c r="AK261" s="1087"/>
      <c r="AL261" s="1087"/>
      <c r="AM261" s="1087"/>
      <c r="AN261" s="1087"/>
      <c r="AO261" s="1087"/>
      <c r="AP261" s="1087"/>
      <c r="AQ261" s="1087"/>
      <c r="AR261" s="1087"/>
      <c r="AS261" s="1087"/>
      <c r="AT261" s="1087"/>
      <c r="AU261" s="1087"/>
      <c r="AV261" s="1087"/>
      <c r="AW261" s="1087"/>
      <c r="AX261" s="1087"/>
      <c r="AY261" s="1087"/>
      <c r="AZ261" s="1087"/>
      <c r="BA261" s="1087"/>
      <c r="BB261" s="1087"/>
      <c r="BC261" s="1087"/>
      <c r="BD261" s="1087"/>
      <c r="BE261" s="1087"/>
      <c r="BF261" s="1087"/>
      <c r="BG261" s="1087"/>
      <c r="BH261" s="1087"/>
      <c r="BI261" s="1087"/>
      <c r="BJ261" s="1087"/>
      <c r="BK261" s="1087"/>
      <c r="BL261" s="1087"/>
      <c r="BM261" s="1087"/>
      <c r="BN261" s="1087"/>
      <c r="BO261" s="1087"/>
      <c r="BP261" s="1087"/>
      <c r="BQ261" s="1087"/>
      <c r="BR261" s="1087"/>
      <c r="BS261" s="1087"/>
      <c r="BT261" s="1087"/>
      <c r="BU261" s="1087"/>
      <c r="BV261" s="1087"/>
      <c r="BW261" s="1087"/>
      <c r="BX261" s="1087"/>
      <c r="BY261" s="1087"/>
      <c r="BZ261" s="1087"/>
      <c r="CA261" s="1087"/>
      <c r="CB261" s="1087"/>
      <c r="CC261" s="1087"/>
      <c r="CD261" s="1087"/>
      <c r="CE261" s="1087"/>
      <c r="CF261" s="1087"/>
      <c r="CG261" s="1087"/>
      <c r="CH261" s="1087"/>
      <c r="CI261" s="1087"/>
      <c r="CJ261" s="1087"/>
      <c r="CK261" s="1087"/>
      <c r="CL261" s="1087"/>
      <c r="CM261" s="1087"/>
      <c r="CN261" s="1087"/>
      <c r="CO261" s="1087"/>
      <c r="CP261" s="1087"/>
      <c r="CQ261" s="1087"/>
      <c r="CR261" s="1087"/>
      <c r="CS261" s="1087"/>
      <c r="CT261" s="1087"/>
      <c r="CU261" s="1087"/>
      <c r="CV261" s="1087"/>
      <c r="CW261" s="1087"/>
      <c r="CX261" s="1087"/>
      <c r="CY261" s="1087"/>
      <c r="CZ261" s="1087"/>
      <c r="DA261" s="1087"/>
      <c r="DB261" s="1087"/>
      <c r="DC261" s="1087"/>
      <c r="DD261" s="1087"/>
      <c r="DE261" s="1087"/>
      <c r="DF261" s="1087"/>
      <c r="DG261" s="1087"/>
      <c r="DH261" s="1087"/>
      <c r="DI261" s="1087"/>
      <c r="DJ261" s="1087"/>
      <c r="DK261" s="1087"/>
      <c r="DL261" s="1087"/>
      <c r="DM261" s="1087"/>
      <c r="DN261" s="1087"/>
      <c r="DO261" s="1087"/>
      <c r="DP261" s="1087"/>
      <c r="DQ261" s="1087"/>
      <c r="DR261" s="1087"/>
      <c r="DS261" s="1087"/>
      <c r="DT261" s="1087"/>
      <c r="DU261" s="1087"/>
      <c r="DV261" s="1087"/>
      <c r="DW261" s="1087"/>
      <c r="DX261" s="1087"/>
      <c r="DY261" s="1087"/>
      <c r="DZ261" s="1087"/>
      <c r="EA261" s="1087"/>
      <c r="EB261" s="1087"/>
      <c r="EC261" s="1087"/>
      <c r="ED261" s="1087"/>
      <c r="EE261" s="1087"/>
      <c r="EF261" s="1087"/>
      <c r="EG261" s="1087"/>
      <c r="EH261" s="1087"/>
      <c r="EI261" s="1087"/>
      <c r="EJ261" s="1087"/>
      <c r="EK261" s="1087"/>
      <c r="EL261" s="1087"/>
      <c r="EM261" s="1087"/>
      <c r="EN261" s="1087"/>
      <c r="EO261" s="1087"/>
      <c r="EP261" s="1087"/>
      <c r="EQ261" s="1087"/>
      <c r="ER261" s="1087"/>
      <c r="ES261" s="1087"/>
      <c r="ET261" s="1087"/>
      <c r="EU261" s="1087"/>
      <c r="EV261" s="1087"/>
      <c r="EW261" s="1087"/>
      <c r="EX261" s="1087"/>
      <c r="EY261" s="1087"/>
      <c r="EZ261" s="1087"/>
      <c r="FA261" s="1087"/>
      <c r="FB261" s="1087"/>
      <c r="FC261" s="1087"/>
      <c r="FD261" s="1087"/>
      <c r="FE261" s="1087"/>
      <c r="FF261" s="1087"/>
      <c r="FG261" s="1087"/>
      <c r="FH261" s="1087"/>
      <c r="FI261" s="1087"/>
      <c r="FJ261" s="1087"/>
      <c r="FK261" s="1087"/>
      <c r="FL261" s="1087"/>
      <c r="FM261" s="1087"/>
      <c r="FN261" s="1087"/>
      <c r="FO261" s="1087"/>
      <c r="FP261" s="1087"/>
      <c r="FQ261" s="1087"/>
      <c r="FR261" s="1087"/>
      <c r="FS261" s="1087"/>
      <c r="FT261" s="1087"/>
      <c r="FU261" s="1087"/>
      <c r="FV261" s="1087"/>
      <c r="FW261" s="1087"/>
      <c r="FX261" s="1087"/>
      <c r="FY261" s="1087"/>
      <c r="FZ261" s="1087"/>
      <c r="GA261" s="1087"/>
      <c r="GB261" s="1087"/>
      <c r="GC261" s="1087"/>
      <c r="GD261" s="1087"/>
      <c r="GE261" s="1087"/>
      <c r="GF261" s="1087"/>
      <c r="GG261" s="1087"/>
      <c r="GH261" s="1087"/>
      <c r="GI261" s="1087"/>
      <c r="GJ261" s="1087"/>
      <c r="GK261" s="1087"/>
      <c r="GL261" s="1087"/>
      <c r="GM261" s="1087"/>
      <c r="GN261" s="1087"/>
      <c r="GO261" s="1087"/>
      <c r="GP261" s="1087"/>
      <c r="GQ261" s="1087"/>
      <c r="GR261" s="1087"/>
      <c r="GS261" s="1087"/>
      <c r="GT261" s="1087"/>
      <c r="GU261" s="1087"/>
      <c r="GV261" s="1087"/>
      <c r="GW261" s="1087"/>
      <c r="GX261" s="1087"/>
      <c r="GY261" s="1087"/>
      <c r="GZ261" s="1087"/>
      <c r="HA261" s="1087"/>
      <c r="HB261" s="1087"/>
      <c r="HC261" s="1087"/>
      <c r="HD261" s="1087"/>
      <c r="HE261" s="1087"/>
      <c r="HF261" s="1087"/>
      <c r="HG261" s="1087"/>
      <c r="HH261" s="1087"/>
      <c r="HI261" s="1087"/>
      <c r="HJ261" s="1087"/>
      <c r="HK261" s="1087"/>
      <c r="HL261" s="1087"/>
      <c r="HM261" s="1087"/>
      <c r="HN261" s="1087"/>
      <c r="HO261" s="1087"/>
      <c r="HP261" s="1087"/>
      <c r="HQ261" s="1087"/>
      <c r="HR261" s="1087"/>
      <c r="HS261" s="1087"/>
      <c r="HT261" s="1087"/>
      <c r="HU261" s="1087"/>
      <c r="HV261" s="1087"/>
      <c r="HW261" s="1087"/>
      <c r="HX261" s="1087"/>
      <c r="HY261" s="1087"/>
      <c r="HZ261" s="1087"/>
      <c r="IA261" s="1087"/>
      <c r="IB261" s="1087"/>
      <c r="IC261" s="1087"/>
      <c r="ID261" s="1087"/>
      <c r="IE261" s="1087"/>
      <c r="IF261" s="1087"/>
      <c r="IG261" s="1087"/>
      <c r="IH261" s="1087"/>
      <c r="II261" s="1087"/>
      <c r="IJ261" s="1087"/>
      <c r="IK261" s="1087"/>
      <c r="IL261" s="1087"/>
      <c r="IM261" s="1087"/>
      <c r="IN261" s="1087"/>
      <c r="IO261" s="1087"/>
      <c r="IP261" s="1087"/>
      <c r="IQ261" s="1087"/>
      <c r="IR261" s="1087"/>
      <c r="IS261" s="1087"/>
      <c r="IT261" s="1087"/>
      <c r="IU261" s="1087"/>
      <c r="IV261" s="1087"/>
      <c r="IW261" s="1087"/>
      <c r="IX261" s="1087"/>
      <c r="IY261" s="1087"/>
      <c r="IZ261" s="1087"/>
      <c r="JA261" s="1087"/>
      <c r="JB261" s="1087"/>
      <c r="JC261" s="1087"/>
      <c r="JD261" s="1087"/>
      <c r="JE261" s="1087"/>
      <c r="JF261" s="1087"/>
      <c r="JG261" s="1087"/>
      <c r="JH261" s="1087"/>
      <c r="JI261" s="1087"/>
      <c r="JJ261" s="1087"/>
      <c r="JK261" s="1087"/>
      <c r="JL261" s="1087"/>
      <c r="JM261" s="1087"/>
      <c r="JN261" s="1087"/>
      <c r="JO261" s="1087"/>
      <c r="JP261" s="1087"/>
      <c r="JQ261" s="1087"/>
      <c r="JR261" s="1087"/>
      <c r="JS261" s="1087"/>
      <c r="JT261" s="1087"/>
      <c r="JU261" s="1087"/>
      <c r="JV261" s="1087"/>
      <c r="JW261" s="1087"/>
      <c r="JX261" s="1087"/>
      <c r="JY261" s="1087"/>
      <c r="JZ261" s="1087"/>
      <c r="KA261" s="1087"/>
      <c r="KB261" s="1087"/>
      <c r="KC261" s="1087"/>
      <c r="KD261" s="1087"/>
      <c r="KE261" s="1087"/>
      <c r="KF261" s="1087"/>
      <c r="KG261" s="1087"/>
      <c r="KH261" s="1087"/>
      <c r="KI261" s="1087"/>
      <c r="KJ261" s="1087"/>
      <c r="KK261" s="1087"/>
      <c r="KL261" s="1087"/>
      <c r="KM261" s="1087"/>
      <c r="KN261" s="1087"/>
      <c r="KO261" s="1087"/>
      <c r="KP261" s="1087"/>
      <c r="KQ261" s="1087"/>
      <c r="KR261" s="1087"/>
      <c r="KS261" s="1087"/>
      <c r="KT261" s="1087"/>
      <c r="KU261" s="1087"/>
      <c r="KV261" s="1087"/>
      <c r="KW261" s="1087"/>
      <c r="KX261" s="1087"/>
      <c r="KY261" s="1087"/>
      <c r="KZ261" s="1087"/>
      <c r="LA261" s="1087"/>
      <c r="LB261" s="1087"/>
      <c r="LC261" s="1087"/>
      <c r="LD261" s="1087"/>
      <c r="LE261" s="1087"/>
      <c r="LF261" s="1087"/>
      <c r="LG261" s="1087"/>
      <c r="LH261" s="1087"/>
      <c r="LI261" s="1087"/>
      <c r="LJ261" s="1087"/>
      <c r="LK261" s="1087"/>
      <c r="LL261" s="1087"/>
      <c r="LM261" s="1087"/>
      <c r="LN261" s="1087"/>
      <c r="LO261" s="1087"/>
      <c r="LP261" s="1087"/>
      <c r="LQ261" s="1087"/>
      <c r="LR261" s="1087"/>
      <c r="LS261" s="1087"/>
      <c r="LT261" s="1087"/>
      <c r="LU261" s="1087"/>
      <c r="LV261" s="1087"/>
      <c r="LW261" s="1087"/>
      <c r="LX261" s="1087"/>
      <c r="LY261" s="1087"/>
      <c r="LZ261" s="1087"/>
      <c r="MA261" s="1087"/>
      <c r="MB261" s="1087"/>
      <c r="MC261" s="1087"/>
      <c r="MD261" s="1087"/>
      <c r="ME261" s="1087"/>
      <c r="MF261" s="1087"/>
      <c r="MG261" s="1087"/>
      <c r="MH261" s="1087"/>
      <c r="MI261" s="1087"/>
      <c r="MJ261" s="1087"/>
      <c r="MK261" s="1087"/>
      <c r="ML261" s="1087"/>
      <c r="MM261" s="1087"/>
      <c r="MN261" s="1087"/>
      <c r="MO261" s="1087"/>
      <c r="MP261" s="1087"/>
      <c r="MQ261" s="1087"/>
      <c r="MR261" s="1087"/>
      <c r="MS261" s="1087"/>
      <c r="MT261" s="1087"/>
      <c r="MU261" s="1087"/>
      <c r="MV261" s="1087"/>
      <c r="MW261" s="1087"/>
      <c r="MX261" s="1087"/>
      <c r="MY261" s="1087"/>
      <c r="MZ261" s="1087"/>
      <c r="NA261" s="1087"/>
      <c r="NB261" s="1087"/>
      <c r="NC261" s="1087"/>
      <c r="ND261" s="1087"/>
      <c r="NE261" s="1087"/>
      <c r="NF261" s="1087"/>
      <c r="NG261" s="1087"/>
      <c r="NH261" s="1087"/>
      <c r="NI261" s="1087"/>
      <c r="NJ261" s="1087"/>
      <c r="NK261" s="1087"/>
      <c r="NL261" s="1087"/>
      <c r="NM261" s="1087"/>
      <c r="NN261" s="1087"/>
      <c r="NO261" s="1087"/>
      <c r="NP261" s="1087"/>
      <c r="NQ261" s="1087"/>
      <c r="NR261" s="1087"/>
      <c r="NS261" s="1087"/>
      <c r="NT261" s="1087"/>
      <c r="NU261" s="1087"/>
      <c r="NV261" s="1087"/>
      <c r="NW261" s="1087"/>
      <c r="NX261" s="1087"/>
      <c r="NY261" s="1087"/>
      <c r="NZ261" s="1087"/>
      <c r="OA261" s="1087"/>
      <c r="OB261" s="1087"/>
      <c r="OC261" s="1087"/>
      <c r="OD261" s="1087"/>
      <c r="OE261" s="1087"/>
      <c r="OF261" s="1087"/>
      <c r="OG261" s="1087"/>
      <c r="OH261" s="1087"/>
      <c r="OI261" s="1087"/>
      <c r="OJ261" s="1087"/>
      <c r="OK261" s="1087"/>
      <c r="OL261" s="1087"/>
      <c r="OM261" s="1087"/>
      <c r="ON261" s="1087"/>
      <c r="OO261" s="1087"/>
      <c r="OP261" s="1087"/>
      <c r="OQ261" s="1087"/>
      <c r="OR261" s="1087"/>
      <c r="OS261" s="1087"/>
      <c r="OT261" s="1087"/>
      <c r="OU261" s="1087"/>
      <c r="OV261" s="1087"/>
      <c r="OW261" s="1087"/>
      <c r="OX261" s="1087"/>
      <c r="OY261" s="1087"/>
      <c r="OZ261" s="1087"/>
      <c r="PA261" s="1087"/>
      <c r="PB261" s="1087"/>
      <c r="PC261" s="1087"/>
      <c r="PD261" s="1087"/>
      <c r="PE261" s="1087"/>
      <c r="PF261" s="1087"/>
      <c r="PG261" s="1087"/>
      <c r="PH261" s="1087"/>
      <c r="PI261" s="1087"/>
      <c r="PJ261" s="1087"/>
      <c r="PK261" s="1087"/>
      <c r="PL261" s="1087"/>
      <c r="PM261" s="1087"/>
      <c r="PN261" s="1087"/>
      <c r="PO261" s="1087"/>
      <c r="PP261" s="1087"/>
      <c r="PQ261" s="1087"/>
      <c r="PR261" s="1087"/>
      <c r="PS261" s="1087"/>
      <c r="PT261" s="1087"/>
      <c r="PU261" s="1087"/>
      <c r="PV261" s="1087"/>
      <c r="PW261" s="1087"/>
      <c r="PX261" s="1087"/>
      <c r="PY261" s="1087"/>
      <c r="PZ261" s="1087"/>
      <c r="QA261" s="1087"/>
      <c r="QB261" s="1087"/>
      <c r="QC261" s="1087"/>
      <c r="QD261" s="1087"/>
      <c r="QE261" s="1087"/>
      <c r="QF261" s="1087"/>
      <c r="QG261" s="1087"/>
      <c r="QH261" s="1087"/>
      <c r="QI261" s="1087"/>
      <c r="QJ261" s="1087"/>
      <c r="QK261" s="1087"/>
      <c r="QL261" s="1087"/>
      <c r="QM261" s="1087"/>
      <c r="QN261" s="1087"/>
      <c r="QO261" s="1087"/>
      <c r="QP261" s="1087"/>
      <c r="QQ261" s="1087"/>
      <c r="QR261" s="1087"/>
      <c r="QS261" s="1087"/>
      <c r="QT261" s="1087"/>
      <c r="QU261" s="1087"/>
      <c r="QV261" s="1087"/>
      <c r="QW261" s="1087"/>
      <c r="QX261" s="1087"/>
      <c r="QY261" s="1087"/>
      <c r="QZ261" s="1087"/>
      <c r="RA261" s="1087"/>
      <c r="RB261" s="1087"/>
      <c r="RC261" s="1087"/>
      <c r="RD261" s="1087"/>
      <c r="RE261" s="1087"/>
      <c r="RF261" s="1087"/>
      <c r="RG261" s="1087"/>
      <c r="RH261" s="1087"/>
      <c r="RI261" s="1087"/>
      <c r="RJ261" s="1087"/>
      <c r="RK261" s="1087"/>
      <c r="RL261" s="1087"/>
      <c r="RM261" s="1087"/>
      <c r="RN261" s="1087"/>
      <c r="RO261" s="1087"/>
      <c r="RP261" s="1087"/>
      <c r="RQ261" s="1087"/>
      <c r="RR261" s="1087"/>
      <c r="RS261" s="1087"/>
      <c r="RT261" s="1087"/>
      <c r="RU261" s="1087"/>
      <c r="RV261" s="1087"/>
      <c r="RW261" s="1087"/>
      <c r="RX261" s="1087"/>
      <c r="RY261" s="1087"/>
      <c r="RZ261" s="1087"/>
      <c r="SA261" s="1087"/>
      <c r="SB261" s="1087"/>
      <c r="SC261" s="1087"/>
      <c r="SD261" s="1087"/>
      <c r="SE261" s="1087"/>
      <c r="SF261" s="1087"/>
      <c r="SG261" s="1087"/>
      <c r="SH261" s="1087"/>
      <c r="SI261" s="1087"/>
      <c r="SJ261" s="1087"/>
      <c r="SK261" s="1087"/>
      <c r="SL261" s="1087"/>
      <c r="SM261" s="1087"/>
      <c r="SN261" s="1087"/>
      <c r="SO261" s="1087"/>
      <c r="SP261" s="1087"/>
      <c r="SQ261" s="1087"/>
      <c r="SR261" s="1087"/>
      <c r="SS261" s="1087"/>
      <c r="ST261" s="1087"/>
      <c r="SU261" s="1087"/>
      <c r="SV261" s="1087"/>
      <c r="SW261" s="1087"/>
      <c r="SX261" s="1087"/>
      <c r="SY261" s="1087"/>
      <c r="SZ261" s="1087"/>
      <c r="TA261" s="1087"/>
      <c r="TB261" s="1087"/>
      <c r="TC261" s="1087"/>
      <c r="TD261" s="1087"/>
      <c r="TE261" s="1087"/>
      <c r="TF261" s="1087"/>
      <c r="TG261" s="1087"/>
      <c r="TH261" s="1087"/>
      <c r="TI261" s="1087"/>
      <c r="TJ261" s="1087"/>
      <c r="TK261" s="1087"/>
      <c r="TL261" s="1087"/>
      <c r="TM261" s="1087"/>
      <c r="TN261" s="1087"/>
      <c r="TO261" s="1087"/>
      <c r="TP261" s="1087"/>
      <c r="TQ261" s="1087"/>
      <c r="TR261" s="1087"/>
      <c r="TS261" s="1087"/>
      <c r="TT261" s="1087"/>
      <c r="TU261" s="1087"/>
      <c r="TV261" s="1087"/>
      <c r="TW261" s="1087"/>
      <c r="TX261" s="1087"/>
      <c r="TY261" s="1087"/>
      <c r="TZ261" s="1087"/>
      <c r="UA261" s="1087"/>
      <c r="UB261" s="1087"/>
      <c r="UC261" s="1087"/>
      <c r="UD261" s="1087"/>
      <c r="UE261" s="1087"/>
      <c r="UF261" s="1087"/>
      <c r="UG261" s="1087"/>
      <c r="UH261" s="1087"/>
      <c r="UI261" s="1087"/>
      <c r="UJ261" s="1087"/>
      <c r="UK261" s="1087"/>
      <c r="UL261" s="1087"/>
      <c r="UM261" s="1087"/>
      <c r="UN261" s="1087"/>
      <c r="UO261" s="1087"/>
      <c r="UP261" s="1087"/>
      <c r="UQ261" s="1087"/>
      <c r="UR261" s="1087"/>
      <c r="US261" s="1087"/>
      <c r="UT261" s="1087"/>
      <c r="UU261" s="1087"/>
      <c r="UV261" s="1087"/>
      <c r="UW261" s="1087"/>
      <c r="UX261" s="1087"/>
      <c r="UY261" s="1087"/>
      <c r="UZ261" s="1087"/>
      <c r="VA261" s="1087"/>
      <c r="VB261" s="1087"/>
      <c r="VC261" s="1087"/>
      <c r="VD261" s="1087"/>
      <c r="VE261" s="1087"/>
      <c r="VF261" s="1087"/>
      <c r="VG261" s="1087"/>
      <c r="VH261" s="1087"/>
      <c r="VI261" s="1087"/>
      <c r="VJ261" s="1087"/>
      <c r="VK261" s="1087"/>
      <c r="VL261" s="1087"/>
      <c r="VM261" s="1087"/>
      <c r="VN261" s="1087"/>
      <c r="VO261" s="1087"/>
      <c r="VP261" s="1087"/>
      <c r="VQ261" s="1087"/>
      <c r="VR261" s="1087"/>
      <c r="VS261" s="1087"/>
      <c r="VT261" s="1087"/>
      <c r="VU261" s="1087"/>
      <c r="VV261" s="1087"/>
      <c r="VW261" s="1087"/>
      <c r="VX261" s="1087"/>
      <c r="VY261" s="1087"/>
      <c r="VZ261" s="1087"/>
      <c r="WA261" s="1087"/>
      <c r="WB261" s="1087"/>
      <c r="WC261" s="1087"/>
      <c r="WD261" s="1087"/>
      <c r="WE261" s="1087"/>
      <c r="WF261" s="1087"/>
      <c r="WG261" s="1087"/>
      <c r="WH261" s="1087"/>
      <c r="WI261" s="1087"/>
      <c r="WJ261" s="1087"/>
      <c r="WK261" s="1087"/>
      <c r="WL261" s="1087"/>
      <c r="WM261" s="1087"/>
      <c r="WN261" s="1087"/>
      <c r="WO261" s="1087"/>
      <c r="WP261" s="1087"/>
      <c r="WQ261" s="1087"/>
      <c r="WR261" s="1087"/>
      <c r="WS261" s="1087"/>
      <c r="WT261" s="1087"/>
      <c r="WU261" s="1087"/>
      <c r="WV261" s="1087"/>
      <c r="WW261" s="1087"/>
      <c r="WX261" s="1087"/>
      <c r="WY261" s="1087"/>
      <c r="WZ261" s="1087"/>
      <c r="XA261" s="1087"/>
      <c r="XB261" s="1087"/>
      <c r="XC261" s="1087"/>
      <c r="XD261" s="1087"/>
      <c r="XE261" s="1087"/>
      <c r="XF261" s="1087"/>
      <c r="XG261" s="1087"/>
      <c r="XH261" s="1087"/>
      <c r="XI261" s="1087"/>
      <c r="XJ261" s="1087"/>
      <c r="XK261" s="1087"/>
      <c r="XL261" s="1087"/>
      <c r="XM261" s="1087"/>
      <c r="XN261" s="1087"/>
      <c r="XO261" s="1087"/>
      <c r="XP261" s="1087"/>
      <c r="XQ261" s="1087"/>
      <c r="XR261" s="1087"/>
      <c r="XS261" s="1087"/>
      <c r="XT261" s="1087"/>
      <c r="XU261" s="1087"/>
      <c r="XV261" s="1087"/>
      <c r="XW261" s="1087"/>
      <c r="XX261" s="1087"/>
      <c r="XY261" s="1087"/>
      <c r="XZ261" s="1087"/>
      <c r="YA261" s="1087"/>
      <c r="YB261" s="1087"/>
      <c r="YC261" s="1087"/>
      <c r="YD261" s="1087"/>
      <c r="YE261" s="1087"/>
      <c r="YF261" s="1087"/>
      <c r="YG261" s="1087"/>
      <c r="YH261" s="1087"/>
      <c r="YI261" s="1087"/>
      <c r="YJ261" s="1087"/>
      <c r="YK261" s="1087"/>
      <c r="YL261" s="1087"/>
      <c r="YM261" s="1087"/>
      <c r="YN261" s="1087"/>
      <c r="YO261" s="1087"/>
      <c r="YP261" s="1087"/>
      <c r="YQ261" s="1087"/>
      <c r="YR261" s="1087"/>
      <c r="YS261" s="1087"/>
      <c r="YT261" s="1087"/>
      <c r="YU261" s="1087"/>
      <c r="YV261" s="1087"/>
      <c r="YW261" s="1087"/>
      <c r="YX261" s="1087"/>
      <c r="YY261" s="1087"/>
      <c r="YZ261" s="1087"/>
      <c r="ZA261" s="1087"/>
      <c r="ZB261" s="1087"/>
      <c r="ZC261" s="1087"/>
      <c r="ZD261" s="1087"/>
      <c r="ZE261" s="1087"/>
      <c r="ZF261" s="1087"/>
      <c r="ZG261" s="1087"/>
      <c r="ZH261" s="1087"/>
      <c r="ZI261" s="1087"/>
      <c r="ZJ261" s="1087"/>
      <c r="ZK261" s="1087"/>
      <c r="ZL261" s="1087"/>
      <c r="ZM261" s="1087"/>
      <c r="ZN261" s="1087"/>
      <c r="ZO261" s="1087"/>
      <c r="ZP261" s="1087"/>
      <c r="ZQ261" s="1087"/>
      <c r="ZR261" s="1087"/>
      <c r="ZS261" s="1087"/>
      <c r="ZT261" s="1087"/>
      <c r="ZU261" s="1087"/>
      <c r="ZV261" s="1087"/>
      <c r="ZW261" s="1087"/>
      <c r="ZX261" s="1087"/>
      <c r="ZY261" s="1087"/>
      <c r="ZZ261" s="1087"/>
      <c r="AAA261" s="1087"/>
      <c r="AAB261" s="1087"/>
      <c r="AAC261" s="1087"/>
      <c r="AAD261" s="1087"/>
      <c r="AAE261" s="1087"/>
      <c r="AAF261" s="1087"/>
      <c r="AAG261" s="1087"/>
      <c r="AAH261" s="1087"/>
      <c r="AAI261" s="1087"/>
      <c r="AAJ261" s="1087"/>
      <c r="AAK261" s="1087"/>
      <c r="AAL261" s="1087"/>
      <c r="AAM261" s="1087"/>
      <c r="AAN261" s="1087"/>
      <c r="AAO261" s="1087"/>
      <c r="AAP261" s="1087"/>
      <c r="AAQ261" s="1087"/>
      <c r="AAR261" s="1087"/>
      <c r="AAS261" s="1087"/>
      <c r="AAT261" s="1087"/>
      <c r="AAU261" s="1087"/>
      <c r="AAV261" s="1087"/>
      <c r="AAW261" s="1087"/>
      <c r="AAX261" s="1087"/>
      <c r="AAY261" s="1087"/>
      <c r="AAZ261" s="1087"/>
      <c r="ABA261" s="1087"/>
      <c r="ABB261" s="1087"/>
      <c r="ABC261" s="1087"/>
      <c r="ABD261" s="1087"/>
      <c r="ABE261" s="1087"/>
      <c r="ABF261" s="1087"/>
      <c r="ABG261" s="1087"/>
      <c r="ABH261" s="1087"/>
      <c r="ABI261" s="1087"/>
      <c r="ABJ261" s="1087"/>
      <c r="ABK261" s="1087"/>
      <c r="ABL261" s="1087"/>
      <c r="ABM261" s="1087"/>
      <c r="ABN261" s="1087"/>
      <c r="ABO261" s="1087"/>
      <c r="ABP261" s="1087"/>
      <c r="ABQ261" s="1087"/>
      <c r="ABR261" s="1087"/>
      <c r="ABS261" s="1087"/>
      <c r="ABT261" s="1087"/>
      <c r="ABU261" s="1087"/>
      <c r="ABV261" s="1087"/>
      <c r="ABW261" s="1087"/>
      <c r="ABX261" s="1087"/>
      <c r="ABY261" s="1087"/>
      <c r="ABZ261" s="1087"/>
      <c r="ACA261" s="1087"/>
      <c r="ACB261" s="1087"/>
      <c r="ACC261" s="1087"/>
      <c r="ACD261" s="1087"/>
      <c r="ACE261" s="1087"/>
      <c r="ACF261" s="1087"/>
      <c r="ACG261" s="1087"/>
      <c r="ACH261" s="1087"/>
      <c r="ACI261" s="1087"/>
      <c r="ACJ261" s="1087"/>
      <c r="ACK261" s="1087"/>
      <c r="ACL261" s="1087"/>
      <c r="ACM261" s="1087"/>
      <c r="ACN261" s="1087"/>
      <c r="ACO261" s="1087"/>
      <c r="ACP261" s="1087"/>
      <c r="ACQ261" s="1087"/>
      <c r="ACR261" s="1087"/>
      <c r="ACS261" s="1087"/>
      <c r="ACT261" s="1087"/>
      <c r="ACU261" s="1087"/>
      <c r="ACV261" s="1087"/>
      <c r="ACW261" s="1087"/>
      <c r="ACX261" s="1087"/>
      <c r="ACY261" s="1087"/>
      <c r="ACZ261" s="1087"/>
      <c r="ADA261" s="1087"/>
      <c r="ADB261" s="1087"/>
      <c r="ADC261" s="1087"/>
      <c r="ADD261" s="1087"/>
      <c r="ADE261" s="1087"/>
      <c r="ADF261" s="1087"/>
      <c r="ADG261" s="1087"/>
      <c r="ADH261" s="1087"/>
      <c r="ADI261" s="1087"/>
      <c r="ADJ261" s="1087"/>
      <c r="ADK261" s="1087"/>
      <c r="ADL261" s="1087"/>
      <c r="ADM261" s="1087"/>
      <c r="ADN261" s="1087"/>
      <c r="ADO261" s="1087"/>
      <c r="ADP261" s="1087"/>
      <c r="ADQ261" s="1087"/>
      <c r="ADR261" s="1087"/>
      <c r="ADS261" s="1087"/>
      <c r="ADT261" s="1087"/>
      <c r="ADU261" s="1087"/>
      <c r="ADV261" s="1087"/>
      <c r="ADW261" s="1087"/>
      <c r="ADX261" s="1087"/>
      <c r="ADY261" s="1087"/>
      <c r="ADZ261" s="1087"/>
      <c r="AEA261" s="1087"/>
      <c r="AEB261" s="1087"/>
      <c r="AEC261" s="1087"/>
      <c r="AED261" s="1087"/>
      <c r="AEE261" s="1087"/>
      <c r="AEF261" s="1087"/>
      <c r="AEG261" s="1087"/>
      <c r="AEH261" s="1087"/>
      <c r="AEI261" s="1087"/>
      <c r="AEJ261" s="1087"/>
      <c r="AEK261" s="1087"/>
      <c r="AEL261" s="1087"/>
      <c r="AEM261" s="1087"/>
      <c r="AEN261" s="1087"/>
      <c r="AEO261" s="1087"/>
      <c r="AEP261" s="1087"/>
      <c r="AEQ261" s="1087"/>
      <c r="AER261" s="1087"/>
      <c r="AES261" s="1087"/>
      <c r="AET261" s="1087"/>
      <c r="AEU261" s="1087"/>
      <c r="AEV261" s="1087"/>
      <c r="AEW261" s="1087"/>
      <c r="AEX261" s="1087"/>
      <c r="AEY261" s="1087"/>
      <c r="AEZ261" s="1087"/>
      <c r="AFA261" s="1087"/>
      <c r="AFB261" s="1087"/>
      <c r="AFC261" s="1087"/>
      <c r="AFD261" s="1087"/>
      <c r="AFE261" s="1087"/>
      <c r="AFF261" s="1087"/>
      <c r="AFG261" s="1087"/>
      <c r="AFH261" s="1087"/>
      <c r="AFI261" s="1087"/>
      <c r="AFJ261" s="1087"/>
      <c r="AFK261" s="1087"/>
      <c r="AFL261" s="1087"/>
      <c r="AFM261" s="1087"/>
      <c r="AFN261" s="1087"/>
      <c r="AFO261" s="1087"/>
      <c r="AFP261" s="1087"/>
      <c r="AFQ261" s="1087"/>
      <c r="AFR261" s="1087"/>
      <c r="AFS261" s="1087"/>
      <c r="AFT261" s="1087"/>
      <c r="AFU261" s="1087"/>
      <c r="AFV261" s="1087"/>
      <c r="AFW261" s="1087"/>
      <c r="AFX261" s="1087"/>
      <c r="AFY261" s="1087"/>
      <c r="AFZ261" s="1087"/>
      <c r="AGA261" s="1087"/>
      <c r="AGB261" s="1087"/>
      <c r="AGC261" s="1087"/>
      <c r="AGD261" s="1087"/>
      <c r="AGE261" s="1087"/>
      <c r="AGF261" s="1087"/>
      <c r="AGG261" s="1087"/>
      <c r="AGH261" s="1087"/>
      <c r="AGI261" s="1087"/>
      <c r="AGJ261" s="1087"/>
      <c r="AGK261" s="1087"/>
      <c r="AGL261" s="1087"/>
      <c r="AGM261" s="1087"/>
      <c r="AGN261" s="1087"/>
      <c r="AGO261" s="1087"/>
      <c r="AGP261" s="1087"/>
      <c r="AGQ261" s="1087"/>
      <c r="AGR261" s="1087"/>
      <c r="AGS261" s="1087"/>
      <c r="AGT261" s="1087"/>
      <c r="AGU261" s="1087"/>
      <c r="AGV261" s="1087"/>
      <c r="AGW261" s="1087"/>
      <c r="AGX261" s="1087"/>
      <c r="AGY261" s="1087"/>
      <c r="AGZ261" s="1087"/>
      <c r="AHA261" s="1087"/>
      <c r="AHB261" s="1087"/>
      <c r="AHC261" s="1087"/>
      <c r="AHD261" s="1087"/>
      <c r="AHE261" s="1087"/>
      <c r="AHF261" s="1087"/>
      <c r="AHG261" s="1087"/>
      <c r="AHH261" s="1087"/>
      <c r="AHI261" s="1087"/>
      <c r="AHJ261" s="1087"/>
      <c r="AHK261" s="1087"/>
      <c r="AHL261" s="1087"/>
      <c r="AHM261" s="1087"/>
      <c r="AHN261" s="1087"/>
      <c r="AHO261" s="1087"/>
      <c r="AHP261" s="1087"/>
      <c r="AHQ261" s="1087"/>
      <c r="AHR261" s="1087"/>
      <c r="AHS261" s="1087"/>
      <c r="AHT261" s="1087"/>
      <c r="AHU261" s="1087"/>
      <c r="AHV261" s="1087"/>
      <c r="AHW261" s="1087"/>
      <c r="AHX261" s="1087"/>
      <c r="AHY261" s="1087"/>
      <c r="AHZ261" s="1087"/>
      <c r="AIA261" s="1087"/>
      <c r="AIB261" s="1087"/>
      <c r="AIC261" s="1087"/>
      <c r="AID261" s="1087"/>
      <c r="AIE261" s="1087"/>
      <c r="AIF261" s="1087"/>
      <c r="AIG261" s="1087"/>
      <c r="AIH261" s="1087"/>
      <c r="AII261" s="1087"/>
      <c r="AIJ261" s="1087"/>
      <c r="AIK261" s="1087"/>
      <c r="AIL261" s="1087"/>
      <c r="AIM261" s="1087"/>
      <c r="AIN261" s="1087"/>
      <c r="AIO261" s="1087"/>
      <c r="AIP261" s="1087"/>
      <c r="AIQ261" s="1087"/>
      <c r="AIR261" s="1087"/>
      <c r="AIS261" s="1087"/>
      <c r="AIT261" s="1087"/>
      <c r="AIU261" s="1087"/>
      <c r="AIV261" s="1087"/>
      <c r="AIW261" s="1087"/>
      <c r="AIX261" s="1087"/>
      <c r="AIY261" s="1087"/>
      <c r="AIZ261" s="1087"/>
      <c r="AJA261" s="1087"/>
      <c r="AJB261" s="1087"/>
      <c r="AJC261" s="1087"/>
      <c r="AJD261" s="1087"/>
      <c r="AJE261" s="1087"/>
      <c r="AJF261" s="1087"/>
      <c r="AJG261" s="1087"/>
      <c r="AJH261" s="1087"/>
      <c r="AJI261" s="1087"/>
      <c r="AJJ261" s="1087"/>
      <c r="AJK261" s="1087"/>
      <c r="AJL261" s="1087"/>
      <c r="AJM261" s="1087"/>
      <c r="AJN261" s="1087"/>
      <c r="AJO261" s="1087"/>
      <c r="AJP261" s="1087"/>
      <c r="AJQ261" s="1087"/>
      <c r="AJR261" s="1087"/>
      <c r="AJS261" s="1087"/>
      <c r="AJT261" s="1087"/>
      <c r="AJU261" s="1087"/>
      <c r="AJV261" s="1087"/>
      <c r="AJW261" s="1087"/>
      <c r="AJX261" s="1087"/>
      <c r="AJY261" s="1087"/>
      <c r="AJZ261" s="1087"/>
      <c r="AKA261" s="1087"/>
      <c r="AKB261" s="1087"/>
      <c r="AKC261" s="1087"/>
      <c r="AKD261" s="1087"/>
      <c r="AKE261" s="1087"/>
      <c r="AKF261" s="1087"/>
      <c r="AKG261" s="1087"/>
      <c r="AKH261" s="1087"/>
      <c r="AKI261" s="1087"/>
      <c r="AKJ261" s="1087"/>
      <c r="AKK261" s="1087"/>
      <c r="AKL261" s="1087"/>
      <c r="AKM261" s="1087"/>
      <c r="AKN261" s="1087"/>
      <c r="AKO261" s="1087"/>
      <c r="AKP261" s="1087"/>
      <c r="AKQ261" s="1087"/>
      <c r="AKR261" s="1087"/>
      <c r="AKS261" s="1087"/>
      <c r="AKT261" s="1087"/>
      <c r="AKU261" s="1087"/>
      <c r="AKV261" s="1087"/>
      <c r="AKW261" s="1087"/>
      <c r="AKX261" s="1087"/>
      <c r="AKY261" s="1087"/>
      <c r="AKZ261" s="1087"/>
      <c r="ALA261" s="1087"/>
      <c r="ALB261" s="1087"/>
      <c r="ALC261" s="1087"/>
      <c r="ALD261" s="1087"/>
      <c r="ALE261" s="1087"/>
      <c r="ALF261" s="1087"/>
      <c r="ALG261" s="1087"/>
      <c r="ALH261" s="1087"/>
      <c r="ALI261" s="1087"/>
      <c r="ALJ261" s="1087"/>
      <c r="ALK261" s="1087"/>
      <c r="ALL261" s="1087"/>
      <c r="ALM261" s="1087"/>
      <c r="ALN261" s="1087"/>
      <c r="ALO261" s="1087"/>
      <c r="ALP261" s="1087"/>
      <c r="ALQ261" s="1087"/>
      <c r="ALR261" s="1087"/>
      <c r="ALS261" s="1087"/>
      <c r="ALT261" s="1087"/>
      <c r="ALU261" s="1087"/>
      <c r="ALV261" s="1087"/>
      <c r="ALW261" s="1087"/>
      <c r="ALX261" s="1087"/>
      <c r="ALY261" s="1087"/>
      <c r="ALZ261" s="1087"/>
      <c r="AMA261" s="1087"/>
      <c r="AMB261" s="1087"/>
      <c r="AMC261" s="1087"/>
      <c r="AMD261" s="1087"/>
      <c r="AME261" s="1087"/>
      <c r="AMF261" s="1087"/>
      <c r="AMG261" s="1087"/>
      <c r="AMH261" s="1087"/>
    </row>
    <row r="262" spans="1:1025" s="1116" customFormat="1" ht="12" x14ac:dyDescent="0.2">
      <c r="A262" s="1113" t="s">
        <v>2859</v>
      </c>
      <c r="B262" s="793" t="s">
        <v>2860</v>
      </c>
      <c r="C262" s="1085">
        <v>442498818.87</v>
      </c>
      <c r="D262" s="1085">
        <v>475177500.11000001</v>
      </c>
      <c r="E262" s="1085">
        <v>917676318.98000002</v>
      </c>
      <c r="F262" s="1085">
        <v>482033926.39999998</v>
      </c>
      <c r="G262" s="1085">
        <v>435642392.57999998</v>
      </c>
      <c r="H262" s="1357">
        <f t="shared" si="7"/>
        <v>0.52527663232694299</v>
      </c>
      <c r="AMI262" s="793"/>
      <c r="AMJ262" s="793"/>
    </row>
    <row r="263" spans="1:1025" s="793" customFormat="1" ht="12" x14ac:dyDescent="0.2">
      <c r="A263" s="1113" t="s">
        <v>2861</v>
      </c>
      <c r="B263" s="793" t="s">
        <v>2860</v>
      </c>
      <c r="C263" s="1085">
        <v>442498818.87</v>
      </c>
      <c r="D263" s="1085">
        <v>475177500.11000001</v>
      </c>
      <c r="E263" s="1085">
        <v>917676318.98000002</v>
      </c>
      <c r="F263" s="1085">
        <v>482033926.39999998</v>
      </c>
      <c r="G263" s="1085">
        <v>435642392.57999998</v>
      </c>
      <c r="H263" s="1357">
        <f t="shared" si="7"/>
        <v>0.52527663232694299</v>
      </c>
      <c r="I263" s="1087"/>
      <c r="J263" s="1087"/>
      <c r="K263" s="1087"/>
      <c r="L263" s="1087"/>
      <c r="M263" s="1087"/>
      <c r="N263" s="1087"/>
      <c r="O263" s="1087"/>
      <c r="P263" s="1087"/>
      <c r="Q263" s="1087"/>
      <c r="R263" s="1087"/>
      <c r="S263" s="1087"/>
      <c r="T263" s="1087"/>
      <c r="U263" s="1087"/>
      <c r="V263" s="1087"/>
      <c r="W263" s="1087"/>
      <c r="X263" s="1087"/>
      <c r="Y263" s="1087"/>
      <c r="Z263" s="1087"/>
      <c r="AA263" s="1087"/>
      <c r="AB263" s="1087"/>
      <c r="AC263" s="1087"/>
      <c r="AD263" s="1087"/>
      <c r="AE263" s="1087"/>
      <c r="AF263" s="1087"/>
      <c r="AG263" s="1087"/>
      <c r="AH263" s="1087"/>
      <c r="AI263" s="1087"/>
      <c r="AJ263" s="1087"/>
      <c r="AK263" s="1087"/>
      <c r="AL263" s="1087"/>
      <c r="AM263" s="1087"/>
      <c r="AN263" s="1087"/>
      <c r="AO263" s="1087"/>
      <c r="AP263" s="1087"/>
      <c r="AQ263" s="1087"/>
      <c r="AR263" s="1087"/>
      <c r="AS263" s="1087"/>
      <c r="AT263" s="1087"/>
      <c r="AU263" s="1087"/>
      <c r="AV263" s="1087"/>
      <c r="AW263" s="1087"/>
      <c r="AX263" s="1087"/>
      <c r="AY263" s="1087"/>
      <c r="AZ263" s="1087"/>
      <c r="BA263" s="1087"/>
      <c r="BB263" s="1087"/>
      <c r="BC263" s="1087"/>
      <c r="BD263" s="1087"/>
      <c r="BE263" s="1087"/>
      <c r="BF263" s="1087"/>
      <c r="BG263" s="1087"/>
      <c r="BH263" s="1087"/>
      <c r="BI263" s="1087"/>
      <c r="BJ263" s="1087"/>
      <c r="BK263" s="1087"/>
      <c r="BL263" s="1087"/>
      <c r="BM263" s="1087"/>
      <c r="BN263" s="1087"/>
      <c r="BO263" s="1087"/>
      <c r="BP263" s="1087"/>
      <c r="BQ263" s="1087"/>
      <c r="BR263" s="1087"/>
      <c r="BS263" s="1087"/>
      <c r="BT263" s="1087"/>
      <c r="BU263" s="1087"/>
      <c r="BV263" s="1087"/>
      <c r="BW263" s="1087"/>
      <c r="BX263" s="1087"/>
      <c r="BY263" s="1087"/>
      <c r="BZ263" s="1087"/>
      <c r="CA263" s="1087"/>
      <c r="CB263" s="1087"/>
      <c r="CC263" s="1087"/>
      <c r="CD263" s="1087"/>
      <c r="CE263" s="1087"/>
      <c r="CF263" s="1087"/>
      <c r="CG263" s="1087"/>
      <c r="CH263" s="1087"/>
      <c r="CI263" s="1087"/>
      <c r="CJ263" s="1087"/>
      <c r="CK263" s="1087"/>
      <c r="CL263" s="1087"/>
      <c r="CM263" s="1087"/>
      <c r="CN263" s="1087"/>
      <c r="CO263" s="1087"/>
      <c r="CP263" s="1087"/>
      <c r="CQ263" s="1087"/>
      <c r="CR263" s="1087"/>
      <c r="CS263" s="1087"/>
      <c r="CT263" s="1087"/>
      <c r="CU263" s="1087"/>
      <c r="CV263" s="1087"/>
      <c r="CW263" s="1087"/>
      <c r="CX263" s="1087"/>
      <c r="CY263" s="1087"/>
      <c r="CZ263" s="1087"/>
      <c r="DA263" s="1087"/>
      <c r="DB263" s="1087"/>
      <c r="DC263" s="1087"/>
      <c r="DD263" s="1087"/>
      <c r="DE263" s="1087"/>
      <c r="DF263" s="1087"/>
      <c r="DG263" s="1087"/>
      <c r="DH263" s="1087"/>
      <c r="DI263" s="1087"/>
      <c r="DJ263" s="1087"/>
      <c r="DK263" s="1087"/>
      <c r="DL263" s="1087"/>
      <c r="DM263" s="1087"/>
      <c r="DN263" s="1087"/>
      <c r="DO263" s="1087"/>
      <c r="DP263" s="1087"/>
      <c r="DQ263" s="1087"/>
      <c r="DR263" s="1087"/>
      <c r="DS263" s="1087"/>
      <c r="DT263" s="1087"/>
      <c r="DU263" s="1087"/>
      <c r="DV263" s="1087"/>
      <c r="DW263" s="1087"/>
      <c r="DX263" s="1087"/>
      <c r="DY263" s="1087"/>
      <c r="DZ263" s="1087"/>
      <c r="EA263" s="1087"/>
      <c r="EB263" s="1087"/>
      <c r="EC263" s="1087"/>
      <c r="ED263" s="1087"/>
      <c r="EE263" s="1087"/>
      <c r="EF263" s="1087"/>
      <c r="EG263" s="1087"/>
      <c r="EH263" s="1087"/>
      <c r="EI263" s="1087"/>
      <c r="EJ263" s="1087"/>
      <c r="EK263" s="1087"/>
      <c r="EL263" s="1087"/>
      <c r="EM263" s="1087"/>
      <c r="EN263" s="1087"/>
      <c r="EO263" s="1087"/>
      <c r="EP263" s="1087"/>
      <c r="EQ263" s="1087"/>
      <c r="ER263" s="1087"/>
      <c r="ES263" s="1087"/>
      <c r="ET263" s="1087"/>
      <c r="EU263" s="1087"/>
      <c r="EV263" s="1087"/>
      <c r="EW263" s="1087"/>
      <c r="EX263" s="1087"/>
      <c r="EY263" s="1087"/>
      <c r="EZ263" s="1087"/>
      <c r="FA263" s="1087"/>
      <c r="FB263" s="1087"/>
      <c r="FC263" s="1087"/>
      <c r="FD263" s="1087"/>
      <c r="FE263" s="1087"/>
      <c r="FF263" s="1087"/>
      <c r="FG263" s="1087"/>
      <c r="FH263" s="1087"/>
      <c r="FI263" s="1087"/>
      <c r="FJ263" s="1087"/>
      <c r="FK263" s="1087"/>
      <c r="FL263" s="1087"/>
      <c r="FM263" s="1087"/>
      <c r="FN263" s="1087"/>
      <c r="FO263" s="1087"/>
      <c r="FP263" s="1087"/>
      <c r="FQ263" s="1087"/>
      <c r="FR263" s="1087"/>
      <c r="FS263" s="1087"/>
      <c r="FT263" s="1087"/>
      <c r="FU263" s="1087"/>
      <c r="FV263" s="1087"/>
      <c r="FW263" s="1087"/>
      <c r="FX263" s="1087"/>
      <c r="FY263" s="1087"/>
      <c r="FZ263" s="1087"/>
      <c r="GA263" s="1087"/>
      <c r="GB263" s="1087"/>
      <c r="GC263" s="1087"/>
      <c r="GD263" s="1087"/>
      <c r="GE263" s="1087"/>
      <c r="GF263" s="1087"/>
      <c r="GG263" s="1087"/>
      <c r="GH263" s="1087"/>
      <c r="GI263" s="1087"/>
      <c r="GJ263" s="1087"/>
      <c r="GK263" s="1087"/>
      <c r="GL263" s="1087"/>
      <c r="GM263" s="1087"/>
      <c r="GN263" s="1087"/>
      <c r="GO263" s="1087"/>
      <c r="GP263" s="1087"/>
      <c r="GQ263" s="1087"/>
      <c r="GR263" s="1087"/>
      <c r="GS263" s="1087"/>
      <c r="GT263" s="1087"/>
      <c r="GU263" s="1087"/>
      <c r="GV263" s="1087"/>
      <c r="GW263" s="1087"/>
      <c r="GX263" s="1087"/>
      <c r="GY263" s="1087"/>
      <c r="GZ263" s="1087"/>
      <c r="HA263" s="1087"/>
      <c r="HB263" s="1087"/>
      <c r="HC263" s="1087"/>
      <c r="HD263" s="1087"/>
      <c r="HE263" s="1087"/>
      <c r="HF263" s="1087"/>
      <c r="HG263" s="1087"/>
      <c r="HH263" s="1087"/>
      <c r="HI263" s="1087"/>
      <c r="HJ263" s="1087"/>
      <c r="HK263" s="1087"/>
      <c r="HL263" s="1087"/>
      <c r="HM263" s="1087"/>
      <c r="HN263" s="1087"/>
      <c r="HO263" s="1087"/>
      <c r="HP263" s="1087"/>
      <c r="HQ263" s="1087"/>
      <c r="HR263" s="1087"/>
      <c r="HS263" s="1087"/>
      <c r="HT263" s="1087"/>
      <c r="HU263" s="1087"/>
      <c r="HV263" s="1087"/>
      <c r="HW263" s="1087"/>
      <c r="HX263" s="1087"/>
      <c r="HY263" s="1087"/>
      <c r="HZ263" s="1087"/>
      <c r="IA263" s="1087"/>
      <c r="IB263" s="1087"/>
      <c r="IC263" s="1087"/>
      <c r="ID263" s="1087"/>
      <c r="IE263" s="1087"/>
      <c r="IF263" s="1087"/>
      <c r="IG263" s="1087"/>
      <c r="IH263" s="1087"/>
      <c r="II263" s="1087"/>
      <c r="IJ263" s="1087"/>
      <c r="IK263" s="1087"/>
      <c r="IL263" s="1087"/>
      <c r="IM263" s="1087"/>
      <c r="IN263" s="1087"/>
      <c r="IO263" s="1087"/>
      <c r="IP263" s="1087"/>
      <c r="IQ263" s="1087"/>
      <c r="IR263" s="1087"/>
      <c r="IS263" s="1087"/>
      <c r="IT263" s="1087"/>
      <c r="IU263" s="1087"/>
      <c r="IV263" s="1087"/>
      <c r="IW263" s="1087"/>
      <c r="IX263" s="1087"/>
      <c r="IY263" s="1087"/>
      <c r="IZ263" s="1087"/>
      <c r="JA263" s="1087"/>
      <c r="JB263" s="1087"/>
      <c r="JC263" s="1087"/>
      <c r="JD263" s="1087"/>
      <c r="JE263" s="1087"/>
      <c r="JF263" s="1087"/>
      <c r="JG263" s="1087"/>
      <c r="JH263" s="1087"/>
      <c r="JI263" s="1087"/>
      <c r="JJ263" s="1087"/>
      <c r="JK263" s="1087"/>
      <c r="JL263" s="1087"/>
      <c r="JM263" s="1087"/>
      <c r="JN263" s="1087"/>
      <c r="JO263" s="1087"/>
      <c r="JP263" s="1087"/>
      <c r="JQ263" s="1087"/>
      <c r="JR263" s="1087"/>
      <c r="JS263" s="1087"/>
      <c r="JT263" s="1087"/>
      <c r="JU263" s="1087"/>
      <c r="JV263" s="1087"/>
      <c r="JW263" s="1087"/>
      <c r="JX263" s="1087"/>
      <c r="JY263" s="1087"/>
      <c r="JZ263" s="1087"/>
      <c r="KA263" s="1087"/>
      <c r="KB263" s="1087"/>
      <c r="KC263" s="1087"/>
      <c r="KD263" s="1087"/>
      <c r="KE263" s="1087"/>
      <c r="KF263" s="1087"/>
      <c r="KG263" s="1087"/>
      <c r="KH263" s="1087"/>
      <c r="KI263" s="1087"/>
      <c r="KJ263" s="1087"/>
      <c r="KK263" s="1087"/>
      <c r="KL263" s="1087"/>
      <c r="KM263" s="1087"/>
      <c r="KN263" s="1087"/>
      <c r="KO263" s="1087"/>
      <c r="KP263" s="1087"/>
      <c r="KQ263" s="1087"/>
      <c r="KR263" s="1087"/>
      <c r="KS263" s="1087"/>
      <c r="KT263" s="1087"/>
      <c r="KU263" s="1087"/>
      <c r="KV263" s="1087"/>
      <c r="KW263" s="1087"/>
      <c r="KX263" s="1087"/>
      <c r="KY263" s="1087"/>
      <c r="KZ263" s="1087"/>
      <c r="LA263" s="1087"/>
      <c r="LB263" s="1087"/>
      <c r="LC263" s="1087"/>
      <c r="LD263" s="1087"/>
      <c r="LE263" s="1087"/>
      <c r="LF263" s="1087"/>
      <c r="LG263" s="1087"/>
      <c r="LH263" s="1087"/>
      <c r="LI263" s="1087"/>
      <c r="LJ263" s="1087"/>
      <c r="LK263" s="1087"/>
      <c r="LL263" s="1087"/>
      <c r="LM263" s="1087"/>
      <c r="LN263" s="1087"/>
      <c r="LO263" s="1087"/>
      <c r="LP263" s="1087"/>
      <c r="LQ263" s="1087"/>
      <c r="LR263" s="1087"/>
      <c r="LS263" s="1087"/>
      <c r="LT263" s="1087"/>
      <c r="LU263" s="1087"/>
      <c r="LV263" s="1087"/>
      <c r="LW263" s="1087"/>
      <c r="LX263" s="1087"/>
      <c r="LY263" s="1087"/>
      <c r="LZ263" s="1087"/>
      <c r="MA263" s="1087"/>
      <c r="MB263" s="1087"/>
      <c r="MC263" s="1087"/>
      <c r="MD263" s="1087"/>
      <c r="ME263" s="1087"/>
      <c r="MF263" s="1087"/>
      <c r="MG263" s="1087"/>
      <c r="MH263" s="1087"/>
      <c r="MI263" s="1087"/>
      <c r="MJ263" s="1087"/>
      <c r="MK263" s="1087"/>
      <c r="ML263" s="1087"/>
      <c r="MM263" s="1087"/>
      <c r="MN263" s="1087"/>
      <c r="MO263" s="1087"/>
      <c r="MP263" s="1087"/>
      <c r="MQ263" s="1087"/>
      <c r="MR263" s="1087"/>
      <c r="MS263" s="1087"/>
      <c r="MT263" s="1087"/>
      <c r="MU263" s="1087"/>
      <c r="MV263" s="1087"/>
      <c r="MW263" s="1087"/>
      <c r="MX263" s="1087"/>
      <c r="MY263" s="1087"/>
      <c r="MZ263" s="1087"/>
      <c r="NA263" s="1087"/>
      <c r="NB263" s="1087"/>
      <c r="NC263" s="1087"/>
      <c r="ND263" s="1087"/>
      <c r="NE263" s="1087"/>
      <c r="NF263" s="1087"/>
      <c r="NG263" s="1087"/>
      <c r="NH263" s="1087"/>
      <c r="NI263" s="1087"/>
      <c r="NJ263" s="1087"/>
      <c r="NK263" s="1087"/>
      <c r="NL263" s="1087"/>
      <c r="NM263" s="1087"/>
      <c r="NN263" s="1087"/>
      <c r="NO263" s="1087"/>
      <c r="NP263" s="1087"/>
      <c r="NQ263" s="1087"/>
      <c r="NR263" s="1087"/>
      <c r="NS263" s="1087"/>
      <c r="NT263" s="1087"/>
      <c r="NU263" s="1087"/>
      <c r="NV263" s="1087"/>
      <c r="NW263" s="1087"/>
      <c r="NX263" s="1087"/>
      <c r="NY263" s="1087"/>
      <c r="NZ263" s="1087"/>
      <c r="OA263" s="1087"/>
      <c r="OB263" s="1087"/>
      <c r="OC263" s="1087"/>
      <c r="OD263" s="1087"/>
      <c r="OE263" s="1087"/>
      <c r="OF263" s="1087"/>
      <c r="OG263" s="1087"/>
      <c r="OH263" s="1087"/>
      <c r="OI263" s="1087"/>
      <c r="OJ263" s="1087"/>
      <c r="OK263" s="1087"/>
      <c r="OL263" s="1087"/>
      <c r="OM263" s="1087"/>
      <c r="ON263" s="1087"/>
      <c r="OO263" s="1087"/>
      <c r="OP263" s="1087"/>
      <c r="OQ263" s="1087"/>
      <c r="OR263" s="1087"/>
      <c r="OS263" s="1087"/>
      <c r="OT263" s="1087"/>
      <c r="OU263" s="1087"/>
      <c r="OV263" s="1087"/>
      <c r="OW263" s="1087"/>
      <c r="OX263" s="1087"/>
      <c r="OY263" s="1087"/>
      <c r="OZ263" s="1087"/>
      <c r="PA263" s="1087"/>
      <c r="PB263" s="1087"/>
      <c r="PC263" s="1087"/>
      <c r="PD263" s="1087"/>
      <c r="PE263" s="1087"/>
      <c r="PF263" s="1087"/>
      <c r="PG263" s="1087"/>
      <c r="PH263" s="1087"/>
      <c r="PI263" s="1087"/>
      <c r="PJ263" s="1087"/>
      <c r="PK263" s="1087"/>
      <c r="PL263" s="1087"/>
      <c r="PM263" s="1087"/>
      <c r="PN263" s="1087"/>
      <c r="PO263" s="1087"/>
      <c r="PP263" s="1087"/>
      <c r="PQ263" s="1087"/>
      <c r="PR263" s="1087"/>
      <c r="PS263" s="1087"/>
      <c r="PT263" s="1087"/>
      <c r="PU263" s="1087"/>
      <c r="PV263" s="1087"/>
      <c r="PW263" s="1087"/>
      <c r="PX263" s="1087"/>
      <c r="PY263" s="1087"/>
      <c r="PZ263" s="1087"/>
      <c r="QA263" s="1087"/>
      <c r="QB263" s="1087"/>
      <c r="QC263" s="1087"/>
      <c r="QD263" s="1087"/>
      <c r="QE263" s="1087"/>
      <c r="QF263" s="1087"/>
      <c r="QG263" s="1087"/>
      <c r="QH263" s="1087"/>
      <c r="QI263" s="1087"/>
      <c r="QJ263" s="1087"/>
      <c r="QK263" s="1087"/>
      <c r="QL263" s="1087"/>
      <c r="QM263" s="1087"/>
      <c r="QN263" s="1087"/>
      <c r="QO263" s="1087"/>
      <c r="QP263" s="1087"/>
      <c r="QQ263" s="1087"/>
      <c r="QR263" s="1087"/>
      <c r="QS263" s="1087"/>
      <c r="QT263" s="1087"/>
      <c r="QU263" s="1087"/>
      <c r="QV263" s="1087"/>
      <c r="QW263" s="1087"/>
      <c r="QX263" s="1087"/>
      <c r="QY263" s="1087"/>
      <c r="QZ263" s="1087"/>
      <c r="RA263" s="1087"/>
      <c r="RB263" s="1087"/>
      <c r="RC263" s="1087"/>
      <c r="RD263" s="1087"/>
      <c r="RE263" s="1087"/>
      <c r="RF263" s="1087"/>
      <c r="RG263" s="1087"/>
      <c r="RH263" s="1087"/>
      <c r="RI263" s="1087"/>
      <c r="RJ263" s="1087"/>
      <c r="RK263" s="1087"/>
      <c r="RL263" s="1087"/>
      <c r="RM263" s="1087"/>
      <c r="RN263" s="1087"/>
      <c r="RO263" s="1087"/>
      <c r="RP263" s="1087"/>
      <c r="RQ263" s="1087"/>
      <c r="RR263" s="1087"/>
      <c r="RS263" s="1087"/>
      <c r="RT263" s="1087"/>
      <c r="RU263" s="1087"/>
      <c r="RV263" s="1087"/>
      <c r="RW263" s="1087"/>
      <c r="RX263" s="1087"/>
      <c r="RY263" s="1087"/>
      <c r="RZ263" s="1087"/>
      <c r="SA263" s="1087"/>
      <c r="SB263" s="1087"/>
      <c r="SC263" s="1087"/>
      <c r="SD263" s="1087"/>
      <c r="SE263" s="1087"/>
      <c r="SF263" s="1087"/>
      <c r="SG263" s="1087"/>
      <c r="SH263" s="1087"/>
      <c r="SI263" s="1087"/>
      <c r="SJ263" s="1087"/>
      <c r="SK263" s="1087"/>
      <c r="SL263" s="1087"/>
      <c r="SM263" s="1087"/>
      <c r="SN263" s="1087"/>
      <c r="SO263" s="1087"/>
      <c r="SP263" s="1087"/>
      <c r="SQ263" s="1087"/>
      <c r="SR263" s="1087"/>
      <c r="SS263" s="1087"/>
      <c r="ST263" s="1087"/>
      <c r="SU263" s="1087"/>
      <c r="SV263" s="1087"/>
      <c r="SW263" s="1087"/>
      <c r="SX263" s="1087"/>
      <c r="SY263" s="1087"/>
      <c r="SZ263" s="1087"/>
      <c r="TA263" s="1087"/>
      <c r="TB263" s="1087"/>
      <c r="TC263" s="1087"/>
      <c r="TD263" s="1087"/>
      <c r="TE263" s="1087"/>
      <c r="TF263" s="1087"/>
      <c r="TG263" s="1087"/>
      <c r="TH263" s="1087"/>
      <c r="TI263" s="1087"/>
      <c r="TJ263" s="1087"/>
      <c r="TK263" s="1087"/>
      <c r="TL263" s="1087"/>
      <c r="TM263" s="1087"/>
      <c r="TN263" s="1087"/>
      <c r="TO263" s="1087"/>
      <c r="TP263" s="1087"/>
      <c r="TQ263" s="1087"/>
      <c r="TR263" s="1087"/>
      <c r="TS263" s="1087"/>
      <c r="TT263" s="1087"/>
      <c r="TU263" s="1087"/>
      <c r="TV263" s="1087"/>
      <c r="TW263" s="1087"/>
      <c r="TX263" s="1087"/>
      <c r="TY263" s="1087"/>
      <c r="TZ263" s="1087"/>
      <c r="UA263" s="1087"/>
      <c r="UB263" s="1087"/>
      <c r="UC263" s="1087"/>
      <c r="UD263" s="1087"/>
      <c r="UE263" s="1087"/>
      <c r="UF263" s="1087"/>
      <c r="UG263" s="1087"/>
      <c r="UH263" s="1087"/>
      <c r="UI263" s="1087"/>
      <c r="UJ263" s="1087"/>
      <c r="UK263" s="1087"/>
      <c r="UL263" s="1087"/>
      <c r="UM263" s="1087"/>
      <c r="UN263" s="1087"/>
      <c r="UO263" s="1087"/>
      <c r="UP263" s="1087"/>
      <c r="UQ263" s="1087"/>
      <c r="UR263" s="1087"/>
      <c r="US263" s="1087"/>
      <c r="UT263" s="1087"/>
      <c r="UU263" s="1087"/>
      <c r="UV263" s="1087"/>
      <c r="UW263" s="1087"/>
      <c r="UX263" s="1087"/>
      <c r="UY263" s="1087"/>
      <c r="UZ263" s="1087"/>
      <c r="VA263" s="1087"/>
      <c r="VB263" s="1087"/>
      <c r="VC263" s="1087"/>
      <c r="VD263" s="1087"/>
      <c r="VE263" s="1087"/>
      <c r="VF263" s="1087"/>
      <c r="VG263" s="1087"/>
      <c r="VH263" s="1087"/>
      <c r="VI263" s="1087"/>
      <c r="VJ263" s="1087"/>
      <c r="VK263" s="1087"/>
      <c r="VL263" s="1087"/>
      <c r="VM263" s="1087"/>
      <c r="VN263" s="1087"/>
      <c r="VO263" s="1087"/>
      <c r="VP263" s="1087"/>
      <c r="VQ263" s="1087"/>
      <c r="VR263" s="1087"/>
      <c r="VS263" s="1087"/>
      <c r="VT263" s="1087"/>
      <c r="VU263" s="1087"/>
      <c r="VV263" s="1087"/>
      <c r="VW263" s="1087"/>
      <c r="VX263" s="1087"/>
      <c r="VY263" s="1087"/>
      <c r="VZ263" s="1087"/>
      <c r="WA263" s="1087"/>
      <c r="WB263" s="1087"/>
      <c r="WC263" s="1087"/>
      <c r="WD263" s="1087"/>
      <c r="WE263" s="1087"/>
      <c r="WF263" s="1087"/>
      <c r="WG263" s="1087"/>
      <c r="WH263" s="1087"/>
      <c r="WI263" s="1087"/>
      <c r="WJ263" s="1087"/>
      <c r="WK263" s="1087"/>
      <c r="WL263" s="1087"/>
      <c r="WM263" s="1087"/>
      <c r="WN263" s="1087"/>
      <c r="WO263" s="1087"/>
      <c r="WP263" s="1087"/>
      <c r="WQ263" s="1087"/>
      <c r="WR263" s="1087"/>
      <c r="WS263" s="1087"/>
      <c r="WT263" s="1087"/>
      <c r="WU263" s="1087"/>
      <c r="WV263" s="1087"/>
      <c r="WW263" s="1087"/>
      <c r="WX263" s="1087"/>
      <c r="WY263" s="1087"/>
      <c r="WZ263" s="1087"/>
      <c r="XA263" s="1087"/>
      <c r="XB263" s="1087"/>
      <c r="XC263" s="1087"/>
      <c r="XD263" s="1087"/>
      <c r="XE263" s="1087"/>
      <c r="XF263" s="1087"/>
      <c r="XG263" s="1087"/>
      <c r="XH263" s="1087"/>
      <c r="XI263" s="1087"/>
      <c r="XJ263" s="1087"/>
      <c r="XK263" s="1087"/>
      <c r="XL263" s="1087"/>
      <c r="XM263" s="1087"/>
      <c r="XN263" s="1087"/>
      <c r="XO263" s="1087"/>
      <c r="XP263" s="1087"/>
      <c r="XQ263" s="1087"/>
      <c r="XR263" s="1087"/>
      <c r="XS263" s="1087"/>
      <c r="XT263" s="1087"/>
      <c r="XU263" s="1087"/>
      <c r="XV263" s="1087"/>
      <c r="XW263" s="1087"/>
      <c r="XX263" s="1087"/>
      <c r="XY263" s="1087"/>
      <c r="XZ263" s="1087"/>
      <c r="YA263" s="1087"/>
      <c r="YB263" s="1087"/>
      <c r="YC263" s="1087"/>
      <c r="YD263" s="1087"/>
      <c r="YE263" s="1087"/>
      <c r="YF263" s="1087"/>
      <c r="YG263" s="1087"/>
      <c r="YH263" s="1087"/>
      <c r="YI263" s="1087"/>
      <c r="YJ263" s="1087"/>
      <c r="YK263" s="1087"/>
      <c r="YL263" s="1087"/>
      <c r="YM263" s="1087"/>
      <c r="YN263" s="1087"/>
      <c r="YO263" s="1087"/>
      <c r="YP263" s="1087"/>
      <c r="YQ263" s="1087"/>
      <c r="YR263" s="1087"/>
      <c r="YS263" s="1087"/>
      <c r="YT263" s="1087"/>
      <c r="YU263" s="1087"/>
      <c r="YV263" s="1087"/>
      <c r="YW263" s="1087"/>
      <c r="YX263" s="1087"/>
      <c r="YY263" s="1087"/>
      <c r="YZ263" s="1087"/>
      <c r="ZA263" s="1087"/>
      <c r="ZB263" s="1087"/>
      <c r="ZC263" s="1087"/>
      <c r="ZD263" s="1087"/>
      <c r="ZE263" s="1087"/>
      <c r="ZF263" s="1087"/>
      <c r="ZG263" s="1087"/>
      <c r="ZH263" s="1087"/>
      <c r="ZI263" s="1087"/>
      <c r="ZJ263" s="1087"/>
      <c r="ZK263" s="1087"/>
      <c r="ZL263" s="1087"/>
      <c r="ZM263" s="1087"/>
      <c r="ZN263" s="1087"/>
      <c r="ZO263" s="1087"/>
      <c r="ZP263" s="1087"/>
      <c r="ZQ263" s="1087"/>
      <c r="ZR263" s="1087"/>
      <c r="ZS263" s="1087"/>
      <c r="ZT263" s="1087"/>
      <c r="ZU263" s="1087"/>
      <c r="ZV263" s="1087"/>
      <c r="ZW263" s="1087"/>
      <c r="ZX263" s="1087"/>
      <c r="ZY263" s="1087"/>
      <c r="ZZ263" s="1087"/>
      <c r="AAA263" s="1087"/>
      <c r="AAB263" s="1087"/>
      <c r="AAC263" s="1087"/>
      <c r="AAD263" s="1087"/>
      <c r="AAE263" s="1087"/>
      <c r="AAF263" s="1087"/>
      <c r="AAG263" s="1087"/>
      <c r="AAH263" s="1087"/>
      <c r="AAI263" s="1087"/>
      <c r="AAJ263" s="1087"/>
      <c r="AAK263" s="1087"/>
      <c r="AAL263" s="1087"/>
      <c r="AAM263" s="1087"/>
      <c r="AAN263" s="1087"/>
      <c r="AAO263" s="1087"/>
      <c r="AAP263" s="1087"/>
      <c r="AAQ263" s="1087"/>
      <c r="AAR263" s="1087"/>
      <c r="AAS263" s="1087"/>
      <c r="AAT263" s="1087"/>
      <c r="AAU263" s="1087"/>
      <c r="AAV263" s="1087"/>
      <c r="AAW263" s="1087"/>
      <c r="AAX263" s="1087"/>
      <c r="AAY263" s="1087"/>
      <c r="AAZ263" s="1087"/>
      <c r="ABA263" s="1087"/>
      <c r="ABB263" s="1087"/>
      <c r="ABC263" s="1087"/>
      <c r="ABD263" s="1087"/>
      <c r="ABE263" s="1087"/>
      <c r="ABF263" s="1087"/>
      <c r="ABG263" s="1087"/>
      <c r="ABH263" s="1087"/>
      <c r="ABI263" s="1087"/>
      <c r="ABJ263" s="1087"/>
      <c r="ABK263" s="1087"/>
      <c r="ABL263" s="1087"/>
      <c r="ABM263" s="1087"/>
      <c r="ABN263" s="1087"/>
      <c r="ABO263" s="1087"/>
      <c r="ABP263" s="1087"/>
      <c r="ABQ263" s="1087"/>
      <c r="ABR263" s="1087"/>
      <c r="ABS263" s="1087"/>
      <c r="ABT263" s="1087"/>
      <c r="ABU263" s="1087"/>
      <c r="ABV263" s="1087"/>
      <c r="ABW263" s="1087"/>
      <c r="ABX263" s="1087"/>
      <c r="ABY263" s="1087"/>
      <c r="ABZ263" s="1087"/>
      <c r="ACA263" s="1087"/>
      <c r="ACB263" s="1087"/>
      <c r="ACC263" s="1087"/>
      <c r="ACD263" s="1087"/>
      <c r="ACE263" s="1087"/>
      <c r="ACF263" s="1087"/>
      <c r="ACG263" s="1087"/>
      <c r="ACH263" s="1087"/>
      <c r="ACI263" s="1087"/>
      <c r="ACJ263" s="1087"/>
      <c r="ACK263" s="1087"/>
      <c r="ACL263" s="1087"/>
      <c r="ACM263" s="1087"/>
      <c r="ACN263" s="1087"/>
      <c r="ACO263" s="1087"/>
      <c r="ACP263" s="1087"/>
      <c r="ACQ263" s="1087"/>
      <c r="ACR263" s="1087"/>
      <c r="ACS263" s="1087"/>
      <c r="ACT263" s="1087"/>
      <c r="ACU263" s="1087"/>
      <c r="ACV263" s="1087"/>
      <c r="ACW263" s="1087"/>
      <c r="ACX263" s="1087"/>
      <c r="ACY263" s="1087"/>
      <c r="ACZ263" s="1087"/>
      <c r="ADA263" s="1087"/>
      <c r="ADB263" s="1087"/>
      <c r="ADC263" s="1087"/>
      <c r="ADD263" s="1087"/>
      <c r="ADE263" s="1087"/>
      <c r="ADF263" s="1087"/>
      <c r="ADG263" s="1087"/>
      <c r="ADH263" s="1087"/>
      <c r="ADI263" s="1087"/>
      <c r="ADJ263" s="1087"/>
      <c r="ADK263" s="1087"/>
      <c r="ADL263" s="1087"/>
      <c r="ADM263" s="1087"/>
      <c r="ADN263" s="1087"/>
      <c r="ADO263" s="1087"/>
      <c r="ADP263" s="1087"/>
      <c r="ADQ263" s="1087"/>
      <c r="ADR263" s="1087"/>
      <c r="ADS263" s="1087"/>
      <c r="ADT263" s="1087"/>
      <c r="ADU263" s="1087"/>
      <c r="ADV263" s="1087"/>
      <c r="ADW263" s="1087"/>
      <c r="ADX263" s="1087"/>
      <c r="ADY263" s="1087"/>
      <c r="ADZ263" s="1087"/>
      <c r="AEA263" s="1087"/>
      <c r="AEB263" s="1087"/>
      <c r="AEC263" s="1087"/>
      <c r="AED263" s="1087"/>
      <c r="AEE263" s="1087"/>
      <c r="AEF263" s="1087"/>
      <c r="AEG263" s="1087"/>
      <c r="AEH263" s="1087"/>
      <c r="AEI263" s="1087"/>
      <c r="AEJ263" s="1087"/>
      <c r="AEK263" s="1087"/>
      <c r="AEL263" s="1087"/>
      <c r="AEM263" s="1087"/>
      <c r="AEN263" s="1087"/>
      <c r="AEO263" s="1087"/>
      <c r="AEP263" s="1087"/>
      <c r="AEQ263" s="1087"/>
      <c r="AER263" s="1087"/>
      <c r="AES263" s="1087"/>
      <c r="AET263" s="1087"/>
      <c r="AEU263" s="1087"/>
      <c r="AEV263" s="1087"/>
      <c r="AEW263" s="1087"/>
      <c r="AEX263" s="1087"/>
      <c r="AEY263" s="1087"/>
      <c r="AEZ263" s="1087"/>
      <c r="AFA263" s="1087"/>
      <c r="AFB263" s="1087"/>
      <c r="AFC263" s="1087"/>
      <c r="AFD263" s="1087"/>
      <c r="AFE263" s="1087"/>
      <c r="AFF263" s="1087"/>
      <c r="AFG263" s="1087"/>
      <c r="AFH263" s="1087"/>
      <c r="AFI263" s="1087"/>
      <c r="AFJ263" s="1087"/>
      <c r="AFK263" s="1087"/>
      <c r="AFL263" s="1087"/>
      <c r="AFM263" s="1087"/>
      <c r="AFN263" s="1087"/>
      <c r="AFO263" s="1087"/>
      <c r="AFP263" s="1087"/>
      <c r="AFQ263" s="1087"/>
      <c r="AFR263" s="1087"/>
      <c r="AFS263" s="1087"/>
      <c r="AFT263" s="1087"/>
      <c r="AFU263" s="1087"/>
      <c r="AFV263" s="1087"/>
      <c r="AFW263" s="1087"/>
      <c r="AFX263" s="1087"/>
      <c r="AFY263" s="1087"/>
      <c r="AFZ263" s="1087"/>
      <c r="AGA263" s="1087"/>
      <c r="AGB263" s="1087"/>
      <c r="AGC263" s="1087"/>
      <c r="AGD263" s="1087"/>
      <c r="AGE263" s="1087"/>
      <c r="AGF263" s="1087"/>
      <c r="AGG263" s="1087"/>
      <c r="AGH263" s="1087"/>
      <c r="AGI263" s="1087"/>
      <c r="AGJ263" s="1087"/>
      <c r="AGK263" s="1087"/>
      <c r="AGL263" s="1087"/>
      <c r="AGM263" s="1087"/>
      <c r="AGN263" s="1087"/>
      <c r="AGO263" s="1087"/>
      <c r="AGP263" s="1087"/>
      <c r="AGQ263" s="1087"/>
      <c r="AGR263" s="1087"/>
      <c r="AGS263" s="1087"/>
      <c r="AGT263" s="1087"/>
      <c r="AGU263" s="1087"/>
      <c r="AGV263" s="1087"/>
      <c r="AGW263" s="1087"/>
      <c r="AGX263" s="1087"/>
      <c r="AGY263" s="1087"/>
      <c r="AGZ263" s="1087"/>
      <c r="AHA263" s="1087"/>
      <c r="AHB263" s="1087"/>
      <c r="AHC263" s="1087"/>
      <c r="AHD263" s="1087"/>
      <c r="AHE263" s="1087"/>
      <c r="AHF263" s="1087"/>
      <c r="AHG263" s="1087"/>
      <c r="AHH263" s="1087"/>
      <c r="AHI263" s="1087"/>
      <c r="AHJ263" s="1087"/>
      <c r="AHK263" s="1087"/>
      <c r="AHL263" s="1087"/>
      <c r="AHM263" s="1087"/>
      <c r="AHN263" s="1087"/>
      <c r="AHO263" s="1087"/>
      <c r="AHP263" s="1087"/>
      <c r="AHQ263" s="1087"/>
      <c r="AHR263" s="1087"/>
      <c r="AHS263" s="1087"/>
      <c r="AHT263" s="1087"/>
      <c r="AHU263" s="1087"/>
      <c r="AHV263" s="1087"/>
      <c r="AHW263" s="1087"/>
      <c r="AHX263" s="1087"/>
      <c r="AHY263" s="1087"/>
      <c r="AHZ263" s="1087"/>
      <c r="AIA263" s="1087"/>
      <c r="AIB263" s="1087"/>
      <c r="AIC263" s="1087"/>
      <c r="AID263" s="1087"/>
      <c r="AIE263" s="1087"/>
      <c r="AIF263" s="1087"/>
      <c r="AIG263" s="1087"/>
      <c r="AIH263" s="1087"/>
      <c r="AII263" s="1087"/>
      <c r="AIJ263" s="1087"/>
      <c r="AIK263" s="1087"/>
      <c r="AIL263" s="1087"/>
      <c r="AIM263" s="1087"/>
      <c r="AIN263" s="1087"/>
      <c r="AIO263" s="1087"/>
      <c r="AIP263" s="1087"/>
      <c r="AIQ263" s="1087"/>
      <c r="AIR263" s="1087"/>
      <c r="AIS263" s="1087"/>
      <c r="AIT263" s="1087"/>
      <c r="AIU263" s="1087"/>
      <c r="AIV263" s="1087"/>
      <c r="AIW263" s="1087"/>
      <c r="AIX263" s="1087"/>
      <c r="AIY263" s="1087"/>
      <c r="AIZ263" s="1087"/>
      <c r="AJA263" s="1087"/>
      <c r="AJB263" s="1087"/>
      <c r="AJC263" s="1087"/>
      <c r="AJD263" s="1087"/>
      <c r="AJE263" s="1087"/>
      <c r="AJF263" s="1087"/>
      <c r="AJG263" s="1087"/>
      <c r="AJH263" s="1087"/>
      <c r="AJI263" s="1087"/>
      <c r="AJJ263" s="1087"/>
      <c r="AJK263" s="1087"/>
      <c r="AJL263" s="1087"/>
      <c r="AJM263" s="1087"/>
      <c r="AJN263" s="1087"/>
      <c r="AJO263" s="1087"/>
      <c r="AJP263" s="1087"/>
      <c r="AJQ263" s="1087"/>
      <c r="AJR263" s="1087"/>
      <c r="AJS263" s="1087"/>
      <c r="AJT263" s="1087"/>
      <c r="AJU263" s="1087"/>
      <c r="AJV263" s="1087"/>
      <c r="AJW263" s="1087"/>
      <c r="AJX263" s="1087"/>
      <c r="AJY263" s="1087"/>
      <c r="AJZ263" s="1087"/>
      <c r="AKA263" s="1087"/>
      <c r="AKB263" s="1087"/>
      <c r="AKC263" s="1087"/>
      <c r="AKD263" s="1087"/>
      <c r="AKE263" s="1087"/>
      <c r="AKF263" s="1087"/>
      <c r="AKG263" s="1087"/>
      <c r="AKH263" s="1087"/>
      <c r="AKI263" s="1087"/>
      <c r="AKJ263" s="1087"/>
      <c r="AKK263" s="1087"/>
      <c r="AKL263" s="1087"/>
      <c r="AKM263" s="1087"/>
      <c r="AKN263" s="1087"/>
      <c r="AKO263" s="1087"/>
      <c r="AKP263" s="1087"/>
      <c r="AKQ263" s="1087"/>
      <c r="AKR263" s="1087"/>
      <c r="AKS263" s="1087"/>
      <c r="AKT263" s="1087"/>
      <c r="AKU263" s="1087"/>
      <c r="AKV263" s="1087"/>
      <c r="AKW263" s="1087"/>
      <c r="AKX263" s="1087"/>
      <c r="AKY263" s="1087"/>
      <c r="AKZ263" s="1087"/>
      <c r="ALA263" s="1087"/>
      <c r="ALB263" s="1087"/>
      <c r="ALC263" s="1087"/>
      <c r="ALD263" s="1087"/>
      <c r="ALE263" s="1087"/>
      <c r="ALF263" s="1087"/>
      <c r="ALG263" s="1087"/>
      <c r="ALH263" s="1087"/>
      <c r="ALI263" s="1087"/>
      <c r="ALJ263" s="1087"/>
      <c r="ALK263" s="1087"/>
      <c r="ALL263" s="1087"/>
      <c r="ALM263" s="1087"/>
      <c r="ALN263" s="1087"/>
      <c r="ALO263" s="1087"/>
      <c r="ALP263" s="1087"/>
      <c r="ALQ263" s="1087"/>
      <c r="ALR263" s="1087"/>
      <c r="ALS263" s="1087"/>
      <c r="ALT263" s="1087"/>
      <c r="ALU263" s="1087"/>
      <c r="ALV263" s="1087"/>
      <c r="ALW263" s="1087"/>
      <c r="ALX263" s="1087"/>
      <c r="ALY263" s="1087"/>
      <c r="ALZ263" s="1087"/>
      <c r="AMA263" s="1087"/>
      <c r="AMB263" s="1087"/>
      <c r="AMC263" s="1087"/>
      <c r="AMD263" s="1087"/>
      <c r="AME263" s="1087"/>
      <c r="AMF263" s="1087"/>
      <c r="AMG263" s="1087"/>
      <c r="AMH263" s="1087"/>
    </row>
    <row r="264" spans="1:1025" s="793" customFormat="1" ht="12" x14ac:dyDescent="0.2">
      <c r="A264" s="1113" t="s">
        <v>2862</v>
      </c>
      <c r="B264" s="793" t="s">
        <v>2863</v>
      </c>
      <c r="C264" s="1085">
        <v>2213073853.3499999</v>
      </c>
      <c r="D264" s="1085">
        <v>578104178.12</v>
      </c>
      <c r="E264" s="1085">
        <v>2791178031.4699998</v>
      </c>
      <c r="F264" s="1085">
        <v>1821484538.6099999</v>
      </c>
      <c r="G264" s="1085">
        <v>969693492.86000001</v>
      </c>
      <c r="H264" s="1357">
        <f t="shared" si="7"/>
        <v>0.65258629799787371</v>
      </c>
      <c r="I264" s="1087"/>
      <c r="J264" s="1087"/>
      <c r="K264" s="1087"/>
      <c r="L264" s="1087"/>
      <c r="M264" s="1087"/>
      <c r="N264" s="1087"/>
      <c r="O264" s="1087"/>
      <c r="P264" s="1087"/>
      <c r="Q264" s="1087"/>
      <c r="R264" s="1087"/>
      <c r="S264" s="1087"/>
      <c r="T264" s="1087"/>
      <c r="U264" s="1087"/>
      <c r="V264" s="1087"/>
      <c r="W264" s="1087"/>
      <c r="X264" s="1087"/>
      <c r="Y264" s="1087"/>
      <c r="Z264" s="1087"/>
      <c r="AA264" s="1087"/>
      <c r="AB264" s="1087"/>
      <c r="AC264" s="1087"/>
      <c r="AD264" s="1087"/>
      <c r="AE264" s="1087"/>
      <c r="AF264" s="1087"/>
      <c r="AG264" s="1087"/>
      <c r="AH264" s="1087"/>
      <c r="AI264" s="1087"/>
      <c r="AJ264" s="1087"/>
      <c r="AK264" s="1087"/>
      <c r="AL264" s="1087"/>
      <c r="AM264" s="1087"/>
      <c r="AN264" s="1087"/>
      <c r="AO264" s="1087"/>
      <c r="AP264" s="1087"/>
      <c r="AQ264" s="1087"/>
      <c r="AR264" s="1087"/>
      <c r="AS264" s="1087"/>
      <c r="AT264" s="1087"/>
      <c r="AU264" s="1087"/>
      <c r="AV264" s="1087"/>
      <c r="AW264" s="1087"/>
      <c r="AX264" s="1087"/>
      <c r="AY264" s="1087"/>
      <c r="AZ264" s="1087"/>
      <c r="BA264" s="1087"/>
      <c r="BB264" s="1087"/>
      <c r="BC264" s="1087"/>
      <c r="BD264" s="1087"/>
      <c r="BE264" s="1087"/>
      <c r="BF264" s="1087"/>
      <c r="BG264" s="1087"/>
      <c r="BH264" s="1087"/>
      <c r="BI264" s="1087"/>
      <c r="BJ264" s="1087"/>
      <c r="BK264" s="1087"/>
      <c r="BL264" s="1087"/>
      <c r="BM264" s="1087"/>
      <c r="BN264" s="1087"/>
      <c r="BO264" s="1087"/>
      <c r="BP264" s="1087"/>
      <c r="BQ264" s="1087"/>
      <c r="BR264" s="1087"/>
      <c r="BS264" s="1087"/>
      <c r="BT264" s="1087"/>
      <c r="BU264" s="1087"/>
      <c r="BV264" s="1087"/>
      <c r="BW264" s="1087"/>
      <c r="BX264" s="1087"/>
      <c r="BY264" s="1087"/>
      <c r="BZ264" s="1087"/>
      <c r="CA264" s="1087"/>
      <c r="CB264" s="1087"/>
      <c r="CC264" s="1087"/>
      <c r="CD264" s="1087"/>
      <c r="CE264" s="1087"/>
      <c r="CF264" s="1087"/>
      <c r="CG264" s="1087"/>
      <c r="CH264" s="1087"/>
      <c r="CI264" s="1087"/>
      <c r="CJ264" s="1087"/>
      <c r="CK264" s="1087"/>
      <c r="CL264" s="1087"/>
      <c r="CM264" s="1087"/>
      <c r="CN264" s="1087"/>
      <c r="CO264" s="1087"/>
      <c r="CP264" s="1087"/>
      <c r="CQ264" s="1087"/>
      <c r="CR264" s="1087"/>
      <c r="CS264" s="1087"/>
      <c r="CT264" s="1087"/>
      <c r="CU264" s="1087"/>
      <c r="CV264" s="1087"/>
      <c r="CW264" s="1087"/>
      <c r="CX264" s="1087"/>
      <c r="CY264" s="1087"/>
      <c r="CZ264" s="1087"/>
      <c r="DA264" s="1087"/>
      <c r="DB264" s="1087"/>
      <c r="DC264" s="1087"/>
      <c r="DD264" s="1087"/>
      <c r="DE264" s="1087"/>
      <c r="DF264" s="1087"/>
      <c r="DG264" s="1087"/>
      <c r="DH264" s="1087"/>
      <c r="DI264" s="1087"/>
      <c r="DJ264" s="1087"/>
      <c r="DK264" s="1087"/>
      <c r="DL264" s="1087"/>
      <c r="DM264" s="1087"/>
      <c r="DN264" s="1087"/>
      <c r="DO264" s="1087"/>
      <c r="DP264" s="1087"/>
      <c r="DQ264" s="1087"/>
      <c r="DR264" s="1087"/>
      <c r="DS264" s="1087"/>
      <c r="DT264" s="1087"/>
      <c r="DU264" s="1087"/>
      <c r="DV264" s="1087"/>
      <c r="DW264" s="1087"/>
      <c r="DX264" s="1087"/>
      <c r="DY264" s="1087"/>
      <c r="DZ264" s="1087"/>
      <c r="EA264" s="1087"/>
      <c r="EB264" s="1087"/>
      <c r="EC264" s="1087"/>
      <c r="ED264" s="1087"/>
      <c r="EE264" s="1087"/>
      <c r="EF264" s="1087"/>
      <c r="EG264" s="1087"/>
      <c r="EH264" s="1087"/>
      <c r="EI264" s="1087"/>
      <c r="EJ264" s="1087"/>
      <c r="EK264" s="1087"/>
      <c r="EL264" s="1087"/>
      <c r="EM264" s="1087"/>
      <c r="EN264" s="1087"/>
      <c r="EO264" s="1087"/>
      <c r="EP264" s="1087"/>
      <c r="EQ264" s="1087"/>
      <c r="ER264" s="1087"/>
      <c r="ES264" s="1087"/>
      <c r="ET264" s="1087"/>
      <c r="EU264" s="1087"/>
      <c r="EV264" s="1087"/>
      <c r="EW264" s="1087"/>
      <c r="EX264" s="1087"/>
      <c r="EY264" s="1087"/>
      <c r="EZ264" s="1087"/>
      <c r="FA264" s="1087"/>
      <c r="FB264" s="1087"/>
      <c r="FC264" s="1087"/>
      <c r="FD264" s="1087"/>
      <c r="FE264" s="1087"/>
      <c r="FF264" s="1087"/>
      <c r="FG264" s="1087"/>
      <c r="FH264" s="1087"/>
      <c r="FI264" s="1087"/>
      <c r="FJ264" s="1087"/>
      <c r="FK264" s="1087"/>
      <c r="FL264" s="1087"/>
      <c r="FM264" s="1087"/>
      <c r="FN264" s="1087"/>
      <c r="FO264" s="1087"/>
      <c r="FP264" s="1087"/>
      <c r="FQ264" s="1087"/>
      <c r="FR264" s="1087"/>
      <c r="FS264" s="1087"/>
      <c r="FT264" s="1087"/>
      <c r="FU264" s="1087"/>
      <c r="FV264" s="1087"/>
      <c r="FW264" s="1087"/>
      <c r="FX264" s="1087"/>
      <c r="FY264" s="1087"/>
      <c r="FZ264" s="1087"/>
      <c r="GA264" s="1087"/>
      <c r="GB264" s="1087"/>
      <c r="GC264" s="1087"/>
      <c r="GD264" s="1087"/>
      <c r="GE264" s="1087"/>
      <c r="GF264" s="1087"/>
      <c r="GG264" s="1087"/>
      <c r="GH264" s="1087"/>
      <c r="GI264" s="1087"/>
      <c r="GJ264" s="1087"/>
      <c r="GK264" s="1087"/>
      <c r="GL264" s="1087"/>
      <c r="GM264" s="1087"/>
      <c r="GN264" s="1087"/>
      <c r="GO264" s="1087"/>
      <c r="GP264" s="1087"/>
      <c r="GQ264" s="1087"/>
      <c r="GR264" s="1087"/>
      <c r="GS264" s="1087"/>
      <c r="GT264" s="1087"/>
      <c r="GU264" s="1087"/>
      <c r="GV264" s="1087"/>
      <c r="GW264" s="1087"/>
      <c r="GX264" s="1087"/>
      <c r="GY264" s="1087"/>
      <c r="GZ264" s="1087"/>
      <c r="HA264" s="1087"/>
      <c r="HB264" s="1087"/>
      <c r="HC264" s="1087"/>
      <c r="HD264" s="1087"/>
      <c r="HE264" s="1087"/>
      <c r="HF264" s="1087"/>
      <c r="HG264" s="1087"/>
      <c r="HH264" s="1087"/>
      <c r="HI264" s="1087"/>
      <c r="HJ264" s="1087"/>
      <c r="HK264" s="1087"/>
      <c r="HL264" s="1087"/>
      <c r="HM264" s="1087"/>
      <c r="HN264" s="1087"/>
      <c r="HO264" s="1087"/>
      <c r="HP264" s="1087"/>
      <c r="HQ264" s="1087"/>
      <c r="HR264" s="1087"/>
      <c r="HS264" s="1087"/>
      <c r="HT264" s="1087"/>
      <c r="HU264" s="1087"/>
      <c r="HV264" s="1087"/>
      <c r="HW264" s="1087"/>
      <c r="HX264" s="1087"/>
      <c r="HY264" s="1087"/>
      <c r="HZ264" s="1087"/>
      <c r="IA264" s="1087"/>
      <c r="IB264" s="1087"/>
      <c r="IC264" s="1087"/>
      <c r="ID264" s="1087"/>
      <c r="IE264" s="1087"/>
      <c r="IF264" s="1087"/>
      <c r="IG264" s="1087"/>
      <c r="IH264" s="1087"/>
      <c r="II264" s="1087"/>
      <c r="IJ264" s="1087"/>
      <c r="IK264" s="1087"/>
      <c r="IL264" s="1087"/>
      <c r="IM264" s="1087"/>
      <c r="IN264" s="1087"/>
      <c r="IO264" s="1087"/>
      <c r="IP264" s="1087"/>
      <c r="IQ264" s="1087"/>
      <c r="IR264" s="1087"/>
      <c r="IS264" s="1087"/>
      <c r="IT264" s="1087"/>
      <c r="IU264" s="1087"/>
      <c r="IV264" s="1087"/>
      <c r="IW264" s="1087"/>
      <c r="IX264" s="1087"/>
      <c r="IY264" s="1087"/>
      <c r="IZ264" s="1087"/>
      <c r="JA264" s="1087"/>
      <c r="JB264" s="1087"/>
      <c r="JC264" s="1087"/>
      <c r="JD264" s="1087"/>
      <c r="JE264" s="1087"/>
      <c r="JF264" s="1087"/>
      <c r="JG264" s="1087"/>
      <c r="JH264" s="1087"/>
      <c r="JI264" s="1087"/>
      <c r="JJ264" s="1087"/>
      <c r="JK264" s="1087"/>
      <c r="JL264" s="1087"/>
      <c r="JM264" s="1087"/>
      <c r="JN264" s="1087"/>
      <c r="JO264" s="1087"/>
      <c r="JP264" s="1087"/>
      <c r="JQ264" s="1087"/>
      <c r="JR264" s="1087"/>
      <c r="JS264" s="1087"/>
      <c r="JT264" s="1087"/>
      <c r="JU264" s="1087"/>
      <c r="JV264" s="1087"/>
      <c r="JW264" s="1087"/>
      <c r="JX264" s="1087"/>
      <c r="JY264" s="1087"/>
      <c r="JZ264" s="1087"/>
      <c r="KA264" s="1087"/>
      <c r="KB264" s="1087"/>
      <c r="KC264" s="1087"/>
      <c r="KD264" s="1087"/>
      <c r="KE264" s="1087"/>
      <c r="KF264" s="1087"/>
      <c r="KG264" s="1087"/>
      <c r="KH264" s="1087"/>
      <c r="KI264" s="1087"/>
      <c r="KJ264" s="1087"/>
      <c r="KK264" s="1087"/>
      <c r="KL264" s="1087"/>
      <c r="KM264" s="1087"/>
      <c r="KN264" s="1087"/>
      <c r="KO264" s="1087"/>
      <c r="KP264" s="1087"/>
      <c r="KQ264" s="1087"/>
      <c r="KR264" s="1087"/>
      <c r="KS264" s="1087"/>
      <c r="KT264" s="1087"/>
      <c r="KU264" s="1087"/>
      <c r="KV264" s="1087"/>
      <c r="KW264" s="1087"/>
      <c r="KX264" s="1087"/>
      <c r="KY264" s="1087"/>
      <c r="KZ264" s="1087"/>
      <c r="LA264" s="1087"/>
      <c r="LB264" s="1087"/>
      <c r="LC264" s="1087"/>
      <c r="LD264" s="1087"/>
      <c r="LE264" s="1087"/>
      <c r="LF264" s="1087"/>
      <c r="LG264" s="1087"/>
      <c r="LH264" s="1087"/>
      <c r="LI264" s="1087"/>
      <c r="LJ264" s="1087"/>
      <c r="LK264" s="1087"/>
      <c r="LL264" s="1087"/>
      <c r="LM264" s="1087"/>
      <c r="LN264" s="1087"/>
      <c r="LO264" s="1087"/>
      <c r="LP264" s="1087"/>
      <c r="LQ264" s="1087"/>
      <c r="LR264" s="1087"/>
      <c r="LS264" s="1087"/>
      <c r="LT264" s="1087"/>
      <c r="LU264" s="1087"/>
      <c r="LV264" s="1087"/>
      <c r="LW264" s="1087"/>
      <c r="LX264" s="1087"/>
      <c r="LY264" s="1087"/>
      <c r="LZ264" s="1087"/>
      <c r="MA264" s="1087"/>
      <c r="MB264" s="1087"/>
      <c r="MC264" s="1087"/>
      <c r="MD264" s="1087"/>
      <c r="ME264" s="1087"/>
      <c r="MF264" s="1087"/>
      <c r="MG264" s="1087"/>
      <c r="MH264" s="1087"/>
      <c r="MI264" s="1087"/>
      <c r="MJ264" s="1087"/>
      <c r="MK264" s="1087"/>
      <c r="ML264" s="1087"/>
      <c r="MM264" s="1087"/>
      <c r="MN264" s="1087"/>
      <c r="MO264" s="1087"/>
      <c r="MP264" s="1087"/>
      <c r="MQ264" s="1087"/>
      <c r="MR264" s="1087"/>
      <c r="MS264" s="1087"/>
      <c r="MT264" s="1087"/>
      <c r="MU264" s="1087"/>
      <c r="MV264" s="1087"/>
      <c r="MW264" s="1087"/>
      <c r="MX264" s="1087"/>
      <c r="MY264" s="1087"/>
      <c r="MZ264" s="1087"/>
      <c r="NA264" s="1087"/>
      <c r="NB264" s="1087"/>
      <c r="NC264" s="1087"/>
      <c r="ND264" s="1087"/>
      <c r="NE264" s="1087"/>
      <c r="NF264" s="1087"/>
      <c r="NG264" s="1087"/>
      <c r="NH264" s="1087"/>
      <c r="NI264" s="1087"/>
      <c r="NJ264" s="1087"/>
      <c r="NK264" s="1087"/>
      <c r="NL264" s="1087"/>
      <c r="NM264" s="1087"/>
      <c r="NN264" s="1087"/>
      <c r="NO264" s="1087"/>
      <c r="NP264" s="1087"/>
      <c r="NQ264" s="1087"/>
      <c r="NR264" s="1087"/>
      <c r="NS264" s="1087"/>
      <c r="NT264" s="1087"/>
      <c r="NU264" s="1087"/>
      <c r="NV264" s="1087"/>
      <c r="NW264" s="1087"/>
      <c r="NX264" s="1087"/>
      <c r="NY264" s="1087"/>
      <c r="NZ264" s="1087"/>
      <c r="OA264" s="1087"/>
      <c r="OB264" s="1087"/>
      <c r="OC264" s="1087"/>
      <c r="OD264" s="1087"/>
      <c r="OE264" s="1087"/>
      <c r="OF264" s="1087"/>
      <c r="OG264" s="1087"/>
      <c r="OH264" s="1087"/>
      <c r="OI264" s="1087"/>
      <c r="OJ264" s="1087"/>
      <c r="OK264" s="1087"/>
      <c r="OL264" s="1087"/>
      <c r="OM264" s="1087"/>
      <c r="ON264" s="1087"/>
      <c r="OO264" s="1087"/>
      <c r="OP264" s="1087"/>
      <c r="OQ264" s="1087"/>
      <c r="OR264" s="1087"/>
      <c r="OS264" s="1087"/>
      <c r="OT264" s="1087"/>
      <c r="OU264" s="1087"/>
      <c r="OV264" s="1087"/>
      <c r="OW264" s="1087"/>
      <c r="OX264" s="1087"/>
      <c r="OY264" s="1087"/>
      <c r="OZ264" s="1087"/>
      <c r="PA264" s="1087"/>
      <c r="PB264" s="1087"/>
      <c r="PC264" s="1087"/>
      <c r="PD264" s="1087"/>
      <c r="PE264" s="1087"/>
      <c r="PF264" s="1087"/>
      <c r="PG264" s="1087"/>
      <c r="PH264" s="1087"/>
      <c r="PI264" s="1087"/>
      <c r="PJ264" s="1087"/>
      <c r="PK264" s="1087"/>
      <c r="PL264" s="1087"/>
      <c r="PM264" s="1087"/>
      <c r="PN264" s="1087"/>
      <c r="PO264" s="1087"/>
      <c r="PP264" s="1087"/>
      <c r="PQ264" s="1087"/>
      <c r="PR264" s="1087"/>
      <c r="PS264" s="1087"/>
      <c r="PT264" s="1087"/>
      <c r="PU264" s="1087"/>
      <c r="PV264" s="1087"/>
      <c r="PW264" s="1087"/>
      <c r="PX264" s="1087"/>
      <c r="PY264" s="1087"/>
      <c r="PZ264" s="1087"/>
      <c r="QA264" s="1087"/>
      <c r="QB264" s="1087"/>
      <c r="QC264" s="1087"/>
      <c r="QD264" s="1087"/>
      <c r="QE264" s="1087"/>
      <c r="QF264" s="1087"/>
      <c r="QG264" s="1087"/>
      <c r="QH264" s="1087"/>
      <c r="QI264" s="1087"/>
      <c r="QJ264" s="1087"/>
      <c r="QK264" s="1087"/>
      <c r="QL264" s="1087"/>
      <c r="QM264" s="1087"/>
      <c r="QN264" s="1087"/>
      <c r="QO264" s="1087"/>
      <c r="QP264" s="1087"/>
      <c r="QQ264" s="1087"/>
      <c r="QR264" s="1087"/>
      <c r="QS264" s="1087"/>
      <c r="QT264" s="1087"/>
      <c r="QU264" s="1087"/>
      <c r="QV264" s="1087"/>
      <c r="QW264" s="1087"/>
      <c r="QX264" s="1087"/>
      <c r="QY264" s="1087"/>
      <c r="QZ264" s="1087"/>
      <c r="RA264" s="1087"/>
      <c r="RB264" s="1087"/>
      <c r="RC264" s="1087"/>
      <c r="RD264" s="1087"/>
      <c r="RE264" s="1087"/>
      <c r="RF264" s="1087"/>
      <c r="RG264" s="1087"/>
      <c r="RH264" s="1087"/>
      <c r="RI264" s="1087"/>
      <c r="RJ264" s="1087"/>
      <c r="RK264" s="1087"/>
      <c r="RL264" s="1087"/>
      <c r="RM264" s="1087"/>
      <c r="RN264" s="1087"/>
      <c r="RO264" s="1087"/>
      <c r="RP264" s="1087"/>
      <c r="RQ264" s="1087"/>
      <c r="RR264" s="1087"/>
      <c r="RS264" s="1087"/>
      <c r="RT264" s="1087"/>
      <c r="RU264" s="1087"/>
      <c r="RV264" s="1087"/>
      <c r="RW264" s="1087"/>
      <c r="RX264" s="1087"/>
      <c r="RY264" s="1087"/>
      <c r="RZ264" s="1087"/>
      <c r="SA264" s="1087"/>
      <c r="SB264" s="1087"/>
      <c r="SC264" s="1087"/>
      <c r="SD264" s="1087"/>
      <c r="SE264" s="1087"/>
      <c r="SF264" s="1087"/>
      <c r="SG264" s="1087"/>
      <c r="SH264" s="1087"/>
      <c r="SI264" s="1087"/>
      <c r="SJ264" s="1087"/>
      <c r="SK264" s="1087"/>
      <c r="SL264" s="1087"/>
      <c r="SM264" s="1087"/>
      <c r="SN264" s="1087"/>
      <c r="SO264" s="1087"/>
      <c r="SP264" s="1087"/>
      <c r="SQ264" s="1087"/>
      <c r="SR264" s="1087"/>
      <c r="SS264" s="1087"/>
      <c r="ST264" s="1087"/>
      <c r="SU264" s="1087"/>
      <c r="SV264" s="1087"/>
      <c r="SW264" s="1087"/>
      <c r="SX264" s="1087"/>
      <c r="SY264" s="1087"/>
      <c r="SZ264" s="1087"/>
      <c r="TA264" s="1087"/>
      <c r="TB264" s="1087"/>
      <c r="TC264" s="1087"/>
      <c r="TD264" s="1087"/>
      <c r="TE264" s="1087"/>
      <c r="TF264" s="1087"/>
      <c r="TG264" s="1087"/>
      <c r="TH264" s="1087"/>
      <c r="TI264" s="1087"/>
      <c r="TJ264" s="1087"/>
      <c r="TK264" s="1087"/>
      <c r="TL264" s="1087"/>
      <c r="TM264" s="1087"/>
      <c r="TN264" s="1087"/>
      <c r="TO264" s="1087"/>
      <c r="TP264" s="1087"/>
      <c r="TQ264" s="1087"/>
      <c r="TR264" s="1087"/>
      <c r="TS264" s="1087"/>
      <c r="TT264" s="1087"/>
      <c r="TU264" s="1087"/>
      <c r="TV264" s="1087"/>
      <c r="TW264" s="1087"/>
      <c r="TX264" s="1087"/>
      <c r="TY264" s="1087"/>
      <c r="TZ264" s="1087"/>
      <c r="UA264" s="1087"/>
      <c r="UB264" s="1087"/>
      <c r="UC264" s="1087"/>
      <c r="UD264" s="1087"/>
      <c r="UE264" s="1087"/>
      <c r="UF264" s="1087"/>
      <c r="UG264" s="1087"/>
      <c r="UH264" s="1087"/>
      <c r="UI264" s="1087"/>
      <c r="UJ264" s="1087"/>
      <c r="UK264" s="1087"/>
      <c r="UL264" s="1087"/>
      <c r="UM264" s="1087"/>
      <c r="UN264" s="1087"/>
      <c r="UO264" s="1087"/>
      <c r="UP264" s="1087"/>
      <c r="UQ264" s="1087"/>
      <c r="UR264" s="1087"/>
      <c r="US264" s="1087"/>
      <c r="UT264" s="1087"/>
      <c r="UU264" s="1087"/>
      <c r="UV264" s="1087"/>
      <c r="UW264" s="1087"/>
      <c r="UX264" s="1087"/>
      <c r="UY264" s="1087"/>
      <c r="UZ264" s="1087"/>
      <c r="VA264" s="1087"/>
      <c r="VB264" s="1087"/>
      <c r="VC264" s="1087"/>
      <c r="VD264" s="1087"/>
      <c r="VE264" s="1087"/>
      <c r="VF264" s="1087"/>
      <c r="VG264" s="1087"/>
      <c r="VH264" s="1087"/>
      <c r="VI264" s="1087"/>
      <c r="VJ264" s="1087"/>
      <c r="VK264" s="1087"/>
      <c r="VL264" s="1087"/>
      <c r="VM264" s="1087"/>
      <c r="VN264" s="1087"/>
      <c r="VO264" s="1087"/>
      <c r="VP264" s="1087"/>
      <c r="VQ264" s="1087"/>
      <c r="VR264" s="1087"/>
      <c r="VS264" s="1087"/>
      <c r="VT264" s="1087"/>
      <c r="VU264" s="1087"/>
      <c r="VV264" s="1087"/>
      <c r="VW264" s="1087"/>
      <c r="VX264" s="1087"/>
      <c r="VY264" s="1087"/>
      <c r="VZ264" s="1087"/>
      <c r="WA264" s="1087"/>
      <c r="WB264" s="1087"/>
      <c r="WC264" s="1087"/>
      <c r="WD264" s="1087"/>
      <c r="WE264" s="1087"/>
      <c r="WF264" s="1087"/>
      <c r="WG264" s="1087"/>
      <c r="WH264" s="1087"/>
      <c r="WI264" s="1087"/>
      <c r="WJ264" s="1087"/>
      <c r="WK264" s="1087"/>
      <c r="WL264" s="1087"/>
      <c r="WM264" s="1087"/>
      <c r="WN264" s="1087"/>
      <c r="WO264" s="1087"/>
      <c r="WP264" s="1087"/>
      <c r="WQ264" s="1087"/>
      <c r="WR264" s="1087"/>
      <c r="WS264" s="1087"/>
      <c r="WT264" s="1087"/>
      <c r="WU264" s="1087"/>
      <c r="WV264" s="1087"/>
      <c r="WW264" s="1087"/>
      <c r="WX264" s="1087"/>
      <c r="WY264" s="1087"/>
      <c r="WZ264" s="1087"/>
      <c r="XA264" s="1087"/>
      <c r="XB264" s="1087"/>
      <c r="XC264" s="1087"/>
      <c r="XD264" s="1087"/>
      <c r="XE264" s="1087"/>
      <c r="XF264" s="1087"/>
      <c r="XG264" s="1087"/>
      <c r="XH264" s="1087"/>
      <c r="XI264" s="1087"/>
      <c r="XJ264" s="1087"/>
      <c r="XK264" s="1087"/>
      <c r="XL264" s="1087"/>
      <c r="XM264" s="1087"/>
      <c r="XN264" s="1087"/>
      <c r="XO264" s="1087"/>
      <c r="XP264" s="1087"/>
      <c r="XQ264" s="1087"/>
      <c r="XR264" s="1087"/>
      <c r="XS264" s="1087"/>
      <c r="XT264" s="1087"/>
      <c r="XU264" s="1087"/>
      <c r="XV264" s="1087"/>
      <c r="XW264" s="1087"/>
      <c r="XX264" s="1087"/>
      <c r="XY264" s="1087"/>
      <c r="XZ264" s="1087"/>
      <c r="YA264" s="1087"/>
      <c r="YB264" s="1087"/>
      <c r="YC264" s="1087"/>
      <c r="YD264" s="1087"/>
      <c r="YE264" s="1087"/>
      <c r="YF264" s="1087"/>
      <c r="YG264" s="1087"/>
      <c r="YH264" s="1087"/>
      <c r="YI264" s="1087"/>
      <c r="YJ264" s="1087"/>
      <c r="YK264" s="1087"/>
      <c r="YL264" s="1087"/>
      <c r="YM264" s="1087"/>
      <c r="YN264" s="1087"/>
      <c r="YO264" s="1087"/>
      <c r="YP264" s="1087"/>
      <c r="YQ264" s="1087"/>
      <c r="YR264" s="1087"/>
      <c r="YS264" s="1087"/>
      <c r="YT264" s="1087"/>
      <c r="YU264" s="1087"/>
      <c r="YV264" s="1087"/>
      <c r="YW264" s="1087"/>
      <c r="YX264" s="1087"/>
      <c r="YY264" s="1087"/>
      <c r="YZ264" s="1087"/>
      <c r="ZA264" s="1087"/>
      <c r="ZB264" s="1087"/>
      <c r="ZC264" s="1087"/>
      <c r="ZD264" s="1087"/>
      <c r="ZE264" s="1087"/>
      <c r="ZF264" s="1087"/>
      <c r="ZG264" s="1087"/>
      <c r="ZH264" s="1087"/>
      <c r="ZI264" s="1087"/>
      <c r="ZJ264" s="1087"/>
      <c r="ZK264" s="1087"/>
      <c r="ZL264" s="1087"/>
      <c r="ZM264" s="1087"/>
      <c r="ZN264" s="1087"/>
      <c r="ZO264" s="1087"/>
      <c r="ZP264" s="1087"/>
      <c r="ZQ264" s="1087"/>
      <c r="ZR264" s="1087"/>
      <c r="ZS264" s="1087"/>
      <c r="ZT264" s="1087"/>
      <c r="ZU264" s="1087"/>
      <c r="ZV264" s="1087"/>
      <c r="ZW264" s="1087"/>
      <c r="ZX264" s="1087"/>
      <c r="ZY264" s="1087"/>
      <c r="ZZ264" s="1087"/>
      <c r="AAA264" s="1087"/>
      <c r="AAB264" s="1087"/>
      <c r="AAC264" s="1087"/>
      <c r="AAD264" s="1087"/>
      <c r="AAE264" s="1087"/>
      <c r="AAF264" s="1087"/>
      <c r="AAG264" s="1087"/>
      <c r="AAH264" s="1087"/>
      <c r="AAI264" s="1087"/>
      <c r="AAJ264" s="1087"/>
      <c r="AAK264" s="1087"/>
      <c r="AAL264" s="1087"/>
      <c r="AAM264" s="1087"/>
      <c r="AAN264" s="1087"/>
      <c r="AAO264" s="1087"/>
      <c r="AAP264" s="1087"/>
      <c r="AAQ264" s="1087"/>
      <c r="AAR264" s="1087"/>
      <c r="AAS264" s="1087"/>
      <c r="AAT264" s="1087"/>
      <c r="AAU264" s="1087"/>
      <c r="AAV264" s="1087"/>
      <c r="AAW264" s="1087"/>
      <c r="AAX264" s="1087"/>
      <c r="AAY264" s="1087"/>
      <c r="AAZ264" s="1087"/>
      <c r="ABA264" s="1087"/>
      <c r="ABB264" s="1087"/>
      <c r="ABC264" s="1087"/>
      <c r="ABD264" s="1087"/>
      <c r="ABE264" s="1087"/>
      <c r="ABF264" s="1087"/>
      <c r="ABG264" s="1087"/>
      <c r="ABH264" s="1087"/>
      <c r="ABI264" s="1087"/>
      <c r="ABJ264" s="1087"/>
      <c r="ABK264" s="1087"/>
      <c r="ABL264" s="1087"/>
      <c r="ABM264" s="1087"/>
      <c r="ABN264" s="1087"/>
      <c r="ABO264" s="1087"/>
      <c r="ABP264" s="1087"/>
      <c r="ABQ264" s="1087"/>
      <c r="ABR264" s="1087"/>
      <c r="ABS264" s="1087"/>
      <c r="ABT264" s="1087"/>
      <c r="ABU264" s="1087"/>
      <c r="ABV264" s="1087"/>
      <c r="ABW264" s="1087"/>
      <c r="ABX264" s="1087"/>
      <c r="ABY264" s="1087"/>
      <c r="ABZ264" s="1087"/>
      <c r="ACA264" s="1087"/>
      <c r="ACB264" s="1087"/>
      <c r="ACC264" s="1087"/>
      <c r="ACD264" s="1087"/>
      <c r="ACE264" s="1087"/>
      <c r="ACF264" s="1087"/>
      <c r="ACG264" s="1087"/>
      <c r="ACH264" s="1087"/>
      <c r="ACI264" s="1087"/>
      <c r="ACJ264" s="1087"/>
      <c r="ACK264" s="1087"/>
      <c r="ACL264" s="1087"/>
      <c r="ACM264" s="1087"/>
      <c r="ACN264" s="1087"/>
      <c r="ACO264" s="1087"/>
      <c r="ACP264" s="1087"/>
      <c r="ACQ264" s="1087"/>
      <c r="ACR264" s="1087"/>
      <c r="ACS264" s="1087"/>
      <c r="ACT264" s="1087"/>
      <c r="ACU264" s="1087"/>
      <c r="ACV264" s="1087"/>
      <c r="ACW264" s="1087"/>
      <c r="ACX264" s="1087"/>
      <c r="ACY264" s="1087"/>
      <c r="ACZ264" s="1087"/>
      <c r="ADA264" s="1087"/>
      <c r="ADB264" s="1087"/>
      <c r="ADC264" s="1087"/>
      <c r="ADD264" s="1087"/>
      <c r="ADE264" s="1087"/>
      <c r="ADF264" s="1087"/>
      <c r="ADG264" s="1087"/>
      <c r="ADH264" s="1087"/>
      <c r="ADI264" s="1087"/>
      <c r="ADJ264" s="1087"/>
      <c r="ADK264" s="1087"/>
      <c r="ADL264" s="1087"/>
      <c r="ADM264" s="1087"/>
      <c r="ADN264" s="1087"/>
      <c r="ADO264" s="1087"/>
      <c r="ADP264" s="1087"/>
      <c r="ADQ264" s="1087"/>
      <c r="ADR264" s="1087"/>
      <c r="ADS264" s="1087"/>
      <c r="ADT264" s="1087"/>
      <c r="ADU264" s="1087"/>
      <c r="ADV264" s="1087"/>
      <c r="ADW264" s="1087"/>
      <c r="ADX264" s="1087"/>
      <c r="ADY264" s="1087"/>
      <c r="ADZ264" s="1087"/>
      <c r="AEA264" s="1087"/>
      <c r="AEB264" s="1087"/>
      <c r="AEC264" s="1087"/>
      <c r="AED264" s="1087"/>
      <c r="AEE264" s="1087"/>
      <c r="AEF264" s="1087"/>
      <c r="AEG264" s="1087"/>
      <c r="AEH264" s="1087"/>
      <c r="AEI264" s="1087"/>
      <c r="AEJ264" s="1087"/>
      <c r="AEK264" s="1087"/>
      <c r="AEL264" s="1087"/>
      <c r="AEM264" s="1087"/>
      <c r="AEN264" s="1087"/>
      <c r="AEO264" s="1087"/>
      <c r="AEP264" s="1087"/>
      <c r="AEQ264" s="1087"/>
      <c r="AER264" s="1087"/>
      <c r="AES264" s="1087"/>
      <c r="AET264" s="1087"/>
      <c r="AEU264" s="1087"/>
      <c r="AEV264" s="1087"/>
      <c r="AEW264" s="1087"/>
      <c r="AEX264" s="1087"/>
      <c r="AEY264" s="1087"/>
      <c r="AEZ264" s="1087"/>
      <c r="AFA264" s="1087"/>
      <c r="AFB264" s="1087"/>
      <c r="AFC264" s="1087"/>
      <c r="AFD264" s="1087"/>
      <c r="AFE264" s="1087"/>
      <c r="AFF264" s="1087"/>
      <c r="AFG264" s="1087"/>
      <c r="AFH264" s="1087"/>
      <c r="AFI264" s="1087"/>
      <c r="AFJ264" s="1087"/>
      <c r="AFK264" s="1087"/>
      <c r="AFL264" s="1087"/>
      <c r="AFM264" s="1087"/>
      <c r="AFN264" s="1087"/>
      <c r="AFO264" s="1087"/>
      <c r="AFP264" s="1087"/>
      <c r="AFQ264" s="1087"/>
      <c r="AFR264" s="1087"/>
      <c r="AFS264" s="1087"/>
      <c r="AFT264" s="1087"/>
      <c r="AFU264" s="1087"/>
      <c r="AFV264" s="1087"/>
      <c r="AFW264" s="1087"/>
      <c r="AFX264" s="1087"/>
      <c r="AFY264" s="1087"/>
      <c r="AFZ264" s="1087"/>
      <c r="AGA264" s="1087"/>
      <c r="AGB264" s="1087"/>
      <c r="AGC264" s="1087"/>
      <c r="AGD264" s="1087"/>
      <c r="AGE264" s="1087"/>
      <c r="AGF264" s="1087"/>
      <c r="AGG264" s="1087"/>
      <c r="AGH264" s="1087"/>
      <c r="AGI264" s="1087"/>
      <c r="AGJ264" s="1087"/>
      <c r="AGK264" s="1087"/>
      <c r="AGL264" s="1087"/>
      <c r="AGM264" s="1087"/>
      <c r="AGN264" s="1087"/>
      <c r="AGO264" s="1087"/>
      <c r="AGP264" s="1087"/>
      <c r="AGQ264" s="1087"/>
      <c r="AGR264" s="1087"/>
      <c r="AGS264" s="1087"/>
      <c r="AGT264" s="1087"/>
      <c r="AGU264" s="1087"/>
      <c r="AGV264" s="1087"/>
      <c r="AGW264" s="1087"/>
      <c r="AGX264" s="1087"/>
      <c r="AGY264" s="1087"/>
      <c r="AGZ264" s="1087"/>
      <c r="AHA264" s="1087"/>
      <c r="AHB264" s="1087"/>
      <c r="AHC264" s="1087"/>
      <c r="AHD264" s="1087"/>
      <c r="AHE264" s="1087"/>
      <c r="AHF264" s="1087"/>
      <c r="AHG264" s="1087"/>
      <c r="AHH264" s="1087"/>
      <c r="AHI264" s="1087"/>
      <c r="AHJ264" s="1087"/>
      <c r="AHK264" s="1087"/>
      <c r="AHL264" s="1087"/>
      <c r="AHM264" s="1087"/>
      <c r="AHN264" s="1087"/>
      <c r="AHO264" s="1087"/>
      <c r="AHP264" s="1087"/>
      <c r="AHQ264" s="1087"/>
      <c r="AHR264" s="1087"/>
      <c r="AHS264" s="1087"/>
      <c r="AHT264" s="1087"/>
      <c r="AHU264" s="1087"/>
      <c r="AHV264" s="1087"/>
      <c r="AHW264" s="1087"/>
      <c r="AHX264" s="1087"/>
      <c r="AHY264" s="1087"/>
      <c r="AHZ264" s="1087"/>
      <c r="AIA264" s="1087"/>
      <c r="AIB264" s="1087"/>
      <c r="AIC264" s="1087"/>
      <c r="AID264" s="1087"/>
      <c r="AIE264" s="1087"/>
      <c r="AIF264" s="1087"/>
      <c r="AIG264" s="1087"/>
      <c r="AIH264" s="1087"/>
      <c r="AII264" s="1087"/>
      <c r="AIJ264" s="1087"/>
      <c r="AIK264" s="1087"/>
      <c r="AIL264" s="1087"/>
      <c r="AIM264" s="1087"/>
      <c r="AIN264" s="1087"/>
      <c r="AIO264" s="1087"/>
      <c r="AIP264" s="1087"/>
      <c r="AIQ264" s="1087"/>
      <c r="AIR264" s="1087"/>
      <c r="AIS264" s="1087"/>
      <c r="AIT264" s="1087"/>
      <c r="AIU264" s="1087"/>
      <c r="AIV264" s="1087"/>
      <c r="AIW264" s="1087"/>
      <c r="AIX264" s="1087"/>
      <c r="AIY264" s="1087"/>
      <c r="AIZ264" s="1087"/>
      <c r="AJA264" s="1087"/>
      <c r="AJB264" s="1087"/>
      <c r="AJC264" s="1087"/>
      <c r="AJD264" s="1087"/>
      <c r="AJE264" s="1087"/>
      <c r="AJF264" s="1087"/>
      <c r="AJG264" s="1087"/>
      <c r="AJH264" s="1087"/>
      <c r="AJI264" s="1087"/>
      <c r="AJJ264" s="1087"/>
      <c r="AJK264" s="1087"/>
      <c r="AJL264" s="1087"/>
      <c r="AJM264" s="1087"/>
      <c r="AJN264" s="1087"/>
      <c r="AJO264" s="1087"/>
      <c r="AJP264" s="1087"/>
      <c r="AJQ264" s="1087"/>
      <c r="AJR264" s="1087"/>
      <c r="AJS264" s="1087"/>
      <c r="AJT264" s="1087"/>
      <c r="AJU264" s="1087"/>
      <c r="AJV264" s="1087"/>
      <c r="AJW264" s="1087"/>
      <c r="AJX264" s="1087"/>
      <c r="AJY264" s="1087"/>
      <c r="AJZ264" s="1087"/>
      <c r="AKA264" s="1087"/>
      <c r="AKB264" s="1087"/>
      <c r="AKC264" s="1087"/>
      <c r="AKD264" s="1087"/>
      <c r="AKE264" s="1087"/>
      <c r="AKF264" s="1087"/>
      <c r="AKG264" s="1087"/>
      <c r="AKH264" s="1087"/>
      <c r="AKI264" s="1087"/>
      <c r="AKJ264" s="1087"/>
      <c r="AKK264" s="1087"/>
      <c r="AKL264" s="1087"/>
      <c r="AKM264" s="1087"/>
      <c r="AKN264" s="1087"/>
      <c r="AKO264" s="1087"/>
      <c r="AKP264" s="1087"/>
      <c r="AKQ264" s="1087"/>
      <c r="AKR264" s="1087"/>
      <c r="AKS264" s="1087"/>
      <c r="AKT264" s="1087"/>
      <c r="AKU264" s="1087"/>
      <c r="AKV264" s="1087"/>
      <c r="AKW264" s="1087"/>
      <c r="AKX264" s="1087"/>
      <c r="AKY264" s="1087"/>
      <c r="AKZ264" s="1087"/>
      <c r="ALA264" s="1087"/>
      <c r="ALB264" s="1087"/>
      <c r="ALC264" s="1087"/>
      <c r="ALD264" s="1087"/>
      <c r="ALE264" s="1087"/>
      <c r="ALF264" s="1087"/>
      <c r="ALG264" s="1087"/>
      <c r="ALH264" s="1087"/>
      <c r="ALI264" s="1087"/>
      <c r="ALJ264" s="1087"/>
      <c r="ALK264" s="1087"/>
      <c r="ALL264" s="1087"/>
      <c r="ALM264" s="1087"/>
      <c r="ALN264" s="1087"/>
      <c r="ALO264" s="1087"/>
      <c r="ALP264" s="1087"/>
      <c r="ALQ264" s="1087"/>
      <c r="ALR264" s="1087"/>
      <c r="ALS264" s="1087"/>
      <c r="ALT264" s="1087"/>
      <c r="ALU264" s="1087"/>
      <c r="ALV264" s="1087"/>
      <c r="ALW264" s="1087"/>
      <c r="ALX264" s="1087"/>
      <c r="ALY264" s="1087"/>
      <c r="ALZ264" s="1087"/>
      <c r="AMA264" s="1087"/>
      <c r="AMB264" s="1087"/>
      <c r="AMC264" s="1087"/>
      <c r="AMD264" s="1087"/>
      <c r="AME264" s="1087"/>
      <c r="AMF264" s="1087"/>
      <c r="AMG264" s="1087"/>
      <c r="AMH264" s="1087"/>
    </row>
    <row r="265" spans="1:1025" s="793" customFormat="1" ht="12" x14ac:dyDescent="0.2">
      <c r="A265" s="1113" t="s">
        <v>2864</v>
      </c>
      <c r="B265" s="793" t="s">
        <v>4879</v>
      </c>
      <c r="C265" s="1085">
        <v>1612125858.6800001</v>
      </c>
      <c r="D265" s="1085">
        <v>445725578.06</v>
      </c>
      <c r="E265" s="1085">
        <v>2057851436.74</v>
      </c>
      <c r="F265" s="1085">
        <v>1504195358.6600001</v>
      </c>
      <c r="G265" s="1085">
        <v>553656078.08000004</v>
      </c>
      <c r="H265" s="1357">
        <f t="shared" si="7"/>
        <v>0.73095430107574288</v>
      </c>
      <c r="I265" s="1087"/>
      <c r="J265" s="1087"/>
      <c r="K265" s="1087"/>
      <c r="L265" s="1087"/>
      <c r="M265" s="1087"/>
      <c r="N265" s="1087"/>
      <c r="O265" s="1087"/>
      <c r="P265" s="1087"/>
      <c r="Q265" s="1087"/>
      <c r="R265" s="1087"/>
      <c r="S265" s="1087"/>
      <c r="T265" s="1087"/>
      <c r="U265" s="1087"/>
      <c r="V265" s="1087"/>
      <c r="W265" s="1087"/>
      <c r="X265" s="1087"/>
      <c r="Y265" s="1087"/>
      <c r="Z265" s="1087"/>
      <c r="AA265" s="1087"/>
      <c r="AB265" s="1087"/>
      <c r="AC265" s="1087"/>
      <c r="AD265" s="1087"/>
      <c r="AE265" s="1087"/>
      <c r="AF265" s="1087"/>
      <c r="AG265" s="1087"/>
      <c r="AH265" s="1087"/>
      <c r="AI265" s="1087"/>
      <c r="AJ265" s="1087"/>
      <c r="AK265" s="1087"/>
      <c r="AL265" s="1087"/>
      <c r="AM265" s="1087"/>
      <c r="AN265" s="1087"/>
      <c r="AO265" s="1087"/>
      <c r="AP265" s="1087"/>
      <c r="AQ265" s="1087"/>
      <c r="AR265" s="1087"/>
      <c r="AS265" s="1087"/>
      <c r="AT265" s="1087"/>
      <c r="AU265" s="1087"/>
      <c r="AV265" s="1087"/>
      <c r="AW265" s="1087"/>
      <c r="AX265" s="1087"/>
      <c r="AY265" s="1087"/>
      <c r="AZ265" s="1087"/>
      <c r="BA265" s="1087"/>
      <c r="BB265" s="1087"/>
      <c r="BC265" s="1087"/>
      <c r="BD265" s="1087"/>
      <c r="BE265" s="1087"/>
      <c r="BF265" s="1087"/>
      <c r="BG265" s="1087"/>
      <c r="BH265" s="1087"/>
      <c r="BI265" s="1087"/>
      <c r="BJ265" s="1087"/>
      <c r="BK265" s="1087"/>
      <c r="BL265" s="1087"/>
      <c r="BM265" s="1087"/>
      <c r="BN265" s="1087"/>
      <c r="BO265" s="1087"/>
      <c r="BP265" s="1087"/>
      <c r="BQ265" s="1087"/>
      <c r="BR265" s="1087"/>
      <c r="BS265" s="1087"/>
      <c r="BT265" s="1087"/>
      <c r="BU265" s="1087"/>
      <c r="BV265" s="1087"/>
      <c r="BW265" s="1087"/>
      <c r="BX265" s="1087"/>
      <c r="BY265" s="1087"/>
      <c r="BZ265" s="1087"/>
      <c r="CA265" s="1087"/>
      <c r="CB265" s="1087"/>
      <c r="CC265" s="1087"/>
      <c r="CD265" s="1087"/>
      <c r="CE265" s="1087"/>
      <c r="CF265" s="1087"/>
      <c r="CG265" s="1087"/>
      <c r="CH265" s="1087"/>
      <c r="CI265" s="1087"/>
      <c r="CJ265" s="1087"/>
      <c r="CK265" s="1087"/>
      <c r="CL265" s="1087"/>
      <c r="CM265" s="1087"/>
      <c r="CN265" s="1087"/>
      <c r="CO265" s="1087"/>
      <c r="CP265" s="1087"/>
      <c r="CQ265" s="1087"/>
      <c r="CR265" s="1087"/>
      <c r="CS265" s="1087"/>
      <c r="CT265" s="1087"/>
      <c r="CU265" s="1087"/>
      <c r="CV265" s="1087"/>
      <c r="CW265" s="1087"/>
      <c r="CX265" s="1087"/>
      <c r="CY265" s="1087"/>
      <c r="CZ265" s="1087"/>
      <c r="DA265" s="1087"/>
      <c r="DB265" s="1087"/>
      <c r="DC265" s="1087"/>
      <c r="DD265" s="1087"/>
      <c r="DE265" s="1087"/>
      <c r="DF265" s="1087"/>
      <c r="DG265" s="1087"/>
      <c r="DH265" s="1087"/>
      <c r="DI265" s="1087"/>
      <c r="DJ265" s="1087"/>
      <c r="DK265" s="1087"/>
      <c r="DL265" s="1087"/>
      <c r="DM265" s="1087"/>
      <c r="DN265" s="1087"/>
      <c r="DO265" s="1087"/>
      <c r="DP265" s="1087"/>
      <c r="DQ265" s="1087"/>
      <c r="DR265" s="1087"/>
      <c r="DS265" s="1087"/>
      <c r="DT265" s="1087"/>
      <c r="DU265" s="1087"/>
      <c r="DV265" s="1087"/>
      <c r="DW265" s="1087"/>
      <c r="DX265" s="1087"/>
      <c r="DY265" s="1087"/>
      <c r="DZ265" s="1087"/>
      <c r="EA265" s="1087"/>
      <c r="EB265" s="1087"/>
      <c r="EC265" s="1087"/>
      <c r="ED265" s="1087"/>
      <c r="EE265" s="1087"/>
      <c r="EF265" s="1087"/>
      <c r="EG265" s="1087"/>
      <c r="EH265" s="1087"/>
      <c r="EI265" s="1087"/>
      <c r="EJ265" s="1087"/>
      <c r="EK265" s="1087"/>
      <c r="EL265" s="1087"/>
      <c r="EM265" s="1087"/>
      <c r="EN265" s="1087"/>
      <c r="EO265" s="1087"/>
      <c r="EP265" s="1087"/>
      <c r="EQ265" s="1087"/>
      <c r="ER265" s="1087"/>
      <c r="ES265" s="1087"/>
      <c r="ET265" s="1087"/>
      <c r="EU265" s="1087"/>
      <c r="EV265" s="1087"/>
      <c r="EW265" s="1087"/>
      <c r="EX265" s="1087"/>
      <c r="EY265" s="1087"/>
      <c r="EZ265" s="1087"/>
      <c r="FA265" s="1087"/>
      <c r="FB265" s="1087"/>
      <c r="FC265" s="1087"/>
      <c r="FD265" s="1087"/>
      <c r="FE265" s="1087"/>
      <c r="FF265" s="1087"/>
      <c r="FG265" s="1087"/>
      <c r="FH265" s="1087"/>
      <c r="FI265" s="1087"/>
      <c r="FJ265" s="1087"/>
      <c r="FK265" s="1087"/>
      <c r="FL265" s="1087"/>
      <c r="FM265" s="1087"/>
      <c r="FN265" s="1087"/>
      <c r="FO265" s="1087"/>
      <c r="FP265" s="1087"/>
      <c r="FQ265" s="1087"/>
      <c r="FR265" s="1087"/>
      <c r="FS265" s="1087"/>
      <c r="FT265" s="1087"/>
      <c r="FU265" s="1087"/>
      <c r="FV265" s="1087"/>
      <c r="FW265" s="1087"/>
      <c r="FX265" s="1087"/>
      <c r="FY265" s="1087"/>
      <c r="FZ265" s="1087"/>
      <c r="GA265" s="1087"/>
      <c r="GB265" s="1087"/>
      <c r="GC265" s="1087"/>
      <c r="GD265" s="1087"/>
      <c r="GE265" s="1087"/>
      <c r="GF265" s="1087"/>
      <c r="GG265" s="1087"/>
      <c r="GH265" s="1087"/>
      <c r="GI265" s="1087"/>
      <c r="GJ265" s="1087"/>
      <c r="GK265" s="1087"/>
      <c r="GL265" s="1087"/>
      <c r="GM265" s="1087"/>
      <c r="GN265" s="1087"/>
      <c r="GO265" s="1087"/>
      <c r="GP265" s="1087"/>
      <c r="GQ265" s="1087"/>
      <c r="GR265" s="1087"/>
      <c r="GS265" s="1087"/>
      <c r="GT265" s="1087"/>
      <c r="GU265" s="1087"/>
      <c r="GV265" s="1087"/>
      <c r="GW265" s="1087"/>
      <c r="GX265" s="1087"/>
      <c r="GY265" s="1087"/>
      <c r="GZ265" s="1087"/>
      <c r="HA265" s="1087"/>
      <c r="HB265" s="1087"/>
      <c r="HC265" s="1087"/>
      <c r="HD265" s="1087"/>
      <c r="HE265" s="1087"/>
      <c r="HF265" s="1087"/>
      <c r="HG265" s="1087"/>
      <c r="HH265" s="1087"/>
      <c r="HI265" s="1087"/>
      <c r="HJ265" s="1087"/>
      <c r="HK265" s="1087"/>
      <c r="HL265" s="1087"/>
      <c r="HM265" s="1087"/>
      <c r="HN265" s="1087"/>
      <c r="HO265" s="1087"/>
      <c r="HP265" s="1087"/>
      <c r="HQ265" s="1087"/>
      <c r="HR265" s="1087"/>
      <c r="HS265" s="1087"/>
      <c r="HT265" s="1087"/>
      <c r="HU265" s="1087"/>
      <c r="HV265" s="1087"/>
      <c r="HW265" s="1087"/>
      <c r="HX265" s="1087"/>
      <c r="HY265" s="1087"/>
      <c r="HZ265" s="1087"/>
      <c r="IA265" s="1087"/>
      <c r="IB265" s="1087"/>
      <c r="IC265" s="1087"/>
      <c r="ID265" s="1087"/>
      <c r="IE265" s="1087"/>
      <c r="IF265" s="1087"/>
      <c r="IG265" s="1087"/>
      <c r="IH265" s="1087"/>
      <c r="II265" s="1087"/>
      <c r="IJ265" s="1087"/>
      <c r="IK265" s="1087"/>
      <c r="IL265" s="1087"/>
      <c r="IM265" s="1087"/>
      <c r="IN265" s="1087"/>
      <c r="IO265" s="1087"/>
      <c r="IP265" s="1087"/>
      <c r="IQ265" s="1087"/>
      <c r="IR265" s="1087"/>
      <c r="IS265" s="1087"/>
      <c r="IT265" s="1087"/>
      <c r="IU265" s="1087"/>
      <c r="IV265" s="1087"/>
      <c r="IW265" s="1087"/>
      <c r="IX265" s="1087"/>
      <c r="IY265" s="1087"/>
      <c r="IZ265" s="1087"/>
      <c r="JA265" s="1087"/>
      <c r="JB265" s="1087"/>
      <c r="JC265" s="1087"/>
      <c r="JD265" s="1087"/>
      <c r="JE265" s="1087"/>
      <c r="JF265" s="1087"/>
      <c r="JG265" s="1087"/>
      <c r="JH265" s="1087"/>
      <c r="JI265" s="1087"/>
      <c r="JJ265" s="1087"/>
      <c r="JK265" s="1087"/>
      <c r="JL265" s="1087"/>
      <c r="JM265" s="1087"/>
      <c r="JN265" s="1087"/>
      <c r="JO265" s="1087"/>
      <c r="JP265" s="1087"/>
      <c r="JQ265" s="1087"/>
      <c r="JR265" s="1087"/>
      <c r="JS265" s="1087"/>
      <c r="JT265" s="1087"/>
      <c r="JU265" s="1087"/>
      <c r="JV265" s="1087"/>
      <c r="JW265" s="1087"/>
      <c r="JX265" s="1087"/>
      <c r="JY265" s="1087"/>
      <c r="JZ265" s="1087"/>
      <c r="KA265" s="1087"/>
      <c r="KB265" s="1087"/>
      <c r="KC265" s="1087"/>
      <c r="KD265" s="1087"/>
      <c r="KE265" s="1087"/>
      <c r="KF265" s="1087"/>
      <c r="KG265" s="1087"/>
      <c r="KH265" s="1087"/>
      <c r="KI265" s="1087"/>
      <c r="KJ265" s="1087"/>
      <c r="KK265" s="1087"/>
      <c r="KL265" s="1087"/>
      <c r="KM265" s="1087"/>
      <c r="KN265" s="1087"/>
      <c r="KO265" s="1087"/>
      <c r="KP265" s="1087"/>
      <c r="KQ265" s="1087"/>
      <c r="KR265" s="1087"/>
      <c r="KS265" s="1087"/>
      <c r="KT265" s="1087"/>
      <c r="KU265" s="1087"/>
      <c r="KV265" s="1087"/>
      <c r="KW265" s="1087"/>
      <c r="KX265" s="1087"/>
      <c r="KY265" s="1087"/>
      <c r="KZ265" s="1087"/>
      <c r="LA265" s="1087"/>
      <c r="LB265" s="1087"/>
      <c r="LC265" s="1087"/>
      <c r="LD265" s="1087"/>
      <c r="LE265" s="1087"/>
      <c r="LF265" s="1087"/>
      <c r="LG265" s="1087"/>
      <c r="LH265" s="1087"/>
      <c r="LI265" s="1087"/>
      <c r="LJ265" s="1087"/>
      <c r="LK265" s="1087"/>
      <c r="LL265" s="1087"/>
      <c r="LM265" s="1087"/>
      <c r="LN265" s="1087"/>
      <c r="LO265" s="1087"/>
      <c r="LP265" s="1087"/>
      <c r="LQ265" s="1087"/>
      <c r="LR265" s="1087"/>
      <c r="LS265" s="1087"/>
      <c r="LT265" s="1087"/>
      <c r="LU265" s="1087"/>
      <c r="LV265" s="1087"/>
      <c r="LW265" s="1087"/>
      <c r="LX265" s="1087"/>
      <c r="LY265" s="1087"/>
      <c r="LZ265" s="1087"/>
      <c r="MA265" s="1087"/>
      <c r="MB265" s="1087"/>
      <c r="MC265" s="1087"/>
      <c r="MD265" s="1087"/>
      <c r="ME265" s="1087"/>
      <c r="MF265" s="1087"/>
      <c r="MG265" s="1087"/>
      <c r="MH265" s="1087"/>
      <c r="MI265" s="1087"/>
      <c r="MJ265" s="1087"/>
      <c r="MK265" s="1087"/>
      <c r="ML265" s="1087"/>
      <c r="MM265" s="1087"/>
      <c r="MN265" s="1087"/>
      <c r="MO265" s="1087"/>
      <c r="MP265" s="1087"/>
      <c r="MQ265" s="1087"/>
      <c r="MR265" s="1087"/>
      <c r="MS265" s="1087"/>
      <c r="MT265" s="1087"/>
      <c r="MU265" s="1087"/>
      <c r="MV265" s="1087"/>
      <c r="MW265" s="1087"/>
      <c r="MX265" s="1087"/>
      <c r="MY265" s="1087"/>
      <c r="MZ265" s="1087"/>
      <c r="NA265" s="1087"/>
      <c r="NB265" s="1087"/>
      <c r="NC265" s="1087"/>
      <c r="ND265" s="1087"/>
      <c r="NE265" s="1087"/>
      <c r="NF265" s="1087"/>
      <c r="NG265" s="1087"/>
      <c r="NH265" s="1087"/>
      <c r="NI265" s="1087"/>
      <c r="NJ265" s="1087"/>
      <c r="NK265" s="1087"/>
      <c r="NL265" s="1087"/>
      <c r="NM265" s="1087"/>
      <c r="NN265" s="1087"/>
      <c r="NO265" s="1087"/>
      <c r="NP265" s="1087"/>
      <c r="NQ265" s="1087"/>
      <c r="NR265" s="1087"/>
      <c r="NS265" s="1087"/>
      <c r="NT265" s="1087"/>
      <c r="NU265" s="1087"/>
      <c r="NV265" s="1087"/>
      <c r="NW265" s="1087"/>
      <c r="NX265" s="1087"/>
      <c r="NY265" s="1087"/>
      <c r="NZ265" s="1087"/>
      <c r="OA265" s="1087"/>
      <c r="OB265" s="1087"/>
      <c r="OC265" s="1087"/>
      <c r="OD265" s="1087"/>
      <c r="OE265" s="1087"/>
      <c r="OF265" s="1087"/>
      <c r="OG265" s="1087"/>
      <c r="OH265" s="1087"/>
      <c r="OI265" s="1087"/>
      <c r="OJ265" s="1087"/>
      <c r="OK265" s="1087"/>
      <c r="OL265" s="1087"/>
      <c r="OM265" s="1087"/>
      <c r="ON265" s="1087"/>
      <c r="OO265" s="1087"/>
      <c r="OP265" s="1087"/>
      <c r="OQ265" s="1087"/>
      <c r="OR265" s="1087"/>
      <c r="OS265" s="1087"/>
      <c r="OT265" s="1087"/>
      <c r="OU265" s="1087"/>
      <c r="OV265" s="1087"/>
      <c r="OW265" s="1087"/>
      <c r="OX265" s="1087"/>
      <c r="OY265" s="1087"/>
      <c r="OZ265" s="1087"/>
      <c r="PA265" s="1087"/>
      <c r="PB265" s="1087"/>
      <c r="PC265" s="1087"/>
      <c r="PD265" s="1087"/>
      <c r="PE265" s="1087"/>
      <c r="PF265" s="1087"/>
      <c r="PG265" s="1087"/>
      <c r="PH265" s="1087"/>
      <c r="PI265" s="1087"/>
      <c r="PJ265" s="1087"/>
      <c r="PK265" s="1087"/>
      <c r="PL265" s="1087"/>
      <c r="PM265" s="1087"/>
      <c r="PN265" s="1087"/>
      <c r="PO265" s="1087"/>
      <c r="PP265" s="1087"/>
      <c r="PQ265" s="1087"/>
      <c r="PR265" s="1087"/>
      <c r="PS265" s="1087"/>
      <c r="PT265" s="1087"/>
      <c r="PU265" s="1087"/>
      <c r="PV265" s="1087"/>
      <c r="PW265" s="1087"/>
      <c r="PX265" s="1087"/>
      <c r="PY265" s="1087"/>
      <c r="PZ265" s="1087"/>
      <c r="QA265" s="1087"/>
      <c r="QB265" s="1087"/>
      <c r="QC265" s="1087"/>
      <c r="QD265" s="1087"/>
      <c r="QE265" s="1087"/>
      <c r="QF265" s="1087"/>
      <c r="QG265" s="1087"/>
      <c r="QH265" s="1087"/>
      <c r="QI265" s="1087"/>
      <c r="QJ265" s="1087"/>
      <c r="QK265" s="1087"/>
      <c r="QL265" s="1087"/>
      <c r="QM265" s="1087"/>
      <c r="QN265" s="1087"/>
      <c r="QO265" s="1087"/>
      <c r="QP265" s="1087"/>
      <c r="QQ265" s="1087"/>
      <c r="QR265" s="1087"/>
      <c r="QS265" s="1087"/>
      <c r="QT265" s="1087"/>
      <c r="QU265" s="1087"/>
      <c r="QV265" s="1087"/>
      <c r="QW265" s="1087"/>
      <c r="QX265" s="1087"/>
      <c r="QY265" s="1087"/>
      <c r="QZ265" s="1087"/>
      <c r="RA265" s="1087"/>
      <c r="RB265" s="1087"/>
      <c r="RC265" s="1087"/>
      <c r="RD265" s="1087"/>
      <c r="RE265" s="1087"/>
      <c r="RF265" s="1087"/>
      <c r="RG265" s="1087"/>
      <c r="RH265" s="1087"/>
      <c r="RI265" s="1087"/>
      <c r="RJ265" s="1087"/>
      <c r="RK265" s="1087"/>
      <c r="RL265" s="1087"/>
      <c r="RM265" s="1087"/>
      <c r="RN265" s="1087"/>
      <c r="RO265" s="1087"/>
      <c r="RP265" s="1087"/>
      <c r="RQ265" s="1087"/>
      <c r="RR265" s="1087"/>
      <c r="RS265" s="1087"/>
      <c r="RT265" s="1087"/>
      <c r="RU265" s="1087"/>
      <c r="RV265" s="1087"/>
      <c r="RW265" s="1087"/>
      <c r="RX265" s="1087"/>
      <c r="RY265" s="1087"/>
      <c r="RZ265" s="1087"/>
      <c r="SA265" s="1087"/>
      <c r="SB265" s="1087"/>
      <c r="SC265" s="1087"/>
      <c r="SD265" s="1087"/>
      <c r="SE265" s="1087"/>
      <c r="SF265" s="1087"/>
      <c r="SG265" s="1087"/>
      <c r="SH265" s="1087"/>
      <c r="SI265" s="1087"/>
      <c r="SJ265" s="1087"/>
      <c r="SK265" s="1087"/>
      <c r="SL265" s="1087"/>
      <c r="SM265" s="1087"/>
      <c r="SN265" s="1087"/>
      <c r="SO265" s="1087"/>
      <c r="SP265" s="1087"/>
      <c r="SQ265" s="1087"/>
      <c r="SR265" s="1087"/>
      <c r="SS265" s="1087"/>
      <c r="ST265" s="1087"/>
      <c r="SU265" s="1087"/>
      <c r="SV265" s="1087"/>
      <c r="SW265" s="1087"/>
      <c r="SX265" s="1087"/>
      <c r="SY265" s="1087"/>
      <c r="SZ265" s="1087"/>
      <c r="TA265" s="1087"/>
      <c r="TB265" s="1087"/>
      <c r="TC265" s="1087"/>
      <c r="TD265" s="1087"/>
      <c r="TE265" s="1087"/>
      <c r="TF265" s="1087"/>
      <c r="TG265" s="1087"/>
      <c r="TH265" s="1087"/>
      <c r="TI265" s="1087"/>
      <c r="TJ265" s="1087"/>
      <c r="TK265" s="1087"/>
      <c r="TL265" s="1087"/>
      <c r="TM265" s="1087"/>
      <c r="TN265" s="1087"/>
      <c r="TO265" s="1087"/>
      <c r="TP265" s="1087"/>
      <c r="TQ265" s="1087"/>
      <c r="TR265" s="1087"/>
      <c r="TS265" s="1087"/>
      <c r="TT265" s="1087"/>
      <c r="TU265" s="1087"/>
      <c r="TV265" s="1087"/>
      <c r="TW265" s="1087"/>
      <c r="TX265" s="1087"/>
      <c r="TY265" s="1087"/>
      <c r="TZ265" s="1087"/>
      <c r="UA265" s="1087"/>
      <c r="UB265" s="1087"/>
      <c r="UC265" s="1087"/>
      <c r="UD265" s="1087"/>
      <c r="UE265" s="1087"/>
      <c r="UF265" s="1087"/>
      <c r="UG265" s="1087"/>
      <c r="UH265" s="1087"/>
      <c r="UI265" s="1087"/>
      <c r="UJ265" s="1087"/>
      <c r="UK265" s="1087"/>
      <c r="UL265" s="1087"/>
      <c r="UM265" s="1087"/>
      <c r="UN265" s="1087"/>
      <c r="UO265" s="1087"/>
      <c r="UP265" s="1087"/>
      <c r="UQ265" s="1087"/>
      <c r="UR265" s="1087"/>
      <c r="US265" s="1087"/>
      <c r="UT265" s="1087"/>
      <c r="UU265" s="1087"/>
      <c r="UV265" s="1087"/>
      <c r="UW265" s="1087"/>
      <c r="UX265" s="1087"/>
      <c r="UY265" s="1087"/>
      <c r="UZ265" s="1087"/>
      <c r="VA265" s="1087"/>
      <c r="VB265" s="1087"/>
      <c r="VC265" s="1087"/>
      <c r="VD265" s="1087"/>
      <c r="VE265" s="1087"/>
      <c r="VF265" s="1087"/>
      <c r="VG265" s="1087"/>
      <c r="VH265" s="1087"/>
      <c r="VI265" s="1087"/>
      <c r="VJ265" s="1087"/>
      <c r="VK265" s="1087"/>
      <c r="VL265" s="1087"/>
      <c r="VM265" s="1087"/>
      <c r="VN265" s="1087"/>
      <c r="VO265" s="1087"/>
      <c r="VP265" s="1087"/>
      <c r="VQ265" s="1087"/>
      <c r="VR265" s="1087"/>
      <c r="VS265" s="1087"/>
      <c r="VT265" s="1087"/>
      <c r="VU265" s="1087"/>
      <c r="VV265" s="1087"/>
      <c r="VW265" s="1087"/>
      <c r="VX265" s="1087"/>
      <c r="VY265" s="1087"/>
      <c r="VZ265" s="1087"/>
      <c r="WA265" s="1087"/>
      <c r="WB265" s="1087"/>
      <c r="WC265" s="1087"/>
      <c r="WD265" s="1087"/>
      <c r="WE265" s="1087"/>
      <c r="WF265" s="1087"/>
      <c r="WG265" s="1087"/>
      <c r="WH265" s="1087"/>
      <c r="WI265" s="1087"/>
      <c r="WJ265" s="1087"/>
      <c r="WK265" s="1087"/>
      <c r="WL265" s="1087"/>
      <c r="WM265" s="1087"/>
      <c r="WN265" s="1087"/>
      <c r="WO265" s="1087"/>
      <c r="WP265" s="1087"/>
      <c r="WQ265" s="1087"/>
      <c r="WR265" s="1087"/>
      <c r="WS265" s="1087"/>
      <c r="WT265" s="1087"/>
      <c r="WU265" s="1087"/>
      <c r="WV265" s="1087"/>
      <c r="WW265" s="1087"/>
      <c r="WX265" s="1087"/>
      <c r="WY265" s="1087"/>
      <c r="WZ265" s="1087"/>
      <c r="XA265" s="1087"/>
      <c r="XB265" s="1087"/>
      <c r="XC265" s="1087"/>
      <c r="XD265" s="1087"/>
      <c r="XE265" s="1087"/>
      <c r="XF265" s="1087"/>
      <c r="XG265" s="1087"/>
      <c r="XH265" s="1087"/>
      <c r="XI265" s="1087"/>
      <c r="XJ265" s="1087"/>
      <c r="XK265" s="1087"/>
      <c r="XL265" s="1087"/>
      <c r="XM265" s="1087"/>
      <c r="XN265" s="1087"/>
      <c r="XO265" s="1087"/>
      <c r="XP265" s="1087"/>
      <c r="XQ265" s="1087"/>
      <c r="XR265" s="1087"/>
      <c r="XS265" s="1087"/>
      <c r="XT265" s="1087"/>
      <c r="XU265" s="1087"/>
      <c r="XV265" s="1087"/>
      <c r="XW265" s="1087"/>
      <c r="XX265" s="1087"/>
      <c r="XY265" s="1087"/>
      <c r="XZ265" s="1087"/>
      <c r="YA265" s="1087"/>
      <c r="YB265" s="1087"/>
      <c r="YC265" s="1087"/>
      <c r="YD265" s="1087"/>
      <c r="YE265" s="1087"/>
      <c r="YF265" s="1087"/>
      <c r="YG265" s="1087"/>
      <c r="YH265" s="1087"/>
      <c r="YI265" s="1087"/>
      <c r="YJ265" s="1087"/>
      <c r="YK265" s="1087"/>
      <c r="YL265" s="1087"/>
      <c r="YM265" s="1087"/>
      <c r="YN265" s="1087"/>
      <c r="YO265" s="1087"/>
      <c r="YP265" s="1087"/>
      <c r="YQ265" s="1087"/>
      <c r="YR265" s="1087"/>
      <c r="YS265" s="1087"/>
      <c r="YT265" s="1087"/>
      <c r="YU265" s="1087"/>
      <c r="YV265" s="1087"/>
      <c r="YW265" s="1087"/>
      <c r="YX265" s="1087"/>
      <c r="YY265" s="1087"/>
      <c r="YZ265" s="1087"/>
      <c r="ZA265" s="1087"/>
      <c r="ZB265" s="1087"/>
      <c r="ZC265" s="1087"/>
      <c r="ZD265" s="1087"/>
      <c r="ZE265" s="1087"/>
      <c r="ZF265" s="1087"/>
      <c r="ZG265" s="1087"/>
      <c r="ZH265" s="1087"/>
      <c r="ZI265" s="1087"/>
      <c r="ZJ265" s="1087"/>
      <c r="ZK265" s="1087"/>
      <c r="ZL265" s="1087"/>
      <c r="ZM265" s="1087"/>
      <c r="ZN265" s="1087"/>
      <c r="ZO265" s="1087"/>
      <c r="ZP265" s="1087"/>
      <c r="ZQ265" s="1087"/>
      <c r="ZR265" s="1087"/>
      <c r="ZS265" s="1087"/>
      <c r="ZT265" s="1087"/>
      <c r="ZU265" s="1087"/>
      <c r="ZV265" s="1087"/>
      <c r="ZW265" s="1087"/>
      <c r="ZX265" s="1087"/>
      <c r="ZY265" s="1087"/>
      <c r="ZZ265" s="1087"/>
      <c r="AAA265" s="1087"/>
      <c r="AAB265" s="1087"/>
      <c r="AAC265" s="1087"/>
      <c r="AAD265" s="1087"/>
      <c r="AAE265" s="1087"/>
      <c r="AAF265" s="1087"/>
      <c r="AAG265" s="1087"/>
      <c r="AAH265" s="1087"/>
      <c r="AAI265" s="1087"/>
      <c r="AAJ265" s="1087"/>
      <c r="AAK265" s="1087"/>
      <c r="AAL265" s="1087"/>
      <c r="AAM265" s="1087"/>
      <c r="AAN265" s="1087"/>
      <c r="AAO265" s="1087"/>
      <c r="AAP265" s="1087"/>
      <c r="AAQ265" s="1087"/>
      <c r="AAR265" s="1087"/>
      <c r="AAS265" s="1087"/>
      <c r="AAT265" s="1087"/>
      <c r="AAU265" s="1087"/>
      <c r="AAV265" s="1087"/>
      <c r="AAW265" s="1087"/>
      <c r="AAX265" s="1087"/>
      <c r="AAY265" s="1087"/>
      <c r="AAZ265" s="1087"/>
      <c r="ABA265" s="1087"/>
      <c r="ABB265" s="1087"/>
      <c r="ABC265" s="1087"/>
      <c r="ABD265" s="1087"/>
      <c r="ABE265" s="1087"/>
      <c r="ABF265" s="1087"/>
      <c r="ABG265" s="1087"/>
      <c r="ABH265" s="1087"/>
      <c r="ABI265" s="1087"/>
      <c r="ABJ265" s="1087"/>
      <c r="ABK265" s="1087"/>
      <c r="ABL265" s="1087"/>
      <c r="ABM265" s="1087"/>
      <c r="ABN265" s="1087"/>
      <c r="ABO265" s="1087"/>
      <c r="ABP265" s="1087"/>
      <c r="ABQ265" s="1087"/>
      <c r="ABR265" s="1087"/>
      <c r="ABS265" s="1087"/>
      <c r="ABT265" s="1087"/>
      <c r="ABU265" s="1087"/>
      <c r="ABV265" s="1087"/>
      <c r="ABW265" s="1087"/>
      <c r="ABX265" s="1087"/>
      <c r="ABY265" s="1087"/>
      <c r="ABZ265" s="1087"/>
      <c r="ACA265" s="1087"/>
      <c r="ACB265" s="1087"/>
      <c r="ACC265" s="1087"/>
      <c r="ACD265" s="1087"/>
      <c r="ACE265" s="1087"/>
      <c r="ACF265" s="1087"/>
      <c r="ACG265" s="1087"/>
      <c r="ACH265" s="1087"/>
      <c r="ACI265" s="1087"/>
      <c r="ACJ265" s="1087"/>
      <c r="ACK265" s="1087"/>
      <c r="ACL265" s="1087"/>
      <c r="ACM265" s="1087"/>
      <c r="ACN265" s="1087"/>
      <c r="ACO265" s="1087"/>
      <c r="ACP265" s="1087"/>
      <c r="ACQ265" s="1087"/>
      <c r="ACR265" s="1087"/>
      <c r="ACS265" s="1087"/>
      <c r="ACT265" s="1087"/>
      <c r="ACU265" s="1087"/>
      <c r="ACV265" s="1087"/>
      <c r="ACW265" s="1087"/>
      <c r="ACX265" s="1087"/>
      <c r="ACY265" s="1087"/>
      <c r="ACZ265" s="1087"/>
      <c r="ADA265" s="1087"/>
      <c r="ADB265" s="1087"/>
      <c r="ADC265" s="1087"/>
      <c r="ADD265" s="1087"/>
      <c r="ADE265" s="1087"/>
      <c r="ADF265" s="1087"/>
      <c r="ADG265" s="1087"/>
      <c r="ADH265" s="1087"/>
      <c r="ADI265" s="1087"/>
      <c r="ADJ265" s="1087"/>
      <c r="ADK265" s="1087"/>
      <c r="ADL265" s="1087"/>
      <c r="ADM265" s="1087"/>
      <c r="ADN265" s="1087"/>
      <c r="ADO265" s="1087"/>
      <c r="ADP265" s="1087"/>
      <c r="ADQ265" s="1087"/>
      <c r="ADR265" s="1087"/>
      <c r="ADS265" s="1087"/>
      <c r="ADT265" s="1087"/>
      <c r="ADU265" s="1087"/>
      <c r="ADV265" s="1087"/>
      <c r="ADW265" s="1087"/>
      <c r="ADX265" s="1087"/>
      <c r="ADY265" s="1087"/>
      <c r="ADZ265" s="1087"/>
      <c r="AEA265" s="1087"/>
      <c r="AEB265" s="1087"/>
      <c r="AEC265" s="1087"/>
      <c r="AED265" s="1087"/>
      <c r="AEE265" s="1087"/>
      <c r="AEF265" s="1087"/>
      <c r="AEG265" s="1087"/>
      <c r="AEH265" s="1087"/>
      <c r="AEI265" s="1087"/>
      <c r="AEJ265" s="1087"/>
      <c r="AEK265" s="1087"/>
      <c r="AEL265" s="1087"/>
      <c r="AEM265" s="1087"/>
      <c r="AEN265" s="1087"/>
      <c r="AEO265" s="1087"/>
      <c r="AEP265" s="1087"/>
      <c r="AEQ265" s="1087"/>
      <c r="AER265" s="1087"/>
      <c r="AES265" s="1087"/>
      <c r="AET265" s="1087"/>
      <c r="AEU265" s="1087"/>
      <c r="AEV265" s="1087"/>
      <c r="AEW265" s="1087"/>
      <c r="AEX265" s="1087"/>
      <c r="AEY265" s="1087"/>
      <c r="AEZ265" s="1087"/>
      <c r="AFA265" s="1087"/>
      <c r="AFB265" s="1087"/>
      <c r="AFC265" s="1087"/>
      <c r="AFD265" s="1087"/>
      <c r="AFE265" s="1087"/>
      <c r="AFF265" s="1087"/>
      <c r="AFG265" s="1087"/>
      <c r="AFH265" s="1087"/>
      <c r="AFI265" s="1087"/>
      <c r="AFJ265" s="1087"/>
      <c r="AFK265" s="1087"/>
      <c r="AFL265" s="1087"/>
      <c r="AFM265" s="1087"/>
      <c r="AFN265" s="1087"/>
      <c r="AFO265" s="1087"/>
      <c r="AFP265" s="1087"/>
      <c r="AFQ265" s="1087"/>
      <c r="AFR265" s="1087"/>
      <c r="AFS265" s="1087"/>
      <c r="AFT265" s="1087"/>
      <c r="AFU265" s="1087"/>
      <c r="AFV265" s="1087"/>
      <c r="AFW265" s="1087"/>
      <c r="AFX265" s="1087"/>
      <c r="AFY265" s="1087"/>
      <c r="AFZ265" s="1087"/>
      <c r="AGA265" s="1087"/>
      <c r="AGB265" s="1087"/>
      <c r="AGC265" s="1087"/>
      <c r="AGD265" s="1087"/>
      <c r="AGE265" s="1087"/>
      <c r="AGF265" s="1087"/>
      <c r="AGG265" s="1087"/>
      <c r="AGH265" s="1087"/>
      <c r="AGI265" s="1087"/>
      <c r="AGJ265" s="1087"/>
      <c r="AGK265" s="1087"/>
      <c r="AGL265" s="1087"/>
      <c r="AGM265" s="1087"/>
      <c r="AGN265" s="1087"/>
      <c r="AGO265" s="1087"/>
      <c r="AGP265" s="1087"/>
      <c r="AGQ265" s="1087"/>
      <c r="AGR265" s="1087"/>
      <c r="AGS265" s="1087"/>
      <c r="AGT265" s="1087"/>
      <c r="AGU265" s="1087"/>
      <c r="AGV265" s="1087"/>
      <c r="AGW265" s="1087"/>
      <c r="AGX265" s="1087"/>
      <c r="AGY265" s="1087"/>
      <c r="AGZ265" s="1087"/>
      <c r="AHA265" s="1087"/>
      <c r="AHB265" s="1087"/>
      <c r="AHC265" s="1087"/>
      <c r="AHD265" s="1087"/>
      <c r="AHE265" s="1087"/>
      <c r="AHF265" s="1087"/>
      <c r="AHG265" s="1087"/>
      <c r="AHH265" s="1087"/>
      <c r="AHI265" s="1087"/>
      <c r="AHJ265" s="1087"/>
      <c r="AHK265" s="1087"/>
      <c r="AHL265" s="1087"/>
      <c r="AHM265" s="1087"/>
      <c r="AHN265" s="1087"/>
      <c r="AHO265" s="1087"/>
      <c r="AHP265" s="1087"/>
      <c r="AHQ265" s="1087"/>
      <c r="AHR265" s="1087"/>
      <c r="AHS265" s="1087"/>
      <c r="AHT265" s="1087"/>
      <c r="AHU265" s="1087"/>
      <c r="AHV265" s="1087"/>
      <c r="AHW265" s="1087"/>
      <c r="AHX265" s="1087"/>
      <c r="AHY265" s="1087"/>
      <c r="AHZ265" s="1087"/>
      <c r="AIA265" s="1087"/>
      <c r="AIB265" s="1087"/>
      <c r="AIC265" s="1087"/>
      <c r="AID265" s="1087"/>
      <c r="AIE265" s="1087"/>
      <c r="AIF265" s="1087"/>
      <c r="AIG265" s="1087"/>
      <c r="AIH265" s="1087"/>
      <c r="AII265" s="1087"/>
      <c r="AIJ265" s="1087"/>
      <c r="AIK265" s="1087"/>
      <c r="AIL265" s="1087"/>
      <c r="AIM265" s="1087"/>
      <c r="AIN265" s="1087"/>
      <c r="AIO265" s="1087"/>
      <c r="AIP265" s="1087"/>
      <c r="AIQ265" s="1087"/>
      <c r="AIR265" s="1087"/>
      <c r="AIS265" s="1087"/>
      <c r="AIT265" s="1087"/>
      <c r="AIU265" s="1087"/>
      <c r="AIV265" s="1087"/>
      <c r="AIW265" s="1087"/>
      <c r="AIX265" s="1087"/>
      <c r="AIY265" s="1087"/>
      <c r="AIZ265" s="1087"/>
      <c r="AJA265" s="1087"/>
      <c r="AJB265" s="1087"/>
      <c r="AJC265" s="1087"/>
      <c r="AJD265" s="1087"/>
      <c r="AJE265" s="1087"/>
      <c r="AJF265" s="1087"/>
      <c r="AJG265" s="1087"/>
      <c r="AJH265" s="1087"/>
      <c r="AJI265" s="1087"/>
      <c r="AJJ265" s="1087"/>
      <c r="AJK265" s="1087"/>
      <c r="AJL265" s="1087"/>
      <c r="AJM265" s="1087"/>
      <c r="AJN265" s="1087"/>
      <c r="AJO265" s="1087"/>
      <c r="AJP265" s="1087"/>
      <c r="AJQ265" s="1087"/>
      <c r="AJR265" s="1087"/>
      <c r="AJS265" s="1087"/>
      <c r="AJT265" s="1087"/>
      <c r="AJU265" s="1087"/>
      <c r="AJV265" s="1087"/>
      <c r="AJW265" s="1087"/>
      <c r="AJX265" s="1087"/>
      <c r="AJY265" s="1087"/>
      <c r="AJZ265" s="1087"/>
      <c r="AKA265" s="1087"/>
      <c r="AKB265" s="1087"/>
      <c r="AKC265" s="1087"/>
      <c r="AKD265" s="1087"/>
      <c r="AKE265" s="1087"/>
      <c r="AKF265" s="1087"/>
      <c r="AKG265" s="1087"/>
      <c r="AKH265" s="1087"/>
      <c r="AKI265" s="1087"/>
      <c r="AKJ265" s="1087"/>
      <c r="AKK265" s="1087"/>
      <c r="AKL265" s="1087"/>
      <c r="AKM265" s="1087"/>
      <c r="AKN265" s="1087"/>
      <c r="AKO265" s="1087"/>
      <c r="AKP265" s="1087"/>
      <c r="AKQ265" s="1087"/>
      <c r="AKR265" s="1087"/>
      <c r="AKS265" s="1087"/>
      <c r="AKT265" s="1087"/>
      <c r="AKU265" s="1087"/>
      <c r="AKV265" s="1087"/>
      <c r="AKW265" s="1087"/>
      <c r="AKX265" s="1087"/>
      <c r="AKY265" s="1087"/>
      <c r="AKZ265" s="1087"/>
      <c r="ALA265" s="1087"/>
      <c r="ALB265" s="1087"/>
      <c r="ALC265" s="1087"/>
      <c r="ALD265" s="1087"/>
      <c r="ALE265" s="1087"/>
      <c r="ALF265" s="1087"/>
      <c r="ALG265" s="1087"/>
      <c r="ALH265" s="1087"/>
      <c r="ALI265" s="1087"/>
      <c r="ALJ265" s="1087"/>
      <c r="ALK265" s="1087"/>
      <c r="ALL265" s="1087"/>
      <c r="ALM265" s="1087"/>
      <c r="ALN265" s="1087"/>
      <c r="ALO265" s="1087"/>
      <c r="ALP265" s="1087"/>
      <c r="ALQ265" s="1087"/>
      <c r="ALR265" s="1087"/>
      <c r="ALS265" s="1087"/>
      <c r="ALT265" s="1087"/>
      <c r="ALU265" s="1087"/>
      <c r="ALV265" s="1087"/>
      <c r="ALW265" s="1087"/>
      <c r="ALX265" s="1087"/>
      <c r="ALY265" s="1087"/>
      <c r="ALZ265" s="1087"/>
      <c r="AMA265" s="1087"/>
      <c r="AMB265" s="1087"/>
      <c r="AMC265" s="1087"/>
      <c r="AMD265" s="1087"/>
      <c r="AME265" s="1087"/>
      <c r="AMF265" s="1087"/>
      <c r="AMG265" s="1087"/>
      <c r="AMH265" s="1087"/>
    </row>
    <row r="266" spans="1:1025" s="793" customFormat="1" ht="12" x14ac:dyDescent="0.2">
      <c r="A266" s="1113" t="s">
        <v>2865</v>
      </c>
      <c r="B266" s="793" t="s">
        <v>4880</v>
      </c>
      <c r="C266" s="1085">
        <v>600947994.66999996</v>
      </c>
      <c r="D266" s="1085">
        <v>132378600.06</v>
      </c>
      <c r="E266" s="1085">
        <v>733326594.73000002</v>
      </c>
      <c r="F266" s="1085">
        <v>317289179.94999999</v>
      </c>
      <c r="G266" s="1085">
        <v>416037414.77999997</v>
      </c>
      <c r="H266" s="1357">
        <f t="shared" si="7"/>
        <v>0.43267103938432938</v>
      </c>
      <c r="I266" s="1087"/>
      <c r="J266" s="1087"/>
      <c r="K266" s="1087"/>
      <c r="L266" s="1087"/>
      <c r="M266" s="1087"/>
      <c r="N266" s="1087"/>
      <c r="O266" s="1087"/>
      <c r="P266" s="1087"/>
      <c r="Q266" s="1087"/>
      <c r="R266" s="1087"/>
      <c r="S266" s="1087"/>
      <c r="T266" s="1087"/>
      <c r="U266" s="1087"/>
      <c r="V266" s="1087"/>
      <c r="W266" s="1087"/>
      <c r="X266" s="1087"/>
      <c r="Y266" s="1087"/>
      <c r="Z266" s="1087"/>
      <c r="AA266" s="1087"/>
      <c r="AB266" s="1087"/>
      <c r="AC266" s="1087"/>
      <c r="AD266" s="1087"/>
      <c r="AE266" s="1087"/>
      <c r="AF266" s="1087"/>
      <c r="AG266" s="1087"/>
      <c r="AH266" s="1087"/>
      <c r="AI266" s="1087"/>
      <c r="AJ266" s="1087"/>
      <c r="AK266" s="1087"/>
      <c r="AL266" s="1087"/>
      <c r="AM266" s="1087"/>
      <c r="AN266" s="1087"/>
      <c r="AO266" s="1087"/>
      <c r="AP266" s="1087"/>
      <c r="AQ266" s="1087"/>
      <c r="AR266" s="1087"/>
      <c r="AS266" s="1087"/>
      <c r="AT266" s="1087"/>
      <c r="AU266" s="1087"/>
      <c r="AV266" s="1087"/>
      <c r="AW266" s="1087"/>
      <c r="AX266" s="1087"/>
      <c r="AY266" s="1087"/>
      <c r="AZ266" s="1087"/>
      <c r="BA266" s="1087"/>
      <c r="BB266" s="1087"/>
      <c r="BC266" s="1087"/>
      <c r="BD266" s="1087"/>
      <c r="BE266" s="1087"/>
      <c r="BF266" s="1087"/>
      <c r="BG266" s="1087"/>
      <c r="BH266" s="1087"/>
      <c r="BI266" s="1087"/>
      <c r="BJ266" s="1087"/>
      <c r="BK266" s="1087"/>
      <c r="BL266" s="1087"/>
      <c r="BM266" s="1087"/>
      <c r="BN266" s="1087"/>
      <c r="BO266" s="1087"/>
      <c r="BP266" s="1087"/>
      <c r="BQ266" s="1087"/>
      <c r="BR266" s="1087"/>
      <c r="BS266" s="1087"/>
      <c r="BT266" s="1087"/>
      <c r="BU266" s="1087"/>
      <c r="BV266" s="1087"/>
      <c r="BW266" s="1087"/>
      <c r="BX266" s="1087"/>
      <c r="BY266" s="1087"/>
      <c r="BZ266" s="1087"/>
      <c r="CA266" s="1087"/>
      <c r="CB266" s="1087"/>
      <c r="CC266" s="1087"/>
      <c r="CD266" s="1087"/>
      <c r="CE266" s="1087"/>
      <c r="CF266" s="1087"/>
      <c r="CG266" s="1087"/>
      <c r="CH266" s="1087"/>
      <c r="CI266" s="1087"/>
      <c r="CJ266" s="1087"/>
      <c r="CK266" s="1087"/>
      <c r="CL266" s="1087"/>
      <c r="CM266" s="1087"/>
      <c r="CN266" s="1087"/>
      <c r="CO266" s="1087"/>
      <c r="CP266" s="1087"/>
      <c r="CQ266" s="1087"/>
      <c r="CR266" s="1087"/>
      <c r="CS266" s="1087"/>
      <c r="CT266" s="1087"/>
      <c r="CU266" s="1087"/>
      <c r="CV266" s="1087"/>
      <c r="CW266" s="1087"/>
      <c r="CX266" s="1087"/>
      <c r="CY266" s="1087"/>
      <c r="CZ266" s="1087"/>
      <c r="DA266" s="1087"/>
      <c r="DB266" s="1087"/>
      <c r="DC266" s="1087"/>
      <c r="DD266" s="1087"/>
      <c r="DE266" s="1087"/>
      <c r="DF266" s="1087"/>
      <c r="DG266" s="1087"/>
      <c r="DH266" s="1087"/>
      <c r="DI266" s="1087"/>
      <c r="DJ266" s="1087"/>
      <c r="DK266" s="1087"/>
      <c r="DL266" s="1087"/>
      <c r="DM266" s="1087"/>
      <c r="DN266" s="1087"/>
      <c r="DO266" s="1087"/>
      <c r="DP266" s="1087"/>
      <c r="DQ266" s="1087"/>
      <c r="DR266" s="1087"/>
      <c r="DS266" s="1087"/>
      <c r="DT266" s="1087"/>
      <c r="DU266" s="1087"/>
      <c r="DV266" s="1087"/>
      <c r="DW266" s="1087"/>
      <c r="DX266" s="1087"/>
      <c r="DY266" s="1087"/>
      <c r="DZ266" s="1087"/>
      <c r="EA266" s="1087"/>
      <c r="EB266" s="1087"/>
      <c r="EC266" s="1087"/>
      <c r="ED266" s="1087"/>
      <c r="EE266" s="1087"/>
      <c r="EF266" s="1087"/>
      <c r="EG266" s="1087"/>
      <c r="EH266" s="1087"/>
      <c r="EI266" s="1087"/>
      <c r="EJ266" s="1087"/>
      <c r="EK266" s="1087"/>
      <c r="EL266" s="1087"/>
      <c r="EM266" s="1087"/>
      <c r="EN266" s="1087"/>
      <c r="EO266" s="1087"/>
      <c r="EP266" s="1087"/>
      <c r="EQ266" s="1087"/>
      <c r="ER266" s="1087"/>
      <c r="ES266" s="1087"/>
      <c r="ET266" s="1087"/>
      <c r="EU266" s="1087"/>
      <c r="EV266" s="1087"/>
      <c r="EW266" s="1087"/>
      <c r="EX266" s="1087"/>
      <c r="EY266" s="1087"/>
      <c r="EZ266" s="1087"/>
      <c r="FA266" s="1087"/>
      <c r="FB266" s="1087"/>
      <c r="FC266" s="1087"/>
      <c r="FD266" s="1087"/>
      <c r="FE266" s="1087"/>
      <c r="FF266" s="1087"/>
      <c r="FG266" s="1087"/>
      <c r="FH266" s="1087"/>
      <c r="FI266" s="1087"/>
      <c r="FJ266" s="1087"/>
      <c r="FK266" s="1087"/>
      <c r="FL266" s="1087"/>
      <c r="FM266" s="1087"/>
      <c r="FN266" s="1087"/>
      <c r="FO266" s="1087"/>
      <c r="FP266" s="1087"/>
      <c r="FQ266" s="1087"/>
      <c r="FR266" s="1087"/>
      <c r="FS266" s="1087"/>
      <c r="FT266" s="1087"/>
      <c r="FU266" s="1087"/>
      <c r="FV266" s="1087"/>
      <c r="FW266" s="1087"/>
      <c r="FX266" s="1087"/>
      <c r="FY266" s="1087"/>
      <c r="FZ266" s="1087"/>
      <c r="GA266" s="1087"/>
      <c r="GB266" s="1087"/>
      <c r="GC266" s="1087"/>
      <c r="GD266" s="1087"/>
      <c r="GE266" s="1087"/>
      <c r="GF266" s="1087"/>
      <c r="GG266" s="1087"/>
      <c r="GH266" s="1087"/>
      <c r="GI266" s="1087"/>
      <c r="GJ266" s="1087"/>
      <c r="GK266" s="1087"/>
      <c r="GL266" s="1087"/>
      <c r="GM266" s="1087"/>
      <c r="GN266" s="1087"/>
      <c r="GO266" s="1087"/>
      <c r="GP266" s="1087"/>
      <c r="GQ266" s="1087"/>
      <c r="GR266" s="1087"/>
      <c r="GS266" s="1087"/>
      <c r="GT266" s="1087"/>
      <c r="GU266" s="1087"/>
      <c r="GV266" s="1087"/>
      <c r="GW266" s="1087"/>
      <c r="GX266" s="1087"/>
      <c r="GY266" s="1087"/>
      <c r="GZ266" s="1087"/>
      <c r="HA266" s="1087"/>
      <c r="HB266" s="1087"/>
      <c r="HC266" s="1087"/>
      <c r="HD266" s="1087"/>
      <c r="HE266" s="1087"/>
      <c r="HF266" s="1087"/>
      <c r="HG266" s="1087"/>
      <c r="HH266" s="1087"/>
      <c r="HI266" s="1087"/>
      <c r="HJ266" s="1087"/>
      <c r="HK266" s="1087"/>
      <c r="HL266" s="1087"/>
      <c r="HM266" s="1087"/>
      <c r="HN266" s="1087"/>
      <c r="HO266" s="1087"/>
      <c r="HP266" s="1087"/>
      <c r="HQ266" s="1087"/>
      <c r="HR266" s="1087"/>
      <c r="HS266" s="1087"/>
      <c r="HT266" s="1087"/>
      <c r="HU266" s="1087"/>
      <c r="HV266" s="1087"/>
      <c r="HW266" s="1087"/>
      <c r="HX266" s="1087"/>
      <c r="HY266" s="1087"/>
      <c r="HZ266" s="1087"/>
      <c r="IA266" s="1087"/>
      <c r="IB266" s="1087"/>
      <c r="IC266" s="1087"/>
      <c r="ID266" s="1087"/>
      <c r="IE266" s="1087"/>
      <c r="IF266" s="1087"/>
      <c r="IG266" s="1087"/>
      <c r="IH266" s="1087"/>
      <c r="II266" s="1087"/>
      <c r="IJ266" s="1087"/>
      <c r="IK266" s="1087"/>
      <c r="IL266" s="1087"/>
      <c r="IM266" s="1087"/>
      <c r="IN266" s="1087"/>
      <c r="IO266" s="1087"/>
      <c r="IP266" s="1087"/>
      <c r="IQ266" s="1087"/>
      <c r="IR266" s="1087"/>
      <c r="IS266" s="1087"/>
      <c r="IT266" s="1087"/>
      <c r="IU266" s="1087"/>
      <c r="IV266" s="1087"/>
      <c r="IW266" s="1087"/>
      <c r="IX266" s="1087"/>
      <c r="IY266" s="1087"/>
      <c r="IZ266" s="1087"/>
      <c r="JA266" s="1087"/>
      <c r="JB266" s="1087"/>
      <c r="JC266" s="1087"/>
      <c r="JD266" s="1087"/>
      <c r="JE266" s="1087"/>
      <c r="JF266" s="1087"/>
      <c r="JG266" s="1087"/>
      <c r="JH266" s="1087"/>
      <c r="JI266" s="1087"/>
      <c r="JJ266" s="1087"/>
      <c r="JK266" s="1087"/>
      <c r="JL266" s="1087"/>
      <c r="JM266" s="1087"/>
      <c r="JN266" s="1087"/>
      <c r="JO266" s="1087"/>
      <c r="JP266" s="1087"/>
      <c r="JQ266" s="1087"/>
      <c r="JR266" s="1087"/>
      <c r="JS266" s="1087"/>
      <c r="JT266" s="1087"/>
      <c r="JU266" s="1087"/>
      <c r="JV266" s="1087"/>
      <c r="JW266" s="1087"/>
      <c r="JX266" s="1087"/>
      <c r="JY266" s="1087"/>
      <c r="JZ266" s="1087"/>
      <c r="KA266" s="1087"/>
      <c r="KB266" s="1087"/>
      <c r="KC266" s="1087"/>
      <c r="KD266" s="1087"/>
      <c r="KE266" s="1087"/>
      <c r="KF266" s="1087"/>
      <c r="KG266" s="1087"/>
      <c r="KH266" s="1087"/>
      <c r="KI266" s="1087"/>
      <c r="KJ266" s="1087"/>
      <c r="KK266" s="1087"/>
      <c r="KL266" s="1087"/>
      <c r="KM266" s="1087"/>
      <c r="KN266" s="1087"/>
      <c r="KO266" s="1087"/>
      <c r="KP266" s="1087"/>
      <c r="KQ266" s="1087"/>
      <c r="KR266" s="1087"/>
      <c r="KS266" s="1087"/>
      <c r="KT266" s="1087"/>
      <c r="KU266" s="1087"/>
      <c r="KV266" s="1087"/>
      <c r="KW266" s="1087"/>
      <c r="KX266" s="1087"/>
      <c r="KY266" s="1087"/>
      <c r="KZ266" s="1087"/>
      <c r="LA266" s="1087"/>
      <c r="LB266" s="1087"/>
      <c r="LC266" s="1087"/>
      <c r="LD266" s="1087"/>
      <c r="LE266" s="1087"/>
      <c r="LF266" s="1087"/>
      <c r="LG266" s="1087"/>
      <c r="LH266" s="1087"/>
      <c r="LI266" s="1087"/>
      <c r="LJ266" s="1087"/>
      <c r="LK266" s="1087"/>
      <c r="LL266" s="1087"/>
      <c r="LM266" s="1087"/>
      <c r="LN266" s="1087"/>
      <c r="LO266" s="1087"/>
      <c r="LP266" s="1087"/>
      <c r="LQ266" s="1087"/>
      <c r="LR266" s="1087"/>
      <c r="LS266" s="1087"/>
      <c r="LT266" s="1087"/>
      <c r="LU266" s="1087"/>
      <c r="LV266" s="1087"/>
      <c r="LW266" s="1087"/>
      <c r="LX266" s="1087"/>
      <c r="LY266" s="1087"/>
      <c r="LZ266" s="1087"/>
      <c r="MA266" s="1087"/>
      <c r="MB266" s="1087"/>
      <c r="MC266" s="1087"/>
      <c r="MD266" s="1087"/>
      <c r="ME266" s="1087"/>
      <c r="MF266" s="1087"/>
      <c r="MG266" s="1087"/>
      <c r="MH266" s="1087"/>
      <c r="MI266" s="1087"/>
      <c r="MJ266" s="1087"/>
      <c r="MK266" s="1087"/>
      <c r="ML266" s="1087"/>
      <c r="MM266" s="1087"/>
      <c r="MN266" s="1087"/>
      <c r="MO266" s="1087"/>
      <c r="MP266" s="1087"/>
      <c r="MQ266" s="1087"/>
      <c r="MR266" s="1087"/>
      <c r="MS266" s="1087"/>
      <c r="MT266" s="1087"/>
      <c r="MU266" s="1087"/>
      <c r="MV266" s="1087"/>
      <c r="MW266" s="1087"/>
      <c r="MX266" s="1087"/>
      <c r="MY266" s="1087"/>
      <c r="MZ266" s="1087"/>
      <c r="NA266" s="1087"/>
      <c r="NB266" s="1087"/>
      <c r="NC266" s="1087"/>
      <c r="ND266" s="1087"/>
      <c r="NE266" s="1087"/>
      <c r="NF266" s="1087"/>
      <c r="NG266" s="1087"/>
      <c r="NH266" s="1087"/>
      <c r="NI266" s="1087"/>
      <c r="NJ266" s="1087"/>
      <c r="NK266" s="1087"/>
      <c r="NL266" s="1087"/>
      <c r="NM266" s="1087"/>
      <c r="NN266" s="1087"/>
      <c r="NO266" s="1087"/>
      <c r="NP266" s="1087"/>
      <c r="NQ266" s="1087"/>
      <c r="NR266" s="1087"/>
      <c r="NS266" s="1087"/>
      <c r="NT266" s="1087"/>
      <c r="NU266" s="1087"/>
      <c r="NV266" s="1087"/>
      <c r="NW266" s="1087"/>
      <c r="NX266" s="1087"/>
      <c r="NY266" s="1087"/>
      <c r="NZ266" s="1087"/>
      <c r="OA266" s="1087"/>
      <c r="OB266" s="1087"/>
      <c r="OC266" s="1087"/>
      <c r="OD266" s="1087"/>
      <c r="OE266" s="1087"/>
      <c r="OF266" s="1087"/>
      <c r="OG266" s="1087"/>
      <c r="OH266" s="1087"/>
      <c r="OI266" s="1087"/>
      <c r="OJ266" s="1087"/>
      <c r="OK266" s="1087"/>
      <c r="OL266" s="1087"/>
      <c r="OM266" s="1087"/>
      <c r="ON266" s="1087"/>
      <c r="OO266" s="1087"/>
      <c r="OP266" s="1087"/>
      <c r="OQ266" s="1087"/>
      <c r="OR266" s="1087"/>
      <c r="OS266" s="1087"/>
      <c r="OT266" s="1087"/>
      <c r="OU266" s="1087"/>
      <c r="OV266" s="1087"/>
      <c r="OW266" s="1087"/>
      <c r="OX266" s="1087"/>
      <c r="OY266" s="1087"/>
      <c r="OZ266" s="1087"/>
      <c r="PA266" s="1087"/>
      <c r="PB266" s="1087"/>
      <c r="PC266" s="1087"/>
      <c r="PD266" s="1087"/>
      <c r="PE266" s="1087"/>
      <c r="PF266" s="1087"/>
      <c r="PG266" s="1087"/>
      <c r="PH266" s="1087"/>
      <c r="PI266" s="1087"/>
      <c r="PJ266" s="1087"/>
      <c r="PK266" s="1087"/>
      <c r="PL266" s="1087"/>
      <c r="PM266" s="1087"/>
      <c r="PN266" s="1087"/>
      <c r="PO266" s="1087"/>
      <c r="PP266" s="1087"/>
      <c r="PQ266" s="1087"/>
      <c r="PR266" s="1087"/>
      <c r="PS266" s="1087"/>
      <c r="PT266" s="1087"/>
      <c r="PU266" s="1087"/>
      <c r="PV266" s="1087"/>
      <c r="PW266" s="1087"/>
      <c r="PX266" s="1087"/>
      <c r="PY266" s="1087"/>
      <c r="PZ266" s="1087"/>
      <c r="QA266" s="1087"/>
      <c r="QB266" s="1087"/>
      <c r="QC266" s="1087"/>
      <c r="QD266" s="1087"/>
      <c r="QE266" s="1087"/>
      <c r="QF266" s="1087"/>
      <c r="QG266" s="1087"/>
      <c r="QH266" s="1087"/>
      <c r="QI266" s="1087"/>
      <c r="QJ266" s="1087"/>
      <c r="QK266" s="1087"/>
      <c r="QL266" s="1087"/>
      <c r="QM266" s="1087"/>
      <c r="QN266" s="1087"/>
      <c r="QO266" s="1087"/>
      <c r="QP266" s="1087"/>
      <c r="QQ266" s="1087"/>
      <c r="QR266" s="1087"/>
      <c r="QS266" s="1087"/>
      <c r="QT266" s="1087"/>
      <c r="QU266" s="1087"/>
      <c r="QV266" s="1087"/>
      <c r="QW266" s="1087"/>
      <c r="QX266" s="1087"/>
      <c r="QY266" s="1087"/>
      <c r="QZ266" s="1087"/>
      <c r="RA266" s="1087"/>
      <c r="RB266" s="1087"/>
      <c r="RC266" s="1087"/>
      <c r="RD266" s="1087"/>
      <c r="RE266" s="1087"/>
      <c r="RF266" s="1087"/>
      <c r="RG266" s="1087"/>
      <c r="RH266" s="1087"/>
      <c r="RI266" s="1087"/>
      <c r="RJ266" s="1087"/>
      <c r="RK266" s="1087"/>
      <c r="RL266" s="1087"/>
      <c r="RM266" s="1087"/>
      <c r="RN266" s="1087"/>
      <c r="RO266" s="1087"/>
      <c r="RP266" s="1087"/>
      <c r="RQ266" s="1087"/>
      <c r="RR266" s="1087"/>
      <c r="RS266" s="1087"/>
      <c r="RT266" s="1087"/>
      <c r="RU266" s="1087"/>
      <c r="RV266" s="1087"/>
      <c r="RW266" s="1087"/>
      <c r="RX266" s="1087"/>
      <c r="RY266" s="1087"/>
      <c r="RZ266" s="1087"/>
      <c r="SA266" s="1087"/>
      <c r="SB266" s="1087"/>
      <c r="SC266" s="1087"/>
      <c r="SD266" s="1087"/>
      <c r="SE266" s="1087"/>
      <c r="SF266" s="1087"/>
      <c r="SG266" s="1087"/>
      <c r="SH266" s="1087"/>
      <c r="SI266" s="1087"/>
      <c r="SJ266" s="1087"/>
      <c r="SK266" s="1087"/>
      <c r="SL266" s="1087"/>
      <c r="SM266" s="1087"/>
      <c r="SN266" s="1087"/>
      <c r="SO266" s="1087"/>
      <c r="SP266" s="1087"/>
      <c r="SQ266" s="1087"/>
      <c r="SR266" s="1087"/>
      <c r="SS266" s="1087"/>
      <c r="ST266" s="1087"/>
      <c r="SU266" s="1087"/>
      <c r="SV266" s="1087"/>
      <c r="SW266" s="1087"/>
      <c r="SX266" s="1087"/>
      <c r="SY266" s="1087"/>
      <c r="SZ266" s="1087"/>
      <c r="TA266" s="1087"/>
      <c r="TB266" s="1087"/>
      <c r="TC266" s="1087"/>
      <c r="TD266" s="1087"/>
      <c r="TE266" s="1087"/>
      <c r="TF266" s="1087"/>
      <c r="TG266" s="1087"/>
      <c r="TH266" s="1087"/>
      <c r="TI266" s="1087"/>
      <c r="TJ266" s="1087"/>
      <c r="TK266" s="1087"/>
      <c r="TL266" s="1087"/>
      <c r="TM266" s="1087"/>
      <c r="TN266" s="1087"/>
      <c r="TO266" s="1087"/>
      <c r="TP266" s="1087"/>
      <c r="TQ266" s="1087"/>
      <c r="TR266" s="1087"/>
      <c r="TS266" s="1087"/>
      <c r="TT266" s="1087"/>
      <c r="TU266" s="1087"/>
      <c r="TV266" s="1087"/>
      <c r="TW266" s="1087"/>
      <c r="TX266" s="1087"/>
      <c r="TY266" s="1087"/>
      <c r="TZ266" s="1087"/>
      <c r="UA266" s="1087"/>
      <c r="UB266" s="1087"/>
      <c r="UC266" s="1087"/>
      <c r="UD266" s="1087"/>
      <c r="UE266" s="1087"/>
      <c r="UF266" s="1087"/>
      <c r="UG266" s="1087"/>
      <c r="UH266" s="1087"/>
      <c r="UI266" s="1087"/>
      <c r="UJ266" s="1087"/>
      <c r="UK266" s="1087"/>
      <c r="UL266" s="1087"/>
      <c r="UM266" s="1087"/>
      <c r="UN266" s="1087"/>
      <c r="UO266" s="1087"/>
      <c r="UP266" s="1087"/>
      <c r="UQ266" s="1087"/>
      <c r="UR266" s="1087"/>
      <c r="US266" s="1087"/>
      <c r="UT266" s="1087"/>
      <c r="UU266" s="1087"/>
      <c r="UV266" s="1087"/>
      <c r="UW266" s="1087"/>
      <c r="UX266" s="1087"/>
      <c r="UY266" s="1087"/>
      <c r="UZ266" s="1087"/>
      <c r="VA266" s="1087"/>
      <c r="VB266" s="1087"/>
      <c r="VC266" s="1087"/>
      <c r="VD266" s="1087"/>
      <c r="VE266" s="1087"/>
      <c r="VF266" s="1087"/>
      <c r="VG266" s="1087"/>
      <c r="VH266" s="1087"/>
      <c r="VI266" s="1087"/>
      <c r="VJ266" s="1087"/>
      <c r="VK266" s="1087"/>
      <c r="VL266" s="1087"/>
      <c r="VM266" s="1087"/>
      <c r="VN266" s="1087"/>
      <c r="VO266" s="1087"/>
      <c r="VP266" s="1087"/>
      <c r="VQ266" s="1087"/>
      <c r="VR266" s="1087"/>
      <c r="VS266" s="1087"/>
      <c r="VT266" s="1087"/>
      <c r="VU266" s="1087"/>
      <c r="VV266" s="1087"/>
      <c r="VW266" s="1087"/>
      <c r="VX266" s="1087"/>
      <c r="VY266" s="1087"/>
      <c r="VZ266" s="1087"/>
      <c r="WA266" s="1087"/>
      <c r="WB266" s="1087"/>
      <c r="WC266" s="1087"/>
      <c r="WD266" s="1087"/>
      <c r="WE266" s="1087"/>
      <c r="WF266" s="1087"/>
      <c r="WG266" s="1087"/>
      <c r="WH266" s="1087"/>
      <c r="WI266" s="1087"/>
      <c r="WJ266" s="1087"/>
      <c r="WK266" s="1087"/>
      <c r="WL266" s="1087"/>
      <c r="WM266" s="1087"/>
      <c r="WN266" s="1087"/>
      <c r="WO266" s="1087"/>
      <c r="WP266" s="1087"/>
      <c r="WQ266" s="1087"/>
      <c r="WR266" s="1087"/>
      <c r="WS266" s="1087"/>
      <c r="WT266" s="1087"/>
      <c r="WU266" s="1087"/>
      <c r="WV266" s="1087"/>
      <c r="WW266" s="1087"/>
      <c r="WX266" s="1087"/>
      <c r="WY266" s="1087"/>
      <c r="WZ266" s="1087"/>
      <c r="XA266" s="1087"/>
      <c r="XB266" s="1087"/>
      <c r="XC266" s="1087"/>
      <c r="XD266" s="1087"/>
      <c r="XE266" s="1087"/>
      <c r="XF266" s="1087"/>
      <c r="XG266" s="1087"/>
      <c r="XH266" s="1087"/>
      <c r="XI266" s="1087"/>
      <c r="XJ266" s="1087"/>
      <c r="XK266" s="1087"/>
      <c r="XL266" s="1087"/>
      <c r="XM266" s="1087"/>
      <c r="XN266" s="1087"/>
      <c r="XO266" s="1087"/>
      <c r="XP266" s="1087"/>
      <c r="XQ266" s="1087"/>
      <c r="XR266" s="1087"/>
      <c r="XS266" s="1087"/>
      <c r="XT266" s="1087"/>
      <c r="XU266" s="1087"/>
      <c r="XV266" s="1087"/>
      <c r="XW266" s="1087"/>
      <c r="XX266" s="1087"/>
      <c r="XY266" s="1087"/>
      <c r="XZ266" s="1087"/>
      <c r="YA266" s="1087"/>
      <c r="YB266" s="1087"/>
      <c r="YC266" s="1087"/>
      <c r="YD266" s="1087"/>
      <c r="YE266" s="1087"/>
      <c r="YF266" s="1087"/>
      <c r="YG266" s="1087"/>
      <c r="YH266" s="1087"/>
      <c r="YI266" s="1087"/>
      <c r="YJ266" s="1087"/>
      <c r="YK266" s="1087"/>
      <c r="YL266" s="1087"/>
      <c r="YM266" s="1087"/>
      <c r="YN266" s="1087"/>
      <c r="YO266" s="1087"/>
      <c r="YP266" s="1087"/>
      <c r="YQ266" s="1087"/>
      <c r="YR266" s="1087"/>
      <c r="YS266" s="1087"/>
      <c r="YT266" s="1087"/>
      <c r="YU266" s="1087"/>
      <c r="YV266" s="1087"/>
      <c r="YW266" s="1087"/>
      <c r="YX266" s="1087"/>
      <c r="YY266" s="1087"/>
      <c r="YZ266" s="1087"/>
      <c r="ZA266" s="1087"/>
      <c r="ZB266" s="1087"/>
      <c r="ZC266" s="1087"/>
      <c r="ZD266" s="1087"/>
      <c r="ZE266" s="1087"/>
      <c r="ZF266" s="1087"/>
      <c r="ZG266" s="1087"/>
      <c r="ZH266" s="1087"/>
      <c r="ZI266" s="1087"/>
      <c r="ZJ266" s="1087"/>
      <c r="ZK266" s="1087"/>
      <c r="ZL266" s="1087"/>
      <c r="ZM266" s="1087"/>
      <c r="ZN266" s="1087"/>
      <c r="ZO266" s="1087"/>
      <c r="ZP266" s="1087"/>
      <c r="ZQ266" s="1087"/>
      <c r="ZR266" s="1087"/>
      <c r="ZS266" s="1087"/>
      <c r="ZT266" s="1087"/>
      <c r="ZU266" s="1087"/>
      <c r="ZV266" s="1087"/>
      <c r="ZW266" s="1087"/>
      <c r="ZX266" s="1087"/>
      <c r="ZY266" s="1087"/>
      <c r="ZZ266" s="1087"/>
      <c r="AAA266" s="1087"/>
      <c r="AAB266" s="1087"/>
      <c r="AAC266" s="1087"/>
      <c r="AAD266" s="1087"/>
      <c r="AAE266" s="1087"/>
      <c r="AAF266" s="1087"/>
      <c r="AAG266" s="1087"/>
      <c r="AAH266" s="1087"/>
      <c r="AAI266" s="1087"/>
      <c r="AAJ266" s="1087"/>
      <c r="AAK266" s="1087"/>
      <c r="AAL266" s="1087"/>
      <c r="AAM266" s="1087"/>
      <c r="AAN266" s="1087"/>
      <c r="AAO266" s="1087"/>
      <c r="AAP266" s="1087"/>
      <c r="AAQ266" s="1087"/>
      <c r="AAR266" s="1087"/>
      <c r="AAS266" s="1087"/>
      <c r="AAT266" s="1087"/>
      <c r="AAU266" s="1087"/>
      <c r="AAV266" s="1087"/>
      <c r="AAW266" s="1087"/>
      <c r="AAX266" s="1087"/>
      <c r="AAY266" s="1087"/>
      <c r="AAZ266" s="1087"/>
      <c r="ABA266" s="1087"/>
      <c r="ABB266" s="1087"/>
      <c r="ABC266" s="1087"/>
      <c r="ABD266" s="1087"/>
      <c r="ABE266" s="1087"/>
      <c r="ABF266" s="1087"/>
      <c r="ABG266" s="1087"/>
      <c r="ABH266" s="1087"/>
      <c r="ABI266" s="1087"/>
      <c r="ABJ266" s="1087"/>
      <c r="ABK266" s="1087"/>
      <c r="ABL266" s="1087"/>
      <c r="ABM266" s="1087"/>
      <c r="ABN266" s="1087"/>
      <c r="ABO266" s="1087"/>
      <c r="ABP266" s="1087"/>
      <c r="ABQ266" s="1087"/>
      <c r="ABR266" s="1087"/>
      <c r="ABS266" s="1087"/>
      <c r="ABT266" s="1087"/>
      <c r="ABU266" s="1087"/>
      <c r="ABV266" s="1087"/>
      <c r="ABW266" s="1087"/>
      <c r="ABX266" s="1087"/>
      <c r="ABY266" s="1087"/>
      <c r="ABZ266" s="1087"/>
      <c r="ACA266" s="1087"/>
      <c r="ACB266" s="1087"/>
      <c r="ACC266" s="1087"/>
      <c r="ACD266" s="1087"/>
      <c r="ACE266" s="1087"/>
      <c r="ACF266" s="1087"/>
      <c r="ACG266" s="1087"/>
      <c r="ACH266" s="1087"/>
      <c r="ACI266" s="1087"/>
      <c r="ACJ266" s="1087"/>
      <c r="ACK266" s="1087"/>
      <c r="ACL266" s="1087"/>
      <c r="ACM266" s="1087"/>
      <c r="ACN266" s="1087"/>
      <c r="ACO266" s="1087"/>
      <c r="ACP266" s="1087"/>
      <c r="ACQ266" s="1087"/>
      <c r="ACR266" s="1087"/>
      <c r="ACS266" s="1087"/>
      <c r="ACT266" s="1087"/>
      <c r="ACU266" s="1087"/>
      <c r="ACV266" s="1087"/>
      <c r="ACW266" s="1087"/>
      <c r="ACX266" s="1087"/>
      <c r="ACY266" s="1087"/>
      <c r="ACZ266" s="1087"/>
      <c r="ADA266" s="1087"/>
      <c r="ADB266" s="1087"/>
      <c r="ADC266" s="1087"/>
      <c r="ADD266" s="1087"/>
      <c r="ADE266" s="1087"/>
      <c r="ADF266" s="1087"/>
      <c r="ADG266" s="1087"/>
      <c r="ADH266" s="1087"/>
      <c r="ADI266" s="1087"/>
      <c r="ADJ266" s="1087"/>
      <c r="ADK266" s="1087"/>
      <c r="ADL266" s="1087"/>
      <c r="ADM266" s="1087"/>
      <c r="ADN266" s="1087"/>
      <c r="ADO266" s="1087"/>
      <c r="ADP266" s="1087"/>
      <c r="ADQ266" s="1087"/>
      <c r="ADR266" s="1087"/>
      <c r="ADS266" s="1087"/>
      <c r="ADT266" s="1087"/>
      <c r="ADU266" s="1087"/>
      <c r="ADV266" s="1087"/>
      <c r="ADW266" s="1087"/>
      <c r="ADX266" s="1087"/>
      <c r="ADY266" s="1087"/>
      <c r="ADZ266" s="1087"/>
      <c r="AEA266" s="1087"/>
      <c r="AEB266" s="1087"/>
      <c r="AEC266" s="1087"/>
      <c r="AED266" s="1087"/>
      <c r="AEE266" s="1087"/>
      <c r="AEF266" s="1087"/>
      <c r="AEG266" s="1087"/>
      <c r="AEH266" s="1087"/>
      <c r="AEI266" s="1087"/>
      <c r="AEJ266" s="1087"/>
      <c r="AEK266" s="1087"/>
      <c r="AEL266" s="1087"/>
      <c r="AEM266" s="1087"/>
      <c r="AEN266" s="1087"/>
      <c r="AEO266" s="1087"/>
      <c r="AEP266" s="1087"/>
      <c r="AEQ266" s="1087"/>
      <c r="AER266" s="1087"/>
      <c r="AES266" s="1087"/>
      <c r="AET266" s="1087"/>
      <c r="AEU266" s="1087"/>
      <c r="AEV266" s="1087"/>
      <c r="AEW266" s="1087"/>
      <c r="AEX266" s="1087"/>
      <c r="AEY266" s="1087"/>
      <c r="AEZ266" s="1087"/>
      <c r="AFA266" s="1087"/>
      <c r="AFB266" s="1087"/>
      <c r="AFC266" s="1087"/>
      <c r="AFD266" s="1087"/>
      <c r="AFE266" s="1087"/>
      <c r="AFF266" s="1087"/>
      <c r="AFG266" s="1087"/>
      <c r="AFH266" s="1087"/>
      <c r="AFI266" s="1087"/>
      <c r="AFJ266" s="1087"/>
      <c r="AFK266" s="1087"/>
      <c r="AFL266" s="1087"/>
      <c r="AFM266" s="1087"/>
      <c r="AFN266" s="1087"/>
      <c r="AFO266" s="1087"/>
      <c r="AFP266" s="1087"/>
      <c r="AFQ266" s="1087"/>
      <c r="AFR266" s="1087"/>
      <c r="AFS266" s="1087"/>
      <c r="AFT266" s="1087"/>
      <c r="AFU266" s="1087"/>
      <c r="AFV266" s="1087"/>
      <c r="AFW266" s="1087"/>
      <c r="AFX266" s="1087"/>
      <c r="AFY266" s="1087"/>
      <c r="AFZ266" s="1087"/>
      <c r="AGA266" s="1087"/>
      <c r="AGB266" s="1087"/>
      <c r="AGC266" s="1087"/>
      <c r="AGD266" s="1087"/>
      <c r="AGE266" s="1087"/>
      <c r="AGF266" s="1087"/>
      <c r="AGG266" s="1087"/>
      <c r="AGH266" s="1087"/>
      <c r="AGI266" s="1087"/>
      <c r="AGJ266" s="1087"/>
      <c r="AGK266" s="1087"/>
      <c r="AGL266" s="1087"/>
      <c r="AGM266" s="1087"/>
      <c r="AGN266" s="1087"/>
      <c r="AGO266" s="1087"/>
      <c r="AGP266" s="1087"/>
      <c r="AGQ266" s="1087"/>
      <c r="AGR266" s="1087"/>
      <c r="AGS266" s="1087"/>
      <c r="AGT266" s="1087"/>
      <c r="AGU266" s="1087"/>
      <c r="AGV266" s="1087"/>
      <c r="AGW266" s="1087"/>
      <c r="AGX266" s="1087"/>
      <c r="AGY266" s="1087"/>
      <c r="AGZ266" s="1087"/>
      <c r="AHA266" s="1087"/>
      <c r="AHB266" s="1087"/>
      <c r="AHC266" s="1087"/>
      <c r="AHD266" s="1087"/>
      <c r="AHE266" s="1087"/>
      <c r="AHF266" s="1087"/>
      <c r="AHG266" s="1087"/>
      <c r="AHH266" s="1087"/>
      <c r="AHI266" s="1087"/>
      <c r="AHJ266" s="1087"/>
      <c r="AHK266" s="1087"/>
      <c r="AHL266" s="1087"/>
      <c r="AHM266" s="1087"/>
      <c r="AHN266" s="1087"/>
      <c r="AHO266" s="1087"/>
      <c r="AHP266" s="1087"/>
      <c r="AHQ266" s="1087"/>
      <c r="AHR266" s="1087"/>
      <c r="AHS266" s="1087"/>
      <c r="AHT266" s="1087"/>
      <c r="AHU266" s="1087"/>
      <c r="AHV266" s="1087"/>
      <c r="AHW266" s="1087"/>
      <c r="AHX266" s="1087"/>
      <c r="AHY266" s="1087"/>
      <c r="AHZ266" s="1087"/>
      <c r="AIA266" s="1087"/>
      <c r="AIB266" s="1087"/>
      <c r="AIC266" s="1087"/>
      <c r="AID266" s="1087"/>
      <c r="AIE266" s="1087"/>
      <c r="AIF266" s="1087"/>
      <c r="AIG266" s="1087"/>
      <c r="AIH266" s="1087"/>
      <c r="AII266" s="1087"/>
      <c r="AIJ266" s="1087"/>
      <c r="AIK266" s="1087"/>
      <c r="AIL266" s="1087"/>
      <c r="AIM266" s="1087"/>
      <c r="AIN266" s="1087"/>
      <c r="AIO266" s="1087"/>
      <c r="AIP266" s="1087"/>
      <c r="AIQ266" s="1087"/>
      <c r="AIR266" s="1087"/>
      <c r="AIS266" s="1087"/>
      <c r="AIT266" s="1087"/>
      <c r="AIU266" s="1087"/>
      <c r="AIV266" s="1087"/>
      <c r="AIW266" s="1087"/>
      <c r="AIX266" s="1087"/>
      <c r="AIY266" s="1087"/>
      <c r="AIZ266" s="1087"/>
      <c r="AJA266" s="1087"/>
      <c r="AJB266" s="1087"/>
      <c r="AJC266" s="1087"/>
      <c r="AJD266" s="1087"/>
      <c r="AJE266" s="1087"/>
      <c r="AJF266" s="1087"/>
      <c r="AJG266" s="1087"/>
      <c r="AJH266" s="1087"/>
      <c r="AJI266" s="1087"/>
      <c r="AJJ266" s="1087"/>
      <c r="AJK266" s="1087"/>
      <c r="AJL266" s="1087"/>
      <c r="AJM266" s="1087"/>
      <c r="AJN266" s="1087"/>
      <c r="AJO266" s="1087"/>
      <c r="AJP266" s="1087"/>
      <c r="AJQ266" s="1087"/>
      <c r="AJR266" s="1087"/>
      <c r="AJS266" s="1087"/>
      <c r="AJT266" s="1087"/>
      <c r="AJU266" s="1087"/>
      <c r="AJV266" s="1087"/>
      <c r="AJW266" s="1087"/>
      <c r="AJX266" s="1087"/>
      <c r="AJY266" s="1087"/>
      <c r="AJZ266" s="1087"/>
      <c r="AKA266" s="1087"/>
      <c r="AKB266" s="1087"/>
      <c r="AKC266" s="1087"/>
      <c r="AKD266" s="1087"/>
      <c r="AKE266" s="1087"/>
      <c r="AKF266" s="1087"/>
      <c r="AKG266" s="1087"/>
      <c r="AKH266" s="1087"/>
      <c r="AKI266" s="1087"/>
      <c r="AKJ266" s="1087"/>
      <c r="AKK266" s="1087"/>
      <c r="AKL266" s="1087"/>
      <c r="AKM266" s="1087"/>
      <c r="AKN266" s="1087"/>
      <c r="AKO266" s="1087"/>
      <c r="AKP266" s="1087"/>
      <c r="AKQ266" s="1087"/>
      <c r="AKR266" s="1087"/>
      <c r="AKS266" s="1087"/>
      <c r="AKT266" s="1087"/>
      <c r="AKU266" s="1087"/>
      <c r="AKV266" s="1087"/>
      <c r="AKW266" s="1087"/>
      <c r="AKX266" s="1087"/>
      <c r="AKY266" s="1087"/>
      <c r="AKZ266" s="1087"/>
      <c r="ALA266" s="1087"/>
      <c r="ALB266" s="1087"/>
      <c r="ALC266" s="1087"/>
      <c r="ALD266" s="1087"/>
      <c r="ALE266" s="1087"/>
      <c r="ALF266" s="1087"/>
      <c r="ALG266" s="1087"/>
      <c r="ALH266" s="1087"/>
      <c r="ALI266" s="1087"/>
      <c r="ALJ266" s="1087"/>
      <c r="ALK266" s="1087"/>
      <c r="ALL266" s="1087"/>
      <c r="ALM266" s="1087"/>
      <c r="ALN266" s="1087"/>
      <c r="ALO266" s="1087"/>
      <c r="ALP266" s="1087"/>
      <c r="ALQ266" s="1087"/>
      <c r="ALR266" s="1087"/>
      <c r="ALS266" s="1087"/>
      <c r="ALT266" s="1087"/>
      <c r="ALU266" s="1087"/>
      <c r="ALV266" s="1087"/>
      <c r="ALW266" s="1087"/>
      <c r="ALX266" s="1087"/>
      <c r="ALY266" s="1087"/>
      <c r="ALZ266" s="1087"/>
      <c r="AMA266" s="1087"/>
      <c r="AMB266" s="1087"/>
      <c r="AMC266" s="1087"/>
      <c r="AMD266" s="1087"/>
      <c r="AME266" s="1087"/>
      <c r="AMF266" s="1087"/>
      <c r="AMG266" s="1087"/>
      <c r="AMH266" s="1087"/>
    </row>
    <row r="267" spans="1:1025" s="1087" customFormat="1" ht="12" x14ac:dyDescent="0.2">
      <c r="A267" s="1113" t="s">
        <v>2866</v>
      </c>
      <c r="B267" s="793" t="s">
        <v>4881</v>
      </c>
      <c r="C267" s="1085">
        <v>5816298733.6700001</v>
      </c>
      <c r="D267" s="1085">
        <v>2013670139.28</v>
      </c>
      <c r="E267" s="1085">
        <v>7829968872.9499998</v>
      </c>
      <c r="F267" s="1085">
        <v>2565773879.9000001</v>
      </c>
      <c r="G267" s="1085">
        <v>5264194993.0500002</v>
      </c>
      <c r="H267" s="1357">
        <f t="shared" si="7"/>
        <v>0.32768634480322339</v>
      </c>
      <c r="AMI267" s="793"/>
      <c r="AMJ267" s="793"/>
      <c r="AMK267" s="793"/>
    </row>
    <row r="268" spans="1:1025" s="1087" customFormat="1" ht="12" x14ac:dyDescent="0.2">
      <c r="A268" s="1113" t="s">
        <v>2867</v>
      </c>
      <c r="B268" s="793" t="s">
        <v>4881</v>
      </c>
      <c r="C268" s="1085">
        <v>5816298733.6700001</v>
      </c>
      <c r="D268" s="1085">
        <v>2013670139.28</v>
      </c>
      <c r="E268" s="1085">
        <v>7829968872.9499998</v>
      </c>
      <c r="F268" s="1085">
        <v>2565773879.9000001</v>
      </c>
      <c r="G268" s="1085">
        <v>5264194993.0500002</v>
      </c>
      <c r="H268" s="1357">
        <f t="shared" si="7"/>
        <v>0.32768634480322339</v>
      </c>
      <c r="AMI268" s="793"/>
      <c r="AMJ268" s="793"/>
      <c r="AMK268" s="793"/>
    </row>
    <row r="269" spans="1:1025" s="1087" customFormat="1" ht="12" x14ac:dyDescent="0.2">
      <c r="A269" s="1113" t="s">
        <v>2868</v>
      </c>
      <c r="B269" s="793" t="s">
        <v>4882</v>
      </c>
      <c r="C269" s="1085">
        <v>4084414625.2199998</v>
      </c>
      <c r="D269" s="1085">
        <v>375971691.63</v>
      </c>
      <c r="E269" s="1085">
        <v>4460386316.8500004</v>
      </c>
      <c r="F269" s="1085">
        <v>1925832760.8900001</v>
      </c>
      <c r="G269" s="1085">
        <v>2534553555.96</v>
      </c>
      <c r="H269" s="1357">
        <f t="shared" si="7"/>
        <v>0.4317636689034719</v>
      </c>
      <c r="AMI269" s="793"/>
      <c r="AMJ269" s="793"/>
      <c r="AMK269" s="793"/>
    </row>
    <row r="270" spans="1:1025" s="1087" customFormat="1" ht="12" x14ac:dyDescent="0.2">
      <c r="A270" s="1113" t="s">
        <v>2869</v>
      </c>
      <c r="B270" s="793" t="s">
        <v>2870</v>
      </c>
      <c r="C270" s="1085">
        <v>1735784796.6700001</v>
      </c>
      <c r="D270" s="1085">
        <v>323348472.88999999</v>
      </c>
      <c r="E270" s="1085">
        <v>2059133269.5599999</v>
      </c>
      <c r="F270" s="1085">
        <v>1238687773.8900001</v>
      </c>
      <c r="G270" s="1085">
        <v>820445495.66999996</v>
      </c>
      <c r="H270" s="1357">
        <f t="shared" si="7"/>
        <v>0.60155784581863692</v>
      </c>
      <c r="AMI270" s="793"/>
      <c r="AMJ270" s="793"/>
      <c r="AMK270" s="793"/>
    </row>
    <row r="271" spans="1:1025" s="1087" customFormat="1" ht="12" x14ac:dyDescent="0.2">
      <c r="A271" s="1113" t="s">
        <v>2871</v>
      </c>
      <c r="B271" s="793" t="s">
        <v>4883</v>
      </c>
      <c r="C271" s="1085">
        <v>430749852.32999998</v>
      </c>
      <c r="D271" s="1085">
        <v>10635305.83</v>
      </c>
      <c r="E271" s="1085">
        <v>441385158.16000003</v>
      </c>
      <c r="F271" s="1085">
        <v>54645454</v>
      </c>
      <c r="G271" s="1085">
        <v>386739704.16000003</v>
      </c>
      <c r="H271" s="1357">
        <f t="shared" si="7"/>
        <v>0.12380446643879059</v>
      </c>
      <c r="AMI271" s="793"/>
      <c r="AMJ271" s="793"/>
      <c r="AMK271" s="793"/>
    </row>
    <row r="272" spans="1:1025" s="1087" customFormat="1" ht="12" x14ac:dyDescent="0.2">
      <c r="A272" s="1113" t="s">
        <v>2872</v>
      </c>
      <c r="B272" s="793" t="s">
        <v>4884</v>
      </c>
      <c r="C272" s="1085">
        <v>1917879976.22</v>
      </c>
      <c r="D272" s="1085">
        <v>41987912.909999996</v>
      </c>
      <c r="E272" s="1085">
        <v>1959867889.1300001</v>
      </c>
      <c r="F272" s="1085">
        <v>632499533</v>
      </c>
      <c r="G272" s="1085">
        <v>1327368356.1300001</v>
      </c>
      <c r="H272" s="1357">
        <f t="shared" si="7"/>
        <v>0.32272559620371721</v>
      </c>
      <c r="AMI272" s="793"/>
      <c r="AMJ272" s="793"/>
      <c r="AMK272" s="793"/>
    </row>
    <row r="273" spans="1:1025" s="1087" customFormat="1" ht="12" x14ac:dyDescent="0.2">
      <c r="A273" s="1113" t="s">
        <v>2873</v>
      </c>
      <c r="B273" s="793" t="s">
        <v>2874</v>
      </c>
      <c r="C273" s="1085">
        <v>10939925561.1</v>
      </c>
      <c r="D273" s="1085">
        <v>-6579233863.4099998</v>
      </c>
      <c r="E273" s="1085">
        <v>4360691697.6899996</v>
      </c>
      <c r="F273" s="1085">
        <v>457494566.14999998</v>
      </c>
      <c r="G273" s="1085">
        <v>3903197131.54</v>
      </c>
      <c r="H273" s="1357">
        <f t="shared" si="7"/>
        <v>0.10491330226173745</v>
      </c>
      <c r="AMI273" s="793"/>
      <c r="AMJ273" s="793"/>
      <c r="AMK273" s="793"/>
    </row>
    <row r="274" spans="1:1025" s="1087" customFormat="1" ht="12" x14ac:dyDescent="0.2">
      <c r="A274" s="1113" t="s">
        <v>2875</v>
      </c>
      <c r="B274" s="793" t="s">
        <v>2876</v>
      </c>
      <c r="C274" s="1085">
        <v>93036351.239999995</v>
      </c>
      <c r="D274" s="1085">
        <v>32268783.399999999</v>
      </c>
      <c r="E274" s="1085">
        <v>125305134.64</v>
      </c>
      <c r="F274" s="1085">
        <v>47449281.25</v>
      </c>
      <c r="G274" s="1085">
        <v>77855853.390000001</v>
      </c>
      <c r="H274" s="1357">
        <f t="shared" si="7"/>
        <v>0.3786698876013434</v>
      </c>
      <c r="AMI274" s="793"/>
      <c r="AMJ274" s="793"/>
      <c r="AMK274" s="793"/>
    </row>
    <row r="275" spans="1:1025" s="1087" customFormat="1" ht="12" x14ac:dyDescent="0.2">
      <c r="A275" s="1113" t="s">
        <v>2877</v>
      </c>
      <c r="B275" s="793" t="s">
        <v>544</v>
      </c>
      <c r="C275" s="1085">
        <v>10846889209.860001</v>
      </c>
      <c r="D275" s="1085">
        <v>-6611502646.8100004</v>
      </c>
      <c r="E275" s="1085">
        <v>4235386563.0500002</v>
      </c>
      <c r="F275" s="1085">
        <v>410045284.89999998</v>
      </c>
      <c r="G275" s="1085">
        <v>3825341278.1500001</v>
      </c>
      <c r="H275" s="1357">
        <f t="shared" si="7"/>
        <v>9.6814134624046422E-2</v>
      </c>
      <c r="AMI275" s="793"/>
      <c r="AMJ275" s="793"/>
      <c r="AMK275" s="793"/>
    </row>
    <row r="276" spans="1:1025" s="1087" customFormat="1" ht="12" x14ac:dyDescent="0.2">
      <c r="A276" s="1113" t="s">
        <v>2878</v>
      </c>
      <c r="B276" s="793" t="s">
        <v>2879</v>
      </c>
      <c r="C276" s="1085">
        <v>19164453199.459999</v>
      </c>
      <c r="D276" s="1085">
        <v>1161179312.21</v>
      </c>
      <c r="E276" s="1085">
        <v>20325632511.669998</v>
      </c>
      <c r="F276" s="1085">
        <v>5740581564.1499996</v>
      </c>
      <c r="G276" s="1085">
        <v>14585050947.52</v>
      </c>
      <c r="H276" s="1357">
        <f t="shared" si="7"/>
        <v>0.28243064814116042</v>
      </c>
      <c r="AMI276" s="793"/>
      <c r="AMJ276" s="793"/>
      <c r="AMK276" s="793"/>
    </row>
    <row r="277" spans="1:1025" s="1087" customFormat="1" ht="12" x14ac:dyDescent="0.2">
      <c r="A277" s="1113" t="s">
        <v>2880</v>
      </c>
      <c r="B277" s="793" t="s">
        <v>517</v>
      </c>
      <c r="C277" s="1085">
        <v>16099584995.84</v>
      </c>
      <c r="D277" s="1085">
        <v>883068615.12</v>
      </c>
      <c r="E277" s="1085">
        <v>16982653610.959999</v>
      </c>
      <c r="F277" s="1085">
        <v>5253939420.6499996</v>
      </c>
      <c r="G277" s="1085">
        <v>11728714190.309999</v>
      </c>
      <c r="H277" s="1357">
        <f t="shared" si="7"/>
        <v>0.3093709346611942</v>
      </c>
      <c r="AMI277" s="793"/>
      <c r="AMJ277" s="793"/>
      <c r="AMK277" s="793"/>
    </row>
    <row r="278" spans="1:1025" s="1087" customFormat="1" ht="12" x14ac:dyDescent="0.2">
      <c r="A278" s="1113" t="s">
        <v>2881</v>
      </c>
      <c r="B278" s="793" t="s">
        <v>517</v>
      </c>
      <c r="C278" s="1085">
        <v>16099584995.84</v>
      </c>
      <c r="D278" s="1085">
        <v>883068615.12</v>
      </c>
      <c r="E278" s="1085">
        <v>16982653610.959999</v>
      </c>
      <c r="F278" s="1085">
        <v>5253939420.6499996</v>
      </c>
      <c r="G278" s="1085">
        <v>11728714190.309999</v>
      </c>
      <c r="H278" s="1357">
        <f t="shared" si="7"/>
        <v>0.3093709346611942</v>
      </c>
      <c r="AMI278" s="793"/>
      <c r="AMJ278" s="793"/>
      <c r="AMK278" s="793"/>
    </row>
    <row r="279" spans="1:1025" s="1087" customFormat="1" ht="12" x14ac:dyDescent="0.2">
      <c r="A279" s="1113" t="s">
        <v>2882</v>
      </c>
      <c r="B279" s="793" t="s">
        <v>4885</v>
      </c>
      <c r="C279" s="1085">
        <v>580250000</v>
      </c>
      <c r="D279" s="1085">
        <v>114578303.29000001</v>
      </c>
      <c r="E279" s="1085">
        <v>694828303.28999996</v>
      </c>
      <c r="F279" s="1085">
        <v>233250954.84999999</v>
      </c>
      <c r="G279" s="1085">
        <v>461577348.44</v>
      </c>
      <c r="H279" s="1357">
        <f t="shared" si="7"/>
        <v>0.33569581685944683</v>
      </c>
      <c r="AMI279" s="793"/>
      <c r="AMJ279" s="793"/>
      <c r="AMK279" s="793"/>
    </row>
    <row r="280" spans="1:1025" s="1087" customFormat="1" ht="12" x14ac:dyDescent="0.2">
      <c r="A280" s="1113" t="s">
        <v>2883</v>
      </c>
      <c r="B280" s="793" t="s">
        <v>4885</v>
      </c>
      <c r="C280" s="1085">
        <v>580250000</v>
      </c>
      <c r="D280" s="1085">
        <v>114578303.29000001</v>
      </c>
      <c r="E280" s="1085">
        <v>694828303.28999996</v>
      </c>
      <c r="F280" s="1085">
        <v>233250954.84999999</v>
      </c>
      <c r="G280" s="1085">
        <v>461577348.44</v>
      </c>
      <c r="H280" s="1357">
        <f t="shared" si="7"/>
        <v>0.33569581685944683</v>
      </c>
      <c r="AMI280" s="793"/>
      <c r="AMJ280" s="793"/>
      <c r="AMK280" s="793"/>
    </row>
    <row r="281" spans="1:1025" s="1087" customFormat="1" ht="12" x14ac:dyDescent="0.2">
      <c r="A281" s="1113" t="s">
        <v>2884</v>
      </c>
      <c r="B281" s="793" t="s">
        <v>515</v>
      </c>
      <c r="C281" s="1085">
        <v>10500000</v>
      </c>
      <c r="D281" s="1085">
        <v>58949543.899999999</v>
      </c>
      <c r="E281" s="1085">
        <v>69449543.900000006</v>
      </c>
      <c r="F281" s="1085">
        <v>51128979</v>
      </c>
      <c r="G281" s="1085">
        <v>18320564.899999999</v>
      </c>
      <c r="H281" s="1357">
        <f t="shared" si="7"/>
        <v>0.73620323660613696</v>
      </c>
      <c r="AMI281" s="793"/>
      <c r="AMJ281" s="793"/>
      <c r="AMK281" s="793"/>
    </row>
    <row r="282" spans="1:1025" s="1087" customFormat="1" ht="12" x14ac:dyDescent="0.2">
      <c r="A282" s="1113" t="s">
        <v>2885</v>
      </c>
      <c r="B282" s="793" t="s">
        <v>515</v>
      </c>
      <c r="C282" s="1085">
        <v>10500000</v>
      </c>
      <c r="D282" s="1085">
        <v>58949543.899999999</v>
      </c>
      <c r="E282" s="1085">
        <v>69449543.900000006</v>
      </c>
      <c r="F282" s="1085">
        <v>51128979</v>
      </c>
      <c r="G282" s="1085">
        <v>18320564.899999999</v>
      </c>
      <c r="H282" s="1357">
        <f t="shared" si="7"/>
        <v>0.73620323660613696</v>
      </c>
      <c r="AMI282" s="793"/>
      <c r="AMJ282" s="793"/>
      <c r="AMK282" s="793"/>
    </row>
    <row r="283" spans="1:1025" s="793" customFormat="1" ht="12" x14ac:dyDescent="0.2">
      <c r="A283" s="1113" t="s">
        <v>2886</v>
      </c>
      <c r="B283" s="793" t="s">
        <v>4886</v>
      </c>
      <c r="C283" s="1085">
        <v>2474118203.6199999</v>
      </c>
      <c r="D283" s="1085">
        <v>104582849.90000001</v>
      </c>
      <c r="E283" s="1085">
        <v>2578701053.52</v>
      </c>
      <c r="F283" s="1085">
        <v>202262209.65000001</v>
      </c>
      <c r="G283" s="1085">
        <v>2376438843.8699999</v>
      </c>
      <c r="H283" s="1357">
        <f t="shared" si="7"/>
        <v>7.8435695124065022E-2</v>
      </c>
      <c r="I283" s="1087"/>
      <c r="J283" s="1087"/>
      <c r="K283" s="1087"/>
      <c r="L283" s="1087"/>
      <c r="M283" s="1087"/>
      <c r="N283" s="1087"/>
      <c r="O283" s="1087"/>
      <c r="P283" s="1087"/>
      <c r="Q283" s="1087"/>
      <c r="R283" s="1087"/>
      <c r="S283" s="1087"/>
      <c r="T283" s="1087"/>
      <c r="U283" s="1087"/>
      <c r="V283" s="1087"/>
      <c r="W283" s="1087"/>
      <c r="X283" s="1087"/>
      <c r="Y283" s="1087"/>
      <c r="Z283" s="1087"/>
      <c r="AA283" s="1087"/>
      <c r="AB283" s="1087"/>
      <c r="AC283" s="1087"/>
      <c r="AD283" s="1087"/>
      <c r="AE283" s="1087"/>
      <c r="AF283" s="1087"/>
      <c r="AG283" s="1087"/>
      <c r="AH283" s="1087"/>
      <c r="AI283" s="1087"/>
      <c r="AJ283" s="1087"/>
      <c r="AK283" s="1087"/>
      <c r="AL283" s="1087"/>
      <c r="AM283" s="1087"/>
      <c r="AN283" s="1087"/>
      <c r="AO283" s="1087"/>
      <c r="AP283" s="1087"/>
      <c r="AQ283" s="1087"/>
      <c r="AR283" s="1087"/>
      <c r="AS283" s="1087"/>
      <c r="AT283" s="1087"/>
      <c r="AU283" s="1087"/>
      <c r="AV283" s="1087"/>
      <c r="AW283" s="1087"/>
      <c r="AX283" s="1087"/>
      <c r="AY283" s="1087"/>
      <c r="AZ283" s="1087"/>
      <c r="BA283" s="1087"/>
      <c r="BB283" s="1087"/>
      <c r="BC283" s="1087"/>
      <c r="BD283" s="1087"/>
      <c r="BE283" s="1087"/>
      <c r="BF283" s="1087"/>
      <c r="BG283" s="1087"/>
      <c r="BH283" s="1087"/>
      <c r="BI283" s="1087"/>
      <c r="BJ283" s="1087"/>
      <c r="BK283" s="1087"/>
      <c r="BL283" s="1087"/>
      <c r="BM283" s="1087"/>
      <c r="BN283" s="1087"/>
      <c r="BO283" s="1087"/>
      <c r="BP283" s="1087"/>
      <c r="BQ283" s="1087"/>
      <c r="BR283" s="1087"/>
      <c r="BS283" s="1087"/>
      <c r="BT283" s="1087"/>
      <c r="BU283" s="1087"/>
      <c r="BV283" s="1087"/>
      <c r="BW283" s="1087"/>
      <c r="BX283" s="1087"/>
      <c r="BY283" s="1087"/>
      <c r="BZ283" s="1087"/>
      <c r="CA283" s="1087"/>
      <c r="CB283" s="1087"/>
      <c r="CC283" s="1087"/>
      <c r="CD283" s="1087"/>
      <c r="CE283" s="1087"/>
      <c r="CF283" s="1087"/>
      <c r="CG283" s="1087"/>
      <c r="CH283" s="1087"/>
      <c r="CI283" s="1087"/>
      <c r="CJ283" s="1087"/>
      <c r="CK283" s="1087"/>
      <c r="CL283" s="1087"/>
      <c r="CM283" s="1087"/>
      <c r="CN283" s="1087"/>
      <c r="CO283" s="1087"/>
      <c r="CP283" s="1087"/>
      <c r="CQ283" s="1087"/>
      <c r="CR283" s="1087"/>
      <c r="CS283" s="1087"/>
      <c r="CT283" s="1087"/>
      <c r="CU283" s="1087"/>
      <c r="CV283" s="1087"/>
      <c r="CW283" s="1087"/>
      <c r="CX283" s="1087"/>
      <c r="CY283" s="1087"/>
      <c r="CZ283" s="1087"/>
      <c r="DA283" s="1087"/>
      <c r="DB283" s="1087"/>
      <c r="DC283" s="1087"/>
      <c r="DD283" s="1087"/>
      <c r="DE283" s="1087"/>
      <c r="DF283" s="1087"/>
      <c r="DG283" s="1087"/>
      <c r="DH283" s="1087"/>
      <c r="DI283" s="1087"/>
      <c r="DJ283" s="1087"/>
      <c r="DK283" s="1087"/>
      <c r="DL283" s="1087"/>
      <c r="DM283" s="1087"/>
      <c r="DN283" s="1087"/>
      <c r="DO283" s="1087"/>
      <c r="DP283" s="1087"/>
      <c r="DQ283" s="1087"/>
      <c r="DR283" s="1087"/>
      <c r="DS283" s="1087"/>
      <c r="DT283" s="1087"/>
      <c r="DU283" s="1087"/>
      <c r="DV283" s="1087"/>
      <c r="DW283" s="1087"/>
      <c r="DX283" s="1087"/>
      <c r="DY283" s="1087"/>
      <c r="DZ283" s="1087"/>
      <c r="EA283" s="1087"/>
      <c r="EB283" s="1087"/>
      <c r="EC283" s="1087"/>
      <c r="ED283" s="1087"/>
      <c r="EE283" s="1087"/>
      <c r="EF283" s="1087"/>
      <c r="EG283" s="1087"/>
      <c r="EH283" s="1087"/>
      <c r="EI283" s="1087"/>
      <c r="EJ283" s="1087"/>
      <c r="EK283" s="1087"/>
      <c r="EL283" s="1087"/>
      <c r="EM283" s="1087"/>
      <c r="EN283" s="1087"/>
      <c r="EO283" s="1087"/>
      <c r="EP283" s="1087"/>
      <c r="EQ283" s="1087"/>
      <c r="ER283" s="1087"/>
      <c r="ES283" s="1087"/>
      <c r="ET283" s="1087"/>
      <c r="EU283" s="1087"/>
      <c r="EV283" s="1087"/>
      <c r="EW283" s="1087"/>
      <c r="EX283" s="1087"/>
      <c r="EY283" s="1087"/>
      <c r="EZ283" s="1087"/>
      <c r="FA283" s="1087"/>
      <c r="FB283" s="1087"/>
      <c r="FC283" s="1087"/>
      <c r="FD283" s="1087"/>
      <c r="FE283" s="1087"/>
      <c r="FF283" s="1087"/>
      <c r="FG283" s="1087"/>
      <c r="FH283" s="1087"/>
      <c r="FI283" s="1087"/>
      <c r="FJ283" s="1087"/>
      <c r="FK283" s="1087"/>
      <c r="FL283" s="1087"/>
      <c r="FM283" s="1087"/>
      <c r="FN283" s="1087"/>
      <c r="FO283" s="1087"/>
      <c r="FP283" s="1087"/>
      <c r="FQ283" s="1087"/>
      <c r="FR283" s="1087"/>
      <c r="FS283" s="1087"/>
      <c r="FT283" s="1087"/>
      <c r="FU283" s="1087"/>
      <c r="FV283" s="1087"/>
      <c r="FW283" s="1087"/>
      <c r="FX283" s="1087"/>
      <c r="FY283" s="1087"/>
      <c r="FZ283" s="1087"/>
      <c r="GA283" s="1087"/>
      <c r="GB283" s="1087"/>
      <c r="GC283" s="1087"/>
      <c r="GD283" s="1087"/>
      <c r="GE283" s="1087"/>
      <c r="GF283" s="1087"/>
      <c r="GG283" s="1087"/>
      <c r="GH283" s="1087"/>
      <c r="GI283" s="1087"/>
      <c r="GJ283" s="1087"/>
      <c r="GK283" s="1087"/>
      <c r="GL283" s="1087"/>
      <c r="GM283" s="1087"/>
      <c r="GN283" s="1087"/>
      <c r="GO283" s="1087"/>
      <c r="GP283" s="1087"/>
      <c r="GQ283" s="1087"/>
      <c r="GR283" s="1087"/>
      <c r="GS283" s="1087"/>
      <c r="GT283" s="1087"/>
      <c r="GU283" s="1087"/>
      <c r="GV283" s="1087"/>
      <c r="GW283" s="1087"/>
      <c r="GX283" s="1087"/>
      <c r="GY283" s="1087"/>
      <c r="GZ283" s="1087"/>
      <c r="HA283" s="1087"/>
      <c r="HB283" s="1087"/>
      <c r="HC283" s="1087"/>
      <c r="HD283" s="1087"/>
      <c r="HE283" s="1087"/>
      <c r="HF283" s="1087"/>
      <c r="HG283" s="1087"/>
      <c r="HH283" s="1087"/>
      <c r="HI283" s="1087"/>
      <c r="HJ283" s="1087"/>
      <c r="HK283" s="1087"/>
      <c r="HL283" s="1087"/>
      <c r="HM283" s="1087"/>
      <c r="HN283" s="1087"/>
      <c r="HO283" s="1087"/>
      <c r="HP283" s="1087"/>
      <c r="HQ283" s="1087"/>
      <c r="HR283" s="1087"/>
      <c r="HS283" s="1087"/>
      <c r="HT283" s="1087"/>
      <c r="HU283" s="1087"/>
      <c r="HV283" s="1087"/>
      <c r="HW283" s="1087"/>
      <c r="HX283" s="1087"/>
      <c r="HY283" s="1087"/>
      <c r="HZ283" s="1087"/>
      <c r="IA283" s="1087"/>
      <c r="IB283" s="1087"/>
      <c r="IC283" s="1087"/>
      <c r="ID283" s="1087"/>
      <c r="IE283" s="1087"/>
      <c r="IF283" s="1087"/>
      <c r="IG283" s="1087"/>
      <c r="IH283" s="1087"/>
      <c r="II283" s="1087"/>
      <c r="IJ283" s="1087"/>
      <c r="IK283" s="1087"/>
      <c r="IL283" s="1087"/>
      <c r="IM283" s="1087"/>
      <c r="IN283" s="1087"/>
      <c r="IO283" s="1087"/>
      <c r="IP283" s="1087"/>
      <c r="IQ283" s="1087"/>
      <c r="IR283" s="1087"/>
      <c r="IS283" s="1087"/>
      <c r="IT283" s="1087"/>
      <c r="IU283" s="1087"/>
      <c r="IV283" s="1087"/>
      <c r="IW283" s="1087"/>
      <c r="IX283" s="1087"/>
      <c r="IY283" s="1087"/>
      <c r="IZ283" s="1087"/>
      <c r="JA283" s="1087"/>
      <c r="JB283" s="1087"/>
      <c r="JC283" s="1087"/>
      <c r="JD283" s="1087"/>
      <c r="JE283" s="1087"/>
      <c r="JF283" s="1087"/>
      <c r="JG283" s="1087"/>
      <c r="JH283" s="1087"/>
      <c r="JI283" s="1087"/>
      <c r="JJ283" s="1087"/>
      <c r="JK283" s="1087"/>
      <c r="JL283" s="1087"/>
      <c r="JM283" s="1087"/>
      <c r="JN283" s="1087"/>
      <c r="JO283" s="1087"/>
      <c r="JP283" s="1087"/>
      <c r="JQ283" s="1087"/>
      <c r="JR283" s="1087"/>
      <c r="JS283" s="1087"/>
      <c r="JT283" s="1087"/>
      <c r="JU283" s="1087"/>
      <c r="JV283" s="1087"/>
      <c r="JW283" s="1087"/>
      <c r="JX283" s="1087"/>
      <c r="JY283" s="1087"/>
      <c r="JZ283" s="1087"/>
      <c r="KA283" s="1087"/>
      <c r="KB283" s="1087"/>
      <c r="KC283" s="1087"/>
      <c r="KD283" s="1087"/>
      <c r="KE283" s="1087"/>
      <c r="KF283" s="1087"/>
      <c r="KG283" s="1087"/>
      <c r="KH283" s="1087"/>
      <c r="KI283" s="1087"/>
      <c r="KJ283" s="1087"/>
      <c r="KK283" s="1087"/>
      <c r="KL283" s="1087"/>
      <c r="KM283" s="1087"/>
      <c r="KN283" s="1087"/>
      <c r="KO283" s="1087"/>
      <c r="KP283" s="1087"/>
      <c r="KQ283" s="1087"/>
      <c r="KR283" s="1087"/>
      <c r="KS283" s="1087"/>
      <c r="KT283" s="1087"/>
      <c r="KU283" s="1087"/>
      <c r="KV283" s="1087"/>
      <c r="KW283" s="1087"/>
      <c r="KX283" s="1087"/>
      <c r="KY283" s="1087"/>
      <c r="KZ283" s="1087"/>
      <c r="LA283" s="1087"/>
      <c r="LB283" s="1087"/>
      <c r="LC283" s="1087"/>
      <c r="LD283" s="1087"/>
      <c r="LE283" s="1087"/>
      <c r="LF283" s="1087"/>
      <c r="LG283" s="1087"/>
      <c r="LH283" s="1087"/>
      <c r="LI283" s="1087"/>
      <c r="LJ283" s="1087"/>
      <c r="LK283" s="1087"/>
      <c r="LL283" s="1087"/>
      <c r="LM283" s="1087"/>
      <c r="LN283" s="1087"/>
      <c r="LO283" s="1087"/>
      <c r="LP283" s="1087"/>
      <c r="LQ283" s="1087"/>
      <c r="LR283" s="1087"/>
      <c r="LS283" s="1087"/>
      <c r="LT283" s="1087"/>
      <c r="LU283" s="1087"/>
      <c r="LV283" s="1087"/>
      <c r="LW283" s="1087"/>
      <c r="LX283" s="1087"/>
      <c r="LY283" s="1087"/>
      <c r="LZ283" s="1087"/>
      <c r="MA283" s="1087"/>
      <c r="MB283" s="1087"/>
      <c r="MC283" s="1087"/>
      <c r="MD283" s="1087"/>
      <c r="ME283" s="1087"/>
      <c r="MF283" s="1087"/>
      <c r="MG283" s="1087"/>
      <c r="MH283" s="1087"/>
      <c r="MI283" s="1087"/>
      <c r="MJ283" s="1087"/>
      <c r="MK283" s="1087"/>
      <c r="ML283" s="1087"/>
      <c r="MM283" s="1087"/>
      <c r="MN283" s="1087"/>
      <c r="MO283" s="1087"/>
      <c r="MP283" s="1087"/>
      <c r="MQ283" s="1087"/>
      <c r="MR283" s="1087"/>
      <c r="MS283" s="1087"/>
      <c r="MT283" s="1087"/>
      <c r="MU283" s="1087"/>
      <c r="MV283" s="1087"/>
      <c r="MW283" s="1087"/>
      <c r="MX283" s="1087"/>
      <c r="MY283" s="1087"/>
      <c r="MZ283" s="1087"/>
      <c r="NA283" s="1087"/>
      <c r="NB283" s="1087"/>
      <c r="NC283" s="1087"/>
      <c r="ND283" s="1087"/>
      <c r="NE283" s="1087"/>
      <c r="NF283" s="1087"/>
      <c r="NG283" s="1087"/>
      <c r="NH283" s="1087"/>
      <c r="NI283" s="1087"/>
      <c r="NJ283" s="1087"/>
      <c r="NK283" s="1087"/>
      <c r="NL283" s="1087"/>
      <c r="NM283" s="1087"/>
      <c r="NN283" s="1087"/>
      <c r="NO283" s="1087"/>
      <c r="NP283" s="1087"/>
      <c r="NQ283" s="1087"/>
      <c r="NR283" s="1087"/>
      <c r="NS283" s="1087"/>
      <c r="NT283" s="1087"/>
      <c r="NU283" s="1087"/>
      <c r="NV283" s="1087"/>
      <c r="NW283" s="1087"/>
      <c r="NX283" s="1087"/>
      <c r="NY283" s="1087"/>
      <c r="NZ283" s="1087"/>
      <c r="OA283" s="1087"/>
      <c r="OB283" s="1087"/>
      <c r="OC283" s="1087"/>
      <c r="OD283" s="1087"/>
      <c r="OE283" s="1087"/>
      <c r="OF283" s="1087"/>
      <c r="OG283" s="1087"/>
      <c r="OH283" s="1087"/>
      <c r="OI283" s="1087"/>
      <c r="OJ283" s="1087"/>
      <c r="OK283" s="1087"/>
      <c r="OL283" s="1087"/>
      <c r="OM283" s="1087"/>
      <c r="ON283" s="1087"/>
      <c r="OO283" s="1087"/>
      <c r="OP283" s="1087"/>
      <c r="OQ283" s="1087"/>
      <c r="OR283" s="1087"/>
      <c r="OS283" s="1087"/>
      <c r="OT283" s="1087"/>
      <c r="OU283" s="1087"/>
      <c r="OV283" s="1087"/>
      <c r="OW283" s="1087"/>
      <c r="OX283" s="1087"/>
      <c r="OY283" s="1087"/>
      <c r="OZ283" s="1087"/>
      <c r="PA283" s="1087"/>
      <c r="PB283" s="1087"/>
      <c r="PC283" s="1087"/>
      <c r="PD283" s="1087"/>
      <c r="PE283" s="1087"/>
      <c r="PF283" s="1087"/>
      <c r="PG283" s="1087"/>
      <c r="PH283" s="1087"/>
      <c r="PI283" s="1087"/>
      <c r="PJ283" s="1087"/>
      <c r="PK283" s="1087"/>
      <c r="PL283" s="1087"/>
      <c r="PM283" s="1087"/>
      <c r="PN283" s="1087"/>
      <c r="PO283" s="1087"/>
      <c r="PP283" s="1087"/>
      <c r="PQ283" s="1087"/>
      <c r="PR283" s="1087"/>
      <c r="PS283" s="1087"/>
      <c r="PT283" s="1087"/>
      <c r="PU283" s="1087"/>
      <c r="PV283" s="1087"/>
      <c r="PW283" s="1087"/>
      <c r="PX283" s="1087"/>
      <c r="PY283" s="1087"/>
      <c r="PZ283" s="1087"/>
      <c r="QA283" s="1087"/>
      <c r="QB283" s="1087"/>
      <c r="QC283" s="1087"/>
      <c r="QD283" s="1087"/>
      <c r="QE283" s="1087"/>
      <c r="QF283" s="1087"/>
      <c r="QG283" s="1087"/>
      <c r="QH283" s="1087"/>
      <c r="QI283" s="1087"/>
      <c r="QJ283" s="1087"/>
      <c r="QK283" s="1087"/>
      <c r="QL283" s="1087"/>
      <c r="QM283" s="1087"/>
      <c r="QN283" s="1087"/>
      <c r="QO283" s="1087"/>
      <c r="QP283" s="1087"/>
      <c r="QQ283" s="1087"/>
      <c r="QR283" s="1087"/>
      <c r="QS283" s="1087"/>
      <c r="QT283" s="1087"/>
      <c r="QU283" s="1087"/>
      <c r="QV283" s="1087"/>
      <c r="QW283" s="1087"/>
      <c r="QX283" s="1087"/>
      <c r="QY283" s="1087"/>
      <c r="QZ283" s="1087"/>
      <c r="RA283" s="1087"/>
      <c r="RB283" s="1087"/>
      <c r="RC283" s="1087"/>
      <c r="RD283" s="1087"/>
      <c r="RE283" s="1087"/>
      <c r="RF283" s="1087"/>
      <c r="RG283" s="1087"/>
      <c r="RH283" s="1087"/>
      <c r="RI283" s="1087"/>
      <c r="RJ283" s="1087"/>
      <c r="RK283" s="1087"/>
      <c r="RL283" s="1087"/>
      <c r="RM283" s="1087"/>
      <c r="RN283" s="1087"/>
      <c r="RO283" s="1087"/>
      <c r="RP283" s="1087"/>
      <c r="RQ283" s="1087"/>
      <c r="RR283" s="1087"/>
      <c r="RS283" s="1087"/>
      <c r="RT283" s="1087"/>
      <c r="RU283" s="1087"/>
      <c r="RV283" s="1087"/>
      <c r="RW283" s="1087"/>
      <c r="RX283" s="1087"/>
      <c r="RY283" s="1087"/>
      <c r="RZ283" s="1087"/>
      <c r="SA283" s="1087"/>
      <c r="SB283" s="1087"/>
      <c r="SC283" s="1087"/>
      <c r="SD283" s="1087"/>
      <c r="SE283" s="1087"/>
      <c r="SF283" s="1087"/>
      <c r="SG283" s="1087"/>
      <c r="SH283" s="1087"/>
      <c r="SI283" s="1087"/>
      <c r="SJ283" s="1087"/>
      <c r="SK283" s="1087"/>
      <c r="SL283" s="1087"/>
      <c r="SM283" s="1087"/>
      <c r="SN283" s="1087"/>
      <c r="SO283" s="1087"/>
      <c r="SP283" s="1087"/>
      <c r="SQ283" s="1087"/>
      <c r="SR283" s="1087"/>
      <c r="SS283" s="1087"/>
      <c r="ST283" s="1087"/>
      <c r="SU283" s="1087"/>
      <c r="SV283" s="1087"/>
      <c r="SW283" s="1087"/>
      <c r="SX283" s="1087"/>
      <c r="SY283" s="1087"/>
      <c r="SZ283" s="1087"/>
      <c r="TA283" s="1087"/>
      <c r="TB283" s="1087"/>
      <c r="TC283" s="1087"/>
      <c r="TD283" s="1087"/>
      <c r="TE283" s="1087"/>
      <c r="TF283" s="1087"/>
      <c r="TG283" s="1087"/>
      <c r="TH283" s="1087"/>
      <c r="TI283" s="1087"/>
      <c r="TJ283" s="1087"/>
      <c r="TK283" s="1087"/>
      <c r="TL283" s="1087"/>
      <c r="TM283" s="1087"/>
      <c r="TN283" s="1087"/>
      <c r="TO283" s="1087"/>
      <c r="TP283" s="1087"/>
      <c r="TQ283" s="1087"/>
      <c r="TR283" s="1087"/>
      <c r="TS283" s="1087"/>
      <c r="TT283" s="1087"/>
      <c r="TU283" s="1087"/>
      <c r="TV283" s="1087"/>
      <c r="TW283" s="1087"/>
      <c r="TX283" s="1087"/>
      <c r="TY283" s="1087"/>
      <c r="TZ283" s="1087"/>
      <c r="UA283" s="1087"/>
      <c r="UB283" s="1087"/>
      <c r="UC283" s="1087"/>
      <c r="UD283" s="1087"/>
      <c r="UE283" s="1087"/>
      <c r="UF283" s="1087"/>
      <c r="UG283" s="1087"/>
      <c r="UH283" s="1087"/>
      <c r="UI283" s="1087"/>
      <c r="UJ283" s="1087"/>
      <c r="UK283" s="1087"/>
      <c r="UL283" s="1087"/>
      <c r="UM283" s="1087"/>
      <c r="UN283" s="1087"/>
      <c r="UO283" s="1087"/>
      <c r="UP283" s="1087"/>
      <c r="UQ283" s="1087"/>
      <c r="UR283" s="1087"/>
      <c r="US283" s="1087"/>
      <c r="UT283" s="1087"/>
      <c r="UU283" s="1087"/>
      <c r="UV283" s="1087"/>
      <c r="UW283" s="1087"/>
      <c r="UX283" s="1087"/>
      <c r="UY283" s="1087"/>
      <c r="UZ283" s="1087"/>
      <c r="VA283" s="1087"/>
      <c r="VB283" s="1087"/>
      <c r="VC283" s="1087"/>
      <c r="VD283" s="1087"/>
      <c r="VE283" s="1087"/>
      <c r="VF283" s="1087"/>
      <c r="VG283" s="1087"/>
      <c r="VH283" s="1087"/>
      <c r="VI283" s="1087"/>
      <c r="VJ283" s="1087"/>
      <c r="VK283" s="1087"/>
      <c r="VL283" s="1087"/>
      <c r="VM283" s="1087"/>
      <c r="VN283" s="1087"/>
      <c r="VO283" s="1087"/>
      <c r="VP283" s="1087"/>
      <c r="VQ283" s="1087"/>
      <c r="VR283" s="1087"/>
      <c r="VS283" s="1087"/>
      <c r="VT283" s="1087"/>
      <c r="VU283" s="1087"/>
      <c r="VV283" s="1087"/>
      <c r="VW283" s="1087"/>
      <c r="VX283" s="1087"/>
      <c r="VY283" s="1087"/>
      <c r="VZ283" s="1087"/>
      <c r="WA283" s="1087"/>
      <c r="WB283" s="1087"/>
      <c r="WC283" s="1087"/>
      <c r="WD283" s="1087"/>
      <c r="WE283" s="1087"/>
      <c r="WF283" s="1087"/>
      <c r="WG283" s="1087"/>
      <c r="WH283" s="1087"/>
      <c r="WI283" s="1087"/>
      <c r="WJ283" s="1087"/>
      <c r="WK283" s="1087"/>
      <c r="WL283" s="1087"/>
      <c r="WM283" s="1087"/>
      <c r="WN283" s="1087"/>
      <c r="WO283" s="1087"/>
      <c r="WP283" s="1087"/>
      <c r="WQ283" s="1087"/>
      <c r="WR283" s="1087"/>
      <c r="WS283" s="1087"/>
      <c r="WT283" s="1087"/>
      <c r="WU283" s="1087"/>
      <c r="WV283" s="1087"/>
      <c r="WW283" s="1087"/>
      <c r="WX283" s="1087"/>
      <c r="WY283" s="1087"/>
      <c r="WZ283" s="1087"/>
      <c r="XA283" s="1087"/>
      <c r="XB283" s="1087"/>
      <c r="XC283" s="1087"/>
      <c r="XD283" s="1087"/>
      <c r="XE283" s="1087"/>
      <c r="XF283" s="1087"/>
      <c r="XG283" s="1087"/>
      <c r="XH283" s="1087"/>
      <c r="XI283" s="1087"/>
      <c r="XJ283" s="1087"/>
      <c r="XK283" s="1087"/>
      <c r="XL283" s="1087"/>
      <c r="XM283" s="1087"/>
      <c r="XN283" s="1087"/>
      <c r="XO283" s="1087"/>
      <c r="XP283" s="1087"/>
      <c r="XQ283" s="1087"/>
      <c r="XR283" s="1087"/>
      <c r="XS283" s="1087"/>
      <c r="XT283" s="1087"/>
      <c r="XU283" s="1087"/>
      <c r="XV283" s="1087"/>
      <c r="XW283" s="1087"/>
      <c r="XX283" s="1087"/>
      <c r="XY283" s="1087"/>
      <c r="XZ283" s="1087"/>
      <c r="YA283" s="1087"/>
      <c r="YB283" s="1087"/>
      <c r="YC283" s="1087"/>
      <c r="YD283" s="1087"/>
      <c r="YE283" s="1087"/>
      <c r="YF283" s="1087"/>
      <c r="YG283" s="1087"/>
      <c r="YH283" s="1087"/>
      <c r="YI283" s="1087"/>
      <c r="YJ283" s="1087"/>
      <c r="YK283" s="1087"/>
      <c r="YL283" s="1087"/>
      <c r="YM283" s="1087"/>
      <c r="YN283" s="1087"/>
      <c r="YO283" s="1087"/>
      <c r="YP283" s="1087"/>
      <c r="YQ283" s="1087"/>
      <c r="YR283" s="1087"/>
      <c r="YS283" s="1087"/>
      <c r="YT283" s="1087"/>
      <c r="YU283" s="1087"/>
      <c r="YV283" s="1087"/>
      <c r="YW283" s="1087"/>
      <c r="YX283" s="1087"/>
      <c r="YY283" s="1087"/>
      <c r="YZ283" s="1087"/>
      <c r="ZA283" s="1087"/>
      <c r="ZB283" s="1087"/>
      <c r="ZC283" s="1087"/>
      <c r="ZD283" s="1087"/>
      <c r="ZE283" s="1087"/>
      <c r="ZF283" s="1087"/>
      <c r="ZG283" s="1087"/>
      <c r="ZH283" s="1087"/>
      <c r="ZI283" s="1087"/>
      <c r="ZJ283" s="1087"/>
      <c r="ZK283" s="1087"/>
      <c r="ZL283" s="1087"/>
      <c r="ZM283" s="1087"/>
      <c r="ZN283" s="1087"/>
      <c r="ZO283" s="1087"/>
      <c r="ZP283" s="1087"/>
      <c r="ZQ283" s="1087"/>
      <c r="ZR283" s="1087"/>
      <c r="ZS283" s="1087"/>
      <c r="ZT283" s="1087"/>
      <c r="ZU283" s="1087"/>
      <c r="ZV283" s="1087"/>
      <c r="ZW283" s="1087"/>
      <c r="ZX283" s="1087"/>
      <c r="ZY283" s="1087"/>
      <c r="ZZ283" s="1087"/>
      <c r="AAA283" s="1087"/>
      <c r="AAB283" s="1087"/>
      <c r="AAC283" s="1087"/>
      <c r="AAD283" s="1087"/>
      <c r="AAE283" s="1087"/>
      <c r="AAF283" s="1087"/>
      <c r="AAG283" s="1087"/>
      <c r="AAH283" s="1087"/>
      <c r="AAI283" s="1087"/>
      <c r="AAJ283" s="1087"/>
      <c r="AAK283" s="1087"/>
      <c r="AAL283" s="1087"/>
      <c r="AAM283" s="1087"/>
      <c r="AAN283" s="1087"/>
      <c r="AAO283" s="1087"/>
      <c r="AAP283" s="1087"/>
      <c r="AAQ283" s="1087"/>
      <c r="AAR283" s="1087"/>
      <c r="AAS283" s="1087"/>
      <c r="AAT283" s="1087"/>
      <c r="AAU283" s="1087"/>
      <c r="AAV283" s="1087"/>
      <c r="AAW283" s="1087"/>
      <c r="AAX283" s="1087"/>
      <c r="AAY283" s="1087"/>
      <c r="AAZ283" s="1087"/>
      <c r="ABA283" s="1087"/>
      <c r="ABB283" s="1087"/>
      <c r="ABC283" s="1087"/>
      <c r="ABD283" s="1087"/>
      <c r="ABE283" s="1087"/>
      <c r="ABF283" s="1087"/>
      <c r="ABG283" s="1087"/>
      <c r="ABH283" s="1087"/>
      <c r="ABI283" s="1087"/>
      <c r="ABJ283" s="1087"/>
      <c r="ABK283" s="1087"/>
      <c r="ABL283" s="1087"/>
      <c r="ABM283" s="1087"/>
      <c r="ABN283" s="1087"/>
      <c r="ABO283" s="1087"/>
      <c r="ABP283" s="1087"/>
      <c r="ABQ283" s="1087"/>
      <c r="ABR283" s="1087"/>
      <c r="ABS283" s="1087"/>
      <c r="ABT283" s="1087"/>
      <c r="ABU283" s="1087"/>
      <c r="ABV283" s="1087"/>
      <c r="ABW283" s="1087"/>
      <c r="ABX283" s="1087"/>
      <c r="ABY283" s="1087"/>
      <c r="ABZ283" s="1087"/>
      <c r="ACA283" s="1087"/>
      <c r="ACB283" s="1087"/>
      <c r="ACC283" s="1087"/>
      <c r="ACD283" s="1087"/>
      <c r="ACE283" s="1087"/>
      <c r="ACF283" s="1087"/>
      <c r="ACG283" s="1087"/>
      <c r="ACH283" s="1087"/>
      <c r="ACI283" s="1087"/>
      <c r="ACJ283" s="1087"/>
      <c r="ACK283" s="1087"/>
      <c r="ACL283" s="1087"/>
      <c r="ACM283" s="1087"/>
      <c r="ACN283" s="1087"/>
      <c r="ACO283" s="1087"/>
      <c r="ACP283" s="1087"/>
      <c r="ACQ283" s="1087"/>
      <c r="ACR283" s="1087"/>
      <c r="ACS283" s="1087"/>
      <c r="ACT283" s="1087"/>
      <c r="ACU283" s="1087"/>
      <c r="ACV283" s="1087"/>
      <c r="ACW283" s="1087"/>
      <c r="ACX283" s="1087"/>
      <c r="ACY283" s="1087"/>
      <c r="ACZ283" s="1087"/>
      <c r="ADA283" s="1087"/>
      <c r="ADB283" s="1087"/>
      <c r="ADC283" s="1087"/>
      <c r="ADD283" s="1087"/>
      <c r="ADE283" s="1087"/>
      <c r="ADF283" s="1087"/>
      <c r="ADG283" s="1087"/>
      <c r="ADH283" s="1087"/>
      <c r="ADI283" s="1087"/>
      <c r="ADJ283" s="1087"/>
      <c r="ADK283" s="1087"/>
      <c r="ADL283" s="1087"/>
      <c r="ADM283" s="1087"/>
      <c r="ADN283" s="1087"/>
      <c r="ADO283" s="1087"/>
      <c r="ADP283" s="1087"/>
      <c r="ADQ283" s="1087"/>
      <c r="ADR283" s="1087"/>
      <c r="ADS283" s="1087"/>
      <c r="ADT283" s="1087"/>
      <c r="ADU283" s="1087"/>
      <c r="ADV283" s="1087"/>
      <c r="ADW283" s="1087"/>
      <c r="ADX283" s="1087"/>
      <c r="ADY283" s="1087"/>
      <c r="ADZ283" s="1087"/>
      <c r="AEA283" s="1087"/>
      <c r="AEB283" s="1087"/>
      <c r="AEC283" s="1087"/>
      <c r="AED283" s="1087"/>
      <c r="AEE283" s="1087"/>
      <c r="AEF283" s="1087"/>
      <c r="AEG283" s="1087"/>
      <c r="AEH283" s="1087"/>
      <c r="AEI283" s="1087"/>
      <c r="AEJ283" s="1087"/>
      <c r="AEK283" s="1087"/>
      <c r="AEL283" s="1087"/>
      <c r="AEM283" s="1087"/>
      <c r="AEN283" s="1087"/>
      <c r="AEO283" s="1087"/>
      <c r="AEP283" s="1087"/>
      <c r="AEQ283" s="1087"/>
      <c r="AER283" s="1087"/>
      <c r="AES283" s="1087"/>
      <c r="AET283" s="1087"/>
      <c r="AEU283" s="1087"/>
      <c r="AEV283" s="1087"/>
      <c r="AEW283" s="1087"/>
      <c r="AEX283" s="1087"/>
      <c r="AEY283" s="1087"/>
      <c r="AEZ283" s="1087"/>
      <c r="AFA283" s="1087"/>
      <c r="AFB283" s="1087"/>
      <c r="AFC283" s="1087"/>
      <c r="AFD283" s="1087"/>
      <c r="AFE283" s="1087"/>
      <c r="AFF283" s="1087"/>
      <c r="AFG283" s="1087"/>
      <c r="AFH283" s="1087"/>
      <c r="AFI283" s="1087"/>
      <c r="AFJ283" s="1087"/>
      <c r="AFK283" s="1087"/>
      <c r="AFL283" s="1087"/>
      <c r="AFM283" s="1087"/>
      <c r="AFN283" s="1087"/>
      <c r="AFO283" s="1087"/>
      <c r="AFP283" s="1087"/>
      <c r="AFQ283" s="1087"/>
      <c r="AFR283" s="1087"/>
      <c r="AFS283" s="1087"/>
      <c r="AFT283" s="1087"/>
      <c r="AFU283" s="1087"/>
      <c r="AFV283" s="1087"/>
      <c r="AFW283" s="1087"/>
      <c r="AFX283" s="1087"/>
      <c r="AFY283" s="1087"/>
      <c r="AFZ283" s="1087"/>
      <c r="AGA283" s="1087"/>
      <c r="AGB283" s="1087"/>
      <c r="AGC283" s="1087"/>
      <c r="AGD283" s="1087"/>
      <c r="AGE283" s="1087"/>
      <c r="AGF283" s="1087"/>
      <c r="AGG283" s="1087"/>
      <c r="AGH283" s="1087"/>
      <c r="AGI283" s="1087"/>
      <c r="AGJ283" s="1087"/>
      <c r="AGK283" s="1087"/>
      <c r="AGL283" s="1087"/>
      <c r="AGM283" s="1087"/>
      <c r="AGN283" s="1087"/>
      <c r="AGO283" s="1087"/>
      <c r="AGP283" s="1087"/>
      <c r="AGQ283" s="1087"/>
      <c r="AGR283" s="1087"/>
      <c r="AGS283" s="1087"/>
      <c r="AGT283" s="1087"/>
      <c r="AGU283" s="1087"/>
      <c r="AGV283" s="1087"/>
      <c r="AGW283" s="1087"/>
      <c r="AGX283" s="1087"/>
      <c r="AGY283" s="1087"/>
      <c r="AGZ283" s="1087"/>
      <c r="AHA283" s="1087"/>
      <c r="AHB283" s="1087"/>
      <c r="AHC283" s="1087"/>
      <c r="AHD283" s="1087"/>
      <c r="AHE283" s="1087"/>
      <c r="AHF283" s="1087"/>
      <c r="AHG283" s="1087"/>
      <c r="AHH283" s="1087"/>
      <c r="AHI283" s="1087"/>
      <c r="AHJ283" s="1087"/>
      <c r="AHK283" s="1087"/>
      <c r="AHL283" s="1087"/>
      <c r="AHM283" s="1087"/>
      <c r="AHN283" s="1087"/>
      <c r="AHO283" s="1087"/>
      <c r="AHP283" s="1087"/>
      <c r="AHQ283" s="1087"/>
      <c r="AHR283" s="1087"/>
      <c r="AHS283" s="1087"/>
      <c r="AHT283" s="1087"/>
      <c r="AHU283" s="1087"/>
      <c r="AHV283" s="1087"/>
      <c r="AHW283" s="1087"/>
      <c r="AHX283" s="1087"/>
      <c r="AHY283" s="1087"/>
      <c r="AHZ283" s="1087"/>
      <c r="AIA283" s="1087"/>
      <c r="AIB283" s="1087"/>
      <c r="AIC283" s="1087"/>
      <c r="AID283" s="1087"/>
      <c r="AIE283" s="1087"/>
      <c r="AIF283" s="1087"/>
      <c r="AIG283" s="1087"/>
      <c r="AIH283" s="1087"/>
      <c r="AII283" s="1087"/>
      <c r="AIJ283" s="1087"/>
      <c r="AIK283" s="1087"/>
      <c r="AIL283" s="1087"/>
      <c r="AIM283" s="1087"/>
      <c r="AIN283" s="1087"/>
      <c r="AIO283" s="1087"/>
      <c r="AIP283" s="1087"/>
      <c r="AIQ283" s="1087"/>
      <c r="AIR283" s="1087"/>
      <c r="AIS283" s="1087"/>
      <c r="AIT283" s="1087"/>
      <c r="AIU283" s="1087"/>
      <c r="AIV283" s="1087"/>
      <c r="AIW283" s="1087"/>
      <c r="AIX283" s="1087"/>
      <c r="AIY283" s="1087"/>
      <c r="AIZ283" s="1087"/>
      <c r="AJA283" s="1087"/>
      <c r="AJB283" s="1087"/>
      <c r="AJC283" s="1087"/>
      <c r="AJD283" s="1087"/>
      <c r="AJE283" s="1087"/>
      <c r="AJF283" s="1087"/>
      <c r="AJG283" s="1087"/>
      <c r="AJH283" s="1087"/>
      <c r="AJI283" s="1087"/>
      <c r="AJJ283" s="1087"/>
      <c r="AJK283" s="1087"/>
      <c r="AJL283" s="1087"/>
      <c r="AJM283" s="1087"/>
      <c r="AJN283" s="1087"/>
      <c r="AJO283" s="1087"/>
      <c r="AJP283" s="1087"/>
      <c r="AJQ283" s="1087"/>
      <c r="AJR283" s="1087"/>
      <c r="AJS283" s="1087"/>
      <c r="AJT283" s="1087"/>
      <c r="AJU283" s="1087"/>
      <c r="AJV283" s="1087"/>
      <c r="AJW283" s="1087"/>
      <c r="AJX283" s="1087"/>
      <c r="AJY283" s="1087"/>
      <c r="AJZ283" s="1087"/>
      <c r="AKA283" s="1087"/>
      <c r="AKB283" s="1087"/>
      <c r="AKC283" s="1087"/>
      <c r="AKD283" s="1087"/>
      <c r="AKE283" s="1087"/>
      <c r="AKF283" s="1087"/>
      <c r="AKG283" s="1087"/>
      <c r="AKH283" s="1087"/>
      <c r="AKI283" s="1087"/>
      <c r="AKJ283" s="1087"/>
      <c r="AKK283" s="1087"/>
      <c r="AKL283" s="1087"/>
      <c r="AKM283" s="1087"/>
      <c r="AKN283" s="1087"/>
      <c r="AKO283" s="1087"/>
      <c r="AKP283" s="1087"/>
      <c r="AKQ283" s="1087"/>
      <c r="AKR283" s="1087"/>
      <c r="AKS283" s="1087"/>
      <c r="AKT283" s="1087"/>
      <c r="AKU283" s="1087"/>
      <c r="AKV283" s="1087"/>
      <c r="AKW283" s="1087"/>
      <c r="AKX283" s="1087"/>
      <c r="AKY283" s="1087"/>
      <c r="AKZ283" s="1087"/>
      <c r="ALA283" s="1087"/>
      <c r="ALB283" s="1087"/>
      <c r="ALC283" s="1087"/>
      <c r="ALD283" s="1087"/>
      <c r="ALE283" s="1087"/>
      <c r="ALF283" s="1087"/>
      <c r="ALG283" s="1087"/>
      <c r="ALH283" s="1087"/>
      <c r="ALI283" s="1087"/>
      <c r="ALJ283" s="1087"/>
      <c r="ALK283" s="1087"/>
      <c r="ALL283" s="1087"/>
      <c r="ALM283" s="1087"/>
      <c r="ALN283" s="1087"/>
      <c r="ALO283" s="1087"/>
      <c r="ALP283" s="1087"/>
      <c r="ALQ283" s="1087"/>
      <c r="ALR283" s="1087"/>
      <c r="ALS283" s="1087"/>
      <c r="ALT283" s="1087"/>
      <c r="ALU283" s="1087"/>
      <c r="ALV283" s="1087"/>
      <c r="ALW283" s="1087"/>
      <c r="ALX283" s="1087"/>
      <c r="ALY283" s="1087"/>
      <c r="ALZ283" s="1087"/>
      <c r="AMA283" s="1087"/>
      <c r="AMB283" s="1087"/>
      <c r="AMC283" s="1087"/>
      <c r="AMD283" s="1087"/>
      <c r="AME283" s="1087"/>
      <c r="AMF283" s="1087"/>
      <c r="AMG283" s="1087"/>
      <c r="AMH283" s="1087"/>
    </row>
    <row r="284" spans="1:1025" s="793" customFormat="1" ht="12" x14ac:dyDescent="0.2">
      <c r="A284" s="1113" t="s">
        <v>2887</v>
      </c>
      <c r="B284" s="793" t="s">
        <v>4886</v>
      </c>
      <c r="C284" s="1085">
        <v>2474118203.6199999</v>
      </c>
      <c r="D284" s="1085">
        <v>104582849.90000001</v>
      </c>
      <c r="E284" s="1085">
        <v>2578701053.52</v>
      </c>
      <c r="F284" s="1085">
        <v>202262209.65000001</v>
      </c>
      <c r="G284" s="1085">
        <v>2376438843.8699999</v>
      </c>
      <c r="H284" s="1357">
        <f t="shared" si="7"/>
        <v>7.8435695124065022E-2</v>
      </c>
      <c r="I284" s="1087"/>
      <c r="J284" s="1087"/>
      <c r="K284" s="1087"/>
      <c r="L284" s="1087"/>
      <c r="M284" s="1087"/>
      <c r="N284" s="1087"/>
      <c r="O284" s="1087"/>
      <c r="P284" s="1087"/>
      <c r="Q284" s="1087"/>
      <c r="R284" s="1087"/>
      <c r="S284" s="1087"/>
      <c r="T284" s="1087"/>
      <c r="U284" s="1087"/>
      <c r="V284" s="1087"/>
      <c r="W284" s="1087"/>
      <c r="X284" s="1087"/>
      <c r="Y284" s="1087"/>
      <c r="Z284" s="1087"/>
      <c r="AA284" s="1087"/>
      <c r="AB284" s="1087"/>
      <c r="AC284" s="1087"/>
      <c r="AD284" s="1087"/>
      <c r="AE284" s="1087"/>
      <c r="AF284" s="1087"/>
      <c r="AG284" s="1087"/>
      <c r="AH284" s="1087"/>
      <c r="AI284" s="1087"/>
      <c r="AJ284" s="1087"/>
      <c r="AK284" s="1087"/>
      <c r="AL284" s="1087"/>
      <c r="AM284" s="1087"/>
      <c r="AN284" s="1087"/>
      <c r="AO284" s="1087"/>
      <c r="AP284" s="1087"/>
      <c r="AQ284" s="1087"/>
      <c r="AR284" s="1087"/>
      <c r="AS284" s="1087"/>
      <c r="AT284" s="1087"/>
      <c r="AU284" s="1087"/>
      <c r="AV284" s="1087"/>
      <c r="AW284" s="1087"/>
      <c r="AX284" s="1087"/>
      <c r="AY284" s="1087"/>
      <c r="AZ284" s="1087"/>
      <c r="BA284" s="1087"/>
      <c r="BB284" s="1087"/>
      <c r="BC284" s="1087"/>
      <c r="BD284" s="1087"/>
      <c r="BE284" s="1087"/>
      <c r="BF284" s="1087"/>
      <c r="BG284" s="1087"/>
      <c r="BH284" s="1087"/>
      <c r="BI284" s="1087"/>
      <c r="BJ284" s="1087"/>
      <c r="BK284" s="1087"/>
      <c r="BL284" s="1087"/>
      <c r="BM284" s="1087"/>
      <c r="BN284" s="1087"/>
      <c r="BO284" s="1087"/>
      <c r="BP284" s="1087"/>
      <c r="BQ284" s="1087"/>
      <c r="BR284" s="1087"/>
      <c r="BS284" s="1087"/>
      <c r="BT284" s="1087"/>
      <c r="BU284" s="1087"/>
      <c r="BV284" s="1087"/>
      <c r="BW284" s="1087"/>
      <c r="BX284" s="1087"/>
      <c r="BY284" s="1087"/>
      <c r="BZ284" s="1087"/>
      <c r="CA284" s="1087"/>
      <c r="CB284" s="1087"/>
      <c r="CC284" s="1087"/>
      <c r="CD284" s="1087"/>
      <c r="CE284" s="1087"/>
      <c r="CF284" s="1087"/>
      <c r="CG284" s="1087"/>
      <c r="CH284" s="1087"/>
      <c r="CI284" s="1087"/>
      <c r="CJ284" s="1087"/>
      <c r="CK284" s="1087"/>
      <c r="CL284" s="1087"/>
      <c r="CM284" s="1087"/>
      <c r="CN284" s="1087"/>
      <c r="CO284" s="1087"/>
      <c r="CP284" s="1087"/>
      <c r="CQ284" s="1087"/>
      <c r="CR284" s="1087"/>
      <c r="CS284" s="1087"/>
      <c r="CT284" s="1087"/>
      <c r="CU284" s="1087"/>
      <c r="CV284" s="1087"/>
      <c r="CW284" s="1087"/>
      <c r="CX284" s="1087"/>
      <c r="CY284" s="1087"/>
      <c r="CZ284" s="1087"/>
      <c r="DA284" s="1087"/>
      <c r="DB284" s="1087"/>
      <c r="DC284" s="1087"/>
      <c r="DD284" s="1087"/>
      <c r="DE284" s="1087"/>
      <c r="DF284" s="1087"/>
      <c r="DG284" s="1087"/>
      <c r="DH284" s="1087"/>
      <c r="DI284" s="1087"/>
      <c r="DJ284" s="1087"/>
      <c r="DK284" s="1087"/>
      <c r="DL284" s="1087"/>
      <c r="DM284" s="1087"/>
      <c r="DN284" s="1087"/>
      <c r="DO284" s="1087"/>
      <c r="DP284" s="1087"/>
      <c r="DQ284" s="1087"/>
      <c r="DR284" s="1087"/>
      <c r="DS284" s="1087"/>
      <c r="DT284" s="1087"/>
      <c r="DU284" s="1087"/>
      <c r="DV284" s="1087"/>
      <c r="DW284" s="1087"/>
      <c r="DX284" s="1087"/>
      <c r="DY284" s="1087"/>
      <c r="DZ284" s="1087"/>
      <c r="EA284" s="1087"/>
      <c r="EB284" s="1087"/>
      <c r="EC284" s="1087"/>
      <c r="ED284" s="1087"/>
      <c r="EE284" s="1087"/>
      <c r="EF284" s="1087"/>
      <c r="EG284" s="1087"/>
      <c r="EH284" s="1087"/>
      <c r="EI284" s="1087"/>
      <c r="EJ284" s="1087"/>
      <c r="EK284" s="1087"/>
      <c r="EL284" s="1087"/>
      <c r="EM284" s="1087"/>
      <c r="EN284" s="1087"/>
      <c r="EO284" s="1087"/>
      <c r="EP284" s="1087"/>
      <c r="EQ284" s="1087"/>
      <c r="ER284" s="1087"/>
      <c r="ES284" s="1087"/>
      <c r="ET284" s="1087"/>
      <c r="EU284" s="1087"/>
      <c r="EV284" s="1087"/>
      <c r="EW284" s="1087"/>
      <c r="EX284" s="1087"/>
      <c r="EY284" s="1087"/>
      <c r="EZ284" s="1087"/>
      <c r="FA284" s="1087"/>
      <c r="FB284" s="1087"/>
      <c r="FC284" s="1087"/>
      <c r="FD284" s="1087"/>
      <c r="FE284" s="1087"/>
      <c r="FF284" s="1087"/>
      <c r="FG284" s="1087"/>
      <c r="FH284" s="1087"/>
      <c r="FI284" s="1087"/>
      <c r="FJ284" s="1087"/>
      <c r="FK284" s="1087"/>
      <c r="FL284" s="1087"/>
      <c r="FM284" s="1087"/>
      <c r="FN284" s="1087"/>
      <c r="FO284" s="1087"/>
      <c r="FP284" s="1087"/>
      <c r="FQ284" s="1087"/>
      <c r="FR284" s="1087"/>
      <c r="FS284" s="1087"/>
      <c r="FT284" s="1087"/>
      <c r="FU284" s="1087"/>
      <c r="FV284" s="1087"/>
      <c r="FW284" s="1087"/>
      <c r="FX284" s="1087"/>
      <c r="FY284" s="1087"/>
      <c r="FZ284" s="1087"/>
      <c r="GA284" s="1087"/>
      <c r="GB284" s="1087"/>
      <c r="GC284" s="1087"/>
      <c r="GD284" s="1087"/>
      <c r="GE284" s="1087"/>
      <c r="GF284" s="1087"/>
      <c r="GG284" s="1087"/>
      <c r="GH284" s="1087"/>
      <c r="GI284" s="1087"/>
      <c r="GJ284" s="1087"/>
      <c r="GK284" s="1087"/>
      <c r="GL284" s="1087"/>
      <c r="GM284" s="1087"/>
      <c r="GN284" s="1087"/>
      <c r="GO284" s="1087"/>
      <c r="GP284" s="1087"/>
      <c r="GQ284" s="1087"/>
      <c r="GR284" s="1087"/>
      <c r="GS284" s="1087"/>
      <c r="GT284" s="1087"/>
      <c r="GU284" s="1087"/>
      <c r="GV284" s="1087"/>
      <c r="GW284" s="1087"/>
      <c r="GX284" s="1087"/>
      <c r="GY284" s="1087"/>
      <c r="GZ284" s="1087"/>
      <c r="HA284" s="1087"/>
      <c r="HB284" s="1087"/>
      <c r="HC284" s="1087"/>
      <c r="HD284" s="1087"/>
      <c r="HE284" s="1087"/>
      <c r="HF284" s="1087"/>
      <c r="HG284" s="1087"/>
      <c r="HH284" s="1087"/>
      <c r="HI284" s="1087"/>
      <c r="HJ284" s="1087"/>
      <c r="HK284" s="1087"/>
      <c r="HL284" s="1087"/>
      <c r="HM284" s="1087"/>
      <c r="HN284" s="1087"/>
      <c r="HO284" s="1087"/>
      <c r="HP284" s="1087"/>
      <c r="HQ284" s="1087"/>
      <c r="HR284" s="1087"/>
      <c r="HS284" s="1087"/>
      <c r="HT284" s="1087"/>
      <c r="HU284" s="1087"/>
      <c r="HV284" s="1087"/>
      <c r="HW284" s="1087"/>
      <c r="HX284" s="1087"/>
      <c r="HY284" s="1087"/>
      <c r="HZ284" s="1087"/>
      <c r="IA284" s="1087"/>
      <c r="IB284" s="1087"/>
      <c r="IC284" s="1087"/>
      <c r="ID284" s="1087"/>
      <c r="IE284" s="1087"/>
      <c r="IF284" s="1087"/>
      <c r="IG284" s="1087"/>
      <c r="IH284" s="1087"/>
      <c r="II284" s="1087"/>
      <c r="IJ284" s="1087"/>
      <c r="IK284" s="1087"/>
      <c r="IL284" s="1087"/>
      <c r="IM284" s="1087"/>
      <c r="IN284" s="1087"/>
      <c r="IO284" s="1087"/>
      <c r="IP284" s="1087"/>
      <c r="IQ284" s="1087"/>
      <c r="IR284" s="1087"/>
      <c r="IS284" s="1087"/>
      <c r="IT284" s="1087"/>
      <c r="IU284" s="1087"/>
      <c r="IV284" s="1087"/>
      <c r="IW284" s="1087"/>
      <c r="IX284" s="1087"/>
      <c r="IY284" s="1087"/>
      <c r="IZ284" s="1087"/>
      <c r="JA284" s="1087"/>
      <c r="JB284" s="1087"/>
      <c r="JC284" s="1087"/>
      <c r="JD284" s="1087"/>
      <c r="JE284" s="1087"/>
      <c r="JF284" s="1087"/>
      <c r="JG284" s="1087"/>
      <c r="JH284" s="1087"/>
      <c r="JI284" s="1087"/>
      <c r="JJ284" s="1087"/>
      <c r="JK284" s="1087"/>
      <c r="JL284" s="1087"/>
      <c r="JM284" s="1087"/>
      <c r="JN284" s="1087"/>
      <c r="JO284" s="1087"/>
      <c r="JP284" s="1087"/>
      <c r="JQ284" s="1087"/>
      <c r="JR284" s="1087"/>
      <c r="JS284" s="1087"/>
      <c r="JT284" s="1087"/>
      <c r="JU284" s="1087"/>
      <c r="JV284" s="1087"/>
      <c r="JW284" s="1087"/>
      <c r="JX284" s="1087"/>
      <c r="JY284" s="1087"/>
      <c r="JZ284" s="1087"/>
      <c r="KA284" s="1087"/>
      <c r="KB284" s="1087"/>
      <c r="KC284" s="1087"/>
      <c r="KD284" s="1087"/>
      <c r="KE284" s="1087"/>
      <c r="KF284" s="1087"/>
      <c r="KG284" s="1087"/>
      <c r="KH284" s="1087"/>
      <c r="KI284" s="1087"/>
      <c r="KJ284" s="1087"/>
      <c r="KK284" s="1087"/>
      <c r="KL284" s="1087"/>
      <c r="KM284" s="1087"/>
      <c r="KN284" s="1087"/>
      <c r="KO284" s="1087"/>
      <c r="KP284" s="1087"/>
      <c r="KQ284" s="1087"/>
      <c r="KR284" s="1087"/>
      <c r="KS284" s="1087"/>
      <c r="KT284" s="1087"/>
      <c r="KU284" s="1087"/>
      <c r="KV284" s="1087"/>
      <c r="KW284" s="1087"/>
      <c r="KX284" s="1087"/>
      <c r="KY284" s="1087"/>
      <c r="KZ284" s="1087"/>
      <c r="LA284" s="1087"/>
      <c r="LB284" s="1087"/>
      <c r="LC284" s="1087"/>
      <c r="LD284" s="1087"/>
      <c r="LE284" s="1087"/>
      <c r="LF284" s="1087"/>
      <c r="LG284" s="1087"/>
      <c r="LH284" s="1087"/>
      <c r="LI284" s="1087"/>
      <c r="LJ284" s="1087"/>
      <c r="LK284" s="1087"/>
      <c r="LL284" s="1087"/>
      <c r="LM284" s="1087"/>
      <c r="LN284" s="1087"/>
      <c r="LO284" s="1087"/>
      <c r="LP284" s="1087"/>
      <c r="LQ284" s="1087"/>
      <c r="LR284" s="1087"/>
      <c r="LS284" s="1087"/>
      <c r="LT284" s="1087"/>
      <c r="LU284" s="1087"/>
      <c r="LV284" s="1087"/>
      <c r="LW284" s="1087"/>
      <c r="LX284" s="1087"/>
      <c r="LY284" s="1087"/>
      <c r="LZ284" s="1087"/>
      <c r="MA284" s="1087"/>
      <c r="MB284" s="1087"/>
      <c r="MC284" s="1087"/>
      <c r="MD284" s="1087"/>
      <c r="ME284" s="1087"/>
      <c r="MF284" s="1087"/>
      <c r="MG284" s="1087"/>
      <c r="MH284" s="1087"/>
      <c r="MI284" s="1087"/>
      <c r="MJ284" s="1087"/>
      <c r="MK284" s="1087"/>
      <c r="ML284" s="1087"/>
      <c r="MM284" s="1087"/>
      <c r="MN284" s="1087"/>
      <c r="MO284" s="1087"/>
      <c r="MP284" s="1087"/>
      <c r="MQ284" s="1087"/>
      <c r="MR284" s="1087"/>
      <c r="MS284" s="1087"/>
      <c r="MT284" s="1087"/>
      <c r="MU284" s="1087"/>
      <c r="MV284" s="1087"/>
      <c r="MW284" s="1087"/>
      <c r="MX284" s="1087"/>
      <c r="MY284" s="1087"/>
      <c r="MZ284" s="1087"/>
      <c r="NA284" s="1087"/>
      <c r="NB284" s="1087"/>
      <c r="NC284" s="1087"/>
      <c r="ND284" s="1087"/>
      <c r="NE284" s="1087"/>
      <c r="NF284" s="1087"/>
      <c r="NG284" s="1087"/>
      <c r="NH284" s="1087"/>
      <c r="NI284" s="1087"/>
      <c r="NJ284" s="1087"/>
      <c r="NK284" s="1087"/>
      <c r="NL284" s="1087"/>
      <c r="NM284" s="1087"/>
      <c r="NN284" s="1087"/>
      <c r="NO284" s="1087"/>
      <c r="NP284" s="1087"/>
      <c r="NQ284" s="1087"/>
      <c r="NR284" s="1087"/>
      <c r="NS284" s="1087"/>
      <c r="NT284" s="1087"/>
      <c r="NU284" s="1087"/>
      <c r="NV284" s="1087"/>
      <c r="NW284" s="1087"/>
      <c r="NX284" s="1087"/>
      <c r="NY284" s="1087"/>
      <c r="NZ284" s="1087"/>
      <c r="OA284" s="1087"/>
      <c r="OB284" s="1087"/>
      <c r="OC284" s="1087"/>
      <c r="OD284" s="1087"/>
      <c r="OE284" s="1087"/>
      <c r="OF284" s="1087"/>
      <c r="OG284" s="1087"/>
      <c r="OH284" s="1087"/>
      <c r="OI284" s="1087"/>
      <c r="OJ284" s="1087"/>
      <c r="OK284" s="1087"/>
      <c r="OL284" s="1087"/>
      <c r="OM284" s="1087"/>
      <c r="ON284" s="1087"/>
      <c r="OO284" s="1087"/>
      <c r="OP284" s="1087"/>
      <c r="OQ284" s="1087"/>
      <c r="OR284" s="1087"/>
      <c r="OS284" s="1087"/>
      <c r="OT284" s="1087"/>
      <c r="OU284" s="1087"/>
      <c r="OV284" s="1087"/>
      <c r="OW284" s="1087"/>
      <c r="OX284" s="1087"/>
      <c r="OY284" s="1087"/>
      <c r="OZ284" s="1087"/>
      <c r="PA284" s="1087"/>
      <c r="PB284" s="1087"/>
      <c r="PC284" s="1087"/>
      <c r="PD284" s="1087"/>
      <c r="PE284" s="1087"/>
      <c r="PF284" s="1087"/>
      <c r="PG284" s="1087"/>
      <c r="PH284" s="1087"/>
      <c r="PI284" s="1087"/>
      <c r="PJ284" s="1087"/>
      <c r="PK284" s="1087"/>
      <c r="PL284" s="1087"/>
      <c r="PM284" s="1087"/>
      <c r="PN284" s="1087"/>
      <c r="PO284" s="1087"/>
      <c r="PP284" s="1087"/>
      <c r="PQ284" s="1087"/>
      <c r="PR284" s="1087"/>
      <c r="PS284" s="1087"/>
      <c r="PT284" s="1087"/>
      <c r="PU284" s="1087"/>
      <c r="PV284" s="1087"/>
      <c r="PW284" s="1087"/>
      <c r="PX284" s="1087"/>
      <c r="PY284" s="1087"/>
      <c r="PZ284" s="1087"/>
      <c r="QA284" s="1087"/>
      <c r="QB284" s="1087"/>
      <c r="QC284" s="1087"/>
      <c r="QD284" s="1087"/>
      <c r="QE284" s="1087"/>
      <c r="QF284" s="1087"/>
      <c r="QG284" s="1087"/>
      <c r="QH284" s="1087"/>
      <c r="QI284" s="1087"/>
      <c r="QJ284" s="1087"/>
      <c r="QK284" s="1087"/>
      <c r="QL284" s="1087"/>
      <c r="QM284" s="1087"/>
      <c r="QN284" s="1087"/>
      <c r="QO284" s="1087"/>
      <c r="QP284" s="1087"/>
      <c r="QQ284" s="1087"/>
      <c r="QR284" s="1087"/>
      <c r="QS284" s="1087"/>
      <c r="QT284" s="1087"/>
      <c r="QU284" s="1087"/>
      <c r="QV284" s="1087"/>
      <c r="QW284" s="1087"/>
      <c r="QX284" s="1087"/>
      <c r="QY284" s="1087"/>
      <c r="QZ284" s="1087"/>
      <c r="RA284" s="1087"/>
      <c r="RB284" s="1087"/>
      <c r="RC284" s="1087"/>
      <c r="RD284" s="1087"/>
      <c r="RE284" s="1087"/>
      <c r="RF284" s="1087"/>
      <c r="RG284" s="1087"/>
      <c r="RH284" s="1087"/>
      <c r="RI284" s="1087"/>
      <c r="RJ284" s="1087"/>
      <c r="RK284" s="1087"/>
      <c r="RL284" s="1087"/>
      <c r="RM284" s="1087"/>
      <c r="RN284" s="1087"/>
      <c r="RO284" s="1087"/>
      <c r="RP284" s="1087"/>
      <c r="RQ284" s="1087"/>
      <c r="RR284" s="1087"/>
      <c r="RS284" s="1087"/>
      <c r="RT284" s="1087"/>
      <c r="RU284" s="1087"/>
      <c r="RV284" s="1087"/>
      <c r="RW284" s="1087"/>
      <c r="RX284" s="1087"/>
      <c r="RY284" s="1087"/>
      <c r="RZ284" s="1087"/>
      <c r="SA284" s="1087"/>
      <c r="SB284" s="1087"/>
      <c r="SC284" s="1087"/>
      <c r="SD284" s="1087"/>
      <c r="SE284" s="1087"/>
      <c r="SF284" s="1087"/>
      <c r="SG284" s="1087"/>
      <c r="SH284" s="1087"/>
      <c r="SI284" s="1087"/>
      <c r="SJ284" s="1087"/>
      <c r="SK284" s="1087"/>
      <c r="SL284" s="1087"/>
      <c r="SM284" s="1087"/>
      <c r="SN284" s="1087"/>
      <c r="SO284" s="1087"/>
      <c r="SP284" s="1087"/>
      <c r="SQ284" s="1087"/>
      <c r="SR284" s="1087"/>
      <c r="SS284" s="1087"/>
      <c r="ST284" s="1087"/>
      <c r="SU284" s="1087"/>
      <c r="SV284" s="1087"/>
      <c r="SW284" s="1087"/>
      <c r="SX284" s="1087"/>
      <c r="SY284" s="1087"/>
      <c r="SZ284" s="1087"/>
      <c r="TA284" s="1087"/>
      <c r="TB284" s="1087"/>
      <c r="TC284" s="1087"/>
      <c r="TD284" s="1087"/>
      <c r="TE284" s="1087"/>
      <c r="TF284" s="1087"/>
      <c r="TG284" s="1087"/>
      <c r="TH284" s="1087"/>
      <c r="TI284" s="1087"/>
      <c r="TJ284" s="1087"/>
      <c r="TK284" s="1087"/>
      <c r="TL284" s="1087"/>
      <c r="TM284" s="1087"/>
      <c r="TN284" s="1087"/>
      <c r="TO284" s="1087"/>
      <c r="TP284" s="1087"/>
      <c r="TQ284" s="1087"/>
      <c r="TR284" s="1087"/>
      <c r="TS284" s="1087"/>
      <c r="TT284" s="1087"/>
      <c r="TU284" s="1087"/>
      <c r="TV284" s="1087"/>
      <c r="TW284" s="1087"/>
      <c r="TX284" s="1087"/>
      <c r="TY284" s="1087"/>
      <c r="TZ284" s="1087"/>
      <c r="UA284" s="1087"/>
      <c r="UB284" s="1087"/>
      <c r="UC284" s="1087"/>
      <c r="UD284" s="1087"/>
      <c r="UE284" s="1087"/>
      <c r="UF284" s="1087"/>
      <c r="UG284" s="1087"/>
      <c r="UH284" s="1087"/>
      <c r="UI284" s="1087"/>
      <c r="UJ284" s="1087"/>
      <c r="UK284" s="1087"/>
      <c r="UL284" s="1087"/>
      <c r="UM284" s="1087"/>
      <c r="UN284" s="1087"/>
      <c r="UO284" s="1087"/>
      <c r="UP284" s="1087"/>
      <c r="UQ284" s="1087"/>
      <c r="UR284" s="1087"/>
      <c r="US284" s="1087"/>
      <c r="UT284" s="1087"/>
      <c r="UU284" s="1087"/>
      <c r="UV284" s="1087"/>
      <c r="UW284" s="1087"/>
      <c r="UX284" s="1087"/>
      <c r="UY284" s="1087"/>
      <c r="UZ284" s="1087"/>
      <c r="VA284" s="1087"/>
      <c r="VB284" s="1087"/>
      <c r="VC284" s="1087"/>
      <c r="VD284" s="1087"/>
      <c r="VE284" s="1087"/>
      <c r="VF284" s="1087"/>
      <c r="VG284" s="1087"/>
      <c r="VH284" s="1087"/>
      <c r="VI284" s="1087"/>
      <c r="VJ284" s="1087"/>
      <c r="VK284" s="1087"/>
      <c r="VL284" s="1087"/>
      <c r="VM284" s="1087"/>
      <c r="VN284" s="1087"/>
      <c r="VO284" s="1087"/>
      <c r="VP284" s="1087"/>
      <c r="VQ284" s="1087"/>
      <c r="VR284" s="1087"/>
      <c r="VS284" s="1087"/>
      <c r="VT284" s="1087"/>
      <c r="VU284" s="1087"/>
      <c r="VV284" s="1087"/>
      <c r="VW284" s="1087"/>
      <c r="VX284" s="1087"/>
      <c r="VY284" s="1087"/>
      <c r="VZ284" s="1087"/>
      <c r="WA284" s="1087"/>
      <c r="WB284" s="1087"/>
      <c r="WC284" s="1087"/>
      <c r="WD284" s="1087"/>
      <c r="WE284" s="1087"/>
      <c r="WF284" s="1087"/>
      <c r="WG284" s="1087"/>
      <c r="WH284" s="1087"/>
      <c r="WI284" s="1087"/>
      <c r="WJ284" s="1087"/>
      <c r="WK284" s="1087"/>
      <c r="WL284" s="1087"/>
      <c r="WM284" s="1087"/>
      <c r="WN284" s="1087"/>
      <c r="WO284" s="1087"/>
      <c r="WP284" s="1087"/>
      <c r="WQ284" s="1087"/>
      <c r="WR284" s="1087"/>
      <c r="WS284" s="1087"/>
      <c r="WT284" s="1087"/>
      <c r="WU284" s="1087"/>
      <c r="WV284" s="1087"/>
      <c r="WW284" s="1087"/>
      <c r="WX284" s="1087"/>
      <c r="WY284" s="1087"/>
      <c r="WZ284" s="1087"/>
      <c r="XA284" s="1087"/>
      <c r="XB284" s="1087"/>
      <c r="XC284" s="1087"/>
      <c r="XD284" s="1087"/>
      <c r="XE284" s="1087"/>
      <c r="XF284" s="1087"/>
      <c r="XG284" s="1087"/>
      <c r="XH284" s="1087"/>
      <c r="XI284" s="1087"/>
      <c r="XJ284" s="1087"/>
      <c r="XK284" s="1087"/>
      <c r="XL284" s="1087"/>
      <c r="XM284" s="1087"/>
      <c r="XN284" s="1087"/>
      <c r="XO284" s="1087"/>
      <c r="XP284" s="1087"/>
      <c r="XQ284" s="1087"/>
      <c r="XR284" s="1087"/>
      <c r="XS284" s="1087"/>
      <c r="XT284" s="1087"/>
      <c r="XU284" s="1087"/>
      <c r="XV284" s="1087"/>
      <c r="XW284" s="1087"/>
      <c r="XX284" s="1087"/>
      <c r="XY284" s="1087"/>
      <c r="XZ284" s="1087"/>
      <c r="YA284" s="1087"/>
      <c r="YB284" s="1087"/>
      <c r="YC284" s="1087"/>
      <c r="YD284" s="1087"/>
      <c r="YE284" s="1087"/>
      <c r="YF284" s="1087"/>
      <c r="YG284" s="1087"/>
      <c r="YH284" s="1087"/>
      <c r="YI284" s="1087"/>
      <c r="YJ284" s="1087"/>
      <c r="YK284" s="1087"/>
      <c r="YL284" s="1087"/>
      <c r="YM284" s="1087"/>
      <c r="YN284" s="1087"/>
      <c r="YO284" s="1087"/>
      <c r="YP284" s="1087"/>
      <c r="YQ284" s="1087"/>
      <c r="YR284" s="1087"/>
      <c r="YS284" s="1087"/>
      <c r="YT284" s="1087"/>
      <c r="YU284" s="1087"/>
      <c r="YV284" s="1087"/>
      <c r="YW284" s="1087"/>
      <c r="YX284" s="1087"/>
      <c r="YY284" s="1087"/>
      <c r="YZ284" s="1087"/>
      <c r="ZA284" s="1087"/>
      <c r="ZB284" s="1087"/>
      <c r="ZC284" s="1087"/>
      <c r="ZD284" s="1087"/>
      <c r="ZE284" s="1087"/>
      <c r="ZF284" s="1087"/>
      <c r="ZG284" s="1087"/>
      <c r="ZH284" s="1087"/>
      <c r="ZI284" s="1087"/>
      <c r="ZJ284" s="1087"/>
      <c r="ZK284" s="1087"/>
      <c r="ZL284" s="1087"/>
      <c r="ZM284" s="1087"/>
      <c r="ZN284" s="1087"/>
      <c r="ZO284" s="1087"/>
      <c r="ZP284" s="1087"/>
      <c r="ZQ284" s="1087"/>
      <c r="ZR284" s="1087"/>
      <c r="ZS284" s="1087"/>
      <c r="ZT284" s="1087"/>
      <c r="ZU284" s="1087"/>
      <c r="ZV284" s="1087"/>
      <c r="ZW284" s="1087"/>
      <c r="ZX284" s="1087"/>
      <c r="ZY284" s="1087"/>
      <c r="ZZ284" s="1087"/>
      <c r="AAA284" s="1087"/>
      <c r="AAB284" s="1087"/>
      <c r="AAC284" s="1087"/>
      <c r="AAD284" s="1087"/>
      <c r="AAE284" s="1087"/>
      <c r="AAF284" s="1087"/>
      <c r="AAG284" s="1087"/>
      <c r="AAH284" s="1087"/>
      <c r="AAI284" s="1087"/>
      <c r="AAJ284" s="1087"/>
      <c r="AAK284" s="1087"/>
      <c r="AAL284" s="1087"/>
      <c r="AAM284" s="1087"/>
      <c r="AAN284" s="1087"/>
      <c r="AAO284" s="1087"/>
      <c r="AAP284" s="1087"/>
      <c r="AAQ284" s="1087"/>
      <c r="AAR284" s="1087"/>
      <c r="AAS284" s="1087"/>
      <c r="AAT284" s="1087"/>
      <c r="AAU284" s="1087"/>
      <c r="AAV284" s="1087"/>
      <c r="AAW284" s="1087"/>
      <c r="AAX284" s="1087"/>
      <c r="AAY284" s="1087"/>
      <c r="AAZ284" s="1087"/>
      <c r="ABA284" s="1087"/>
      <c r="ABB284" s="1087"/>
      <c r="ABC284" s="1087"/>
      <c r="ABD284" s="1087"/>
      <c r="ABE284" s="1087"/>
      <c r="ABF284" s="1087"/>
      <c r="ABG284" s="1087"/>
      <c r="ABH284" s="1087"/>
      <c r="ABI284" s="1087"/>
      <c r="ABJ284" s="1087"/>
      <c r="ABK284" s="1087"/>
      <c r="ABL284" s="1087"/>
      <c r="ABM284" s="1087"/>
      <c r="ABN284" s="1087"/>
      <c r="ABO284" s="1087"/>
      <c r="ABP284" s="1087"/>
      <c r="ABQ284" s="1087"/>
      <c r="ABR284" s="1087"/>
      <c r="ABS284" s="1087"/>
      <c r="ABT284" s="1087"/>
      <c r="ABU284" s="1087"/>
      <c r="ABV284" s="1087"/>
      <c r="ABW284" s="1087"/>
      <c r="ABX284" s="1087"/>
      <c r="ABY284" s="1087"/>
      <c r="ABZ284" s="1087"/>
      <c r="ACA284" s="1087"/>
      <c r="ACB284" s="1087"/>
      <c r="ACC284" s="1087"/>
      <c r="ACD284" s="1087"/>
      <c r="ACE284" s="1087"/>
      <c r="ACF284" s="1087"/>
      <c r="ACG284" s="1087"/>
      <c r="ACH284" s="1087"/>
      <c r="ACI284" s="1087"/>
      <c r="ACJ284" s="1087"/>
      <c r="ACK284" s="1087"/>
      <c r="ACL284" s="1087"/>
      <c r="ACM284" s="1087"/>
      <c r="ACN284" s="1087"/>
      <c r="ACO284" s="1087"/>
      <c r="ACP284" s="1087"/>
      <c r="ACQ284" s="1087"/>
      <c r="ACR284" s="1087"/>
      <c r="ACS284" s="1087"/>
      <c r="ACT284" s="1087"/>
      <c r="ACU284" s="1087"/>
      <c r="ACV284" s="1087"/>
      <c r="ACW284" s="1087"/>
      <c r="ACX284" s="1087"/>
      <c r="ACY284" s="1087"/>
      <c r="ACZ284" s="1087"/>
      <c r="ADA284" s="1087"/>
      <c r="ADB284" s="1087"/>
      <c r="ADC284" s="1087"/>
      <c r="ADD284" s="1087"/>
      <c r="ADE284" s="1087"/>
      <c r="ADF284" s="1087"/>
      <c r="ADG284" s="1087"/>
      <c r="ADH284" s="1087"/>
      <c r="ADI284" s="1087"/>
      <c r="ADJ284" s="1087"/>
      <c r="ADK284" s="1087"/>
      <c r="ADL284" s="1087"/>
      <c r="ADM284" s="1087"/>
      <c r="ADN284" s="1087"/>
      <c r="ADO284" s="1087"/>
      <c r="ADP284" s="1087"/>
      <c r="ADQ284" s="1087"/>
      <c r="ADR284" s="1087"/>
      <c r="ADS284" s="1087"/>
      <c r="ADT284" s="1087"/>
      <c r="ADU284" s="1087"/>
      <c r="ADV284" s="1087"/>
      <c r="ADW284" s="1087"/>
      <c r="ADX284" s="1087"/>
      <c r="ADY284" s="1087"/>
      <c r="ADZ284" s="1087"/>
      <c r="AEA284" s="1087"/>
      <c r="AEB284" s="1087"/>
      <c r="AEC284" s="1087"/>
      <c r="AED284" s="1087"/>
      <c r="AEE284" s="1087"/>
      <c r="AEF284" s="1087"/>
      <c r="AEG284" s="1087"/>
      <c r="AEH284" s="1087"/>
      <c r="AEI284" s="1087"/>
      <c r="AEJ284" s="1087"/>
      <c r="AEK284" s="1087"/>
      <c r="AEL284" s="1087"/>
      <c r="AEM284" s="1087"/>
      <c r="AEN284" s="1087"/>
      <c r="AEO284" s="1087"/>
      <c r="AEP284" s="1087"/>
      <c r="AEQ284" s="1087"/>
      <c r="AER284" s="1087"/>
      <c r="AES284" s="1087"/>
      <c r="AET284" s="1087"/>
      <c r="AEU284" s="1087"/>
      <c r="AEV284" s="1087"/>
      <c r="AEW284" s="1087"/>
      <c r="AEX284" s="1087"/>
      <c r="AEY284" s="1087"/>
      <c r="AEZ284" s="1087"/>
      <c r="AFA284" s="1087"/>
      <c r="AFB284" s="1087"/>
      <c r="AFC284" s="1087"/>
      <c r="AFD284" s="1087"/>
      <c r="AFE284" s="1087"/>
      <c r="AFF284" s="1087"/>
      <c r="AFG284" s="1087"/>
      <c r="AFH284" s="1087"/>
      <c r="AFI284" s="1087"/>
      <c r="AFJ284" s="1087"/>
      <c r="AFK284" s="1087"/>
      <c r="AFL284" s="1087"/>
      <c r="AFM284" s="1087"/>
      <c r="AFN284" s="1087"/>
      <c r="AFO284" s="1087"/>
      <c r="AFP284" s="1087"/>
      <c r="AFQ284" s="1087"/>
      <c r="AFR284" s="1087"/>
      <c r="AFS284" s="1087"/>
      <c r="AFT284" s="1087"/>
      <c r="AFU284" s="1087"/>
      <c r="AFV284" s="1087"/>
      <c r="AFW284" s="1087"/>
      <c r="AFX284" s="1087"/>
      <c r="AFY284" s="1087"/>
      <c r="AFZ284" s="1087"/>
      <c r="AGA284" s="1087"/>
      <c r="AGB284" s="1087"/>
      <c r="AGC284" s="1087"/>
      <c r="AGD284" s="1087"/>
      <c r="AGE284" s="1087"/>
      <c r="AGF284" s="1087"/>
      <c r="AGG284" s="1087"/>
      <c r="AGH284" s="1087"/>
      <c r="AGI284" s="1087"/>
      <c r="AGJ284" s="1087"/>
      <c r="AGK284" s="1087"/>
      <c r="AGL284" s="1087"/>
      <c r="AGM284" s="1087"/>
      <c r="AGN284" s="1087"/>
      <c r="AGO284" s="1087"/>
      <c r="AGP284" s="1087"/>
      <c r="AGQ284" s="1087"/>
      <c r="AGR284" s="1087"/>
      <c r="AGS284" s="1087"/>
      <c r="AGT284" s="1087"/>
      <c r="AGU284" s="1087"/>
      <c r="AGV284" s="1087"/>
      <c r="AGW284" s="1087"/>
      <c r="AGX284" s="1087"/>
      <c r="AGY284" s="1087"/>
      <c r="AGZ284" s="1087"/>
      <c r="AHA284" s="1087"/>
      <c r="AHB284" s="1087"/>
      <c r="AHC284" s="1087"/>
      <c r="AHD284" s="1087"/>
      <c r="AHE284" s="1087"/>
      <c r="AHF284" s="1087"/>
      <c r="AHG284" s="1087"/>
      <c r="AHH284" s="1087"/>
      <c r="AHI284" s="1087"/>
      <c r="AHJ284" s="1087"/>
      <c r="AHK284" s="1087"/>
      <c r="AHL284" s="1087"/>
      <c r="AHM284" s="1087"/>
      <c r="AHN284" s="1087"/>
      <c r="AHO284" s="1087"/>
      <c r="AHP284" s="1087"/>
      <c r="AHQ284" s="1087"/>
      <c r="AHR284" s="1087"/>
      <c r="AHS284" s="1087"/>
      <c r="AHT284" s="1087"/>
      <c r="AHU284" s="1087"/>
      <c r="AHV284" s="1087"/>
      <c r="AHW284" s="1087"/>
      <c r="AHX284" s="1087"/>
      <c r="AHY284" s="1087"/>
      <c r="AHZ284" s="1087"/>
      <c r="AIA284" s="1087"/>
      <c r="AIB284" s="1087"/>
      <c r="AIC284" s="1087"/>
      <c r="AID284" s="1087"/>
      <c r="AIE284" s="1087"/>
      <c r="AIF284" s="1087"/>
      <c r="AIG284" s="1087"/>
      <c r="AIH284" s="1087"/>
      <c r="AII284" s="1087"/>
      <c r="AIJ284" s="1087"/>
      <c r="AIK284" s="1087"/>
      <c r="AIL284" s="1087"/>
      <c r="AIM284" s="1087"/>
      <c r="AIN284" s="1087"/>
      <c r="AIO284" s="1087"/>
      <c r="AIP284" s="1087"/>
      <c r="AIQ284" s="1087"/>
      <c r="AIR284" s="1087"/>
      <c r="AIS284" s="1087"/>
      <c r="AIT284" s="1087"/>
      <c r="AIU284" s="1087"/>
      <c r="AIV284" s="1087"/>
      <c r="AIW284" s="1087"/>
      <c r="AIX284" s="1087"/>
      <c r="AIY284" s="1087"/>
      <c r="AIZ284" s="1087"/>
      <c r="AJA284" s="1087"/>
      <c r="AJB284" s="1087"/>
      <c r="AJC284" s="1087"/>
      <c r="AJD284" s="1087"/>
      <c r="AJE284" s="1087"/>
      <c r="AJF284" s="1087"/>
      <c r="AJG284" s="1087"/>
      <c r="AJH284" s="1087"/>
      <c r="AJI284" s="1087"/>
      <c r="AJJ284" s="1087"/>
      <c r="AJK284" s="1087"/>
      <c r="AJL284" s="1087"/>
      <c r="AJM284" s="1087"/>
      <c r="AJN284" s="1087"/>
      <c r="AJO284" s="1087"/>
      <c r="AJP284" s="1087"/>
      <c r="AJQ284" s="1087"/>
      <c r="AJR284" s="1087"/>
      <c r="AJS284" s="1087"/>
      <c r="AJT284" s="1087"/>
      <c r="AJU284" s="1087"/>
      <c r="AJV284" s="1087"/>
      <c r="AJW284" s="1087"/>
      <c r="AJX284" s="1087"/>
      <c r="AJY284" s="1087"/>
      <c r="AJZ284" s="1087"/>
      <c r="AKA284" s="1087"/>
      <c r="AKB284" s="1087"/>
      <c r="AKC284" s="1087"/>
      <c r="AKD284" s="1087"/>
      <c r="AKE284" s="1087"/>
      <c r="AKF284" s="1087"/>
      <c r="AKG284" s="1087"/>
      <c r="AKH284" s="1087"/>
      <c r="AKI284" s="1087"/>
      <c r="AKJ284" s="1087"/>
      <c r="AKK284" s="1087"/>
      <c r="AKL284" s="1087"/>
      <c r="AKM284" s="1087"/>
      <c r="AKN284" s="1087"/>
      <c r="AKO284" s="1087"/>
      <c r="AKP284" s="1087"/>
      <c r="AKQ284" s="1087"/>
      <c r="AKR284" s="1087"/>
      <c r="AKS284" s="1087"/>
      <c r="AKT284" s="1087"/>
      <c r="AKU284" s="1087"/>
      <c r="AKV284" s="1087"/>
      <c r="AKW284" s="1087"/>
      <c r="AKX284" s="1087"/>
      <c r="AKY284" s="1087"/>
      <c r="AKZ284" s="1087"/>
      <c r="ALA284" s="1087"/>
      <c r="ALB284" s="1087"/>
      <c r="ALC284" s="1087"/>
      <c r="ALD284" s="1087"/>
      <c r="ALE284" s="1087"/>
      <c r="ALF284" s="1087"/>
      <c r="ALG284" s="1087"/>
      <c r="ALH284" s="1087"/>
      <c r="ALI284" s="1087"/>
      <c r="ALJ284" s="1087"/>
      <c r="ALK284" s="1087"/>
      <c r="ALL284" s="1087"/>
      <c r="ALM284" s="1087"/>
      <c r="ALN284" s="1087"/>
      <c r="ALO284" s="1087"/>
      <c r="ALP284" s="1087"/>
      <c r="ALQ284" s="1087"/>
      <c r="ALR284" s="1087"/>
      <c r="ALS284" s="1087"/>
      <c r="ALT284" s="1087"/>
      <c r="ALU284" s="1087"/>
      <c r="ALV284" s="1087"/>
      <c r="ALW284" s="1087"/>
      <c r="ALX284" s="1087"/>
      <c r="ALY284" s="1087"/>
      <c r="ALZ284" s="1087"/>
      <c r="AMA284" s="1087"/>
      <c r="AMB284" s="1087"/>
      <c r="AMC284" s="1087"/>
      <c r="AMD284" s="1087"/>
      <c r="AME284" s="1087"/>
      <c r="AMF284" s="1087"/>
      <c r="AMG284" s="1087"/>
      <c r="AMH284" s="1087"/>
    </row>
    <row r="285" spans="1:1025" s="793" customFormat="1" ht="12" x14ac:dyDescent="0.2">
      <c r="A285" s="1113" t="s">
        <v>2888</v>
      </c>
      <c r="B285" s="793" t="s">
        <v>2889</v>
      </c>
      <c r="C285" s="1085">
        <v>291600000</v>
      </c>
      <c r="D285" s="1085">
        <v>0</v>
      </c>
      <c r="E285" s="1085">
        <v>291600000</v>
      </c>
      <c r="F285" s="1085">
        <v>272699490</v>
      </c>
      <c r="G285" s="1085">
        <v>18900510</v>
      </c>
      <c r="H285" s="1357">
        <f t="shared" si="7"/>
        <v>0.9351834362139918</v>
      </c>
      <c r="I285" s="1087"/>
      <c r="J285" s="1087"/>
      <c r="K285" s="1087"/>
      <c r="L285" s="1087"/>
      <c r="M285" s="1087"/>
      <c r="N285" s="1087"/>
      <c r="O285" s="1087"/>
      <c r="P285" s="1087"/>
      <c r="Q285" s="1087"/>
      <c r="R285" s="1087"/>
      <c r="S285" s="1087"/>
      <c r="T285" s="1087"/>
      <c r="U285" s="1087"/>
      <c r="V285" s="1087"/>
      <c r="W285" s="1087"/>
      <c r="X285" s="1087"/>
      <c r="Y285" s="1087"/>
      <c r="Z285" s="1087"/>
      <c r="AA285" s="1087"/>
      <c r="AB285" s="1087"/>
      <c r="AC285" s="1087"/>
      <c r="AD285" s="1087"/>
      <c r="AE285" s="1087"/>
      <c r="AF285" s="1087"/>
      <c r="AG285" s="1087"/>
      <c r="AH285" s="1087"/>
      <c r="AI285" s="1087"/>
      <c r="AJ285" s="1087"/>
      <c r="AK285" s="1087"/>
      <c r="AL285" s="1087"/>
      <c r="AM285" s="1087"/>
      <c r="AN285" s="1087"/>
      <c r="AO285" s="1087"/>
      <c r="AP285" s="1087"/>
      <c r="AQ285" s="1087"/>
      <c r="AR285" s="1087"/>
      <c r="AS285" s="1087"/>
      <c r="AT285" s="1087"/>
      <c r="AU285" s="1087"/>
      <c r="AV285" s="1087"/>
      <c r="AW285" s="1087"/>
      <c r="AX285" s="1087"/>
      <c r="AY285" s="1087"/>
      <c r="AZ285" s="1087"/>
      <c r="BA285" s="1087"/>
      <c r="BB285" s="1087"/>
      <c r="BC285" s="1087"/>
      <c r="BD285" s="1087"/>
      <c r="BE285" s="1087"/>
      <c r="BF285" s="1087"/>
      <c r="BG285" s="1087"/>
      <c r="BH285" s="1087"/>
      <c r="BI285" s="1087"/>
      <c r="BJ285" s="1087"/>
      <c r="BK285" s="1087"/>
      <c r="BL285" s="1087"/>
      <c r="BM285" s="1087"/>
      <c r="BN285" s="1087"/>
      <c r="BO285" s="1087"/>
      <c r="BP285" s="1087"/>
      <c r="BQ285" s="1087"/>
      <c r="BR285" s="1087"/>
      <c r="BS285" s="1087"/>
      <c r="BT285" s="1087"/>
      <c r="BU285" s="1087"/>
      <c r="BV285" s="1087"/>
      <c r="BW285" s="1087"/>
      <c r="BX285" s="1087"/>
      <c r="BY285" s="1087"/>
      <c r="BZ285" s="1087"/>
      <c r="CA285" s="1087"/>
      <c r="CB285" s="1087"/>
      <c r="CC285" s="1087"/>
      <c r="CD285" s="1087"/>
      <c r="CE285" s="1087"/>
      <c r="CF285" s="1087"/>
      <c r="CG285" s="1087"/>
      <c r="CH285" s="1087"/>
      <c r="CI285" s="1087"/>
      <c r="CJ285" s="1087"/>
      <c r="CK285" s="1087"/>
      <c r="CL285" s="1087"/>
      <c r="CM285" s="1087"/>
      <c r="CN285" s="1087"/>
      <c r="CO285" s="1087"/>
      <c r="CP285" s="1087"/>
      <c r="CQ285" s="1087"/>
      <c r="CR285" s="1087"/>
      <c r="CS285" s="1087"/>
      <c r="CT285" s="1087"/>
      <c r="CU285" s="1087"/>
      <c r="CV285" s="1087"/>
      <c r="CW285" s="1087"/>
      <c r="CX285" s="1087"/>
      <c r="CY285" s="1087"/>
      <c r="CZ285" s="1087"/>
      <c r="DA285" s="1087"/>
      <c r="DB285" s="1087"/>
      <c r="DC285" s="1087"/>
      <c r="DD285" s="1087"/>
      <c r="DE285" s="1087"/>
      <c r="DF285" s="1087"/>
      <c r="DG285" s="1087"/>
      <c r="DH285" s="1087"/>
      <c r="DI285" s="1087"/>
      <c r="DJ285" s="1087"/>
      <c r="DK285" s="1087"/>
      <c r="DL285" s="1087"/>
      <c r="DM285" s="1087"/>
      <c r="DN285" s="1087"/>
      <c r="DO285" s="1087"/>
      <c r="DP285" s="1087"/>
      <c r="DQ285" s="1087"/>
      <c r="DR285" s="1087"/>
      <c r="DS285" s="1087"/>
      <c r="DT285" s="1087"/>
      <c r="DU285" s="1087"/>
      <c r="DV285" s="1087"/>
      <c r="DW285" s="1087"/>
      <c r="DX285" s="1087"/>
      <c r="DY285" s="1087"/>
      <c r="DZ285" s="1087"/>
      <c r="EA285" s="1087"/>
      <c r="EB285" s="1087"/>
      <c r="EC285" s="1087"/>
      <c r="ED285" s="1087"/>
      <c r="EE285" s="1087"/>
      <c r="EF285" s="1087"/>
      <c r="EG285" s="1087"/>
      <c r="EH285" s="1087"/>
      <c r="EI285" s="1087"/>
      <c r="EJ285" s="1087"/>
      <c r="EK285" s="1087"/>
      <c r="EL285" s="1087"/>
      <c r="EM285" s="1087"/>
      <c r="EN285" s="1087"/>
      <c r="EO285" s="1087"/>
      <c r="EP285" s="1087"/>
      <c r="EQ285" s="1087"/>
      <c r="ER285" s="1087"/>
      <c r="ES285" s="1087"/>
      <c r="ET285" s="1087"/>
      <c r="EU285" s="1087"/>
      <c r="EV285" s="1087"/>
      <c r="EW285" s="1087"/>
      <c r="EX285" s="1087"/>
      <c r="EY285" s="1087"/>
      <c r="EZ285" s="1087"/>
      <c r="FA285" s="1087"/>
      <c r="FB285" s="1087"/>
      <c r="FC285" s="1087"/>
      <c r="FD285" s="1087"/>
      <c r="FE285" s="1087"/>
      <c r="FF285" s="1087"/>
      <c r="FG285" s="1087"/>
      <c r="FH285" s="1087"/>
      <c r="FI285" s="1087"/>
      <c r="FJ285" s="1087"/>
      <c r="FK285" s="1087"/>
      <c r="FL285" s="1087"/>
      <c r="FM285" s="1087"/>
      <c r="FN285" s="1087"/>
      <c r="FO285" s="1087"/>
      <c r="FP285" s="1087"/>
      <c r="FQ285" s="1087"/>
      <c r="FR285" s="1087"/>
      <c r="FS285" s="1087"/>
      <c r="FT285" s="1087"/>
      <c r="FU285" s="1087"/>
      <c r="FV285" s="1087"/>
      <c r="FW285" s="1087"/>
      <c r="FX285" s="1087"/>
      <c r="FY285" s="1087"/>
      <c r="FZ285" s="1087"/>
      <c r="GA285" s="1087"/>
      <c r="GB285" s="1087"/>
      <c r="GC285" s="1087"/>
      <c r="GD285" s="1087"/>
      <c r="GE285" s="1087"/>
      <c r="GF285" s="1087"/>
      <c r="GG285" s="1087"/>
      <c r="GH285" s="1087"/>
      <c r="GI285" s="1087"/>
      <c r="GJ285" s="1087"/>
      <c r="GK285" s="1087"/>
      <c r="GL285" s="1087"/>
      <c r="GM285" s="1087"/>
      <c r="GN285" s="1087"/>
      <c r="GO285" s="1087"/>
      <c r="GP285" s="1087"/>
      <c r="GQ285" s="1087"/>
      <c r="GR285" s="1087"/>
      <c r="GS285" s="1087"/>
      <c r="GT285" s="1087"/>
      <c r="GU285" s="1087"/>
      <c r="GV285" s="1087"/>
      <c r="GW285" s="1087"/>
      <c r="GX285" s="1087"/>
      <c r="GY285" s="1087"/>
      <c r="GZ285" s="1087"/>
      <c r="HA285" s="1087"/>
      <c r="HB285" s="1087"/>
      <c r="HC285" s="1087"/>
      <c r="HD285" s="1087"/>
      <c r="HE285" s="1087"/>
      <c r="HF285" s="1087"/>
      <c r="HG285" s="1087"/>
      <c r="HH285" s="1087"/>
      <c r="HI285" s="1087"/>
      <c r="HJ285" s="1087"/>
      <c r="HK285" s="1087"/>
      <c r="HL285" s="1087"/>
      <c r="HM285" s="1087"/>
      <c r="HN285" s="1087"/>
      <c r="HO285" s="1087"/>
      <c r="HP285" s="1087"/>
      <c r="HQ285" s="1087"/>
      <c r="HR285" s="1087"/>
      <c r="HS285" s="1087"/>
      <c r="HT285" s="1087"/>
      <c r="HU285" s="1087"/>
      <c r="HV285" s="1087"/>
      <c r="HW285" s="1087"/>
      <c r="HX285" s="1087"/>
      <c r="HY285" s="1087"/>
      <c r="HZ285" s="1087"/>
      <c r="IA285" s="1087"/>
      <c r="IB285" s="1087"/>
      <c r="IC285" s="1087"/>
      <c r="ID285" s="1087"/>
      <c r="IE285" s="1087"/>
      <c r="IF285" s="1087"/>
      <c r="IG285" s="1087"/>
      <c r="IH285" s="1087"/>
      <c r="II285" s="1087"/>
      <c r="IJ285" s="1087"/>
      <c r="IK285" s="1087"/>
      <c r="IL285" s="1087"/>
      <c r="IM285" s="1087"/>
      <c r="IN285" s="1087"/>
      <c r="IO285" s="1087"/>
      <c r="IP285" s="1087"/>
      <c r="IQ285" s="1087"/>
      <c r="IR285" s="1087"/>
      <c r="IS285" s="1087"/>
      <c r="IT285" s="1087"/>
      <c r="IU285" s="1087"/>
      <c r="IV285" s="1087"/>
      <c r="IW285" s="1087"/>
      <c r="IX285" s="1087"/>
      <c r="IY285" s="1087"/>
      <c r="IZ285" s="1087"/>
      <c r="JA285" s="1087"/>
      <c r="JB285" s="1087"/>
      <c r="JC285" s="1087"/>
      <c r="JD285" s="1087"/>
      <c r="JE285" s="1087"/>
      <c r="JF285" s="1087"/>
      <c r="JG285" s="1087"/>
      <c r="JH285" s="1087"/>
      <c r="JI285" s="1087"/>
      <c r="JJ285" s="1087"/>
      <c r="JK285" s="1087"/>
      <c r="JL285" s="1087"/>
      <c r="JM285" s="1087"/>
      <c r="JN285" s="1087"/>
      <c r="JO285" s="1087"/>
      <c r="JP285" s="1087"/>
      <c r="JQ285" s="1087"/>
      <c r="JR285" s="1087"/>
      <c r="JS285" s="1087"/>
      <c r="JT285" s="1087"/>
      <c r="JU285" s="1087"/>
      <c r="JV285" s="1087"/>
      <c r="JW285" s="1087"/>
      <c r="JX285" s="1087"/>
      <c r="JY285" s="1087"/>
      <c r="JZ285" s="1087"/>
      <c r="KA285" s="1087"/>
      <c r="KB285" s="1087"/>
      <c r="KC285" s="1087"/>
      <c r="KD285" s="1087"/>
      <c r="KE285" s="1087"/>
      <c r="KF285" s="1087"/>
      <c r="KG285" s="1087"/>
      <c r="KH285" s="1087"/>
      <c r="KI285" s="1087"/>
      <c r="KJ285" s="1087"/>
      <c r="KK285" s="1087"/>
      <c r="KL285" s="1087"/>
      <c r="KM285" s="1087"/>
      <c r="KN285" s="1087"/>
      <c r="KO285" s="1087"/>
      <c r="KP285" s="1087"/>
      <c r="KQ285" s="1087"/>
      <c r="KR285" s="1087"/>
      <c r="KS285" s="1087"/>
      <c r="KT285" s="1087"/>
      <c r="KU285" s="1087"/>
      <c r="KV285" s="1087"/>
      <c r="KW285" s="1087"/>
      <c r="KX285" s="1087"/>
      <c r="KY285" s="1087"/>
      <c r="KZ285" s="1087"/>
      <c r="LA285" s="1087"/>
      <c r="LB285" s="1087"/>
      <c r="LC285" s="1087"/>
      <c r="LD285" s="1087"/>
      <c r="LE285" s="1087"/>
      <c r="LF285" s="1087"/>
      <c r="LG285" s="1087"/>
      <c r="LH285" s="1087"/>
      <c r="LI285" s="1087"/>
      <c r="LJ285" s="1087"/>
      <c r="LK285" s="1087"/>
      <c r="LL285" s="1087"/>
      <c r="LM285" s="1087"/>
      <c r="LN285" s="1087"/>
      <c r="LO285" s="1087"/>
      <c r="LP285" s="1087"/>
      <c r="LQ285" s="1087"/>
      <c r="LR285" s="1087"/>
      <c r="LS285" s="1087"/>
      <c r="LT285" s="1087"/>
      <c r="LU285" s="1087"/>
      <c r="LV285" s="1087"/>
      <c r="LW285" s="1087"/>
      <c r="LX285" s="1087"/>
      <c r="LY285" s="1087"/>
      <c r="LZ285" s="1087"/>
      <c r="MA285" s="1087"/>
      <c r="MB285" s="1087"/>
      <c r="MC285" s="1087"/>
      <c r="MD285" s="1087"/>
      <c r="ME285" s="1087"/>
      <c r="MF285" s="1087"/>
      <c r="MG285" s="1087"/>
      <c r="MH285" s="1087"/>
      <c r="MI285" s="1087"/>
      <c r="MJ285" s="1087"/>
      <c r="MK285" s="1087"/>
      <c r="ML285" s="1087"/>
      <c r="MM285" s="1087"/>
      <c r="MN285" s="1087"/>
      <c r="MO285" s="1087"/>
      <c r="MP285" s="1087"/>
      <c r="MQ285" s="1087"/>
      <c r="MR285" s="1087"/>
      <c r="MS285" s="1087"/>
      <c r="MT285" s="1087"/>
      <c r="MU285" s="1087"/>
      <c r="MV285" s="1087"/>
      <c r="MW285" s="1087"/>
      <c r="MX285" s="1087"/>
      <c r="MY285" s="1087"/>
      <c r="MZ285" s="1087"/>
      <c r="NA285" s="1087"/>
      <c r="NB285" s="1087"/>
      <c r="NC285" s="1087"/>
      <c r="ND285" s="1087"/>
      <c r="NE285" s="1087"/>
      <c r="NF285" s="1087"/>
      <c r="NG285" s="1087"/>
      <c r="NH285" s="1087"/>
      <c r="NI285" s="1087"/>
      <c r="NJ285" s="1087"/>
      <c r="NK285" s="1087"/>
      <c r="NL285" s="1087"/>
      <c r="NM285" s="1087"/>
      <c r="NN285" s="1087"/>
      <c r="NO285" s="1087"/>
      <c r="NP285" s="1087"/>
      <c r="NQ285" s="1087"/>
      <c r="NR285" s="1087"/>
      <c r="NS285" s="1087"/>
      <c r="NT285" s="1087"/>
      <c r="NU285" s="1087"/>
      <c r="NV285" s="1087"/>
      <c r="NW285" s="1087"/>
      <c r="NX285" s="1087"/>
      <c r="NY285" s="1087"/>
      <c r="NZ285" s="1087"/>
      <c r="OA285" s="1087"/>
      <c r="OB285" s="1087"/>
      <c r="OC285" s="1087"/>
      <c r="OD285" s="1087"/>
      <c r="OE285" s="1087"/>
      <c r="OF285" s="1087"/>
      <c r="OG285" s="1087"/>
      <c r="OH285" s="1087"/>
      <c r="OI285" s="1087"/>
      <c r="OJ285" s="1087"/>
      <c r="OK285" s="1087"/>
      <c r="OL285" s="1087"/>
      <c r="OM285" s="1087"/>
      <c r="ON285" s="1087"/>
      <c r="OO285" s="1087"/>
      <c r="OP285" s="1087"/>
      <c r="OQ285" s="1087"/>
      <c r="OR285" s="1087"/>
      <c r="OS285" s="1087"/>
      <c r="OT285" s="1087"/>
      <c r="OU285" s="1087"/>
      <c r="OV285" s="1087"/>
      <c r="OW285" s="1087"/>
      <c r="OX285" s="1087"/>
      <c r="OY285" s="1087"/>
      <c r="OZ285" s="1087"/>
      <c r="PA285" s="1087"/>
      <c r="PB285" s="1087"/>
      <c r="PC285" s="1087"/>
      <c r="PD285" s="1087"/>
      <c r="PE285" s="1087"/>
      <c r="PF285" s="1087"/>
      <c r="PG285" s="1087"/>
      <c r="PH285" s="1087"/>
      <c r="PI285" s="1087"/>
      <c r="PJ285" s="1087"/>
      <c r="PK285" s="1087"/>
      <c r="PL285" s="1087"/>
      <c r="PM285" s="1087"/>
      <c r="PN285" s="1087"/>
      <c r="PO285" s="1087"/>
      <c r="PP285" s="1087"/>
      <c r="PQ285" s="1087"/>
      <c r="PR285" s="1087"/>
      <c r="PS285" s="1087"/>
      <c r="PT285" s="1087"/>
      <c r="PU285" s="1087"/>
      <c r="PV285" s="1087"/>
      <c r="PW285" s="1087"/>
      <c r="PX285" s="1087"/>
      <c r="PY285" s="1087"/>
      <c r="PZ285" s="1087"/>
      <c r="QA285" s="1087"/>
      <c r="QB285" s="1087"/>
      <c r="QC285" s="1087"/>
      <c r="QD285" s="1087"/>
      <c r="QE285" s="1087"/>
      <c r="QF285" s="1087"/>
      <c r="QG285" s="1087"/>
      <c r="QH285" s="1087"/>
      <c r="QI285" s="1087"/>
      <c r="QJ285" s="1087"/>
      <c r="QK285" s="1087"/>
      <c r="QL285" s="1087"/>
      <c r="QM285" s="1087"/>
      <c r="QN285" s="1087"/>
      <c r="QO285" s="1087"/>
      <c r="QP285" s="1087"/>
      <c r="QQ285" s="1087"/>
      <c r="QR285" s="1087"/>
      <c r="QS285" s="1087"/>
      <c r="QT285" s="1087"/>
      <c r="QU285" s="1087"/>
      <c r="QV285" s="1087"/>
      <c r="QW285" s="1087"/>
      <c r="QX285" s="1087"/>
      <c r="QY285" s="1087"/>
      <c r="QZ285" s="1087"/>
      <c r="RA285" s="1087"/>
      <c r="RB285" s="1087"/>
      <c r="RC285" s="1087"/>
      <c r="RD285" s="1087"/>
      <c r="RE285" s="1087"/>
      <c r="RF285" s="1087"/>
      <c r="RG285" s="1087"/>
      <c r="RH285" s="1087"/>
      <c r="RI285" s="1087"/>
      <c r="RJ285" s="1087"/>
      <c r="RK285" s="1087"/>
      <c r="RL285" s="1087"/>
      <c r="RM285" s="1087"/>
      <c r="RN285" s="1087"/>
      <c r="RO285" s="1087"/>
      <c r="RP285" s="1087"/>
      <c r="RQ285" s="1087"/>
      <c r="RR285" s="1087"/>
      <c r="RS285" s="1087"/>
      <c r="RT285" s="1087"/>
      <c r="RU285" s="1087"/>
      <c r="RV285" s="1087"/>
      <c r="RW285" s="1087"/>
      <c r="RX285" s="1087"/>
      <c r="RY285" s="1087"/>
      <c r="RZ285" s="1087"/>
      <c r="SA285" s="1087"/>
      <c r="SB285" s="1087"/>
      <c r="SC285" s="1087"/>
      <c r="SD285" s="1087"/>
      <c r="SE285" s="1087"/>
      <c r="SF285" s="1087"/>
      <c r="SG285" s="1087"/>
      <c r="SH285" s="1087"/>
      <c r="SI285" s="1087"/>
      <c r="SJ285" s="1087"/>
      <c r="SK285" s="1087"/>
      <c r="SL285" s="1087"/>
      <c r="SM285" s="1087"/>
      <c r="SN285" s="1087"/>
      <c r="SO285" s="1087"/>
      <c r="SP285" s="1087"/>
      <c r="SQ285" s="1087"/>
      <c r="SR285" s="1087"/>
      <c r="SS285" s="1087"/>
      <c r="ST285" s="1087"/>
      <c r="SU285" s="1087"/>
      <c r="SV285" s="1087"/>
      <c r="SW285" s="1087"/>
      <c r="SX285" s="1087"/>
      <c r="SY285" s="1087"/>
      <c r="SZ285" s="1087"/>
      <c r="TA285" s="1087"/>
      <c r="TB285" s="1087"/>
      <c r="TC285" s="1087"/>
      <c r="TD285" s="1087"/>
      <c r="TE285" s="1087"/>
      <c r="TF285" s="1087"/>
      <c r="TG285" s="1087"/>
      <c r="TH285" s="1087"/>
      <c r="TI285" s="1087"/>
      <c r="TJ285" s="1087"/>
      <c r="TK285" s="1087"/>
      <c r="TL285" s="1087"/>
      <c r="TM285" s="1087"/>
      <c r="TN285" s="1087"/>
      <c r="TO285" s="1087"/>
      <c r="TP285" s="1087"/>
      <c r="TQ285" s="1087"/>
      <c r="TR285" s="1087"/>
      <c r="TS285" s="1087"/>
      <c r="TT285" s="1087"/>
      <c r="TU285" s="1087"/>
      <c r="TV285" s="1087"/>
      <c r="TW285" s="1087"/>
      <c r="TX285" s="1087"/>
      <c r="TY285" s="1087"/>
      <c r="TZ285" s="1087"/>
      <c r="UA285" s="1087"/>
      <c r="UB285" s="1087"/>
      <c r="UC285" s="1087"/>
      <c r="UD285" s="1087"/>
      <c r="UE285" s="1087"/>
      <c r="UF285" s="1087"/>
      <c r="UG285" s="1087"/>
      <c r="UH285" s="1087"/>
      <c r="UI285" s="1087"/>
      <c r="UJ285" s="1087"/>
      <c r="UK285" s="1087"/>
      <c r="UL285" s="1087"/>
      <c r="UM285" s="1087"/>
      <c r="UN285" s="1087"/>
      <c r="UO285" s="1087"/>
      <c r="UP285" s="1087"/>
      <c r="UQ285" s="1087"/>
      <c r="UR285" s="1087"/>
      <c r="US285" s="1087"/>
      <c r="UT285" s="1087"/>
      <c r="UU285" s="1087"/>
      <c r="UV285" s="1087"/>
      <c r="UW285" s="1087"/>
      <c r="UX285" s="1087"/>
      <c r="UY285" s="1087"/>
      <c r="UZ285" s="1087"/>
      <c r="VA285" s="1087"/>
      <c r="VB285" s="1087"/>
      <c r="VC285" s="1087"/>
      <c r="VD285" s="1087"/>
      <c r="VE285" s="1087"/>
      <c r="VF285" s="1087"/>
      <c r="VG285" s="1087"/>
      <c r="VH285" s="1087"/>
      <c r="VI285" s="1087"/>
      <c r="VJ285" s="1087"/>
      <c r="VK285" s="1087"/>
      <c r="VL285" s="1087"/>
      <c r="VM285" s="1087"/>
      <c r="VN285" s="1087"/>
      <c r="VO285" s="1087"/>
      <c r="VP285" s="1087"/>
      <c r="VQ285" s="1087"/>
      <c r="VR285" s="1087"/>
      <c r="VS285" s="1087"/>
      <c r="VT285" s="1087"/>
      <c r="VU285" s="1087"/>
      <c r="VV285" s="1087"/>
      <c r="VW285" s="1087"/>
      <c r="VX285" s="1087"/>
      <c r="VY285" s="1087"/>
      <c r="VZ285" s="1087"/>
      <c r="WA285" s="1087"/>
      <c r="WB285" s="1087"/>
      <c r="WC285" s="1087"/>
      <c r="WD285" s="1087"/>
      <c r="WE285" s="1087"/>
      <c r="WF285" s="1087"/>
      <c r="WG285" s="1087"/>
      <c r="WH285" s="1087"/>
      <c r="WI285" s="1087"/>
      <c r="WJ285" s="1087"/>
      <c r="WK285" s="1087"/>
      <c r="WL285" s="1087"/>
      <c r="WM285" s="1087"/>
      <c r="WN285" s="1087"/>
      <c r="WO285" s="1087"/>
      <c r="WP285" s="1087"/>
      <c r="WQ285" s="1087"/>
      <c r="WR285" s="1087"/>
      <c r="WS285" s="1087"/>
      <c r="WT285" s="1087"/>
      <c r="WU285" s="1087"/>
      <c r="WV285" s="1087"/>
      <c r="WW285" s="1087"/>
      <c r="WX285" s="1087"/>
      <c r="WY285" s="1087"/>
      <c r="WZ285" s="1087"/>
      <c r="XA285" s="1087"/>
      <c r="XB285" s="1087"/>
      <c r="XC285" s="1087"/>
      <c r="XD285" s="1087"/>
      <c r="XE285" s="1087"/>
      <c r="XF285" s="1087"/>
      <c r="XG285" s="1087"/>
      <c r="XH285" s="1087"/>
      <c r="XI285" s="1087"/>
      <c r="XJ285" s="1087"/>
      <c r="XK285" s="1087"/>
      <c r="XL285" s="1087"/>
      <c r="XM285" s="1087"/>
      <c r="XN285" s="1087"/>
      <c r="XO285" s="1087"/>
      <c r="XP285" s="1087"/>
      <c r="XQ285" s="1087"/>
      <c r="XR285" s="1087"/>
      <c r="XS285" s="1087"/>
      <c r="XT285" s="1087"/>
      <c r="XU285" s="1087"/>
      <c r="XV285" s="1087"/>
      <c r="XW285" s="1087"/>
      <c r="XX285" s="1087"/>
      <c r="XY285" s="1087"/>
      <c r="XZ285" s="1087"/>
      <c r="YA285" s="1087"/>
      <c r="YB285" s="1087"/>
      <c r="YC285" s="1087"/>
      <c r="YD285" s="1087"/>
      <c r="YE285" s="1087"/>
      <c r="YF285" s="1087"/>
      <c r="YG285" s="1087"/>
      <c r="YH285" s="1087"/>
      <c r="YI285" s="1087"/>
      <c r="YJ285" s="1087"/>
      <c r="YK285" s="1087"/>
      <c r="YL285" s="1087"/>
      <c r="YM285" s="1087"/>
      <c r="YN285" s="1087"/>
      <c r="YO285" s="1087"/>
      <c r="YP285" s="1087"/>
      <c r="YQ285" s="1087"/>
      <c r="YR285" s="1087"/>
      <c r="YS285" s="1087"/>
      <c r="YT285" s="1087"/>
      <c r="YU285" s="1087"/>
      <c r="YV285" s="1087"/>
      <c r="YW285" s="1087"/>
      <c r="YX285" s="1087"/>
      <c r="YY285" s="1087"/>
      <c r="YZ285" s="1087"/>
      <c r="ZA285" s="1087"/>
      <c r="ZB285" s="1087"/>
      <c r="ZC285" s="1087"/>
      <c r="ZD285" s="1087"/>
      <c r="ZE285" s="1087"/>
      <c r="ZF285" s="1087"/>
      <c r="ZG285" s="1087"/>
      <c r="ZH285" s="1087"/>
      <c r="ZI285" s="1087"/>
      <c r="ZJ285" s="1087"/>
      <c r="ZK285" s="1087"/>
      <c r="ZL285" s="1087"/>
      <c r="ZM285" s="1087"/>
      <c r="ZN285" s="1087"/>
      <c r="ZO285" s="1087"/>
      <c r="ZP285" s="1087"/>
      <c r="ZQ285" s="1087"/>
      <c r="ZR285" s="1087"/>
      <c r="ZS285" s="1087"/>
      <c r="ZT285" s="1087"/>
      <c r="ZU285" s="1087"/>
      <c r="ZV285" s="1087"/>
      <c r="ZW285" s="1087"/>
      <c r="ZX285" s="1087"/>
      <c r="ZY285" s="1087"/>
      <c r="ZZ285" s="1087"/>
      <c r="AAA285" s="1087"/>
      <c r="AAB285" s="1087"/>
      <c r="AAC285" s="1087"/>
      <c r="AAD285" s="1087"/>
      <c r="AAE285" s="1087"/>
      <c r="AAF285" s="1087"/>
      <c r="AAG285" s="1087"/>
      <c r="AAH285" s="1087"/>
      <c r="AAI285" s="1087"/>
      <c r="AAJ285" s="1087"/>
      <c r="AAK285" s="1087"/>
      <c r="AAL285" s="1087"/>
      <c r="AAM285" s="1087"/>
      <c r="AAN285" s="1087"/>
      <c r="AAO285" s="1087"/>
      <c r="AAP285" s="1087"/>
      <c r="AAQ285" s="1087"/>
      <c r="AAR285" s="1087"/>
      <c r="AAS285" s="1087"/>
      <c r="AAT285" s="1087"/>
      <c r="AAU285" s="1087"/>
      <c r="AAV285" s="1087"/>
      <c r="AAW285" s="1087"/>
      <c r="AAX285" s="1087"/>
      <c r="AAY285" s="1087"/>
      <c r="AAZ285" s="1087"/>
      <c r="ABA285" s="1087"/>
      <c r="ABB285" s="1087"/>
      <c r="ABC285" s="1087"/>
      <c r="ABD285" s="1087"/>
      <c r="ABE285" s="1087"/>
      <c r="ABF285" s="1087"/>
      <c r="ABG285" s="1087"/>
      <c r="ABH285" s="1087"/>
      <c r="ABI285" s="1087"/>
      <c r="ABJ285" s="1087"/>
      <c r="ABK285" s="1087"/>
      <c r="ABL285" s="1087"/>
      <c r="ABM285" s="1087"/>
      <c r="ABN285" s="1087"/>
      <c r="ABO285" s="1087"/>
      <c r="ABP285" s="1087"/>
      <c r="ABQ285" s="1087"/>
      <c r="ABR285" s="1087"/>
      <c r="ABS285" s="1087"/>
      <c r="ABT285" s="1087"/>
      <c r="ABU285" s="1087"/>
      <c r="ABV285" s="1087"/>
      <c r="ABW285" s="1087"/>
      <c r="ABX285" s="1087"/>
      <c r="ABY285" s="1087"/>
      <c r="ABZ285" s="1087"/>
      <c r="ACA285" s="1087"/>
      <c r="ACB285" s="1087"/>
      <c r="ACC285" s="1087"/>
      <c r="ACD285" s="1087"/>
      <c r="ACE285" s="1087"/>
      <c r="ACF285" s="1087"/>
      <c r="ACG285" s="1087"/>
      <c r="ACH285" s="1087"/>
      <c r="ACI285" s="1087"/>
      <c r="ACJ285" s="1087"/>
      <c r="ACK285" s="1087"/>
      <c r="ACL285" s="1087"/>
      <c r="ACM285" s="1087"/>
      <c r="ACN285" s="1087"/>
      <c r="ACO285" s="1087"/>
      <c r="ACP285" s="1087"/>
      <c r="ACQ285" s="1087"/>
      <c r="ACR285" s="1087"/>
      <c r="ACS285" s="1087"/>
      <c r="ACT285" s="1087"/>
      <c r="ACU285" s="1087"/>
      <c r="ACV285" s="1087"/>
      <c r="ACW285" s="1087"/>
      <c r="ACX285" s="1087"/>
      <c r="ACY285" s="1087"/>
      <c r="ACZ285" s="1087"/>
      <c r="ADA285" s="1087"/>
      <c r="ADB285" s="1087"/>
      <c r="ADC285" s="1087"/>
      <c r="ADD285" s="1087"/>
      <c r="ADE285" s="1087"/>
      <c r="ADF285" s="1087"/>
      <c r="ADG285" s="1087"/>
      <c r="ADH285" s="1087"/>
      <c r="ADI285" s="1087"/>
      <c r="ADJ285" s="1087"/>
      <c r="ADK285" s="1087"/>
      <c r="ADL285" s="1087"/>
      <c r="ADM285" s="1087"/>
      <c r="ADN285" s="1087"/>
      <c r="ADO285" s="1087"/>
      <c r="ADP285" s="1087"/>
      <c r="ADQ285" s="1087"/>
      <c r="ADR285" s="1087"/>
      <c r="ADS285" s="1087"/>
      <c r="ADT285" s="1087"/>
      <c r="ADU285" s="1087"/>
      <c r="ADV285" s="1087"/>
      <c r="ADW285" s="1087"/>
      <c r="ADX285" s="1087"/>
      <c r="ADY285" s="1087"/>
      <c r="ADZ285" s="1087"/>
      <c r="AEA285" s="1087"/>
      <c r="AEB285" s="1087"/>
      <c r="AEC285" s="1087"/>
      <c r="AED285" s="1087"/>
      <c r="AEE285" s="1087"/>
      <c r="AEF285" s="1087"/>
      <c r="AEG285" s="1087"/>
      <c r="AEH285" s="1087"/>
      <c r="AEI285" s="1087"/>
      <c r="AEJ285" s="1087"/>
      <c r="AEK285" s="1087"/>
      <c r="AEL285" s="1087"/>
      <c r="AEM285" s="1087"/>
      <c r="AEN285" s="1087"/>
      <c r="AEO285" s="1087"/>
      <c r="AEP285" s="1087"/>
      <c r="AEQ285" s="1087"/>
      <c r="AER285" s="1087"/>
      <c r="AES285" s="1087"/>
      <c r="AET285" s="1087"/>
      <c r="AEU285" s="1087"/>
      <c r="AEV285" s="1087"/>
      <c r="AEW285" s="1087"/>
      <c r="AEX285" s="1087"/>
      <c r="AEY285" s="1087"/>
      <c r="AEZ285" s="1087"/>
      <c r="AFA285" s="1087"/>
      <c r="AFB285" s="1087"/>
      <c r="AFC285" s="1087"/>
      <c r="AFD285" s="1087"/>
      <c r="AFE285" s="1087"/>
      <c r="AFF285" s="1087"/>
      <c r="AFG285" s="1087"/>
      <c r="AFH285" s="1087"/>
      <c r="AFI285" s="1087"/>
      <c r="AFJ285" s="1087"/>
      <c r="AFK285" s="1087"/>
      <c r="AFL285" s="1087"/>
      <c r="AFM285" s="1087"/>
      <c r="AFN285" s="1087"/>
      <c r="AFO285" s="1087"/>
      <c r="AFP285" s="1087"/>
      <c r="AFQ285" s="1087"/>
      <c r="AFR285" s="1087"/>
      <c r="AFS285" s="1087"/>
      <c r="AFT285" s="1087"/>
      <c r="AFU285" s="1087"/>
      <c r="AFV285" s="1087"/>
      <c r="AFW285" s="1087"/>
      <c r="AFX285" s="1087"/>
      <c r="AFY285" s="1087"/>
      <c r="AFZ285" s="1087"/>
      <c r="AGA285" s="1087"/>
      <c r="AGB285" s="1087"/>
      <c r="AGC285" s="1087"/>
      <c r="AGD285" s="1087"/>
      <c r="AGE285" s="1087"/>
      <c r="AGF285" s="1087"/>
      <c r="AGG285" s="1087"/>
      <c r="AGH285" s="1087"/>
      <c r="AGI285" s="1087"/>
      <c r="AGJ285" s="1087"/>
      <c r="AGK285" s="1087"/>
      <c r="AGL285" s="1087"/>
      <c r="AGM285" s="1087"/>
      <c r="AGN285" s="1087"/>
      <c r="AGO285" s="1087"/>
      <c r="AGP285" s="1087"/>
      <c r="AGQ285" s="1087"/>
      <c r="AGR285" s="1087"/>
      <c r="AGS285" s="1087"/>
      <c r="AGT285" s="1087"/>
      <c r="AGU285" s="1087"/>
      <c r="AGV285" s="1087"/>
      <c r="AGW285" s="1087"/>
      <c r="AGX285" s="1087"/>
      <c r="AGY285" s="1087"/>
      <c r="AGZ285" s="1087"/>
      <c r="AHA285" s="1087"/>
      <c r="AHB285" s="1087"/>
      <c r="AHC285" s="1087"/>
      <c r="AHD285" s="1087"/>
      <c r="AHE285" s="1087"/>
      <c r="AHF285" s="1087"/>
      <c r="AHG285" s="1087"/>
      <c r="AHH285" s="1087"/>
      <c r="AHI285" s="1087"/>
      <c r="AHJ285" s="1087"/>
      <c r="AHK285" s="1087"/>
      <c r="AHL285" s="1087"/>
      <c r="AHM285" s="1087"/>
      <c r="AHN285" s="1087"/>
      <c r="AHO285" s="1087"/>
      <c r="AHP285" s="1087"/>
      <c r="AHQ285" s="1087"/>
      <c r="AHR285" s="1087"/>
      <c r="AHS285" s="1087"/>
      <c r="AHT285" s="1087"/>
      <c r="AHU285" s="1087"/>
      <c r="AHV285" s="1087"/>
      <c r="AHW285" s="1087"/>
      <c r="AHX285" s="1087"/>
      <c r="AHY285" s="1087"/>
      <c r="AHZ285" s="1087"/>
      <c r="AIA285" s="1087"/>
      <c r="AIB285" s="1087"/>
      <c r="AIC285" s="1087"/>
      <c r="AID285" s="1087"/>
      <c r="AIE285" s="1087"/>
      <c r="AIF285" s="1087"/>
      <c r="AIG285" s="1087"/>
      <c r="AIH285" s="1087"/>
      <c r="AII285" s="1087"/>
      <c r="AIJ285" s="1087"/>
      <c r="AIK285" s="1087"/>
      <c r="AIL285" s="1087"/>
      <c r="AIM285" s="1087"/>
      <c r="AIN285" s="1087"/>
      <c r="AIO285" s="1087"/>
      <c r="AIP285" s="1087"/>
      <c r="AIQ285" s="1087"/>
      <c r="AIR285" s="1087"/>
      <c r="AIS285" s="1087"/>
      <c r="AIT285" s="1087"/>
      <c r="AIU285" s="1087"/>
      <c r="AIV285" s="1087"/>
      <c r="AIW285" s="1087"/>
      <c r="AIX285" s="1087"/>
      <c r="AIY285" s="1087"/>
      <c r="AIZ285" s="1087"/>
      <c r="AJA285" s="1087"/>
      <c r="AJB285" s="1087"/>
      <c r="AJC285" s="1087"/>
      <c r="AJD285" s="1087"/>
      <c r="AJE285" s="1087"/>
      <c r="AJF285" s="1087"/>
      <c r="AJG285" s="1087"/>
      <c r="AJH285" s="1087"/>
      <c r="AJI285" s="1087"/>
      <c r="AJJ285" s="1087"/>
      <c r="AJK285" s="1087"/>
      <c r="AJL285" s="1087"/>
      <c r="AJM285" s="1087"/>
      <c r="AJN285" s="1087"/>
      <c r="AJO285" s="1087"/>
      <c r="AJP285" s="1087"/>
      <c r="AJQ285" s="1087"/>
      <c r="AJR285" s="1087"/>
      <c r="AJS285" s="1087"/>
      <c r="AJT285" s="1087"/>
      <c r="AJU285" s="1087"/>
      <c r="AJV285" s="1087"/>
      <c r="AJW285" s="1087"/>
      <c r="AJX285" s="1087"/>
      <c r="AJY285" s="1087"/>
      <c r="AJZ285" s="1087"/>
      <c r="AKA285" s="1087"/>
      <c r="AKB285" s="1087"/>
      <c r="AKC285" s="1087"/>
      <c r="AKD285" s="1087"/>
      <c r="AKE285" s="1087"/>
      <c r="AKF285" s="1087"/>
      <c r="AKG285" s="1087"/>
      <c r="AKH285" s="1087"/>
      <c r="AKI285" s="1087"/>
      <c r="AKJ285" s="1087"/>
      <c r="AKK285" s="1087"/>
      <c r="AKL285" s="1087"/>
      <c r="AKM285" s="1087"/>
      <c r="AKN285" s="1087"/>
      <c r="AKO285" s="1087"/>
      <c r="AKP285" s="1087"/>
      <c r="AKQ285" s="1087"/>
      <c r="AKR285" s="1087"/>
      <c r="AKS285" s="1087"/>
      <c r="AKT285" s="1087"/>
      <c r="AKU285" s="1087"/>
      <c r="AKV285" s="1087"/>
      <c r="AKW285" s="1087"/>
      <c r="AKX285" s="1087"/>
      <c r="AKY285" s="1087"/>
      <c r="AKZ285" s="1087"/>
      <c r="ALA285" s="1087"/>
      <c r="ALB285" s="1087"/>
      <c r="ALC285" s="1087"/>
      <c r="ALD285" s="1087"/>
      <c r="ALE285" s="1087"/>
      <c r="ALF285" s="1087"/>
      <c r="ALG285" s="1087"/>
      <c r="ALH285" s="1087"/>
      <c r="ALI285" s="1087"/>
      <c r="ALJ285" s="1087"/>
      <c r="ALK285" s="1087"/>
      <c r="ALL285" s="1087"/>
      <c r="ALM285" s="1087"/>
      <c r="ALN285" s="1087"/>
      <c r="ALO285" s="1087"/>
      <c r="ALP285" s="1087"/>
      <c r="ALQ285" s="1087"/>
      <c r="ALR285" s="1087"/>
      <c r="ALS285" s="1087"/>
      <c r="ALT285" s="1087"/>
      <c r="ALU285" s="1087"/>
      <c r="ALV285" s="1087"/>
      <c r="ALW285" s="1087"/>
      <c r="ALX285" s="1087"/>
      <c r="ALY285" s="1087"/>
      <c r="ALZ285" s="1087"/>
      <c r="AMA285" s="1087"/>
      <c r="AMB285" s="1087"/>
      <c r="AMC285" s="1087"/>
      <c r="AMD285" s="1087"/>
      <c r="AME285" s="1087"/>
      <c r="AMF285" s="1087"/>
      <c r="AMG285" s="1087"/>
      <c r="AMH285" s="1087"/>
    </row>
    <row r="286" spans="1:1025" s="793" customFormat="1" ht="12" x14ac:dyDescent="0.2">
      <c r="A286" s="1113" t="s">
        <v>2890</v>
      </c>
      <c r="B286" s="793" t="s">
        <v>16</v>
      </c>
      <c r="C286" s="1085">
        <v>165600000</v>
      </c>
      <c r="D286" s="1085">
        <v>0</v>
      </c>
      <c r="E286" s="1085">
        <v>165600000</v>
      </c>
      <c r="F286" s="1085">
        <v>0</v>
      </c>
      <c r="G286" s="1085">
        <v>165600000</v>
      </c>
      <c r="H286" s="1357">
        <f t="shared" si="7"/>
        <v>0</v>
      </c>
      <c r="I286" s="1087"/>
      <c r="J286" s="1087"/>
      <c r="K286" s="1087"/>
      <c r="L286" s="1087"/>
      <c r="M286" s="1087"/>
      <c r="N286" s="1087"/>
      <c r="O286" s="1087"/>
      <c r="P286" s="1087"/>
      <c r="Q286" s="1087"/>
      <c r="R286" s="1087"/>
      <c r="S286" s="1087"/>
      <c r="T286" s="1087"/>
      <c r="U286" s="1087"/>
      <c r="V286" s="1087"/>
      <c r="W286" s="1087"/>
      <c r="X286" s="1087"/>
      <c r="Y286" s="1087"/>
      <c r="Z286" s="1087"/>
      <c r="AA286" s="1087"/>
      <c r="AB286" s="1087"/>
      <c r="AC286" s="1087"/>
      <c r="AD286" s="1087"/>
      <c r="AE286" s="1087"/>
      <c r="AF286" s="1087"/>
      <c r="AG286" s="1087"/>
      <c r="AH286" s="1087"/>
      <c r="AI286" s="1087"/>
      <c r="AJ286" s="1087"/>
      <c r="AK286" s="1087"/>
      <c r="AL286" s="1087"/>
      <c r="AM286" s="1087"/>
      <c r="AN286" s="1087"/>
      <c r="AO286" s="1087"/>
      <c r="AP286" s="1087"/>
      <c r="AQ286" s="1087"/>
      <c r="AR286" s="1087"/>
      <c r="AS286" s="1087"/>
      <c r="AT286" s="1087"/>
      <c r="AU286" s="1087"/>
      <c r="AV286" s="1087"/>
      <c r="AW286" s="1087"/>
      <c r="AX286" s="1087"/>
      <c r="AY286" s="1087"/>
      <c r="AZ286" s="1087"/>
      <c r="BA286" s="1087"/>
      <c r="BB286" s="1087"/>
      <c r="BC286" s="1087"/>
      <c r="BD286" s="1087"/>
      <c r="BE286" s="1087"/>
      <c r="BF286" s="1087"/>
      <c r="BG286" s="1087"/>
      <c r="BH286" s="1087"/>
      <c r="BI286" s="1087"/>
      <c r="BJ286" s="1087"/>
      <c r="BK286" s="1087"/>
      <c r="BL286" s="1087"/>
      <c r="BM286" s="1087"/>
      <c r="BN286" s="1087"/>
      <c r="BO286" s="1087"/>
      <c r="BP286" s="1087"/>
      <c r="BQ286" s="1087"/>
      <c r="BR286" s="1087"/>
      <c r="BS286" s="1087"/>
      <c r="BT286" s="1087"/>
      <c r="BU286" s="1087"/>
      <c r="BV286" s="1087"/>
      <c r="BW286" s="1087"/>
      <c r="BX286" s="1087"/>
      <c r="BY286" s="1087"/>
      <c r="BZ286" s="1087"/>
      <c r="CA286" s="1087"/>
      <c r="CB286" s="1087"/>
      <c r="CC286" s="1087"/>
      <c r="CD286" s="1087"/>
      <c r="CE286" s="1087"/>
      <c r="CF286" s="1087"/>
      <c r="CG286" s="1087"/>
      <c r="CH286" s="1087"/>
      <c r="CI286" s="1087"/>
      <c r="CJ286" s="1087"/>
      <c r="CK286" s="1087"/>
      <c r="CL286" s="1087"/>
      <c r="CM286" s="1087"/>
      <c r="CN286" s="1087"/>
      <c r="CO286" s="1087"/>
      <c r="CP286" s="1087"/>
      <c r="CQ286" s="1087"/>
      <c r="CR286" s="1087"/>
      <c r="CS286" s="1087"/>
      <c r="CT286" s="1087"/>
      <c r="CU286" s="1087"/>
      <c r="CV286" s="1087"/>
      <c r="CW286" s="1087"/>
      <c r="CX286" s="1087"/>
      <c r="CY286" s="1087"/>
      <c r="CZ286" s="1087"/>
      <c r="DA286" s="1087"/>
      <c r="DB286" s="1087"/>
      <c r="DC286" s="1087"/>
      <c r="DD286" s="1087"/>
      <c r="DE286" s="1087"/>
      <c r="DF286" s="1087"/>
      <c r="DG286" s="1087"/>
      <c r="DH286" s="1087"/>
      <c r="DI286" s="1087"/>
      <c r="DJ286" s="1087"/>
      <c r="DK286" s="1087"/>
      <c r="DL286" s="1087"/>
      <c r="DM286" s="1087"/>
      <c r="DN286" s="1087"/>
      <c r="DO286" s="1087"/>
      <c r="DP286" s="1087"/>
      <c r="DQ286" s="1087"/>
      <c r="DR286" s="1087"/>
      <c r="DS286" s="1087"/>
      <c r="DT286" s="1087"/>
      <c r="DU286" s="1087"/>
      <c r="DV286" s="1087"/>
      <c r="DW286" s="1087"/>
      <c r="DX286" s="1087"/>
      <c r="DY286" s="1087"/>
      <c r="DZ286" s="1087"/>
      <c r="EA286" s="1087"/>
      <c r="EB286" s="1087"/>
      <c r="EC286" s="1087"/>
      <c r="ED286" s="1087"/>
      <c r="EE286" s="1087"/>
      <c r="EF286" s="1087"/>
      <c r="EG286" s="1087"/>
      <c r="EH286" s="1087"/>
      <c r="EI286" s="1087"/>
      <c r="EJ286" s="1087"/>
      <c r="EK286" s="1087"/>
      <c r="EL286" s="1087"/>
      <c r="EM286" s="1087"/>
      <c r="EN286" s="1087"/>
      <c r="EO286" s="1087"/>
      <c r="EP286" s="1087"/>
      <c r="EQ286" s="1087"/>
      <c r="ER286" s="1087"/>
      <c r="ES286" s="1087"/>
      <c r="ET286" s="1087"/>
      <c r="EU286" s="1087"/>
      <c r="EV286" s="1087"/>
      <c r="EW286" s="1087"/>
      <c r="EX286" s="1087"/>
      <c r="EY286" s="1087"/>
      <c r="EZ286" s="1087"/>
      <c r="FA286" s="1087"/>
      <c r="FB286" s="1087"/>
      <c r="FC286" s="1087"/>
      <c r="FD286" s="1087"/>
      <c r="FE286" s="1087"/>
      <c r="FF286" s="1087"/>
      <c r="FG286" s="1087"/>
      <c r="FH286" s="1087"/>
      <c r="FI286" s="1087"/>
      <c r="FJ286" s="1087"/>
      <c r="FK286" s="1087"/>
      <c r="FL286" s="1087"/>
      <c r="FM286" s="1087"/>
      <c r="FN286" s="1087"/>
      <c r="FO286" s="1087"/>
      <c r="FP286" s="1087"/>
      <c r="FQ286" s="1087"/>
      <c r="FR286" s="1087"/>
      <c r="FS286" s="1087"/>
      <c r="FT286" s="1087"/>
      <c r="FU286" s="1087"/>
      <c r="FV286" s="1087"/>
      <c r="FW286" s="1087"/>
      <c r="FX286" s="1087"/>
      <c r="FY286" s="1087"/>
      <c r="FZ286" s="1087"/>
      <c r="GA286" s="1087"/>
      <c r="GB286" s="1087"/>
      <c r="GC286" s="1087"/>
      <c r="GD286" s="1087"/>
      <c r="GE286" s="1087"/>
      <c r="GF286" s="1087"/>
      <c r="GG286" s="1087"/>
      <c r="GH286" s="1087"/>
      <c r="GI286" s="1087"/>
      <c r="GJ286" s="1087"/>
      <c r="GK286" s="1087"/>
      <c r="GL286" s="1087"/>
      <c r="GM286" s="1087"/>
      <c r="GN286" s="1087"/>
      <c r="GO286" s="1087"/>
      <c r="GP286" s="1087"/>
      <c r="GQ286" s="1087"/>
      <c r="GR286" s="1087"/>
      <c r="GS286" s="1087"/>
      <c r="GT286" s="1087"/>
      <c r="GU286" s="1087"/>
      <c r="GV286" s="1087"/>
      <c r="GW286" s="1087"/>
      <c r="GX286" s="1087"/>
      <c r="GY286" s="1087"/>
      <c r="GZ286" s="1087"/>
      <c r="HA286" s="1087"/>
      <c r="HB286" s="1087"/>
      <c r="HC286" s="1087"/>
      <c r="HD286" s="1087"/>
      <c r="HE286" s="1087"/>
      <c r="HF286" s="1087"/>
      <c r="HG286" s="1087"/>
      <c r="HH286" s="1087"/>
      <c r="HI286" s="1087"/>
      <c r="HJ286" s="1087"/>
      <c r="HK286" s="1087"/>
      <c r="HL286" s="1087"/>
      <c r="HM286" s="1087"/>
      <c r="HN286" s="1087"/>
      <c r="HO286" s="1087"/>
      <c r="HP286" s="1087"/>
      <c r="HQ286" s="1087"/>
      <c r="HR286" s="1087"/>
      <c r="HS286" s="1087"/>
      <c r="HT286" s="1087"/>
      <c r="HU286" s="1087"/>
      <c r="HV286" s="1087"/>
      <c r="HW286" s="1087"/>
      <c r="HX286" s="1087"/>
      <c r="HY286" s="1087"/>
      <c r="HZ286" s="1087"/>
      <c r="IA286" s="1087"/>
      <c r="IB286" s="1087"/>
      <c r="IC286" s="1087"/>
      <c r="ID286" s="1087"/>
      <c r="IE286" s="1087"/>
      <c r="IF286" s="1087"/>
      <c r="IG286" s="1087"/>
      <c r="IH286" s="1087"/>
      <c r="II286" s="1087"/>
      <c r="IJ286" s="1087"/>
      <c r="IK286" s="1087"/>
      <c r="IL286" s="1087"/>
      <c r="IM286" s="1087"/>
      <c r="IN286" s="1087"/>
      <c r="IO286" s="1087"/>
      <c r="IP286" s="1087"/>
      <c r="IQ286" s="1087"/>
      <c r="IR286" s="1087"/>
      <c r="IS286" s="1087"/>
      <c r="IT286" s="1087"/>
      <c r="IU286" s="1087"/>
      <c r="IV286" s="1087"/>
      <c r="IW286" s="1087"/>
      <c r="IX286" s="1087"/>
      <c r="IY286" s="1087"/>
      <c r="IZ286" s="1087"/>
      <c r="JA286" s="1087"/>
      <c r="JB286" s="1087"/>
      <c r="JC286" s="1087"/>
      <c r="JD286" s="1087"/>
      <c r="JE286" s="1087"/>
      <c r="JF286" s="1087"/>
      <c r="JG286" s="1087"/>
      <c r="JH286" s="1087"/>
      <c r="JI286" s="1087"/>
      <c r="JJ286" s="1087"/>
      <c r="JK286" s="1087"/>
      <c r="JL286" s="1087"/>
      <c r="JM286" s="1087"/>
      <c r="JN286" s="1087"/>
      <c r="JO286" s="1087"/>
      <c r="JP286" s="1087"/>
      <c r="JQ286" s="1087"/>
      <c r="JR286" s="1087"/>
      <c r="JS286" s="1087"/>
      <c r="JT286" s="1087"/>
      <c r="JU286" s="1087"/>
      <c r="JV286" s="1087"/>
      <c r="JW286" s="1087"/>
      <c r="JX286" s="1087"/>
      <c r="JY286" s="1087"/>
      <c r="JZ286" s="1087"/>
      <c r="KA286" s="1087"/>
      <c r="KB286" s="1087"/>
      <c r="KC286" s="1087"/>
      <c r="KD286" s="1087"/>
      <c r="KE286" s="1087"/>
      <c r="KF286" s="1087"/>
      <c r="KG286" s="1087"/>
      <c r="KH286" s="1087"/>
      <c r="KI286" s="1087"/>
      <c r="KJ286" s="1087"/>
      <c r="KK286" s="1087"/>
      <c r="KL286" s="1087"/>
      <c r="KM286" s="1087"/>
      <c r="KN286" s="1087"/>
      <c r="KO286" s="1087"/>
      <c r="KP286" s="1087"/>
      <c r="KQ286" s="1087"/>
      <c r="KR286" s="1087"/>
      <c r="KS286" s="1087"/>
      <c r="KT286" s="1087"/>
      <c r="KU286" s="1087"/>
      <c r="KV286" s="1087"/>
      <c r="KW286" s="1087"/>
      <c r="KX286" s="1087"/>
      <c r="KY286" s="1087"/>
      <c r="KZ286" s="1087"/>
      <c r="LA286" s="1087"/>
      <c r="LB286" s="1087"/>
      <c r="LC286" s="1087"/>
      <c r="LD286" s="1087"/>
      <c r="LE286" s="1087"/>
      <c r="LF286" s="1087"/>
      <c r="LG286" s="1087"/>
      <c r="LH286" s="1087"/>
      <c r="LI286" s="1087"/>
      <c r="LJ286" s="1087"/>
      <c r="LK286" s="1087"/>
      <c r="LL286" s="1087"/>
      <c r="LM286" s="1087"/>
      <c r="LN286" s="1087"/>
      <c r="LO286" s="1087"/>
      <c r="LP286" s="1087"/>
      <c r="LQ286" s="1087"/>
      <c r="LR286" s="1087"/>
      <c r="LS286" s="1087"/>
      <c r="LT286" s="1087"/>
      <c r="LU286" s="1087"/>
      <c r="LV286" s="1087"/>
      <c r="LW286" s="1087"/>
      <c r="LX286" s="1087"/>
      <c r="LY286" s="1087"/>
      <c r="LZ286" s="1087"/>
      <c r="MA286" s="1087"/>
      <c r="MB286" s="1087"/>
      <c r="MC286" s="1087"/>
      <c r="MD286" s="1087"/>
      <c r="ME286" s="1087"/>
      <c r="MF286" s="1087"/>
      <c r="MG286" s="1087"/>
      <c r="MH286" s="1087"/>
      <c r="MI286" s="1087"/>
      <c r="MJ286" s="1087"/>
      <c r="MK286" s="1087"/>
      <c r="ML286" s="1087"/>
      <c r="MM286" s="1087"/>
      <c r="MN286" s="1087"/>
      <c r="MO286" s="1087"/>
      <c r="MP286" s="1087"/>
      <c r="MQ286" s="1087"/>
      <c r="MR286" s="1087"/>
      <c r="MS286" s="1087"/>
      <c r="MT286" s="1087"/>
      <c r="MU286" s="1087"/>
      <c r="MV286" s="1087"/>
      <c r="MW286" s="1087"/>
      <c r="MX286" s="1087"/>
      <c r="MY286" s="1087"/>
      <c r="MZ286" s="1087"/>
      <c r="NA286" s="1087"/>
      <c r="NB286" s="1087"/>
      <c r="NC286" s="1087"/>
      <c r="ND286" s="1087"/>
      <c r="NE286" s="1087"/>
      <c r="NF286" s="1087"/>
      <c r="NG286" s="1087"/>
      <c r="NH286" s="1087"/>
      <c r="NI286" s="1087"/>
      <c r="NJ286" s="1087"/>
      <c r="NK286" s="1087"/>
      <c r="NL286" s="1087"/>
      <c r="NM286" s="1087"/>
      <c r="NN286" s="1087"/>
      <c r="NO286" s="1087"/>
      <c r="NP286" s="1087"/>
      <c r="NQ286" s="1087"/>
      <c r="NR286" s="1087"/>
      <c r="NS286" s="1087"/>
      <c r="NT286" s="1087"/>
      <c r="NU286" s="1087"/>
      <c r="NV286" s="1087"/>
      <c r="NW286" s="1087"/>
      <c r="NX286" s="1087"/>
      <c r="NY286" s="1087"/>
      <c r="NZ286" s="1087"/>
      <c r="OA286" s="1087"/>
      <c r="OB286" s="1087"/>
      <c r="OC286" s="1087"/>
      <c r="OD286" s="1087"/>
      <c r="OE286" s="1087"/>
      <c r="OF286" s="1087"/>
      <c r="OG286" s="1087"/>
      <c r="OH286" s="1087"/>
      <c r="OI286" s="1087"/>
      <c r="OJ286" s="1087"/>
      <c r="OK286" s="1087"/>
      <c r="OL286" s="1087"/>
      <c r="OM286" s="1087"/>
      <c r="ON286" s="1087"/>
      <c r="OO286" s="1087"/>
      <c r="OP286" s="1087"/>
      <c r="OQ286" s="1087"/>
      <c r="OR286" s="1087"/>
      <c r="OS286" s="1087"/>
      <c r="OT286" s="1087"/>
      <c r="OU286" s="1087"/>
      <c r="OV286" s="1087"/>
      <c r="OW286" s="1087"/>
      <c r="OX286" s="1087"/>
      <c r="OY286" s="1087"/>
      <c r="OZ286" s="1087"/>
      <c r="PA286" s="1087"/>
      <c r="PB286" s="1087"/>
      <c r="PC286" s="1087"/>
      <c r="PD286" s="1087"/>
      <c r="PE286" s="1087"/>
      <c r="PF286" s="1087"/>
      <c r="PG286" s="1087"/>
      <c r="PH286" s="1087"/>
      <c r="PI286" s="1087"/>
      <c r="PJ286" s="1087"/>
      <c r="PK286" s="1087"/>
      <c r="PL286" s="1087"/>
      <c r="PM286" s="1087"/>
      <c r="PN286" s="1087"/>
      <c r="PO286" s="1087"/>
      <c r="PP286" s="1087"/>
      <c r="PQ286" s="1087"/>
      <c r="PR286" s="1087"/>
      <c r="PS286" s="1087"/>
      <c r="PT286" s="1087"/>
      <c r="PU286" s="1087"/>
      <c r="PV286" s="1087"/>
      <c r="PW286" s="1087"/>
      <c r="PX286" s="1087"/>
      <c r="PY286" s="1087"/>
      <c r="PZ286" s="1087"/>
      <c r="QA286" s="1087"/>
      <c r="QB286" s="1087"/>
      <c r="QC286" s="1087"/>
      <c r="QD286" s="1087"/>
      <c r="QE286" s="1087"/>
      <c r="QF286" s="1087"/>
      <c r="QG286" s="1087"/>
      <c r="QH286" s="1087"/>
      <c r="QI286" s="1087"/>
      <c r="QJ286" s="1087"/>
      <c r="QK286" s="1087"/>
      <c r="QL286" s="1087"/>
      <c r="QM286" s="1087"/>
      <c r="QN286" s="1087"/>
      <c r="QO286" s="1087"/>
      <c r="QP286" s="1087"/>
      <c r="QQ286" s="1087"/>
      <c r="QR286" s="1087"/>
      <c r="QS286" s="1087"/>
      <c r="QT286" s="1087"/>
      <c r="QU286" s="1087"/>
      <c r="QV286" s="1087"/>
      <c r="QW286" s="1087"/>
      <c r="QX286" s="1087"/>
      <c r="QY286" s="1087"/>
      <c r="QZ286" s="1087"/>
      <c r="RA286" s="1087"/>
      <c r="RB286" s="1087"/>
      <c r="RC286" s="1087"/>
      <c r="RD286" s="1087"/>
      <c r="RE286" s="1087"/>
      <c r="RF286" s="1087"/>
      <c r="RG286" s="1087"/>
      <c r="RH286" s="1087"/>
      <c r="RI286" s="1087"/>
      <c r="RJ286" s="1087"/>
      <c r="RK286" s="1087"/>
      <c r="RL286" s="1087"/>
      <c r="RM286" s="1087"/>
      <c r="RN286" s="1087"/>
      <c r="RO286" s="1087"/>
      <c r="RP286" s="1087"/>
      <c r="RQ286" s="1087"/>
      <c r="RR286" s="1087"/>
      <c r="RS286" s="1087"/>
      <c r="RT286" s="1087"/>
      <c r="RU286" s="1087"/>
      <c r="RV286" s="1087"/>
      <c r="RW286" s="1087"/>
      <c r="RX286" s="1087"/>
      <c r="RY286" s="1087"/>
      <c r="RZ286" s="1087"/>
      <c r="SA286" s="1087"/>
      <c r="SB286" s="1087"/>
      <c r="SC286" s="1087"/>
      <c r="SD286" s="1087"/>
      <c r="SE286" s="1087"/>
      <c r="SF286" s="1087"/>
      <c r="SG286" s="1087"/>
      <c r="SH286" s="1087"/>
      <c r="SI286" s="1087"/>
      <c r="SJ286" s="1087"/>
      <c r="SK286" s="1087"/>
      <c r="SL286" s="1087"/>
      <c r="SM286" s="1087"/>
      <c r="SN286" s="1087"/>
      <c r="SO286" s="1087"/>
      <c r="SP286" s="1087"/>
      <c r="SQ286" s="1087"/>
      <c r="SR286" s="1087"/>
      <c r="SS286" s="1087"/>
      <c r="ST286" s="1087"/>
      <c r="SU286" s="1087"/>
      <c r="SV286" s="1087"/>
      <c r="SW286" s="1087"/>
      <c r="SX286" s="1087"/>
      <c r="SY286" s="1087"/>
      <c r="SZ286" s="1087"/>
      <c r="TA286" s="1087"/>
      <c r="TB286" s="1087"/>
      <c r="TC286" s="1087"/>
      <c r="TD286" s="1087"/>
      <c r="TE286" s="1087"/>
      <c r="TF286" s="1087"/>
      <c r="TG286" s="1087"/>
      <c r="TH286" s="1087"/>
      <c r="TI286" s="1087"/>
      <c r="TJ286" s="1087"/>
      <c r="TK286" s="1087"/>
      <c r="TL286" s="1087"/>
      <c r="TM286" s="1087"/>
      <c r="TN286" s="1087"/>
      <c r="TO286" s="1087"/>
      <c r="TP286" s="1087"/>
      <c r="TQ286" s="1087"/>
      <c r="TR286" s="1087"/>
      <c r="TS286" s="1087"/>
      <c r="TT286" s="1087"/>
      <c r="TU286" s="1087"/>
      <c r="TV286" s="1087"/>
      <c r="TW286" s="1087"/>
      <c r="TX286" s="1087"/>
      <c r="TY286" s="1087"/>
      <c r="TZ286" s="1087"/>
      <c r="UA286" s="1087"/>
      <c r="UB286" s="1087"/>
      <c r="UC286" s="1087"/>
      <c r="UD286" s="1087"/>
      <c r="UE286" s="1087"/>
      <c r="UF286" s="1087"/>
      <c r="UG286" s="1087"/>
      <c r="UH286" s="1087"/>
      <c r="UI286" s="1087"/>
      <c r="UJ286" s="1087"/>
      <c r="UK286" s="1087"/>
      <c r="UL286" s="1087"/>
      <c r="UM286" s="1087"/>
      <c r="UN286" s="1087"/>
      <c r="UO286" s="1087"/>
      <c r="UP286" s="1087"/>
      <c r="UQ286" s="1087"/>
      <c r="UR286" s="1087"/>
      <c r="US286" s="1087"/>
      <c r="UT286" s="1087"/>
      <c r="UU286" s="1087"/>
      <c r="UV286" s="1087"/>
      <c r="UW286" s="1087"/>
      <c r="UX286" s="1087"/>
      <c r="UY286" s="1087"/>
      <c r="UZ286" s="1087"/>
      <c r="VA286" s="1087"/>
      <c r="VB286" s="1087"/>
      <c r="VC286" s="1087"/>
      <c r="VD286" s="1087"/>
      <c r="VE286" s="1087"/>
      <c r="VF286" s="1087"/>
      <c r="VG286" s="1087"/>
      <c r="VH286" s="1087"/>
      <c r="VI286" s="1087"/>
      <c r="VJ286" s="1087"/>
      <c r="VK286" s="1087"/>
      <c r="VL286" s="1087"/>
      <c r="VM286" s="1087"/>
      <c r="VN286" s="1087"/>
      <c r="VO286" s="1087"/>
      <c r="VP286" s="1087"/>
      <c r="VQ286" s="1087"/>
      <c r="VR286" s="1087"/>
      <c r="VS286" s="1087"/>
      <c r="VT286" s="1087"/>
      <c r="VU286" s="1087"/>
      <c r="VV286" s="1087"/>
      <c r="VW286" s="1087"/>
      <c r="VX286" s="1087"/>
      <c r="VY286" s="1087"/>
      <c r="VZ286" s="1087"/>
      <c r="WA286" s="1087"/>
      <c r="WB286" s="1087"/>
      <c r="WC286" s="1087"/>
      <c r="WD286" s="1087"/>
      <c r="WE286" s="1087"/>
      <c r="WF286" s="1087"/>
      <c r="WG286" s="1087"/>
      <c r="WH286" s="1087"/>
      <c r="WI286" s="1087"/>
      <c r="WJ286" s="1087"/>
      <c r="WK286" s="1087"/>
      <c r="WL286" s="1087"/>
      <c r="WM286" s="1087"/>
      <c r="WN286" s="1087"/>
      <c r="WO286" s="1087"/>
      <c r="WP286" s="1087"/>
      <c r="WQ286" s="1087"/>
      <c r="WR286" s="1087"/>
      <c r="WS286" s="1087"/>
      <c r="WT286" s="1087"/>
      <c r="WU286" s="1087"/>
      <c r="WV286" s="1087"/>
      <c r="WW286" s="1087"/>
      <c r="WX286" s="1087"/>
      <c r="WY286" s="1087"/>
      <c r="WZ286" s="1087"/>
      <c r="XA286" s="1087"/>
      <c r="XB286" s="1087"/>
      <c r="XC286" s="1087"/>
      <c r="XD286" s="1087"/>
      <c r="XE286" s="1087"/>
      <c r="XF286" s="1087"/>
      <c r="XG286" s="1087"/>
      <c r="XH286" s="1087"/>
      <c r="XI286" s="1087"/>
      <c r="XJ286" s="1087"/>
      <c r="XK286" s="1087"/>
      <c r="XL286" s="1087"/>
      <c r="XM286" s="1087"/>
      <c r="XN286" s="1087"/>
      <c r="XO286" s="1087"/>
      <c r="XP286" s="1087"/>
      <c r="XQ286" s="1087"/>
      <c r="XR286" s="1087"/>
      <c r="XS286" s="1087"/>
      <c r="XT286" s="1087"/>
      <c r="XU286" s="1087"/>
      <c r="XV286" s="1087"/>
      <c r="XW286" s="1087"/>
      <c r="XX286" s="1087"/>
      <c r="XY286" s="1087"/>
      <c r="XZ286" s="1087"/>
      <c r="YA286" s="1087"/>
      <c r="YB286" s="1087"/>
      <c r="YC286" s="1087"/>
      <c r="YD286" s="1087"/>
      <c r="YE286" s="1087"/>
      <c r="YF286" s="1087"/>
      <c r="YG286" s="1087"/>
      <c r="YH286" s="1087"/>
      <c r="YI286" s="1087"/>
      <c r="YJ286" s="1087"/>
      <c r="YK286" s="1087"/>
      <c r="YL286" s="1087"/>
      <c r="YM286" s="1087"/>
      <c r="YN286" s="1087"/>
      <c r="YO286" s="1087"/>
      <c r="YP286" s="1087"/>
      <c r="YQ286" s="1087"/>
      <c r="YR286" s="1087"/>
      <c r="YS286" s="1087"/>
      <c r="YT286" s="1087"/>
      <c r="YU286" s="1087"/>
      <c r="YV286" s="1087"/>
      <c r="YW286" s="1087"/>
      <c r="YX286" s="1087"/>
      <c r="YY286" s="1087"/>
      <c r="YZ286" s="1087"/>
      <c r="ZA286" s="1087"/>
      <c r="ZB286" s="1087"/>
      <c r="ZC286" s="1087"/>
      <c r="ZD286" s="1087"/>
      <c r="ZE286" s="1087"/>
      <c r="ZF286" s="1087"/>
      <c r="ZG286" s="1087"/>
      <c r="ZH286" s="1087"/>
      <c r="ZI286" s="1087"/>
      <c r="ZJ286" s="1087"/>
      <c r="ZK286" s="1087"/>
      <c r="ZL286" s="1087"/>
      <c r="ZM286" s="1087"/>
      <c r="ZN286" s="1087"/>
      <c r="ZO286" s="1087"/>
      <c r="ZP286" s="1087"/>
      <c r="ZQ286" s="1087"/>
      <c r="ZR286" s="1087"/>
      <c r="ZS286" s="1087"/>
      <c r="ZT286" s="1087"/>
      <c r="ZU286" s="1087"/>
      <c r="ZV286" s="1087"/>
      <c r="ZW286" s="1087"/>
      <c r="ZX286" s="1087"/>
      <c r="ZY286" s="1087"/>
      <c r="ZZ286" s="1087"/>
      <c r="AAA286" s="1087"/>
      <c r="AAB286" s="1087"/>
      <c r="AAC286" s="1087"/>
      <c r="AAD286" s="1087"/>
      <c r="AAE286" s="1087"/>
      <c r="AAF286" s="1087"/>
      <c r="AAG286" s="1087"/>
      <c r="AAH286" s="1087"/>
      <c r="AAI286" s="1087"/>
      <c r="AAJ286" s="1087"/>
      <c r="AAK286" s="1087"/>
      <c r="AAL286" s="1087"/>
      <c r="AAM286" s="1087"/>
      <c r="AAN286" s="1087"/>
      <c r="AAO286" s="1087"/>
      <c r="AAP286" s="1087"/>
      <c r="AAQ286" s="1087"/>
      <c r="AAR286" s="1087"/>
      <c r="AAS286" s="1087"/>
      <c r="AAT286" s="1087"/>
      <c r="AAU286" s="1087"/>
      <c r="AAV286" s="1087"/>
      <c r="AAW286" s="1087"/>
      <c r="AAX286" s="1087"/>
      <c r="AAY286" s="1087"/>
      <c r="AAZ286" s="1087"/>
      <c r="ABA286" s="1087"/>
      <c r="ABB286" s="1087"/>
      <c r="ABC286" s="1087"/>
      <c r="ABD286" s="1087"/>
      <c r="ABE286" s="1087"/>
      <c r="ABF286" s="1087"/>
      <c r="ABG286" s="1087"/>
      <c r="ABH286" s="1087"/>
      <c r="ABI286" s="1087"/>
      <c r="ABJ286" s="1087"/>
      <c r="ABK286" s="1087"/>
      <c r="ABL286" s="1087"/>
      <c r="ABM286" s="1087"/>
      <c r="ABN286" s="1087"/>
      <c r="ABO286" s="1087"/>
      <c r="ABP286" s="1087"/>
      <c r="ABQ286" s="1087"/>
      <c r="ABR286" s="1087"/>
      <c r="ABS286" s="1087"/>
      <c r="ABT286" s="1087"/>
      <c r="ABU286" s="1087"/>
      <c r="ABV286" s="1087"/>
      <c r="ABW286" s="1087"/>
      <c r="ABX286" s="1087"/>
      <c r="ABY286" s="1087"/>
      <c r="ABZ286" s="1087"/>
      <c r="ACA286" s="1087"/>
      <c r="ACB286" s="1087"/>
      <c r="ACC286" s="1087"/>
      <c r="ACD286" s="1087"/>
      <c r="ACE286" s="1087"/>
      <c r="ACF286" s="1087"/>
      <c r="ACG286" s="1087"/>
      <c r="ACH286" s="1087"/>
      <c r="ACI286" s="1087"/>
      <c r="ACJ286" s="1087"/>
      <c r="ACK286" s="1087"/>
      <c r="ACL286" s="1087"/>
      <c r="ACM286" s="1087"/>
      <c r="ACN286" s="1087"/>
      <c r="ACO286" s="1087"/>
      <c r="ACP286" s="1087"/>
      <c r="ACQ286" s="1087"/>
      <c r="ACR286" s="1087"/>
      <c r="ACS286" s="1087"/>
      <c r="ACT286" s="1087"/>
      <c r="ACU286" s="1087"/>
      <c r="ACV286" s="1087"/>
      <c r="ACW286" s="1087"/>
      <c r="ACX286" s="1087"/>
      <c r="ACY286" s="1087"/>
      <c r="ACZ286" s="1087"/>
      <c r="ADA286" s="1087"/>
      <c r="ADB286" s="1087"/>
      <c r="ADC286" s="1087"/>
      <c r="ADD286" s="1087"/>
      <c r="ADE286" s="1087"/>
      <c r="ADF286" s="1087"/>
      <c r="ADG286" s="1087"/>
      <c r="ADH286" s="1087"/>
      <c r="ADI286" s="1087"/>
      <c r="ADJ286" s="1087"/>
      <c r="ADK286" s="1087"/>
      <c r="ADL286" s="1087"/>
      <c r="ADM286" s="1087"/>
      <c r="ADN286" s="1087"/>
      <c r="ADO286" s="1087"/>
      <c r="ADP286" s="1087"/>
      <c r="ADQ286" s="1087"/>
      <c r="ADR286" s="1087"/>
      <c r="ADS286" s="1087"/>
      <c r="ADT286" s="1087"/>
      <c r="ADU286" s="1087"/>
      <c r="ADV286" s="1087"/>
      <c r="ADW286" s="1087"/>
      <c r="ADX286" s="1087"/>
      <c r="ADY286" s="1087"/>
      <c r="ADZ286" s="1087"/>
      <c r="AEA286" s="1087"/>
      <c r="AEB286" s="1087"/>
      <c r="AEC286" s="1087"/>
      <c r="AED286" s="1087"/>
      <c r="AEE286" s="1087"/>
      <c r="AEF286" s="1087"/>
      <c r="AEG286" s="1087"/>
      <c r="AEH286" s="1087"/>
      <c r="AEI286" s="1087"/>
      <c r="AEJ286" s="1087"/>
      <c r="AEK286" s="1087"/>
      <c r="AEL286" s="1087"/>
      <c r="AEM286" s="1087"/>
      <c r="AEN286" s="1087"/>
      <c r="AEO286" s="1087"/>
      <c r="AEP286" s="1087"/>
      <c r="AEQ286" s="1087"/>
      <c r="AER286" s="1087"/>
      <c r="AES286" s="1087"/>
      <c r="AET286" s="1087"/>
      <c r="AEU286" s="1087"/>
      <c r="AEV286" s="1087"/>
      <c r="AEW286" s="1087"/>
      <c r="AEX286" s="1087"/>
      <c r="AEY286" s="1087"/>
      <c r="AEZ286" s="1087"/>
      <c r="AFA286" s="1087"/>
      <c r="AFB286" s="1087"/>
      <c r="AFC286" s="1087"/>
      <c r="AFD286" s="1087"/>
      <c r="AFE286" s="1087"/>
      <c r="AFF286" s="1087"/>
      <c r="AFG286" s="1087"/>
      <c r="AFH286" s="1087"/>
      <c r="AFI286" s="1087"/>
      <c r="AFJ286" s="1087"/>
      <c r="AFK286" s="1087"/>
      <c r="AFL286" s="1087"/>
      <c r="AFM286" s="1087"/>
      <c r="AFN286" s="1087"/>
      <c r="AFO286" s="1087"/>
      <c r="AFP286" s="1087"/>
      <c r="AFQ286" s="1087"/>
      <c r="AFR286" s="1087"/>
      <c r="AFS286" s="1087"/>
      <c r="AFT286" s="1087"/>
      <c r="AFU286" s="1087"/>
      <c r="AFV286" s="1087"/>
      <c r="AFW286" s="1087"/>
      <c r="AFX286" s="1087"/>
      <c r="AFY286" s="1087"/>
      <c r="AFZ286" s="1087"/>
      <c r="AGA286" s="1087"/>
      <c r="AGB286" s="1087"/>
      <c r="AGC286" s="1087"/>
      <c r="AGD286" s="1087"/>
      <c r="AGE286" s="1087"/>
      <c r="AGF286" s="1087"/>
      <c r="AGG286" s="1087"/>
      <c r="AGH286" s="1087"/>
      <c r="AGI286" s="1087"/>
      <c r="AGJ286" s="1087"/>
      <c r="AGK286" s="1087"/>
      <c r="AGL286" s="1087"/>
      <c r="AGM286" s="1087"/>
      <c r="AGN286" s="1087"/>
      <c r="AGO286" s="1087"/>
      <c r="AGP286" s="1087"/>
      <c r="AGQ286" s="1087"/>
      <c r="AGR286" s="1087"/>
      <c r="AGS286" s="1087"/>
      <c r="AGT286" s="1087"/>
      <c r="AGU286" s="1087"/>
      <c r="AGV286" s="1087"/>
      <c r="AGW286" s="1087"/>
      <c r="AGX286" s="1087"/>
      <c r="AGY286" s="1087"/>
      <c r="AGZ286" s="1087"/>
      <c r="AHA286" s="1087"/>
      <c r="AHB286" s="1087"/>
      <c r="AHC286" s="1087"/>
      <c r="AHD286" s="1087"/>
      <c r="AHE286" s="1087"/>
      <c r="AHF286" s="1087"/>
      <c r="AHG286" s="1087"/>
      <c r="AHH286" s="1087"/>
      <c r="AHI286" s="1087"/>
      <c r="AHJ286" s="1087"/>
      <c r="AHK286" s="1087"/>
      <c r="AHL286" s="1087"/>
      <c r="AHM286" s="1087"/>
      <c r="AHN286" s="1087"/>
      <c r="AHO286" s="1087"/>
      <c r="AHP286" s="1087"/>
      <c r="AHQ286" s="1087"/>
      <c r="AHR286" s="1087"/>
      <c r="AHS286" s="1087"/>
      <c r="AHT286" s="1087"/>
      <c r="AHU286" s="1087"/>
      <c r="AHV286" s="1087"/>
      <c r="AHW286" s="1087"/>
      <c r="AHX286" s="1087"/>
      <c r="AHY286" s="1087"/>
      <c r="AHZ286" s="1087"/>
      <c r="AIA286" s="1087"/>
      <c r="AIB286" s="1087"/>
      <c r="AIC286" s="1087"/>
      <c r="AID286" s="1087"/>
      <c r="AIE286" s="1087"/>
      <c r="AIF286" s="1087"/>
      <c r="AIG286" s="1087"/>
      <c r="AIH286" s="1087"/>
      <c r="AII286" s="1087"/>
      <c r="AIJ286" s="1087"/>
      <c r="AIK286" s="1087"/>
      <c r="AIL286" s="1087"/>
      <c r="AIM286" s="1087"/>
      <c r="AIN286" s="1087"/>
      <c r="AIO286" s="1087"/>
      <c r="AIP286" s="1087"/>
      <c r="AIQ286" s="1087"/>
      <c r="AIR286" s="1087"/>
      <c r="AIS286" s="1087"/>
      <c r="AIT286" s="1087"/>
      <c r="AIU286" s="1087"/>
      <c r="AIV286" s="1087"/>
      <c r="AIW286" s="1087"/>
      <c r="AIX286" s="1087"/>
      <c r="AIY286" s="1087"/>
      <c r="AIZ286" s="1087"/>
      <c r="AJA286" s="1087"/>
      <c r="AJB286" s="1087"/>
      <c r="AJC286" s="1087"/>
      <c r="AJD286" s="1087"/>
      <c r="AJE286" s="1087"/>
      <c r="AJF286" s="1087"/>
      <c r="AJG286" s="1087"/>
      <c r="AJH286" s="1087"/>
      <c r="AJI286" s="1087"/>
      <c r="AJJ286" s="1087"/>
      <c r="AJK286" s="1087"/>
      <c r="AJL286" s="1087"/>
      <c r="AJM286" s="1087"/>
      <c r="AJN286" s="1087"/>
      <c r="AJO286" s="1087"/>
      <c r="AJP286" s="1087"/>
      <c r="AJQ286" s="1087"/>
      <c r="AJR286" s="1087"/>
      <c r="AJS286" s="1087"/>
      <c r="AJT286" s="1087"/>
      <c r="AJU286" s="1087"/>
      <c r="AJV286" s="1087"/>
      <c r="AJW286" s="1087"/>
      <c r="AJX286" s="1087"/>
      <c r="AJY286" s="1087"/>
      <c r="AJZ286" s="1087"/>
      <c r="AKA286" s="1087"/>
      <c r="AKB286" s="1087"/>
      <c r="AKC286" s="1087"/>
      <c r="AKD286" s="1087"/>
      <c r="AKE286" s="1087"/>
      <c r="AKF286" s="1087"/>
      <c r="AKG286" s="1087"/>
      <c r="AKH286" s="1087"/>
      <c r="AKI286" s="1087"/>
      <c r="AKJ286" s="1087"/>
      <c r="AKK286" s="1087"/>
      <c r="AKL286" s="1087"/>
      <c r="AKM286" s="1087"/>
      <c r="AKN286" s="1087"/>
      <c r="AKO286" s="1087"/>
      <c r="AKP286" s="1087"/>
      <c r="AKQ286" s="1087"/>
      <c r="AKR286" s="1087"/>
      <c r="AKS286" s="1087"/>
      <c r="AKT286" s="1087"/>
      <c r="AKU286" s="1087"/>
      <c r="AKV286" s="1087"/>
      <c r="AKW286" s="1087"/>
      <c r="AKX286" s="1087"/>
      <c r="AKY286" s="1087"/>
      <c r="AKZ286" s="1087"/>
      <c r="ALA286" s="1087"/>
      <c r="ALB286" s="1087"/>
      <c r="ALC286" s="1087"/>
      <c r="ALD286" s="1087"/>
      <c r="ALE286" s="1087"/>
      <c r="ALF286" s="1087"/>
      <c r="ALG286" s="1087"/>
      <c r="ALH286" s="1087"/>
      <c r="ALI286" s="1087"/>
      <c r="ALJ286" s="1087"/>
      <c r="ALK286" s="1087"/>
      <c r="ALL286" s="1087"/>
      <c r="ALM286" s="1087"/>
      <c r="ALN286" s="1087"/>
      <c r="ALO286" s="1087"/>
      <c r="ALP286" s="1087"/>
      <c r="ALQ286" s="1087"/>
      <c r="ALR286" s="1087"/>
      <c r="ALS286" s="1087"/>
      <c r="ALT286" s="1087"/>
      <c r="ALU286" s="1087"/>
      <c r="ALV286" s="1087"/>
      <c r="ALW286" s="1087"/>
      <c r="ALX286" s="1087"/>
      <c r="ALY286" s="1087"/>
      <c r="ALZ286" s="1087"/>
      <c r="AMA286" s="1087"/>
      <c r="AMB286" s="1087"/>
      <c r="AMC286" s="1087"/>
      <c r="AMD286" s="1087"/>
      <c r="AME286" s="1087"/>
      <c r="AMF286" s="1087"/>
      <c r="AMG286" s="1087"/>
      <c r="AMH286" s="1087"/>
    </row>
    <row r="287" spans="1:1025" s="793" customFormat="1" ht="12" x14ac:dyDescent="0.2">
      <c r="A287" s="1113" t="s">
        <v>2891</v>
      </c>
      <c r="B287" s="793" t="s">
        <v>16</v>
      </c>
      <c r="C287" s="1085">
        <v>165600000</v>
      </c>
      <c r="D287" s="1085">
        <v>0</v>
      </c>
      <c r="E287" s="1085">
        <v>165600000</v>
      </c>
      <c r="F287" s="1085">
        <v>0</v>
      </c>
      <c r="G287" s="1085">
        <v>165600000</v>
      </c>
      <c r="H287" s="1357">
        <f t="shared" si="7"/>
        <v>0</v>
      </c>
      <c r="I287" s="1087"/>
      <c r="J287" s="1087"/>
      <c r="K287" s="1087"/>
      <c r="L287" s="1087"/>
      <c r="M287" s="1087"/>
      <c r="N287" s="1087"/>
      <c r="O287" s="1087"/>
      <c r="P287" s="1087"/>
      <c r="Q287" s="1087"/>
      <c r="R287" s="1087"/>
      <c r="S287" s="1087"/>
      <c r="T287" s="1087"/>
      <c r="U287" s="1087"/>
      <c r="V287" s="1087"/>
      <c r="W287" s="1087"/>
      <c r="X287" s="1087"/>
      <c r="Y287" s="1087"/>
      <c r="Z287" s="1087"/>
      <c r="AA287" s="1087"/>
      <c r="AB287" s="1087"/>
      <c r="AC287" s="1087"/>
      <c r="AD287" s="1087"/>
      <c r="AE287" s="1087"/>
      <c r="AF287" s="1087"/>
      <c r="AG287" s="1087"/>
      <c r="AH287" s="1087"/>
      <c r="AI287" s="1087"/>
      <c r="AJ287" s="1087"/>
      <c r="AK287" s="1087"/>
      <c r="AL287" s="1087"/>
      <c r="AM287" s="1087"/>
      <c r="AN287" s="1087"/>
      <c r="AO287" s="1087"/>
      <c r="AP287" s="1087"/>
      <c r="AQ287" s="1087"/>
      <c r="AR287" s="1087"/>
      <c r="AS287" s="1087"/>
      <c r="AT287" s="1087"/>
      <c r="AU287" s="1087"/>
      <c r="AV287" s="1087"/>
      <c r="AW287" s="1087"/>
      <c r="AX287" s="1087"/>
      <c r="AY287" s="1087"/>
      <c r="AZ287" s="1087"/>
      <c r="BA287" s="1087"/>
      <c r="BB287" s="1087"/>
      <c r="BC287" s="1087"/>
      <c r="BD287" s="1087"/>
      <c r="BE287" s="1087"/>
      <c r="BF287" s="1087"/>
      <c r="BG287" s="1087"/>
      <c r="BH287" s="1087"/>
      <c r="BI287" s="1087"/>
      <c r="BJ287" s="1087"/>
      <c r="BK287" s="1087"/>
      <c r="BL287" s="1087"/>
      <c r="BM287" s="1087"/>
      <c r="BN287" s="1087"/>
      <c r="BO287" s="1087"/>
      <c r="BP287" s="1087"/>
      <c r="BQ287" s="1087"/>
      <c r="BR287" s="1087"/>
      <c r="BS287" s="1087"/>
      <c r="BT287" s="1087"/>
      <c r="BU287" s="1087"/>
      <c r="BV287" s="1087"/>
      <c r="BW287" s="1087"/>
      <c r="BX287" s="1087"/>
      <c r="BY287" s="1087"/>
      <c r="BZ287" s="1087"/>
      <c r="CA287" s="1087"/>
      <c r="CB287" s="1087"/>
      <c r="CC287" s="1087"/>
      <c r="CD287" s="1087"/>
      <c r="CE287" s="1087"/>
      <c r="CF287" s="1087"/>
      <c r="CG287" s="1087"/>
      <c r="CH287" s="1087"/>
      <c r="CI287" s="1087"/>
      <c r="CJ287" s="1087"/>
      <c r="CK287" s="1087"/>
      <c r="CL287" s="1087"/>
      <c r="CM287" s="1087"/>
      <c r="CN287" s="1087"/>
      <c r="CO287" s="1087"/>
      <c r="CP287" s="1087"/>
      <c r="CQ287" s="1087"/>
      <c r="CR287" s="1087"/>
      <c r="CS287" s="1087"/>
      <c r="CT287" s="1087"/>
      <c r="CU287" s="1087"/>
      <c r="CV287" s="1087"/>
      <c r="CW287" s="1087"/>
      <c r="CX287" s="1087"/>
      <c r="CY287" s="1087"/>
      <c r="CZ287" s="1087"/>
      <c r="DA287" s="1087"/>
      <c r="DB287" s="1087"/>
      <c r="DC287" s="1087"/>
      <c r="DD287" s="1087"/>
      <c r="DE287" s="1087"/>
      <c r="DF287" s="1087"/>
      <c r="DG287" s="1087"/>
      <c r="DH287" s="1087"/>
      <c r="DI287" s="1087"/>
      <c r="DJ287" s="1087"/>
      <c r="DK287" s="1087"/>
      <c r="DL287" s="1087"/>
      <c r="DM287" s="1087"/>
      <c r="DN287" s="1087"/>
      <c r="DO287" s="1087"/>
      <c r="DP287" s="1087"/>
      <c r="DQ287" s="1087"/>
      <c r="DR287" s="1087"/>
      <c r="DS287" s="1087"/>
      <c r="DT287" s="1087"/>
      <c r="DU287" s="1087"/>
      <c r="DV287" s="1087"/>
      <c r="DW287" s="1087"/>
      <c r="DX287" s="1087"/>
      <c r="DY287" s="1087"/>
      <c r="DZ287" s="1087"/>
      <c r="EA287" s="1087"/>
      <c r="EB287" s="1087"/>
      <c r="EC287" s="1087"/>
      <c r="ED287" s="1087"/>
      <c r="EE287" s="1087"/>
      <c r="EF287" s="1087"/>
      <c r="EG287" s="1087"/>
      <c r="EH287" s="1087"/>
      <c r="EI287" s="1087"/>
      <c r="EJ287" s="1087"/>
      <c r="EK287" s="1087"/>
      <c r="EL287" s="1087"/>
      <c r="EM287" s="1087"/>
      <c r="EN287" s="1087"/>
      <c r="EO287" s="1087"/>
      <c r="EP287" s="1087"/>
      <c r="EQ287" s="1087"/>
      <c r="ER287" s="1087"/>
      <c r="ES287" s="1087"/>
      <c r="ET287" s="1087"/>
      <c r="EU287" s="1087"/>
      <c r="EV287" s="1087"/>
      <c r="EW287" s="1087"/>
      <c r="EX287" s="1087"/>
      <c r="EY287" s="1087"/>
      <c r="EZ287" s="1087"/>
      <c r="FA287" s="1087"/>
      <c r="FB287" s="1087"/>
      <c r="FC287" s="1087"/>
      <c r="FD287" s="1087"/>
      <c r="FE287" s="1087"/>
      <c r="FF287" s="1087"/>
      <c r="FG287" s="1087"/>
      <c r="FH287" s="1087"/>
      <c r="FI287" s="1087"/>
      <c r="FJ287" s="1087"/>
      <c r="FK287" s="1087"/>
      <c r="FL287" s="1087"/>
      <c r="FM287" s="1087"/>
      <c r="FN287" s="1087"/>
      <c r="FO287" s="1087"/>
      <c r="FP287" s="1087"/>
      <c r="FQ287" s="1087"/>
      <c r="FR287" s="1087"/>
      <c r="FS287" s="1087"/>
      <c r="FT287" s="1087"/>
      <c r="FU287" s="1087"/>
      <c r="FV287" s="1087"/>
      <c r="FW287" s="1087"/>
      <c r="FX287" s="1087"/>
      <c r="FY287" s="1087"/>
      <c r="FZ287" s="1087"/>
      <c r="GA287" s="1087"/>
      <c r="GB287" s="1087"/>
      <c r="GC287" s="1087"/>
      <c r="GD287" s="1087"/>
      <c r="GE287" s="1087"/>
      <c r="GF287" s="1087"/>
      <c r="GG287" s="1087"/>
      <c r="GH287" s="1087"/>
      <c r="GI287" s="1087"/>
      <c r="GJ287" s="1087"/>
      <c r="GK287" s="1087"/>
      <c r="GL287" s="1087"/>
      <c r="GM287" s="1087"/>
      <c r="GN287" s="1087"/>
      <c r="GO287" s="1087"/>
      <c r="GP287" s="1087"/>
      <c r="GQ287" s="1087"/>
      <c r="GR287" s="1087"/>
      <c r="GS287" s="1087"/>
      <c r="GT287" s="1087"/>
      <c r="GU287" s="1087"/>
      <c r="GV287" s="1087"/>
      <c r="GW287" s="1087"/>
      <c r="GX287" s="1087"/>
      <c r="GY287" s="1087"/>
      <c r="GZ287" s="1087"/>
      <c r="HA287" s="1087"/>
      <c r="HB287" s="1087"/>
      <c r="HC287" s="1087"/>
      <c r="HD287" s="1087"/>
      <c r="HE287" s="1087"/>
      <c r="HF287" s="1087"/>
      <c r="HG287" s="1087"/>
      <c r="HH287" s="1087"/>
      <c r="HI287" s="1087"/>
      <c r="HJ287" s="1087"/>
      <c r="HK287" s="1087"/>
      <c r="HL287" s="1087"/>
      <c r="HM287" s="1087"/>
      <c r="HN287" s="1087"/>
      <c r="HO287" s="1087"/>
      <c r="HP287" s="1087"/>
      <c r="HQ287" s="1087"/>
      <c r="HR287" s="1087"/>
      <c r="HS287" s="1087"/>
      <c r="HT287" s="1087"/>
      <c r="HU287" s="1087"/>
      <c r="HV287" s="1087"/>
      <c r="HW287" s="1087"/>
      <c r="HX287" s="1087"/>
      <c r="HY287" s="1087"/>
      <c r="HZ287" s="1087"/>
      <c r="IA287" s="1087"/>
      <c r="IB287" s="1087"/>
      <c r="IC287" s="1087"/>
      <c r="ID287" s="1087"/>
      <c r="IE287" s="1087"/>
      <c r="IF287" s="1087"/>
      <c r="IG287" s="1087"/>
      <c r="IH287" s="1087"/>
      <c r="II287" s="1087"/>
      <c r="IJ287" s="1087"/>
      <c r="IK287" s="1087"/>
      <c r="IL287" s="1087"/>
      <c r="IM287" s="1087"/>
      <c r="IN287" s="1087"/>
      <c r="IO287" s="1087"/>
      <c r="IP287" s="1087"/>
      <c r="IQ287" s="1087"/>
      <c r="IR287" s="1087"/>
      <c r="IS287" s="1087"/>
      <c r="IT287" s="1087"/>
      <c r="IU287" s="1087"/>
      <c r="IV287" s="1087"/>
      <c r="IW287" s="1087"/>
      <c r="IX287" s="1087"/>
      <c r="IY287" s="1087"/>
      <c r="IZ287" s="1087"/>
      <c r="JA287" s="1087"/>
      <c r="JB287" s="1087"/>
      <c r="JC287" s="1087"/>
      <c r="JD287" s="1087"/>
      <c r="JE287" s="1087"/>
      <c r="JF287" s="1087"/>
      <c r="JG287" s="1087"/>
      <c r="JH287" s="1087"/>
      <c r="JI287" s="1087"/>
      <c r="JJ287" s="1087"/>
      <c r="JK287" s="1087"/>
      <c r="JL287" s="1087"/>
      <c r="JM287" s="1087"/>
      <c r="JN287" s="1087"/>
      <c r="JO287" s="1087"/>
      <c r="JP287" s="1087"/>
      <c r="JQ287" s="1087"/>
      <c r="JR287" s="1087"/>
      <c r="JS287" s="1087"/>
      <c r="JT287" s="1087"/>
      <c r="JU287" s="1087"/>
      <c r="JV287" s="1087"/>
      <c r="JW287" s="1087"/>
      <c r="JX287" s="1087"/>
      <c r="JY287" s="1087"/>
      <c r="JZ287" s="1087"/>
      <c r="KA287" s="1087"/>
      <c r="KB287" s="1087"/>
      <c r="KC287" s="1087"/>
      <c r="KD287" s="1087"/>
      <c r="KE287" s="1087"/>
      <c r="KF287" s="1087"/>
      <c r="KG287" s="1087"/>
      <c r="KH287" s="1087"/>
      <c r="KI287" s="1087"/>
      <c r="KJ287" s="1087"/>
      <c r="KK287" s="1087"/>
      <c r="KL287" s="1087"/>
      <c r="KM287" s="1087"/>
      <c r="KN287" s="1087"/>
      <c r="KO287" s="1087"/>
      <c r="KP287" s="1087"/>
      <c r="KQ287" s="1087"/>
      <c r="KR287" s="1087"/>
      <c r="KS287" s="1087"/>
      <c r="KT287" s="1087"/>
      <c r="KU287" s="1087"/>
      <c r="KV287" s="1087"/>
      <c r="KW287" s="1087"/>
      <c r="KX287" s="1087"/>
      <c r="KY287" s="1087"/>
      <c r="KZ287" s="1087"/>
      <c r="LA287" s="1087"/>
      <c r="LB287" s="1087"/>
      <c r="LC287" s="1087"/>
      <c r="LD287" s="1087"/>
      <c r="LE287" s="1087"/>
      <c r="LF287" s="1087"/>
      <c r="LG287" s="1087"/>
      <c r="LH287" s="1087"/>
      <c r="LI287" s="1087"/>
      <c r="LJ287" s="1087"/>
      <c r="LK287" s="1087"/>
      <c r="LL287" s="1087"/>
      <c r="LM287" s="1087"/>
      <c r="LN287" s="1087"/>
      <c r="LO287" s="1087"/>
      <c r="LP287" s="1087"/>
      <c r="LQ287" s="1087"/>
      <c r="LR287" s="1087"/>
      <c r="LS287" s="1087"/>
      <c r="LT287" s="1087"/>
      <c r="LU287" s="1087"/>
      <c r="LV287" s="1087"/>
      <c r="LW287" s="1087"/>
      <c r="LX287" s="1087"/>
      <c r="LY287" s="1087"/>
      <c r="LZ287" s="1087"/>
      <c r="MA287" s="1087"/>
      <c r="MB287" s="1087"/>
      <c r="MC287" s="1087"/>
      <c r="MD287" s="1087"/>
      <c r="ME287" s="1087"/>
      <c r="MF287" s="1087"/>
      <c r="MG287" s="1087"/>
      <c r="MH287" s="1087"/>
      <c r="MI287" s="1087"/>
      <c r="MJ287" s="1087"/>
      <c r="MK287" s="1087"/>
      <c r="ML287" s="1087"/>
      <c r="MM287" s="1087"/>
      <c r="MN287" s="1087"/>
      <c r="MO287" s="1087"/>
      <c r="MP287" s="1087"/>
      <c r="MQ287" s="1087"/>
      <c r="MR287" s="1087"/>
      <c r="MS287" s="1087"/>
      <c r="MT287" s="1087"/>
      <c r="MU287" s="1087"/>
      <c r="MV287" s="1087"/>
      <c r="MW287" s="1087"/>
      <c r="MX287" s="1087"/>
      <c r="MY287" s="1087"/>
      <c r="MZ287" s="1087"/>
      <c r="NA287" s="1087"/>
      <c r="NB287" s="1087"/>
      <c r="NC287" s="1087"/>
      <c r="ND287" s="1087"/>
      <c r="NE287" s="1087"/>
      <c r="NF287" s="1087"/>
      <c r="NG287" s="1087"/>
      <c r="NH287" s="1087"/>
      <c r="NI287" s="1087"/>
      <c r="NJ287" s="1087"/>
      <c r="NK287" s="1087"/>
      <c r="NL287" s="1087"/>
      <c r="NM287" s="1087"/>
      <c r="NN287" s="1087"/>
      <c r="NO287" s="1087"/>
      <c r="NP287" s="1087"/>
      <c r="NQ287" s="1087"/>
      <c r="NR287" s="1087"/>
      <c r="NS287" s="1087"/>
      <c r="NT287" s="1087"/>
      <c r="NU287" s="1087"/>
      <c r="NV287" s="1087"/>
      <c r="NW287" s="1087"/>
      <c r="NX287" s="1087"/>
      <c r="NY287" s="1087"/>
      <c r="NZ287" s="1087"/>
      <c r="OA287" s="1087"/>
      <c r="OB287" s="1087"/>
      <c r="OC287" s="1087"/>
      <c r="OD287" s="1087"/>
      <c r="OE287" s="1087"/>
      <c r="OF287" s="1087"/>
      <c r="OG287" s="1087"/>
      <c r="OH287" s="1087"/>
      <c r="OI287" s="1087"/>
      <c r="OJ287" s="1087"/>
      <c r="OK287" s="1087"/>
      <c r="OL287" s="1087"/>
      <c r="OM287" s="1087"/>
      <c r="ON287" s="1087"/>
      <c r="OO287" s="1087"/>
      <c r="OP287" s="1087"/>
      <c r="OQ287" s="1087"/>
      <c r="OR287" s="1087"/>
      <c r="OS287" s="1087"/>
      <c r="OT287" s="1087"/>
      <c r="OU287" s="1087"/>
      <c r="OV287" s="1087"/>
      <c r="OW287" s="1087"/>
      <c r="OX287" s="1087"/>
      <c r="OY287" s="1087"/>
      <c r="OZ287" s="1087"/>
      <c r="PA287" s="1087"/>
      <c r="PB287" s="1087"/>
      <c r="PC287" s="1087"/>
      <c r="PD287" s="1087"/>
      <c r="PE287" s="1087"/>
      <c r="PF287" s="1087"/>
      <c r="PG287" s="1087"/>
      <c r="PH287" s="1087"/>
      <c r="PI287" s="1087"/>
      <c r="PJ287" s="1087"/>
      <c r="PK287" s="1087"/>
      <c r="PL287" s="1087"/>
      <c r="PM287" s="1087"/>
      <c r="PN287" s="1087"/>
      <c r="PO287" s="1087"/>
      <c r="PP287" s="1087"/>
      <c r="PQ287" s="1087"/>
      <c r="PR287" s="1087"/>
      <c r="PS287" s="1087"/>
      <c r="PT287" s="1087"/>
      <c r="PU287" s="1087"/>
      <c r="PV287" s="1087"/>
      <c r="PW287" s="1087"/>
      <c r="PX287" s="1087"/>
      <c r="PY287" s="1087"/>
      <c r="PZ287" s="1087"/>
      <c r="QA287" s="1087"/>
      <c r="QB287" s="1087"/>
      <c r="QC287" s="1087"/>
      <c r="QD287" s="1087"/>
      <c r="QE287" s="1087"/>
      <c r="QF287" s="1087"/>
      <c r="QG287" s="1087"/>
      <c r="QH287" s="1087"/>
      <c r="QI287" s="1087"/>
      <c r="QJ287" s="1087"/>
      <c r="QK287" s="1087"/>
      <c r="QL287" s="1087"/>
      <c r="QM287" s="1087"/>
      <c r="QN287" s="1087"/>
      <c r="QO287" s="1087"/>
      <c r="QP287" s="1087"/>
      <c r="QQ287" s="1087"/>
      <c r="QR287" s="1087"/>
      <c r="QS287" s="1087"/>
      <c r="QT287" s="1087"/>
      <c r="QU287" s="1087"/>
      <c r="QV287" s="1087"/>
      <c r="QW287" s="1087"/>
      <c r="QX287" s="1087"/>
      <c r="QY287" s="1087"/>
      <c r="QZ287" s="1087"/>
      <c r="RA287" s="1087"/>
      <c r="RB287" s="1087"/>
      <c r="RC287" s="1087"/>
      <c r="RD287" s="1087"/>
      <c r="RE287" s="1087"/>
      <c r="RF287" s="1087"/>
      <c r="RG287" s="1087"/>
      <c r="RH287" s="1087"/>
      <c r="RI287" s="1087"/>
      <c r="RJ287" s="1087"/>
      <c r="RK287" s="1087"/>
      <c r="RL287" s="1087"/>
      <c r="RM287" s="1087"/>
      <c r="RN287" s="1087"/>
      <c r="RO287" s="1087"/>
      <c r="RP287" s="1087"/>
      <c r="RQ287" s="1087"/>
      <c r="RR287" s="1087"/>
      <c r="RS287" s="1087"/>
      <c r="RT287" s="1087"/>
      <c r="RU287" s="1087"/>
      <c r="RV287" s="1087"/>
      <c r="RW287" s="1087"/>
      <c r="RX287" s="1087"/>
      <c r="RY287" s="1087"/>
      <c r="RZ287" s="1087"/>
      <c r="SA287" s="1087"/>
      <c r="SB287" s="1087"/>
      <c r="SC287" s="1087"/>
      <c r="SD287" s="1087"/>
      <c r="SE287" s="1087"/>
      <c r="SF287" s="1087"/>
      <c r="SG287" s="1087"/>
      <c r="SH287" s="1087"/>
      <c r="SI287" s="1087"/>
      <c r="SJ287" s="1087"/>
      <c r="SK287" s="1087"/>
      <c r="SL287" s="1087"/>
      <c r="SM287" s="1087"/>
      <c r="SN287" s="1087"/>
      <c r="SO287" s="1087"/>
      <c r="SP287" s="1087"/>
      <c r="SQ287" s="1087"/>
      <c r="SR287" s="1087"/>
      <c r="SS287" s="1087"/>
      <c r="ST287" s="1087"/>
      <c r="SU287" s="1087"/>
      <c r="SV287" s="1087"/>
      <c r="SW287" s="1087"/>
      <c r="SX287" s="1087"/>
      <c r="SY287" s="1087"/>
      <c r="SZ287" s="1087"/>
      <c r="TA287" s="1087"/>
      <c r="TB287" s="1087"/>
      <c r="TC287" s="1087"/>
      <c r="TD287" s="1087"/>
      <c r="TE287" s="1087"/>
      <c r="TF287" s="1087"/>
      <c r="TG287" s="1087"/>
      <c r="TH287" s="1087"/>
      <c r="TI287" s="1087"/>
      <c r="TJ287" s="1087"/>
      <c r="TK287" s="1087"/>
      <c r="TL287" s="1087"/>
      <c r="TM287" s="1087"/>
      <c r="TN287" s="1087"/>
      <c r="TO287" s="1087"/>
      <c r="TP287" s="1087"/>
      <c r="TQ287" s="1087"/>
      <c r="TR287" s="1087"/>
      <c r="TS287" s="1087"/>
      <c r="TT287" s="1087"/>
      <c r="TU287" s="1087"/>
      <c r="TV287" s="1087"/>
      <c r="TW287" s="1087"/>
      <c r="TX287" s="1087"/>
      <c r="TY287" s="1087"/>
      <c r="TZ287" s="1087"/>
      <c r="UA287" s="1087"/>
      <c r="UB287" s="1087"/>
      <c r="UC287" s="1087"/>
      <c r="UD287" s="1087"/>
      <c r="UE287" s="1087"/>
      <c r="UF287" s="1087"/>
      <c r="UG287" s="1087"/>
      <c r="UH287" s="1087"/>
      <c r="UI287" s="1087"/>
      <c r="UJ287" s="1087"/>
      <c r="UK287" s="1087"/>
      <c r="UL287" s="1087"/>
      <c r="UM287" s="1087"/>
      <c r="UN287" s="1087"/>
      <c r="UO287" s="1087"/>
      <c r="UP287" s="1087"/>
      <c r="UQ287" s="1087"/>
      <c r="UR287" s="1087"/>
      <c r="US287" s="1087"/>
      <c r="UT287" s="1087"/>
      <c r="UU287" s="1087"/>
      <c r="UV287" s="1087"/>
      <c r="UW287" s="1087"/>
      <c r="UX287" s="1087"/>
      <c r="UY287" s="1087"/>
      <c r="UZ287" s="1087"/>
      <c r="VA287" s="1087"/>
      <c r="VB287" s="1087"/>
      <c r="VC287" s="1087"/>
      <c r="VD287" s="1087"/>
      <c r="VE287" s="1087"/>
      <c r="VF287" s="1087"/>
      <c r="VG287" s="1087"/>
      <c r="VH287" s="1087"/>
      <c r="VI287" s="1087"/>
      <c r="VJ287" s="1087"/>
      <c r="VK287" s="1087"/>
      <c r="VL287" s="1087"/>
      <c r="VM287" s="1087"/>
      <c r="VN287" s="1087"/>
      <c r="VO287" s="1087"/>
      <c r="VP287" s="1087"/>
      <c r="VQ287" s="1087"/>
      <c r="VR287" s="1087"/>
      <c r="VS287" s="1087"/>
      <c r="VT287" s="1087"/>
      <c r="VU287" s="1087"/>
      <c r="VV287" s="1087"/>
      <c r="VW287" s="1087"/>
      <c r="VX287" s="1087"/>
      <c r="VY287" s="1087"/>
      <c r="VZ287" s="1087"/>
      <c r="WA287" s="1087"/>
      <c r="WB287" s="1087"/>
      <c r="WC287" s="1087"/>
      <c r="WD287" s="1087"/>
      <c r="WE287" s="1087"/>
      <c r="WF287" s="1087"/>
      <c r="WG287" s="1087"/>
      <c r="WH287" s="1087"/>
      <c r="WI287" s="1087"/>
      <c r="WJ287" s="1087"/>
      <c r="WK287" s="1087"/>
      <c r="WL287" s="1087"/>
      <c r="WM287" s="1087"/>
      <c r="WN287" s="1087"/>
      <c r="WO287" s="1087"/>
      <c r="WP287" s="1087"/>
      <c r="WQ287" s="1087"/>
      <c r="WR287" s="1087"/>
      <c r="WS287" s="1087"/>
      <c r="WT287" s="1087"/>
      <c r="WU287" s="1087"/>
      <c r="WV287" s="1087"/>
      <c r="WW287" s="1087"/>
      <c r="WX287" s="1087"/>
      <c r="WY287" s="1087"/>
      <c r="WZ287" s="1087"/>
      <c r="XA287" s="1087"/>
      <c r="XB287" s="1087"/>
      <c r="XC287" s="1087"/>
      <c r="XD287" s="1087"/>
      <c r="XE287" s="1087"/>
      <c r="XF287" s="1087"/>
      <c r="XG287" s="1087"/>
      <c r="XH287" s="1087"/>
      <c r="XI287" s="1087"/>
      <c r="XJ287" s="1087"/>
      <c r="XK287" s="1087"/>
      <c r="XL287" s="1087"/>
      <c r="XM287" s="1087"/>
      <c r="XN287" s="1087"/>
      <c r="XO287" s="1087"/>
      <c r="XP287" s="1087"/>
      <c r="XQ287" s="1087"/>
      <c r="XR287" s="1087"/>
      <c r="XS287" s="1087"/>
      <c r="XT287" s="1087"/>
      <c r="XU287" s="1087"/>
      <c r="XV287" s="1087"/>
      <c r="XW287" s="1087"/>
      <c r="XX287" s="1087"/>
      <c r="XY287" s="1087"/>
      <c r="XZ287" s="1087"/>
      <c r="YA287" s="1087"/>
      <c r="YB287" s="1087"/>
      <c r="YC287" s="1087"/>
      <c r="YD287" s="1087"/>
      <c r="YE287" s="1087"/>
      <c r="YF287" s="1087"/>
      <c r="YG287" s="1087"/>
      <c r="YH287" s="1087"/>
      <c r="YI287" s="1087"/>
      <c r="YJ287" s="1087"/>
      <c r="YK287" s="1087"/>
      <c r="YL287" s="1087"/>
      <c r="YM287" s="1087"/>
      <c r="YN287" s="1087"/>
      <c r="YO287" s="1087"/>
      <c r="YP287" s="1087"/>
      <c r="YQ287" s="1087"/>
      <c r="YR287" s="1087"/>
      <c r="YS287" s="1087"/>
      <c r="YT287" s="1087"/>
      <c r="YU287" s="1087"/>
      <c r="YV287" s="1087"/>
      <c r="YW287" s="1087"/>
      <c r="YX287" s="1087"/>
      <c r="YY287" s="1087"/>
      <c r="YZ287" s="1087"/>
      <c r="ZA287" s="1087"/>
      <c r="ZB287" s="1087"/>
      <c r="ZC287" s="1087"/>
      <c r="ZD287" s="1087"/>
      <c r="ZE287" s="1087"/>
      <c r="ZF287" s="1087"/>
      <c r="ZG287" s="1087"/>
      <c r="ZH287" s="1087"/>
      <c r="ZI287" s="1087"/>
      <c r="ZJ287" s="1087"/>
      <c r="ZK287" s="1087"/>
      <c r="ZL287" s="1087"/>
      <c r="ZM287" s="1087"/>
      <c r="ZN287" s="1087"/>
      <c r="ZO287" s="1087"/>
      <c r="ZP287" s="1087"/>
      <c r="ZQ287" s="1087"/>
      <c r="ZR287" s="1087"/>
      <c r="ZS287" s="1087"/>
      <c r="ZT287" s="1087"/>
      <c r="ZU287" s="1087"/>
      <c r="ZV287" s="1087"/>
      <c r="ZW287" s="1087"/>
      <c r="ZX287" s="1087"/>
      <c r="ZY287" s="1087"/>
      <c r="ZZ287" s="1087"/>
      <c r="AAA287" s="1087"/>
      <c r="AAB287" s="1087"/>
      <c r="AAC287" s="1087"/>
      <c r="AAD287" s="1087"/>
      <c r="AAE287" s="1087"/>
      <c r="AAF287" s="1087"/>
      <c r="AAG287" s="1087"/>
      <c r="AAH287" s="1087"/>
      <c r="AAI287" s="1087"/>
      <c r="AAJ287" s="1087"/>
      <c r="AAK287" s="1087"/>
      <c r="AAL287" s="1087"/>
      <c r="AAM287" s="1087"/>
      <c r="AAN287" s="1087"/>
      <c r="AAO287" s="1087"/>
      <c r="AAP287" s="1087"/>
      <c r="AAQ287" s="1087"/>
      <c r="AAR287" s="1087"/>
      <c r="AAS287" s="1087"/>
      <c r="AAT287" s="1087"/>
      <c r="AAU287" s="1087"/>
      <c r="AAV287" s="1087"/>
      <c r="AAW287" s="1087"/>
      <c r="AAX287" s="1087"/>
      <c r="AAY287" s="1087"/>
      <c r="AAZ287" s="1087"/>
      <c r="ABA287" s="1087"/>
      <c r="ABB287" s="1087"/>
      <c r="ABC287" s="1087"/>
      <c r="ABD287" s="1087"/>
      <c r="ABE287" s="1087"/>
      <c r="ABF287" s="1087"/>
      <c r="ABG287" s="1087"/>
      <c r="ABH287" s="1087"/>
      <c r="ABI287" s="1087"/>
      <c r="ABJ287" s="1087"/>
      <c r="ABK287" s="1087"/>
      <c r="ABL287" s="1087"/>
      <c r="ABM287" s="1087"/>
      <c r="ABN287" s="1087"/>
      <c r="ABO287" s="1087"/>
      <c r="ABP287" s="1087"/>
      <c r="ABQ287" s="1087"/>
      <c r="ABR287" s="1087"/>
      <c r="ABS287" s="1087"/>
      <c r="ABT287" s="1087"/>
      <c r="ABU287" s="1087"/>
      <c r="ABV287" s="1087"/>
      <c r="ABW287" s="1087"/>
      <c r="ABX287" s="1087"/>
      <c r="ABY287" s="1087"/>
      <c r="ABZ287" s="1087"/>
      <c r="ACA287" s="1087"/>
      <c r="ACB287" s="1087"/>
      <c r="ACC287" s="1087"/>
      <c r="ACD287" s="1087"/>
      <c r="ACE287" s="1087"/>
      <c r="ACF287" s="1087"/>
      <c r="ACG287" s="1087"/>
      <c r="ACH287" s="1087"/>
      <c r="ACI287" s="1087"/>
      <c r="ACJ287" s="1087"/>
      <c r="ACK287" s="1087"/>
      <c r="ACL287" s="1087"/>
      <c r="ACM287" s="1087"/>
      <c r="ACN287" s="1087"/>
      <c r="ACO287" s="1087"/>
      <c r="ACP287" s="1087"/>
      <c r="ACQ287" s="1087"/>
      <c r="ACR287" s="1087"/>
      <c r="ACS287" s="1087"/>
      <c r="ACT287" s="1087"/>
      <c r="ACU287" s="1087"/>
      <c r="ACV287" s="1087"/>
      <c r="ACW287" s="1087"/>
      <c r="ACX287" s="1087"/>
      <c r="ACY287" s="1087"/>
      <c r="ACZ287" s="1087"/>
      <c r="ADA287" s="1087"/>
      <c r="ADB287" s="1087"/>
      <c r="ADC287" s="1087"/>
      <c r="ADD287" s="1087"/>
      <c r="ADE287" s="1087"/>
      <c r="ADF287" s="1087"/>
      <c r="ADG287" s="1087"/>
      <c r="ADH287" s="1087"/>
      <c r="ADI287" s="1087"/>
      <c r="ADJ287" s="1087"/>
      <c r="ADK287" s="1087"/>
      <c r="ADL287" s="1087"/>
      <c r="ADM287" s="1087"/>
      <c r="ADN287" s="1087"/>
      <c r="ADO287" s="1087"/>
      <c r="ADP287" s="1087"/>
      <c r="ADQ287" s="1087"/>
      <c r="ADR287" s="1087"/>
      <c r="ADS287" s="1087"/>
      <c r="ADT287" s="1087"/>
      <c r="ADU287" s="1087"/>
      <c r="ADV287" s="1087"/>
      <c r="ADW287" s="1087"/>
      <c r="ADX287" s="1087"/>
      <c r="ADY287" s="1087"/>
      <c r="ADZ287" s="1087"/>
      <c r="AEA287" s="1087"/>
      <c r="AEB287" s="1087"/>
      <c r="AEC287" s="1087"/>
      <c r="AED287" s="1087"/>
      <c r="AEE287" s="1087"/>
      <c r="AEF287" s="1087"/>
      <c r="AEG287" s="1087"/>
      <c r="AEH287" s="1087"/>
      <c r="AEI287" s="1087"/>
      <c r="AEJ287" s="1087"/>
      <c r="AEK287" s="1087"/>
      <c r="AEL287" s="1087"/>
      <c r="AEM287" s="1087"/>
      <c r="AEN287" s="1087"/>
      <c r="AEO287" s="1087"/>
      <c r="AEP287" s="1087"/>
      <c r="AEQ287" s="1087"/>
      <c r="AER287" s="1087"/>
      <c r="AES287" s="1087"/>
      <c r="AET287" s="1087"/>
      <c r="AEU287" s="1087"/>
      <c r="AEV287" s="1087"/>
      <c r="AEW287" s="1087"/>
      <c r="AEX287" s="1087"/>
      <c r="AEY287" s="1087"/>
      <c r="AEZ287" s="1087"/>
      <c r="AFA287" s="1087"/>
      <c r="AFB287" s="1087"/>
      <c r="AFC287" s="1087"/>
      <c r="AFD287" s="1087"/>
      <c r="AFE287" s="1087"/>
      <c r="AFF287" s="1087"/>
      <c r="AFG287" s="1087"/>
      <c r="AFH287" s="1087"/>
      <c r="AFI287" s="1087"/>
      <c r="AFJ287" s="1087"/>
      <c r="AFK287" s="1087"/>
      <c r="AFL287" s="1087"/>
      <c r="AFM287" s="1087"/>
      <c r="AFN287" s="1087"/>
      <c r="AFO287" s="1087"/>
      <c r="AFP287" s="1087"/>
      <c r="AFQ287" s="1087"/>
      <c r="AFR287" s="1087"/>
      <c r="AFS287" s="1087"/>
      <c r="AFT287" s="1087"/>
      <c r="AFU287" s="1087"/>
      <c r="AFV287" s="1087"/>
      <c r="AFW287" s="1087"/>
      <c r="AFX287" s="1087"/>
      <c r="AFY287" s="1087"/>
      <c r="AFZ287" s="1087"/>
      <c r="AGA287" s="1087"/>
      <c r="AGB287" s="1087"/>
      <c r="AGC287" s="1087"/>
      <c r="AGD287" s="1087"/>
      <c r="AGE287" s="1087"/>
      <c r="AGF287" s="1087"/>
      <c r="AGG287" s="1087"/>
      <c r="AGH287" s="1087"/>
      <c r="AGI287" s="1087"/>
      <c r="AGJ287" s="1087"/>
      <c r="AGK287" s="1087"/>
      <c r="AGL287" s="1087"/>
      <c r="AGM287" s="1087"/>
      <c r="AGN287" s="1087"/>
      <c r="AGO287" s="1087"/>
      <c r="AGP287" s="1087"/>
      <c r="AGQ287" s="1087"/>
      <c r="AGR287" s="1087"/>
      <c r="AGS287" s="1087"/>
      <c r="AGT287" s="1087"/>
      <c r="AGU287" s="1087"/>
      <c r="AGV287" s="1087"/>
      <c r="AGW287" s="1087"/>
      <c r="AGX287" s="1087"/>
      <c r="AGY287" s="1087"/>
      <c r="AGZ287" s="1087"/>
      <c r="AHA287" s="1087"/>
      <c r="AHB287" s="1087"/>
      <c r="AHC287" s="1087"/>
      <c r="AHD287" s="1087"/>
      <c r="AHE287" s="1087"/>
      <c r="AHF287" s="1087"/>
      <c r="AHG287" s="1087"/>
      <c r="AHH287" s="1087"/>
      <c r="AHI287" s="1087"/>
      <c r="AHJ287" s="1087"/>
      <c r="AHK287" s="1087"/>
      <c r="AHL287" s="1087"/>
      <c r="AHM287" s="1087"/>
      <c r="AHN287" s="1087"/>
      <c r="AHO287" s="1087"/>
      <c r="AHP287" s="1087"/>
      <c r="AHQ287" s="1087"/>
      <c r="AHR287" s="1087"/>
      <c r="AHS287" s="1087"/>
      <c r="AHT287" s="1087"/>
      <c r="AHU287" s="1087"/>
      <c r="AHV287" s="1087"/>
      <c r="AHW287" s="1087"/>
      <c r="AHX287" s="1087"/>
      <c r="AHY287" s="1087"/>
      <c r="AHZ287" s="1087"/>
      <c r="AIA287" s="1087"/>
      <c r="AIB287" s="1087"/>
      <c r="AIC287" s="1087"/>
      <c r="AID287" s="1087"/>
      <c r="AIE287" s="1087"/>
      <c r="AIF287" s="1087"/>
      <c r="AIG287" s="1087"/>
      <c r="AIH287" s="1087"/>
      <c r="AII287" s="1087"/>
      <c r="AIJ287" s="1087"/>
      <c r="AIK287" s="1087"/>
      <c r="AIL287" s="1087"/>
      <c r="AIM287" s="1087"/>
      <c r="AIN287" s="1087"/>
      <c r="AIO287" s="1087"/>
      <c r="AIP287" s="1087"/>
      <c r="AIQ287" s="1087"/>
      <c r="AIR287" s="1087"/>
      <c r="AIS287" s="1087"/>
      <c r="AIT287" s="1087"/>
      <c r="AIU287" s="1087"/>
      <c r="AIV287" s="1087"/>
      <c r="AIW287" s="1087"/>
      <c r="AIX287" s="1087"/>
      <c r="AIY287" s="1087"/>
      <c r="AIZ287" s="1087"/>
      <c r="AJA287" s="1087"/>
      <c r="AJB287" s="1087"/>
      <c r="AJC287" s="1087"/>
      <c r="AJD287" s="1087"/>
      <c r="AJE287" s="1087"/>
      <c r="AJF287" s="1087"/>
      <c r="AJG287" s="1087"/>
      <c r="AJH287" s="1087"/>
      <c r="AJI287" s="1087"/>
      <c r="AJJ287" s="1087"/>
      <c r="AJK287" s="1087"/>
      <c r="AJL287" s="1087"/>
      <c r="AJM287" s="1087"/>
      <c r="AJN287" s="1087"/>
      <c r="AJO287" s="1087"/>
      <c r="AJP287" s="1087"/>
      <c r="AJQ287" s="1087"/>
      <c r="AJR287" s="1087"/>
      <c r="AJS287" s="1087"/>
      <c r="AJT287" s="1087"/>
      <c r="AJU287" s="1087"/>
      <c r="AJV287" s="1087"/>
      <c r="AJW287" s="1087"/>
      <c r="AJX287" s="1087"/>
      <c r="AJY287" s="1087"/>
      <c r="AJZ287" s="1087"/>
      <c r="AKA287" s="1087"/>
      <c r="AKB287" s="1087"/>
      <c r="AKC287" s="1087"/>
      <c r="AKD287" s="1087"/>
      <c r="AKE287" s="1087"/>
      <c r="AKF287" s="1087"/>
      <c r="AKG287" s="1087"/>
      <c r="AKH287" s="1087"/>
      <c r="AKI287" s="1087"/>
      <c r="AKJ287" s="1087"/>
      <c r="AKK287" s="1087"/>
      <c r="AKL287" s="1087"/>
      <c r="AKM287" s="1087"/>
      <c r="AKN287" s="1087"/>
      <c r="AKO287" s="1087"/>
      <c r="AKP287" s="1087"/>
      <c r="AKQ287" s="1087"/>
      <c r="AKR287" s="1087"/>
      <c r="AKS287" s="1087"/>
      <c r="AKT287" s="1087"/>
      <c r="AKU287" s="1087"/>
      <c r="AKV287" s="1087"/>
      <c r="AKW287" s="1087"/>
      <c r="AKX287" s="1087"/>
      <c r="AKY287" s="1087"/>
      <c r="AKZ287" s="1087"/>
      <c r="ALA287" s="1087"/>
      <c r="ALB287" s="1087"/>
      <c r="ALC287" s="1087"/>
      <c r="ALD287" s="1087"/>
      <c r="ALE287" s="1087"/>
      <c r="ALF287" s="1087"/>
      <c r="ALG287" s="1087"/>
      <c r="ALH287" s="1087"/>
      <c r="ALI287" s="1087"/>
      <c r="ALJ287" s="1087"/>
      <c r="ALK287" s="1087"/>
      <c r="ALL287" s="1087"/>
      <c r="ALM287" s="1087"/>
      <c r="ALN287" s="1087"/>
      <c r="ALO287" s="1087"/>
      <c r="ALP287" s="1087"/>
      <c r="ALQ287" s="1087"/>
      <c r="ALR287" s="1087"/>
      <c r="ALS287" s="1087"/>
      <c r="ALT287" s="1087"/>
      <c r="ALU287" s="1087"/>
      <c r="ALV287" s="1087"/>
      <c r="ALW287" s="1087"/>
      <c r="ALX287" s="1087"/>
      <c r="ALY287" s="1087"/>
      <c r="ALZ287" s="1087"/>
      <c r="AMA287" s="1087"/>
      <c r="AMB287" s="1087"/>
      <c r="AMC287" s="1087"/>
      <c r="AMD287" s="1087"/>
      <c r="AME287" s="1087"/>
      <c r="AMF287" s="1087"/>
      <c r="AMG287" s="1087"/>
      <c r="AMH287" s="1087"/>
    </row>
    <row r="288" spans="1:1025" s="793" customFormat="1" ht="12" x14ac:dyDescent="0.2">
      <c r="A288" s="1113" t="s">
        <v>2892</v>
      </c>
      <c r="B288" s="793" t="s">
        <v>555</v>
      </c>
      <c r="C288" s="1085">
        <v>1000000</v>
      </c>
      <c r="D288" s="1085">
        <v>0</v>
      </c>
      <c r="E288" s="1085">
        <v>1000000</v>
      </c>
      <c r="F288" s="1085">
        <v>272699490</v>
      </c>
      <c r="G288" s="1085">
        <v>-271699490</v>
      </c>
      <c r="H288" s="1357">
        <f t="shared" si="7"/>
        <v>272.69949000000003</v>
      </c>
      <c r="I288" s="1087"/>
      <c r="J288" s="1087"/>
      <c r="K288" s="1087"/>
      <c r="L288" s="1087"/>
      <c r="M288" s="1087"/>
      <c r="N288" s="1087"/>
      <c r="O288" s="1087"/>
      <c r="P288" s="1087"/>
      <c r="Q288" s="1087"/>
      <c r="R288" s="1087"/>
      <c r="S288" s="1087"/>
      <c r="T288" s="1087"/>
      <c r="U288" s="1087"/>
      <c r="V288" s="1087"/>
      <c r="W288" s="1087"/>
      <c r="X288" s="1087"/>
      <c r="Y288" s="1087"/>
      <c r="Z288" s="1087"/>
      <c r="AA288" s="1087"/>
      <c r="AB288" s="1087"/>
      <c r="AC288" s="1087"/>
      <c r="AD288" s="1087"/>
      <c r="AE288" s="1087"/>
      <c r="AF288" s="1087"/>
      <c r="AG288" s="1087"/>
      <c r="AH288" s="1087"/>
      <c r="AI288" s="1087"/>
      <c r="AJ288" s="1087"/>
      <c r="AK288" s="1087"/>
      <c r="AL288" s="1087"/>
      <c r="AM288" s="1087"/>
      <c r="AN288" s="1087"/>
      <c r="AO288" s="1087"/>
      <c r="AP288" s="1087"/>
      <c r="AQ288" s="1087"/>
      <c r="AR288" s="1087"/>
      <c r="AS288" s="1087"/>
      <c r="AT288" s="1087"/>
      <c r="AU288" s="1087"/>
      <c r="AV288" s="1087"/>
      <c r="AW288" s="1087"/>
      <c r="AX288" s="1087"/>
      <c r="AY288" s="1087"/>
      <c r="AZ288" s="1087"/>
      <c r="BA288" s="1087"/>
      <c r="BB288" s="1087"/>
      <c r="BC288" s="1087"/>
      <c r="BD288" s="1087"/>
      <c r="BE288" s="1087"/>
      <c r="BF288" s="1087"/>
      <c r="BG288" s="1087"/>
      <c r="BH288" s="1087"/>
      <c r="BI288" s="1087"/>
      <c r="BJ288" s="1087"/>
      <c r="BK288" s="1087"/>
      <c r="BL288" s="1087"/>
      <c r="BM288" s="1087"/>
      <c r="BN288" s="1087"/>
      <c r="BO288" s="1087"/>
      <c r="BP288" s="1087"/>
      <c r="BQ288" s="1087"/>
      <c r="BR288" s="1087"/>
      <c r="BS288" s="1087"/>
      <c r="BT288" s="1087"/>
      <c r="BU288" s="1087"/>
      <c r="BV288" s="1087"/>
      <c r="BW288" s="1087"/>
      <c r="BX288" s="1087"/>
      <c r="BY288" s="1087"/>
      <c r="BZ288" s="1087"/>
      <c r="CA288" s="1087"/>
      <c r="CB288" s="1087"/>
      <c r="CC288" s="1087"/>
      <c r="CD288" s="1087"/>
      <c r="CE288" s="1087"/>
      <c r="CF288" s="1087"/>
      <c r="CG288" s="1087"/>
      <c r="CH288" s="1087"/>
      <c r="CI288" s="1087"/>
      <c r="CJ288" s="1087"/>
      <c r="CK288" s="1087"/>
      <c r="CL288" s="1087"/>
      <c r="CM288" s="1087"/>
      <c r="CN288" s="1087"/>
      <c r="CO288" s="1087"/>
      <c r="CP288" s="1087"/>
      <c r="CQ288" s="1087"/>
      <c r="CR288" s="1087"/>
      <c r="CS288" s="1087"/>
      <c r="CT288" s="1087"/>
      <c r="CU288" s="1087"/>
      <c r="CV288" s="1087"/>
      <c r="CW288" s="1087"/>
      <c r="CX288" s="1087"/>
      <c r="CY288" s="1087"/>
      <c r="CZ288" s="1087"/>
      <c r="DA288" s="1087"/>
      <c r="DB288" s="1087"/>
      <c r="DC288" s="1087"/>
      <c r="DD288" s="1087"/>
      <c r="DE288" s="1087"/>
      <c r="DF288" s="1087"/>
      <c r="DG288" s="1087"/>
      <c r="DH288" s="1087"/>
      <c r="DI288" s="1087"/>
      <c r="DJ288" s="1087"/>
      <c r="DK288" s="1087"/>
      <c r="DL288" s="1087"/>
      <c r="DM288" s="1087"/>
      <c r="DN288" s="1087"/>
      <c r="DO288" s="1087"/>
      <c r="DP288" s="1087"/>
      <c r="DQ288" s="1087"/>
      <c r="DR288" s="1087"/>
      <c r="DS288" s="1087"/>
      <c r="DT288" s="1087"/>
      <c r="DU288" s="1087"/>
      <c r="DV288" s="1087"/>
      <c r="DW288" s="1087"/>
      <c r="DX288" s="1087"/>
      <c r="DY288" s="1087"/>
      <c r="DZ288" s="1087"/>
      <c r="EA288" s="1087"/>
      <c r="EB288" s="1087"/>
      <c r="EC288" s="1087"/>
      <c r="ED288" s="1087"/>
      <c r="EE288" s="1087"/>
      <c r="EF288" s="1087"/>
      <c r="EG288" s="1087"/>
      <c r="EH288" s="1087"/>
      <c r="EI288" s="1087"/>
      <c r="EJ288" s="1087"/>
      <c r="EK288" s="1087"/>
      <c r="EL288" s="1087"/>
      <c r="EM288" s="1087"/>
      <c r="EN288" s="1087"/>
      <c r="EO288" s="1087"/>
      <c r="EP288" s="1087"/>
      <c r="EQ288" s="1087"/>
      <c r="ER288" s="1087"/>
      <c r="ES288" s="1087"/>
      <c r="ET288" s="1087"/>
      <c r="EU288" s="1087"/>
      <c r="EV288" s="1087"/>
      <c r="EW288" s="1087"/>
      <c r="EX288" s="1087"/>
      <c r="EY288" s="1087"/>
      <c r="EZ288" s="1087"/>
      <c r="FA288" s="1087"/>
      <c r="FB288" s="1087"/>
      <c r="FC288" s="1087"/>
      <c r="FD288" s="1087"/>
      <c r="FE288" s="1087"/>
      <c r="FF288" s="1087"/>
      <c r="FG288" s="1087"/>
      <c r="FH288" s="1087"/>
      <c r="FI288" s="1087"/>
      <c r="FJ288" s="1087"/>
      <c r="FK288" s="1087"/>
      <c r="FL288" s="1087"/>
      <c r="FM288" s="1087"/>
      <c r="FN288" s="1087"/>
      <c r="FO288" s="1087"/>
      <c r="FP288" s="1087"/>
      <c r="FQ288" s="1087"/>
      <c r="FR288" s="1087"/>
      <c r="FS288" s="1087"/>
      <c r="FT288" s="1087"/>
      <c r="FU288" s="1087"/>
      <c r="FV288" s="1087"/>
      <c r="FW288" s="1087"/>
      <c r="FX288" s="1087"/>
      <c r="FY288" s="1087"/>
      <c r="FZ288" s="1087"/>
      <c r="GA288" s="1087"/>
      <c r="GB288" s="1087"/>
      <c r="GC288" s="1087"/>
      <c r="GD288" s="1087"/>
      <c r="GE288" s="1087"/>
      <c r="GF288" s="1087"/>
      <c r="GG288" s="1087"/>
      <c r="GH288" s="1087"/>
      <c r="GI288" s="1087"/>
      <c r="GJ288" s="1087"/>
      <c r="GK288" s="1087"/>
      <c r="GL288" s="1087"/>
      <c r="GM288" s="1087"/>
      <c r="GN288" s="1087"/>
      <c r="GO288" s="1087"/>
      <c r="GP288" s="1087"/>
      <c r="GQ288" s="1087"/>
      <c r="GR288" s="1087"/>
      <c r="GS288" s="1087"/>
      <c r="GT288" s="1087"/>
      <c r="GU288" s="1087"/>
      <c r="GV288" s="1087"/>
      <c r="GW288" s="1087"/>
      <c r="GX288" s="1087"/>
      <c r="GY288" s="1087"/>
      <c r="GZ288" s="1087"/>
      <c r="HA288" s="1087"/>
      <c r="HB288" s="1087"/>
      <c r="HC288" s="1087"/>
      <c r="HD288" s="1087"/>
      <c r="HE288" s="1087"/>
      <c r="HF288" s="1087"/>
      <c r="HG288" s="1087"/>
      <c r="HH288" s="1087"/>
      <c r="HI288" s="1087"/>
      <c r="HJ288" s="1087"/>
      <c r="HK288" s="1087"/>
      <c r="HL288" s="1087"/>
      <c r="HM288" s="1087"/>
      <c r="HN288" s="1087"/>
      <c r="HO288" s="1087"/>
      <c r="HP288" s="1087"/>
      <c r="HQ288" s="1087"/>
      <c r="HR288" s="1087"/>
      <c r="HS288" s="1087"/>
      <c r="HT288" s="1087"/>
      <c r="HU288" s="1087"/>
      <c r="HV288" s="1087"/>
      <c r="HW288" s="1087"/>
      <c r="HX288" s="1087"/>
      <c r="HY288" s="1087"/>
      <c r="HZ288" s="1087"/>
      <c r="IA288" s="1087"/>
      <c r="IB288" s="1087"/>
      <c r="IC288" s="1087"/>
      <c r="ID288" s="1087"/>
      <c r="IE288" s="1087"/>
      <c r="IF288" s="1087"/>
      <c r="IG288" s="1087"/>
      <c r="IH288" s="1087"/>
      <c r="II288" s="1087"/>
      <c r="IJ288" s="1087"/>
      <c r="IK288" s="1087"/>
      <c r="IL288" s="1087"/>
      <c r="IM288" s="1087"/>
      <c r="IN288" s="1087"/>
      <c r="IO288" s="1087"/>
      <c r="IP288" s="1087"/>
      <c r="IQ288" s="1087"/>
      <c r="IR288" s="1087"/>
      <c r="IS288" s="1087"/>
      <c r="IT288" s="1087"/>
      <c r="IU288" s="1087"/>
      <c r="IV288" s="1087"/>
      <c r="IW288" s="1087"/>
      <c r="IX288" s="1087"/>
      <c r="IY288" s="1087"/>
      <c r="IZ288" s="1087"/>
      <c r="JA288" s="1087"/>
      <c r="JB288" s="1087"/>
      <c r="JC288" s="1087"/>
      <c r="JD288" s="1087"/>
      <c r="JE288" s="1087"/>
      <c r="JF288" s="1087"/>
      <c r="JG288" s="1087"/>
      <c r="JH288" s="1087"/>
      <c r="JI288" s="1087"/>
      <c r="JJ288" s="1087"/>
      <c r="JK288" s="1087"/>
      <c r="JL288" s="1087"/>
      <c r="JM288" s="1087"/>
      <c r="JN288" s="1087"/>
      <c r="JO288" s="1087"/>
      <c r="JP288" s="1087"/>
      <c r="JQ288" s="1087"/>
      <c r="JR288" s="1087"/>
      <c r="JS288" s="1087"/>
      <c r="JT288" s="1087"/>
      <c r="JU288" s="1087"/>
      <c r="JV288" s="1087"/>
      <c r="JW288" s="1087"/>
      <c r="JX288" s="1087"/>
      <c r="JY288" s="1087"/>
      <c r="JZ288" s="1087"/>
      <c r="KA288" s="1087"/>
      <c r="KB288" s="1087"/>
      <c r="KC288" s="1087"/>
      <c r="KD288" s="1087"/>
      <c r="KE288" s="1087"/>
      <c r="KF288" s="1087"/>
      <c r="KG288" s="1087"/>
      <c r="KH288" s="1087"/>
      <c r="KI288" s="1087"/>
      <c r="KJ288" s="1087"/>
      <c r="KK288" s="1087"/>
      <c r="KL288" s="1087"/>
      <c r="KM288" s="1087"/>
      <c r="KN288" s="1087"/>
      <c r="KO288" s="1087"/>
      <c r="KP288" s="1087"/>
      <c r="KQ288" s="1087"/>
      <c r="KR288" s="1087"/>
      <c r="KS288" s="1087"/>
      <c r="KT288" s="1087"/>
      <c r="KU288" s="1087"/>
      <c r="KV288" s="1087"/>
      <c r="KW288" s="1087"/>
      <c r="KX288" s="1087"/>
      <c r="KY288" s="1087"/>
      <c r="KZ288" s="1087"/>
      <c r="LA288" s="1087"/>
      <c r="LB288" s="1087"/>
      <c r="LC288" s="1087"/>
      <c r="LD288" s="1087"/>
      <c r="LE288" s="1087"/>
      <c r="LF288" s="1087"/>
      <c r="LG288" s="1087"/>
      <c r="LH288" s="1087"/>
      <c r="LI288" s="1087"/>
      <c r="LJ288" s="1087"/>
      <c r="LK288" s="1087"/>
      <c r="LL288" s="1087"/>
      <c r="LM288" s="1087"/>
      <c r="LN288" s="1087"/>
      <c r="LO288" s="1087"/>
      <c r="LP288" s="1087"/>
      <c r="LQ288" s="1087"/>
      <c r="LR288" s="1087"/>
      <c r="LS288" s="1087"/>
      <c r="LT288" s="1087"/>
      <c r="LU288" s="1087"/>
      <c r="LV288" s="1087"/>
      <c r="LW288" s="1087"/>
      <c r="LX288" s="1087"/>
      <c r="LY288" s="1087"/>
      <c r="LZ288" s="1087"/>
      <c r="MA288" s="1087"/>
      <c r="MB288" s="1087"/>
      <c r="MC288" s="1087"/>
      <c r="MD288" s="1087"/>
      <c r="ME288" s="1087"/>
      <c r="MF288" s="1087"/>
      <c r="MG288" s="1087"/>
      <c r="MH288" s="1087"/>
      <c r="MI288" s="1087"/>
      <c r="MJ288" s="1087"/>
      <c r="MK288" s="1087"/>
      <c r="ML288" s="1087"/>
      <c r="MM288" s="1087"/>
      <c r="MN288" s="1087"/>
      <c r="MO288" s="1087"/>
      <c r="MP288" s="1087"/>
      <c r="MQ288" s="1087"/>
      <c r="MR288" s="1087"/>
      <c r="MS288" s="1087"/>
      <c r="MT288" s="1087"/>
      <c r="MU288" s="1087"/>
      <c r="MV288" s="1087"/>
      <c r="MW288" s="1087"/>
      <c r="MX288" s="1087"/>
      <c r="MY288" s="1087"/>
      <c r="MZ288" s="1087"/>
      <c r="NA288" s="1087"/>
      <c r="NB288" s="1087"/>
      <c r="NC288" s="1087"/>
      <c r="ND288" s="1087"/>
      <c r="NE288" s="1087"/>
      <c r="NF288" s="1087"/>
      <c r="NG288" s="1087"/>
      <c r="NH288" s="1087"/>
      <c r="NI288" s="1087"/>
      <c r="NJ288" s="1087"/>
      <c r="NK288" s="1087"/>
      <c r="NL288" s="1087"/>
      <c r="NM288" s="1087"/>
      <c r="NN288" s="1087"/>
      <c r="NO288" s="1087"/>
      <c r="NP288" s="1087"/>
      <c r="NQ288" s="1087"/>
      <c r="NR288" s="1087"/>
      <c r="NS288" s="1087"/>
      <c r="NT288" s="1087"/>
      <c r="NU288" s="1087"/>
      <c r="NV288" s="1087"/>
      <c r="NW288" s="1087"/>
      <c r="NX288" s="1087"/>
      <c r="NY288" s="1087"/>
      <c r="NZ288" s="1087"/>
      <c r="OA288" s="1087"/>
      <c r="OB288" s="1087"/>
      <c r="OC288" s="1087"/>
      <c r="OD288" s="1087"/>
      <c r="OE288" s="1087"/>
      <c r="OF288" s="1087"/>
      <c r="OG288" s="1087"/>
      <c r="OH288" s="1087"/>
      <c r="OI288" s="1087"/>
      <c r="OJ288" s="1087"/>
      <c r="OK288" s="1087"/>
      <c r="OL288" s="1087"/>
      <c r="OM288" s="1087"/>
      <c r="ON288" s="1087"/>
      <c r="OO288" s="1087"/>
      <c r="OP288" s="1087"/>
      <c r="OQ288" s="1087"/>
      <c r="OR288" s="1087"/>
      <c r="OS288" s="1087"/>
      <c r="OT288" s="1087"/>
      <c r="OU288" s="1087"/>
      <c r="OV288" s="1087"/>
      <c r="OW288" s="1087"/>
      <c r="OX288" s="1087"/>
      <c r="OY288" s="1087"/>
      <c r="OZ288" s="1087"/>
      <c r="PA288" s="1087"/>
      <c r="PB288" s="1087"/>
      <c r="PC288" s="1087"/>
      <c r="PD288" s="1087"/>
      <c r="PE288" s="1087"/>
      <c r="PF288" s="1087"/>
      <c r="PG288" s="1087"/>
      <c r="PH288" s="1087"/>
      <c r="PI288" s="1087"/>
      <c r="PJ288" s="1087"/>
      <c r="PK288" s="1087"/>
      <c r="PL288" s="1087"/>
      <c r="PM288" s="1087"/>
      <c r="PN288" s="1087"/>
      <c r="PO288" s="1087"/>
      <c r="PP288" s="1087"/>
      <c r="PQ288" s="1087"/>
      <c r="PR288" s="1087"/>
      <c r="PS288" s="1087"/>
      <c r="PT288" s="1087"/>
      <c r="PU288" s="1087"/>
      <c r="PV288" s="1087"/>
      <c r="PW288" s="1087"/>
      <c r="PX288" s="1087"/>
      <c r="PY288" s="1087"/>
      <c r="PZ288" s="1087"/>
      <c r="QA288" s="1087"/>
      <c r="QB288" s="1087"/>
      <c r="QC288" s="1087"/>
      <c r="QD288" s="1087"/>
      <c r="QE288" s="1087"/>
      <c r="QF288" s="1087"/>
      <c r="QG288" s="1087"/>
      <c r="QH288" s="1087"/>
      <c r="QI288" s="1087"/>
      <c r="QJ288" s="1087"/>
      <c r="QK288" s="1087"/>
      <c r="QL288" s="1087"/>
      <c r="QM288" s="1087"/>
      <c r="QN288" s="1087"/>
      <c r="QO288" s="1087"/>
      <c r="QP288" s="1087"/>
      <c r="QQ288" s="1087"/>
      <c r="QR288" s="1087"/>
      <c r="QS288" s="1087"/>
      <c r="QT288" s="1087"/>
      <c r="QU288" s="1087"/>
      <c r="QV288" s="1087"/>
      <c r="QW288" s="1087"/>
      <c r="QX288" s="1087"/>
      <c r="QY288" s="1087"/>
      <c r="QZ288" s="1087"/>
      <c r="RA288" s="1087"/>
      <c r="RB288" s="1087"/>
      <c r="RC288" s="1087"/>
      <c r="RD288" s="1087"/>
      <c r="RE288" s="1087"/>
      <c r="RF288" s="1087"/>
      <c r="RG288" s="1087"/>
      <c r="RH288" s="1087"/>
      <c r="RI288" s="1087"/>
      <c r="RJ288" s="1087"/>
      <c r="RK288" s="1087"/>
      <c r="RL288" s="1087"/>
      <c r="RM288" s="1087"/>
      <c r="RN288" s="1087"/>
      <c r="RO288" s="1087"/>
      <c r="RP288" s="1087"/>
      <c r="RQ288" s="1087"/>
      <c r="RR288" s="1087"/>
      <c r="RS288" s="1087"/>
      <c r="RT288" s="1087"/>
      <c r="RU288" s="1087"/>
      <c r="RV288" s="1087"/>
      <c r="RW288" s="1087"/>
      <c r="RX288" s="1087"/>
      <c r="RY288" s="1087"/>
      <c r="RZ288" s="1087"/>
      <c r="SA288" s="1087"/>
      <c r="SB288" s="1087"/>
      <c r="SC288" s="1087"/>
      <c r="SD288" s="1087"/>
      <c r="SE288" s="1087"/>
      <c r="SF288" s="1087"/>
      <c r="SG288" s="1087"/>
      <c r="SH288" s="1087"/>
      <c r="SI288" s="1087"/>
      <c r="SJ288" s="1087"/>
      <c r="SK288" s="1087"/>
      <c r="SL288" s="1087"/>
      <c r="SM288" s="1087"/>
      <c r="SN288" s="1087"/>
      <c r="SO288" s="1087"/>
      <c r="SP288" s="1087"/>
      <c r="SQ288" s="1087"/>
      <c r="SR288" s="1087"/>
      <c r="SS288" s="1087"/>
      <c r="ST288" s="1087"/>
      <c r="SU288" s="1087"/>
      <c r="SV288" s="1087"/>
      <c r="SW288" s="1087"/>
      <c r="SX288" s="1087"/>
      <c r="SY288" s="1087"/>
      <c r="SZ288" s="1087"/>
      <c r="TA288" s="1087"/>
      <c r="TB288" s="1087"/>
      <c r="TC288" s="1087"/>
      <c r="TD288" s="1087"/>
      <c r="TE288" s="1087"/>
      <c r="TF288" s="1087"/>
      <c r="TG288" s="1087"/>
      <c r="TH288" s="1087"/>
      <c r="TI288" s="1087"/>
      <c r="TJ288" s="1087"/>
      <c r="TK288" s="1087"/>
      <c r="TL288" s="1087"/>
      <c r="TM288" s="1087"/>
      <c r="TN288" s="1087"/>
      <c r="TO288" s="1087"/>
      <c r="TP288" s="1087"/>
      <c r="TQ288" s="1087"/>
      <c r="TR288" s="1087"/>
      <c r="TS288" s="1087"/>
      <c r="TT288" s="1087"/>
      <c r="TU288" s="1087"/>
      <c r="TV288" s="1087"/>
      <c r="TW288" s="1087"/>
      <c r="TX288" s="1087"/>
      <c r="TY288" s="1087"/>
      <c r="TZ288" s="1087"/>
      <c r="UA288" s="1087"/>
      <c r="UB288" s="1087"/>
      <c r="UC288" s="1087"/>
      <c r="UD288" s="1087"/>
      <c r="UE288" s="1087"/>
      <c r="UF288" s="1087"/>
      <c r="UG288" s="1087"/>
      <c r="UH288" s="1087"/>
      <c r="UI288" s="1087"/>
      <c r="UJ288" s="1087"/>
      <c r="UK288" s="1087"/>
      <c r="UL288" s="1087"/>
      <c r="UM288" s="1087"/>
      <c r="UN288" s="1087"/>
      <c r="UO288" s="1087"/>
      <c r="UP288" s="1087"/>
      <c r="UQ288" s="1087"/>
      <c r="UR288" s="1087"/>
      <c r="US288" s="1087"/>
      <c r="UT288" s="1087"/>
      <c r="UU288" s="1087"/>
      <c r="UV288" s="1087"/>
      <c r="UW288" s="1087"/>
      <c r="UX288" s="1087"/>
      <c r="UY288" s="1087"/>
      <c r="UZ288" s="1087"/>
      <c r="VA288" s="1087"/>
      <c r="VB288" s="1087"/>
      <c r="VC288" s="1087"/>
      <c r="VD288" s="1087"/>
      <c r="VE288" s="1087"/>
      <c r="VF288" s="1087"/>
      <c r="VG288" s="1087"/>
      <c r="VH288" s="1087"/>
      <c r="VI288" s="1087"/>
      <c r="VJ288" s="1087"/>
      <c r="VK288" s="1087"/>
      <c r="VL288" s="1087"/>
      <c r="VM288" s="1087"/>
      <c r="VN288" s="1087"/>
      <c r="VO288" s="1087"/>
      <c r="VP288" s="1087"/>
      <c r="VQ288" s="1087"/>
      <c r="VR288" s="1087"/>
      <c r="VS288" s="1087"/>
      <c r="VT288" s="1087"/>
      <c r="VU288" s="1087"/>
      <c r="VV288" s="1087"/>
      <c r="VW288" s="1087"/>
      <c r="VX288" s="1087"/>
      <c r="VY288" s="1087"/>
      <c r="VZ288" s="1087"/>
      <c r="WA288" s="1087"/>
      <c r="WB288" s="1087"/>
      <c r="WC288" s="1087"/>
      <c r="WD288" s="1087"/>
      <c r="WE288" s="1087"/>
      <c r="WF288" s="1087"/>
      <c r="WG288" s="1087"/>
      <c r="WH288" s="1087"/>
      <c r="WI288" s="1087"/>
      <c r="WJ288" s="1087"/>
      <c r="WK288" s="1087"/>
      <c r="WL288" s="1087"/>
      <c r="WM288" s="1087"/>
      <c r="WN288" s="1087"/>
      <c r="WO288" s="1087"/>
      <c r="WP288" s="1087"/>
      <c r="WQ288" s="1087"/>
      <c r="WR288" s="1087"/>
      <c r="WS288" s="1087"/>
      <c r="WT288" s="1087"/>
      <c r="WU288" s="1087"/>
      <c r="WV288" s="1087"/>
      <c r="WW288" s="1087"/>
      <c r="WX288" s="1087"/>
      <c r="WY288" s="1087"/>
      <c r="WZ288" s="1087"/>
      <c r="XA288" s="1087"/>
      <c r="XB288" s="1087"/>
      <c r="XC288" s="1087"/>
      <c r="XD288" s="1087"/>
      <c r="XE288" s="1087"/>
      <c r="XF288" s="1087"/>
      <c r="XG288" s="1087"/>
      <c r="XH288" s="1087"/>
      <c r="XI288" s="1087"/>
      <c r="XJ288" s="1087"/>
      <c r="XK288" s="1087"/>
      <c r="XL288" s="1087"/>
      <c r="XM288" s="1087"/>
      <c r="XN288" s="1087"/>
      <c r="XO288" s="1087"/>
      <c r="XP288" s="1087"/>
      <c r="XQ288" s="1087"/>
      <c r="XR288" s="1087"/>
      <c r="XS288" s="1087"/>
      <c r="XT288" s="1087"/>
      <c r="XU288" s="1087"/>
      <c r="XV288" s="1087"/>
      <c r="XW288" s="1087"/>
      <c r="XX288" s="1087"/>
      <c r="XY288" s="1087"/>
      <c r="XZ288" s="1087"/>
      <c r="YA288" s="1087"/>
      <c r="YB288" s="1087"/>
      <c r="YC288" s="1087"/>
      <c r="YD288" s="1087"/>
      <c r="YE288" s="1087"/>
      <c r="YF288" s="1087"/>
      <c r="YG288" s="1087"/>
      <c r="YH288" s="1087"/>
      <c r="YI288" s="1087"/>
      <c r="YJ288" s="1087"/>
      <c r="YK288" s="1087"/>
      <c r="YL288" s="1087"/>
      <c r="YM288" s="1087"/>
      <c r="YN288" s="1087"/>
      <c r="YO288" s="1087"/>
      <c r="YP288" s="1087"/>
      <c r="YQ288" s="1087"/>
      <c r="YR288" s="1087"/>
      <c r="YS288" s="1087"/>
      <c r="YT288" s="1087"/>
      <c r="YU288" s="1087"/>
      <c r="YV288" s="1087"/>
      <c r="YW288" s="1087"/>
      <c r="YX288" s="1087"/>
      <c r="YY288" s="1087"/>
      <c r="YZ288" s="1087"/>
      <c r="ZA288" s="1087"/>
      <c r="ZB288" s="1087"/>
      <c r="ZC288" s="1087"/>
      <c r="ZD288" s="1087"/>
      <c r="ZE288" s="1087"/>
      <c r="ZF288" s="1087"/>
      <c r="ZG288" s="1087"/>
      <c r="ZH288" s="1087"/>
      <c r="ZI288" s="1087"/>
      <c r="ZJ288" s="1087"/>
      <c r="ZK288" s="1087"/>
      <c r="ZL288" s="1087"/>
      <c r="ZM288" s="1087"/>
      <c r="ZN288" s="1087"/>
      <c r="ZO288" s="1087"/>
      <c r="ZP288" s="1087"/>
      <c r="ZQ288" s="1087"/>
      <c r="ZR288" s="1087"/>
      <c r="ZS288" s="1087"/>
      <c r="ZT288" s="1087"/>
      <c r="ZU288" s="1087"/>
      <c r="ZV288" s="1087"/>
      <c r="ZW288" s="1087"/>
      <c r="ZX288" s="1087"/>
      <c r="ZY288" s="1087"/>
      <c r="ZZ288" s="1087"/>
      <c r="AAA288" s="1087"/>
      <c r="AAB288" s="1087"/>
      <c r="AAC288" s="1087"/>
      <c r="AAD288" s="1087"/>
      <c r="AAE288" s="1087"/>
      <c r="AAF288" s="1087"/>
      <c r="AAG288" s="1087"/>
      <c r="AAH288" s="1087"/>
      <c r="AAI288" s="1087"/>
      <c r="AAJ288" s="1087"/>
      <c r="AAK288" s="1087"/>
      <c r="AAL288" s="1087"/>
      <c r="AAM288" s="1087"/>
      <c r="AAN288" s="1087"/>
      <c r="AAO288" s="1087"/>
      <c r="AAP288" s="1087"/>
      <c r="AAQ288" s="1087"/>
      <c r="AAR288" s="1087"/>
      <c r="AAS288" s="1087"/>
      <c r="AAT288" s="1087"/>
      <c r="AAU288" s="1087"/>
      <c r="AAV288" s="1087"/>
      <c r="AAW288" s="1087"/>
      <c r="AAX288" s="1087"/>
      <c r="AAY288" s="1087"/>
      <c r="AAZ288" s="1087"/>
      <c r="ABA288" s="1087"/>
      <c r="ABB288" s="1087"/>
      <c r="ABC288" s="1087"/>
      <c r="ABD288" s="1087"/>
      <c r="ABE288" s="1087"/>
      <c r="ABF288" s="1087"/>
      <c r="ABG288" s="1087"/>
      <c r="ABH288" s="1087"/>
      <c r="ABI288" s="1087"/>
      <c r="ABJ288" s="1087"/>
      <c r="ABK288" s="1087"/>
      <c r="ABL288" s="1087"/>
      <c r="ABM288" s="1087"/>
      <c r="ABN288" s="1087"/>
      <c r="ABO288" s="1087"/>
      <c r="ABP288" s="1087"/>
      <c r="ABQ288" s="1087"/>
      <c r="ABR288" s="1087"/>
      <c r="ABS288" s="1087"/>
      <c r="ABT288" s="1087"/>
      <c r="ABU288" s="1087"/>
      <c r="ABV288" s="1087"/>
      <c r="ABW288" s="1087"/>
      <c r="ABX288" s="1087"/>
      <c r="ABY288" s="1087"/>
      <c r="ABZ288" s="1087"/>
      <c r="ACA288" s="1087"/>
      <c r="ACB288" s="1087"/>
      <c r="ACC288" s="1087"/>
      <c r="ACD288" s="1087"/>
      <c r="ACE288" s="1087"/>
      <c r="ACF288" s="1087"/>
      <c r="ACG288" s="1087"/>
      <c r="ACH288" s="1087"/>
      <c r="ACI288" s="1087"/>
      <c r="ACJ288" s="1087"/>
      <c r="ACK288" s="1087"/>
      <c r="ACL288" s="1087"/>
      <c r="ACM288" s="1087"/>
      <c r="ACN288" s="1087"/>
      <c r="ACO288" s="1087"/>
      <c r="ACP288" s="1087"/>
      <c r="ACQ288" s="1087"/>
      <c r="ACR288" s="1087"/>
      <c r="ACS288" s="1087"/>
      <c r="ACT288" s="1087"/>
      <c r="ACU288" s="1087"/>
      <c r="ACV288" s="1087"/>
      <c r="ACW288" s="1087"/>
      <c r="ACX288" s="1087"/>
      <c r="ACY288" s="1087"/>
      <c r="ACZ288" s="1087"/>
      <c r="ADA288" s="1087"/>
      <c r="ADB288" s="1087"/>
      <c r="ADC288" s="1087"/>
      <c r="ADD288" s="1087"/>
      <c r="ADE288" s="1087"/>
      <c r="ADF288" s="1087"/>
      <c r="ADG288" s="1087"/>
      <c r="ADH288" s="1087"/>
      <c r="ADI288" s="1087"/>
      <c r="ADJ288" s="1087"/>
      <c r="ADK288" s="1087"/>
      <c r="ADL288" s="1087"/>
      <c r="ADM288" s="1087"/>
      <c r="ADN288" s="1087"/>
      <c r="ADO288" s="1087"/>
      <c r="ADP288" s="1087"/>
      <c r="ADQ288" s="1087"/>
      <c r="ADR288" s="1087"/>
      <c r="ADS288" s="1087"/>
      <c r="ADT288" s="1087"/>
      <c r="ADU288" s="1087"/>
      <c r="ADV288" s="1087"/>
      <c r="ADW288" s="1087"/>
      <c r="ADX288" s="1087"/>
      <c r="ADY288" s="1087"/>
      <c r="ADZ288" s="1087"/>
      <c r="AEA288" s="1087"/>
      <c r="AEB288" s="1087"/>
      <c r="AEC288" s="1087"/>
      <c r="AED288" s="1087"/>
      <c r="AEE288" s="1087"/>
      <c r="AEF288" s="1087"/>
      <c r="AEG288" s="1087"/>
      <c r="AEH288" s="1087"/>
      <c r="AEI288" s="1087"/>
      <c r="AEJ288" s="1087"/>
      <c r="AEK288" s="1087"/>
      <c r="AEL288" s="1087"/>
      <c r="AEM288" s="1087"/>
      <c r="AEN288" s="1087"/>
      <c r="AEO288" s="1087"/>
      <c r="AEP288" s="1087"/>
      <c r="AEQ288" s="1087"/>
      <c r="AER288" s="1087"/>
      <c r="AES288" s="1087"/>
      <c r="AET288" s="1087"/>
      <c r="AEU288" s="1087"/>
      <c r="AEV288" s="1087"/>
      <c r="AEW288" s="1087"/>
      <c r="AEX288" s="1087"/>
      <c r="AEY288" s="1087"/>
      <c r="AEZ288" s="1087"/>
      <c r="AFA288" s="1087"/>
      <c r="AFB288" s="1087"/>
      <c r="AFC288" s="1087"/>
      <c r="AFD288" s="1087"/>
      <c r="AFE288" s="1087"/>
      <c r="AFF288" s="1087"/>
      <c r="AFG288" s="1087"/>
      <c r="AFH288" s="1087"/>
      <c r="AFI288" s="1087"/>
      <c r="AFJ288" s="1087"/>
      <c r="AFK288" s="1087"/>
      <c r="AFL288" s="1087"/>
      <c r="AFM288" s="1087"/>
      <c r="AFN288" s="1087"/>
      <c r="AFO288" s="1087"/>
      <c r="AFP288" s="1087"/>
      <c r="AFQ288" s="1087"/>
      <c r="AFR288" s="1087"/>
      <c r="AFS288" s="1087"/>
      <c r="AFT288" s="1087"/>
      <c r="AFU288" s="1087"/>
      <c r="AFV288" s="1087"/>
      <c r="AFW288" s="1087"/>
      <c r="AFX288" s="1087"/>
      <c r="AFY288" s="1087"/>
      <c r="AFZ288" s="1087"/>
      <c r="AGA288" s="1087"/>
      <c r="AGB288" s="1087"/>
      <c r="AGC288" s="1087"/>
      <c r="AGD288" s="1087"/>
      <c r="AGE288" s="1087"/>
      <c r="AGF288" s="1087"/>
      <c r="AGG288" s="1087"/>
      <c r="AGH288" s="1087"/>
      <c r="AGI288" s="1087"/>
      <c r="AGJ288" s="1087"/>
      <c r="AGK288" s="1087"/>
      <c r="AGL288" s="1087"/>
      <c r="AGM288" s="1087"/>
      <c r="AGN288" s="1087"/>
      <c r="AGO288" s="1087"/>
      <c r="AGP288" s="1087"/>
      <c r="AGQ288" s="1087"/>
      <c r="AGR288" s="1087"/>
      <c r="AGS288" s="1087"/>
      <c r="AGT288" s="1087"/>
      <c r="AGU288" s="1087"/>
      <c r="AGV288" s="1087"/>
      <c r="AGW288" s="1087"/>
      <c r="AGX288" s="1087"/>
      <c r="AGY288" s="1087"/>
      <c r="AGZ288" s="1087"/>
      <c r="AHA288" s="1087"/>
      <c r="AHB288" s="1087"/>
      <c r="AHC288" s="1087"/>
      <c r="AHD288" s="1087"/>
      <c r="AHE288" s="1087"/>
      <c r="AHF288" s="1087"/>
      <c r="AHG288" s="1087"/>
      <c r="AHH288" s="1087"/>
      <c r="AHI288" s="1087"/>
      <c r="AHJ288" s="1087"/>
      <c r="AHK288" s="1087"/>
      <c r="AHL288" s="1087"/>
      <c r="AHM288" s="1087"/>
      <c r="AHN288" s="1087"/>
      <c r="AHO288" s="1087"/>
      <c r="AHP288" s="1087"/>
      <c r="AHQ288" s="1087"/>
      <c r="AHR288" s="1087"/>
      <c r="AHS288" s="1087"/>
      <c r="AHT288" s="1087"/>
      <c r="AHU288" s="1087"/>
      <c r="AHV288" s="1087"/>
      <c r="AHW288" s="1087"/>
      <c r="AHX288" s="1087"/>
      <c r="AHY288" s="1087"/>
      <c r="AHZ288" s="1087"/>
      <c r="AIA288" s="1087"/>
      <c r="AIB288" s="1087"/>
      <c r="AIC288" s="1087"/>
      <c r="AID288" s="1087"/>
      <c r="AIE288" s="1087"/>
      <c r="AIF288" s="1087"/>
      <c r="AIG288" s="1087"/>
      <c r="AIH288" s="1087"/>
      <c r="AII288" s="1087"/>
      <c r="AIJ288" s="1087"/>
      <c r="AIK288" s="1087"/>
      <c r="AIL288" s="1087"/>
      <c r="AIM288" s="1087"/>
      <c r="AIN288" s="1087"/>
      <c r="AIO288" s="1087"/>
      <c r="AIP288" s="1087"/>
      <c r="AIQ288" s="1087"/>
      <c r="AIR288" s="1087"/>
      <c r="AIS288" s="1087"/>
      <c r="AIT288" s="1087"/>
      <c r="AIU288" s="1087"/>
      <c r="AIV288" s="1087"/>
      <c r="AIW288" s="1087"/>
      <c r="AIX288" s="1087"/>
      <c r="AIY288" s="1087"/>
      <c r="AIZ288" s="1087"/>
      <c r="AJA288" s="1087"/>
      <c r="AJB288" s="1087"/>
      <c r="AJC288" s="1087"/>
      <c r="AJD288" s="1087"/>
      <c r="AJE288" s="1087"/>
      <c r="AJF288" s="1087"/>
      <c r="AJG288" s="1087"/>
      <c r="AJH288" s="1087"/>
      <c r="AJI288" s="1087"/>
      <c r="AJJ288" s="1087"/>
      <c r="AJK288" s="1087"/>
      <c r="AJL288" s="1087"/>
      <c r="AJM288" s="1087"/>
      <c r="AJN288" s="1087"/>
      <c r="AJO288" s="1087"/>
      <c r="AJP288" s="1087"/>
      <c r="AJQ288" s="1087"/>
      <c r="AJR288" s="1087"/>
      <c r="AJS288" s="1087"/>
      <c r="AJT288" s="1087"/>
      <c r="AJU288" s="1087"/>
      <c r="AJV288" s="1087"/>
      <c r="AJW288" s="1087"/>
      <c r="AJX288" s="1087"/>
      <c r="AJY288" s="1087"/>
      <c r="AJZ288" s="1087"/>
      <c r="AKA288" s="1087"/>
      <c r="AKB288" s="1087"/>
      <c r="AKC288" s="1087"/>
      <c r="AKD288" s="1087"/>
      <c r="AKE288" s="1087"/>
      <c r="AKF288" s="1087"/>
      <c r="AKG288" s="1087"/>
      <c r="AKH288" s="1087"/>
      <c r="AKI288" s="1087"/>
      <c r="AKJ288" s="1087"/>
      <c r="AKK288" s="1087"/>
      <c r="AKL288" s="1087"/>
      <c r="AKM288" s="1087"/>
      <c r="AKN288" s="1087"/>
      <c r="AKO288" s="1087"/>
      <c r="AKP288" s="1087"/>
      <c r="AKQ288" s="1087"/>
      <c r="AKR288" s="1087"/>
      <c r="AKS288" s="1087"/>
      <c r="AKT288" s="1087"/>
      <c r="AKU288" s="1087"/>
      <c r="AKV288" s="1087"/>
      <c r="AKW288" s="1087"/>
      <c r="AKX288" s="1087"/>
      <c r="AKY288" s="1087"/>
      <c r="AKZ288" s="1087"/>
      <c r="ALA288" s="1087"/>
      <c r="ALB288" s="1087"/>
      <c r="ALC288" s="1087"/>
      <c r="ALD288" s="1087"/>
      <c r="ALE288" s="1087"/>
      <c r="ALF288" s="1087"/>
      <c r="ALG288" s="1087"/>
      <c r="ALH288" s="1087"/>
      <c r="ALI288" s="1087"/>
      <c r="ALJ288" s="1087"/>
      <c r="ALK288" s="1087"/>
      <c r="ALL288" s="1087"/>
      <c r="ALM288" s="1087"/>
      <c r="ALN288" s="1087"/>
      <c r="ALO288" s="1087"/>
      <c r="ALP288" s="1087"/>
      <c r="ALQ288" s="1087"/>
      <c r="ALR288" s="1087"/>
      <c r="ALS288" s="1087"/>
      <c r="ALT288" s="1087"/>
      <c r="ALU288" s="1087"/>
      <c r="ALV288" s="1087"/>
      <c r="ALW288" s="1087"/>
      <c r="ALX288" s="1087"/>
      <c r="ALY288" s="1087"/>
      <c r="ALZ288" s="1087"/>
      <c r="AMA288" s="1087"/>
      <c r="AMB288" s="1087"/>
      <c r="AMC288" s="1087"/>
      <c r="AMD288" s="1087"/>
      <c r="AME288" s="1087"/>
      <c r="AMF288" s="1087"/>
      <c r="AMG288" s="1087"/>
      <c r="AMH288" s="1087"/>
    </row>
    <row r="289" spans="1:1024" s="1106" customFormat="1" ht="12" x14ac:dyDescent="0.2">
      <c r="A289" s="1113" t="s">
        <v>2893</v>
      </c>
      <c r="B289" s="793" t="s">
        <v>555</v>
      </c>
      <c r="C289" s="1085">
        <v>1000000</v>
      </c>
      <c r="D289" s="1085">
        <v>0</v>
      </c>
      <c r="E289" s="1085">
        <v>1000000</v>
      </c>
      <c r="F289" s="1085">
        <v>272699490</v>
      </c>
      <c r="G289" s="1085">
        <v>-271699490</v>
      </c>
      <c r="H289" s="1357">
        <f t="shared" si="7"/>
        <v>272.69949000000003</v>
      </c>
      <c r="AMI289" s="793"/>
      <c r="AMJ289" s="793"/>
    </row>
    <row r="290" spans="1:1024" s="793" customFormat="1" ht="12" x14ac:dyDescent="0.2">
      <c r="A290" s="1113" t="s">
        <v>2894</v>
      </c>
      <c r="B290" s="793" t="s">
        <v>570</v>
      </c>
      <c r="C290" s="1085">
        <v>125000000</v>
      </c>
      <c r="D290" s="1085">
        <v>0</v>
      </c>
      <c r="E290" s="1085">
        <v>125000000</v>
      </c>
      <c r="F290" s="1085">
        <v>0</v>
      </c>
      <c r="G290" s="1085">
        <v>125000000</v>
      </c>
      <c r="H290" s="1357">
        <f t="shared" si="7"/>
        <v>0</v>
      </c>
      <c r="I290" s="1087"/>
      <c r="J290" s="1087"/>
      <c r="K290" s="1087"/>
      <c r="L290" s="1087"/>
      <c r="M290" s="1087"/>
      <c r="N290" s="1087"/>
      <c r="O290" s="1087"/>
      <c r="P290" s="1087"/>
      <c r="Q290" s="1087"/>
      <c r="R290" s="1087"/>
      <c r="S290" s="1087"/>
      <c r="T290" s="1087"/>
      <c r="U290" s="1087"/>
      <c r="V290" s="1087"/>
      <c r="W290" s="1087"/>
      <c r="X290" s="1087"/>
      <c r="Y290" s="1087"/>
      <c r="Z290" s="1087"/>
      <c r="AA290" s="1087"/>
      <c r="AB290" s="1087"/>
      <c r="AC290" s="1087"/>
      <c r="AD290" s="1087"/>
      <c r="AE290" s="1087"/>
      <c r="AF290" s="1087"/>
      <c r="AG290" s="1087"/>
      <c r="AH290" s="1087"/>
      <c r="AI290" s="1087"/>
      <c r="AJ290" s="1087"/>
      <c r="AK290" s="1087"/>
      <c r="AL290" s="1087"/>
      <c r="AM290" s="1087"/>
      <c r="AN290" s="1087"/>
      <c r="AO290" s="1087"/>
      <c r="AP290" s="1087"/>
      <c r="AQ290" s="1087"/>
      <c r="AR290" s="1087"/>
      <c r="AS290" s="1087"/>
      <c r="AT290" s="1087"/>
      <c r="AU290" s="1087"/>
      <c r="AV290" s="1087"/>
      <c r="AW290" s="1087"/>
      <c r="AX290" s="1087"/>
      <c r="AY290" s="1087"/>
      <c r="AZ290" s="1087"/>
      <c r="BA290" s="1087"/>
      <c r="BB290" s="1087"/>
      <c r="BC290" s="1087"/>
      <c r="BD290" s="1087"/>
      <c r="BE290" s="1087"/>
      <c r="BF290" s="1087"/>
      <c r="BG290" s="1087"/>
      <c r="BH290" s="1087"/>
      <c r="BI290" s="1087"/>
      <c r="BJ290" s="1087"/>
      <c r="BK290" s="1087"/>
      <c r="BL290" s="1087"/>
      <c r="BM290" s="1087"/>
      <c r="BN290" s="1087"/>
      <c r="BO290" s="1087"/>
      <c r="BP290" s="1087"/>
      <c r="BQ290" s="1087"/>
      <c r="BR290" s="1087"/>
      <c r="BS290" s="1087"/>
      <c r="BT290" s="1087"/>
      <c r="BU290" s="1087"/>
      <c r="BV290" s="1087"/>
      <c r="BW290" s="1087"/>
      <c r="BX290" s="1087"/>
      <c r="BY290" s="1087"/>
      <c r="BZ290" s="1087"/>
      <c r="CA290" s="1087"/>
      <c r="CB290" s="1087"/>
      <c r="CC290" s="1087"/>
      <c r="CD290" s="1087"/>
      <c r="CE290" s="1087"/>
      <c r="CF290" s="1087"/>
      <c r="CG290" s="1087"/>
      <c r="CH290" s="1087"/>
      <c r="CI290" s="1087"/>
      <c r="CJ290" s="1087"/>
      <c r="CK290" s="1087"/>
      <c r="CL290" s="1087"/>
      <c r="CM290" s="1087"/>
      <c r="CN290" s="1087"/>
      <c r="CO290" s="1087"/>
      <c r="CP290" s="1087"/>
      <c r="CQ290" s="1087"/>
      <c r="CR290" s="1087"/>
      <c r="CS290" s="1087"/>
      <c r="CT290" s="1087"/>
      <c r="CU290" s="1087"/>
      <c r="CV290" s="1087"/>
      <c r="CW290" s="1087"/>
      <c r="CX290" s="1087"/>
      <c r="CY290" s="1087"/>
      <c r="CZ290" s="1087"/>
      <c r="DA290" s="1087"/>
      <c r="DB290" s="1087"/>
      <c r="DC290" s="1087"/>
      <c r="DD290" s="1087"/>
      <c r="DE290" s="1087"/>
      <c r="DF290" s="1087"/>
      <c r="DG290" s="1087"/>
      <c r="DH290" s="1087"/>
      <c r="DI290" s="1087"/>
      <c r="DJ290" s="1087"/>
      <c r="DK290" s="1087"/>
      <c r="DL290" s="1087"/>
      <c r="DM290" s="1087"/>
      <c r="DN290" s="1087"/>
      <c r="DO290" s="1087"/>
      <c r="DP290" s="1087"/>
      <c r="DQ290" s="1087"/>
      <c r="DR290" s="1087"/>
      <c r="DS290" s="1087"/>
      <c r="DT290" s="1087"/>
      <c r="DU290" s="1087"/>
      <c r="DV290" s="1087"/>
      <c r="DW290" s="1087"/>
      <c r="DX290" s="1087"/>
      <c r="DY290" s="1087"/>
      <c r="DZ290" s="1087"/>
      <c r="EA290" s="1087"/>
      <c r="EB290" s="1087"/>
      <c r="EC290" s="1087"/>
      <c r="ED290" s="1087"/>
      <c r="EE290" s="1087"/>
      <c r="EF290" s="1087"/>
      <c r="EG290" s="1087"/>
      <c r="EH290" s="1087"/>
      <c r="EI290" s="1087"/>
      <c r="EJ290" s="1087"/>
      <c r="EK290" s="1087"/>
      <c r="EL290" s="1087"/>
      <c r="EM290" s="1087"/>
      <c r="EN290" s="1087"/>
      <c r="EO290" s="1087"/>
      <c r="EP290" s="1087"/>
      <c r="EQ290" s="1087"/>
      <c r="ER290" s="1087"/>
      <c r="ES290" s="1087"/>
      <c r="ET290" s="1087"/>
      <c r="EU290" s="1087"/>
      <c r="EV290" s="1087"/>
      <c r="EW290" s="1087"/>
      <c r="EX290" s="1087"/>
      <c r="EY290" s="1087"/>
      <c r="EZ290" s="1087"/>
      <c r="FA290" s="1087"/>
      <c r="FB290" s="1087"/>
      <c r="FC290" s="1087"/>
      <c r="FD290" s="1087"/>
      <c r="FE290" s="1087"/>
      <c r="FF290" s="1087"/>
      <c r="FG290" s="1087"/>
      <c r="FH290" s="1087"/>
      <c r="FI290" s="1087"/>
      <c r="FJ290" s="1087"/>
      <c r="FK290" s="1087"/>
      <c r="FL290" s="1087"/>
      <c r="FM290" s="1087"/>
      <c r="FN290" s="1087"/>
      <c r="FO290" s="1087"/>
      <c r="FP290" s="1087"/>
      <c r="FQ290" s="1087"/>
      <c r="FR290" s="1087"/>
      <c r="FS290" s="1087"/>
      <c r="FT290" s="1087"/>
      <c r="FU290" s="1087"/>
      <c r="FV290" s="1087"/>
      <c r="FW290" s="1087"/>
      <c r="FX290" s="1087"/>
      <c r="FY290" s="1087"/>
      <c r="FZ290" s="1087"/>
      <c r="GA290" s="1087"/>
      <c r="GB290" s="1087"/>
      <c r="GC290" s="1087"/>
      <c r="GD290" s="1087"/>
      <c r="GE290" s="1087"/>
      <c r="GF290" s="1087"/>
      <c r="GG290" s="1087"/>
      <c r="GH290" s="1087"/>
      <c r="GI290" s="1087"/>
      <c r="GJ290" s="1087"/>
      <c r="GK290" s="1087"/>
      <c r="GL290" s="1087"/>
      <c r="GM290" s="1087"/>
      <c r="GN290" s="1087"/>
      <c r="GO290" s="1087"/>
      <c r="GP290" s="1087"/>
      <c r="GQ290" s="1087"/>
      <c r="GR290" s="1087"/>
      <c r="GS290" s="1087"/>
      <c r="GT290" s="1087"/>
      <c r="GU290" s="1087"/>
      <c r="GV290" s="1087"/>
      <c r="GW290" s="1087"/>
      <c r="GX290" s="1087"/>
      <c r="GY290" s="1087"/>
      <c r="GZ290" s="1087"/>
      <c r="HA290" s="1087"/>
      <c r="HB290" s="1087"/>
      <c r="HC290" s="1087"/>
      <c r="HD290" s="1087"/>
      <c r="HE290" s="1087"/>
      <c r="HF290" s="1087"/>
      <c r="HG290" s="1087"/>
      <c r="HH290" s="1087"/>
      <c r="HI290" s="1087"/>
      <c r="HJ290" s="1087"/>
      <c r="HK290" s="1087"/>
      <c r="HL290" s="1087"/>
      <c r="HM290" s="1087"/>
      <c r="HN290" s="1087"/>
      <c r="HO290" s="1087"/>
      <c r="HP290" s="1087"/>
      <c r="HQ290" s="1087"/>
      <c r="HR290" s="1087"/>
      <c r="HS290" s="1087"/>
      <c r="HT290" s="1087"/>
      <c r="HU290" s="1087"/>
      <c r="HV290" s="1087"/>
      <c r="HW290" s="1087"/>
      <c r="HX290" s="1087"/>
      <c r="HY290" s="1087"/>
      <c r="HZ290" s="1087"/>
      <c r="IA290" s="1087"/>
      <c r="IB290" s="1087"/>
      <c r="IC290" s="1087"/>
      <c r="ID290" s="1087"/>
      <c r="IE290" s="1087"/>
      <c r="IF290" s="1087"/>
      <c r="IG290" s="1087"/>
      <c r="IH290" s="1087"/>
      <c r="II290" s="1087"/>
      <c r="IJ290" s="1087"/>
      <c r="IK290" s="1087"/>
      <c r="IL290" s="1087"/>
      <c r="IM290" s="1087"/>
      <c r="IN290" s="1087"/>
      <c r="IO290" s="1087"/>
      <c r="IP290" s="1087"/>
      <c r="IQ290" s="1087"/>
      <c r="IR290" s="1087"/>
      <c r="IS290" s="1087"/>
      <c r="IT290" s="1087"/>
      <c r="IU290" s="1087"/>
      <c r="IV290" s="1087"/>
      <c r="IW290" s="1087"/>
      <c r="IX290" s="1087"/>
      <c r="IY290" s="1087"/>
      <c r="IZ290" s="1087"/>
      <c r="JA290" s="1087"/>
      <c r="JB290" s="1087"/>
      <c r="JC290" s="1087"/>
      <c r="JD290" s="1087"/>
      <c r="JE290" s="1087"/>
      <c r="JF290" s="1087"/>
      <c r="JG290" s="1087"/>
      <c r="JH290" s="1087"/>
      <c r="JI290" s="1087"/>
      <c r="JJ290" s="1087"/>
      <c r="JK290" s="1087"/>
      <c r="JL290" s="1087"/>
      <c r="JM290" s="1087"/>
      <c r="JN290" s="1087"/>
      <c r="JO290" s="1087"/>
      <c r="JP290" s="1087"/>
      <c r="JQ290" s="1087"/>
      <c r="JR290" s="1087"/>
      <c r="JS290" s="1087"/>
      <c r="JT290" s="1087"/>
      <c r="JU290" s="1087"/>
      <c r="JV290" s="1087"/>
      <c r="JW290" s="1087"/>
      <c r="JX290" s="1087"/>
      <c r="JY290" s="1087"/>
      <c r="JZ290" s="1087"/>
      <c r="KA290" s="1087"/>
      <c r="KB290" s="1087"/>
      <c r="KC290" s="1087"/>
      <c r="KD290" s="1087"/>
      <c r="KE290" s="1087"/>
      <c r="KF290" s="1087"/>
      <c r="KG290" s="1087"/>
      <c r="KH290" s="1087"/>
      <c r="KI290" s="1087"/>
      <c r="KJ290" s="1087"/>
      <c r="KK290" s="1087"/>
      <c r="KL290" s="1087"/>
      <c r="KM290" s="1087"/>
      <c r="KN290" s="1087"/>
      <c r="KO290" s="1087"/>
      <c r="KP290" s="1087"/>
      <c r="KQ290" s="1087"/>
      <c r="KR290" s="1087"/>
      <c r="KS290" s="1087"/>
      <c r="KT290" s="1087"/>
      <c r="KU290" s="1087"/>
      <c r="KV290" s="1087"/>
      <c r="KW290" s="1087"/>
      <c r="KX290" s="1087"/>
      <c r="KY290" s="1087"/>
      <c r="KZ290" s="1087"/>
      <c r="LA290" s="1087"/>
      <c r="LB290" s="1087"/>
      <c r="LC290" s="1087"/>
      <c r="LD290" s="1087"/>
      <c r="LE290" s="1087"/>
      <c r="LF290" s="1087"/>
      <c r="LG290" s="1087"/>
      <c r="LH290" s="1087"/>
      <c r="LI290" s="1087"/>
      <c r="LJ290" s="1087"/>
      <c r="LK290" s="1087"/>
      <c r="LL290" s="1087"/>
      <c r="LM290" s="1087"/>
      <c r="LN290" s="1087"/>
      <c r="LO290" s="1087"/>
      <c r="LP290" s="1087"/>
      <c r="LQ290" s="1087"/>
      <c r="LR290" s="1087"/>
      <c r="LS290" s="1087"/>
      <c r="LT290" s="1087"/>
      <c r="LU290" s="1087"/>
      <c r="LV290" s="1087"/>
      <c r="LW290" s="1087"/>
      <c r="LX290" s="1087"/>
      <c r="LY290" s="1087"/>
      <c r="LZ290" s="1087"/>
      <c r="MA290" s="1087"/>
      <c r="MB290" s="1087"/>
      <c r="MC290" s="1087"/>
      <c r="MD290" s="1087"/>
      <c r="ME290" s="1087"/>
      <c r="MF290" s="1087"/>
      <c r="MG290" s="1087"/>
      <c r="MH290" s="1087"/>
      <c r="MI290" s="1087"/>
      <c r="MJ290" s="1087"/>
      <c r="MK290" s="1087"/>
      <c r="ML290" s="1087"/>
      <c r="MM290" s="1087"/>
      <c r="MN290" s="1087"/>
      <c r="MO290" s="1087"/>
      <c r="MP290" s="1087"/>
      <c r="MQ290" s="1087"/>
      <c r="MR290" s="1087"/>
      <c r="MS290" s="1087"/>
      <c r="MT290" s="1087"/>
      <c r="MU290" s="1087"/>
      <c r="MV290" s="1087"/>
      <c r="MW290" s="1087"/>
      <c r="MX290" s="1087"/>
      <c r="MY290" s="1087"/>
      <c r="MZ290" s="1087"/>
      <c r="NA290" s="1087"/>
      <c r="NB290" s="1087"/>
      <c r="NC290" s="1087"/>
      <c r="ND290" s="1087"/>
      <c r="NE290" s="1087"/>
      <c r="NF290" s="1087"/>
      <c r="NG290" s="1087"/>
      <c r="NH290" s="1087"/>
      <c r="NI290" s="1087"/>
      <c r="NJ290" s="1087"/>
      <c r="NK290" s="1087"/>
      <c r="NL290" s="1087"/>
      <c r="NM290" s="1087"/>
      <c r="NN290" s="1087"/>
      <c r="NO290" s="1087"/>
      <c r="NP290" s="1087"/>
      <c r="NQ290" s="1087"/>
      <c r="NR290" s="1087"/>
      <c r="NS290" s="1087"/>
      <c r="NT290" s="1087"/>
      <c r="NU290" s="1087"/>
      <c r="NV290" s="1087"/>
      <c r="NW290" s="1087"/>
      <c r="NX290" s="1087"/>
      <c r="NY290" s="1087"/>
      <c r="NZ290" s="1087"/>
      <c r="OA290" s="1087"/>
      <c r="OB290" s="1087"/>
      <c r="OC290" s="1087"/>
      <c r="OD290" s="1087"/>
      <c r="OE290" s="1087"/>
      <c r="OF290" s="1087"/>
      <c r="OG290" s="1087"/>
      <c r="OH290" s="1087"/>
      <c r="OI290" s="1087"/>
      <c r="OJ290" s="1087"/>
      <c r="OK290" s="1087"/>
      <c r="OL290" s="1087"/>
      <c r="OM290" s="1087"/>
      <c r="ON290" s="1087"/>
      <c r="OO290" s="1087"/>
      <c r="OP290" s="1087"/>
      <c r="OQ290" s="1087"/>
      <c r="OR290" s="1087"/>
      <c r="OS290" s="1087"/>
      <c r="OT290" s="1087"/>
      <c r="OU290" s="1087"/>
      <c r="OV290" s="1087"/>
      <c r="OW290" s="1087"/>
      <c r="OX290" s="1087"/>
      <c r="OY290" s="1087"/>
      <c r="OZ290" s="1087"/>
      <c r="PA290" s="1087"/>
      <c r="PB290" s="1087"/>
      <c r="PC290" s="1087"/>
      <c r="PD290" s="1087"/>
      <c r="PE290" s="1087"/>
      <c r="PF290" s="1087"/>
      <c r="PG290" s="1087"/>
      <c r="PH290" s="1087"/>
      <c r="PI290" s="1087"/>
      <c r="PJ290" s="1087"/>
      <c r="PK290" s="1087"/>
      <c r="PL290" s="1087"/>
      <c r="PM290" s="1087"/>
      <c r="PN290" s="1087"/>
      <c r="PO290" s="1087"/>
      <c r="PP290" s="1087"/>
      <c r="PQ290" s="1087"/>
      <c r="PR290" s="1087"/>
      <c r="PS290" s="1087"/>
      <c r="PT290" s="1087"/>
      <c r="PU290" s="1087"/>
      <c r="PV290" s="1087"/>
      <c r="PW290" s="1087"/>
      <c r="PX290" s="1087"/>
      <c r="PY290" s="1087"/>
      <c r="PZ290" s="1087"/>
      <c r="QA290" s="1087"/>
      <c r="QB290" s="1087"/>
      <c r="QC290" s="1087"/>
      <c r="QD290" s="1087"/>
      <c r="QE290" s="1087"/>
      <c r="QF290" s="1087"/>
      <c r="QG290" s="1087"/>
      <c r="QH290" s="1087"/>
      <c r="QI290" s="1087"/>
      <c r="QJ290" s="1087"/>
      <c r="QK290" s="1087"/>
      <c r="QL290" s="1087"/>
      <c r="QM290" s="1087"/>
      <c r="QN290" s="1087"/>
      <c r="QO290" s="1087"/>
      <c r="QP290" s="1087"/>
      <c r="QQ290" s="1087"/>
      <c r="QR290" s="1087"/>
      <c r="QS290" s="1087"/>
      <c r="QT290" s="1087"/>
      <c r="QU290" s="1087"/>
      <c r="QV290" s="1087"/>
      <c r="QW290" s="1087"/>
      <c r="QX290" s="1087"/>
      <c r="QY290" s="1087"/>
      <c r="QZ290" s="1087"/>
      <c r="RA290" s="1087"/>
      <c r="RB290" s="1087"/>
      <c r="RC290" s="1087"/>
      <c r="RD290" s="1087"/>
      <c r="RE290" s="1087"/>
      <c r="RF290" s="1087"/>
      <c r="RG290" s="1087"/>
      <c r="RH290" s="1087"/>
      <c r="RI290" s="1087"/>
      <c r="RJ290" s="1087"/>
      <c r="RK290" s="1087"/>
      <c r="RL290" s="1087"/>
      <c r="RM290" s="1087"/>
      <c r="RN290" s="1087"/>
      <c r="RO290" s="1087"/>
      <c r="RP290" s="1087"/>
      <c r="RQ290" s="1087"/>
      <c r="RR290" s="1087"/>
      <c r="RS290" s="1087"/>
      <c r="RT290" s="1087"/>
      <c r="RU290" s="1087"/>
      <c r="RV290" s="1087"/>
      <c r="RW290" s="1087"/>
      <c r="RX290" s="1087"/>
      <c r="RY290" s="1087"/>
      <c r="RZ290" s="1087"/>
      <c r="SA290" s="1087"/>
      <c r="SB290" s="1087"/>
      <c r="SC290" s="1087"/>
      <c r="SD290" s="1087"/>
      <c r="SE290" s="1087"/>
      <c r="SF290" s="1087"/>
      <c r="SG290" s="1087"/>
      <c r="SH290" s="1087"/>
      <c r="SI290" s="1087"/>
      <c r="SJ290" s="1087"/>
      <c r="SK290" s="1087"/>
      <c r="SL290" s="1087"/>
      <c r="SM290" s="1087"/>
      <c r="SN290" s="1087"/>
      <c r="SO290" s="1087"/>
      <c r="SP290" s="1087"/>
      <c r="SQ290" s="1087"/>
      <c r="SR290" s="1087"/>
      <c r="SS290" s="1087"/>
      <c r="ST290" s="1087"/>
      <c r="SU290" s="1087"/>
      <c r="SV290" s="1087"/>
      <c r="SW290" s="1087"/>
      <c r="SX290" s="1087"/>
      <c r="SY290" s="1087"/>
      <c r="SZ290" s="1087"/>
      <c r="TA290" s="1087"/>
      <c r="TB290" s="1087"/>
      <c r="TC290" s="1087"/>
      <c r="TD290" s="1087"/>
      <c r="TE290" s="1087"/>
      <c r="TF290" s="1087"/>
      <c r="TG290" s="1087"/>
      <c r="TH290" s="1087"/>
      <c r="TI290" s="1087"/>
      <c r="TJ290" s="1087"/>
      <c r="TK290" s="1087"/>
      <c r="TL290" s="1087"/>
      <c r="TM290" s="1087"/>
      <c r="TN290" s="1087"/>
      <c r="TO290" s="1087"/>
      <c r="TP290" s="1087"/>
      <c r="TQ290" s="1087"/>
      <c r="TR290" s="1087"/>
      <c r="TS290" s="1087"/>
      <c r="TT290" s="1087"/>
      <c r="TU290" s="1087"/>
      <c r="TV290" s="1087"/>
      <c r="TW290" s="1087"/>
      <c r="TX290" s="1087"/>
      <c r="TY290" s="1087"/>
      <c r="TZ290" s="1087"/>
      <c r="UA290" s="1087"/>
      <c r="UB290" s="1087"/>
      <c r="UC290" s="1087"/>
      <c r="UD290" s="1087"/>
      <c r="UE290" s="1087"/>
      <c r="UF290" s="1087"/>
      <c r="UG290" s="1087"/>
      <c r="UH290" s="1087"/>
      <c r="UI290" s="1087"/>
      <c r="UJ290" s="1087"/>
      <c r="UK290" s="1087"/>
      <c r="UL290" s="1087"/>
      <c r="UM290" s="1087"/>
      <c r="UN290" s="1087"/>
      <c r="UO290" s="1087"/>
      <c r="UP290" s="1087"/>
      <c r="UQ290" s="1087"/>
      <c r="UR290" s="1087"/>
      <c r="US290" s="1087"/>
      <c r="UT290" s="1087"/>
      <c r="UU290" s="1087"/>
      <c r="UV290" s="1087"/>
      <c r="UW290" s="1087"/>
      <c r="UX290" s="1087"/>
      <c r="UY290" s="1087"/>
      <c r="UZ290" s="1087"/>
      <c r="VA290" s="1087"/>
      <c r="VB290" s="1087"/>
      <c r="VC290" s="1087"/>
      <c r="VD290" s="1087"/>
      <c r="VE290" s="1087"/>
      <c r="VF290" s="1087"/>
      <c r="VG290" s="1087"/>
      <c r="VH290" s="1087"/>
      <c r="VI290" s="1087"/>
      <c r="VJ290" s="1087"/>
      <c r="VK290" s="1087"/>
      <c r="VL290" s="1087"/>
      <c r="VM290" s="1087"/>
      <c r="VN290" s="1087"/>
      <c r="VO290" s="1087"/>
      <c r="VP290" s="1087"/>
      <c r="VQ290" s="1087"/>
      <c r="VR290" s="1087"/>
      <c r="VS290" s="1087"/>
      <c r="VT290" s="1087"/>
      <c r="VU290" s="1087"/>
      <c r="VV290" s="1087"/>
      <c r="VW290" s="1087"/>
      <c r="VX290" s="1087"/>
      <c r="VY290" s="1087"/>
      <c r="VZ290" s="1087"/>
      <c r="WA290" s="1087"/>
      <c r="WB290" s="1087"/>
      <c r="WC290" s="1087"/>
      <c r="WD290" s="1087"/>
      <c r="WE290" s="1087"/>
      <c r="WF290" s="1087"/>
      <c r="WG290" s="1087"/>
      <c r="WH290" s="1087"/>
      <c r="WI290" s="1087"/>
      <c r="WJ290" s="1087"/>
      <c r="WK290" s="1087"/>
      <c r="WL290" s="1087"/>
      <c r="WM290" s="1087"/>
      <c r="WN290" s="1087"/>
      <c r="WO290" s="1087"/>
      <c r="WP290" s="1087"/>
      <c r="WQ290" s="1087"/>
      <c r="WR290" s="1087"/>
      <c r="WS290" s="1087"/>
      <c r="WT290" s="1087"/>
      <c r="WU290" s="1087"/>
      <c r="WV290" s="1087"/>
      <c r="WW290" s="1087"/>
      <c r="WX290" s="1087"/>
      <c r="WY290" s="1087"/>
      <c r="WZ290" s="1087"/>
      <c r="XA290" s="1087"/>
      <c r="XB290" s="1087"/>
      <c r="XC290" s="1087"/>
      <c r="XD290" s="1087"/>
      <c r="XE290" s="1087"/>
      <c r="XF290" s="1087"/>
      <c r="XG290" s="1087"/>
      <c r="XH290" s="1087"/>
      <c r="XI290" s="1087"/>
      <c r="XJ290" s="1087"/>
      <c r="XK290" s="1087"/>
      <c r="XL290" s="1087"/>
      <c r="XM290" s="1087"/>
      <c r="XN290" s="1087"/>
      <c r="XO290" s="1087"/>
      <c r="XP290" s="1087"/>
      <c r="XQ290" s="1087"/>
      <c r="XR290" s="1087"/>
      <c r="XS290" s="1087"/>
      <c r="XT290" s="1087"/>
      <c r="XU290" s="1087"/>
      <c r="XV290" s="1087"/>
      <c r="XW290" s="1087"/>
      <c r="XX290" s="1087"/>
      <c r="XY290" s="1087"/>
      <c r="XZ290" s="1087"/>
      <c r="YA290" s="1087"/>
      <c r="YB290" s="1087"/>
      <c r="YC290" s="1087"/>
      <c r="YD290" s="1087"/>
      <c r="YE290" s="1087"/>
      <c r="YF290" s="1087"/>
      <c r="YG290" s="1087"/>
      <c r="YH290" s="1087"/>
      <c r="YI290" s="1087"/>
      <c r="YJ290" s="1087"/>
      <c r="YK290" s="1087"/>
      <c r="YL290" s="1087"/>
      <c r="YM290" s="1087"/>
      <c r="YN290" s="1087"/>
      <c r="YO290" s="1087"/>
      <c r="YP290" s="1087"/>
      <c r="YQ290" s="1087"/>
      <c r="YR290" s="1087"/>
      <c r="YS290" s="1087"/>
      <c r="YT290" s="1087"/>
      <c r="YU290" s="1087"/>
      <c r="YV290" s="1087"/>
      <c r="YW290" s="1087"/>
      <c r="YX290" s="1087"/>
      <c r="YY290" s="1087"/>
      <c r="YZ290" s="1087"/>
      <c r="ZA290" s="1087"/>
      <c r="ZB290" s="1087"/>
      <c r="ZC290" s="1087"/>
      <c r="ZD290" s="1087"/>
      <c r="ZE290" s="1087"/>
      <c r="ZF290" s="1087"/>
      <c r="ZG290" s="1087"/>
      <c r="ZH290" s="1087"/>
      <c r="ZI290" s="1087"/>
      <c r="ZJ290" s="1087"/>
      <c r="ZK290" s="1087"/>
      <c r="ZL290" s="1087"/>
      <c r="ZM290" s="1087"/>
      <c r="ZN290" s="1087"/>
      <c r="ZO290" s="1087"/>
      <c r="ZP290" s="1087"/>
      <c r="ZQ290" s="1087"/>
      <c r="ZR290" s="1087"/>
      <c r="ZS290" s="1087"/>
      <c r="ZT290" s="1087"/>
      <c r="ZU290" s="1087"/>
      <c r="ZV290" s="1087"/>
      <c r="ZW290" s="1087"/>
      <c r="ZX290" s="1087"/>
      <c r="ZY290" s="1087"/>
      <c r="ZZ290" s="1087"/>
      <c r="AAA290" s="1087"/>
      <c r="AAB290" s="1087"/>
      <c r="AAC290" s="1087"/>
      <c r="AAD290" s="1087"/>
      <c r="AAE290" s="1087"/>
      <c r="AAF290" s="1087"/>
      <c r="AAG290" s="1087"/>
      <c r="AAH290" s="1087"/>
      <c r="AAI290" s="1087"/>
      <c r="AAJ290" s="1087"/>
      <c r="AAK290" s="1087"/>
      <c r="AAL290" s="1087"/>
      <c r="AAM290" s="1087"/>
      <c r="AAN290" s="1087"/>
      <c r="AAO290" s="1087"/>
      <c r="AAP290" s="1087"/>
      <c r="AAQ290" s="1087"/>
      <c r="AAR290" s="1087"/>
      <c r="AAS290" s="1087"/>
      <c r="AAT290" s="1087"/>
      <c r="AAU290" s="1087"/>
      <c r="AAV290" s="1087"/>
      <c r="AAW290" s="1087"/>
      <c r="AAX290" s="1087"/>
      <c r="AAY290" s="1087"/>
      <c r="AAZ290" s="1087"/>
      <c r="ABA290" s="1087"/>
      <c r="ABB290" s="1087"/>
      <c r="ABC290" s="1087"/>
      <c r="ABD290" s="1087"/>
      <c r="ABE290" s="1087"/>
      <c r="ABF290" s="1087"/>
      <c r="ABG290" s="1087"/>
      <c r="ABH290" s="1087"/>
      <c r="ABI290" s="1087"/>
      <c r="ABJ290" s="1087"/>
      <c r="ABK290" s="1087"/>
      <c r="ABL290" s="1087"/>
      <c r="ABM290" s="1087"/>
      <c r="ABN290" s="1087"/>
      <c r="ABO290" s="1087"/>
      <c r="ABP290" s="1087"/>
      <c r="ABQ290" s="1087"/>
      <c r="ABR290" s="1087"/>
      <c r="ABS290" s="1087"/>
      <c r="ABT290" s="1087"/>
      <c r="ABU290" s="1087"/>
      <c r="ABV290" s="1087"/>
      <c r="ABW290" s="1087"/>
      <c r="ABX290" s="1087"/>
      <c r="ABY290" s="1087"/>
      <c r="ABZ290" s="1087"/>
      <c r="ACA290" s="1087"/>
      <c r="ACB290" s="1087"/>
      <c r="ACC290" s="1087"/>
      <c r="ACD290" s="1087"/>
      <c r="ACE290" s="1087"/>
      <c r="ACF290" s="1087"/>
      <c r="ACG290" s="1087"/>
      <c r="ACH290" s="1087"/>
      <c r="ACI290" s="1087"/>
      <c r="ACJ290" s="1087"/>
      <c r="ACK290" s="1087"/>
      <c r="ACL290" s="1087"/>
      <c r="ACM290" s="1087"/>
      <c r="ACN290" s="1087"/>
      <c r="ACO290" s="1087"/>
      <c r="ACP290" s="1087"/>
      <c r="ACQ290" s="1087"/>
      <c r="ACR290" s="1087"/>
      <c r="ACS290" s="1087"/>
      <c r="ACT290" s="1087"/>
      <c r="ACU290" s="1087"/>
      <c r="ACV290" s="1087"/>
      <c r="ACW290" s="1087"/>
      <c r="ACX290" s="1087"/>
      <c r="ACY290" s="1087"/>
      <c r="ACZ290" s="1087"/>
      <c r="ADA290" s="1087"/>
      <c r="ADB290" s="1087"/>
      <c r="ADC290" s="1087"/>
      <c r="ADD290" s="1087"/>
      <c r="ADE290" s="1087"/>
      <c r="ADF290" s="1087"/>
      <c r="ADG290" s="1087"/>
      <c r="ADH290" s="1087"/>
      <c r="ADI290" s="1087"/>
      <c r="ADJ290" s="1087"/>
      <c r="ADK290" s="1087"/>
      <c r="ADL290" s="1087"/>
      <c r="ADM290" s="1087"/>
      <c r="ADN290" s="1087"/>
      <c r="ADO290" s="1087"/>
      <c r="ADP290" s="1087"/>
      <c r="ADQ290" s="1087"/>
      <c r="ADR290" s="1087"/>
      <c r="ADS290" s="1087"/>
      <c r="ADT290" s="1087"/>
      <c r="ADU290" s="1087"/>
      <c r="ADV290" s="1087"/>
      <c r="ADW290" s="1087"/>
      <c r="ADX290" s="1087"/>
      <c r="ADY290" s="1087"/>
      <c r="ADZ290" s="1087"/>
      <c r="AEA290" s="1087"/>
      <c r="AEB290" s="1087"/>
      <c r="AEC290" s="1087"/>
      <c r="AED290" s="1087"/>
      <c r="AEE290" s="1087"/>
      <c r="AEF290" s="1087"/>
      <c r="AEG290" s="1087"/>
      <c r="AEH290" s="1087"/>
      <c r="AEI290" s="1087"/>
      <c r="AEJ290" s="1087"/>
      <c r="AEK290" s="1087"/>
      <c r="AEL290" s="1087"/>
      <c r="AEM290" s="1087"/>
      <c r="AEN290" s="1087"/>
      <c r="AEO290" s="1087"/>
      <c r="AEP290" s="1087"/>
      <c r="AEQ290" s="1087"/>
      <c r="AER290" s="1087"/>
      <c r="AES290" s="1087"/>
      <c r="AET290" s="1087"/>
      <c r="AEU290" s="1087"/>
      <c r="AEV290" s="1087"/>
      <c r="AEW290" s="1087"/>
      <c r="AEX290" s="1087"/>
      <c r="AEY290" s="1087"/>
      <c r="AEZ290" s="1087"/>
      <c r="AFA290" s="1087"/>
      <c r="AFB290" s="1087"/>
      <c r="AFC290" s="1087"/>
      <c r="AFD290" s="1087"/>
      <c r="AFE290" s="1087"/>
      <c r="AFF290" s="1087"/>
      <c r="AFG290" s="1087"/>
      <c r="AFH290" s="1087"/>
      <c r="AFI290" s="1087"/>
      <c r="AFJ290" s="1087"/>
      <c r="AFK290" s="1087"/>
      <c r="AFL290" s="1087"/>
      <c r="AFM290" s="1087"/>
      <c r="AFN290" s="1087"/>
      <c r="AFO290" s="1087"/>
      <c r="AFP290" s="1087"/>
      <c r="AFQ290" s="1087"/>
      <c r="AFR290" s="1087"/>
      <c r="AFS290" s="1087"/>
      <c r="AFT290" s="1087"/>
      <c r="AFU290" s="1087"/>
      <c r="AFV290" s="1087"/>
      <c r="AFW290" s="1087"/>
      <c r="AFX290" s="1087"/>
      <c r="AFY290" s="1087"/>
      <c r="AFZ290" s="1087"/>
      <c r="AGA290" s="1087"/>
      <c r="AGB290" s="1087"/>
      <c r="AGC290" s="1087"/>
      <c r="AGD290" s="1087"/>
      <c r="AGE290" s="1087"/>
      <c r="AGF290" s="1087"/>
      <c r="AGG290" s="1087"/>
      <c r="AGH290" s="1087"/>
      <c r="AGI290" s="1087"/>
      <c r="AGJ290" s="1087"/>
      <c r="AGK290" s="1087"/>
      <c r="AGL290" s="1087"/>
      <c r="AGM290" s="1087"/>
      <c r="AGN290" s="1087"/>
      <c r="AGO290" s="1087"/>
      <c r="AGP290" s="1087"/>
      <c r="AGQ290" s="1087"/>
      <c r="AGR290" s="1087"/>
      <c r="AGS290" s="1087"/>
      <c r="AGT290" s="1087"/>
      <c r="AGU290" s="1087"/>
      <c r="AGV290" s="1087"/>
      <c r="AGW290" s="1087"/>
      <c r="AGX290" s="1087"/>
      <c r="AGY290" s="1087"/>
      <c r="AGZ290" s="1087"/>
      <c r="AHA290" s="1087"/>
      <c r="AHB290" s="1087"/>
      <c r="AHC290" s="1087"/>
      <c r="AHD290" s="1087"/>
      <c r="AHE290" s="1087"/>
      <c r="AHF290" s="1087"/>
      <c r="AHG290" s="1087"/>
      <c r="AHH290" s="1087"/>
      <c r="AHI290" s="1087"/>
      <c r="AHJ290" s="1087"/>
      <c r="AHK290" s="1087"/>
      <c r="AHL290" s="1087"/>
      <c r="AHM290" s="1087"/>
      <c r="AHN290" s="1087"/>
      <c r="AHO290" s="1087"/>
      <c r="AHP290" s="1087"/>
      <c r="AHQ290" s="1087"/>
      <c r="AHR290" s="1087"/>
      <c r="AHS290" s="1087"/>
      <c r="AHT290" s="1087"/>
      <c r="AHU290" s="1087"/>
      <c r="AHV290" s="1087"/>
      <c r="AHW290" s="1087"/>
      <c r="AHX290" s="1087"/>
      <c r="AHY290" s="1087"/>
      <c r="AHZ290" s="1087"/>
      <c r="AIA290" s="1087"/>
      <c r="AIB290" s="1087"/>
      <c r="AIC290" s="1087"/>
      <c r="AID290" s="1087"/>
      <c r="AIE290" s="1087"/>
      <c r="AIF290" s="1087"/>
      <c r="AIG290" s="1087"/>
      <c r="AIH290" s="1087"/>
      <c r="AII290" s="1087"/>
      <c r="AIJ290" s="1087"/>
      <c r="AIK290" s="1087"/>
      <c r="AIL290" s="1087"/>
      <c r="AIM290" s="1087"/>
      <c r="AIN290" s="1087"/>
      <c r="AIO290" s="1087"/>
      <c r="AIP290" s="1087"/>
      <c r="AIQ290" s="1087"/>
      <c r="AIR290" s="1087"/>
      <c r="AIS290" s="1087"/>
      <c r="AIT290" s="1087"/>
      <c r="AIU290" s="1087"/>
      <c r="AIV290" s="1087"/>
      <c r="AIW290" s="1087"/>
      <c r="AIX290" s="1087"/>
      <c r="AIY290" s="1087"/>
      <c r="AIZ290" s="1087"/>
      <c r="AJA290" s="1087"/>
      <c r="AJB290" s="1087"/>
      <c r="AJC290" s="1087"/>
      <c r="AJD290" s="1087"/>
      <c r="AJE290" s="1087"/>
      <c r="AJF290" s="1087"/>
      <c r="AJG290" s="1087"/>
      <c r="AJH290" s="1087"/>
      <c r="AJI290" s="1087"/>
      <c r="AJJ290" s="1087"/>
      <c r="AJK290" s="1087"/>
      <c r="AJL290" s="1087"/>
      <c r="AJM290" s="1087"/>
      <c r="AJN290" s="1087"/>
      <c r="AJO290" s="1087"/>
      <c r="AJP290" s="1087"/>
      <c r="AJQ290" s="1087"/>
      <c r="AJR290" s="1087"/>
      <c r="AJS290" s="1087"/>
      <c r="AJT290" s="1087"/>
      <c r="AJU290" s="1087"/>
      <c r="AJV290" s="1087"/>
      <c r="AJW290" s="1087"/>
      <c r="AJX290" s="1087"/>
      <c r="AJY290" s="1087"/>
      <c r="AJZ290" s="1087"/>
      <c r="AKA290" s="1087"/>
      <c r="AKB290" s="1087"/>
      <c r="AKC290" s="1087"/>
      <c r="AKD290" s="1087"/>
      <c r="AKE290" s="1087"/>
      <c r="AKF290" s="1087"/>
      <c r="AKG290" s="1087"/>
      <c r="AKH290" s="1087"/>
      <c r="AKI290" s="1087"/>
      <c r="AKJ290" s="1087"/>
      <c r="AKK290" s="1087"/>
      <c r="AKL290" s="1087"/>
      <c r="AKM290" s="1087"/>
      <c r="AKN290" s="1087"/>
      <c r="AKO290" s="1087"/>
      <c r="AKP290" s="1087"/>
      <c r="AKQ290" s="1087"/>
      <c r="AKR290" s="1087"/>
      <c r="AKS290" s="1087"/>
      <c r="AKT290" s="1087"/>
      <c r="AKU290" s="1087"/>
      <c r="AKV290" s="1087"/>
      <c r="AKW290" s="1087"/>
      <c r="AKX290" s="1087"/>
      <c r="AKY290" s="1087"/>
      <c r="AKZ290" s="1087"/>
      <c r="ALA290" s="1087"/>
      <c r="ALB290" s="1087"/>
      <c r="ALC290" s="1087"/>
      <c r="ALD290" s="1087"/>
      <c r="ALE290" s="1087"/>
      <c r="ALF290" s="1087"/>
      <c r="ALG290" s="1087"/>
      <c r="ALH290" s="1087"/>
      <c r="ALI290" s="1087"/>
      <c r="ALJ290" s="1087"/>
      <c r="ALK290" s="1087"/>
      <c r="ALL290" s="1087"/>
      <c r="ALM290" s="1087"/>
      <c r="ALN290" s="1087"/>
      <c r="ALO290" s="1087"/>
      <c r="ALP290" s="1087"/>
      <c r="ALQ290" s="1087"/>
      <c r="ALR290" s="1087"/>
      <c r="ALS290" s="1087"/>
      <c r="ALT290" s="1087"/>
      <c r="ALU290" s="1087"/>
      <c r="ALV290" s="1087"/>
      <c r="ALW290" s="1087"/>
      <c r="ALX290" s="1087"/>
      <c r="ALY290" s="1087"/>
      <c r="ALZ290" s="1087"/>
      <c r="AMA290" s="1087"/>
      <c r="AMB290" s="1087"/>
      <c r="AMC290" s="1087"/>
      <c r="AMD290" s="1087"/>
      <c r="AME290" s="1087"/>
      <c r="AMF290" s="1087"/>
      <c r="AMG290" s="1087"/>
      <c r="AMH290" s="1087"/>
    </row>
    <row r="291" spans="1:1024" s="793" customFormat="1" ht="12" x14ac:dyDescent="0.2">
      <c r="A291" s="1113" t="s">
        <v>2895</v>
      </c>
      <c r="B291" s="793" t="s">
        <v>570</v>
      </c>
      <c r="C291" s="1085">
        <v>125000000</v>
      </c>
      <c r="D291" s="1085">
        <v>0</v>
      </c>
      <c r="E291" s="1085">
        <v>125000000</v>
      </c>
      <c r="F291" s="1085">
        <v>0</v>
      </c>
      <c r="G291" s="1085">
        <v>125000000</v>
      </c>
      <c r="H291" s="1357">
        <f t="shared" si="7"/>
        <v>0</v>
      </c>
      <c r="I291" s="1087"/>
      <c r="J291" s="1087"/>
      <c r="K291" s="1087"/>
      <c r="L291" s="1087"/>
      <c r="M291" s="1087"/>
      <c r="N291" s="1087"/>
      <c r="O291" s="1087"/>
      <c r="P291" s="1087"/>
      <c r="Q291" s="1087"/>
      <c r="R291" s="1087"/>
      <c r="S291" s="1087"/>
      <c r="T291" s="1087"/>
      <c r="U291" s="1087"/>
      <c r="V291" s="1087"/>
      <c r="W291" s="1087"/>
      <c r="X291" s="1087"/>
      <c r="Y291" s="1087"/>
      <c r="Z291" s="1087"/>
      <c r="AA291" s="1087"/>
      <c r="AB291" s="1087"/>
      <c r="AC291" s="1087"/>
      <c r="AD291" s="1087"/>
      <c r="AE291" s="1087"/>
      <c r="AF291" s="1087"/>
      <c r="AG291" s="1087"/>
      <c r="AH291" s="1087"/>
      <c r="AI291" s="1087"/>
      <c r="AJ291" s="1087"/>
      <c r="AK291" s="1087"/>
      <c r="AL291" s="1087"/>
      <c r="AM291" s="1087"/>
      <c r="AN291" s="1087"/>
      <c r="AO291" s="1087"/>
      <c r="AP291" s="1087"/>
      <c r="AQ291" s="1087"/>
      <c r="AR291" s="1087"/>
      <c r="AS291" s="1087"/>
      <c r="AT291" s="1087"/>
      <c r="AU291" s="1087"/>
      <c r="AV291" s="1087"/>
      <c r="AW291" s="1087"/>
      <c r="AX291" s="1087"/>
      <c r="AY291" s="1087"/>
      <c r="AZ291" s="1087"/>
      <c r="BA291" s="1087"/>
      <c r="BB291" s="1087"/>
      <c r="BC291" s="1087"/>
      <c r="BD291" s="1087"/>
      <c r="BE291" s="1087"/>
      <c r="BF291" s="1087"/>
      <c r="BG291" s="1087"/>
      <c r="BH291" s="1087"/>
      <c r="BI291" s="1087"/>
      <c r="BJ291" s="1087"/>
      <c r="BK291" s="1087"/>
      <c r="BL291" s="1087"/>
      <c r="BM291" s="1087"/>
      <c r="BN291" s="1087"/>
      <c r="BO291" s="1087"/>
      <c r="BP291" s="1087"/>
      <c r="BQ291" s="1087"/>
      <c r="BR291" s="1087"/>
      <c r="BS291" s="1087"/>
      <c r="BT291" s="1087"/>
      <c r="BU291" s="1087"/>
      <c r="BV291" s="1087"/>
      <c r="BW291" s="1087"/>
      <c r="BX291" s="1087"/>
      <c r="BY291" s="1087"/>
      <c r="BZ291" s="1087"/>
      <c r="CA291" s="1087"/>
      <c r="CB291" s="1087"/>
      <c r="CC291" s="1087"/>
      <c r="CD291" s="1087"/>
      <c r="CE291" s="1087"/>
      <c r="CF291" s="1087"/>
      <c r="CG291" s="1087"/>
      <c r="CH291" s="1087"/>
      <c r="CI291" s="1087"/>
      <c r="CJ291" s="1087"/>
      <c r="CK291" s="1087"/>
      <c r="CL291" s="1087"/>
      <c r="CM291" s="1087"/>
      <c r="CN291" s="1087"/>
      <c r="CO291" s="1087"/>
      <c r="CP291" s="1087"/>
      <c r="CQ291" s="1087"/>
      <c r="CR291" s="1087"/>
      <c r="CS291" s="1087"/>
      <c r="CT291" s="1087"/>
      <c r="CU291" s="1087"/>
      <c r="CV291" s="1087"/>
      <c r="CW291" s="1087"/>
      <c r="CX291" s="1087"/>
      <c r="CY291" s="1087"/>
      <c r="CZ291" s="1087"/>
      <c r="DA291" s="1087"/>
      <c r="DB291" s="1087"/>
      <c r="DC291" s="1087"/>
      <c r="DD291" s="1087"/>
      <c r="DE291" s="1087"/>
      <c r="DF291" s="1087"/>
      <c r="DG291" s="1087"/>
      <c r="DH291" s="1087"/>
      <c r="DI291" s="1087"/>
      <c r="DJ291" s="1087"/>
      <c r="DK291" s="1087"/>
      <c r="DL291" s="1087"/>
      <c r="DM291" s="1087"/>
      <c r="DN291" s="1087"/>
      <c r="DO291" s="1087"/>
      <c r="DP291" s="1087"/>
      <c r="DQ291" s="1087"/>
      <c r="DR291" s="1087"/>
      <c r="DS291" s="1087"/>
      <c r="DT291" s="1087"/>
      <c r="DU291" s="1087"/>
      <c r="DV291" s="1087"/>
      <c r="DW291" s="1087"/>
      <c r="DX291" s="1087"/>
      <c r="DY291" s="1087"/>
      <c r="DZ291" s="1087"/>
      <c r="EA291" s="1087"/>
      <c r="EB291" s="1087"/>
      <c r="EC291" s="1087"/>
      <c r="ED291" s="1087"/>
      <c r="EE291" s="1087"/>
      <c r="EF291" s="1087"/>
      <c r="EG291" s="1087"/>
      <c r="EH291" s="1087"/>
      <c r="EI291" s="1087"/>
      <c r="EJ291" s="1087"/>
      <c r="EK291" s="1087"/>
      <c r="EL291" s="1087"/>
      <c r="EM291" s="1087"/>
      <c r="EN291" s="1087"/>
      <c r="EO291" s="1087"/>
      <c r="EP291" s="1087"/>
      <c r="EQ291" s="1087"/>
      <c r="ER291" s="1087"/>
      <c r="ES291" s="1087"/>
      <c r="ET291" s="1087"/>
      <c r="EU291" s="1087"/>
      <c r="EV291" s="1087"/>
      <c r="EW291" s="1087"/>
      <c r="EX291" s="1087"/>
      <c r="EY291" s="1087"/>
      <c r="EZ291" s="1087"/>
      <c r="FA291" s="1087"/>
      <c r="FB291" s="1087"/>
      <c r="FC291" s="1087"/>
      <c r="FD291" s="1087"/>
      <c r="FE291" s="1087"/>
      <c r="FF291" s="1087"/>
      <c r="FG291" s="1087"/>
      <c r="FH291" s="1087"/>
      <c r="FI291" s="1087"/>
      <c r="FJ291" s="1087"/>
      <c r="FK291" s="1087"/>
      <c r="FL291" s="1087"/>
      <c r="FM291" s="1087"/>
      <c r="FN291" s="1087"/>
      <c r="FO291" s="1087"/>
      <c r="FP291" s="1087"/>
      <c r="FQ291" s="1087"/>
      <c r="FR291" s="1087"/>
      <c r="FS291" s="1087"/>
      <c r="FT291" s="1087"/>
      <c r="FU291" s="1087"/>
      <c r="FV291" s="1087"/>
      <c r="FW291" s="1087"/>
      <c r="FX291" s="1087"/>
      <c r="FY291" s="1087"/>
      <c r="FZ291" s="1087"/>
      <c r="GA291" s="1087"/>
      <c r="GB291" s="1087"/>
      <c r="GC291" s="1087"/>
      <c r="GD291" s="1087"/>
      <c r="GE291" s="1087"/>
      <c r="GF291" s="1087"/>
      <c r="GG291" s="1087"/>
      <c r="GH291" s="1087"/>
      <c r="GI291" s="1087"/>
      <c r="GJ291" s="1087"/>
      <c r="GK291" s="1087"/>
      <c r="GL291" s="1087"/>
      <c r="GM291" s="1087"/>
      <c r="GN291" s="1087"/>
      <c r="GO291" s="1087"/>
      <c r="GP291" s="1087"/>
      <c r="GQ291" s="1087"/>
      <c r="GR291" s="1087"/>
      <c r="GS291" s="1087"/>
      <c r="GT291" s="1087"/>
      <c r="GU291" s="1087"/>
      <c r="GV291" s="1087"/>
      <c r="GW291" s="1087"/>
      <c r="GX291" s="1087"/>
      <c r="GY291" s="1087"/>
      <c r="GZ291" s="1087"/>
      <c r="HA291" s="1087"/>
      <c r="HB291" s="1087"/>
      <c r="HC291" s="1087"/>
      <c r="HD291" s="1087"/>
      <c r="HE291" s="1087"/>
      <c r="HF291" s="1087"/>
      <c r="HG291" s="1087"/>
      <c r="HH291" s="1087"/>
      <c r="HI291" s="1087"/>
      <c r="HJ291" s="1087"/>
      <c r="HK291" s="1087"/>
      <c r="HL291" s="1087"/>
      <c r="HM291" s="1087"/>
      <c r="HN291" s="1087"/>
      <c r="HO291" s="1087"/>
      <c r="HP291" s="1087"/>
      <c r="HQ291" s="1087"/>
      <c r="HR291" s="1087"/>
      <c r="HS291" s="1087"/>
      <c r="HT291" s="1087"/>
      <c r="HU291" s="1087"/>
      <c r="HV291" s="1087"/>
      <c r="HW291" s="1087"/>
      <c r="HX291" s="1087"/>
      <c r="HY291" s="1087"/>
      <c r="HZ291" s="1087"/>
      <c r="IA291" s="1087"/>
      <c r="IB291" s="1087"/>
      <c r="IC291" s="1087"/>
      <c r="ID291" s="1087"/>
      <c r="IE291" s="1087"/>
      <c r="IF291" s="1087"/>
      <c r="IG291" s="1087"/>
      <c r="IH291" s="1087"/>
      <c r="II291" s="1087"/>
      <c r="IJ291" s="1087"/>
      <c r="IK291" s="1087"/>
      <c r="IL291" s="1087"/>
      <c r="IM291" s="1087"/>
      <c r="IN291" s="1087"/>
      <c r="IO291" s="1087"/>
      <c r="IP291" s="1087"/>
      <c r="IQ291" s="1087"/>
      <c r="IR291" s="1087"/>
      <c r="IS291" s="1087"/>
      <c r="IT291" s="1087"/>
      <c r="IU291" s="1087"/>
      <c r="IV291" s="1087"/>
      <c r="IW291" s="1087"/>
      <c r="IX291" s="1087"/>
      <c r="IY291" s="1087"/>
      <c r="IZ291" s="1087"/>
      <c r="JA291" s="1087"/>
      <c r="JB291" s="1087"/>
      <c r="JC291" s="1087"/>
      <c r="JD291" s="1087"/>
      <c r="JE291" s="1087"/>
      <c r="JF291" s="1087"/>
      <c r="JG291" s="1087"/>
      <c r="JH291" s="1087"/>
      <c r="JI291" s="1087"/>
      <c r="JJ291" s="1087"/>
      <c r="JK291" s="1087"/>
      <c r="JL291" s="1087"/>
      <c r="JM291" s="1087"/>
      <c r="JN291" s="1087"/>
      <c r="JO291" s="1087"/>
      <c r="JP291" s="1087"/>
      <c r="JQ291" s="1087"/>
      <c r="JR291" s="1087"/>
      <c r="JS291" s="1087"/>
      <c r="JT291" s="1087"/>
      <c r="JU291" s="1087"/>
      <c r="JV291" s="1087"/>
      <c r="JW291" s="1087"/>
      <c r="JX291" s="1087"/>
      <c r="JY291" s="1087"/>
      <c r="JZ291" s="1087"/>
      <c r="KA291" s="1087"/>
      <c r="KB291" s="1087"/>
      <c r="KC291" s="1087"/>
      <c r="KD291" s="1087"/>
      <c r="KE291" s="1087"/>
      <c r="KF291" s="1087"/>
      <c r="KG291" s="1087"/>
      <c r="KH291" s="1087"/>
      <c r="KI291" s="1087"/>
      <c r="KJ291" s="1087"/>
      <c r="KK291" s="1087"/>
      <c r="KL291" s="1087"/>
      <c r="KM291" s="1087"/>
      <c r="KN291" s="1087"/>
      <c r="KO291" s="1087"/>
      <c r="KP291" s="1087"/>
      <c r="KQ291" s="1087"/>
      <c r="KR291" s="1087"/>
      <c r="KS291" s="1087"/>
      <c r="KT291" s="1087"/>
      <c r="KU291" s="1087"/>
      <c r="KV291" s="1087"/>
      <c r="KW291" s="1087"/>
      <c r="KX291" s="1087"/>
      <c r="KY291" s="1087"/>
      <c r="KZ291" s="1087"/>
      <c r="LA291" s="1087"/>
      <c r="LB291" s="1087"/>
      <c r="LC291" s="1087"/>
      <c r="LD291" s="1087"/>
      <c r="LE291" s="1087"/>
      <c r="LF291" s="1087"/>
      <c r="LG291" s="1087"/>
      <c r="LH291" s="1087"/>
      <c r="LI291" s="1087"/>
      <c r="LJ291" s="1087"/>
      <c r="LK291" s="1087"/>
      <c r="LL291" s="1087"/>
      <c r="LM291" s="1087"/>
      <c r="LN291" s="1087"/>
      <c r="LO291" s="1087"/>
      <c r="LP291" s="1087"/>
      <c r="LQ291" s="1087"/>
      <c r="LR291" s="1087"/>
      <c r="LS291" s="1087"/>
      <c r="LT291" s="1087"/>
      <c r="LU291" s="1087"/>
      <c r="LV291" s="1087"/>
      <c r="LW291" s="1087"/>
      <c r="LX291" s="1087"/>
      <c r="LY291" s="1087"/>
      <c r="LZ291" s="1087"/>
      <c r="MA291" s="1087"/>
      <c r="MB291" s="1087"/>
      <c r="MC291" s="1087"/>
      <c r="MD291" s="1087"/>
      <c r="ME291" s="1087"/>
      <c r="MF291" s="1087"/>
      <c r="MG291" s="1087"/>
      <c r="MH291" s="1087"/>
      <c r="MI291" s="1087"/>
      <c r="MJ291" s="1087"/>
      <c r="MK291" s="1087"/>
      <c r="ML291" s="1087"/>
      <c r="MM291" s="1087"/>
      <c r="MN291" s="1087"/>
      <c r="MO291" s="1087"/>
      <c r="MP291" s="1087"/>
      <c r="MQ291" s="1087"/>
      <c r="MR291" s="1087"/>
      <c r="MS291" s="1087"/>
      <c r="MT291" s="1087"/>
      <c r="MU291" s="1087"/>
      <c r="MV291" s="1087"/>
      <c r="MW291" s="1087"/>
      <c r="MX291" s="1087"/>
      <c r="MY291" s="1087"/>
      <c r="MZ291" s="1087"/>
      <c r="NA291" s="1087"/>
      <c r="NB291" s="1087"/>
      <c r="NC291" s="1087"/>
      <c r="ND291" s="1087"/>
      <c r="NE291" s="1087"/>
      <c r="NF291" s="1087"/>
      <c r="NG291" s="1087"/>
      <c r="NH291" s="1087"/>
      <c r="NI291" s="1087"/>
      <c r="NJ291" s="1087"/>
      <c r="NK291" s="1087"/>
      <c r="NL291" s="1087"/>
      <c r="NM291" s="1087"/>
      <c r="NN291" s="1087"/>
      <c r="NO291" s="1087"/>
      <c r="NP291" s="1087"/>
      <c r="NQ291" s="1087"/>
      <c r="NR291" s="1087"/>
      <c r="NS291" s="1087"/>
      <c r="NT291" s="1087"/>
      <c r="NU291" s="1087"/>
      <c r="NV291" s="1087"/>
      <c r="NW291" s="1087"/>
      <c r="NX291" s="1087"/>
      <c r="NY291" s="1087"/>
      <c r="NZ291" s="1087"/>
      <c r="OA291" s="1087"/>
      <c r="OB291" s="1087"/>
      <c r="OC291" s="1087"/>
      <c r="OD291" s="1087"/>
      <c r="OE291" s="1087"/>
      <c r="OF291" s="1087"/>
      <c r="OG291" s="1087"/>
      <c r="OH291" s="1087"/>
      <c r="OI291" s="1087"/>
      <c r="OJ291" s="1087"/>
      <c r="OK291" s="1087"/>
      <c r="OL291" s="1087"/>
      <c r="OM291" s="1087"/>
      <c r="ON291" s="1087"/>
      <c r="OO291" s="1087"/>
      <c r="OP291" s="1087"/>
      <c r="OQ291" s="1087"/>
      <c r="OR291" s="1087"/>
      <c r="OS291" s="1087"/>
      <c r="OT291" s="1087"/>
      <c r="OU291" s="1087"/>
      <c r="OV291" s="1087"/>
      <c r="OW291" s="1087"/>
      <c r="OX291" s="1087"/>
      <c r="OY291" s="1087"/>
      <c r="OZ291" s="1087"/>
      <c r="PA291" s="1087"/>
      <c r="PB291" s="1087"/>
      <c r="PC291" s="1087"/>
      <c r="PD291" s="1087"/>
      <c r="PE291" s="1087"/>
      <c r="PF291" s="1087"/>
      <c r="PG291" s="1087"/>
      <c r="PH291" s="1087"/>
      <c r="PI291" s="1087"/>
      <c r="PJ291" s="1087"/>
      <c r="PK291" s="1087"/>
      <c r="PL291" s="1087"/>
      <c r="PM291" s="1087"/>
      <c r="PN291" s="1087"/>
      <c r="PO291" s="1087"/>
      <c r="PP291" s="1087"/>
      <c r="PQ291" s="1087"/>
      <c r="PR291" s="1087"/>
      <c r="PS291" s="1087"/>
      <c r="PT291" s="1087"/>
      <c r="PU291" s="1087"/>
      <c r="PV291" s="1087"/>
      <c r="PW291" s="1087"/>
      <c r="PX291" s="1087"/>
      <c r="PY291" s="1087"/>
      <c r="PZ291" s="1087"/>
      <c r="QA291" s="1087"/>
      <c r="QB291" s="1087"/>
      <c r="QC291" s="1087"/>
      <c r="QD291" s="1087"/>
      <c r="QE291" s="1087"/>
      <c r="QF291" s="1087"/>
      <c r="QG291" s="1087"/>
      <c r="QH291" s="1087"/>
      <c r="QI291" s="1087"/>
      <c r="QJ291" s="1087"/>
      <c r="QK291" s="1087"/>
      <c r="QL291" s="1087"/>
      <c r="QM291" s="1087"/>
      <c r="QN291" s="1087"/>
      <c r="QO291" s="1087"/>
      <c r="QP291" s="1087"/>
      <c r="QQ291" s="1087"/>
      <c r="QR291" s="1087"/>
      <c r="QS291" s="1087"/>
      <c r="QT291" s="1087"/>
      <c r="QU291" s="1087"/>
      <c r="QV291" s="1087"/>
      <c r="QW291" s="1087"/>
      <c r="QX291" s="1087"/>
      <c r="QY291" s="1087"/>
      <c r="QZ291" s="1087"/>
      <c r="RA291" s="1087"/>
      <c r="RB291" s="1087"/>
      <c r="RC291" s="1087"/>
      <c r="RD291" s="1087"/>
      <c r="RE291" s="1087"/>
      <c r="RF291" s="1087"/>
      <c r="RG291" s="1087"/>
      <c r="RH291" s="1087"/>
      <c r="RI291" s="1087"/>
      <c r="RJ291" s="1087"/>
      <c r="RK291" s="1087"/>
      <c r="RL291" s="1087"/>
      <c r="RM291" s="1087"/>
      <c r="RN291" s="1087"/>
      <c r="RO291" s="1087"/>
      <c r="RP291" s="1087"/>
      <c r="RQ291" s="1087"/>
      <c r="RR291" s="1087"/>
      <c r="RS291" s="1087"/>
      <c r="RT291" s="1087"/>
      <c r="RU291" s="1087"/>
      <c r="RV291" s="1087"/>
      <c r="RW291" s="1087"/>
      <c r="RX291" s="1087"/>
      <c r="RY291" s="1087"/>
      <c r="RZ291" s="1087"/>
      <c r="SA291" s="1087"/>
      <c r="SB291" s="1087"/>
      <c r="SC291" s="1087"/>
      <c r="SD291" s="1087"/>
      <c r="SE291" s="1087"/>
      <c r="SF291" s="1087"/>
      <c r="SG291" s="1087"/>
      <c r="SH291" s="1087"/>
      <c r="SI291" s="1087"/>
      <c r="SJ291" s="1087"/>
      <c r="SK291" s="1087"/>
      <c r="SL291" s="1087"/>
      <c r="SM291" s="1087"/>
      <c r="SN291" s="1087"/>
      <c r="SO291" s="1087"/>
      <c r="SP291" s="1087"/>
      <c r="SQ291" s="1087"/>
      <c r="SR291" s="1087"/>
      <c r="SS291" s="1087"/>
      <c r="ST291" s="1087"/>
      <c r="SU291" s="1087"/>
      <c r="SV291" s="1087"/>
      <c r="SW291" s="1087"/>
      <c r="SX291" s="1087"/>
      <c r="SY291" s="1087"/>
      <c r="SZ291" s="1087"/>
      <c r="TA291" s="1087"/>
      <c r="TB291" s="1087"/>
      <c r="TC291" s="1087"/>
      <c r="TD291" s="1087"/>
      <c r="TE291" s="1087"/>
      <c r="TF291" s="1087"/>
      <c r="TG291" s="1087"/>
      <c r="TH291" s="1087"/>
      <c r="TI291" s="1087"/>
      <c r="TJ291" s="1087"/>
      <c r="TK291" s="1087"/>
      <c r="TL291" s="1087"/>
      <c r="TM291" s="1087"/>
      <c r="TN291" s="1087"/>
      <c r="TO291" s="1087"/>
      <c r="TP291" s="1087"/>
      <c r="TQ291" s="1087"/>
      <c r="TR291" s="1087"/>
      <c r="TS291" s="1087"/>
      <c r="TT291" s="1087"/>
      <c r="TU291" s="1087"/>
      <c r="TV291" s="1087"/>
      <c r="TW291" s="1087"/>
      <c r="TX291" s="1087"/>
      <c r="TY291" s="1087"/>
      <c r="TZ291" s="1087"/>
      <c r="UA291" s="1087"/>
      <c r="UB291" s="1087"/>
      <c r="UC291" s="1087"/>
      <c r="UD291" s="1087"/>
      <c r="UE291" s="1087"/>
      <c r="UF291" s="1087"/>
      <c r="UG291" s="1087"/>
      <c r="UH291" s="1087"/>
      <c r="UI291" s="1087"/>
      <c r="UJ291" s="1087"/>
      <c r="UK291" s="1087"/>
      <c r="UL291" s="1087"/>
      <c r="UM291" s="1087"/>
      <c r="UN291" s="1087"/>
      <c r="UO291" s="1087"/>
      <c r="UP291" s="1087"/>
      <c r="UQ291" s="1087"/>
      <c r="UR291" s="1087"/>
      <c r="US291" s="1087"/>
      <c r="UT291" s="1087"/>
      <c r="UU291" s="1087"/>
      <c r="UV291" s="1087"/>
      <c r="UW291" s="1087"/>
      <c r="UX291" s="1087"/>
      <c r="UY291" s="1087"/>
      <c r="UZ291" s="1087"/>
      <c r="VA291" s="1087"/>
      <c r="VB291" s="1087"/>
      <c r="VC291" s="1087"/>
      <c r="VD291" s="1087"/>
      <c r="VE291" s="1087"/>
      <c r="VF291" s="1087"/>
      <c r="VG291" s="1087"/>
      <c r="VH291" s="1087"/>
      <c r="VI291" s="1087"/>
      <c r="VJ291" s="1087"/>
      <c r="VK291" s="1087"/>
      <c r="VL291" s="1087"/>
      <c r="VM291" s="1087"/>
      <c r="VN291" s="1087"/>
      <c r="VO291" s="1087"/>
      <c r="VP291" s="1087"/>
      <c r="VQ291" s="1087"/>
      <c r="VR291" s="1087"/>
      <c r="VS291" s="1087"/>
      <c r="VT291" s="1087"/>
      <c r="VU291" s="1087"/>
      <c r="VV291" s="1087"/>
      <c r="VW291" s="1087"/>
      <c r="VX291" s="1087"/>
      <c r="VY291" s="1087"/>
      <c r="VZ291" s="1087"/>
      <c r="WA291" s="1087"/>
      <c r="WB291" s="1087"/>
      <c r="WC291" s="1087"/>
      <c r="WD291" s="1087"/>
      <c r="WE291" s="1087"/>
      <c r="WF291" s="1087"/>
      <c r="WG291" s="1087"/>
      <c r="WH291" s="1087"/>
      <c r="WI291" s="1087"/>
      <c r="WJ291" s="1087"/>
      <c r="WK291" s="1087"/>
      <c r="WL291" s="1087"/>
      <c r="WM291" s="1087"/>
      <c r="WN291" s="1087"/>
      <c r="WO291" s="1087"/>
      <c r="WP291" s="1087"/>
      <c r="WQ291" s="1087"/>
      <c r="WR291" s="1087"/>
      <c r="WS291" s="1087"/>
      <c r="WT291" s="1087"/>
      <c r="WU291" s="1087"/>
      <c r="WV291" s="1087"/>
      <c r="WW291" s="1087"/>
      <c r="WX291" s="1087"/>
      <c r="WY291" s="1087"/>
      <c r="WZ291" s="1087"/>
      <c r="XA291" s="1087"/>
      <c r="XB291" s="1087"/>
      <c r="XC291" s="1087"/>
      <c r="XD291" s="1087"/>
      <c r="XE291" s="1087"/>
      <c r="XF291" s="1087"/>
      <c r="XG291" s="1087"/>
      <c r="XH291" s="1087"/>
      <c r="XI291" s="1087"/>
      <c r="XJ291" s="1087"/>
      <c r="XK291" s="1087"/>
      <c r="XL291" s="1087"/>
      <c r="XM291" s="1087"/>
      <c r="XN291" s="1087"/>
      <c r="XO291" s="1087"/>
      <c r="XP291" s="1087"/>
      <c r="XQ291" s="1087"/>
      <c r="XR291" s="1087"/>
      <c r="XS291" s="1087"/>
      <c r="XT291" s="1087"/>
      <c r="XU291" s="1087"/>
      <c r="XV291" s="1087"/>
      <c r="XW291" s="1087"/>
      <c r="XX291" s="1087"/>
      <c r="XY291" s="1087"/>
      <c r="XZ291" s="1087"/>
      <c r="YA291" s="1087"/>
      <c r="YB291" s="1087"/>
      <c r="YC291" s="1087"/>
      <c r="YD291" s="1087"/>
      <c r="YE291" s="1087"/>
      <c r="YF291" s="1087"/>
      <c r="YG291" s="1087"/>
      <c r="YH291" s="1087"/>
      <c r="YI291" s="1087"/>
      <c r="YJ291" s="1087"/>
      <c r="YK291" s="1087"/>
      <c r="YL291" s="1087"/>
      <c r="YM291" s="1087"/>
      <c r="YN291" s="1087"/>
      <c r="YO291" s="1087"/>
      <c r="YP291" s="1087"/>
      <c r="YQ291" s="1087"/>
      <c r="YR291" s="1087"/>
      <c r="YS291" s="1087"/>
      <c r="YT291" s="1087"/>
      <c r="YU291" s="1087"/>
      <c r="YV291" s="1087"/>
      <c r="YW291" s="1087"/>
      <c r="YX291" s="1087"/>
      <c r="YY291" s="1087"/>
      <c r="YZ291" s="1087"/>
      <c r="ZA291" s="1087"/>
      <c r="ZB291" s="1087"/>
      <c r="ZC291" s="1087"/>
      <c r="ZD291" s="1087"/>
      <c r="ZE291" s="1087"/>
      <c r="ZF291" s="1087"/>
      <c r="ZG291" s="1087"/>
      <c r="ZH291" s="1087"/>
      <c r="ZI291" s="1087"/>
      <c r="ZJ291" s="1087"/>
      <c r="ZK291" s="1087"/>
      <c r="ZL291" s="1087"/>
      <c r="ZM291" s="1087"/>
      <c r="ZN291" s="1087"/>
      <c r="ZO291" s="1087"/>
      <c r="ZP291" s="1087"/>
      <c r="ZQ291" s="1087"/>
      <c r="ZR291" s="1087"/>
      <c r="ZS291" s="1087"/>
      <c r="ZT291" s="1087"/>
      <c r="ZU291" s="1087"/>
      <c r="ZV291" s="1087"/>
      <c r="ZW291" s="1087"/>
      <c r="ZX291" s="1087"/>
      <c r="ZY291" s="1087"/>
      <c r="ZZ291" s="1087"/>
      <c r="AAA291" s="1087"/>
      <c r="AAB291" s="1087"/>
      <c r="AAC291" s="1087"/>
      <c r="AAD291" s="1087"/>
      <c r="AAE291" s="1087"/>
      <c r="AAF291" s="1087"/>
      <c r="AAG291" s="1087"/>
      <c r="AAH291" s="1087"/>
      <c r="AAI291" s="1087"/>
      <c r="AAJ291" s="1087"/>
      <c r="AAK291" s="1087"/>
      <c r="AAL291" s="1087"/>
      <c r="AAM291" s="1087"/>
      <c r="AAN291" s="1087"/>
      <c r="AAO291" s="1087"/>
      <c r="AAP291" s="1087"/>
      <c r="AAQ291" s="1087"/>
      <c r="AAR291" s="1087"/>
      <c r="AAS291" s="1087"/>
      <c r="AAT291" s="1087"/>
      <c r="AAU291" s="1087"/>
      <c r="AAV291" s="1087"/>
      <c r="AAW291" s="1087"/>
      <c r="AAX291" s="1087"/>
      <c r="AAY291" s="1087"/>
      <c r="AAZ291" s="1087"/>
      <c r="ABA291" s="1087"/>
      <c r="ABB291" s="1087"/>
      <c r="ABC291" s="1087"/>
      <c r="ABD291" s="1087"/>
      <c r="ABE291" s="1087"/>
      <c r="ABF291" s="1087"/>
      <c r="ABG291" s="1087"/>
      <c r="ABH291" s="1087"/>
      <c r="ABI291" s="1087"/>
      <c r="ABJ291" s="1087"/>
      <c r="ABK291" s="1087"/>
      <c r="ABL291" s="1087"/>
      <c r="ABM291" s="1087"/>
      <c r="ABN291" s="1087"/>
      <c r="ABO291" s="1087"/>
      <c r="ABP291" s="1087"/>
      <c r="ABQ291" s="1087"/>
      <c r="ABR291" s="1087"/>
      <c r="ABS291" s="1087"/>
      <c r="ABT291" s="1087"/>
      <c r="ABU291" s="1087"/>
      <c r="ABV291" s="1087"/>
      <c r="ABW291" s="1087"/>
      <c r="ABX291" s="1087"/>
      <c r="ABY291" s="1087"/>
      <c r="ABZ291" s="1087"/>
      <c r="ACA291" s="1087"/>
      <c r="ACB291" s="1087"/>
      <c r="ACC291" s="1087"/>
      <c r="ACD291" s="1087"/>
      <c r="ACE291" s="1087"/>
      <c r="ACF291" s="1087"/>
      <c r="ACG291" s="1087"/>
      <c r="ACH291" s="1087"/>
      <c r="ACI291" s="1087"/>
      <c r="ACJ291" s="1087"/>
      <c r="ACK291" s="1087"/>
      <c r="ACL291" s="1087"/>
      <c r="ACM291" s="1087"/>
      <c r="ACN291" s="1087"/>
      <c r="ACO291" s="1087"/>
      <c r="ACP291" s="1087"/>
      <c r="ACQ291" s="1087"/>
      <c r="ACR291" s="1087"/>
      <c r="ACS291" s="1087"/>
      <c r="ACT291" s="1087"/>
      <c r="ACU291" s="1087"/>
      <c r="ACV291" s="1087"/>
      <c r="ACW291" s="1087"/>
      <c r="ACX291" s="1087"/>
      <c r="ACY291" s="1087"/>
      <c r="ACZ291" s="1087"/>
      <c r="ADA291" s="1087"/>
      <c r="ADB291" s="1087"/>
      <c r="ADC291" s="1087"/>
      <c r="ADD291" s="1087"/>
      <c r="ADE291" s="1087"/>
      <c r="ADF291" s="1087"/>
      <c r="ADG291" s="1087"/>
      <c r="ADH291" s="1087"/>
      <c r="ADI291" s="1087"/>
      <c r="ADJ291" s="1087"/>
      <c r="ADK291" s="1087"/>
      <c r="ADL291" s="1087"/>
      <c r="ADM291" s="1087"/>
      <c r="ADN291" s="1087"/>
      <c r="ADO291" s="1087"/>
      <c r="ADP291" s="1087"/>
      <c r="ADQ291" s="1087"/>
      <c r="ADR291" s="1087"/>
      <c r="ADS291" s="1087"/>
      <c r="ADT291" s="1087"/>
      <c r="ADU291" s="1087"/>
      <c r="ADV291" s="1087"/>
      <c r="ADW291" s="1087"/>
      <c r="ADX291" s="1087"/>
      <c r="ADY291" s="1087"/>
      <c r="ADZ291" s="1087"/>
      <c r="AEA291" s="1087"/>
      <c r="AEB291" s="1087"/>
      <c r="AEC291" s="1087"/>
      <c r="AED291" s="1087"/>
      <c r="AEE291" s="1087"/>
      <c r="AEF291" s="1087"/>
      <c r="AEG291" s="1087"/>
      <c r="AEH291" s="1087"/>
      <c r="AEI291" s="1087"/>
      <c r="AEJ291" s="1087"/>
      <c r="AEK291" s="1087"/>
      <c r="AEL291" s="1087"/>
      <c r="AEM291" s="1087"/>
      <c r="AEN291" s="1087"/>
      <c r="AEO291" s="1087"/>
      <c r="AEP291" s="1087"/>
      <c r="AEQ291" s="1087"/>
      <c r="AER291" s="1087"/>
      <c r="AES291" s="1087"/>
      <c r="AET291" s="1087"/>
      <c r="AEU291" s="1087"/>
      <c r="AEV291" s="1087"/>
      <c r="AEW291" s="1087"/>
      <c r="AEX291" s="1087"/>
      <c r="AEY291" s="1087"/>
      <c r="AEZ291" s="1087"/>
      <c r="AFA291" s="1087"/>
      <c r="AFB291" s="1087"/>
      <c r="AFC291" s="1087"/>
      <c r="AFD291" s="1087"/>
      <c r="AFE291" s="1087"/>
      <c r="AFF291" s="1087"/>
      <c r="AFG291" s="1087"/>
      <c r="AFH291" s="1087"/>
      <c r="AFI291" s="1087"/>
      <c r="AFJ291" s="1087"/>
      <c r="AFK291" s="1087"/>
      <c r="AFL291" s="1087"/>
      <c r="AFM291" s="1087"/>
      <c r="AFN291" s="1087"/>
      <c r="AFO291" s="1087"/>
      <c r="AFP291" s="1087"/>
      <c r="AFQ291" s="1087"/>
      <c r="AFR291" s="1087"/>
      <c r="AFS291" s="1087"/>
      <c r="AFT291" s="1087"/>
      <c r="AFU291" s="1087"/>
      <c r="AFV291" s="1087"/>
      <c r="AFW291" s="1087"/>
      <c r="AFX291" s="1087"/>
      <c r="AFY291" s="1087"/>
      <c r="AFZ291" s="1087"/>
      <c r="AGA291" s="1087"/>
      <c r="AGB291" s="1087"/>
      <c r="AGC291" s="1087"/>
      <c r="AGD291" s="1087"/>
      <c r="AGE291" s="1087"/>
      <c r="AGF291" s="1087"/>
      <c r="AGG291" s="1087"/>
      <c r="AGH291" s="1087"/>
      <c r="AGI291" s="1087"/>
      <c r="AGJ291" s="1087"/>
      <c r="AGK291" s="1087"/>
      <c r="AGL291" s="1087"/>
      <c r="AGM291" s="1087"/>
      <c r="AGN291" s="1087"/>
      <c r="AGO291" s="1087"/>
      <c r="AGP291" s="1087"/>
      <c r="AGQ291" s="1087"/>
      <c r="AGR291" s="1087"/>
      <c r="AGS291" s="1087"/>
      <c r="AGT291" s="1087"/>
      <c r="AGU291" s="1087"/>
      <c r="AGV291" s="1087"/>
      <c r="AGW291" s="1087"/>
      <c r="AGX291" s="1087"/>
      <c r="AGY291" s="1087"/>
      <c r="AGZ291" s="1087"/>
      <c r="AHA291" s="1087"/>
      <c r="AHB291" s="1087"/>
      <c r="AHC291" s="1087"/>
      <c r="AHD291" s="1087"/>
      <c r="AHE291" s="1087"/>
      <c r="AHF291" s="1087"/>
      <c r="AHG291" s="1087"/>
      <c r="AHH291" s="1087"/>
      <c r="AHI291" s="1087"/>
      <c r="AHJ291" s="1087"/>
      <c r="AHK291" s="1087"/>
      <c r="AHL291" s="1087"/>
      <c r="AHM291" s="1087"/>
      <c r="AHN291" s="1087"/>
      <c r="AHO291" s="1087"/>
      <c r="AHP291" s="1087"/>
      <c r="AHQ291" s="1087"/>
      <c r="AHR291" s="1087"/>
      <c r="AHS291" s="1087"/>
      <c r="AHT291" s="1087"/>
      <c r="AHU291" s="1087"/>
      <c r="AHV291" s="1087"/>
      <c r="AHW291" s="1087"/>
      <c r="AHX291" s="1087"/>
      <c r="AHY291" s="1087"/>
      <c r="AHZ291" s="1087"/>
      <c r="AIA291" s="1087"/>
      <c r="AIB291" s="1087"/>
      <c r="AIC291" s="1087"/>
      <c r="AID291" s="1087"/>
      <c r="AIE291" s="1087"/>
      <c r="AIF291" s="1087"/>
      <c r="AIG291" s="1087"/>
      <c r="AIH291" s="1087"/>
      <c r="AII291" s="1087"/>
      <c r="AIJ291" s="1087"/>
      <c r="AIK291" s="1087"/>
      <c r="AIL291" s="1087"/>
      <c r="AIM291" s="1087"/>
      <c r="AIN291" s="1087"/>
      <c r="AIO291" s="1087"/>
      <c r="AIP291" s="1087"/>
      <c r="AIQ291" s="1087"/>
      <c r="AIR291" s="1087"/>
      <c r="AIS291" s="1087"/>
      <c r="AIT291" s="1087"/>
      <c r="AIU291" s="1087"/>
      <c r="AIV291" s="1087"/>
      <c r="AIW291" s="1087"/>
      <c r="AIX291" s="1087"/>
      <c r="AIY291" s="1087"/>
      <c r="AIZ291" s="1087"/>
      <c r="AJA291" s="1087"/>
      <c r="AJB291" s="1087"/>
      <c r="AJC291" s="1087"/>
      <c r="AJD291" s="1087"/>
      <c r="AJE291" s="1087"/>
      <c r="AJF291" s="1087"/>
      <c r="AJG291" s="1087"/>
      <c r="AJH291" s="1087"/>
      <c r="AJI291" s="1087"/>
      <c r="AJJ291" s="1087"/>
      <c r="AJK291" s="1087"/>
      <c r="AJL291" s="1087"/>
      <c r="AJM291" s="1087"/>
      <c r="AJN291" s="1087"/>
      <c r="AJO291" s="1087"/>
      <c r="AJP291" s="1087"/>
      <c r="AJQ291" s="1087"/>
      <c r="AJR291" s="1087"/>
      <c r="AJS291" s="1087"/>
      <c r="AJT291" s="1087"/>
      <c r="AJU291" s="1087"/>
      <c r="AJV291" s="1087"/>
      <c r="AJW291" s="1087"/>
      <c r="AJX291" s="1087"/>
      <c r="AJY291" s="1087"/>
      <c r="AJZ291" s="1087"/>
      <c r="AKA291" s="1087"/>
      <c r="AKB291" s="1087"/>
      <c r="AKC291" s="1087"/>
      <c r="AKD291" s="1087"/>
      <c r="AKE291" s="1087"/>
      <c r="AKF291" s="1087"/>
      <c r="AKG291" s="1087"/>
      <c r="AKH291" s="1087"/>
      <c r="AKI291" s="1087"/>
      <c r="AKJ291" s="1087"/>
      <c r="AKK291" s="1087"/>
      <c r="AKL291" s="1087"/>
      <c r="AKM291" s="1087"/>
      <c r="AKN291" s="1087"/>
      <c r="AKO291" s="1087"/>
      <c r="AKP291" s="1087"/>
      <c r="AKQ291" s="1087"/>
      <c r="AKR291" s="1087"/>
      <c r="AKS291" s="1087"/>
      <c r="AKT291" s="1087"/>
      <c r="AKU291" s="1087"/>
      <c r="AKV291" s="1087"/>
      <c r="AKW291" s="1087"/>
      <c r="AKX291" s="1087"/>
      <c r="AKY291" s="1087"/>
      <c r="AKZ291" s="1087"/>
      <c r="ALA291" s="1087"/>
      <c r="ALB291" s="1087"/>
      <c r="ALC291" s="1087"/>
      <c r="ALD291" s="1087"/>
      <c r="ALE291" s="1087"/>
      <c r="ALF291" s="1087"/>
      <c r="ALG291" s="1087"/>
      <c r="ALH291" s="1087"/>
      <c r="ALI291" s="1087"/>
      <c r="ALJ291" s="1087"/>
      <c r="ALK291" s="1087"/>
      <c r="ALL291" s="1087"/>
      <c r="ALM291" s="1087"/>
      <c r="ALN291" s="1087"/>
      <c r="ALO291" s="1087"/>
      <c r="ALP291" s="1087"/>
      <c r="ALQ291" s="1087"/>
      <c r="ALR291" s="1087"/>
      <c r="ALS291" s="1087"/>
      <c r="ALT291" s="1087"/>
      <c r="ALU291" s="1087"/>
      <c r="ALV291" s="1087"/>
      <c r="ALW291" s="1087"/>
      <c r="ALX291" s="1087"/>
      <c r="ALY291" s="1087"/>
      <c r="ALZ291" s="1087"/>
      <c r="AMA291" s="1087"/>
      <c r="AMB291" s="1087"/>
      <c r="AMC291" s="1087"/>
      <c r="AMD291" s="1087"/>
      <c r="AME291" s="1087"/>
      <c r="AMF291" s="1087"/>
      <c r="AMG291" s="1087"/>
      <c r="AMH291" s="1087"/>
    </row>
    <row r="292" spans="1:1024" s="793" customFormat="1" ht="12" x14ac:dyDescent="0.2">
      <c r="A292" s="1113" t="s">
        <v>2896</v>
      </c>
      <c r="B292" s="793" t="s">
        <v>2897</v>
      </c>
      <c r="C292" s="1085">
        <v>24500000</v>
      </c>
      <c r="D292" s="1085">
        <v>-6000000</v>
      </c>
      <c r="E292" s="1085">
        <v>18500000</v>
      </c>
      <c r="F292" s="1085">
        <v>1165427.25</v>
      </c>
      <c r="G292" s="1085">
        <v>17334572.75</v>
      </c>
      <c r="H292" s="1357">
        <f t="shared" si="7"/>
        <v>6.2996067567567565E-2</v>
      </c>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7"/>
      <c r="AE292" s="1087"/>
      <c r="AF292" s="1087"/>
      <c r="AG292" s="1087"/>
      <c r="AH292" s="1087"/>
      <c r="AI292" s="1087"/>
      <c r="AJ292" s="1087"/>
      <c r="AK292" s="1087"/>
      <c r="AL292" s="1087"/>
      <c r="AM292" s="1087"/>
      <c r="AN292" s="1087"/>
      <c r="AO292" s="1087"/>
      <c r="AP292" s="1087"/>
      <c r="AQ292" s="1087"/>
      <c r="AR292" s="1087"/>
      <c r="AS292" s="1087"/>
      <c r="AT292" s="1087"/>
      <c r="AU292" s="1087"/>
      <c r="AV292" s="1087"/>
      <c r="AW292" s="1087"/>
      <c r="AX292" s="1087"/>
      <c r="AY292" s="1087"/>
      <c r="AZ292" s="1087"/>
      <c r="BA292" s="1087"/>
      <c r="BB292" s="1087"/>
      <c r="BC292" s="1087"/>
      <c r="BD292" s="1087"/>
      <c r="BE292" s="1087"/>
      <c r="BF292" s="1087"/>
      <c r="BG292" s="1087"/>
      <c r="BH292" s="1087"/>
      <c r="BI292" s="1087"/>
      <c r="BJ292" s="1087"/>
      <c r="BK292" s="1087"/>
      <c r="BL292" s="1087"/>
      <c r="BM292" s="1087"/>
      <c r="BN292" s="1087"/>
      <c r="BO292" s="1087"/>
      <c r="BP292" s="1087"/>
      <c r="BQ292" s="1087"/>
      <c r="BR292" s="1087"/>
      <c r="BS292" s="1087"/>
      <c r="BT292" s="1087"/>
      <c r="BU292" s="1087"/>
      <c r="BV292" s="1087"/>
      <c r="BW292" s="1087"/>
      <c r="BX292" s="1087"/>
      <c r="BY292" s="1087"/>
      <c r="BZ292" s="1087"/>
      <c r="CA292" s="1087"/>
      <c r="CB292" s="1087"/>
      <c r="CC292" s="1087"/>
      <c r="CD292" s="1087"/>
      <c r="CE292" s="1087"/>
      <c r="CF292" s="1087"/>
      <c r="CG292" s="1087"/>
      <c r="CH292" s="1087"/>
      <c r="CI292" s="1087"/>
      <c r="CJ292" s="1087"/>
      <c r="CK292" s="1087"/>
      <c r="CL292" s="1087"/>
      <c r="CM292" s="1087"/>
      <c r="CN292" s="1087"/>
      <c r="CO292" s="1087"/>
      <c r="CP292" s="1087"/>
      <c r="CQ292" s="1087"/>
      <c r="CR292" s="1087"/>
      <c r="CS292" s="1087"/>
      <c r="CT292" s="1087"/>
      <c r="CU292" s="1087"/>
      <c r="CV292" s="1087"/>
      <c r="CW292" s="1087"/>
      <c r="CX292" s="1087"/>
      <c r="CY292" s="1087"/>
      <c r="CZ292" s="1087"/>
      <c r="DA292" s="1087"/>
      <c r="DB292" s="1087"/>
      <c r="DC292" s="1087"/>
      <c r="DD292" s="1087"/>
      <c r="DE292" s="1087"/>
      <c r="DF292" s="1087"/>
      <c r="DG292" s="1087"/>
      <c r="DH292" s="1087"/>
      <c r="DI292" s="1087"/>
      <c r="DJ292" s="1087"/>
      <c r="DK292" s="1087"/>
      <c r="DL292" s="1087"/>
      <c r="DM292" s="1087"/>
      <c r="DN292" s="1087"/>
      <c r="DO292" s="1087"/>
      <c r="DP292" s="1087"/>
      <c r="DQ292" s="1087"/>
      <c r="DR292" s="1087"/>
      <c r="DS292" s="1087"/>
      <c r="DT292" s="1087"/>
      <c r="DU292" s="1087"/>
      <c r="DV292" s="1087"/>
      <c r="DW292" s="1087"/>
      <c r="DX292" s="1087"/>
      <c r="DY292" s="1087"/>
      <c r="DZ292" s="1087"/>
      <c r="EA292" s="1087"/>
      <c r="EB292" s="1087"/>
      <c r="EC292" s="1087"/>
      <c r="ED292" s="1087"/>
      <c r="EE292" s="1087"/>
      <c r="EF292" s="1087"/>
      <c r="EG292" s="1087"/>
      <c r="EH292" s="1087"/>
      <c r="EI292" s="1087"/>
      <c r="EJ292" s="1087"/>
      <c r="EK292" s="1087"/>
      <c r="EL292" s="1087"/>
      <c r="EM292" s="1087"/>
      <c r="EN292" s="1087"/>
      <c r="EO292" s="1087"/>
      <c r="EP292" s="1087"/>
      <c r="EQ292" s="1087"/>
      <c r="ER292" s="1087"/>
      <c r="ES292" s="1087"/>
      <c r="ET292" s="1087"/>
      <c r="EU292" s="1087"/>
      <c r="EV292" s="1087"/>
      <c r="EW292" s="1087"/>
      <c r="EX292" s="1087"/>
      <c r="EY292" s="1087"/>
      <c r="EZ292" s="1087"/>
      <c r="FA292" s="1087"/>
      <c r="FB292" s="1087"/>
      <c r="FC292" s="1087"/>
      <c r="FD292" s="1087"/>
      <c r="FE292" s="1087"/>
      <c r="FF292" s="1087"/>
      <c r="FG292" s="1087"/>
      <c r="FH292" s="1087"/>
      <c r="FI292" s="1087"/>
      <c r="FJ292" s="1087"/>
      <c r="FK292" s="1087"/>
      <c r="FL292" s="1087"/>
      <c r="FM292" s="1087"/>
      <c r="FN292" s="1087"/>
      <c r="FO292" s="1087"/>
      <c r="FP292" s="1087"/>
      <c r="FQ292" s="1087"/>
      <c r="FR292" s="1087"/>
      <c r="FS292" s="1087"/>
      <c r="FT292" s="1087"/>
      <c r="FU292" s="1087"/>
      <c r="FV292" s="1087"/>
      <c r="FW292" s="1087"/>
      <c r="FX292" s="1087"/>
      <c r="FY292" s="1087"/>
      <c r="FZ292" s="1087"/>
      <c r="GA292" s="1087"/>
      <c r="GB292" s="1087"/>
      <c r="GC292" s="1087"/>
      <c r="GD292" s="1087"/>
      <c r="GE292" s="1087"/>
      <c r="GF292" s="1087"/>
      <c r="GG292" s="1087"/>
      <c r="GH292" s="1087"/>
      <c r="GI292" s="1087"/>
      <c r="GJ292" s="1087"/>
      <c r="GK292" s="1087"/>
      <c r="GL292" s="1087"/>
      <c r="GM292" s="1087"/>
      <c r="GN292" s="1087"/>
      <c r="GO292" s="1087"/>
      <c r="GP292" s="1087"/>
      <c r="GQ292" s="1087"/>
      <c r="GR292" s="1087"/>
      <c r="GS292" s="1087"/>
      <c r="GT292" s="1087"/>
      <c r="GU292" s="1087"/>
      <c r="GV292" s="1087"/>
      <c r="GW292" s="1087"/>
      <c r="GX292" s="1087"/>
      <c r="GY292" s="1087"/>
      <c r="GZ292" s="1087"/>
      <c r="HA292" s="1087"/>
      <c r="HB292" s="1087"/>
      <c r="HC292" s="1087"/>
      <c r="HD292" s="1087"/>
      <c r="HE292" s="1087"/>
      <c r="HF292" s="1087"/>
      <c r="HG292" s="1087"/>
      <c r="HH292" s="1087"/>
      <c r="HI292" s="1087"/>
      <c r="HJ292" s="1087"/>
      <c r="HK292" s="1087"/>
      <c r="HL292" s="1087"/>
      <c r="HM292" s="1087"/>
      <c r="HN292" s="1087"/>
      <c r="HO292" s="1087"/>
      <c r="HP292" s="1087"/>
      <c r="HQ292" s="1087"/>
      <c r="HR292" s="1087"/>
      <c r="HS292" s="1087"/>
      <c r="HT292" s="1087"/>
      <c r="HU292" s="1087"/>
      <c r="HV292" s="1087"/>
      <c r="HW292" s="1087"/>
      <c r="HX292" s="1087"/>
      <c r="HY292" s="1087"/>
      <c r="HZ292" s="1087"/>
      <c r="IA292" s="1087"/>
      <c r="IB292" s="1087"/>
      <c r="IC292" s="1087"/>
      <c r="ID292" s="1087"/>
      <c r="IE292" s="1087"/>
      <c r="IF292" s="1087"/>
      <c r="IG292" s="1087"/>
      <c r="IH292" s="1087"/>
      <c r="II292" s="1087"/>
      <c r="IJ292" s="1087"/>
      <c r="IK292" s="1087"/>
      <c r="IL292" s="1087"/>
      <c r="IM292" s="1087"/>
      <c r="IN292" s="1087"/>
      <c r="IO292" s="1087"/>
      <c r="IP292" s="1087"/>
      <c r="IQ292" s="1087"/>
      <c r="IR292" s="1087"/>
      <c r="IS292" s="1087"/>
      <c r="IT292" s="1087"/>
      <c r="IU292" s="1087"/>
      <c r="IV292" s="1087"/>
      <c r="IW292" s="1087"/>
      <c r="IX292" s="1087"/>
      <c r="IY292" s="1087"/>
      <c r="IZ292" s="1087"/>
      <c r="JA292" s="1087"/>
      <c r="JB292" s="1087"/>
      <c r="JC292" s="1087"/>
      <c r="JD292" s="1087"/>
      <c r="JE292" s="1087"/>
      <c r="JF292" s="1087"/>
      <c r="JG292" s="1087"/>
      <c r="JH292" s="1087"/>
      <c r="JI292" s="1087"/>
      <c r="JJ292" s="1087"/>
      <c r="JK292" s="1087"/>
      <c r="JL292" s="1087"/>
      <c r="JM292" s="1087"/>
      <c r="JN292" s="1087"/>
      <c r="JO292" s="1087"/>
      <c r="JP292" s="1087"/>
      <c r="JQ292" s="1087"/>
      <c r="JR292" s="1087"/>
      <c r="JS292" s="1087"/>
      <c r="JT292" s="1087"/>
      <c r="JU292" s="1087"/>
      <c r="JV292" s="1087"/>
      <c r="JW292" s="1087"/>
      <c r="JX292" s="1087"/>
      <c r="JY292" s="1087"/>
      <c r="JZ292" s="1087"/>
      <c r="KA292" s="1087"/>
      <c r="KB292" s="1087"/>
      <c r="KC292" s="1087"/>
      <c r="KD292" s="1087"/>
      <c r="KE292" s="1087"/>
      <c r="KF292" s="1087"/>
      <c r="KG292" s="1087"/>
      <c r="KH292" s="1087"/>
      <c r="KI292" s="1087"/>
      <c r="KJ292" s="1087"/>
      <c r="KK292" s="1087"/>
      <c r="KL292" s="1087"/>
      <c r="KM292" s="1087"/>
      <c r="KN292" s="1087"/>
      <c r="KO292" s="1087"/>
      <c r="KP292" s="1087"/>
      <c r="KQ292" s="1087"/>
      <c r="KR292" s="1087"/>
      <c r="KS292" s="1087"/>
      <c r="KT292" s="1087"/>
      <c r="KU292" s="1087"/>
      <c r="KV292" s="1087"/>
      <c r="KW292" s="1087"/>
      <c r="KX292" s="1087"/>
      <c r="KY292" s="1087"/>
      <c r="KZ292" s="1087"/>
      <c r="LA292" s="1087"/>
      <c r="LB292" s="1087"/>
      <c r="LC292" s="1087"/>
      <c r="LD292" s="1087"/>
      <c r="LE292" s="1087"/>
      <c r="LF292" s="1087"/>
      <c r="LG292" s="1087"/>
      <c r="LH292" s="1087"/>
      <c r="LI292" s="1087"/>
      <c r="LJ292" s="1087"/>
      <c r="LK292" s="1087"/>
      <c r="LL292" s="1087"/>
      <c r="LM292" s="1087"/>
      <c r="LN292" s="1087"/>
      <c r="LO292" s="1087"/>
      <c r="LP292" s="1087"/>
      <c r="LQ292" s="1087"/>
      <c r="LR292" s="1087"/>
      <c r="LS292" s="1087"/>
      <c r="LT292" s="1087"/>
      <c r="LU292" s="1087"/>
      <c r="LV292" s="1087"/>
      <c r="LW292" s="1087"/>
      <c r="LX292" s="1087"/>
      <c r="LY292" s="1087"/>
      <c r="LZ292" s="1087"/>
      <c r="MA292" s="1087"/>
      <c r="MB292" s="1087"/>
      <c r="MC292" s="1087"/>
      <c r="MD292" s="1087"/>
      <c r="ME292" s="1087"/>
      <c r="MF292" s="1087"/>
      <c r="MG292" s="1087"/>
      <c r="MH292" s="1087"/>
      <c r="MI292" s="1087"/>
      <c r="MJ292" s="1087"/>
      <c r="MK292" s="1087"/>
      <c r="ML292" s="1087"/>
      <c r="MM292" s="1087"/>
      <c r="MN292" s="1087"/>
      <c r="MO292" s="1087"/>
      <c r="MP292" s="1087"/>
      <c r="MQ292" s="1087"/>
      <c r="MR292" s="1087"/>
      <c r="MS292" s="1087"/>
      <c r="MT292" s="1087"/>
      <c r="MU292" s="1087"/>
      <c r="MV292" s="1087"/>
      <c r="MW292" s="1087"/>
      <c r="MX292" s="1087"/>
      <c r="MY292" s="1087"/>
      <c r="MZ292" s="1087"/>
      <c r="NA292" s="1087"/>
      <c r="NB292" s="1087"/>
      <c r="NC292" s="1087"/>
      <c r="ND292" s="1087"/>
      <c r="NE292" s="1087"/>
      <c r="NF292" s="1087"/>
      <c r="NG292" s="1087"/>
      <c r="NH292" s="1087"/>
      <c r="NI292" s="1087"/>
      <c r="NJ292" s="1087"/>
      <c r="NK292" s="1087"/>
      <c r="NL292" s="1087"/>
      <c r="NM292" s="1087"/>
      <c r="NN292" s="1087"/>
      <c r="NO292" s="1087"/>
      <c r="NP292" s="1087"/>
      <c r="NQ292" s="1087"/>
      <c r="NR292" s="1087"/>
      <c r="NS292" s="1087"/>
      <c r="NT292" s="1087"/>
      <c r="NU292" s="1087"/>
      <c r="NV292" s="1087"/>
      <c r="NW292" s="1087"/>
      <c r="NX292" s="1087"/>
      <c r="NY292" s="1087"/>
      <c r="NZ292" s="1087"/>
      <c r="OA292" s="1087"/>
      <c r="OB292" s="1087"/>
      <c r="OC292" s="1087"/>
      <c r="OD292" s="1087"/>
      <c r="OE292" s="1087"/>
      <c r="OF292" s="1087"/>
      <c r="OG292" s="1087"/>
      <c r="OH292" s="1087"/>
      <c r="OI292" s="1087"/>
      <c r="OJ292" s="1087"/>
      <c r="OK292" s="1087"/>
      <c r="OL292" s="1087"/>
      <c r="OM292" s="1087"/>
      <c r="ON292" s="1087"/>
      <c r="OO292" s="1087"/>
      <c r="OP292" s="1087"/>
      <c r="OQ292" s="1087"/>
      <c r="OR292" s="1087"/>
      <c r="OS292" s="1087"/>
      <c r="OT292" s="1087"/>
      <c r="OU292" s="1087"/>
      <c r="OV292" s="1087"/>
      <c r="OW292" s="1087"/>
      <c r="OX292" s="1087"/>
      <c r="OY292" s="1087"/>
      <c r="OZ292" s="1087"/>
      <c r="PA292" s="1087"/>
      <c r="PB292" s="1087"/>
      <c r="PC292" s="1087"/>
      <c r="PD292" s="1087"/>
      <c r="PE292" s="1087"/>
      <c r="PF292" s="1087"/>
      <c r="PG292" s="1087"/>
      <c r="PH292" s="1087"/>
      <c r="PI292" s="1087"/>
      <c r="PJ292" s="1087"/>
      <c r="PK292" s="1087"/>
      <c r="PL292" s="1087"/>
      <c r="PM292" s="1087"/>
      <c r="PN292" s="1087"/>
      <c r="PO292" s="1087"/>
      <c r="PP292" s="1087"/>
      <c r="PQ292" s="1087"/>
      <c r="PR292" s="1087"/>
      <c r="PS292" s="1087"/>
      <c r="PT292" s="1087"/>
      <c r="PU292" s="1087"/>
      <c r="PV292" s="1087"/>
      <c r="PW292" s="1087"/>
      <c r="PX292" s="1087"/>
      <c r="PY292" s="1087"/>
      <c r="PZ292" s="1087"/>
      <c r="QA292" s="1087"/>
      <c r="QB292" s="1087"/>
      <c r="QC292" s="1087"/>
      <c r="QD292" s="1087"/>
      <c r="QE292" s="1087"/>
      <c r="QF292" s="1087"/>
      <c r="QG292" s="1087"/>
      <c r="QH292" s="1087"/>
      <c r="QI292" s="1087"/>
      <c r="QJ292" s="1087"/>
      <c r="QK292" s="1087"/>
      <c r="QL292" s="1087"/>
      <c r="QM292" s="1087"/>
      <c r="QN292" s="1087"/>
      <c r="QO292" s="1087"/>
      <c r="QP292" s="1087"/>
      <c r="QQ292" s="1087"/>
      <c r="QR292" s="1087"/>
      <c r="QS292" s="1087"/>
      <c r="QT292" s="1087"/>
      <c r="QU292" s="1087"/>
      <c r="QV292" s="1087"/>
      <c r="QW292" s="1087"/>
      <c r="QX292" s="1087"/>
      <c r="QY292" s="1087"/>
      <c r="QZ292" s="1087"/>
      <c r="RA292" s="1087"/>
      <c r="RB292" s="1087"/>
      <c r="RC292" s="1087"/>
      <c r="RD292" s="1087"/>
      <c r="RE292" s="1087"/>
      <c r="RF292" s="1087"/>
      <c r="RG292" s="1087"/>
      <c r="RH292" s="1087"/>
      <c r="RI292" s="1087"/>
      <c r="RJ292" s="1087"/>
      <c r="RK292" s="1087"/>
      <c r="RL292" s="1087"/>
      <c r="RM292" s="1087"/>
      <c r="RN292" s="1087"/>
      <c r="RO292" s="1087"/>
      <c r="RP292" s="1087"/>
      <c r="RQ292" s="1087"/>
      <c r="RR292" s="1087"/>
      <c r="RS292" s="1087"/>
      <c r="RT292" s="1087"/>
      <c r="RU292" s="1087"/>
      <c r="RV292" s="1087"/>
      <c r="RW292" s="1087"/>
      <c r="RX292" s="1087"/>
      <c r="RY292" s="1087"/>
      <c r="RZ292" s="1087"/>
      <c r="SA292" s="1087"/>
      <c r="SB292" s="1087"/>
      <c r="SC292" s="1087"/>
      <c r="SD292" s="1087"/>
      <c r="SE292" s="1087"/>
      <c r="SF292" s="1087"/>
      <c r="SG292" s="1087"/>
      <c r="SH292" s="1087"/>
      <c r="SI292" s="1087"/>
      <c r="SJ292" s="1087"/>
      <c r="SK292" s="1087"/>
      <c r="SL292" s="1087"/>
      <c r="SM292" s="1087"/>
      <c r="SN292" s="1087"/>
      <c r="SO292" s="1087"/>
      <c r="SP292" s="1087"/>
      <c r="SQ292" s="1087"/>
      <c r="SR292" s="1087"/>
      <c r="SS292" s="1087"/>
      <c r="ST292" s="1087"/>
      <c r="SU292" s="1087"/>
      <c r="SV292" s="1087"/>
      <c r="SW292" s="1087"/>
      <c r="SX292" s="1087"/>
      <c r="SY292" s="1087"/>
      <c r="SZ292" s="1087"/>
      <c r="TA292" s="1087"/>
      <c r="TB292" s="1087"/>
      <c r="TC292" s="1087"/>
      <c r="TD292" s="1087"/>
      <c r="TE292" s="1087"/>
      <c r="TF292" s="1087"/>
      <c r="TG292" s="1087"/>
      <c r="TH292" s="1087"/>
      <c r="TI292" s="1087"/>
      <c r="TJ292" s="1087"/>
      <c r="TK292" s="1087"/>
      <c r="TL292" s="1087"/>
      <c r="TM292" s="1087"/>
      <c r="TN292" s="1087"/>
      <c r="TO292" s="1087"/>
      <c r="TP292" s="1087"/>
      <c r="TQ292" s="1087"/>
      <c r="TR292" s="1087"/>
      <c r="TS292" s="1087"/>
      <c r="TT292" s="1087"/>
      <c r="TU292" s="1087"/>
      <c r="TV292" s="1087"/>
      <c r="TW292" s="1087"/>
      <c r="TX292" s="1087"/>
      <c r="TY292" s="1087"/>
      <c r="TZ292" s="1087"/>
      <c r="UA292" s="1087"/>
      <c r="UB292" s="1087"/>
      <c r="UC292" s="1087"/>
      <c r="UD292" s="1087"/>
      <c r="UE292" s="1087"/>
      <c r="UF292" s="1087"/>
      <c r="UG292" s="1087"/>
      <c r="UH292" s="1087"/>
      <c r="UI292" s="1087"/>
      <c r="UJ292" s="1087"/>
      <c r="UK292" s="1087"/>
      <c r="UL292" s="1087"/>
      <c r="UM292" s="1087"/>
      <c r="UN292" s="1087"/>
      <c r="UO292" s="1087"/>
      <c r="UP292" s="1087"/>
      <c r="UQ292" s="1087"/>
      <c r="UR292" s="1087"/>
      <c r="US292" s="1087"/>
      <c r="UT292" s="1087"/>
      <c r="UU292" s="1087"/>
      <c r="UV292" s="1087"/>
      <c r="UW292" s="1087"/>
      <c r="UX292" s="1087"/>
      <c r="UY292" s="1087"/>
      <c r="UZ292" s="1087"/>
      <c r="VA292" s="1087"/>
      <c r="VB292" s="1087"/>
      <c r="VC292" s="1087"/>
      <c r="VD292" s="1087"/>
      <c r="VE292" s="1087"/>
      <c r="VF292" s="1087"/>
      <c r="VG292" s="1087"/>
      <c r="VH292" s="1087"/>
      <c r="VI292" s="1087"/>
      <c r="VJ292" s="1087"/>
      <c r="VK292" s="1087"/>
      <c r="VL292" s="1087"/>
      <c r="VM292" s="1087"/>
      <c r="VN292" s="1087"/>
      <c r="VO292" s="1087"/>
      <c r="VP292" s="1087"/>
      <c r="VQ292" s="1087"/>
      <c r="VR292" s="1087"/>
      <c r="VS292" s="1087"/>
      <c r="VT292" s="1087"/>
      <c r="VU292" s="1087"/>
      <c r="VV292" s="1087"/>
      <c r="VW292" s="1087"/>
      <c r="VX292" s="1087"/>
      <c r="VY292" s="1087"/>
      <c r="VZ292" s="1087"/>
      <c r="WA292" s="1087"/>
      <c r="WB292" s="1087"/>
      <c r="WC292" s="1087"/>
      <c r="WD292" s="1087"/>
      <c r="WE292" s="1087"/>
      <c r="WF292" s="1087"/>
      <c r="WG292" s="1087"/>
      <c r="WH292" s="1087"/>
      <c r="WI292" s="1087"/>
      <c r="WJ292" s="1087"/>
      <c r="WK292" s="1087"/>
      <c r="WL292" s="1087"/>
      <c r="WM292" s="1087"/>
      <c r="WN292" s="1087"/>
      <c r="WO292" s="1087"/>
      <c r="WP292" s="1087"/>
      <c r="WQ292" s="1087"/>
      <c r="WR292" s="1087"/>
      <c r="WS292" s="1087"/>
      <c r="WT292" s="1087"/>
      <c r="WU292" s="1087"/>
      <c r="WV292" s="1087"/>
      <c r="WW292" s="1087"/>
      <c r="WX292" s="1087"/>
      <c r="WY292" s="1087"/>
      <c r="WZ292" s="1087"/>
      <c r="XA292" s="1087"/>
      <c r="XB292" s="1087"/>
      <c r="XC292" s="1087"/>
      <c r="XD292" s="1087"/>
      <c r="XE292" s="1087"/>
      <c r="XF292" s="1087"/>
      <c r="XG292" s="1087"/>
      <c r="XH292" s="1087"/>
      <c r="XI292" s="1087"/>
      <c r="XJ292" s="1087"/>
      <c r="XK292" s="1087"/>
      <c r="XL292" s="1087"/>
      <c r="XM292" s="1087"/>
      <c r="XN292" s="1087"/>
      <c r="XO292" s="1087"/>
      <c r="XP292" s="1087"/>
      <c r="XQ292" s="1087"/>
      <c r="XR292" s="1087"/>
      <c r="XS292" s="1087"/>
      <c r="XT292" s="1087"/>
      <c r="XU292" s="1087"/>
      <c r="XV292" s="1087"/>
      <c r="XW292" s="1087"/>
      <c r="XX292" s="1087"/>
      <c r="XY292" s="1087"/>
      <c r="XZ292" s="1087"/>
      <c r="YA292" s="1087"/>
      <c r="YB292" s="1087"/>
      <c r="YC292" s="1087"/>
      <c r="YD292" s="1087"/>
      <c r="YE292" s="1087"/>
      <c r="YF292" s="1087"/>
      <c r="YG292" s="1087"/>
      <c r="YH292" s="1087"/>
      <c r="YI292" s="1087"/>
      <c r="YJ292" s="1087"/>
      <c r="YK292" s="1087"/>
      <c r="YL292" s="1087"/>
      <c r="YM292" s="1087"/>
      <c r="YN292" s="1087"/>
      <c r="YO292" s="1087"/>
      <c r="YP292" s="1087"/>
      <c r="YQ292" s="1087"/>
      <c r="YR292" s="1087"/>
      <c r="YS292" s="1087"/>
      <c r="YT292" s="1087"/>
      <c r="YU292" s="1087"/>
      <c r="YV292" s="1087"/>
      <c r="YW292" s="1087"/>
      <c r="YX292" s="1087"/>
      <c r="YY292" s="1087"/>
      <c r="YZ292" s="1087"/>
      <c r="ZA292" s="1087"/>
      <c r="ZB292" s="1087"/>
      <c r="ZC292" s="1087"/>
      <c r="ZD292" s="1087"/>
      <c r="ZE292" s="1087"/>
      <c r="ZF292" s="1087"/>
      <c r="ZG292" s="1087"/>
      <c r="ZH292" s="1087"/>
      <c r="ZI292" s="1087"/>
      <c r="ZJ292" s="1087"/>
      <c r="ZK292" s="1087"/>
      <c r="ZL292" s="1087"/>
      <c r="ZM292" s="1087"/>
      <c r="ZN292" s="1087"/>
      <c r="ZO292" s="1087"/>
      <c r="ZP292" s="1087"/>
      <c r="ZQ292" s="1087"/>
      <c r="ZR292" s="1087"/>
      <c r="ZS292" s="1087"/>
      <c r="ZT292" s="1087"/>
      <c r="ZU292" s="1087"/>
      <c r="ZV292" s="1087"/>
      <c r="ZW292" s="1087"/>
      <c r="ZX292" s="1087"/>
      <c r="ZY292" s="1087"/>
      <c r="ZZ292" s="1087"/>
      <c r="AAA292" s="1087"/>
      <c r="AAB292" s="1087"/>
      <c r="AAC292" s="1087"/>
      <c r="AAD292" s="1087"/>
      <c r="AAE292" s="1087"/>
      <c r="AAF292" s="1087"/>
      <c r="AAG292" s="1087"/>
      <c r="AAH292" s="1087"/>
      <c r="AAI292" s="1087"/>
      <c r="AAJ292" s="1087"/>
      <c r="AAK292" s="1087"/>
      <c r="AAL292" s="1087"/>
      <c r="AAM292" s="1087"/>
      <c r="AAN292" s="1087"/>
      <c r="AAO292" s="1087"/>
      <c r="AAP292" s="1087"/>
      <c r="AAQ292" s="1087"/>
      <c r="AAR292" s="1087"/>
      <c r="AAS292" s="1087"/>
      <c r="AAT292" s="1087"/>
      <c r="AAU292" s="1087"/>
      <c r="AAV292" s="1087"/>
      <c r="AAW292" s="1087"/>
      <c r="AAX292" s="1087"/>
      <c r="AAY292" s="1087"/>
      <c r="AAZ292" s="1087"/>
      <c r="ABA292" s="1087"/>
      <c r="ABB292" s="1087"/>
      <c r="ABC292" s="1087"/>
      <c r="ABD292" s="1087"/>
      <c r="ABE292" s="1087"/>
      <c r="ABF292" s="1087"/>
      <c r="ABG292" s="1087"/>
      <c r="ABH292" s="1087"/>
      <c r="ABI292" s="1087"/>
      <c r="ABJ292" s="1087"/>
      <c r="ABK292" s="1087"/>
      <c r="ABL292" s="1087"/>
      <c r="ABM292" s="1087"/>
      <c r="ABN292" s="1087"/>
      <c r="ABO292" s="1087"/>
      <c r="ABP292" s="1087"/>
      <c r="ABQ292" s="1087"/>
      <c r="ABR292" s="1087"/>
      <c r="ABS292" s="1087"/>
      <c r="ABT292" s="1087"/>
      <c r="ABU292" s="1087"/>
      <c r="ABV292" s="1087"/>
      <c r="ABW292" s="1087"/>
      <c r="ABX292" s="1087"/>
      <c r="ABY292" s="1087"/>
      <c r="ABZ292" s="1087"/>
      <c r="ACA292" s="1087"/>
      <c r="ACB292" s="1087"/>
      <c r="ACC292" s="1087"/>
      <c r="ACD292" s="1087"/>
      <c r="ACE292" s="1087"/>
      <c r="ACF292" s="1087"/>
      <c r="ACG292" s="1087"/>
      <c r="ACH292" s="1087"/>
      <c r="ACI292" s="1087"/>
      <c r="ACJ292" s="1087"/>
      <c r="ACK292" s="1087"/>
      <c r="ACL292" s="1087"/>
      <c r="ACM292" s="1087"/>
      <c r="ACN292" s="1087"/>
      <c r="ACO292" s="1087"/>
      <c r="ACP292" s="1087"/>
      <c r="ACQ292" s="1087"/>
      <c r="ACR292" s="1087"/>
      <c r="ACS292" s="1087"/>
      <c r="ACT292" s="1087"/>
      <c r="ACU292" s="1087"/>
      <c r="ACV292" s="1087"/>
      <c r="ACW292" s="1087"/>
      <c r="ACX292" s="1087"/>
      <c r="ACY292" s="1087"/>
      <c r="ACZ292" s="1087"/>
      <c r="ADA292" s="1087"/>
      <c r="ADB292" s="1087"/>
      <c r="ADC292" s="1087"/>
      <c r="ADD292" s="1087"/>
      <c r="ADE292" s="1087"/>
      <c r="ADF292" s="1087"/>
      <c r="ADG292" s="1087"/>
      <c r="ADH292" s="1087"/>
      <c r="ADI292" s="1087"/>
      <c r="ADJ292" s="1087"/>
      <c r="ADK292" s="1087"/>
      <c r="ADL292" s="1087"/>
      <c r="ADM292" s="1087"/>
      <c r="ADN292" s="1087"/>
      <c r="ADO292" s="1087"/>
      <c r="ADP292" s="1087"/>
      <c r="ADQ292" s="1087"/>
      <c r="ADR292" s="1087"/>
      <c r="ADS292" s="1087"/>
      <c r="ADT292" s="1087"/>
      <c r="ADU292" s="1087"/>
      <c r="ADV292" s="1087"/>
      <c r="ADW292" s="1087"/>
      <c r="ADX292" s="1087"/>
      <c r="ADY292" s="1087"/>
      <c r="ADZ292" s="1087"/>
      <c r="AEA292" s="1087"/>
      <c r="AEB292" s="1087"/>
      <c r="AEC292" s="1087"/>
      <c r="AED292" s="1087"/>
      <c r="AEE292" s="1087"/>
      <c r="AEF292" s="1087"/>
      <c r="AEG292" s="1087"/>
      <c r="AEH292" s="1087"/>
      <c r="AEI292" s="1087"/>
      <c r="AEJ292" s="1087"/>
      <c r="AEK292" s="1087"/>
      <c r="AEL292" s="1087"/>
      <c r="AEM292" s="1087"/>
      <c r="AEN292" s="1087"/>
      <c r="AEO292" s="1087"/>
      <c r="AEP292" s="1087"/>
      <c r="AEQ292" s="1087"/>
      <c r="AER292" s="1087"/>
      <c r="AES292" s="1087"/>
      <c r="AET292" s="1087"/>
      <c r="AEU292" s="1087"/>
      <c r="AEV292" s="1087"/>
      <c r="AEW292" s="1087"/>
      <c r="AEX292" s="1087"/>
      <c r="AEY292" s="1087"/>
      <c r="AEZ292" s="1087"/>
      <c r="AFA292" s="1087"/>
      <c r="AFB292" s="1087"/>
      <c r="AFC292" s="1087"/>
      <c r="AFD292" s="1087"/>
      <c r="AFE292" s="1087"/>
      <c r="AFF292" s="1087"/>
      <c r="AFG292" s="1087"/>
      <c r="AFH292" s="1087"/>
      <c r="AFI292" s="1087"/>
      <c r="AFJ292" s="1087"/>
      <c r="AFK292" s="1087"/>
      <c r="AFL292" s="1087"/>
      <c r="AFM292" s="1087"/>
      <c r="AFN292" s="1087"/>
      <c r="AFO292" s="1087"/>
      <c r="AFP292" s="1087"/>
      <c r="AFQ292" s="1087"/>
      <c r="AFR292" s="1087"/>
      <c r="AFS292" s="1087"/>
      <c r="AFT292" s="1087"/>
      <c r="AFU292" s="1087"/>
      <c r="AFV292" s="1087"/>
      <c r="AFW292" s="1087"/>
      <c r="AFX292" s="1087"/>
      <c r="AFY292" s="1087"/>
      <c r="AFZ292" s="1087"/>
      <c r="AGA292" s="1087"/>
      <c r="AGB292" s="1087"/>
      <c r="AGC292" s="1087"/>
      <c r="AGD292" s="1087"/>
      <c r="AGE292" s="1087"/>
      <c r="AGF292" s="1087"/>
      <c r="AGG292" s="1087"/>
      <c r="AGH292" s="1087"/>
      <c r="AGI292" s="1087"/>
      <c r="AGJ292" s="1087"/>
      <c r="AGK292" s="1087"/>
      <c r="AGL292" s="1087"/>
      <c r="AGM292" s="1087"/>
      <c r="AGN292" s="1087"/>
      <c r="AGO292" s="1087"/>
      <c r="AGP292" s="1087"/>
      <c r="AGQ292" s="1087"/>
      <c r="AGR292" s="1087"/>
      <c r="AGS292" s="1087"/>
      <c r="AGT292" s="1087"/>
      <c r="AGU292" s="1087"/>
      <c r="AGV292" s="1087"/>
      <c r="AGW292" s="1087"/>
      <c r="AGX292" s="1087"/>
      <c r="AGY292" s="1087"/>
      <c r="AGZ292" s="1087"/>
      <c r="AHA292" s="1087"/>
      <c r="AHB292" s="1087"/>
      <c r="AHC292" s="1087"/>
      <c r="AHD292" s="1087"/>
      <c r="AHE292" s="1087"/>
      <c r="AHF292" s="1087"/>
      <c r="AHG292" s="1087"/>
      <c r="AHH292" s="1087"/>
      <c r="AHI292" s="1087"/>
      <c r="AHJ292" s="1087"/>
      <c r="AHK292" s="1087"/>
      <c r="AHL292" s="1087"/>
      <c r="AHM292" s="1087"/>
      <c r="AHN292" s="1087"/>
      <c r="AHO292" s="1087"/>
      <c r="AHP292" s="1087"/>
      <c r="AHQ292" s="1087"/>
      <c r="AHR292" s="1087"/>
      <c r="AHS292" s="1087"/>
      <c r="AHT292" s="1087"/>
      <c r="AHU292" s="1087"/>
      <c r="AHV292" s="1087"/>
      <c r="AHW292" s="1087"/>
      <c r="AHX292" s="1087"/>
      <c r="AHY292" s="1087"/>
      <c r="AHZ292" s="1087"/>
      <c r="AIA292" s="1087"/>
      <c r="AIB292" s="1087"/>
      <c r="AIC292" s="1087"/>
      <c r="AID292" s="1087"/>
      <c r="AIE292" s="1087"/>
      <c r="AIF292" s="1087"/>
      <c r="AIG292" s="1087"/>
      <c r="AIH292" s="1087"/>
      <c r="AII292" s="1087"/>
      <c r="AIJ292" s="1087"/>
      <c r="AIK292" s="1087"/>
      <c r="AIL292" s="1087"/>
      <c r="AIM292" s="1087"/>
      <c r="AIN292" s="1087"/>
      <c r="AIO292" s="1087"/>
      <c r="AIP292" s="1087"/>
      <c r="AIQ292" s="1087"/>
      <c r="AIR292" s="1087"/>
      <c r="AIS292" s="1087"/>
      <c r="AIT292" s="1087"/>
      <c r="AIU292" s="1087"/>
      <c r="AIV292" s="1087"/>
      <c r="AIW292" s="1087"/>
      <c r="AIX292" s="1087"/>
      <c r="AIY292" s="1087"/>
      <c r="AIZ292" s="1087"/>
      <c r="AJA292" s="1087"/>
      <c r="AJB292" s="1087"/>
      <c r="AJC292" s="1087"/>
      <c r="AJD292" s="1087"/>
      <c r="AJE292" s="1087"/>
      <c r="AJF292" s="1087"/>
      <c r="AJG292" s="1087"/>
      <c r="AJH292" s="1087"/>
      <c r="AJI292" s="1087"/>
      <c r="AJJ292" s="1087"/>
      <c r="AJK292" s="1087"/>
      <c r="AJL292" s="1087"/>
      <c r="AJM292" s="1087"/>
      <c r="AJN292" s="1087"/>
      <c r="AJO292" s="1087"/>
      <c r="AJP292" s="1087"/>
      <c r="AJQ292" s="1087"/>
      <c r="AJR292" s="1087"/>
      <c r="AJS292" s="1087"/>
      <c r="AJT292" s="1087"/>
      <c r="AJU292" s="1087"/>
      <c r="AJV292" s="1087"/>
      <c r="AJW292" s="1087"/>
      <c r="AJX292" s="1087"/>
      <c r="AJY292" s="1087"/>
      <c r="AJZ292" s="1087"/>
      <c r="AKA292" s="1087"/>
      <c r="AKB292" s="1087"/>
      <c r="AKC292" s="1087"/>
      <c r="AKD292" s="1087"/>
      <c r="AKE292" s="1087"/>
      <c r="AKF292" s="1087"/>
      <c r="AKG292" s="1087"/>
      <c r="AKH292" s="1087"/>
      <c r="AKI292" s="1087"/>
      <c r="AKJ292" s="1087"/>
      <c r="AKK292" s="1087"/>
      <c r="AKL292" s="1087"/>
      <c r="AKM292" s="1087"/>
      <c r="AKN292" s="1087"/>
      <c r="AKO292" s="1087"/>
      <c r="AKP292" s="1087"/>
      <c r="AKQ292" s="1087"/>
      <c r="AKR292" s="1087"/>
      <c r="AKS292" s="1087"/>
      <c r="AKT292" s="1087"/>
      <c r="AKU292" s="1087"/>
      <c r="AKV292" s="1087"/>
      <c r="AKW292" s="1087"/>
      <c r="AKX292" s="1087"/>
      <c r="AKY292" s="1087"/>
      <c r="AKZ292" s="1087"/>
      <c r="ALA292" s="1087"/>
      <c r="ALB292" s="1087"/>
      <c r="ALC292" s="1087"/>
      <c r="ALD292" s="1087"/>
      <c r="ALE292" s="1087"/>
      <c r="ALF292" s="1087"/>
      <c r="ALG292" s="1087"/>
      <c r="ALH292" s="1087"/>
      <c r="ALI292" s="1087"/>
      <c r="ALJ292" s="1087"/>
      <c r="ALK292" s="1087"/>
      <c r="ALL292" s="1087"/>
      <c r="ALM292" s="1087"/>
      <c r="ALN292" s="1087"/>
      <c r="ALO292" s="1087"/>
      <c r="ALP292" s="1087"/>
      <c r="ALQ292" s="1087"/>
      <c r="ALR292" s="1087"/>
      <c r="ALS292" s="1087"/>
      <c r="ALT292" s="1087"/>
      <c r="ALU292" s="1087"/>
      <c r="ALV292" s="1087"/>
      <c r="ALW292" s="1087"/>
      <c r="ALX292" s="1087"/>
      <c r="ALY292" s="1087"/>
      <c r="ALZ292" s="1087"/>
      <c r="AMA292" s="1087"/>
      <c r="AMB292" s="1087"/>
      <c r="AMC292" s="1087"/>
      <c r="AMD292" s="1087"/>
      <c r="AME292" s="1087"/>
      <c r="AMF292" s="1087"/>
      <c r="AMG292" s="1087"/>
      <c r="AMH292" s="1087"/>
    </row>
    <row r="293" spans="1:1024" s="793" customFormat="1" ht="12" x14ac:dyDescent="0.2">
      <c r="A293" s="1113" t="s">
        <v>2898</v>
      </c>
      <c r="B293" s="793" t="s">
        <v>550</v>
      </c>
      <c r="C293" s="1085">
        <v>10500000</v>
      </c>
      <c r="D293" s="1085">
        <v>0</v>
      </c>
      <c r="E293" s="1085">
        <v>10500000</v>
      </c>
      <c r="F293" s="1085">
        <v>0</v>
      </c>
      <c r="G293" s="1085">
        <v>10500000</v>
      </c>
      <c r="H293" s="1357">
        <f t="shared" si="7"/>
        <v>0</v>
      </c>
      <c r="I293" s="1087"/>
      <c r="J293" s="1087"/>
      <c r="K293" s="1087"/>
      <c r="L293" s="1087"/>
      <c r="M293" s="1087"/>
      <c r="N293" s="1087"/>
      <c r="O293" s="1087"/>
      <c r="P293" s="1087"/>
      <c r="Q293" s="1087"/>
      <c r="R293" s="1087"/>
      <c r="S293" s="1087"/>
      <c r="T293" s="1087"/>
      <c r="U293" s="1087"/>
      <c r="V293" s="1087"/>
      <c r="W293" s="1087"/>
      <c r="X293" s="1087"/>
      <c r="Y293" s="1087"/>
      <c r="Z293" s="1087"/>
      <c r="AA293" s="1087"/>
      <c r="AB293" s="1087"/>
      <c r="AC293" s="1087"/>
      <c r="AD293" s="1087"/>
      <c r="AE293" s="1087"/>
      <c r="AF293" s="1087"/>
      <c r="AG293" s="1087"/>
      <c r="AH293" s="1087"/>
      <c r="AI293" s="1087"/>
      <c r="AJ293" s="1087"/>
      <c r="AK293" s="1087"/>
      <c r="AL293" s="1087"/>
      <c r="AM293" s="1087"/>
      <c r="AN293" s="1087"/>
      <c r="AO293" s="1087"/>
      <c r="AP293" s="1087"/>
      <c r="AQ293" s="1087"/>
      <c r="AR293" s="1087"/>
      <c r="AS293" s="1087"/>
      <c r="AT293" s="1087"/>
      <c r="AU293" s="1087"/>
      <c r="AV293" s="1087"/>
      <c r="AW293" s="1087"/>
      <c r="AX293" s="1087"/>
      <c r="AY293" s="1087"/>
      <c r="AZ293" s="1087"/>
      <c r="BA293" s="1087"/>
      <c r="BB293" s="1087"/>
      <c r="BC293" s="1087"/>
      <c r="BD293" s="1087"/>
      <c r="BE293" s="1087"/>
      <c r="BF293" s="1087"/>
      <c r="BG293" s="1087"/>
      <c r="BH293" s="1087"/>
      <c r="BI293" s="1087"/>
      <c r="BJ293" s="1087"/>
      <c r="BK293" s="1087"/>
      <c r="BL293" s="1087"/>
      <c r="BM293" s="1087"/>
      <c r="BN293" s="1087"/>
      <c r="BO293" s="1087"/>
      <c r="BP293" s="1087"/>
      <c r="BQ293" s="1087"/>
      <c r="BR293" s="1087"/>
      <c r="BS293" s="1087"/>
      <c r="BT293" s="1087"/>
      <c r="BU293" s="1087"/>
      <c r="BV293" s="1087"/>
      <c r="BW293" s="1087"/>
      <c r="BX293" s="1087"/>
      <c r="BY293" s="1087"/>
      <c r="BZ293" s="1087"/>
      <c r="CA293" s="1087"/>
      <c r="CB293" s="1087"/>
      <c r="CC293" s="1087"/>
      <c r="CD293" s="1087"/>
      <c r="CE293" s="1087"/>
      <c r="CF293" s="1087"/>
      <c r="CG293" s="1087"/>
      <c r="CH293" s="1087"/>
      <c r="CI293" s="1087"/>
      <c r="CJ293" s="1087"/>
      <c r="CK293" s="1087"/>
      <c r="CL293" s="1087"/>
      <c r="CM293" s="1087"/>
      <c r="CN293" s="1087"/>
      <c r="CO293" s="1087"/>
      <c r="CP293" s="1087"/>
      <c r="CQ293" s="1087"/>
      <c r="CR293" s="1087"/>
      <c r="CS293" s="1087"/>
      <c r="CT293" s="1087"/>
      <c r="CU293" s="1087"/>
      <c r="CV293" s="1087"/>
      <c r="CW293" s="1087"/>
      <c r="CX293" s="1087"/>
      <c r="CY293" s="1087"/>
      <c r="CZ293" s="1087"/>
      <c r="DA293" s="1087"/>
      <c r="DB293" s="1087"/>
      <c r="DC293" s="1087"/>
      <c r="DD293" s="1087"/>
      <c r="DE293" s="1087"/>
      <c r="DF293" s="1087"/>
      <c r="DG293" s="1087"/>
      <c r="DH293" s="1087"/>
      <c r="DI293" s="1087"/>
      <c r="DJ293" s="1087"/>
      <c r="DK293" s="1087"/>
      <c r="DL293" s="1087"/>
      <c r="DM293" s="1087"/>
      <c r="DN293" s="1087"/>
      <c r="DO293" s="1087"/>
      <c r="DP293" s="1087"/>
      <c r="DQ293" s="1087"/>
      <c r="DR293" s="1087"/>
      <c r="DS293" s="1087"/>
      <c r="DT293" s="1087"/>
      <c r="DU293" s="1087"/>
      <c r="DV293" s="1087"/>
      <c r="DW293" s="1087"/>
      <c r="DX293" s="1087"/>
      <c r="DY293" s="1087"/>
      <c r="DZ293" s="1087"/>
      <c r="EA293" s="1087"/>
      <c r="EB293" s="1087"/>
      <c r="EC293" s="1087"/>
      <c r="ED293" s="1087"/>
      <c r="EE293" s="1087"/>
      <c r="EF293" s="1087"/>
      <c r="EG293" s="1087"/>
      <c r="EH293" s="1087"/>
      <c r="EI293" s="1087"/>
      <c r="EJ293" s="1087"/>
      <c r="EK293" s="1087"/>
      <c r="EL293" s="1087"/>
      <c r="EM293" s="1087"/>
      <c r="EN293" s="1087"/>
      <c r="EO293" s="1087"/>
      <c r="EP293" s="1087"/>
      <c r="EQ293" s="1087"/>
      <c r="ER293" s="1087"/>
      <c r="ES293" s="1087"/>
      <c r="ET293" s="1087"/>
      <c r="EU293" s="1087"/>
      <c r="EV293" s="1087"/>
      <c r="EW293" s="1087"/>
      <c r="EX293" s="1087"/>
      <c r="EY293" s="1087"/>
      <c r="EZ293" s="1087"/>
      <c r="FA293" s="1087"/>
      <c r="FB293" s="1087"/>
      <c r="FC293" s="1087"/>
      <c r="FD293" s="1087"/>
      <c r="FE293" s="1087"/>
      <c r="FF293" s="1087"/>
      <c r="FG293" s="1087"/>
      <c r="FH293" s="1087"/>
      <c r="FI293" s="1087"/>
      <c r="FJ293" s="1087"/>
      <c r="FK293" s="1087"/>
      <c r="FL293" s="1087"/>
      <c r="FM293" s="1087"/>
      <c r="FN293" s="1087"/>
      <c r="FO293" s="1087"/>
      <c r="FP293" s="1087"/>
      <c r="FQ293" s="1087"/>
      <c r="FR293" s="1087"/>
      <c r="FS293" s="1087"/>
      <c r="FT293" s="1087"/>
      <c r="FU293" s="1087"/>
      <c r="FV293" s="1087"/>
      <c r="FW293" s="1087"/>
      <c r="FX293" s="1087"/>
      <c r="FY293" s="1087"/>
      <c r="FZ293" s="1087"/>
      <c r="GA293" s="1087"/>
      <c r="GB293" s="1087"/>
      <c r="GC293" s="1087"/>
      <c r="GD293" s="1087"/>
      <c r="GE293" s="1087"/>
      <c r="GF293" s="1087"/>
      <c r="GG293" s="1087"/>
      <c r="GH293" s="1087"/>
      <c r="GI293" s="1087"/>
      <c r="GJ293" s="1087"/>
      <c r="GK293" s="1087"/>
      <c r="GL293" s="1087"/>
      <c r="GM293" s="1087"/>
      <c r="GN293" s="1087"/>
      <c r="GO293" s="1087"/>
      <c r="GP293" s="1087"/>
      <c r="GQ293" s="1087"/>
      <c r="GR293" s="1087"/>
      <c r="GS293" s="1087"/>
      <c r="GT293" s="1087"/>
      <c r="GU293" s="1087"/>
      <c r="GV293" s="1087"/>
      <c r="GW293" s="1087"/>
      <c r="GX293" s="1087"/>
      <c r="GY293" s="1087"/>
      <c r="GZ293" s="1087"/>
      <c r="HA293" s="1087"/>
      <c r="HB293" s="1087"/>
      <c r="HC293" s="1087"/>
      <c r="HD293" s="1087"/>
      <c r="HE293" s="1087"/>
      <c r="HF293" s="1087"/>
      <c r="HG293" s="1087"/>
      <c r="HH293" s="1087"/>
      <c r="HI293" s="1087"/>
      <c r="HJ293" s="1087"/>
      <c r="HK293" s="1087"/>
      <c r="HL293" s="1087"/>
      <c r="HM293" s="1087"/>
      <c r="HN293" s="1087"/>
      <c r="HO293" s="1087"/>
      <c r="HP293" s="1087"/>
      <c r="HQ293" s="1087"/>
      <c r="HR293" s="1087"/>
      <c r="HS293" s="1087"/>
      <c r="HT293" s="1087"/>
      <c r="HU293" s="1087"/>
      <c r="HV293" s="1087"/>
      <c r="HW293" s="1087"/>
      <c r="HX293" s="1087"/>
      <c r="HY293" s="1087"/>
      <c r="HZ293" s="1087"/>
      <c r="IA293" s="1087"/>
      <c r="IB293" s="1087"/>
      <c r="IC293" s="1087"/>
      <c r="ID293" s="1087"/>
      <c r="IE293" s="1087"/>
      <c r="IF293" s="1087"/>
      <c r="IG293" s="1087"/>
      <c r="IH293" s="1087"/>
      <c r="II293" s="1087"/>
      <c r="IJ293" s="1087"/>
      <c r="IK293" s="1087"/>
      <c r="IL293" s="1087"/>
      <c r="IM293" s="1087"/>
      <c r="IN293" s="1087"/>
      <c r="IO293" s="1087"/>
      <c r="IP293" s="1087"/>
      <c r="IQ293" s="1087"/>
      <c r="IR293" s="1087"/>
      <c r="IS293" s="1087"/>
      <c r="IT293" s="1087"/>
      <c r="IU293" s="1087"/>
      <c r="IV293" s="1087"/>
      <c r="IW293" s="1087"/>
      <c r="IX293" s="1087"/>
      <c r="IY293" s="1087"/>
      <c r="IZ293" s="1087"/>
      <c r="JA293" s="1087"/>
      <c r="JB293" s="1087"/>
      <c r="JC293" s="1087"/>
      <c r="JD293" s="1087"/>
      <c r="JE293" s="1087"/>
      <c r="JF293" s="1087"/>
      <c r="JG293" s="1087"/>
      <c r="JH293" s="1087"/>
      <c r="JI293" s="1087"/>
      <c r="JJ293" s="1087"/>
      <c r="JK293" s="1087"/>
      <c r="JL293" s="1087"/>
      <c r="JM293" s="1087"/>
      <c r="JN293" s="1087"/>
      <c r="JO293" s="1087"/>
      <c r="JP293" s="1087"/>
      <c r="JQ293" s="1087"/>
      <c r="JR293" s="1087"/>
      <c r="JS293" s="1087"/>
      <c r="JT293" s="1087"/>
      <c r="JU293" s="1087"/>
      <c r="JV293" s="1087"/>
      <c r="JW293" s="1087"/>
      <c r="JX293" s="1087"/>
      <c r="JY293" s="1087"/>
      <c r="JZ293" s="1087"/>
      <c r="KA293" s="1087"/>
      <c r="KB293" s="1087"/>
      <c r="KC293" s="1087"/>
      <c r="KD293" s="1087"/>
      <c r="KE293" s="1087"/>
      <c r="KF293" s="1087"/>
      <c r="KG293" s="1087"/>
      <c r="KH293" s="1087"/>
      <c r="KI293" s="1087"/>
      <c r="KJ293" s="1087"/>
      <c r="KK293" s="1087"/>
      <c r="KL293" s="1087"/>
      <c r="KM293" s="1087"/>
      <c r="KN293" s="1087"/>
      <c r="KO293" s="1087"/>
      <c r="KP293" s="1087"/>
      <c r="KQ293" s="1087"/>
      <c r="KR293" s="1087"/>
      <c r="KS293" s="1087"/>
      <c r="KT293" s="1087"/>
      <c r="KU293" s="1087"/>
      <c r="KV293" s="1087"/>
      <c r="KW293" s="1087"/>
      <c r="KX293" s="1087"/>
      <c r="KY293" s="1087"/>
      <c r="KZ293" s="1087"/>
      <c r="LA293" s="1087"/>
      <c r="LB293" s="1087"/>
      <c r="LC293" s="1087"/>
      <c r="LD293" s="1087"/>
      <c r="LE293" s="1087"/>
      <c r="LF293" s="1087"/>
      <c r="LG293" s="1087"/>
      <c r="LH293" s="1087"/>
      <c r="LI293" s="1087"/>
      <c r="LJ293" s="1087"/>
      <c r="LK293" s="1087"/>
      <c r="LL293" s="1087"/>
      <c r="LM293" s="1087"/>
      <c r="LN293" s="1087"/>
      <c r="LO293" s="1087"/>
      <c r="LP293" s="1087"/>
      <c r="LQ293" s="1087"/>
      <c r="LR293" s="1087"/>
      <c r="LS293" s="1087"/>
      <c r="LT293" s="1087"/>
      <c r="LU293" s="1087"/>
      <c r="LV293" s="1087"/>
      <c r="LW293" s="1087"/>
      <c r="LX293" s="1087"/>
      <c r="LY293" s="1087"/>
      <c r="LZ293" s="1087"/>
      <c r="MA293" s="1087"/>
      <c r="MB293" s="1087"/>
      <c r="MC293" s="1087"/>
      <c r="MD293" s="1087"/>
      <c r="ME293" s="1087"/>
      <c r="MF293" s="1087"/>
      <c r="MG293" s="1087"/>
      <c r="MH293" s="1087"/>
      <c r="MI293" s="1087"/>
      <c r="MJ293" s="1087"/>
      <c r="MK293" s="1087"/>
      <c r="ML293" s="1087"/>
      <c r="MM293" s="1087"/>
      <c r="MN293" s="1087"/>
      <c r="MO293" s="1087"/>
      <c r="MP293" s="1087"/>
      <c r="MQ293" s="1087"/>
      <c r="MR293" s="1087"/>
      <c r="MS293" s="1087"/>
      <c r="MT293" s="1087"/>
      <c r="MU293" s="1087"/>
      <c r="MV293" s="1087"/>
      <c r="MW293" s="1087"/>
      <c r="MX293" s="1087"/>
      <c r="MY293" s="1087"/>
      <c r="MZ293" s="1087"/>
      <c r="NA293" s="1087"/>
      <c r="NB293" s="1087"/>
      <c r="NC293" s="1087"/>
      <c r="ND293" s="1087"/>
      <c r="NE293" s="1087"/>
      <c r="NF293" s="1087"/>
      <c r="NG293" s="1087"/>
      <c r="NH293" s="1087"/>
      <c r="NI293" s="1087"/>
      <c r="NJ293" s="1087"/>
      <c r="NK293" s="1087"/>
      <c r="NL293" s="1087"/>
      <c r="NM293" s="1087"/>
      <c r="NN293" s="1087"/>
      <c r="NO293" s="1087"/>
      <c r="NP293" s="1087"/>
      <c r="NQ293" s="1087"/>
      <c r="NR293" s="1087"/>
      <c r="NS293" s="1087"/>
      <c r="NT293" s="1087"/>
      <c r="NU293" s="1087"/>
      <c r="NV293" s="1087"/>
      <c r="NW293" s="1087"/>
      <c r="NX293" s="1087"/>
      <c r="NY293" s="1087"/>
      <c r="NZ293" s="1087"/>
      <c r="OA293" s="1087"/>
      <c r="OB293" s="1087"/>
      <c r="OC293" s="1087"/>
      <c r="OD293" s="1087"/>
      <c r="OE293" s="1087"/>
      <c r="OF293" s="1087"/>
      <c r="OG293" s="1087"/>
      <c r="OH293" s="1087"/>
      <c r="OI293" s="1087"/>
      <c r="OJ293" s="1087"/>
      <c r="OK293" s="1087"/>
      <c r="OL293" s="1087"/>
      <c r="OM293" s="1087"/>
      <c r="ON293" s="1087"/>
      <c r="OO293" s="1087"/>
      <c r="OP293" s="1087"/>
      <c r="OQ293" s="1087"/>
      <c r="OR293" s="1087"/>
      <c r="OS293" s="1087"/>
      <c r="OT293" s="1087"/>
      <c r="OU293" s="1087"/>
      <c r="OV293" s="1087"/>
      <c r="OW293" s="1087"/>
      <c r="OX293" s="1087"/>
      <c r="OY293" s="1087"/>
      <c r="OZ293" s="1087"/>
      <c r="PA293" s="1087"/>
      <c r="PB293" s="1087"/>
      <c r="PC293" s="1087"/>
      <c r="PD293" s="1087"/>
      <c r="PE293" s="1087"/>
      <c r="PF293" s="1087"/>
      <c r="PG293" s="1087"/>
      <c r="PH293" s="1087"/>
      <c r="PI293" s="1087"/>
      <c r="PJ293" s="1087"/>
      <c r="PK293" s="1087"/>
      <c r="PL293" s="1087"/>
      <c r="PM293" s="1087"/>
      <c r="PN293" s="1087"/>
      <c r="PO293" s="1087"/>
      <c r="PP293" s="1087"/>
      <c r="PQ293" s="1087"/>
      <c r="PR293" s="1087"/>
      <c r="PS293" s="1087"/>
      <c r="PT293" s="1087"/>
      <c r="PU293" s="1087"/>
      <c r="PV293" s="1087"/>
      <c r="PW293" s="1087"/>
      <c r="PX293" s="1087"/>
      <c r="PY293" s="1087"/>
      <c r="PZ293" s="1087"/>
      <c r="QA293" s="1087"/>
      <c r="QB293" s="1087"/>
      <c r="QC293" s="1087"/>
      <c r="QD293" s="1087"/>
      <c r="QE293" s="1087"/>
      <c r="QF293" s="1087"/>
      <c r="QG293" s="1087"/>
      <c r="QH293" s="1087"/>
      <c r="QI293" s="1087"/>
      <c r="QJ293" s="1087"/>
      <c r="QK293" s="1087"/>
      <c r="QL293" s="1087"/>
      <c r="QM293" s="1087"/>
      <c r="QN293" s="1087"/>
      <c r="QO293" s="1087"/>
      <c r="QP293" s="1087"/>
      <c r="QQ293" s="1087"/>
      <c r="QR293" s="1087"/>
      <c r="QS293" s="1087"/>
      <c r="QT293" s="1087"/>
      <c r="QU293" s="1087"/>
      <c r="QV293" s="1087"/>
      <c r="QW293" s="1087"/>
      <c r="QX293" s="1087"/>
      <c r="QY293" s="1087"/>
      <c r="QZ293" s="1087"/>
      <c r="RA293" s="1087"/>
      <c r="RB293" s="1087"/>
      <c r="RC293" s="1087"/>
      <c r="RD293" s="1087"/>
      <c r="RE293" s="1087"/>
      <c r="RF293" s="1087"/>
      <c r="RG293" s="1087"/>
      <c r="RH293" s="1087"/>
      <c r="RI293" s="1087"/>
      <c r="RJ293" s="1087"/>
      <c r="RK293" s="1087"/>
      <c r="RL293" s="1087"/>
      <c r="RM293" s="1087"/>
      <c r="RN293" s="1087"/>
      <c r="RO293" s="1087"/>
      <c r="RP293" s="1087"/>
      <c r="RQ293" s="1087"/>
      <c r="RR293" s="1087"/>
      <c r="RS293" s="1087"/>
      <c r="RT293" s="1087"/>
      <c r="RU293" s="1087"/>
      <c r="RV293" s="1087"/>
      <c r="RW293" s="1087"/>
      <c r="RX293" s="1087"/>
      <c r="RY293" s="1087"/>
      <c r="RZ293" s="1087"/>
      <c r="SA293" s="1087"/>
      <c r="SB293" s="1087"/>
      <c r="SC293" s="1087"/>
      <c r="SD293" s="1087"/>
      <c r="SE293" s="1087"/>
      <c r="SF293" s="1087"/>
      <c r="SG293" s="1087"/>
      <c r="SH293" s="1087"/>
      <c r="SI293" s="1087"/>
      <c r="SJ293" s="1087"/>
      <c r="SK293" s="1087"/>
      <c r="SL293" s="1087"/>
      <c r="SM293" s="1087"/>
      <c r="SN293" s="1087"/>
      <c r="SO293" s="1087"/>
      <c r="SP293" s="1087"/>
      <c r="SQ293" s="1087"/>
      <c r="SR293" s="1087"/>
      <c r="SS293" s="1087"/>
      <c r="ST293" s="1087"/>
      <c r="SU293" s="1087"/>
      <c r="SV293" s="1087"/>
      <c r="SW293" s="1087"/>
      <c r="SX293" s="1087"/>
      <c r="SY293" s="1087"/>
      <c r="SZ293" s="1087"/>
      <c r="TA293" s="1087"/>
      <c r="TB293" s="1087"/>
      <c r="TC293" s="1087"/>
      <c r="TD293" s="1087"/>
      <c r="TE293" s="1087"/>
      <c r="TF293" s="1087"/>
      <c r="TG293" s="1087"/>
      <c r="TH293" s="1087"/>
      <c r="TI293" s="1087"/>
      <c r="TJ293" s="1087"/>
      <c r="TK293" s="1087"/>
      <c r="TL293" s="1087"/>
      <c r="TM293" s="1087"/>
      <c r="TN293" s="1087"/>
      <c r="TO293" s="1087"/>
      <c r="TP293" s="1087"/>
      <c r="TQ293" s="1087"/>
      <c r="TR293" s="1087"/>
      <c r="TS293" s="1087"/>
      <c r="TT293" s="1087"/>
      <c r="TU293" s="1087"/>
      <c r="TV293" s="1087"/>
      <c r="TW293" s="1087"/>
      <c r="TX293" s="1087"/>
      <c r="TY293" s="1087"/>
      <c r="TZ293" s="1087"/>
      <c r="UA293" s="1087"/>
      <c r="UB293" s="1087"/>
      <c r="UC293" s="1087"/>
      <c r="UD293" s="1087"/>
      <c r="UE293" s="1087"/>
      <c r="UF293" s="1087"/>
      <c r="UG293" s="1087"/>
      <c r="UH293" s="1087"/>
      <c r="UI293" s="1087"/>
      <c r="UJ293" s="1087"/>
      <c r="UK293" s="1087"/>
      <c r="UL293" s="1087"/>
      <c r="UM293" s="1087"/>
      <c r="UN293" s="1087"/>
      <c r="UO293" s="1087"/>
      <c r="UP293" s="1087"/>
      <c r="UQ293" s="1087"/>
      <c r="UR293" s="1087"/>
      <c r="US293" s="1087"/>
      <c r="UT293" s="1087"/>
      <c r="UU293" s="1087"/>
      <c r="UV293" s="1087"/>
      <c r="UW293" s="1087"/>
      <c r="UX293" s="1087"/>
      <c r="UY293" s="1087"/>
      <c r="UZ293" s="1087"/>
      <c r="VA293" s="1087"/>
      <c r="VB293" s="1087"/>
      <c r="VC293" s="1087"/>
      <c r="VD293" s="1087"/>
      <c r="VE293" s="1087"/>
      <c r="VF293" s="1087"/>
      <c r="VG293" s="1087"/>
      <c r="VH293" s="1087"/>
      <c r="VI293" s="1087"/>
      <c r="VJ293" s="1087"/>
      <c r="VK293" s="1087"/>
      <c r="VL293" s="1087"/>
      <c r="VM293" s="1087"/>
      <c r="VN293" s="1087"/>
      <c r="VO293" s="1087"/>
      <c r="VP293" s="1087"/>
      <c r="VQ293" s="1087"/>
      <c r="VR293" s="1087"/>
      <c r="VS293" s="1087"/>
      <c r="VT293" s="1087"/>
      <c r="VU293" s="1087"/>
      <c r="VV293" s="1087"/>
      <c r="VW293" s="1087"/>
      <c r="VX293" s="1087"/>
      <c r="VY293" s="1087"/>
      <c r="VZ293" s="1087"/>
      <c r="WA293" s="1087"/>
      <c r="WB293" s="1087"/>
      <c r="WC293" s="1087"/>
      <c r="WD293" s="1087"/>
      <c r="WE293" s="1087"/>
      <c r="WF293" s="1087"/>
      <c r="WG293" s="1087"/>
      <c r="WH293" s="1087"/>
      <c r="WI293" s="1087"/>
      <c r="WJ293" s="1087"/>
      <c r="WK293" s="1087"/>
      <c r="WL293" s="1087"/>
      <c r="WM293" s="1087"/>
      <c r="WN293" s="1087"/>
      <c r="WO293" s="1087"/>
      <c r="WP293" s="1087"/>
      <c r="WQ293" s="1087"/>
      <c r="WR293" s="1087"/>
      <c r="WS293" s="1087"/>
      <c r="WT293" s="1087"/>
      <c r="WU293" s="1087"/>
      <c r="WV293" s="1087"/>
      <c r="WW293" s="1087"/>
      <c r="WX293" s="1087"/>
      <c r="WY293" s="1087"/>
      <c r="WZ293" s="1087"/>
      <c r="XA293" s="1087"/>
      <c r="XB293" s="1087"/>
      <c r="XC293" s="1087"/>
      <c r="XD293" s="1087"/>
      <c r="XE293" s="1087"/>
      <c r="XF293" s="1087"/>
      <c r="XG293" s="1087"/>
      <c r="XH293" s="1087"/>
      <c r="XI293" s="1087"/>
      <c r="XJ293" s="1087"/>
      <c r="XK293" s="1087"/>
      <c r="XL293" s="1087"/>
      <c r="XM293" s="1087"/>
      <c r="XN293" s="1087"/>
      <c r="XO293" s="1087"/>
      <c r="XP293" s="1087"/>
      <c r="XQ293" s="1087"/>
      <c r="XR293" s="1087"/>
      <c r="XS293" s="1087"/>
      <c r="XT293" s="1087"/>
      <c r="XU293" s="1087"/>
      <c r="XV293" s="1087"/>
      <c r="XW293" s="1087"/>
      <c r="XX293" s="1087"/>
      <c r="XY293" s="1087"/>
      <c r="XZ293" s="1087"/>
      <c r="YA293" s="1087"/>
      <c r="YB293" s="1087"/>
      <c r="YC293" s="1087"/>
      <c r="YD293" s="1087"/>
      <c r="YE293" s="1087"/>
      <c r="YF293" s="1087"/>
      <c r="YG293" s="1087"/>
      <c r="YH293" s="1087"/>
      <c r="YI293" s="1087"/>
      <c r="YJ293" s="1087"/>
      <c r="YK293" s="1087"/>
      <c r="YL293" s="1087"/>
      <c r="YM293" s="1087"/>
      <c r="YN293" s="1087"/>
      <c r="YO293" s="1087"/>
      <c r="YP293" s="1087"/>
      <c r="YQ293" s="1087"/>
      <c r="YR293" s="1087"/>
      <c r="YS293" s="1087"/>
      <c r="YT293" s="1087"/>
      <c r="YU293" s="1087"/>
      <c r="YV293" s="1087"/>
      <c r="YW293" s="1087"/>
      <c r="YX293" s="1087"/>
      <c r="YY293" s="1087"/>
      <c r="YZ293" s="1087"/>
      <c r="ZA293" s="1087"/>
      <c r="ZB293" s="1087"/>
      <c r="ZC293" s="1087"/>
      <c r="ZD293" s="1087"/>
      <c r="ZE293" s="1087"/>
      <c r="ZF293" s="1087"/>
      <c r="ZG293" s="1087"/>
      <c r="ZH293" s="1087"/>
      <c r="ZI293" s="1087"/>
      <c r="ZJ293" s="1087"/>
      <c r="ZK293" s="1087"/>
      <c r="ZL293" s="1087"/>
      <c r="ZM293" s="1087"/>
      <c r="ZN293" s="1087"/>
      <c r="ZO293" s="1087"/>
      <c r="ZP293" s="1087"/>
      <c r="ZQ293" s="1087"/>
      <c r="ZR293" s="1087"/>
      <c r="ZS293" s="1087"/>
      <c r="ZT293" s="1087"/>
      <c r="ZU293" s="1087"/>
      <c r="ZV293" s="1087"/>
      <c r="ZW293" s="1087"/>
      <c r="ZX293" s="1087"/>
      <c r="ZY293" s="1087"/>
      <c r="ZZ293" s="1087"/>
      <c r="AAA293" s="1087"/>
      <c r="AAB293" s="1087"/>
      <c r="AAC293" s="1087"/>
      <c r="AAD293" s="1087"/>
      <c r="AAE293" s="1087"/>
      <c r="AAF293" s="1087"/>
      <c r="AAG293" s="1087"/>
      <c r="AAH293" s="1087"/>
      <c r="AAI293" s="1087"/>
      <c r="AAJ293" s="1087"/>
      <c r="AAK293" s="1087"/>
      <c r="AAL293" s="1087"/>
      <c r="AAM293" s="1087"/>
      <c r="AAN293" s="1087"/>
      <c r="AAO293" s="1087"/>
      <c r="AAP293" s="1087"/>
      <c r="AAQ293" s="1087"/>
      <c r="AAR293" s="1087"/>
      <c r="AAS293" s="1087"/>
      <c r="AAT293" s="1087"/>
      <c r="AAU293" s="1087"/>
      <c r="AAV293" s="1087"/>
      <c r="AAW293" s="1087"/>
      <c r="AAX293" s="1087"/>
      <c r="AAY293" s="1087"/>
      <c r="AAZ293" s="1087"/>
      <c r="ABA293" s="1087"/>
      <c r="ABB293" s="1087"/>
      <c r="ABC293" s="1087"/>
      <c r="ABD293" s="1087"/>
      <c r="ABE293" s="1087"/>
      <c r="ABF293" s="1087"/>
      <c r="ABG293" s="1087"/>
      <c r="ABH293" s="1087"/>
      <c r="ABI293" s="1087"/>
      <c r="ABJ293" s="1087"/>
      <c r="ABK293" s="1087"/>
      <c r="ABL293" s="1087"/>
      <c r="ABM293" s="1087"/>
      <c r="ABN293" s="1087"/>
      <c r="ABO293" s="1087"/>
      <c r="ABP293" s="1087"/>
      <c r="ABQ293" s="1087"/>
      <c r="ABR293" s="1087"/>
      <c r="ABS293" s="1087"/>
      <c r="ABT293" s="1087"/>
      <c r="ABU293" s="1087"/>
      <c r="ABV293" s="1087"/>
      <c r="ABW293" s="1087"/>
      <c r="ABX293" s="1087"/>
      <c r="ABY293" s="1087"/>
      <c r="ABZ293" s="1087"/>
      <c r="ACA293" s="1087"/>
      <c r="ACB293" s="1087"/>
      <c r="ACC293" s="1087"/>
      <c r="ACD293" s="1087"/>
      <c r="ACE293" s="1087"/>
      <c r="ACF293" s="1087"/>
      <c r="ACG293" s="1087"/>
      <c r="ACH293" s="1087"/>
      <c r="ACI293" s="1087"/>
      <c r="ACJ293" s="1087"/>
      <c r="ACK293" s="1087"/>
      <c r="ACL293" s="1087"/>
      <c r="ACM293" s="1087"/>
      <c r="ACN293" s="1087"/>
      <c r="ACO293" s="1087"/>
      <c r="ACP293" s="1087"/>
      <c r="ACQ293" s="1087"/>
      <c r="ACR293" s="1087"/>
      <c r="ACS293" s="1087"/>
      <c r="ACT293" s="1087"/>
      <c r="ACU293" s="1087"/>
      <c r="ACV293" s="1087"/>
      <c r="ACW293" s="1087"/>
      <c r="ACX293" s="1087"/>
      <c r="ACY293" s="1087"/>
      <c r="ACZ293" s="1087"/>
      <c r="ADA293" s="1087"/>
      <c r="ADB293" s="1087"/>
      <c r="ADC293" s="1087"/>
      <c r="ADD293" s="1087"/>
      <c r="ADE293" s="1087"/>
      <c r="ADF293" s="1087"/>
      <c r="ADG293" s="1087"/>
      <c r="ADH293" s="1087"/>
      <c r="ADI293" s="1087"/>
      <c r="ADJ293" s="1087"/>
      <c r="ADK293" s="1087"/>
      <c r="ADL293" s="1087"/>
      <c r="ADM293" s="1087"/>
      <c r="ADN293" s="1087"/>
      <c r="ADO293" s="1087"/>
      <c r="ADP293" s="1087"/>
      <c r="ADQ293" s="1087"/>
      <c r="ADR293" s="1087"/>
      <c r="ADS293" s="1087"/>
      <c r="ADT293" s="1087"/>
      <c r="ADU293" s="1087"/>
      <c r="ADV293" s="1087"/>
      <c r="ADW293" s="1087"/>
      <c r="ADX293" s="1087"/>
      <c r="ADY293" s="1087"/>
      <c r="ADZ293" s="1087"/>
      <c r="AEA293" s="1087"/>
      <c r="AEB293" s="1087"/>
      <c r="AEC293" s="1087"/>
      <c r="AED293" s="1087"/>
      <c r="AEE293" s="1087"/>
      <c r="AEF293" s="1087"/>
      <c r="AEG293" s="1087"/>
      <c r="AEH293" s="1087"/>
      <c r="AEI293" s="1087"/>
      <c r="AEJ293" s="1087"/>
      <c r="AEK293" s="1087"/>
      <c r="AEL293" s="1087"/>
      <c r="AEM293" s="1087"/>
      <c r="AEN293" s="1087"/>
      <c r="AEO293" s="1087"/>
      <c r="AEP293" s="1087"/>
      <c r="AEQ293" s="1087"/>
      <c r="AER293" s="1087"/>
      <c r="AES293" s="1087"/>
      <c r="AET293" s="1087"/>
      <c r="AEU293" s="1087"/>
      <c r="AEV293" s="1087"/>
      <c r="AEW293" s="1087"/>
      <c r="AEX293" s="1087"/>
      <c r="AEY293" s="1087"/>
      <c r="AEZ293" s="1087"/>
      <c r="AFA293" s="1087"/>
      <c r="AFB293" s="1087"/>
      <c r="AFC293" s="1087"/>
      <c r="AFD293" s="1087"/>
      <c r="AFE293" s="1087"/>
      <c r="AFF293" s="1087"/>
      <c r="AFG293" s="1087"/>
      <c r="AFH293" s="1087"/>
      <c r="AFI293" s="1087"/>
      <c r="AFJ293" s="1087"/>
      <c r="AFK293" s="1087"/>
      <c r="AFL293" s="1087"/>
      <c r="AFM293" s="1087"/>
      <c r="AFN293" s="1087"/>
      <c r="AFO293" s="1087"/>
      <c r="AFP293" s="1087"/>
      <c r="AFQ293" s="1087"/>
      <c r="AFR293" s="1087"/>
      <c r="AFS293" s="1087"/>
      <c r="AFT293" s="1087"/>
      <c r="AFU293" s="1087"/>
      <c r="AFV293" s="1087"/>
      <c r="AFW293" s="1087"/>
      <c r="AFX293" s="1087"/>
      <c r="AFY293" s="1087"/>
      <c r="AFZ293" s="1087"/>
      <c r="AGA293" s="1087"/>
      <c r="AGB293" s="1087"/>
      <c r="AGC293" s="1087"/>
      <c r="AGD293" s="1087"/>
      <c r="AGE293" s="1087"/>
      <c r="AGF293" s="1087"/>
      <c r="AGG293" s="1087"/>
      <c r="AGH293" s="1087"/>
      <c r="AGI293" s="1087"/>
      <c r="AGJ293" s="1087"/>
      <c r="AGK293" s="1087"/>
      <c r="AGL293" s="1087"/>
      <c r="AGM293" s="1087"/>
      <c r="AGN293" s="1087"/>
      <c r="AGO293" s="1087"/>
      <c r="AGP293" s="1087"/>
      <c r="AGQ293" s="1087"/>
      <c r="AGR293" s="1087"/>
      <c r="AGS293" s="1087"/>
      <c r="AGT293" s="1087"/>
      <c r="AGU293" s="1087"/>
      <c r="AGV293" s="1087"/>
      <c r="AGW293" s="1087"/>
      <c r="AGX293" s="1087"/>
      <c r="AGY293" s="1087"/>
      <c r="AGZ293" s="1087"/>
      <c r="AHA293" s="1087"/>
      <c r="AHB293" s="1087"/>
      <c r="AHC293" s="1087"/>
      <c r="AHD293" s="1087"/>
      <c r="AHE293" s="1087"/>
      <c r="AHF293" s="1087"/>
      <c r="AHG293" s="1087"/>
      <c r="AHH293" s="1087"/>
      <c r="AHI293" s="1087"/>
      <c r="AHJ293" s="1087"/>
      <c r="AHK293" s="1087"/>
      <c r="AHL293" s="1087"/>
      <c r="AHM293" s="1087"/>
      <c r="AHN293" s="1087"/>
      <c r="AHO293" s="1087"/>
      <c r="AHP293" s="1087"/>
      <c r="AHQ293" s="1087"/>
      <c r="AHR293" s="1087"/>
      <c r="AHS293" s="1087"/>
      <c r="AHT293" s="1087"/>
      <c r="AHU293" s="1087"/>
      <c r="AHV293" s="1087"/>
      <c r="AHW293" s="1087"/>
      <c r="AHX293" s="1087"/>
      <c r="AHY293" s="1087"/>
      <c r="AHZ293" s="1087"/>
      <c r="AIA293" s="1087"/>
      <c r="AIB293" s="1087"/>
      <c r="AIC293" s="1087"/>
      <c r="AID293" s="1087"/>
      <c r="AIE293" s="1087"/>
      <c r="AIF293" s="1087"/>
      <c r="AIG293" s="1087"/>
      <c r="AIH293" s="1087"/>
      <c r="AII293" s="1087"/>
      <c r="AIJ293" s="1087"/>
      <c r="AIK293" s="1087"/>
      <c r="AIL293" s="1087"/>
      <c r="AIM293" s="1087"/>
      <c r="AIN293" s="1087"/>
      <c r="AIO293" s="1087"/>
      <c r="AIP293" s="1087"/>
      <c r="AIQ293" s="1087"/>
      <c r="AIR293" s="1087"/>
      <c r="AIS293" s="1087"/>
      <c r="AIT293" s="1087"/>
      <c r="AIU293" s="1087"/>
      <c r="AIV293" s="1087"/>
      <c r="AIW293" s="1087"/>
      <c r="AIX293" s="1087"/>
      <c r="AIY293" s="1087"/>
      <c r="AIZ293" s="1087"/>
      <c r="AJA293" s="1087"/>
      <c r="AJB293" s="1087"/>
      <c r="AJC293" s="1087"/>
      <c r="AJD293" s="1087"/>
      <c r="AJE293" s="1087"/>
      <c r="AJF293" s="1087"/>
      <c r="AJG293" s="1087"/>
      <c r="AJH293" s="1087"/>
      <c r="AJI293" s="1087"/>
      <c r="AJJ293" s="1087"/>
      <c r="AJK293" s="1087"/>
      <c r="AJL293" s="1087"/>
      <c r="AJM293" s="1087"/>
      <c r="AJN293" s="1087"/>
      <c r="AJO293" s="1087"/>
      <c r="AJP293" s="1087"/>
      <c r="AJQ293" s="1087"/>
      <c r="AJR293" s="1087"/>
      <c r="AJS293" s="1087"/>
      <c r="AJT293" s="1087"/>
      <c r="AJU293" s="1087"/>
      <c r="AJV293" s="1087"/>
      <c r="AJW293" s="1087"/>
      <c r="AJX293" s="1087"/>
      <c r="AJY293" s="1087"/>
      <c r="AJZ293" s="1087"/>
      <c r="AKA293" s="1087"/>
      <c r="AKB293" s="1087"/>
      <c r="AKC293" s="1087"/>
      <c r="AKD293" s="1087"/>
      <c r="AKE293" s="1087"/>
      <c r="AKF293" s="1087"/>
      <c r="AKG293" s="1087"/>
      <c r="AKH293" s="1087"/>
      <c r="AKI293" s="1087"/>
      <c r="AKJ293" s="1087"/>
      <c r="AKK293" s="1087"/>
      <c r="AKL293" s="1087"/>
      <c r="AKM293" s="1087"/>
      <c r="AKN293" s="1087"/>
      <c r="AKO293" s="1087"/>
      <c r="AKP293" s="1087"/>
      <c r="AKQ293" s="1087"/>
      <c r="AKR293" s="1087"/>
      <c r="AKS293" s="1087"/>
      <c r="AKT293" s="1087"/>
      <c r="AKU293" s="1087"/>
      <c r="AKV293" s="1087"/>
      <c r="AKW293" s="1087"/>
      <c r="AKX293" s="1087"/>
      <c r="AKY293" s="1087"/>
      <c r="AKZ293" s="1087"/>
      <c r="ALA293" s="1087"/>
      <c r="ALB293" s="1087"/>
      <c r="ALC293" s="1087"/>
      <c r="ALD293" s="1087"/>
      <c r="ALE293" s="1087"/>
      <c r="ALF293" s="1087"/>
      <c r="ALG293" s="1087"/>
      <c r="ALH293" s="1087"/>
      <c r="ALI293" s="1087"/>
      <c r="ALJ293" s="1087"/>
      <c r="ALK293" s="1087"/>
      <c r="ALL293" s="1087"/>
      <c r="ALM293" s="1087"/>
      <c r="ALN293" s="1087"/>
      <c r="ALO293" s="1087"/>
      <c r="ALP293" s="1087"/>
      <c r="ALQ293" s="1087"/>
      <c r="ALR293" s="1087"/>
      <c r="ALS293" s="1087"/>
      <c r="ALT293" s="1087"/>
      <c r="ALU293" s="1087"/>
      <c r="ALV293" s="1087"/>
      <c r="ALW293" s="1087"/>
      <c r="ALX293" s="1087"/>
      <c r="ALY293" s="1087"/>
      <c r="ALZ293" s="1087"/>
      <c r="AMA293" s="1087"/>
      <c r="AMB293" s="1087"/>
      <c r="AMC293" s="1087"/>
      <c r="AMD293" s="1087"/>
      <c r="AME293" s="1087"/>
      <c r="AMF293" s="1087"/>
      <c r="AMG293" s="1087"/>
      <c r="AMH293" s="1087"/>
    </row>
    <row r="294" spans="1:1024" s="793" customFormat="1" ht="12" x14ac:dyDescent="0.2">
      <c r="A294" s="1113" t="s">
        <v>2899</v>
      </c>
      <c r="B294" s="793" t="s">
        <v>550</v>
      </c>
      <c r="C294" s="1085">
        <v>10500000</v>
      </c>
      <c r="D294" s="1085">
        <v>0</v>
      </c>
      <c r="E294" s="1085">
        <v>10500000</v>
      </c>
      <c r="F294" s="1085">
        <v>0</v>
      </c>
      <c r="G294" s="1085">
        <v>10500000</v>
      </c>
      <c r="H294" s="1357">
        <f t="shared" si="7"/>
        <v>0</v>
      </c>
      <c r="I294" s="1087"/>
      <c r="J294" s="1087"/>
      <c r="K294" s="1087"/>
      <c r="L294" s="1087"/>
      <c r="M294" s="1087"/>
      <c r="N294" s="1087"/>
      <c r="O294" s="1087"/>
      <c r="P294" s="1087"/>
      <c r="Q294" s="1087"/>
      <c r="R294" s="1087"/>
      <c r="S294" s="1087"/>
      <c r="T294" s="1087"/>
      <c r="U294" s="1087"/>
      <c r="V294" s="1087"/>
      <c r="W294" s="1087"/>
      <c r="X294" s="1087"/>
      <c r="Y294" s="1087"/>
      <c r="Z294" s="1087"/>
      <c r="AA294" s="1087"/>
      <c r="AB294" s="1087"/>
      <c r="AC294" s="1087"/>
      <c r="AD294" s="1087"/>
      <c r="AE294" s="1087"/>
      <c r="AF294" s="1087"/>
      <c r="AG294" s="1087"/>
      <c r="AH294" s="1087"/>
      <c r="AI294" s="1087"/>
      <c r="AJ294" s="1087"/>
      <c r="AK294" s="1087"/>
      <c r="AL294" s="1087"/>
      <c r="AM294" s="1087"/>
      <c r="AN294" s="1087"/>
      <c r="AO294" s="1087"/>
      <c r="AP294" s="1087"/>
      <c r="AQ294" s="1087"/>
      <c r="AR294" s="1087"/>
      <c r="AS294" s="1087"/>
      <c r="AT294" s="1087"/>
      <c r="AU294" s="1087"/>
      <c r="AV294" s="1087"/>
      <c r="AW294" s="1087"/>
      <c r="AX294" s="1087"/>
      <c r="AY294" s="1087"/>
      <c r="AZ294" s="1087"/>
      <c r="BA294" s="1087"/>
      <c r="BB294" s="1087"/>
      <c r="BC294" s="1087"/>
      <c r="BD294" s="1087"/>
      <c r="BE294" s="1087"/>
      <c r="BF294" s="1087"/>
      <c r="BG294" s="1087"/>
      <c r="BH294" s="1087"/>
      <c r="BI294" s="1087"/>
      <c r="BJ294" s="1087"/>
      <c r="BK294" s="1087"/>
      <c r="BL294" s="1087"/>
      <c r="BM294" s="1087"/>
      <c r="BN294" s="1087"/>
      <c r="BO294" s="1087"/>
      <c r="BP294" s="1087"/>
      <c r="BQ294" s="1087"/>
      <c r="BR294" s="1087"/>
      <c r="BS294" s="1087"/>
      <c r="BT294" s="1087"/>
      <c r="BU294" s="1087"/>
      <c r="BV294" s="1087"/>
      <c r="BW294" s="1087"/>
      <c r="BX294" s="1087"/>
      <c r="BY294" s="1087"/>
      <c r="BZ294" s="1087"/>
      <c r="CA294" s="1087"/>
      <c r="CB294" s="1087"/>
      <c r="CC294" s="1087"/>
      <c r="CD294" s="1087"/>
      <c r="CE294" s="1087"/>
      <c r="CF294" s="1087"/>
      <c r="CG294" s="1087"/>
      <c r="CH294" s="1087"/>
      <c r="CI294" s="1087"/>
      <c r="CJ294" s="1087"/>
      <c r="CK294" s="1087"/>
      <c r="CL294" s="1087"/>
      <c r="CM294" s="1087"/>
      <c r="CN294" s="1087"/>
      <c r="CO294" s="1087"/>
      <c r="CP294" s="1087"/>
      <c r="CQ294" s="1087"/>
      <c r="CR294" s="1087"/>
      <c r="CS294" s="1087"/>
      <c r="CT294" s="1087"/>
      <c r="CU294" s="1087"/>
      <c r="CV294" s="1087"/>
      <c r="CW294" s="1087"/>
      <c r="CX294" s="1087"/>
      <c r="CY294" s="1087"/>
      <c r="CZ294" s="1087"/>
      <c r="DA294" s="1087"/>
      <c r="DB294" s="1087"/>
      <c r="DC294" s="1087"/>
      <c r="DD294" s="1087"/>
      <c r="DE294" s="1087"/>
      <c r="DF294" s="1087"/>
      <c r="DG294" s="1087"/>
      <c r="DH294" s="1087"/>
      <c r="DI294" s="1087"/>
      <c r="DJ294" s="1087"/>
      <c r="DK294" s="1087"/>
      <c r="DL294" s="1087"/>
      <c r="DM294" s="1087"/>
      <c r="DN294" s="1087"/>
      <c r="DO294" s="1087"/>
      <c r="DP294" s="1087"/>
      <c r="DQ294" s="1087"/>
      <c r="DR294" s="1087"/>
      <c r="DS294" s="1087"/>
      <c r="DT294" s="1087"/>
      <c r="DU294" s="1087"/>
      <c r="DV294" s="1087"/>
      <c r="DW294" s="1087"/>
      <c r="DX294" s="1087"/>
      <c r="DY294" s="1087"/>
      <c r="DZ294" s="1087"/>
      <c r="EA294" s="1087"/>
      <c r="EB294" s="1087"/>
      <c r="EC294" s="1087"/>
      <c r="ED294" s="1087"/>
      <c r="EE294" s="1087"/>
      <c r="EF294" s="1087"/>
      <c r="EG294" s="1087"/>
      <c r="EH294" s="1087"/>
      <c r="EI294" s="1087"/>
      <c r="EJ294" s="1087"/>
      <c r="EK294" s="1087"/>
      <c r="EL294" s="1087"/>
      <c r="EM294" s="1087"/>
      <c r="EN294" s="1087"/>
      <c r="EO294" s="1087"/>
      <c r="EP294" s="1087"/>
      <c r="EQ294" s="1087"/>
      <c r="ER294" s="1087"/>
      <c r="ES294" s="1087"/>
      <c r="ET294" s="1087"/>
      <c r="EU294" s="1087"/>
      <c r="EV294" s="1087"/>
      <c r="EW294" s="1087"/>
      <c r="EX294" s="1087"/>
      <c r="EY294" s="1087"/>
      <c r="EZ294" s="1087"/>
      <c r="FA294" s="1087"/>
      <c r="FB294" s="1087"/>
      <c r="FC294" s="1087"/>
      <c r="FD294" s="1087"/>
      <c r="FE294" s="1087"/>
      <c r="FF294" s="1087"/>
      <c r="FG294" s="1087"/>
      <c r="FH294" s="1087"/>
      <c r="FI294" s="1087"/>
      <c r="FJ294" s="1087"/>
      <c r="FK294" s="1087"/>
      <c r="FL294" s="1087"/>
      <c r="FM294" s="1087"/>
      <c r="FN294" s="1087"/>
      <c r="FO294" s="1087"/>
      <c r="FP294" s="1087"/>
      <c r="FQ294" s="1087"/>
      <c r="FR294" s="1087"/>
      <c r="FS294" s="1087"/>
      <c r="FT294" s="1087"/>
      <c r="FU294" s="1087"/>
      <c r="FV294" s="1087"/>
      <c r="FW294" s="1087"/>
      <c r="FX294" s="1087"/>
      <c r="FY294" s="1087"/>
      <c r="FZ294" s="1087"/>
      <c r="GA294" s="1087"/>
      <c r="GB294" s="1087"/>
      <c r="GC294" s="1087"/>
      <c r="GD294" s="1087"/>
      <c r="GE294" s="1087"/>
      <c r="GF294" s="1087"/>
      <c r="GG294" s="1087"/>
      <c r="GH294" s="1087"/>
      <c r="GI294" s="1087"/>
      <c r="GJ294" s="1087"/>
      <c r="GK294" s="1087"/>
      <c r="GL294" s="1087"/>
      <c r="GM294" s="1087"/>
      <c r="GN294" s="1087"/>
      <c r="GO294" s="1087"/>
      <c r="GP294" s="1087"/>
      <c r="GQ294" s="1087"/>
      <c r="GR294" s="1087"/>
      <c r="GS294" s="1087"/>
      <c r="GT294" s="1087"/>
      <c r="GU294" s="1087"/>
      <c r="GV294" s="1087"/>
      <c r="GW294" s="1087"/>
      <c r="GX294" s="1087"/>
      <c r="GY294" s="1087"/>
      <c r="GZ294" s="1087"/>
      <c r="HA294" s="1087"/>
      <c r="HB294" s="1087"/>
      <c r="HC294" s="1087"/>
      <c r="HD294" s="1087"/>
      <c r="HE294" s="1087"/>
      <c r="HF294" s="1087"/>
      <c r="HG294" s="1087"/>
      <c r="HH294" s="1087"/>
      <c r="HI294" s="1087"/>
      <c r="HJ294" s="1087"/>
      <c r="HK294" s="1087"/>
      <c r="HL294" s="1087"/>
      <c r="HM294" s="1087"/>
      <c r="HN294" s="1087"/>
      <c r="HO294" s="1087"/>
      <c r="HP294" s="1087"/>
      <c r="HQ294" s="1087"/>
      <c r="HR294" s="1087"/>
      <c r="HS294" s="1087"/>
      <c r="HT294" s="1087"/>
      <c r="HU294" s="1087"/>
      <c r="HV294" s="1087"/>
      <c r="HW294" s="1087"/>
      <c r="HX294" s="1087"/>
      <c r="HY294" s="1087"/>
      <c r="HZ294" s="1087"/>
      <c r="IA294" s="1087"/>
      <c r="IB294" s="1087"/>
      <c r="IC294" s="1087"/>
      <c r="ID294" s="1087"/>
      <c r="IE294" s="1087"/>
      <c r="IF294" s="1087"/>
      <c r="IG294" s="1087"/>
      <c r="IH294" s="1087"/>
      <c r="II294" s="1087"/>
      <c r="IJ294" s="1087"/>
      <c r="IK294" s="1087"/>
      <c r="IL294" s="1087"/>
      <c r="IM294" s="1087"/>
      <c r="IN294" s="1087"/>
      <c r="IO294" s="1087"/>
      <c r="IP294" s="1087"/>
      <c r="IQ294" s="1087"/>
      <c r="IR294" s="1087"/>
      <c r="IS294" s="1087"/>
      <c r="IT294" s="1087"/>
      <c r="IU294" s="1087"/>
      <c r="IV294" s="1087"/>
      <c r="IW294" s="1087"/>
      <c r="IX294" s="1087"/>
      <c r="IY294" s="1087"/>
      <c r="IZ294" s="1087"/>
      <c r="JA294" s="1087"/>
      <c r="JB294" s="1087"/>
      <c r="JC294" s="1087"/>
      <c r="JD294" s="1087"/>
      <c r="JE294" s="1087"/>
      <c r="JF294" s="1087"/>
      <c r="JG294" s="1087"/>
      <c r="JH294" s="1087"/>
      <c r="JI294" s="1087"/>
      <c r="JJ294" s="1087"/>
      <c r="JK294" s="1087"/>
      <c r="JL294" s="1087"/>
      <c r="JM294" s="1087"/>
      <c r="JN294" s="1087"/>
      <c r="JO294" s="1087"/>
      <c r="JP294" s="1087"/>
      <c r="JQ294" s="1087"/>
      <c r="JR294" s="1087"/>
      <c r="JS294" s="1087"/>
      <c r="JT294" s="1087"/>
      <c r="JU294" s="1087"/>
      <c r="JV294" s="1087"/>
      <c r="JW294" s="1087"/>
      <c r="JX294" s="1087"/>
      <c r="JY294" s="1087"/>
      <c r="JZ294" s="1087"/>
      <c r="KA294" s="1087"/>
      <c r="KB294" s="1087"/>
      <c r="KC294" s="1087"/>
      <c r="KD294" s="1087"/>
      <c r="KE294" s="1087"/>
      <c r="KF294" s="1087"/>
      <c r="KG294" s="1087"/>
      <c r="KH294" s="1087"/>
      <c r="KI294" s="1087"/>
      <c r="KJ294" s="1087"/>
      <c r="KK294" s="1087"/>
      <c r="KL294" s="1087"/>
      <c r="KM294" s="1087"/>
      <c r="KN294" s="1087"/>
      <c r="KO294" s="1087"/>
      <c r="KP294" s="1087"/>
      <c r="KQ294" s="1087"/>
      <c r="KR294" s="1087"/>
      <c r="KS294" s="1087"/>
      <c r="KT294" s="1087"/>
      <c r="KU294" s="1087"/>
      <c r="KV294" s="1087"/>
      <c r="KW294" s="1087"/>
      <c r="KX294" s="1087"/>
      <c r="KY294" s="1087"/>
      <c r="KZ294" s="1087"/>
      <c r="LA294" s="1087"/>
      <c r="LB294" s="1087"/>
      <c r="LC294" s="1087"/>
      <c r="LD294" s="1087"/>
      <c r="LE294" s="1087"/>
      <c r="LF294" s="1087"/>
      <c r="LG294" s="1087"/>
      <c r="LH294" s="1087"/>
      <c r="LI294" s="1087"/>
      <c r="LJ294" s="1087"/>
      <c r="LK294" s="1087"/>
      <c r="LL294" s="1087"/>
      <c r="LM294" s="1087"/>
      <c r="LN294" s="1087"/>
      <c r="LO294" s="1087"/>
      <c r="LP294" s="1087"/>
      <c r="LQ294" s="1087"/>
      <c r="LR294" s="1087"/>
      <c r="LS294" s="1087"/>
      <c r="LT294" s="1087"/>
      <c r="LU294" s="1087"/>
      <c r="LV294" s="1087"/>
      <c r="LW294" s="1087"/>
      <c r="LX294" s="1087"/>
      <c r="LY294" s="1087"/>
      <c r="LZ294" s="1087"/>
      <c r="MA294" s="1087"/>
      <c r="MB294" s="1087"/>
      <c r="MC294" s="1087"/>
      <c r="MD294" s="1087"/>
      <c r="ME294" s="1087"/>
      <c r="MF294" s="1087"/>
      <c r="MG294" s="1087"/>
      <c r="MH294" s="1087"/>
      <c r="MI294" s="1087"/>
      <c r="MJ294" s="1087"/>
      <c r="MK294" s="1087"/>
      <c r="ML294" s="1087"/>
      <c r="MM294" s="1087"/>
      <c r="MN294" s="1087"/>
      <c r="MO294" s="1087"/>
      <c r="MP294" s="1087"/>
      <c r="MQ294" s="1087"/>
      <c r="MR294" s="1087"/>
      <c r="MS294" s="1087"/>
      <c r="MT294" s="1087"/>
      <c r="MU294" s="1087"/>
      <c r="MV294" s="1087"/>
      <c r="MW294" s="1087"/>
      <c r="MX294" s="1087"/>
      <c r="MY294" s="1087"/>
      <c r="MZ294" s="1087"/>
      <c r="NA294" s="1087"/>
      <c r="NB294" s="1087"/>
      <c r="NC294" s="1087"/>
      <c r="ND294" s="1087"/>
      <c r="NE294" s="1087"/>
      <c r="NF294" s="1087"/>
      <c r="NG294" s="1087"/>
      <c r="NH294" s="1087"/>
      <c r="NI294" s="1087"/>
      <c r="NJ294" s="1087"/>
      <c r="NK294" s="1087"/>
      <c r="NL294" s="1087"/>
      <c r="NM294" s="1087"/>
      <c r="NN294" s="1087"/>
      <c r="NO294" s="1087"/>
      <c r="NP294" s="1087"/>
      <c r="NQ294" s="1087"/>
      <c r="NR294" s="1087"/>
      <c r="NS294" s="1087"/>
      <c r="NT294" s="1087"/>
      <c r="NU294" s="1087"/>
      <c r="NV294" s="1087"/>
      <c r="NW294" s="1087"/>
      <c r="NX294" s="1087"/>
      <c r="NY294" s="1087"/>
      <c r="NZ294" s="1087"/>
      <c r="OA294" s="1087"/>
      <c r="OB294" s="1087"/>
      <c r="OC294" s="1087"/>
      <c r="OD294" s="1087"/>
      <c r="OE294" s="1087"/>
      <c r="OF294" s="1087"/>
      <c r="OG294" s="1087"/>
      <c r="OH294" s="1087"/>
      <c r="OI294" s="1087"/>
      <c r="OJ294" s="1087"/>
      <c r="OK294" s="1087"/>
      <c r="OL294" s="1087"/>
      <c r="OM294" s="1087"/>
      <c r="ON294" s="1087"/>
      <c r="OO294" s="1087"/>
      <c r="OP294" s="1087"/>
      <c r="OQ294" s="1087"/>
      <c r="OR294" s="1087"/>
      <c r="OS294" s="1087"/>
      <c r="OT294" s="1087"/>
      <c r="OU294" s="1087"/>
      <c r="OV294" s="1087"/>
      <c r="OW294" s="1087"/>
      <c r="OX294" s="1087"/>
      <c r="OY294" s="1087"/>
      <c r="OZ294" s="1087"/>
      <c r="PA294" s="1087"/>
      <c r="PB294" s="1087"/>
      <c r="PC294" s="1087"/>
      <c r="PD294" s="1087"/>
      <c r="PE294" s="1087"/>
      <c r="PF294" s="1087"/>
      <c r="PG294" s="1087"/>
      <c r="PH294" s="1087"/>
      <c r="PI294" s="1087"/>
      <c r="PJ294" s="1087"/>
      <c r="PK294" s="1087"/>
      <c r="PL294" s="1087"/>
      <c r="PM294" s="1087"/>
      <c r="PN294" s="1087"/>
      <c r="PO294" s="1087"/>
      <c r="PP294" s="1087"/>
      <c r="PQ294" s="1087"/>
      <c r="PR294" s="1087"/>
      <c r="PS294" s="1087"/>
      <c r="PT294" s="1087"/>
      <c r="PU294" s="1087"/>
      <c r="PV294" s="1087"/>
      <c r="PW294" s="1087"/>
      <c r="PX294" s="1087"/>
      <c r="PY294" s="1087"/>
      <c r="PZ294" s="1087"/>
      <c r="QA294" s="1087"/>
      <c r="QB294" s="1087"/>
      <c r="QC294" s="1087"/>
      <c r="QD294" s="1087"/>
      <c r="QE294" s="1087"/>
      <c r="QF294" s="1087"/>
      <c r="QG294" s="1087"/>
      <c r="QH294" s="1087"/>
      <c r="QI294" s="1087"/>
      <c r="QJ294" s="1087"/>
      <c r="QK294" s="1087"/>
      <c r="QL294" s="1087"/>
      <c r="QM294" s="1087"/>
      <c r="QN294" s="1087"/>
      <c r="QO294" s="1087"/>
      <c r="QP294" s="1087"/>
      <c r="QQ294" s="1087"/>
      <c r="QR294" s="1087"/>
      <c r="QS294" s="1087"/>
      <c r="QT294" s="1087"/>
      <c r="QU294" s="1087"/>
      <c r="QV294" s="1087"/>
      <c r="QW294" s="1087"/>
      <c r="QX294" s="1087"/>
      <c r="QY294" s="1087"/>
      <c r="QZ294" s="1087"/>
      <c r="RA294" s="1087"/>
      <c r="RB294" s="1087"/>
      <c r="RC294" s="1087"/>
      <c r="RD294" s="1087"/>
      <c r="RE294" s="1087"/>
      <c r="RF294" s="1087"/>
      <c r="RG294" s="1087"/>
      <c r="RH294" s="1087"/>
      <c r="RI294" s="1087"/>
      <c r="RJ294" s="1087"/>
      <c r="RK294" s="1087"/>
      <c r="RL294" s="1087"/>
      <c r="RM294" s="1087"/>
      <c r="RN294" s="1087"/>
      <c r="RO294" s="1087"/>
      <c r="RP294" s="1087"/>
      <c r="RQ294" s="1087"/>
      <c r="RR294" s="1087"/>
      <c r="RS294" s="1087"/>
      <c r="RT294" s="1087"/>
      <c r="RU294" s="1087"/>
      <c r="RV294" s="1087"/>
      <c r="RW294" s="1087"/>
      <c r="RX294" s="1087"/>
      <c r="RY294" s="1087"/>
      <c r="RZ294" s="1087"/>
      <c r="SA294" s="1087"/>
      <c r="SB294" s="1087"/>
      <c r="SC294" s="1087"/>
      <c r="SD294" s="1087"/>
      <c r="SE294" s="1087"/>
      <c r="SF294" s="1087"/>
      <c r="SG294" s="1087"/>
      <c r="SH294" s="1087"/>
      <c r="SI294" s="1087"/>
      <c r="SJ294" s="1087"/>
      <c r="SK294" s="1087"/>
      <c r="SL294" s="1087"/>
      <c r="SM294" s="1087"/>
      <c r="SN294" s="1087"/>
      <c r="SO294" s="1087"/>
      <c r="SP294" s="1087"/>
      <c r="SQ294" s="1087"/>
      <c r="SR294" s="1087"/>
      <c r="SS294" s="1087"/>
      <c r="ST294" s="1087"/>
      <c r="SU294" s="1087"/>
      <c r="SV294" s="1087"/>
      <c r="SW294" s="1087"/>
      <c r="SX294" s="1087"/>
      <c r="SY294" s="1087"/>
      <c r="SZ294" s="1087"/>
      <c r="TA294" s="1087"/>
      <c r="TB294" s="1087"/>
      <c r="TC294" s="1087"/>
      <c r="TD294" s="1087"/>
      <c r="TE294" s="1087"/>
      <c r="TF294" s="1087"/>
      <c r="TG294" s="1087"/>
      <c r="TH294" s="1087"/>
      <c r="TI294" s="1087"/>
      <c r="TJ294" s="1087"/>
      <c r="TK294" s="1087"/>
      <c r="TL294" s="1087"/>
      <c r="TM294" s="1087"/>
      <c r="TN294" s="1087"/>
      <c r="TO294" s="1087"/>
      <c r="TP294" s="1087"/>
      <c r="TQ294" s="1087"/>
      <c r="TR294" s="1087"/>
      <c r="TS294" s="1087"/>
      <c r="TT294" s="1087"/>
      <c r="TU294" s="1087"/>
      <c r="TV294" s="1087"/>
      <c r="TW294" s="1087"/>
      <c r="TX294" s="1087"/>
      <c r="TY294" s="1087"/>
      <c r="TZ294" s="1087"/>
      <c r="UA294" s="1087"/>
      <c r="UB294" s="1087"/>
      <c r="UC294" s="1087"/>
      <c r="UD294" s="1087"/>
      <c r="UE294" s="1087"/>
      <c r="UF294" s="1087"/>
      <c r="UG294" s="1087"/>
      <c r="UH294" s="1087"/>
      <c r="UI294" s="1087"/>
      <c r="UJ294" s="1087"/>
      <c r="UK294" s="1087"/>
      <c r="UL294" s="1087"/>
      <c r="UM294" s="1087"/>
      <c r="UN294" s="1087"/>
      <c r="UO294" s="1087"/>
      <c r="UP294" s="1087"/>
      <c r="UQ294" s="1087"/>
      <c r="UR294" s="1087"/>
      <c r="US294" s="1087"/>
      <c r="UT294" s="1087"/>
      <c r="UU294" s="1087"/>
      <c r="UV294" s="1087"/>
      <c r="UW294" s="1087"/>
      <c r="UX294" s="1087"/>
      <c r="UY294" s="1087"/>
      <c r="UZ294" s="1087"/>
      <c r="VA294" s="1087"/>
      <c r="VB294" s="1087"/>
      <c r="VC294" s="1087"/>
      <c r="VD294" s="1087"/>
      <c r="VE294" s="1087"/>
      <c r="VF294" s="1087"/>
      <c r="VG294" s="1087"/>
      <c r="VH294" s="1087"/>
      <c r="VI294" s="1087"/>
      <c r="VJ294" s="1087"/>
      <c r="VK294" s="1087"/>
      <c r="VL294" s="1087"/>
      <c r="VM294" s="1087"/>
      <c r="VN294" s="1087"/>
      <c r="VO294" s="1087"/>
      <c r="VP294" s="1087"/>
      <c r="VQ294" s="1087"/>
      <c r="VR294" s="1087"/>
      <c r="VS294" s="1087"/>
      <c r="VT294" s="1087"/>
      <c r="VU294" s="1087"/>
      <c r="VV294" s="1087"/>
      <c r="VW294" s="1087"/>
      <c r="VX294" s="1087"/>
      <c r="VY294" s="1087"/>
      <c r="VZ294" s="1087"/>
      <c r="WA294" s="1087"/>
      <c r="WB294" s="1087"/>
      <c r="WC294" s="1087"/>
      <c r="WD294" s="1087"/>
      <c r="WE294" s="1087"/>
      <c r="WF294" s="1087"/>
      <c r="WG294" s="1087"/>
      <c r="WH294" s="1087"/>
      <c r="WI294" s="1087"/>
      <c r="WJ294" s="1087"/>
      <c r="WK294" s="1087"/>
      <c r="WL294" s="1087"/>
      <c r="WM294" s="1087"/>
      <c r="WN294" s="1087"/>
      <c r="WO294" s="1087"/>
      <c r="WP294" s="1087"/>
      <c r="WQ294" s="1087"/>
      <c r="WR294" s="1087"/>
      <c r="WS294" s="1087"/>
      <c r="WT294" s="1087"/>
      <c r="WU294" s="1087"/>
      <c r="WV294" s="1087"/>
      <c r="WW294" s="1087"/>
      <c r="WX294" s="1087"/>
      <c r="WY294" s="1087"/>
      <c r="WZ294" s="1087"/>
      <c r="XA294" s="1087"/>
      <c r="XB294" s="1087"/>
      <c r="XC294" s="1087"/>
      <c r="XD294" s="1087"/>
      <c r="XE294" s="1087"/>
      <c r="XF294" s="1087"/>
      <c r="XG294" s="1087"/>
      <c r="XH294" s="1087"/>
      <c r="XI294" s="1087"/>
      <c r="XJ294" s="1087"/>
      <c r="XK294" s="1087"/>
      <c r="XL294" s="1087"/>
      <c r="XM294" s="1087"/>
      <c r="XN294" s="1087"/>
      <c r="XO294" s="1087"/>
      <c r="XP294" s="1087"/>
      <c r="XQ294" s="1087"/>
      <c r="XR294" s="1087"/>
      <c r="XS294" s="1087"/>
      <c r="XT294" s="1087"/>
      <c r="XU294" s="1087"/>
      <c r="XV294" s="1087"/>
      <c r="XW294" s="1087"/>
      <c r="XX294" s="1087"/>
      <c r="XY294" s="1087"/>
      <c r="XZ294" s="1087"/>
      <c r="YA294" s="1087"/>
      <c r="YB294" s="1087"/>
      <c r="YC294" s="1087"/>
      <c r="YD294" s="1087"/>
      <c r="YE294" s="1087"/>
      <c r="YF294" s="1087"/>
      <c r="YG294" s="1087"/>
      <c r="YH294" s="1087"/>
      <c r="YI294" s="1087"/>
      <c r="YJ294" s="1087"/>
      <c r="YK294" s="1087"/>
      <c r="YL294" s="1087"/>
      <c r="YM294" s="1087"/>
      <c r="YN294" s="1087"/>
      <c r="YO294" s="1087"/>
      <c r="YP294" s="1087"/>
      <c r="YQ294" s="1087"/>
      <c r="YR294" s="1087"/>
      <c r="YS294" s="1087"/>
      <c r="YT294" s="1087"/>
      <c r="YU294" s="1087"/>
      <c r="YV294" s="1087"/>
      <c r="YW294" s="1087"/>
      <c r="YX294" s="1087"/>
      <c r="YY294" s="1087"/>
      <c r="YZ294" s="1087"/>
      <c r="ZA294" s="1087"/>
      <c r="ZB294" s="1087"/>
      <c r="ZC294" s="1087"/>
      <c r="ZD294" s="1087"/>
      <c r="ZE294" s="1087"/>
      <c r="ZF294" s="1087"/>
      <c r="ZG294" s="1087"/>
      <c r="ZH294" s="1087"/>
      <c r="ZI294" s="1087"/>
      <c r="ZJ294" s="1087"/>
      <c r="ZK294" s="1087"/>
      <c r="ZL294" s="1087"/>
      <c r="ZM294" s="1087"/>
      <c r="ZN294" s="1087"/>
      <c r="ZO294" s="1087"/>
      <c r="ZP294" s="1087"/>
      <c r="ZQ294" s="1087"/>
      <c r="ZR294" s="1087"/>
      <c r="ZS294" s="1087"/>
      <c r="ZT294" s="1087"/>
      <c r="ZU294" s="1087"/>
      <c r="ZV294" s="1087"/>
      <c r="ZW294" s="1087"/>
      <c r="ZX294" s="1087"/>
      <c r="ZY294" s="1087"/>
      <c r="ZZ294" s="1087"/>
      <c r="AAA294" s="1087"/>
      <c r="AAB294" s="1087"/>
      <c r="AAC294" s="1087"/>
      <c r="AAD294" s="1087"/>
      <c r="AAE294" s="1087"/>
      <c r="AAF294" s="1087"/>
      <c r="AAG294" s="1087"/>
      <c r="AAH294" s="1087"/>
      <c r="AAI294" s="1087"/>
      <c r="AAJ294" s="1087"/>
      <c r="AAK294" s="1087"/>
      <c r="AAL294" s="1087"/>
      <c r="AAM294" s="1087"/>
      <c r="AAN294" s="1087"/>
      <c r="AAO294" s="1087"/>
      <c r="AAP294" s="1087"/>
      <c r="AAQ294" s="1087"/>
      <c r="AAR294" s="1087"/>
      <c r="AAS294" s="1087"/>
      <c r="AAT294" s="1087"/>
      <c r="AAU294" s="1087"/>
      <c r="AAV294" s="1087"/>
      <c r="AAW294" s="1087"/>
      <c r="AAX294" s="1087"/>
      <c r="AAY294" s="1087"/>
      <c r="AAZ294" s="1087"/>
      <c r="ABA294" s="1087"/>
      <c r="ABB294" s="1087"/>
      <c r="ABC294" s="1087"/>
      <c r="ABD294" s="1087"/>
      <c r="ABE294" s="1087"/>
      <c r="ABF294" s="1087"/>
      <c r="ABG294" s="1087"/>
      <c r="ABH294" s="1087"/>
      <c r="ABI294" s="1087"/>
      <c r="ABJ294" s="1087"/>
      <c r="ABK294" s="1087"/>
      <c r="ABL294" s="1087"/>
      <c r="ABM294" s="1087"/>
      <c r="ABN294" s="1087"/>
      <c r="ABO294" s="1087"/>
      <c r="ABP294" s="1087"/>
      <c r="ABQ294" s="1087"/>
      <c r="ABR294" s="1087"/>
      <c r="ABS294" s="1087"/>
      <c r="ABT294" s="1087"/>
      <c r="ABU294" s="1087"/>
      <c r="ABV294" s="1087"/>
      <c r="ABW294" s="1087"/>
      <c r="ABX294" s="1087"/>
      <c r="ABY294" s="1087"/>
      <c r="ABZ294" s="1087"/>
      <c r="ACA294" s="1087"/>
      <c r="ACB294" s="1087"/>
      <c r="ACC294" s="1087"/>
      <c r="ACD294" s="1087"/>
      <c r="ACE294" s="1087"/>
      <c r="ACF294" s="1087"/>
      <c r="ACG294" s="1087"/>
      <c r="ACH294" s="1087"/>
      <c r="ACI294" s="1087"/>
      <c r="ACJ294" s="1087"/>
      <c r="ACK294" s="1087"/>
      <c r="ACL294" s="1087"/>
      <c r="ACM294" s="1087"/>
      <c r="ACN294" s="1087"/>
      <c r="ACO294" s="1087"/>
      <c r="ACP294" s="1087"/>
      <c r="ACQ294" s="1087"/>
      <c r="ACR294" s="1087"/>
      <c r="ACS294" s="1087"/>
      <c r="ACT294" s="1087"/>
      <c r="ACU294" s="1087"/>
      <c r="ACV294" s="1087"/>
      <c r="ACW294" s="1087"/>
      <c r="ACX294" s="1087"/>
      <c r="ACY294" s="1087"/>
      <c r="ACZ294" s="1087"/>
      <c r="ADA294" s="1087"/>
      <c r="ADB294" s="1087"/>
      <c r="ADC294" s="1087"/>
      <c r="ADD294" s="1087"/>
      <c r="ADE294" s="1087"/>
      <c r="ADF294" s="1087"/>
      <c r="ADG294" s="1087"/>
      <c r="ADH294" s="1087"/>
      <c r="ADI294" s="1087"/>
      <c r="ADJ294" s="1087"/>
      <c r="ADK294" s="1087"/>
      <c r="ADL294" s="1087"/>
      <c r="ADM294" s="1087"/>
      <c r="ADN294" s="1087"/>
      <c r="ADO294" s="1087"/>
      <c r="ADP294" s="1087"/>
      <c r="ADQ294" s="1087"/>
      <c r="ADR294" s="1087"/>
      <c r="ADS294" s="1087"/>
      <c r="ADT294" s="1087"/>
      <c r="ADU294" s="1087"/>
      <c r="ADV294" s="1087"/>
      <c r="ADW294" s="1087"/>
      <c r="ADX294" s="1087"/>
      <c r="ADY294" s="1087"/>
      <c r="ADZ294" s="1087"/>
      <c r="AEA294" s="1087"/>
      <c r="AEB294" s="1087"/>
      <c r="AEC294" s="1087"/>
      <c r="AED294" s="1087"/>
      <c r="AEE294" s="1087"/>
      <c r="AEF294" s="1087"/>
      <c r="AEG294" s="1087"/>
      <c r="AEH294" s="1087"/>
      <c r="AEI294" s="1087"/>
      <c r="AEJ294" s="1087"/>
      <c r="AEK294" s="1087"/>
      <c r="AEL294" s="1087"/>
      <c r="AEM294" s="1087"/>
      <c r="AEN294" s="1087"/>
      <c r="AEO294" s="1087"/>
      <c r="AEP294" s="1087"/>
      <c r="AEQ294" s="1087"/>
      <c r="AER294" s="1087"/>
      <c r="AES294" s="1087"/>
      <c r="AET294" s="1087"/>
      <c r="AEU294" s="1087"/>
      <c r="AEV294" s="1087"/>
      <c r="AEW294" s="1087"/>
      <c r="AEX294" s="1087"/>
      <c r="AEY294" s="1087"/>
      <c r="AEZ294" s="1087"/>
      <c r="AFA294" s="1087"/>
      <c r="AFB294" s="1087"/>
      <c r="AFC294" s="1087"/>
      <c r="AFD294" s="1087"/>
      <c r="AFE294" s="1087"/>
      <c r="AFF294" s="1087"/>
      <c r="AFG294" s="1087"/>
      <c r="AFH294" s="1087"/>
      <c r="AFI294" s="1087"/>
      <c r="AFJ294" s="1087"/>
      <c r="AFK294" s="1087"/>
      <c r="AFL294" s="1087"/>
      <c r="AFM294" s="1087"/>
      <c r="AFN294" s="1087"/>
      <c r="AFO294" s="1087"/>
      <c r="AFP294" s="1087"/>
      <c r="AFQ294" s="1087"/>
      <c r="AFR294" s="1087"/>
      <c r="AFS294" s="1087"/>
      <c r="AFT294" s="1087"/>
      <c r="AFU294" s="1087"/>
      <c r="AFV294" s="1087"/>
      <c r="AFW294" s="1087"/>
      <c r="AFX294" s="1087"/>
      <c r="AFY294" s="1087"/>
      <c r="AFZ294" s="1087"/>
      <c r="AGA294" s="1087"/>
      <c r="AGB294" s="1087"/>
      <c r="AGC294" s="1087"/>
      <c r="AGD294" s="1087"/>
      <c r="AGE294" s="1087"/>
      <c r="AGF294" s="1087"/>
      <c r="AGG294" s="1087"/>
      <c r="AGH294" s="1087"/>
      <c r="AGI294" s="1087"/>
      <c r="AGJ294" s="1087"/>
      <c r="AGK294" s="1087"/>
      <c r="AGL294" s="1087"/>
      <c r="AGM294" s="1087"/>
      <c r="AGN294" s="1087"/>
      <c r="AGO294" s="1087"/>
      <c r="AGP294" s="1087"/>
      <c r="AGQ294" s="1087"/>
      <c r="AGR294" s="1087"/>
      <c r="AGS294" s="1087"/>
      <c r="AGT294" s="1087"/>
      <c r="AGU294" s="1087"/>
      <c r="AGV294" s="1087"/>
      <c r="AGW294" s="1087"/>
      <c r="AGX294" s="1087"/>
      <c r="AGY294" s="1087"/>
      <c r="AGZ294" s="1087"/>
      <c r="AHA294" s="1087"/>
      <c r="AHB294" s="1087"/>
      <c r="AHC294" s="1087"/>
      <c r="AHD294" s="1087"/>
      <c r="AHE294" s="1087"/>
      <c r="AHF294" s="1087"/>
      <c r="AHG294" s="1087"/>
      <c r="AHH294" s="1087"/>
      <c r="AHI294" s="1087"/>
      <c r="AHJ294" s="1087"/>
      <c r="AHK294" s="1087"/>
      <c r="AHL294" s="1087"/>
      <c r="AHM294" s="1087"/>
      <c r="AHN294" s="1087"/>
      <c r="AHO294" s="1087"/>
      <c r="AHP294" s="1087"/>
      <c r="AHQ294" s="1087"/>
      <c r="AHR294" s="1087"/>
      <c r="AHS294" s="1087"/>
      <c r="AHT294" s="1087"/>
      <c r="AHU294" s="1087"/>
      <c r="AHV294" s="1087"/>
      <c r="AHW294" s="1087"/>
      <c r="AHX294" s="1087"/>
      <c r="AHY294" s="1087"/>
      <c r="AHZ294" s="1087"/>
      <c r="AIA294" s="1087"/>
      <c r="AIB294" s="1087"/>
      <c r="AIC294" s="1087"/>
      <c r="AID294" s="1087"/>
      <c r="AIE294" s="1087"/>
      <c r="AIF294" s="1087"/>
      <c r="AIG294" s="1087"/>
      <c r="AIH294" s="1087"/>
      <c r="AII294" s="1087"/>
      <c r="AIJ294" s="1087"/>
      <c r="AIK294" s="1087"/>
      <c r="AIL294" s="1087"/>
      <c r="AIM294" s="1087"/>
      <c r="AIN294" s="1087"/>
      <c r="AIO294" s="1087"/>
      <c r="AIP294" s="1087"/>
      <c r="AIQ294" s="1087"/>
      <c r="AIR294" s="1087"/>
      <c r="AIS294" s="1087"/>
      <c r="AIT294" s="1087"/>
      <c r="AIU294" s="1087"/>
      <c r="AIV294" s="1087"/>
      <c r="AIW294" s="1087"/>
      <c r="AIX294" s="1087"/>
      <c r="AIY294" s="1087"/>
      <c r="AIZ294" s="1087"/>
      <c r="AJA294" s="1087"/>
      <c r="AJB294" s="1087"/>
      <c r="AJC294" s="1087"/>
      <c r="AJD294" s="1087"/>
      <c r="AJE294" s="1087"/>
      <c r="AJF294" s="1087"/>
      <c r="AJG294" s="1087"/>
      <c r="AJH294" s="1087"/>
      <c r="AJI294" s="1087"/>
      <c r="AJJ294" s="1087"/>
      <c r="AJK294" s="1087"/>
      <c r="AJL294" s="1087"/>
      <c r="AJM294" s="1087"/>
      <c r="AJN294" s="1087"/>
      <c r="AJO294" s="1087"/>
      <c r="AJP294" s="1087"/>
      <c r="AJQ294" s="1087"/>
      <c r="AJR294" s="1087"/>
      <c r="AJS294" s="1087"/>
      <c r="AJT294" s="1087"/>
      <c r="AJU294" s="1087"/>
      <c r="AJV294" s="1087"/>
      <c r="AJW294" s="1087"/>
      <c r="AJX294" s="1087"/>
      <c r="AJY294" s="1087"/>
      <c r="AJZ294" s="1087"/>
      <c r="AKA294" s="1087"/>
      <c r="AKB294" s="1087"/>
      <c r="AKC294" s="1087"/>
      <c r="AKD294" s="1087"/>
      <c r="AKE294" s="1087"/>
      <c r="AKF294" s="1087"/>
      <c r="AKG294" s="1087"/>
      <c r="AKH294" s="1087"/>
      <c r="AKI294" s="1087"/>
      <c r="AKJ294" s="1087"/>
      <c r="AKK294" s="1087"/>
      <c r="AKL294" s="1087"/>
      <c r="AKM294" s="1087"/>
      <c r="AKN294" s="1087"/>
      <c r="AKO294" s="1087"/>
      <c r="AKP294" s="1087"/>
      <c r="AKQ294" s="1087"/>
      <c r="AKR294" s="1087"/>
      <c r="AKS294" s="1087"/>
      <c r="AKT294" s="1087"/>
      <c r="AKU294" s="1087"/>
      <c r="AKV294" s="1087"/>
      <c r="AKW294" s="1087"/>
      <c r="AKX294" s="1087"/>
      <c r="AKY294" s="1087"/>
      <c r="AKZ294" s="1087"/>
      <c r="ALA294" s="1087"/>
      <c r="ALB294" s="1087"/>
      <c r="ALC294" s="1087"/>
      <c r="ALD294" s="1087"/>
      <c r="ALE294" s="1087"/>
      <c r="ALF294" s="1087"/>
      <c r="ALG294" s="1087"/>
      <c r="ALH294" s="1087"/>
      <c r="ALI294" s="1087"/>
      <c r="ALJ294" s="1087"/>
      <c r="ALK294" s="1087"/>
      <c r="ALL294" s="1087"/>
      <c r="ALM294" s="1087"/>
      <c r="ALN294" s="1087"/>
      <c r="ALO294" s="1087"/>
      <c r="ALP294" s="1087"/>
      <c r="ALQ294" s="1087"/>
      <c r="ALR294" s="1087"/>
      <c r="ALS294" s="1087"/>
      <c r="ALT294" s="1087"/>
      <c r="ALU294" s="1087"/>
      <c r="ALV294" s="1087"/>
      <c r="ALW294" s="1087"/>
      <c r="ALX294" s="1087"/>
      <c r="ALY294" s="1087"/>
      <c r="ALZ294" s="1087"/>
      <c r="AMA294" s="1087"/>
      <c r="AMB294" s="1087"/>
      <c r="AMC294" s="1087"/>
      <c r="AMD294" s="1087"/>
      <c r="AME294" s="1087"/>
      <c r="AMF294" s="1087"/>
      <c r="AMG294" s="1087"/>
      <c r="AMH294" s="1087"/>
    </row>
    <row r="295" spans="1:1024" s="793" customFormat="1" ht="12" x14ac:dyDescent="0.2">
      <c r="A295" s="1113" t="s">
        <v>2900</v>
      </c>
      <c r="B295" s="793" t="s">
        <v>547</v>
      </c>
      <c r="C295" s="1085">
        <v>14000000</v>
      </c>
      <c r="D295" s="1085">
        <v>-6000000</v>
      </c>
      <c r="E295" s="1085">
        <v>8000000</v>
      </c>
      <c r="F295" s="1085">
        <v>1165427.25</v>
      </c>
      <c r="G295" s="1085">
        <v>6834572.75</v>
      </c>
      <c r="H295" s="1357">
        <f t="shared" si="7"/>
        <v>0.14567840625</v>
      </c>
      <c r="I295" s="1087"/>
      <c r="J295" s="1087"/>
      <c r="K295" s="1087"/>
      <c r="L295" s="1087"/>
      <c r="M295" s="1087"/>
      <c r="N295" s="1087"/>
      <c r="O295" s="1087"/>
      <c r="P295" s="1087"/>
      <c r="Q295" s="1087"/>
      <c r="R295" s="1087"/>
      <c r="S295" s="1087"/>
      <c r="T295" s="1087"/>
      <c r="U295" s="1087"/>
      <c r="V295" s="1087"/>
      <c r="W295" s="1087"/>
      <c r="X295" s="1087"/>
      <c r="Y295" s="1087"/>
      <c r="Z295" s="1087"/>
      <c r="AA295" s="1087"/>
      <c r="AB295" s="1087"/>
      <c r="AC295" s="1087"/>
      <c r="AD295" s="1087"/>
      <c r="AE295" s="1087"/>
      <c r="AF295" s="1087"/>
      <c r="AG295" s="1087"/>
      <c r="AH295" s="1087"/>
      <c r="AI295" s="1087"/>
      <c r="AJ295" s="1087"/>
      <c r="AK295" s="1087"/>
      <c r="AL295" s="1087"/>
      <c r="AM295" s="1087"/>
      <c r="AN295" s="1087"/>
      <c r="AO295" s="1087"/>
      <c r="AP295" s="1087"/>
      <c r="AQ295" s="1087"/>
      <c r="AR295" s="1087"/>
      <c r="AS295" s="1087"/>
      <c r="AT295" s="1087"/>
      <c r="AU295" s="1087"/>
      <c r="AV295" s="1087"/>
      <c r="AW295" s="1087"/>
      <c r="AX295" s="1087"/>
      <c r="AY295" s="1087"/>
      <c r="AZ295" s="1087"/>
      <c r="BA295" s="1087"/>
      <c r="BB295" s="1087"/>
      <c r="BC295" s="1087"/>
      <c r="BD295" s="1087"/>
      <c r="BE295" s="1087"/>
      <c r="BF295" s="1087"/>
      <c r="BG295" s="1087"/>
      <c r="BH295" s="1087"/>
      <c r="BI295" s="1087"/>
      <c r="BJ295" s="1087"/>
      <c r="BK295" s="1087"/>
      <c r="BL295" s="1087"/>
      <c r="BM295" s="1087"/>
      <c r="BN295" s="1087"/>
      <c r="BO295" s="1087"/>
      <c r="BP295" s="1087"/>
      <c r="BQ295" s="1087"/>
      <c r="BR295" s="1087"/>
      <c r="BS295" s="1087"/>
      <c r="BT295" s="1087"/>
      <c r="BU295" s="1087"/>
      <c r="BV295" s="1087"/>
      <c r="BW295" s="1087"/>
      <c r="BX295" s="1087"/>
      <c r="BY295" s="1087"/>
      <c r="BZ295" s="1087"/>
      <c r="CA295" s="1087"/>
      <c r="CB295" s="1087"/>
      <c r="CC295" s="1087"/>
      <c r="CD295" s="1087"/>
      <c r="CE295" s="1087"/>
      <c r="CF295" s="1087"/>
      <c r="CG295" s="1087"/>
      <c r="CH295" s="1087"/>
      <c r="CI295" s="1087"/>
      <c r="CJ295" s="1087"/>
      <c r="CK295" s="1087"/>
      <c r="CL295" s="1087"/>
      <c r="CM295" s="1087"/>
      <c r="CN295" s="1087"/>
      <c r="CO295" s="1087"/>
      <c r="CP295" s="1087"/>
      <c r="CQ295" s="1087"/>
      <c r="CR295" s="1087"/>
      <c r="CS295" s="1087"/>
      <c r="CT295" s="1087"/>
      <c r="CU295" s="1087"/>
      <c r="CV295" s="1087"/>
      <c r="CW295" s="1087"/>
      <c r="CX295" s="1087"/>
      <c r="CY295" s="1087"/>
      <c r="CZ295" s="1087"/>
      <c r="DA295" s="1087"/>
      <c r="DB295" s="1087"/>
      <c r="DC295" s="1087"/>
      <c r="DD295" s="1087"/>
      <c r="DE295" s="1087"/>
      <c r="DF295" s="1087"/>
      <c r="DG295" s="1087"/>
      <c r="DH295" s="1087"/>
      <c r="DI295" s="1087"/>
      <c r="DJ295" s="1087"/>
      <c r="DK295" s="1087"/>
      <c r="DL295" s="1087"/>
      <c r="DM295" s="1087"/>
      <c r="DN295" s="1087"/>
      <c r="DO295" s="1087"/>
      <c r="DP295" s="1087"/>
      <c r="DQ295" s="1087"/>
      <c r="DR295" s="1087"/>
      <c r="DS295" s="1087"/>
      <c r="DT295" s="1087"/>
      <c r="DU295" s="1087"/>
      <c r="DV295" s="1087"/>
      <c r="DW295" s="1087"/>
      <c r="DX295" s="1087"/>
      <c r="DY295" s="1087"/>
      <c r="DZ295" s="1087"/>
      <c r="EA295" s="1087"/>
      <c r="EB295" s="1087"/>
      <c r="EC295" s="1087"/>
      <c r="ED295" s="1087"/>
      <c r="EE295" s="1087"/>
      <c r="EF295" s="1087"/>
      <c r="EG295" s="1087"/>
      <c r="EH295" s="1087"/>
      <c r="EI295" s="1087"/>
      <c r="EJ295" s="1087"/>
      <c r="EK295" s="1087"/>
      <c r="EL295" s="1087"/>
      <c r="EM295" s="1087"/>
      <c r="EN295" s="1087"/>
      <c r="EO295" s="1087"/>
      <c r="EP295" s="1087"/>
      <c r="EQ295" s="1087"/>
      <c r="ER295" s="1087"/>
      <c r="ES295" s="1087"/>
      <c r="ET295" s="1087"/>
      <c r="EU295" s="1087"/>
      <c r="EV295" s="1087"/>
      <c r="EW295" s="1087"/>
      <c r="EX295" s="1087"/>
      <c r="EY295" s="1087"/>
      <c r="EZ295" s="1087"/>
      <c r="FA295" s="1087"/>
      <c r="FB295" s="1087"/>
      <c r="FC295" s="1087"/>
      <c r="FD295" s="1087"/>
      <c r="FE295" s="1087"/>
      <c r="FF295" s="1087"/>
      <c r="FG295" s="1087"/>
      <c r="FH295" s="1087"/>
      <c r="FI295" s="1087"/>
      <c r="FJ295" s="1087"/>
      <c r="FK295" s="1087"/>
      <c r="FL295" s="1087"/>
      <c r="FM295" s="1087"/>
      <c r="FN295" s="1087"/>
      <c r="FO295" s="1087"/>
      <c r="FP295" s="1087"/>
      <c r="FQ295" s="1087"/>
      <c r="FR295" s="1087"/>
      <c r="FS295" s="1087"/>
      <c r="FT295" s="1087"/>
      <c r="FU295" s="1087"/>
      <c r="FV295" s="1087"/>
      <c r="FW295" s="1087"/>
      <c r="FX295" s="1087"/>
      <c r="FY295" s="1087"/>
      <c r="FZ295" s="1087"/>
      <c r="GA295" s="1087"/>
      <c r="GB295" s="1087"/>
      <c r="GC295" s="1087"/>
      <c r="GD295" s="1087"/>
      <c r="GE295" s="1087"/>
      <c r="GF295" s="1087"/>
      <c r="GG295" s="1087"/>
      <c r="GH295" s="1087"/>
      <c r="GI295" s="1087"/>
      <c r="GJ295" s="1087"/>
      <c r="GK295" s="1087"/>
      <c r="GL295" s="1087"/>
      <c r="GM295" s="1087"/>
      <c r="GN295" s="1087"/>
      <c r="GO295" s="1087"/>
      <c r="GP295" s="1087"/>
      <c r="GQ295" s="1087"/>
      <c r="GR295" s="1087"/>
      <c r="GS295" s="1087"/>
      <c r="GT295" s="1087"/>
      <c r="GU295" s="1087"/>
      <c r="GV295" s="1087"/>
      <c r="GW295" s="1087"/>
      <c r="GX295" s="1087"/>
      <c r="GY295" s="1087"/>
      <c r="GZ295" s="1087"/>
      <c r="HA295" s="1087"/>
      <c r="HB295" s="1087"/>
      <c r="HC295" s="1087"/>
      <c r="HD295" s="1087"/>
      <c r="HE295" s="1087"/>
      <c r="HF295" s="1087"/>
      <c r="HG295" s="1087"/>
      <c r="HH295" s="1087"/>
      <c r="HI295" s="1087"/>
      <c r="HJ295" s="1087"/>
      <c r="HK295" s="1087"/>
      <c r="HL295" s="1087"/>
      <c r="HM295" s="1087"/>
      <c r="HN295" s="1087"/>
      <c r="HO295" s="1087"/>
      <c r="HP295" s="1087"/>
      <c r="HQ295" s="1087"/>
      <c r="HR295" s="1087"/>
      <c r="HS295" s="1087"/>
      <c r="HT295" s="1087"/>
      <c r="HU295" s="1087"/>
      <c r="HV295" s="1087"/>
      <c r="HW295" s="1087"/>
      <c r="HX295" s="1087"/>
      <c r="HY295" s="1087"/>
      <c r="HZ295" s="1087"/>
      <c r="IA295" s="1087"/>
      <c r="IB295" s="1087"/>
      <c r="IC295" s="1087"/>
      <c r="ID295" s="1087"/>
      <c r="IE295" s="1087"/>
      <c r="IF295" s="1087"/>
      <c r="IG295" s="1087"/>
      <c r="IH295" s="1087"/>
      <c r="II295" s="1087"/>
      <c r="IJ295" s="1087"/>
      <c r="IK295" s="1087"/>
      <c r="IL295" s="1087"/>
      <c r="IM295" s="1087"/>
      <c r="IN295" s="1087"/>
      <c r="IO295" s="1087"/>
      <c r="IP295" s="1087"/>
      <c r="IQ295" s="1087"/>
      <c r="IR295" s="1087"/>
      <c r="IS295" s="1087"/>
      <c r="IT295" s="1087"/>
      <c r="IU295" s="1087"/>
      <c r="IV295" s="1087"/>
      <c r="IW295" s="1087"/>
      <c r="IX295" s="1087"/>
      <c r="IY295" s="1087"/>
      <c r="IZ295" s="1087"/>
      <c r="JA295" s="1087"/>
      <c r="JB295" s="1087"/>
      <c r="JC295" s="1087"/>
      <c r="JD295" s="1087"/>
      <c r="JE295" s="1087"/>
      <c r="JF295" s="1087"/>
      <c r="JG295" s="1087"/>
      <c r="JH295" s="1087"/>
      <c r="JI295" s="1087"/>
      <c r="JJ295" s="1087"/>
      <c r="JK295" s="1087"/>
      <c r="JL295" s="1087"/>
      <c r="JM295" s="1087"/>
      <c r="JN295" s="1087"/>
      <c r="JO295" s="1087"/>
      <c r="JP295" s="1087"/>
      <c r="JQ295" s="1087"/>
      <c r="JR295" s="1087"/>
      <c r="JS295" s="1087"/>
      <c r="JT295" s="1087"/>
      <c r="JU295" s="1087"/>
      <c r="JV295" s="1087"/>
      <c r="JW295" s="1087"/>
      <c r="JX295" s="1087"/>
      <c r="JY295" s="1087"/>
      <c r="JZ295" s="1087"/>
      <c r="KA295" s="1087"/>
      <c r="KB295" s="1087"/>
      <c r="KC295" s="1087"/>
      <c r="KD295" s="1087"/>
      <c r="KE295" s="1087"/>
      <c r="KF295" s="1087"/>
      <c r="KG295" s="1087"/>
      <c r="KH295" s="1087"/>
      <c r="KI295" s="1087"/>
      <c r="KJ295" s="1087"/>
      <c r="KK295" s="1087"/>
      <c r="KL295" s="1087"/>
      <c r="KM295" s="1087"/>
      <c r="KN295" s="1087"/>
      <c r="KO295" s="1087"/>
      <c r="KP295" s="1087"/>
      <c r="KQ295" s="1087"/>
      <c r="KR295" s="1087"/>
      <c r="KS295" s="1087"/>
      <c r="KT295" s="1087"/>
      <c r="KU295" s="1087"/>
      <c r="KV295" s="1087"/>
      <c r="KW295" s="1087"/>
      <c r="KX295" s="1087"/>
      <c r="KY295" s="1087"/>
      <c r="KZ295" s="1087"/>
      <c r="LA295" s="1087"/>
      <c r="LB295" s="1087"/>
      <c r="LC295" s="1087"/>
      <c r="LD295" s="1087"/>
      <c r="LE295" s="1087"/>
      <c r="LF295" s="1087"/>
      <c r="LG295" s="1087"/>
      <c r="LH295" s="1087"/>
      <c r="LI295" s="1087"/>
      <c r="LJ295" s="1087"/>
      <c r="LK295" s="1087"/>
      <c r="LL295" s="1087"/>
      <c r="LM295" s="1087"/>
      <c r="LN295" s="1087"/>
      <c r="LO295" s="1087"/>
      <c r="LP295" s="1087"/>
      <c r="LQ295" s="1087"/>
      <c r="LR295" s="1087"/>
      <c r="LS295" s="1087"/>
      <c r="LT295" s="1087"/>
      <c r="LU295" s="1087"/>
      <c r="LV295" s="1087"/>
      <c r="LW295" s="1087"/>
      <c r="LX295" s="1087"/>
      <c r="LY295" s="1087"/>
      <c r="LZ295" s="1087"/>
      <c r="MA295" s="1087"/>
      <c r="MB295" s="1087"/>
      <c r="MC295" s="1087"/>
      <c r="MD295" s="1087"/>
      <c r="ME295" s="1087"/>
      <c r="MF295" s="1087"/>
      <c r="MG295" s="1087"/>
      <c r="MH295" s="1087"/>
      <c r="MI295" s="1087"/>
      <c r="MJ295" s="1087"/>
      <c r="MK295" s="1087"/>
      <c r="ML295" s="1087"/>
      <c r="MM295" s="1087"/>
      <c r="MN295" s="1087"/>
      <c r="MO295" s="1087"/>
      <c r="MP295" s="1087"/>
      <c r="MQ295" s="1087"/>
      <c r="MR295" s="1087"/>
      <c r="MS295" s="1087"/>
      <c r="MT295" s="1087"/>
      <c r="MU295" s="1087"/>
      <c r="MV295" s="1087"/>
      <c r="MW295" s="1087"/>
      <c r="MX295" s="1087"/>
      <c r="MY295" s="1087"/>
      <c r="MZ295" s="1087"/>
      <c r="NA295" s="1087"/>
      <c r="NB295" s="1087"/>
      <c r="NC295" s="1087"/>
      <c r="ND295" s="1087"/>
      <c r="NE295" s="1087"/>
      <c r="NF295" s="1087"/>
      <c r="NG295" s="1087"/>
      <c r="NH295" s="1087"/>
      <c r="NI295" s="1087"/>
      <c r="NJ295" s="1087"/>
      <c r="NK295" s="1087"/>
      <c r="NL295" s="1087"/>
      <c r="NM295" s="1087"/>
      <c r="NN295" s="1087"/>
      <c r="NO295" s="1087"/>
      <c r="NP295" s="1087"/>
      <c r="NQ295" s="1087"/>
      <c r="NR295" s="1087"/>
      <c r="NS295" s="1087"/>
      <c r="NT295" s="1087"/>
      <c r="NU295" s="1087"/>
      <c r="NV295" s="1087"/>
      <c r="NW295" s="1087"/>
      <c r="NX295" s="1087"/>
      <c r="NY295" s="1087"/>
      <c r="NZ295" s="1087"/>
      <c r="OA295" s="1087"/>
      <c r="OB295" s="1087"/>
      <c r="OC295" s="1087"/>
      <c r="OD295" s="1087"/>
      <c r="OE295" s="1087"/>
      <c r="OF295" s="1087"/>
      <c r="OG295" s="1087"/>
      <c r="OH295" s="1087"/>
      <c r="OI295" s="1087"/>
      <c r="OJ295" s="1087"/>
      <c r="OK295" s="1087"/>
      <c r="OL295" s="1087"/>
      <c r="OM295" s="1087"/>
      <c r="ON295" s="1087"/>
      <c r="OO295" s="1087"/>
      <c r="OP295" s="1087"/>
      <c r="OQ295" s="1087"/>
      <c r="OR295" s="1087"/>
      <c r="OS295" s="1087"/>
      <c r="OT295" s="1087"/>
      <c r="OU295" s="1087"/>
      <c r="OV295" s="1087"/>
      <c r="OW295" s="1087"/>
      <c r="OX295" s="1087"/>
      <c r="OY295" s="1087"/>
      <c r="OZ295" s="1087"/>
      <c r="PA295" s="1087"/>
      <c r="PB295" s="1087"/>
      <c r="PC295" s="1087"/>
      <c r="PD295" s="1087"/>
      <c r="PE295" s="1087"/>
      <c r="PF295" s="1087"/>
      <c r="PG295" s="1087"/>
      <c r="PH295" s="1087"/>
      <c r="PI295" s="1087"/>
      <c r="PJ295" s="1087"/>
      <c r="PK295" s="1087"/>
      <c r="PL295" s="1087"/>
      <c r="PM295" s="1087"/>
      <c r="PN295" s="1087"/>
      <c r="PO295" s="1087"/>
      <c r="PP295" s="1087"/>
      <c r="PQ295" s="1087"/>
      <c r="PR295" s="1087"/>
      <c r="PS295" s="1087"/>
      <c r="PT295" s="1087"/>
      <c r="PU295" s="1087"/>
      <c r="PV295" s="1087"/>
      <c r="PW295" s="1087"/>
      <c r="PX295" s="1087"/>
      <c r="PY295" s="1087"/>
      <c r="PZ295" s="1087"/>
      <c r="QA295" s="1087"/>
      <c r="QB295" s="1087"/>
      <c r="QC295" s="1087"/>
      <c r="QD295" s="1087"/>
      <c r="QE295" s="1087"/>
      <c r="QF295" s="1087"/>
      <c r="QG295" s="1087"/>
      <c r="QH295" s="1087"/>
      <c r="QI295" s="1087"/>
      <c r="QJ295" s="1087"/>
      <c r="QK295" s="1087"/>
      <c r="QL295" s="1087"/>
      <c r="QM295" s="1087"/>
      <c r="QN295" s="1087"/>
      <c r="QO295" s="1087"/>
      <c r="QP295" s="1087"/>
      <c r="QQ295" s="1087"/>
      <c r="QR295" s="1087"/>
      <c r="QS295" s="1087"/>
      <c r="QT295" s="1087"/>
      <c r="QU295" s="1087"/>
      <c r="QV295" s="1087"/>
      <c r="QW295" s="1087"/>
      <c r="QX295" s="1087"/>
      <c r="QY295" s="1087"/>
      <c r="QZ295" s="1087"/>
      <c r="RA295" s="1087"/>
      <c r="RB295" s="1087"/>
      <c r="RC295" s="1087"/>
      <c r="RD295" s="1087"/>
      <c r="RE295" s="1087"/>
      <c r="RF295" s="1087"/>
      <c r="RG295" s="1087"/>
      <c r="RH295" s="1087"/>
      <c r="RI295" s="1087"/>
      <c r="RJ295" s="1087"/>
      <c r="RK295" s="1087"/>
      <c r="RL295" s="1087"/>
      <c r="RM295" s="1087"/>
      <c r="RN295" s="1087"/>
      <c r="RO295" s="1087"/>
      <c r="RP295" s="1087"/>
      <c r="RQ295" s="1087"/>
      <c r="RR295" s="1087"/>
      <c r="RS295" s="1087"/>
      <c r="RT295" s="1087"/>
      <c r="RU295" s="1087"/>
      <c r="RV295" s="1087"/>
      <c r="RW295" s="1087"/>
      <c r="RX295" s="1087"/>
      <c r="RY295" s="1087"/>
      <c r="RZ295" s="1087"/>
      <c r="SA295" s="1087"/>
      <c r="SB295" s="1087"/>
      <c r="SC295" s="1087"/>
      <c r="SD295" s="1087"/>
      <c r="SE295" s="1087"/>
      <c r="SF295" s="1087"/>
      <c r="SG295" s="1087"/>
      <c r="SH295" s="1087"/>
      <c r="SI295" s="1087"/>
      <c r="SJ295" s="1087"/>
      <c r="SK295" s="1087"/>
      <c r="SL295" s="1087"/>
      <c r="SM295" s="1087"/>
      <c r="SN295" s="1087"/>
      <c r="SO295" s="1087"/>
      <c r="SP295" s="1087"/>
      <c r="SQ295" s="1087"/>
      <c r="SR295" s="1087"/>
      <c r="SS295" s="1087"/>
      <c r="ST295" s="1087"/>
      <c r="SU295" s="1087"/>
      <c r="SV295" s="1087"/>
      <c r="SW295" s="1087"/>
      <c r="SX295" s="1087"/>
      <c r="SY295" s="1087"/>
      <c r="SZ295" s="1087"/>
      <c r="TA295" s="1087"/>
      <c r="TB295" s="1087"/>
      <c r="TC295" s="1087"/>
      <c r="TD295" s="1087"/>
      <c r="TE295" s="1087"/>
      <c r="TF295" s="1087"/>
      <c r="TG295" s="1087"/>
      <c r="TH295" s="1087"/>
      <c r="TI295" s="1087"/>
      <c r="TJ295" s="1087"/>
      <c r="TK295" s="1087"/>
      <c r="TL295" s="1087"/>
      <c r="TM295" s="1087"/>
      <c r="TN295" s="1087"/>
      <c r="TO295" s="1087"/>
      <c r="TP295" s="1087"/>
      <c r="TQ295" s="1087"/>
      <c r="TR295" s="1087"/>
      <c r="TS295" s="1087"/>
      <c r="TT295" s="1087"/>
      <c r="TU295" s="1087"/>
      <c r="TV295" s="1087"/>
      <c r="TW295" s="1087"/>
      <c r="TX295" s="1087"/>
      <c r="TY295" s="1087"/>
      <c r="TZ295" s="1087"/>
      <c r="UA295" s="1087"/>
      <c r="UB295" s="1087"/>
      <c r="UC295" s="1087"/>
      <c r="UD295" s="1087"/>
      <c r="UE295" s="1087"/>
      <c r="UF295" s="1087"/>
      <c r="UG295" s="1087"/>
      <c r="UH295" s="1087"/>
      <c r="UI295" s="1087"/>
      <c r="UJ295" s="1087"/>
      <c r="UK295" s="1087"/>
      <c r="UL295" s="1087"/>
      <c r="UM295" s="1087"/>
      <c r="UN295" s="1087"/>
      <c r="UO295" s="1087"/>
      <c r="UP295" s="1087"/>
      <c r="UQ295" s="1087"/>
      <c r="UR295" s="1087"/>
      <c r="US295" s="1087"/>
      <c r="UT295" s="1087"/>
      <c r="UU295" s="1087"/>
      <c r="UV295" s="1087"/>
      <c r="UW295" s="1087"/>
      <c r="UX295" s="1087"/>
      <c r="UY295" s="1087"/>
      <c r="UZ295" s="1087"/>
      <c r="VA295" s="1087"/>
      <c r="VB295" s="1087"/>
      <c r="VC295" s="1087"/>
      <c r="VD295" s="1087"/>
      <c r="VE295" s="1087"/>
      <c r="VF295" s="1087"/>
      <c r="VG295" s="1087"/>
      <c r="VH295" s="1087"/>
      <c r="VI295" s="1087"/>
      <c r="VJ295" s="1087"/>
      <c r="VK295" s="1087"/>
      <c r="VL295" s="1087"/>
      <c r="VM295" s="1087"/>
      <c r="VN295" s="1087"/>
      <c r="VO295" s="1087"/>
      <c r="VP295" s="1087"/>
      <c r="VQ295" s="1087"/>
      <c r="VR295" s="1087"/>
      <c r="VS295" s="1087"/>
      <c r="VT295" s="1087"/>
      <c r="VU295" s="1087"/>
      <c r="VV295" s="1087"/>
      <c r="VW295" s="1087"/>
      <c r="VX295" s="1087"/>
      <c r="VY295" s="1087"/>
      <c r="VZ295" s="1087"/>
      <c r="WA295" s="1087"/>
      <c r="WB295" s="1087"/>
      <c r="WC295" s="1087"/>
      <c r="WD295" s="1087"/>
      <c r="WE295" s="1087"/>
      <c r="WF295" s="1087"/>
      <c r="WG295" s="1087"/>
      <c r="WH295" s="1087"/>
      <c r="WI295" s="1087"/>
      <c r="WJ295" s="1087"/>
      <c r="WK295" s="1087"/>
      <c r="WL295" s="1087"/>
      <c r="WM295" s="1087"/>
      <c r="WN295" s="1087"/>
      <c r="WO295" s="1087"/>
      <c r="WP295" s="1087"/>
      <c r="WQ295" s="1087"/>
      <c r="WR295" s="1087"/>
      <c r="WS295" s="1087"/>
      <c r="WT295" s="1087"/>
      <c r="WU295" s="1087"/>
      <c r="WV295" s="1087"/>
      <c r="WW295" s="1087"/>
      <c r="WX295" s="1087"/>
      <c r="WY295" s="1087"/>
      <c r="WZ295" s="1087"/>
      <c r="XA295" s="1087"/>
      <c r="XB295" s="1087"/>
      <c r="XC295" s="1087"/>
      <c r="XD295" s="1087"/>
      <c r="XE295" s="1087"/>
      <c r="XF295" s="1087"/>
      <c r="XG295" s="1087"/>
      <c r="XH295" s="1087"/>
      <c r="XI295" s="1087"/>
      <c r="XJ295" s="1087"/>
      <c r="XK295" s="1087"/>
      <c r="XL295" s="1087"/>
      <c r="XM295" s="1087"/>
      <c r="XN295" s="1087"/>
      <c r="XO295" s="1087"/>
      <c r="XP295" s="1087"/>
      <c r="XQ295" s="1087"/>
      <c r="XR295" s="1087"/>
      <c r="XS295" s="1087"/>
      <c r="XT295" s="1087"/>
      <c r="XU295" s="1087"/>
      <c r="XV295" s="1087"/>
      <c r="XW295" s="1087"/>
      <c r="XX295" s="1087"/>
      <c r="XY295" s="1087"/>
      <c r="XZ295" s="1087"/>
      <c r="YA295" s="1087"/>
      <c r="YB295" s="1087"/>
      <c r="YC295" s="1087"/>
      <c r="YD295" s="1087"/>
      <c r="YE295" s="1087"/>
      <c r="YF295" s="1087"/>
      <c r="YG295" s="1087"/>
      <c r="YH295" s="1087"/>
      <c r="YI295" s="1087"/>
      <c r="YJ295" s="1087"/>
      <c r="YK295" s="1087"/>
      <c r="YL295" s="1087"/>
      <c r="YM295" s="1087"/>
      <c r="YN295" s="1087"/>
      <c r="YO295" s="1087"/>
      <c r="YP295" s="1087"/>
      <c r="YQ295" s="1087"/>
      <c r="YR295" s="1087"/>
      <c r="YS295" s="1087"/>
      <c r="YT295" s="1087"/>
      <c r="YU295" s="1087"/>
      <c r="YV295" s="1087"/>
      <c r="YW295" s="1087"/>
      <c r="YX295" s="1087"/>
      <c r="YY295" s="1087"/>
      <c r="YZ295" s="1087"/>
      <c r="ZA295" s="1087"/>
      <c r="ZB295" s="1087"/>
      <c r="ZC295" s="1087"/>
      <c r="ZD295" s="1087"/>
      <c r="ZE295" s="1087"/>
      <c r="ZF295" s="1087"/>
      <c r="ZG295" s="1087"/>
      <c r="ZH295" s="1087"/>
      <c r="ZI295" s="1087"/>
      <c r="ZJ295" s="1087"/>
      <c r="ZK295" s="1087"/>
      <c r="ZL295" s="1087"/>
      <c r="ZM295" s="1087"/>
      <c r="ZN295" s="1087"/>
      <c r="ZO295" s="1087"/>
      <c r="ZP295" s="1087"/>
      <c r="ZQ295" s="1087"/>
      <c r="ZR295" s="1087"/>
      <c r="ZS295" s="1087"/>
      <c r="ZT295" s="1087"/>
      <c r="ZU295" s="1087"/>
      <c r="ZV295" s="1087"/>
      <c r="ZW295" s="1087"/>
      <c r="ZX295" s="1087"/>
      <c r="ZY295" s="1087"/>
      <c r="ZZ295" s="1087"/>
      <c r="AAA295" s="1087"/>
      <c r="AAB295" s="1087"/>
      <c r="AAC295" s="1087"/>
      <c r="AAD295" s="1087"/>
      <c r="AAE295" s="1087"/>
      <c r="AAF295" s="1087"/>
      <c r="AAG295" s="1087"/>
      <c r="AAH295" s="1087"/>
      <c r="AAI295" s="1087"/>
      <c r="AAJ295" s="1087"/>
      <c r="AAK295" s="1087"/>
      <c r="AAL295" s="1087"/>
      <c r="AAM295" s="1087"/>
      <c r="AAN295" s="1087"/>
      <c r="AAO295" s="1087"/>
      <c r="AAP295" s="1087"/>
      <c r="AAQ295" s="1087"/>
      <c r="AAR295" s="1087"/>
      <c r="AAS295" s="1087"/>
      <c r="AAT295" s="1087"/>
      <c r="AAU295" s="1087"/>
      <c r="AAV295" s="1087"/>
      <c r="AAW295" s="1087"/>
      <c r="AAX295" s="1087"/>
      <c r="AAY295" s="1087"/>
      <c r="AAZ295" s="1087"/>
      <c r="ABA295" s="1087"/>
      <c r="ABB295" s="1087"/>
      <c r="ABC295" s="1087"/>
      <c r="ABD295" s="1087"/>
      <c r="ABE295" s="1087"/>
      <c r="ABF295" s="1087"/>
      <c r="ABG295" s="1087"/>
      <c r="ABH295" s="1087"/>
      <c r="ABI295" s="1087"/>
      <c r="ABJ295" s="1087"/>
      <c r="ABK295" s="1087"/>
      <c r="ABL295" s="1087"/>
      <c r="ABM295" s="1087"/>
      <c r="ABN295" s="1087"/>
      <c r="ABO295" s="1087"/>
      <c r="ABP295" s="1087"/>
      <c r="ABQ295" s="1087"/>
      <c r="ABR295" s="1087"/>
      <c r="ABS295" s="1087"/>
      <c r="ABT295" s="1087"/>
      <c r="ABU295" s="1087"/>
      <c r="ABV295" s="1087"/>
      <c r="ABW295" s="1087"/>
      <c r="ABX295" s="1087"/>
      <c r="ABY295" s="1087"/>
      <c r="ABZ295" s="1087"/>
      <c r="ACA295" s="1087"/>
      <c r="ACB295" s="1087"/>
      <c r="ACC295" s="1087"/>
      <c r="ACD295" s="1087"/>
      <c r="ACE295" s="1087"/>
      <c r="ACF295" s="1087"/>
      <c r="ACG295" s="1087"/>
      <c r="ACH295" s="1087"/>
      <c r="ACI295" s="1087"/>
      <c r="ACJ295" s="1087"/>
      <c r="ACK295" s="1087"/>
      <c r="ACL295" s="1087"/>
      <c r="ACM295" s="1087"/>
      <c r="ACN295" s="1087"/>
      <c r="ACO295" s="1087"/>
      <c r="ACP295" s="1087"/>
      <c r="ACQ295" s="1087"/>
      <c r="ACR295" s="1087"/>
      <c r="ACS295" s="1087"/>
      <c r="ACT295" s="1087"/>
      <c r="ACU295" s="1087"/>
      <c r="ACV295" s="1087"/>
      <c r="ACW295" s="1087"/>
      <c r="ACX295" s="1087"/>
      <c r="ACY295" s="1087"/>
      <c r="ACZ295" s="1087"/>
      <c r="ADA295" s="1087"/>
      <c r="ADB295" s="1087"/>
      <c r="ADC295" s="1087"/>
      <c r="ADD295" s="1087"/>
      <c r="ADE295" s="1087"/>
      <c r="ADF295" s="1087"/>
      <c r="ADG295" s="1087"/>
      <c r="ADH295" s="1087"/>
      <c r="ADI295" s="1087"/>
      <c r="ADJ295" s="1087"/>
      <c r="ADK295" s="1087"/>
      <c r="ADL295" s="1087"/>
      <c r="ADM295" s="1087"/>
      <c r="ADN295" s="1087"/>
      <c r="ADO295" s="1087"/>
      <c r="ADP295" s="1087"/>
      <c r="ADQ295" s="1087"/>
      <c r="ADR295" s="1087"/>
      <c r="ADS295" s="1087"/>
      <c r="ADT295" s="1087"/>
      <c r="ADU295" s="1087"/>
      <c r="ADV295" s="1087"/>
      <c r="ADW295" s="1087"/>
      <c r="ADX295" s="1087"/>
      <c r="ADY295" s="1087"/>
      <c r="ADZ295" s="1087"/>
      <c r="AEA295" s="1087"/>
      <c r="AEB295" s="1087"/>
      <c r="AEC295" s="1087"/>
      <c r="AED295" s="1087"/>
      <c r="AEE295" s="1087"/>
      <c r="AEF295" s="1087"/>
      <c r="AEG295" s="1087"/>
      <c r="AEH295" s="1087"/>
      <c r="AEI295" s="1087"/>
      <c r="AEJ295" s="1087"/>
      <c r="AEK295" s="1087"/>
      <c r="AEL295" s="1087"/>
      <c r="AEM295" s="1087"/>
      <c r="AEN295" s="1087"/>
      <c r="AEO295" s="1087"/>
      <c r="AEP295" s="1087"/>
      <c r="AEQ295" s="1087"/>
      <c r="AER295" s="1087"/>
      <c r="AES295" s="1087"/>
      <c r="AET295" s="1087"/>
      <c r="AEU295" s="1087"/>
      <c r="AEV295" s="1087"/>
      <c r="AEW295" s="1087"/>
      <c r="AEX295" s="1087"/>
      <c r="AEY295" s="1087"/>
      <c r="AEZ295" s="1087"/>
      <c r="AFA295" s="1087"/>
      <c r="AFB295" s="1087"/>
      <c r="AFC295" s="1087"/>
      <c r="AFD295" s="1087"/>
      <c r="AFE295" s="1087"/>
      <c r="AFF295" s="1087"/>
      <c r="AFG295" s="1087"/>
      <c r="AFH295" s="1087"/>
      <c r="AFI295" s="1087"/>
      <c r="AFJ295" s="1087"/>
      <c r="AFK295" s="1087"/>
      <c r="AFL295" s="1087"/>
      <c r="AFM295" s="1087"/>
      <c r="AFN295" s="1087"/>
      <c r="AFO295" s="1087"/>
      <c r="AFP295" s="1087"/>
      <c r="AFQ295" s="1087"/>
      <c r="AFR295" s="1087"/>
      <c r="AFS295" s="1087"/>
      <c r="AFT295" s="1087"/>
      <c r="AFU295" s="1087"/>
      <c r="AFV295" s="1087"/>
      <c r="AFW295" s="1087"/>
      <c r="AFX295" s="1087"/>
      <c r="AFY295" s="1087"/>
      <c r="AFZ295" s="1087"/>
      <c r="AGA295" s="1087"/>
      <c r="AGB295" s="1087"/>
      <c r="AGC295" s="1087"/>
      <c r="AGD295" s="1087"/>
      <c r="AGE295" s="1087"/>
      <c r="AGF295" s="1087"/>
      <c r="AGG295" s="1087"/>
      <c r="AGH295" s="1087"/>
      <c r="AGI295" s="1087"/>
      <c r="AGJ295" s="1087"/>
      <c r="AGK295" s="1087"/>
      <c r="AGL295" s="1087"/>
      <c r="AGM295" s="1087"/>
      <c r="AGN295" s="1087"/>
      <c r="AGO295" s="1087"/>
      <c r="AGP295" s="1087"/>
      <c r="AGQ295" s="1087"/>
      <c r="AGR295" s="1087"/>
      <c r="AGS295" s="1087"/>
      <c r="AGT295" s="1087"/>
      <c r="AGU295" s="1087"/>
      <c r="AGV295" s="1087"/>
      <c r="AGW295" s="1087"/>
      <c r="AGX295" s="1087"/>
      <c r="AGY295" s="1087"/>
      <c r="AGZ295" s="1087"/>
      <c r="AHA295" s="1087"/>
      <c r="AHB295" s="1087"/>
      <c r="AHC295" s="1087"/>
      <c r="AHD295" s="1087"/>
      <c r="AHE295" s="1087"/>
      <c r="AHF295" s="1087"/>
      <c r="AHG295" s="1087"/>
      <c r="AHH295" s="1087"/>
      <c r="AHI295" s="1087"/>
      <c r="AHJ295" s="1087"/>
      <c r="AHK295" s="1087"/>
      <c r="AHL295" s="1087"/>
      <c r="AHM295" s="1087"/>
      <c r="AHN295" s="1087"/>
      <c r="AHO295" s="1087"/>
      <c r="AHP295" s="1087"/>
      <c r="AHQ295" s="1087"/>
      <c r="AHR295" s="1087"/>
      <c r="AHS295" s="1087"/>
      <c r="AHT295" s="1087"/>
      <c r="AHU295" s="1087"/>
      <c r="AHV295" s="1087"/>
      <c r="AHW295" s="1087"/>
      <c r="AHX295" s="1087"/>
      <c r="AHY295" s="1087"/>
      <c r="AHZ295" s="1087"/>
      <c r="AIA295" s="1087"/>
      <c r="AIB295" s="1087"/>
      <c r="AIC295" s="1087"/>
      <c r="AID295" s="1087"/>
      <c r="AIE295" s="1087"/>
      <c r="AIF295" s="1087"/>
      <c r="AIG295" s="1087"/>
      <c r="AIH295" s="1087"/>
      <c r="AII295" s="1087"/>
      <c r="AIJ295" s="1087"/>
      <c r="AIK295" s="1087"/>
      <c r="AIL295" s="1087"/>
      <c r="AIM295" s="1087"/>
      <c r="AIN295" s="1087"/>
      <c r="AIO295" s="1087"/>
      <c r="AIP295" s="1087"/>
      <c r="AIQ295" s="1087"/>
      <c r="AIR295" s="1087"/>
      <c r="AIS295" s="1087"/>
      <c r="AIT295" s="1087"/>
      <c r="AIU295" s="1087"/>
      <c r="AIV295" s="1087"/>
      <c r="AIW295" s="1087"/>
      <c r="AIX295" s="1087"/>
      <c r="AIY295" s="1087"/>
      <c r="AIZ295" s="1087"/>
      <c r="AJA295" s="1087"/>
      <c r="AJB295" s="1087"/>
      <c r="AJC295" s="1087"/>
      <c r="AJD295" s="1087"/>
      <c r="AJE295" s="1087"/>
      <c r="AJF295" s="1087"/>
      <c r="AJG295" s="1087"/>
      <c r="AJH295" s="1087"/>
      <c r="AJI295" s="1087"/>
      <c r="AJJ295" s="1087"/>
      <c r="AJK295" s="1087"/>
      <c r="AJL295" s="1087"/>
      <c r="AJM295" s="1087"/>
      <c r="AJN295" s="1087"/>
      <c r="AJO295" s="1087"/>
      <c r="AJP295" s="1087"/>
      <c r="AJQ295" s="1087"/>
      <c r="AJR295" s="1087"/>
      <c r="AJS295" s="1087"/>
      <c r="AJT295" s="1087"/>
      <c r="AJU295" s="1087"/>
      <c r="AJV295" s="1087"/>
      <c r="AJW295" s="1087"/>
      <c r="AJX295" s="1087"/>
      <c r="AJY295" s="1087"/>
      <c r="AJZ295" s="1087"/>
      <c r="AKA295" s="1087"/>
      <c r="AKB295" s="1087"/>
      <c r="AKC295" s="1087"/>
      <c r="AKD295" s="1087"/>
      <c r="AKE295" s="1087"/>
      <c r="AKF295" s="1087"/>
      <c r="AKG295" s="1087"/>
      <c r="AKH295" s="1087"/>
      <c r="AKI295" s="1087"/>
      <c r="AKJ295" s="1087"/>
      <c r="AKK295" s="1087"/>
      <c r="AKL295" s="1087"/>
      <c r="AKM295" s="1087"/>
      <c r="AKN295" s="1087"/>
      <c r="AKO295" s="1087"/>
      <c r="AKP295" s="1087"/>
      <c r="AKQ295" s="1087"/>
      <c r="AKR295" s="1087"/>
      <c r="AKS295" s="1087"/>
      <c r="AKT295" s="1087"/>
      <c r="AKU295" s="1087"/>
      <c r="AKV295" s="1087"/>
      <c r="AKW295" s="1087"/>
      <c r="AKX295" s="1087"/>
      <c r="AKY295" s="1087"/>
      <c r="AKZ295" s="1087"/>
      <c r="ALA295" s="1087"/>
      <c r="ALB295" s="1087"/>
      <c r="ALC295" s="1087"/>
      <c r="ALD295" s="1087"/>
      <c r="ALE295" s="1087"/>
      <c r="ALF295" s="1087"/>
      <c r="ALG295" s="1087"/>
      <c r="ALH295" s="1087"/>
      <c r="ALI295" s="1087"/>
      <c r="ALJ295" s="1087"/>
      <c r="ALK295" s="1087"/>
      <c r="ALL295" s="1087"/>
      <c r="ALM295" s="1087"/>
      <c r="ALN295" s="1087"/>
      <c r="ALO295" s="1087"/>
      <c r="ALP295" s="1087"/>
      <c r="ALQ295" s="1087"/>
      <c r="ALR295" s="1087"/>
      <c r="ALS295" s="1087"/>
      <c r="ALT295" s="1087"/>
      <c r="ALU295" s="1087"/>
      <c r="ALV295" s="1087"/>
      <c r="ALW295" s="1087"/>
      <c r="ALX295" s="1087"/>
      <c r="ALY295" s="1087"/>
      <c r="ALZ295" s="1087"/>
      <c r="AMA295" s="1087"/>
      <c r="AMB295" s="1087"/>
      <c r="AMC295" s="1087"/>
      <c r="AMD295" s="1087"/>
      <c r="AME295" s="1087"/>
      <c r="AMF295" s="1087"/>
      <c r="AMG295" s="1087"/>
      <c r="AMH295" s="1087"/>
    </row>
    <row r="296" spans="1:1024" s="793" customFormat="1" ht="12" x14ac:dyDescent="0.2">
      <c r="A296" s="1113" t="s">
        <v>2901</v>
      </c>
      <c r="B296" s="793" t="s">
        <v>547</v>
      </c>
      <c r="C296" s="1085">
        <v>14000000</v>
      </c>
      <c r="D296" s="1085">
        <v>-6000000</v>
      </c>
      <c r="E296" s="1085">
        <v>8000000</v>
      </c>
      <c r="F296" s="1085">
        <v>1165427.25</v>
      </c>
      <c r="G296" s="1085">
        <v>6834572.75</v>
      </c>
      <c r="H296" s="1357">
        <f t="shared" si="7"/>
        <v>0.14567840625</v>
      </c>
      <c r="I296" s="1087"/>
      <c r="J296" s="1087"/>
      <c r="K296" s="1087"/>
      <c r="L296" s="1087"/>
      <c r="M296" s="1087"/>
      <c r="N296" s="1087"/>
      <c r="O296" s="1087"/>
      <c r="P296" s="1087"/>
      <c r="Q296" s="1087"/>
      <c r="R296" s="1087"/>
      <c r="S296" s="1087"/>
      <c r="T296" s="1087"/>
      <c r="U296" s="1087"/>
      <c r="V296" s="1087"/>
      <c r="W296" s="1087"/>
      <c r="X296" s="1087"/>
      <c r="Y296" s="1087"/>
      <c r="Z296" s="1087"/>
      <c r="AA296" s="1087"/>
      <c r="AB296" s="1087"/>
      <c r="AC296" s="1087"/>
      <c r="AD296" s="1087"/>
      <c r="AE296" s="1087"/>
      <c r="AF296" s="1087"/>
      <c r="AG296" s="1087"/>
      <c r="AH296" s="1087"/>
      <c r="AI296" s="1087"/>
      <c r="AJ296" s="1087"/>
      <c r="AK296" s="1087"/>
      <c r="AL296" s="1087"/>
      <c r="AM296" s="1087"/>
      <c r="AN296" s="1087"/>
      <c r="AO296" s="1087"/>
      <c r="AP296" s="1087"/>
      <c r="AQ296" s="1087"/>
      <c r="AR296" s="1087"/>
      <c r="AS296" s="1087"/>
      <c r="AT296" s="1087"/>
      <c r="AU296" s="1087"/>
      <c r="AV296" s="1087"/>
      <c r="AW296" s="1087"/>
      <c r="AX296" s="1087"/>
      <c r="AY296" s="1087"/>
      <c r="AZ296" s="1087"/>
      <c r="BA296" s="1087"/>
      <c r="BB296" s="1087"/>
      <c r="BC296" s="1087"/>
      <c r="BD296" s="1087"/>
      <c r="BE296" s="1087"/>
      <c r="BF296" s="1087"/>
      <c r="BG296" s="1087"/>
      <c r="BH296" s="1087"/>
      <c r="BI296" s="1087"/>
      <c r="BJ296" s="1087"/>
      <c r="BK296" s="1087"/>
      <c r="BL296" s="1087"/>
      <c r="BM296" s="1087"/>
      <c r="BN296" s="1087"/>
      <c r="BO296" s="1087"/>
      <c r="BP296" s="1087"/>
      <c r="BQ296" s="1087"/>
      <c r="BR296" s="1087"/>
      <c r="BS296" s="1087"/>
      <c r="BT296" s="1087"/>
      <c r="BU296" s="1087"/>
      <c r="BV296" s="1087"/>
      <c r="BW296" s="1087"/>
      <c r="BX296" s="1087"/>
      <c r="BY296" s="1087"/>
      <c r="BZ296" s="1087"/>
      <c r="CA296" s="1087"/>
      <c r="CB296" s="1087"/>
      <c r="CC296" s="1087"/>
      <c r="CD296" s="1087"/>
      <c r="CE296" s="1087"/>
      <c r="CF296" s="1087"/>
      <c r="CG296" s="1087"/>
      <c r="CH296" s="1087"/>
      <c r="CI296" s="1087"/>
      <c r="CJ296" s="1087"/>
      <c r="CK296" s="1087"/>
      <c r="CL296" s="1087"/>
      <c r="CM296" s="1087"/>
      <c r="CN296" s="1087"/>
      <c r="CO296" s="1087"/>
      <c r="CP296" s="1087"/>
      <c r="CQ296" s="1087"/>
      <c r="CR296" s="1087"/>
      <c r="CS296" s="1087"/>
      <c r="CT296" s="1087"/>
      <c r="CU296" s="1087"/>
      <c r="CV296" s="1087"/>
      <c r="CW296" s="1087"/>
      <c r="CX296" s="1087"/>
      <c r="CY296" s="1087"/>
      <c r="CZ296" s="1087"/>
      <c r="DA296" s="1087"/>
      <c r="DB296" s="1087"/>
      <c r="DC296" s="1087"/>
      <c r="DD296" s="1087"/>
      <c r="DE296" s="1087"/>
      <c r="DF296" s="1087"/>
      <c r="DG296" s="1087"/>
      <c r="DH296" s="1087"/>
      <c r="DI296" s="1087"/>
      <c r="DJ296" s="1087"/>
      <c r="DK296" s="1087"/>
      <c r="DL296" s="1087"/>
      <c r="DM296" s="1087"/>
      <c r="DN296" s="1087"/>
      <c r="DO296" s="1087"/>
      <c r="DP296" s="1087"/>
      <c r="DQ296" s="1087"/>
      <c r="DR296" s="1087"/>
      <c r="DS296" s="1087"/>
      <c r="DT296" s="1087"/>
      <c r="DU296" s="1087"/>
      <c r="DV296" s="1087"/>
      <c r="DW296" s="1087"/>
      <c r="DX296" s="1087"/>
      <c r="DY296" s="1087"/>
      <c r="DZ296" s="1087"/>
      <c r="EA296" s="1087"/>
      <c r="EB296" s="1087"/>
      <c r="EC296" s="1087"/>
      <c r="ED296" s="1087"/>
      <c r="EE296" s="1087"/>
      <c r="EF296" s="1087"/>
      <c r="EG296" s="1087"/>
      <c r="EH296" s="1087"/>
      <c r="EI296" s="1087"/>
      <c r="EJ296" s="1087"/>
      <c r="EK296" s="1087"/>
      <c r="EL296" s="1087"/>
      <c r="EM296" s="1087"/>
      <c r="EN296" s="1087"/>
      <c r="EO296" s="1087"/>
      <c r="EP296" s="1087"/>
      <c r="EQ296" s="1087"/>
      <c r="ER296" s="1087"/>
      <c r="ES296" s="1087"/>
      <c r="ET296" s="1087"/>
      <c r="EU296" s="1087"/>
      <c r="EV296" s="1087"/>
      <c r="EW296" s="1087"/>
      <c r="EX296" s="1087"/>
      <c r="EY296" s="1087"/>
      <c r="EZ296" s="1087"/>
      <c r="FA296" s="1087"/>
      <c r="FB296" s="1087"/>
      <c r="FC296" s="1087"/>
      <c r="FD296" s="1087"/>
      <c r="FE296" s="1087"/>
      <c r="FF296" s="1087"/>
      <c r="FG296" s="1087"/>
      <c r="FH296" s="1087"/>
      <c r="FI296" s="1087"/>
      <c r="FJ296" s="1087"/>
      <c r="FK296" s="1087"/>
      <c r="FL296" s="1087"/>
      <c r="FM296" s="1087"/>
      <c r="FN296" s="1087"/>
      <c r="FO296" s="1087"/>
      <c r="FP296" s="1087"/>
      <c r="FQ296" s="1087"/>
      <c r="FR296" s="1087"/>
      <c r="FS296" s="1087"/>
      <c r="FT296" s="1087"/>
      <c r="FU296" s="1087"/>
      <c r="FV296" s="1087"/>
      <c r="FW296" s="1087"/>
      <c r="FX296" s="1087"/>
      <c r="FY296" s="1087"/>
      <c r="FZ296" s="1087"/>
      <c r="GA296" s="1087"/>
      <c r="GB296" s="1087"/>
      <c r="GC296" s="1087"/>
      <c r="GD296" s="1087"/>
      <c r="GE296" s="1087"/>
      <c r="GF296" s="1087"/>
      <c r="GG296" s="1087"/>
      <c r="GH296" s="1087"/>
      <c r="GI296" s="1087"/>
      <c r="GJ296" s="1087"/>
      <c r="GK296" s="1087"/>
      <c r="GL296" s="1087"/>
      <c r="GM296" s="1087"/>
      <c r="GN296" s="1087"/>
      <c r="GO296" s="1087"/>
      <c r="GP296" s="1087"/>
      <c r="GQ296" s="1087"/>
      <c r="GR296" s="1087"/>
      <c r="GS296" s="1087"/>
      <c r="GT296" s="1087"/>
      <c r="GU296" s="1087"/>
      <c r="GV296" s="1087"/>
      <c r="GW296" s="1087"/>
      <c r="GX296" s="1087"/>
      <c r="GY296" s="1087"/>
      <c r="GZ296" s="1087"/>
      <c r="HA296" s="1087"/>
      <c r="HB296" s="1087"/>
      <c r="HC296" s="1087"/>
      <c r="HD296" s="1087"/>
      <c r="HE296" s="1087"/>
      <c r="HF296" s="1087"/>
      <c r="HG296" s="1087"/>
      <c r="HH296" s="1087"/>
      <c r="HI296" s="1087"/>
      <c r="HJ296" s="1087"/>
      <c r="HK296" s="1087"/>
      <c r="HL296" s="1087"/>
      <c r="HM296" s="1087"/>
      <c r="HN296" s="1087"/>
      <c r="HO296" s="1087"/>
      <c r="HP296" s="1087"/>
      <c r="HQ296" s="1087"/>
      <c r="HR296" s="1087"/>
      <c r="HS296" s="1087"/>
      <c r="HT296" s="1087"/>
      <c r="HU296" s="1087"/>
      <c r="HV296" s="1087"/>
      <c r="HW296" s="1087"/>
      <c r="HX296" s="1087"/>
      <c r="HY296" s="1087"/>
      <c r="HZ296" s="1087"/>
      <c r="IA296" s="1087"/>
      <c r="IB296" s="1087"/>
      <c r="IC296" s="1087"/>
      <c r="ID296" s="1087"/>
      <c r="IE296" s="1087"/>
      <c r="IF296" s="1087"/>
      <c r="IG296" s="1087"/>
      <c r="IH296" s="1087"/>
      <c r="II296" s="1087"/>
      <c r="IJ296" s="1087"/>
      <c r="IK296" s="1087"/>
      <c r="IL296" s="1087"/>
      <c r="IM296" s="1087"/>
      <c r="IN296" s="1087"/>
      <c r="IO296" s="1087"/>
      <c r="IP296" s="1087"/>
      <c r="IQ296" s="1087"/>
      <c r="IR296" s="1087"/>
      <c r="IS296" s="1087"/>
      <c r="IT296" s="1087"/>
      <c r="IU296" s="1087"/>
      <c r="IV296" s="1087"/>
      <c r="IW296" s="1087"/>
      <c r="IX296" s="1087"/>
      <c r="IY296" s="1087"/>
      <c r="IZ296" s="1087"/>
      <c r="JA296" s="1087"/>
      <c r="JB296" s="1087"/>
      <c r="JC296" s="1087"/>
      <c r="JD296" s="1087"/>
      <c r="JE296" s="1087"/>
      <c r="JF296" s="1087"/>
      <c r="JG296" s="1087"/>
      <c r="JH296" s="1087"/>
      <c r="JI296" s="1087"/>
      <c r="JJ296" s="1087"/>
      <c r="JK296" s="1087"/>
      <c r="JL296" s="1087"/>
      <c r="JM296" s="1087"/>
      <c r="JN296" s="1087"/>
      <c r="JO296" s="1087"/>
      <c r="JP296" s="1087"/>
      <c r="JQ296" s="1087"/>
      <c r="JR296" s="1087"/>
      <c r="JS296" s="1087"/>
      <c r="JT296" s="1087"/>
      <c r="JU296" s="1087"/>
      <c r="JV296" s="1087"/>
      <c r="JW296" s="1087"/>
      <c r="JX296" s="1087"/>
      <c r="JY296" s="1087"/>
      <c r="JZ296" s="1087"/>
      <c r="KA296" s="1087"/>
      <c r="KB296" s="1087"/>
      <c r="KC296" s="1087"/>
      <c r="KD296" s="1087"/>
      <c r="KE296" s="1087"/>
      <c r="KF296" s="1087"/>
      <c r="KG296" s="1087"/>
      <c r="KH296" s="1087"/>
      <c r="KI296" s="1087"/>
      <c r="KJ296" s="1087"/>
      <c r="KK296" s="1087"/>
      <c r="KL296" s="1087"/>
      <c r="KM296" s="1087"/>
      <c r="KN296" s="1087"/>
      <c r="KO296" s="1087"/>
      <c r="KP296" s="1087"/>
      <c r="KQ296" s="1087"/>
      <c r="KR296" s="1087"/>
      <c r="KS296" s="1087"/>
      <c r="KT296" s="1087"/>
      <c r="KU296" s="1087"/>
      <c r="KV296" s="1087"/>
      <c r="KW296" s="1087"/>
      <c r="KX296" s="1087"/>
      <c r="KY296" s="1087"/>
      <c r="KZ296" s="1087"/>
      <c r="LA296" s="1087"/>
      <c r="LB296" s="1087"/>
      <c r="LC296" s="1087"/>
      <c r="LD296" s="1087"/>
      <c r="LE296" s="1087"/>
      <c r="LF296" s="1087"/>
      <c r="LG296" s="1087"/>
      <c r="LH296" s="1087"/>
      <c r="LI296" s="1087"/>
      <c r="LJ296" s="1087"/>
      <c r="LK296" s="1087"/>
      <c r="LL296" s="1087"/>
      <c r="LM296" s="1087"/>
      <c r="LN296" s="1087"/>
      <c r="LO296" s="1087"/>
      <c r="LP296" s="1087"/>
      <c r="LQ296" s="1087"/>
      <c r="LR296" s="1087"/>
      <c r="LS296" s="1087"/>
      <c r="LT296" s="1087"/>
      <c r="LU296" s="1087"/>
      <c r="LV296" s="1087"/>
      <c r="LW296" s="1087"/>
      <c r="LX296" s="1087"/>
      <c r="LY296" s="1087"/>
      <c r="LZ296" s="1087"/>
      <c r="MA296" s="1087"/>
      <c r="MB296" s="1087"/>
      <c r="MC296" s="1087"/>
      <c r="MD296" s="1087"/>
      <c r="ME296" s="1087"/>
      <c r="MF296" s="1087"/>
      <c r="MG296" s="1087"/>
      <c r="MH296" s="1087"/>
      <c r="MI296" s="1087"/>
      <c r="MJ296" s="1087"/>
      <c r="MK296" s="1087"/>
      <c r="ML296" s="1087"/>
      <c r="MM296" s="1087"/>
      <c r="MN296" s="1087"/>
      <c r="MO296" s="1087"/>
      <c r="MP296" s="1087"/>
      <c r="MQ296" s="1087"/>
      <c r="MR296" s="1087"/>
      <c r="MS296" s="1087"/>
      <c r="MT296" s="1087"/>
      <c r="MU296" s="1087"/>
      <c r="MV296" s="1087"/>
      <c r="MW296" s="1087"/>
      <c r="MX296" s="1087"/>
      <c r="MY296" s="1087"/>
      <c r="MZ296" s="1087"/>
      <c r="NA296" s="1087"/>
      <c r="NB296" s="1087"/>
      <c r="NC296" s="1087"/>
      <c r="ND296" s="1087"/>
      <c r="NE296" s="1087"/>
      <c r="NF296" s="1087"/>
      <c r="NG296" s="1087"/>
      <c r="NH296" s="1087"/>
      <c r="NI296" s="1087"/>
      <c r="NJ296" s="1087"/>
      <c r="NK296" s="1087"/>
      <c r="NL296" s="1087"/>
      <c r="NM296" s="1087"/>
      <c r="NN296" s="1087"/>
      <c r="NO296" s="1087"/>
      <c r="NP296" s="1087"/>
      <c r="NQ296" s="1087"/>
      <c r="NR296" s="1087"/>
      <c r="NS296" s="1087"/>
      <c r="NT296" s="1087"/>
      <c r="NU296" s="1087"/>
      <c r="NV296" s="1087"/>
      <c r="NW296" s="1087"/>
      <c r="NX296" s="1087"/>
      <c r="NY296" s="1087"/>
      <c r="NZ296" s="1087"/>
      <c r="OA296" s="1087"/>
      <c r="OB296" s="1087"/>
      <c r="OC296" s="1087"/>
      <c r="OD296" s="1087"/>
      <c r="OE296" s="1087"/>
      <c r="OF296" s="1087"/>
      <c r="OG296" s="1087"/>
      <c r="OH296" s="1087"/>
      <c r="OI296" s="1087"/>
      <c r="OJ296" s="1087"/>
      <c r="OK296" s="1087"/>
      <c r="OL296" s="1087"/>
      <c r="OM296" s="1087"/>
      <c r="ON296" s="1087"/>
      <c r="OO296" s="1087"/>
      <c r="OP296" s="1087"/>
      <c r="OQ296" s="1087"/>
      <c r="OR296" s="1087"/>
      <c r="OS296" s="1087"/>
      <c r="OT296" s="1087"/>
      <c r="OU296" s="1087"/>
      <c r="OV296" s="1087"/>
      <c r="OW296" s="1087"/>
      <c r="OX296" s="1087"/>
      <c r="OY296" s="1087"/>
      <c r="OZ296" s="1087"/>
      <c r="PA296" s="1087"/>
      <c r="PB296" s="1087"/>
      <c r="PC296" s="1087"/>
      <c r="PD296" s="1087"/>
      <c r="PE296" s="1087"/>
      <c r="PF296" s="1087"/>
      <c r="PG296" s="1087"/>
      <c r="PH296" s="1087"/>
      <c r="PI296" s="1087"/>
      <c r="PJ296" s="1087"/>
      <c r="PK296" s="1087"/>
      <c r="PL296" s="1087"/>
      <c r="PM296" s="1087"/>
      <c r="PN296" s="1087"/>
      <c r="PO296" s="1087"/>
      <c r="PP296" s="1087"/>
      <c r="PQ296" s="1087"/>
      <c r="PR296" s="1087"/>
      <c r="PS296" s="1087"/>
      <c r="PT296" s="1087"/>
      <c r="PU296" s="1087"/>
      <c r="PV296" s="1087"/>
      <c r="PW296" s="1087"/>
      <c r="PX296" s="1087"/>
      <c r="PY296" s="1087"/>
      <c r="PZ296" s="1087"/>
      <c r="QA296" s="1087"/>
      <c r="QB296" s="1087"/>
      <c r="QC296" s="1087"/>
      <c r="QD296" s="1087"/>
      <c r="QE296" s="1087"/>
      <c r="QF296" s="1087"/>
      <c r="QG296" s="1087"/>
      <c r="QH296" s="1087"/>
      <c r="QI296" s="1087"/>
      <c r="QJ296" s="1087"/>
      <c r="QK296" s="1087"/>
      <c r="QL296" s="1087"/>
      <c r="QM296" s="1087"/>
      <c r="QN296" s="1087"/>
      <c r="QO296" s="1087"/>
      <c r="QP296" s="1087"/>
      <c r="QQ296" s="1087"/>
      <c r="QR296" s="1087"/>
      <c r="QS296" s="1087"/>
      <c r="QT296" s="1087"/>
      <c r="QU296" s="1087"/>
      <c r="QV296" s="1087"/>
      <c r="QW296" s="1087"/>
      <c r="QX296" s="1087"/>
      <c r="QY296" s="1087"/>
      <c r="QZ296" s="1087"/>
      <c r="RA296" s="1087"/>
      <c r="RB296" s="1087"/>
      <c r="RC296" s="1087"/>
      <c r="RD296" s="1087"/>
      <c r="RE296" s="1087"/>
      <c r="RF296" s="1087"/>
      <c r="RG296" s="1087"/>
      <c r="RH296" s="1087"/>
      <c r="RI296" s="1087"/>
      <c r="RJ296" s="1087"/>
      <c r="RK296" s="1087"/>
      <c r="RL296" s="1087"/>
      <c r="RM296" s="1087"/>
      <c r="RN296" s="1087"/>
      <c r="RO296" s="1087"/>
      <c r="RP296" s="1087"/>
      <c r="RQ296" s="1087"/>
      <c r="RR296" s="1087"/>
      <c r="RS296" s="1087"/>
      <c r="RT296" s="1087"/>
      <c r="RU296" s="1087"/>
      <c r="RV296" s="1087"/>
      <c r="RW296" s="1087"/>
      <c r="RX296" s="1087"/>
      <c r="RY296" s="1087"/>
      <c r="RZ296" s="1087"/>
      <c r="SA296" s="1087"/>
      <c r="SB296" s="1087"/>
      <c r="SC296" s="1087"/>
      <c r="SD296" s="1087"/>
      <c r="SE296" s="1087"/>
      <c r="SF296" s="1087"/>
      <c r="SG296" s="1087"/>
      <c r="SH296" s="1087"/>
      <c r="SI296" s="1087"/>
      <c r="SJ296" s="1087"/>
      <c r="SK296" s="1087"/>
      <c r="SL296" s="1087"/>
      <c r="SM296" s="1087"/>
      <c r="SN296" s="1087"/>
      <c r="SO296" s="1087"/>
      <c r="SP296" s="1087"/>
      <c r="SQ296" s="1087"/>
      <c r="SR296" s="1087"/>
      <c r="SS296" s="1087"/>
      <c r="ST296" s="1087"/>
      <c r="SU296" s="1087"/>
      <c r="SV296" s="1087"/>
      <c r="SW296" s="1087"/>
      <c r="SX296" s="1087"/>
      <c r="SY296" s="1087"/>
      <c r="SZ296" s="1087"/>
      <c r="TA296" s="1087"/>
      <c r="TB296" s="1087"/>
      <c r="TC296" s="1087"/>
      <c r="TD296" s="1087"/>
      <c r="TE296" s="1087"/>
      <c r="TF296" s="1087"/>
      <c r="TG296" s="1087"/>
      <c r="TH296" s="1087"/>
      <c r="TI296" s="1087"/>
      <c r="TJ296" s="1087"/>
      <c r="TK296" s="1087"/>
      <c r="TL296" s="1087"/>
      <c r="TM296" s="1087"/>
      <c r="TN296" s="1087"/>
      <c r="TO296" s="1087"/>
      <c r="TP296" s="1087"/>
      <c r="TQ296" s="1087"/>
      <c r="TR296" s="1087"/>
      <c r="TS296" s="1087"/>
      <c r="TT296" s="1087"/>
      <c r="TU296" s="1087"/>
      <c r="TV296" s="1087"/>
      <c r="TW296" s="1087"/>
      <c r="TX296" s="1087"/>
      <c r="TY296" s="1087"/>
      <c r="TZ296" s="1087"/>
      <c r="UA296" s="1087"/>
      <c r="UB296" s="1087"/>
      <c r="UC296" s="1087"/>
      <c r="UD296" s="1087"/>
      <c r="UE296" s="1087"/>
      <c r="UF296" s="1087"/>
      <c r="UG296" s="1087"/>
      <c r="UH296" s="1087"/>
      <c r="UI296" s="1087"/>
      <c r="UJ296" s="1087"/>
      <c r="UK296" s="1087"/>
      <c r="UL296" s="1087"/>
      <c r="UM296" s="1087"/>
      <c r="UN296" s="1087"/>
      <c r="UO296" s="1087"/>
      <c r="UP296" s="1087"/>
      <c r="UQ296" s="1087"/>
      <c r="UR296" s="1087"/>
      <c r="US296" s="1087"/>
      <c r="UT296" s="1087"/>
      <c r="UU296" s="1087"/>
      <c r="UV296" s="1087"/>
      <c r="UW296" s="1087"/>
      <c r="UX296" s="1087"/>
      <c r="UY296" s="1087"/>
      <c r="UZ296" s="1087"/>
      <c r="VA296" s="1087"/>
      <c r="VB296" s="1087"/>
      <c r="VC296" s="1087"/>
      <c r="VD296" s="1087"/>
      <c r="VE296" s="1087"/>
      <c r="VF296" s="1087"/>
      <c r="VG296" s="1087"/>
      <c r="VH296" s="1087"/>
      <c r="VI296" s="1087"/>
      <c r="VJ296" s="1087"/>
      <c r="VK296" s="1087"/>
      <c r="VL296" s="1087"/>
      <c r="VM296" s="1087"/>
      <c r="VN296" s="1087"/>
      <c r="VO296" s="1087"/>
      <c r="VP296" s="1087"/>
      <c r="VQ296" s="1087"/>
      <c r="VR296" s="1087"/>
      <c r="VS296" s="1087"/>
      <c r="VT296" s="1087"/>
      <c r="VU296" s="1087"/>
      <c r="VV296" s="1087"/>
      <c r="VW296" s="1087"/>
      <c r="VX296" s="1087"/>
      <c r="VY296" s="1087"/>
      <c r="VZ296" s="1087"/>
      <c r="WA296" s="1087"/>
      <c r="WB296" s="1087"/>
      <c r="WC296" s="1087"/>
      <c r="WD296" s="1087"/>
      <c r="WE296" s="1087"/>
      <c r="WF296" s="1087"/>
      <c r="WG296" s="1087"/>
      <c r="WH296" s="1087"/>
      <c r="WI296" s="1087"/>
      <c r="WJ296" s="1087"/>
      <c r="WK296" s="1087"/>
      <c r="WL296" s="1087"/>
      <c r="WM296" s="1087"/>
      <c r="WN296" s="1087"/>
      <c r="WO296" s="1087"/>
      <c r="WP296" s="1087"/>
      <c r="WQ296" s="1087"/>
      <c r="WR296" s="1087"/>
      <c r="WS296" s="1087"/>
      <c r="WT296" s="1087"/>
      <c r="WU296" s="1087"/>
      <c r="WV296" s="1087"/>
      <c r="WW296" s="1087"/>
      <c r="WX296" s="1087"/>
      <c r="WY296" s="1087"/>
      <c r="WZ296" s="1087"/>
      <c r="XA296" s="1087"/>
      <c r="XB296" s="1087"/>
      <c r="XC296" s="1087"/>
      <c r="XD296" s="1087"/>
      <c r="XE296" s="1087"/>
      <c r="XF296" s="1087"/>
      <c r="XG296" s="1087"/>
      <c r="XH296" s="1087"/>
      <c r="XI296" s="1087"/>
      <c r="XJ296" s="1087"/>
      <c r="XK296" s="1087"/>
      <c r="XL296" s="1087"/>
      <c r="XM296" s="1087"/>
      <c r="XN296" s="1087"/>
      <c r="XO296" s="1087"/>
      <c r="XP296" s="1087"/>
      <c r="XQ296" s="1087"/>
      <c r="XR296" s="1087"/>
      <c r="XS296" s="1087"/>
      <c r="XT296" s="1087"/>
      <c r="XU296" s="1087"/>
      <c r="XV296" s="1087"/>
      <c r="XW296" s="1087"/>
      <c r="XX296" s="1087"/>
      <c r="XY296" s="1087"/>
      <c r="XZ296" s="1087"/>
      <c r="YA296" s="1087"/>
      <c r="YB296" s="1087"/>
      <c r="YC296" s="1087"/>
      <c r="YD296" s="1087"/>
      <c r="YE296" s="1087"/>
      <c r="YF296" s="1087"/>
      <c r="YG296" s="1087"/>
      <c r="YH296" s="1087"/>
      <c r="YI296" s="1087"/>
      <c r="YJ296" s="1087"/>
      <c r="YK296" s="1087"/>
      <c r="YL296" s="1087"/>
      <c r="YM296" s="1087"/>
      <c r="YN296" s="1087"/>
      <c r="YO296" s="1087"/>
      <c r="YP296" s="1087"/>
      <c r="YQ296" s="1087"/>
      <c r="YR296" s="1087"/>
      <c r="YS296" s="1087"/>
      <c r="YT296" s="1087"/>
      <c r="YU296" s="1087"/>
      <c r="YV296" s="1087"/>
      <c r="YW296" s="1087"/>
      <c r="YX296" s="1087"/>
      <c r="YY296" s="1087"/>
      <c r="YZ296" s="1087"/>
      <c r="ZA296" s="1087"/>
      <c r="ZB296" s="1087"/>
      <c r="ZC296" s="1087"/>
      <c r="ZD296" s="1087"/>
      <c r="ZE296" s="1087"/>
      <c r="ZF296" s="1087"/>
      <c r="ZG296" s="1087"/>
      <c r="ZH296" s="1087"/>
      <c r="ZI296" s="1087"/>
      <c r="ZJ296" s="1087"/>
      <c r="ZK296" s="1087"/>
      <c r="ZL296" s="1087"/>
      <c r="ZM296" s="1087"/>
      <c r="ZN296" s="1087"/>
      <c r="ZO296" s="1087"/>
      <c r="ZP296" s="1087"/>
      <c r="ZQ296" s="1087"/>
      <c r="ZR296" s="1087"/>
      <c r="ZS296" s="1087"/>
      <c r="ZT296" s="1087"/>
      <c r="ZU296" s="1087"/>
      <c r="ZV296" s="1087"/>
      <c r="ZW296" s="1087"/>
      <c r="ZX296" s="1087"/>
      <c r="ZY296" s="1087"/>
      <c r="ZZ296" s="1087"/>
      <c r="AAA296" s="1087"/>
      <c r="AAB296" s="1087"/>
      <c r="AAC296" s="1087"/>
      <c r="AAD296" s="1087"/>
      <c r="AAE296" s="1087"/>
      <c r="AAF296" s="1087"/>
      <c r="AAG296" s="1087"/>
      <c r="AAH296" s="1087"/>
      <c r="AAI296" s="1087"/>
      <c r="AAJ296" s="1087"/>
      <c r="AAK296" s="1087"/>
      <c r="AAL296" s="1087"/>
      <c r="AAM296" s="1087"/>
      <c r="AAN296" s="1087"/>
      <c r="AAO296" s="1087"/>
      <c r="AAP296" s="1087"/>
      <c r="AAQ296" s="1087"/>
      <c r="AAR296" s="1087"/>
      <c r="AAS296" s="1087"/>
      <c r="AAT296" s="1087"/>
      <c r="AAU296" s="1087"/>
      <c r="AAV296" s="1087"/>
      <c r="AAW296" s="1087"/>
      <c r="AAX296" s="1087"/>
      <c r="AAY296" s="1087"/>
      <c r="AAZ296" s="1087"/>
      <c r="ABA296" s="1087"/>
      <c r="ABB296" s="1087"/>
      <c r="ABC296" s="1087"/>
      <c r="ABD296" s="1087"/>
      <c r="ABE296" s="1087"/>
      <c r="ABF296" s="1087"/>
      <c r="ABG296" s="1087"/>
      <c r="ABH296" s="1087"/>
      <c r="ABI296" s="1087"/>
      <c r="ABJ296" s="1087"/>
      <c r="ABK296" s="1087"/>
      <c r="ABL296" s="1087"/>
      <c r="ABM296" s="1087"/>
      <c r="ABN296" s="1087"/>
      <c r="ABO296" s="1087"/>
      <c r="ABP296" s="1087"/>
      <c r="ABQ296" s="1087"/>
      <c r="ABR296" s="1087"/>
      <c r="ABS296" s="1087"/>
      <c r="ABT296" s="1087"/>
      <c r="ABU296" s="1087"/>
      <c r="ABV296" s="1087"/>
      <c r="ABW296" s="1087"/>
      <c r="ABX296" s="1087"/>
      <c r="ABY296" s="1087"/>
      <c r="ABZ296" s="1087"/>
      <c r="ACA296" s="1087"/>
      <c r="ACB296" s="1087"/>
      <c r="ACC296" s="1087"/>
      <c r="ACD296" s="1087"/>
      <c r="ACE296" s="1087"/>
      <c r="ACF296" s="1087"/>
      <c r="ACG296" s="1087"/>
      <c r="ACH296" s="1087"/>
      <c r="ACI296" s="1087"/>
      <c r="ACJ296" s="1087"/>
      <c r="ACK296" s="1087"/>
      <c r="ACL296" s="1087"/>
      <c r="ACM296" s="1087"/>
      <c r="ACN296" s="1087"/>
      <c r="ACO296" s="1087"/>
      <c r="ACP296" s="1087"/>
      <c r="ACQ296" s="1087"/>
      <c r="ACR296" s="1087"/>
      <c r="ACS296" s="1087"/>
      <c r="ACT296" s="1087"/>
      <c r="ACU296" s="1087"/>
      <c r="ACV296" s="1087"/>
      <c r="ACW296" s="1087"/>
      <c r="ACX296" s="1087"/>
      <c r="ACY296" s="1087"/>
      <c r="ACZ296" s="1087"/>
      <c r="ADA296" s="1087"/>
      <c r="ADB296" s="1087"/>
      <c r="ADC296" s="1087"/>
      <c r="ADD296" s="1087"/>
      <c r="ADE296" s="1087"/>
      <c r="ADF296" s="1087"/>
      <c r="ADG296" s="1087"/>
      <c r="ADH296" s="1087"/>
      <c r="ADI296" s="1087"/>
      <c r="ADJ296" s="1087"/>
      <c r="ADK296" s="1087"/>
      <c r="ADL296" s="1087"/>
      <c r="ADM296" s="1087"/>
      <c r="ADN296" s="1087"/>
      <c r="ADO296" s="1087"/>
      <c r="ADP296" s="1087"/>
      <c r="ADQ296" s="1087"/>
      <c r="ADR296" s="1087"/>
      <c r="ADS296" s="1087"/>
      <c r="ADT296" s="1087"/>
      <c r="ADU296" s="1087"/>
      <c r="ADV296" s="1087"/>
      <c r="ADW296" s="1087"/>
      <c r="ADX296" s="1087"/>
      <c r="ADY296" s="1087"/>
      <c r="ADZ296" s="1087"/>
      <c r="AEA296" s="1087"/>
      <c r="AEB296" s="1087"/>
      <c r="AEC296" s="1087"/>
      <c r="AED296" s="1087"/>
      <c r="AEE296" s="1087"/>
      <c r="AEF296" s="1087"/>
      <c r="AEG296" s="1087"/>
      <c r="AEH296" s="1087"/>
      <c r="AEI296" s="1087"/>
      <c r="AEJ296" s="1087"/>
      <c r="AEK296" s="1087"/>
      <c r="AEL296" s="1087"/>
      <c r="AEM296" s="1087"/>
      <c r="AEN296" s="1087"/>
      <c r="AEO296" s="1087"/>
      <c r="AEP296" s="1087"/>
      <c r="AEQ296" s="1087"/>
      <c r="AER296" s="1087"/>
      <c r="AES296" s="1087"/>
      <c r="AET296" s="1087"/>
      <c r="AEU296" s="1087"/>
      <c r="AEV296" s="1087"/>
      <c r="AEW296" s="1087"/>
      <c r="AEX296" s="1087"/>
      <c r="AEY296" s="1087"/>
      <c r="AEZ296" s="1087"/>
      <c r="AFA296" s="1087"/>
      <c r="AFB296" s="1087"/>
      <c r="AFC296" s="1087"/>
      <c r="AFD296" s="1087"/>
      <c r="AFE296" s="1087"/>
      <c r="AFF296" s="1087"/>
      <c r="AFG296" s="1087"/>
      <c r="AFH296" s="1087"/>
      <c r="AFI296" s="1087"/>
      <c r="AFJ296" s="1087"/>
      <c r="AFK296" s="1087"/>
      <c r="AFL296" s="1087"/>
      <c r="AFM296" s="1087"/>
      <c r="AFN296" s="1087"/>
      <c r="AFO296" s="1087"/>
      <c r="AFP296" s="1087"/>
      <c r="AFQ296" s="1087"/>
      <c r="AFR296" s="1087"/>
      <c r="AFS296" s="1087"/>
      <c r="AFT296" s="1087"/>
      <c r="AFU296" s="1087"/>
      <c r="AFV296" s="1087"/>
      <c r="AFW296" s="1087"/>
      <c r="AFX296" s="1087"/>
      <c r="AFY296" s="1087"/>
      <c r="AFZ296" s="1087"/>
      <c r="AGA296" s="1087"/>
      <c r="AGB296" s="1087"/>
      <c r="AGC296" s="1087"/>
      <c r="AGD296" s="1087"/>
      <c r="AGE296" s="1087"/>
      <c r="AGF296" s="1087"/>
      <c r="AGG296" s="1087"/>
      <c r="AGH296" s="1087"/>
      <c r="AGI296" s="1087"/>
      <c r="AGJ296" s="1087"/>
      <c r="AGK296" s="1087"/>
      <c r="AGL296" s="1087"/>
      <c r="AGM296" s="1087"/>
      <c r="AGN296" s="1087"/>
      <c r="AGO296" s="1087"/>
      <c r="AGP296" s="1087"/>
      <c r="AGQ296" s="1087"/>
      <c r="AGR296" s="1087"/>
      <c r="AGS296" s="1087"/>
      <c r="AGT296" s="1087"/>
      <c r="AGU296" s="1087"/>
      <c r="AGV296" s="1087"/>
      <c r="AGW296" s="1087"/>
      <c r="AGX296" s="1087"/>
      <c r="AGY296" s="1087"/>
      <c r="AGZ296" s="1087"/>
      <c r="AHA296" s="1087"/>
      <c r="AHB296" s="1087"/>
      <c r="AHC296" s="1087"/>
      <c r="AHD296" s="1087"/>
      <c r="AHE296" s="1087"/>
      <c r="AHF296" s="1087"/>
      <c r="AHG296" s="1087"/>
      <c r="AHH296" s="1087"/>
      <c r="AHI296" s="1087"/>
      <c r="AHJ296" s="1087"/>
      <c r="AHK296" s="1087"/>
      <c r="AHL296" s="1087"/>
      <c r="AHM296" s="1087"/>
      <c r="AHN296" s="1087"/>
      <c r="AHO296" s="1087"/>
      <c r="AHP296" s="1087"/>
      <c r="AHQ296" s="1087"/>
      <c r="AHR296" s="1087"/>
      <c r="AHS296" s="1087"/>
      <c r="AHT296" s="1087"/>
      <c r="AHU296" s="1087"/>
      <c r="AHV296" s="1087"/>
      <c r="AHW296" s="1087"/>
      <c r="AHX296" s="1087"/>
      <c r="AHY296" s="1087"/>
      <c r="AHZ296" s="1087"/>
      <c r="AIA296" s="1087"/>
      <c r="AIB296" s="1087"/>
      <c r="AIC296" s="1087"/>
      <c r="AID296" s="1087"/>
      <c r="AIE296" s="1087"/>
      <c r="AIF296" s="1087"/>
      <c r="AIG296" s="1087"/>
      <c r="AIH296" s="1087"/>
      <c r="AII296" s="1087"/>
      <c r="AIJ296" s="1087"/>
      <c r="AIK296" s="1087"/>
      <c r="AIL296" s="1087"/>
      <c r="AIM296" s="1087"/>
      <c r="AIN296" s="1087"/>
      <c r="AIO296" s="1087"/>
      <c r="AIP296" s="1087"/>
      <c r="AIQ296" s="1087"/>
      <c r="AIR296" s="1087"/>
      <c r="AIS296" s="1087"/>
      <c r="AIT296" s="1087"/>
      <c r="AIU296" s="1087"/>
      <c r="AIV296" s="1087"/>
      <c r="AIW296" s="1087"/>
      <c r="AIX296" s="1087"/>
      <c r="AIY296" s="1087"/>
      <c r="AIZ296" s="1087"/>
      <c r="AJA296" s="1087"/>
      <c r="AJB296" s="1087"/>
      <c r="AJC296" s="1087"/>
      <c r="AJD296" s="1087"/>
      <c r="AJE296" s="1087"/>
      <c r="AJF296" s="1087"/>
      <c r="AJG296" s="1087"/>
      <c r="AJH296" s="1087"/>
      <c r="AJI296" s="1087"/>
      <c r="AJJ296" s="1087"/>
      <c r="AJK296" s="1087"/>
      <c r="AJL296" s="1087"/>
      <c r="AJM296" s="1087"/>
      <c r="AJN296" s="1087"/>
      <c r="AJO296" s="1087"/>
      <c r="AJP296" s="1087"/>
      <c r="AJQ296" s="1087"/>
      <c r="AJR296" s="1087"/>
      <c r="AJS296" s="1087"/>
      <c r="AJT296" s="1087"/>
      <c r="AJU296" s="1087"/>
      <c r="AJV296" s="1087"/>
      <c r="AJW296" s="1087"/>
      <c r="AJX296" s="1087"/>
      <c r="AJY296" s="1087"/>
      <c r="AJZ296" s="1087"/>
      <c r="AKA296" s="1087"/>
      <c r="AKB296" s="1087"/>
      <c r="AKC296" s="1087"/>
      <c r="AKD296" s="1087"/>
      <c r="AKE296" s="1087"/>
      <c r="AKF296" s="1087"/>
      <c r="AKG296" s="1087"/>
      <c r="AKH296" s="1087"/>
      <c r="AKI296" s="1087"/>
      <c r="AKJ296" s="1087"/>
      <c r="AKK296" s="1087"/>
      <c r="AKL296" s="1087"/>
      <c r="AKM296" s="1087"/>
      <c r="AKN296" s="1087"/>
      <c r="AKO296" s="1087"/>
      <c r="AKP296" s="1087"/>
      <c r="AKQ296" s="1087"/>
      <c r="AKR296" s="1087"/>
      <c r="AKS296" s="1087"/>
      <c r="AKT296" s="1087"/>
      <c r="AKU296" s="1087"/>
      <c r="AKV296" s="1087"/>
      <c r="AKW296" s="1087"/>
      <c r="AKX296" s="1087"/>
      <c r="AKY296" s="1087"/>
      <c r="AKZ296" s="1087"/>
      <c r="ALA296" s="1087"/>
      <c r="ALB296" s="1087"/>
      <c r="ALC296" s="1087"/>
      <c r="ALD296" s="1087"/>
      <c r="ALE296" s="1087"/>
      <c r="ALF296" s="1087"/>
      <c r="ALG296" s="1087"/>
      <c r="ALH296" s="1087"/>
      <c r="ALI296" s="1087"/>
      <c r="ALJ296" s="1087"/>
      <c r="ALK296" s="1087"/>
      <c r="ALL296" s="1087"/>
      <c r="ALM296" s="1087"/>
      <c r="ALN296" s="1087"/>
      <c r="ALO296" s="1087"/>
      <c r="ALP296" s="1087"/>
      <c r="ALQ296" s="1087"/>
      <c r="ALR296" s="1087"/>
      <c r="ALS296" s="1087"/>
      <c r="ALT296" s="1087"/>
      <c r="ALU296" s="1087"/>
      <c r="ALV296" s="1087"/>
      <c r="ALW296" s="1087"/>
      <c r="ALX296" s="1087"/>
      <c r="ALY296" s="1087"/>
      <c r="ALZ296" s="1087"/>
      <c r="AMA296" s="1087"/>
      <c r="AMB296" s="1087"/>
      <c r="AMC296" s="1087"/>
      <c r="AMD296" s="1087"/>
      <c r="AME296" s="1087"/>
      <c r="AMF296" s="1087"/>
      <c r="AMG296" s="1087"/>
      <c r="AMH296" s="1087"/>
    </row>
    <row r="297" spans="1:1024" s="793" customFormat="1" ht="12" x14ac:dyDescent="0.2">
      <c r="A297" s="1113"/>
      <c r="C297" s="1085"/>
      <c r="D297" s="1085"/>
      <c r="E297" s="1085"/>
      <c r="F297" s="1085"/>
      <c r="G297" s="1085"/>
      <c r="H297" s="1357"/>
      <c r="I297" s="1087"/>
      <c r="J297" s="1087"/>
      <c r="K297" s="1087"/>
      <c r="L297" s="1087"/>
      <c r="M297" s="1087"/>
      <c r="N297" s="1087"/>
      <c r="O297" s="1087"/>
      <c r="P297" s="1087"/>
      <c r="Q297" s="1087"/>
      <c r="R297" s="1087"/>
      <c r="S297" s="1087"/>
      <c r="T297" s="1087"/>
      <c r="U297" s="1087"/>
      <c r="V297" s="1087"/>
      <c r="W297" s="1087"/>
      <c r="X297" s="1087"/>
      <c r="Y297" s="1087"/>
      <c r="Z297" s="1087"/>
      <c r="AA297" s="1087"/>
      <c r="AB297" s="1087"/>
      <c r="AC297" s="1087"/>
      <c r="AD297" s="1087"/>
      <c r="AE297" s="1087"/>
      <c r="AF297" s="1087"/>
      <c r="AG297" s="1087"/>
      <c r="AH297" s="1087"/>
      <c r="AI297" s="1087"/>
      <c r="AJ297" s="1087"/>
      <c r="AK297" s="1087"/>
      <c r="AL297" s="1087"/>
      <c r="AM297" s="1087"/>
      <c r="AN297" s="1087"/>
      <c r="AO297" s="1087"/>
      <c r="AP297" s="1087"/>
      <c r="AQ297" s="1087"/>
      <c r="AR297" s="1087"/>
      <c r="AS297" s="1087"/>
      <c r="AT297" s="1087"/>
      <c r="AU297" s="1087"/>
      <c r="AV297" s="1087"/>
      <c r="AW297" s="1087"/>
      <c r="AX297" s="1087"/>
      <c r="AY297" s="1087"/>
      <c r="AZ297" s="1087"/>
      <c r="BA297" s="1087"/>
      <c r="BB297" s="1087"/>
      <c r="BC297" s="1087"/>
      <c r="BD297" s="1087"/>
      <c r="BE297" s="1087"/>
      <c r="BF297" s="1087"/>
      <c r="BG297" s="1087"/>
      <c r="BH297" s="1087"/>
      <c r="BI297" s="1087"/>
      <c r="BJ297" s="1087"/>
      <c r="BK297" s="1087"/>
      <c r="BL297" s="1087"/>
      <c r="BM297" s="1087"/>
      <c r="BN297" s="1087"/>
      <c r="BO297" s="1087"/>
      <c r="BP297" s="1087"/>
      <c r="BQ297" s="1087"/>
      <c r="BR297" s="1087"/>
      <c r="BS297" s="1087"/>
      <c r="BT297" s="1087"/>
      <c r="BU297" s="1087"/>
      <c r="BV297" s="1087"/>
      <c r="BW297" s="1087"/>
      <c r="BX297" s="1087"/>
      <c r="BY297" s="1087"/>
      <c r="BZ297" s="1087"/>
      <c r="CA297" s="1087"/>
      <c r="CB297" s="1087"/>
      <c r="CC297" s="1087"/>
      <c r="CD297" s="1087"/>
      <c r="CE297" s="1087"/>
      <c r="CF297" s="1087"/>
      <c r="CG297" s="1087"/>
      <c r="CH297" s="1087"/>
      <c r="CI297" s="1087"/>
      <c r="CJ297" s="1087"/>
      <c r="CK297" s="1087"/>
      <c r="CL297" s="1087"/>
      <c r="CM297" s="1087"/>
      <c r="CN297" s="1087"/>
      <c r="CO297" s="1087"/>
      <c r="CP297" s="1087"/>
      <c r="CQ297" s="1087"/>
      <c r="CR297" s="1087"/>
      <c r="CS297" s="1087"/>
      <c r="CT297" s="1087"/>
      <c r="CU297" s="1087"/>
      <c r="CV297" s="1087"/>
      <c r="CW297" s="1087"/>
      <c r="CX297" s="1087"/>
      <c r="CY297" s="1087"/>
      <c r="CZ297" s="1087"/>
      <c r="DA297" s="1087"/>
      <c r="DB297" s="1087"/>
      <c r="DC297" s="1087"/>
      <c r="DD297" s="1087"/>
      <c r="DE297" s="1087"/>
      <c r="DF297" s="1087"/>
      <c r="DG297" s="1087"/>
      <c r="DH297" s="1087"/>
      <c r="DI297" s="1087"/>
      <c r="DJ297" s="1087"/>
      <c r="DK297" s="1087"/>
      <c r="DL297" s="1087"/>
      <c r="DM297" s="1087"/>
      <c r="DN297" s="1087"/>
      <c r="DO297" s="1087"/>
      <c r="DP297" s="1087"/>
      <c r="DQ297" s="1087"/>
      <c r="DR297" s="1087"/>
      <c r="DS297" s="1087"/>
      <c r="DT297" s="1087"/>
      <c r="DU297" s="1087"/>
      <c r="DV297" s="1087"/>
      <c r="DW297" s="1087"/>
      <c r="DX297" s="1087"/>
      <c r="DY297" s="1087"/>
      <c r="DZ297" s="1087"/>
      <c r="EA297" s="1087"/>
      <c r="EB297" s="1087"/>
      <c r="EC297" s="1087"/>
      <c r="ED297" s="1087"/>
      <c r="EE297" s="1087"/>
      <c r="EF297" s="1087"/>
      <c r="EG297" s="1087"/>
      <c r="EH297" s="1087"/>
      <c r="EI297" s="1087"/>
      <c r="EJ297" s="1087"/>
      <c r="EK297" s="1087"/>
      <c r="EL297" s="1087"/>
      <c r="EM297" s="1087"/>
      <c r="EN297" s="1087"/>
      <c r="EO297" s="1087"/>
      <c r="EP297" s="1087"/>
      <c r="EQ297" s="1087"/>
      <c r="ER297" s="1087"/>
      <c r="ES297" s="1087"/>
      <c r="ET297" s="1087"/>
      <c r="EU297" s="1087"/>
      <c r="EV297" s="1087"/>
      <c r="EW297" s="1087"/>
      <c r="EX297" s="1087"/>
      <c r="EY297" s="1087"/>
      <c r="EZ297" s="1087"/>
      <c r="FA297" s="1087"/>
      <c r="FB297" s="1087"/>
      <c r="FC297" s="1087"/>
      <c r="FD297" s="1087"/>
      <c r="FE297" s="1087"/>
      <c r="FF297" s="1087"/>
      <c r="FG297" s="1087"/>
      <c r="FH297" s="1087"/>
      <c r="FI297" s="1087"/>
      <c r="FJ297" s="1087"/>
      <c r="FK297" s="1087"/>
      <c r="FL297" s="1087"/>
      <c r="FM297" s="1087"/>
      <c r="FN297" s="1087"/>
      <c r="FO297" s="1087"/>
      <c r="FP297" s="1087"/>
      <c r="FQ297" s="1087"/>
      <c r="FR297" s="1087"/>
      <c r="FS297" s="1087"/>
      <c r="FT297" s="1087"/>
      <c r="FU297" s="1087"/>
      <c r="FV297" s="1087"/>
      <c r="FW297" s="1087"/>
      <c r="FX297" s="1087"/>
      <c r="FY297" s="1087"/>
      <c r="FZ297" s="1087"/>
      <c r="GA297" s="1087"/>
      <c r="GB297" s="1087"/>
      <c r="GC297" s="1087"/>
      <c r="GD297" s="1087"/>
      <c r="GE297" s="1087"/>
      <c r="GF297" s="1087"/>
      <c r="GG297" s="1087"/>
      <c r="GH297" s="1087"/>
      <c r="GI297" s="1087"/>
      <c r="GJ297" s="1087"/>
      <c r="GK297" s="1087"/>
      <c r="GL297" s="1087"/>
      <c r="GM297" s="1087"/>
      <c r="GN297" s="1087"/>
      <c r="GO297" s="1087"/>
      <c r="GP297" s="1087"/>
      <c r="GQ297" s="1087"/>
      <c r="GR297" s="1087"/>
      <c r="GS297" s="1087"/>
      <c r="GT297" s="1087"/>
      <c r="GU297" s="1087"/>
      <c r="GV297" s="1087"/>
      <c r="GW297" s="1087"/>
      <c r="GX297" s="1087"/>
      <c r="GY297" s="1087"/>
      <c r="GZ297" s="1087"/>
      <c r="HA297" s="1087"/>
      <c r="HB297" s="1087"/>
      <c r="HC297" s="1087"/>
      <c r="HD297" s="1087"/>
      <c r="HE297" s="1087"/>
      <c r="HF297" s="1087"/>
      <c r="HG297" s="1087"/>
      <c r="HH297" s="1087"/>
      <c r="HI297" s="1087"/>
      <c r="HJ297" s="1087"/>
      <c r="HK297" s="1087"/>
      <c r="HL297" s="1087"/>
      <c r="HM297" s="1087"/>
      <c r="HN297" s="1087"/>
      <c r="HO297" s="1087"/>
      <c r="HP297" s="1087"/>
      <c r="HQ297" s="1087"/>
      <c r="HR297" s="1087"/>
      <c r="HS297" s="1087"/>
      <c r="HT297" s="1087"/>
      <c r="HU297" s="1087"/>
      <c r="HV297" s="1087"/>
      <c r="HW297" s="1087"/>
      <c r="HX297" s="1087"/>
      <c r="HY297" s="1087"/>
      <c r="HZ297" s="1087"/>
      <c r="IA297" s="1087"/>
      <c r="IB297" s="1087"/>
      <c r="IC297" s="1087"/>
      <c r="ID297" s="1087"/>
      <c r="IE297" s="1087"/>
      <c r="IF297" s="1087"/>
      <c r="IG297" s="1087"/>
      <c r="IH297" s="1087"/>
      <c r="II297" s="1087"/>
      <c r="IJ297" s="1087"/>
      <c r="IK297" s="1087"/>
      <c r="IL297" s="1087"/>
      <c r="IM297" s="1087"/>
      <c r="IN297" s="1087"/>
      <c r="IO297" s="1087"/>
      <c r="IP297" s="1087"/>
      <c r="IQ297" s="1087"/>
      <c r="IR297" s="1087"/>
      <c r="IS297" s="1087"/>
      <c r="IT297" s="1087"/>
      <c r="IU297" s="1087"/>
      <c r="IV297" s="1087"/>
      <c r="IW297" s="1087"/>
      <c r="IX297" s="1087"/>
      <c r="IY297" s="1087"/>
      <c r="IZ297" s="1087"/>
      <c r="JA297" s="1087"/>
      <c r="JB297" s="1087"/>
      <c r="JC297" s="1087"/>
      <c r="JD297" s="1087"/>
      <c r="JE297" s="1087"/>
      <c r="JF297" s="1087"/>
      <c r="JG297" s="1087"/>
      <c r="JH297" s="1087"/>
      <c r="JI297" s="1087"/>
      <c r="JJ297" s="1087"/>
      <c r="JK297" s="1087"/>
      <c r="JL297" s="1087"/>
      <c r="JM297" s="1087"/>
      <c r="JN297" s="1087"/>
      <c r="JO297" s="1087"/>
      <c r="JP297" s="1087"/>
      <c r="JQ297" s="1087"/>
      <c r="JR297" s="1087"/>
      <c r="JS297" s="1087"/>
      <c r="JT297" s="1087"/>
      <c r="JU297" s="1087"/>
      <c r="JV297" s="1087"/>
      <c r="JW297" s="1087"/>
      <c r="JX297" s="1087"/>
      <c r="JY297" s="1087"/>
      <c r="JZ297" s="1087"/>
      <c r="KA297" s="1087"/>
      <c r="KB297" s="1087"/>
      <c r="KC297" s="1087"/>
      <c r="KD297" s="1087"/>
      <c r="KE297" s="1087"/>
      <c r="KF297" s="1087"/>
      <c r="KG297" s="1087"/>
      <c r="KH297" s="1087"/>
      <c r="KI297" s="1087"/>
      <c r="KJ297" s="1087"/>
      <c r="KK297" s="1087"/>
      <c r="KL297" s="1087"/>
      <c r="KM297" s="1087"/>
      <c r="KN297" s="1087"/>
      <c r="KO297" s="1087"/>
      <c r="KP297" s="1087"/>
      <c r="KQ297" s="1087"/>
      <c r="KR297" s="1087"/>
      <c r="KS297" s="1087"/>
      <c r="KT297" s="1087"/>
      <c r="KU297" s="1087"/>
      <c r="KV297" s="1087"/>
      <c r="KW297" s="1087"/>
      <c r="KX297" s="1087"/>
      <c r="KY297" s="1087"/>
      <c r="KZ297" s="1087"/>
      <c r="LA297" s="1087"/>
      <c r="LB297" s="1087"/>
      <c r="LC297" s="1087"/>
      <c r="LD297" s="1087"/>
      <c r="LE297" s="1087"/>
      <c r="LF297" s="1087"/>
      <c r="LG297" s="1087"/>
      <c r="LH297" s="1087"/>
      <c r="LI297" s="1087"/>
      <c r="LJ297" s="1087"/>
      <c r="LK297" s="1087"/>
      <c r="LL297" s="1087"/>
      <c r="LM297" s="1087"/>
      <c r="LN297" s="1087"/>
      <c r="LO297" s="1087"/>
      <c r="LP297" s="1087"/>
      <c r="LQ297" s="1087"/>
      <c r="LR297" s="1087"/>
      <c r="LS297" s="1087"/>
      <c r="LT297" s="1087"/>
      <c r="LU297" s="1087"/>
      <c r="LV297" s="1087"/>
      <c r="LW297" s="1087"/>
      <c r="LX297" s="1087"/>
      <c r="LY297" s="1087"/>
      <c r="LZ297" s="1087"/>
      <c r="MA297" s="1087"/>
      <c r="MB297" s="1087"/>
      <c r="MC297" s="1087"/>
      <c r="MD297" s="1087"/>
      <c r="ME297" s="1087"/>
      <c r="MF297" s="1087"/>
      <c r="MG297" s="1087"/>
      <c r="MH297" s="1087"/>
      <c r="MI297" s="1087"/>
      <c r="MJ297" s="1087"/>
      <c r="MK297" s="1087"/>
      <c r="ML297" s="1087"/>
      <c r="MM297" s="1087"/>
      <c r="MN297" s="1087"/>
      <c r="MO297" s="1087"/>
      <c r="MP297" s="1087"/>
      <c r="MQ297" s="1087"/>
      <c r="MR297" s="1087"/>
      <c r="MS297" s="1087"/>
      <c r="MT297" s="1087"/>
      <c r="MU297" s="1087"/>
      <c r="MV297" s="1087"/>
      <c r="MW297" s="1087"/>
      <c r="MX297" s="1087"/>
      <c r="MY297" s="1087"/>
      <c r="MZ297" s="1087"/>
      <c r="NA297" s="1087"/>
      <c r="NB297" s="1087"/>
      <c r="NC297" s="1087"/>
      <c r="ND297" s="1087"/>
      <c r="NE297" s="1087"/>
      <c r="NF297" s="1087"/>
      <c r="NG297" s="1087"/>
      <c r="NH297" s="1087"/>
      <c r="NI297" s="1087"/>
      <c r="NJ297" s="1087"/>
      <c r="NK297" s="1087"/>
      <c r="NL297" s="1087"/>
      <c r="NM297" s="1087"/>
      <c r="NN297" s="1087"/>
      <c r="NO297" s="1087"/>
      <c r="NP297" s="1087"/>
      <c r="NQ297" s="1087"/>
      <c r="NR297" s="1087"/>
      <c r="NS297" s="1087"/>
      <c r="NT297" s="1087"/>
      <c r="NU297" s="1087"/>
      <c r="NV297" s="1087"/>
      <c r="NW297" s="1087"/>
      <c r="NX297" s="1087"/>
      <c r="NY297" s="1087"/>
      <c r="NZ297" s="1087"/>
      <c r="OA297" s="1087"/>
      <c r="OB297" s="1087"/>
      <c r="OC297" s="1087"/>
      <c r="OD297" s="1087"/>
      <c r="OE297" s="1087"/>
      <c r="OF297" s="1087"/>
      <c r="OG297" s="1087"/>
      <c r="OH297" s="1087"/>
      <c r="OI297" s="1087"/>
      <c r="OJ297" s="1087"/>
      <c r="OK297" s="1087"/>
      <c r="OL297" s="1087"/>
      <c r="OM297" s="1087"/>
      <c r="ON297" s="1087"/>
      <c r="OO297" s="1087"/>
      <c r="OP297" s="1087"/>
      <c r="OQ297" s="1087"/>
      <c r="OR297" s="1087"/>
      <c r="OS297" s="1087"/>
      <c r="OT297" s="1087"/>
      <c r="OU297" s="1087"/>
      <c r="OV297" s="1087"/>
      <c r="OW297" s="1087"/>
      <c r="OX297" s="1087"/>
      <c r="OY297" s="1087"/>
      <c r="OZ297" s="1087"/>
      <c r="PA297" s="1087"/>
      <c r="PB297" s="1087"/>
      <c r="PC297" s="1087"/>
      <c r="PD297" s="1087"/>
      <c r="PE297" s="1087"/>
      <c r="PF297" s="1087"/>
      <c r="PG297" s="1087"/>
      <c r="PH297" s="1087"/>
      <c r="PI297" s="1087"/>
      <c r="PJ297" s="1087"/>
      <c r="PK297" s="1087"/>
      <c r="PL297" s="1087"/>
      <c r="PM297" s="1087"/>
      <c r="PN297" s="1087"/>
      <c r="PO297" s="1087"/>
      <c r="PP297" s="1087"/>
      <c r="PQ297" s="1087"/>
      <c r="PR297" s="1087"/>
      <c r="PS297" s="1087"/>
      <c r="PT297" s="1087"/>
      <c r="PU297" s="1087"/>
      <c r="PV297" s="1087"/>
      <c r="PW297" s="1087"/>
      <c r="PX297" s="1087"/>
      <c r="PY297" s="1087"/>
      <c r="PZ297" s="1087"/>
      <c r="QA297" s="1087"/>
      <c r="QB297" s="1087"/>
      <c r="QC297" s="1087"/>
      <c r="QD297" s="1087"/>
      <c r="QE297" s="1087"/>
      <c r="QF297" s="1087"/>
      <c r="QG297" s="1087"/>
      <c r="QH297" s="1087"/>
      <c r="QI297" s="1087"/>
      <c r="QJ297" s="1087"/>
      <c r="QK297" s="1087"/>
      <c r="QL297" s="1087"/>
      <c r="QM297" s="1087"/>
      <c r="QN297" s="1087"/>
      <c r="QO297" s="1087"/>
      <c r="QP297" s="1087"/>
      <c r="QQ297" s="1087"/>
      <c r="QR297" s="1087"/>
      <c r="QS297" s="1087"/>
      <c r="QT297" s="1087"/>
      <c r="QU297" s="1087"/>
      <c r="QV297" s="1087"/>
      <c r="QW297" s="1087"/>
      <c r="QX297" s="1087"/>
      <c r="QY297" s="1087"/>
      <c r="QZ297" s="1087"/>
      <c r="RA297" s="1087"/>
      <c r="RB297" s="1087"/>
      <c r="RC297" s="1087"/>
      <c r="RD297" s="1087"/>
      <c r="RE297" s="1087"/>
      <c r="RF297" s="1087"/>
      <c r="RG297" s="1087"/>
      <c r="RH297" s="1087"/>
      <c r="RI297" s="1087"/>
      <c r="RJ297" s="1087"/>
      <c r="RK297" s="1087"/>
      <c r="RL297" s="1087"/>
      <c r="RM297" s="1087"/>
      <c r="RN297" s="1087"/>
      <c r="RO297" s="1087"/>
      <c r="RP297" s="1087"/>
      <c r="RQ297" s="1087"/>
      <c r="RR297" s="1087"/>
      <c r="RS297" s="1087"/>
      <c r="RT297" s="1087"/>
      <c r="RU297" s="1087"/>
      <c r="RV297" s="1087"/>
      <c r="RW297" s="1087"/>
      <c r="RX297" s="1087"/>
      <c r="RY297" s="1087"/>
      <c r="RZ297" s="1087"/>
      <c r="SA297" s="1087"/>
      <c r="SB297" s="1087"/>
      <c r="SC297" s="1087"/>
      <c r="SD297" s="1087"/>
      <c r="SE297" s="1087"/>
      <c r="SF297" s="1087"/>
      <c r="SG297" s="1087"/>
      <c r="SH297" s="1087"/>
      <c r="SI297" s="1087"/>
      <c r="SJ297" s="1087"/>
      <c r="SK297" s="1087"/>
      <c r="SL297" s="1087"/>
      <c r="SM297" s="1087"/>
      <c r="SN297" s="1087"/>
      <c r="SO297" s="1087"/>
      <c r="SP297" s="1087"/>
      <c r="SQ297" s="1087"/>
      <c r="SR297" s="1087"/>
      <c r="SS297" s="1087"/>
      <c r="ST297" s="1087"/>
      <c r="SU297" s="1087"/>
      <c r="SV297" s="1087"/>
      <c r="SW297" s="1087"/>
      <c r="SX297" s="1087"/>
      <c r="SY297" s="1087"/>
      <c r="SZ297" s="1087"/>
      <c r="TA297" s="1087"/>
      <c r="TB297" s="1087"/>
      <c r="TC297" s="1087"/>
      <c r="TD297" s="1087"/>
      <c r="TE297" s="1087"/>
      <c r="TF297" s="1087"/>
      <c r="TG297" s="1087"/>
      <c r="TH297" s="1087"/>
      <c r="TI297" s="1087"/>
      <c r="TJ297" s="1087"/>
      <c r="TK297" s="1087"/>
      <c r="TL297" s="1087"/>
      <c r="TM297" s="1087"/>
      <c r="TN297" s="1087"/>
      <c r="TO297" s="1087"/>
      <c r="TP297" s="1087"/>
      <c r="TQ297" s="1087"/>
      <c r="TR297" s="1087"/>
      <c r="TS297" s="1087"/>
      <c r="TT297" s="1087"/>
      <c r="TU297" s="1087"/>
      <c r="TV297" s="1087"/>
      <c r="TW297" s="1087"/>
      <c r="TX297" s="1087"/>
      <c r="TY297" s="1087"/>
      <c r="TZ297" s="1087"/>
      <c r="UA297" s="1087"/>
      <c r="UB297" s="1087"/>
      <c r="UC297" s="1087"/>
      <c r="UD297" s="1087"/>
      <c r="UE297" s="1087"/>
      <c r="UF297" s="1087"/>
      <c r="UG297" s="1087"/>
      <c r="UH297" s="1087"/>
      <c r="UI297" s="1087"/>
      <c r="UJ297" s="1087"/>
      <c r="UK297" s="1087"/>
      <c r="UL297" s="1087"/>
      <c r="UM297" s="1087"/>
      <c r="UN297" s="1087"/>
      <c r="UO297" s="1087"/>
      <c r="UP297" s="1087"/>
      <c r="UQ297" s="1087"/>
      <c r="UR297" s="1087"/>
      <c r="US297" s="1087"/>
      <c r="UT297" s="1087"/>
      <c r="UU297" s="1087"/>
      <c r="UV297" s="1087"/>
      <c r="UW297" s="1087"/>
      <c r="UX297" s="1087"/>
      <c r="UY297" s="1087"/>
      <c r="UZ297" s="1087"/>
      <c r="VA297" s="1087"/>
      <c r="VB297" s="1087"/>
      <c r="VC297" s="1087"/>
      <c r="VD297" s="1087"/>
      <c r="VE297" s="1087"/>
      <c r="VF297" s="1087"/>
      <c r="VG297" s="1087"/>
      <c r="VH297" s="1087"/>
      <c r="VI297" s="1087"/>
      <c r="VJ297" s="1087"/>
      <c r="VK297" s="1087"/>
      <c r="VL297" s="1087"/>
      <c r="VM297" s="1087"/>
      <c r="VN297" s="1087"/>
      <c r="VO297" s="1087"/>
      <c r="VP297" s="1087"/>
      <c r="VQ297" s="1087"/>
      <c r="VR297" s="1087"/>
      <c r="VS297" s="1087"/>
      <c r="VT297" s="1087"/>
      <c r="VU297" s="1087"/>
      <c r="VV297" s="1087"/>
      <c r="VW297" s="1087"/>
      <c r="VX297" s="1087"/>
      <c r="VY297" s="1087"/>
      <c r="VZ297" s="1087"/>
      <c r="WA297" s="1087"/>
      <c r="WB297" s="1087"/>
      <c r="WC297" s="1087"/>
      <c r="WD297" s="1087"/>
      <c r="WE297" s="1087"/>
      <c r="WF297" s="1087"/>
      <c r="WG297" s="1087"/>
      <c r="WH297" s="1087"/>
      <c r="WI297" s="1087"/>
      <c r="WJ297" s="1087"/>
      <c r="WK297" s="1087"/>
      <c r="WL297" s="1087"/>
      <c r="WM297" s="1087"/>
      <c r="WN297" s="1087"/>
      <c r="WO297" s="1087"/>
      <c r="WP297" s="1087"/>
      <c r="WQ297" s="1087"/>
      <c r="WR297" s="1087"/>
      <c r="WS297" s="1087"/>
      <c r="WT297" s="1087"/>
      <c r="WU297" s="1087"/>
      <c r="WV297" s="1087"/>
      <c r="WW297" s="1087"/>
      <c r="WX297" s="1087"/>
      <c r="WY297" s="1087"/>
      <c r="WZ297" s="1087"/>
      <c r="XA297" s="1087"/>
      <c r="XB297" s="1087"/>
      <c r="XC297" s="1087"/>
      <c r="XD297" s="1087"/>
      <c r="XE297" s="1087"/>
      <c r="XF297" s="1087"/>
      <c r="XG297" s="1087"/>
      <c r="XH297" s="1087"/>
      <c r="XI297" s="1087"/>
      <c r="XJ297" s="1087"/>
      <c r="XK297" s="1087"/>
      <c r="XL297" s="1087"/>
      <c r="XM297" s="1087"/>
      <c r="XN297" s="1087"/>
      <c r="XO297" s="1087"/>
      <c r="XP297" s="1087"/>
      <c r="XQ297" s="1087"/>
      <c r="XR297" s="1087"/>
      <c r="XS297" s="1087"/>
      <c r="XT297" s="1087"/>
      <c r="XU297" s="1087"/>
      <c r="XV297" s="1087"/>
      <c r="XW297" s="1087"/>
      <c r="XX297" s="1087"/>
      <c r="XY297" s="1087"/>
      <c r="XZ297" s="1087"/>
      <c r="YA297" s="1087"/>
      <c r="YB297" s="1087"/>
      <c r="YC297" s="1087"/>
      <c r="YD297" s="1087"/>
      <c r="YE297" s="1087"/>
      <c r="YF297" s="1087"/>
      <c r="YG297" s="1087"/>
      <c r="YH297" s="1087"/>
      <c r="YI297" s="1087"/>
      <c r="YJ297" s="1087"/>
      <c r="YK297" s="1087"/>
      <c r="YL297" s="1087"/>
      <c r="YM297" s="1087"/>
      <c r="YN297" s="1087"/>
      <c r="YO297" s="1087"/>
      <c r="YP297" s="1087"/>
      <c r="YQ297" s="1087"/>
      <c r="YR297" s="1087"/>
      <c r="YS297" s="1087"/>
      <c r="YT297" s="1087"/>
      <c r="YU297" s="1087"/>
      <c r="YV297" s="1087"/>
      <c r="YW297" s="1087"/>
      <c r="YX297" s="1087"/>
      <c r="YY297" s="1087"/>
      <c r="YZ297" s="1087"/>
      <c r="ZA297" s="1087"/>
      <c r="ZB297" s="1087"/>
      <c r="ZC297" s="1087"/>
      <c r="ZD297" s="1087"/>
      <c r="ZE297" s="1087"/>
      <c r="ZF297" s="1087"/>
      <c r="ZG297" s="1087"/>
      <c r="ZH297" s="1087"/>
      <c r="ZI297" s="1087"/>
      <c r="ZJ297" s="1087"/>
      <c r="ZK297" s="1087"/>
      <c r="ZL297" s="1087"/>
      <c r="ZM297" s="1087"/>
      <c r="ZN297" s="1087"/>
      <c r="ZO297" s="1087"/>
      <c r="ZP297" s="1087"/>
      <c r="ZQ297" s="1087"/>
      <c r="ZR297" s="1087"/>
      <c r="ZS297" s="1087"/>
      <c r="ZT297" s="1087"/>
      <c r="ZU297" s="1087"/>
      <c r="ZV297" s="1087"/>
      <c r="ZW297" s="1087"/>
      <c r="ZX297" s="1087"/>
      <c r="ZY297" s="1087"/>
      <c r="ZZ297" s="1087"/>
      <c r="AAA297" s="1087"/>
      <c r="AAB297" s="1087"/>
      <c r="AAC297" s="1087"/>
      <c r="AAD297" s="1087"/>
      <c r="AAE297" s="1087"/>
      <c r="AAF297" s="1087"/>
      <c r="AAG297" s="1087"/>
      <c r="AAH297" s="1087"/>
      <c r="AAI297" s="1087"/>
      <c r="AAJ297" s="1087"/>
      <c r="AAK297" s="1087"/>
      <c r="AAL297" s="1087"/>
      <c r="AAM297" s="1087"/>
      <c r="AAN297" s="1087"/>
      <c r="AAO297" s="1087"/>
      <c r="AAP297" s="1087"/>
      <c r="AAQ297" s="1087"/>
      <c r="AAR297" s="1087"/>
      <c r="AAS297" s="1087"/>
      <c r="AAT297" s="1087"/>
      <c r="AAU297" s="1087"/>
      <c r="AAV297" s="1087"/>
      <c r="AAW297" s="1087"/>
      <c r="AAX297" s="1087"/>
      <c r="AAY297" s="1087"/>
      <c r="AAZ297" s="1087"/>
      <c r="ABA297" s="1087"/>
      <c r="ABB297" s="1087"/>
      <c r="ABC297" s="1087"/>
      <c r="ABD297" s="1087"/>
      <c r="ABE297" s="1087"/>
      <c r="ABF297" s="1087"/>
      <c r="ABG297" s="1087"/>
      <c r="ABH297" s="1087"/>
      <c r="ABI297" s="1087"/>
      <c r="ABJ297" s="1087"/>
      <c r="ABK297" s="1087"/>
      <c r="ABL297" s="1087"/>
      <c r="ABM297" s="1087"/>
      <c r="ABN297" s="1087"/>
      <c r="ABO297" s="1087"/>
      <c r="ABP297" s="1087"/>
      <c r="ABQ297" s="1087"/>
      <c r="ABR297" s="1087"/>
      <c r="ABS297" s="1087"/>
      <c r="ABT297" s="1087"/>
      <c r="ABU297" s="1087"/>
      <c r="ABV297" s="1087"/>
      <c r="ABW297" s="1087"/>
      <c r="ABX297" s="1087"/>
      <c r="ABY297" s="1087"/>
      <c r="ABZ297" s="1087"/>
      <c r="ACA297" s="1087"/>
      <c r="ACB297" s="1087"/>
      <c r="ACC297" s="1087"/>
      <c r="ACD297" s="1087"/>
      <c r="ACE297" s="1087"/>
      <c r="ACF297" s="1087"/>
      <c r="ACG297" s="1087"/>
      <c r="ACH297" s="1087"/>
      <c r="ACI297" s="1087"/>
      <c r="ACJ297" s="1087"/>
      <c r="ACK297" s="1087"/>
      <c r="ACL297" s="1087"/>
      <c r="ACM297" s="1087"/>
      <c r="ACN297" s="1087"/>
      <c r="ACO297" s="1087"/>
      <c r="ACP297" s="1087"/>
      <c r="ACQ297" s="1087"/>
      <c r="ACR297" s="1087"/>
      <c r="ACS297" s="1087"/>
      <c r="ACT297" s="1087"/>
      <c r="ACU297" s="1087"/>
      <c r="ACV297" s="1087"/>
      <c r="ACW297" s="1087"/>
      <c r="ACX297" s="1087"/>
      <c r="ACY297" s="1087"/>
      <c r="ACZ297" s="1087"/>
      <c r="ADA297" s="1087"/>
      <c r="ADB297" s="1087"/>
      <c r="ADC297" s="1087"/>
      <c r="ADD297" s="1087"/>
      <c r="ADE297" s="1087"/>
      <c r="ADF297" s="1087"/>
      <c r="ADG297" s="1087"/>
      <c r="ADH297" s="1087"/>
      <c r="ADI297" s="1087"/>
      <c r="ADJ297" s="1087"/>
      <c r="ADK297" s="1087"/>
      <c r="ADL297" s="1087"/>
      <c r="ADM297" s="1087"/>
      <c r="ADN297" s="1087"/>
      <c r="ADO297" s="1087"/>
      <c r="ADP297" s="1087"/>
      <c r="ADQ297" s="1087"/>
      <c r="ADR297" s="1087"/>
      <c r="ADS297" s="1087"/>
      <c r="ADT297" s="1087"/>
      <c r="ADU297" s="1087"/>
      <c r="ADV297" s="1087"/>
      <c r="ADW297" s="1087"/>
      <c r="ADX297" s="1087"/>
      <c r="ADY297" s="1087"/>
      <c r="ADZ297" s="1087"/>
      <c r="AEA297" s="1087"/>
      <c r="AEB297" s="1087"/>
      <c r="AEC297" s="1087"/>
      <c r="AED297" s="1087"/>
      <c r="AEE297" s="1087"/>
      <c r="AEF297" s="1087"/>
      <c r="AEG297" s="1087"/>
      <c r="AEH297" s="1087"/>
      <c r="AEI297" s="1087"/>
      <c r="AEJ297" s="1087"/>
      <c r="AEK297" s="1087"/>
      <c r="AEL297" s="1087"/>
      <c r="AEM297" s="1087"/>
      <c r="AEN297" s="1087"/>
      <c r="AEO297" s="1087"/>
      <c r="AEP297" s="1087"/>
      <c r="AEQ297" s="1087"/>
      <c r="AER297" s="1087"/>
      <c r="AES297" s="1087"/>
      <c r="AET297" s="1087"/>
      <c r="AEU297" s="1087"/>
      <c r="AEV297" s="1087"/>
      <c r="AEW297" s="1087"/>
      <c r="AEX297" s="1087"/>
      <c r="AEY297" s="1087"/>
      <c r="AEZ297" s="1087"/>
      <c r="AFA297" s="1087"/>
      <c r="AFB297" s="1087"/>
      <c r="AFC297" s="1087"/>
      <c r="AFD297" s="1087"/>
      <c r="AFE297" s="1087"/>
      <c r="AFF297" s="1087"/>
      <c r="AFG297" s="1087"/>
      <c r="AFH297" s="1087"/>
      <c r="AFI297" s="1087"/>
      <c r="AFJ297" s="1087"/>
      <c r="AFK297" s="1087"/>
      <c r="AFL297" s="1087"/>
      <c r="AFM297" s="1087"/>
      <c r="AFN297" s="1087"/>
      <c r="AFO297" s="1087"/>
      <c r="AFP297" s="1087"/>
      <c r="AFQ297" s="1087"/>
      <c r="AFR297" s="1087"/>
      <c r="AFS297" s="1087"/>
      <c r="AFT297" s="1087"/>
      <c r="AFU297" s="1087"/>
      <c r="AFV297" s="1087"/>
      <c r="AFW297" s="1087"/>
      <c r="AFX297" s="1087"/>
      <c r="AFY297" s="1087"/>
      <c r="AFZ297" s="1087"/>
      <c r="AGA297" s="1087"/>
      <c r="AGB297" s="1087"/>
      <c r="AGC297" s="1087"/>
      <c r="AGD297" s="1087"/>
      <c r="AGE297" s="1087"/>
      <c r="AGF297" s="1087"/>
      <c r="AGG297" s="1087"/>
      <c r="AGH297" s="1087"/>
      <c r="AGI297" s="1087"/>
      <c r="AGJ297" s="1087"/>
      <c r="AGK297" s="1087"/>
      <c r="AGL297" s="1087"/>
      <c r="AGM297" s="1087"/>
      <c r="AGN297" s="1087"/>
      <c r="AGO297" s="1087"/>
      <c r="AGP297" s="1087"/>
      <c r="AGQ297" s="1087"/>
      <c r="AGR297" s="1087"/>
      <c r="AGS297" s="1087"/>
      <c r="AGT297" s="1087"/>
      <c r="AGU297" s="1087"/>
      <c r="AGV297" s="1087"/>
      <c r="AGW297" s="1087"/>
      <c r="AGX297" s="1087"/>
      <c r="AGY297" s="1087"/>
      <c r="AGZ297" s="1087"/>
      <c r="AHA297" s="1087"/>
      <c r="AHB297" s="1087"/>
      <c r="AHC297" s="1087"/>
      <c r="AHD297" s="1087"/>
      <c r="AHE297" s="1087"/>
      <c r="AHF297" s="1087"/>
      <c r="AHG297" s="1087"/>
      <c r="AHH297" s="1087"/>
      <c r="AHI297" s="1087"/>
      <c r="AHJ297" s="1087"/>
      <c r="AHK297" s="1087"/>
      <c r="AHL297" s="1087"/>
      <c r="AHM297" s="1087"/>
      <c r="AHN297" s="1087"/>
      <c r="AHO297" s="1087"/>
      <c r="AHP297" s="1087"/>
      <c r="AHQ297" s="1087"/>
      <c r="AHR297" s="1087"/>
      <c r="AHS297" s="1087"/>
      <c r="AHT297" s="1087"/>
      <c r="AHU297" s="1087"/>
      <c r="AHV297" s="1087"/>
      <c r="AHW297" s="1087"/>
      <c r="AHX297" s="1087"/>
      <c r="AHY297" s="1087"/>
      <c r="AHZ297" s="1087"/>
      <c r="AIA297" s="1087"/>
      <c r="AIB297" s="1087"/>
      <c r="AIC297" s="1087"/>
      <c r="AID297" s="1087"/>
      <c r="AIE297" s="1087"/>
      <c r="AIF297" s="1087"/>
      <c r="AIG297" s="1087"/>
      <c r="AIH297" s="1087"/>
      <c r="AII297" s="1087"/>
      <c r="AIJ297" s="1087"/>
      <c r="AIK297" s="1087"/>
      <c r="AIL297" s="1087"/>
      <c r="AIM297" s="1087"/>
      <c r="AIN297" s="1087"/>
      <c r="AIO297" s="1087"/>
      <c r="AIP297" s="1087"/>
      <c r="AIQ297" s="1087"/>
      <c r="AIR297" s="1087"/>
      <c r="AIS297" s="1087"/>
      <c r="AIT297" s="1087"/>
      <c r="AIU297" s="1087"/>
      <c r="AIV297" s="1087"/>
      <c r="AIW297" s="1087"/>
      <c r="AIX297" s="1087"/>
      <c r="AIY297" s="1087"/>
      <c r="AIZ297" s="1087"/>
      <c r="AJA297" s="1087"/>
      <c r="AJB297" s="1087"/>
      <c r="AJC297" s="1087"/>
      <c r="AJD297" s="1087"/>
      <c r="AJE297" s="1087"/>
      <c r="AJF297" s="1087"/>
      <c r="AJG297" s="1087"/>
      <c r="AJH297" s="1087"/>
      <c r="AJI297" s="1087"/>
      <c r="AJJ297" s="1087"/>
      <c r="AJK297" s="1087"/>
      <c r="AJL297" s="1087"/>
      <c r="AJM297" s="1087"/>
      <c r="AJN297" s="1087"/>
      <c r="AJO297" s="1087"/>
      <c r="AJP297" s="1087"/>
      <c r="AJQ297" s="1087"/>
      <c r="AJR297" s="1087"/>
      <c r="AJS297" s="1087"/>
      <c r="AJT297" s="1087"/>
      <c r="AJU297" s="1087"/>
      <c r="AJV297" s="1087"/>
      <c r="AJW297" s="1087"/>
      <c r="AJX297" s="1087"/>
      <c r="AJY297" s="1087"/>
      <c r="AJZ297" s="1087"/>
      <c r="AKA297" s="1087"/>
      <c r="AKB297" s="1087"/>
      <c r="AKC297" s="1087"/>
      <c r="AKD297" s="1087"/>
      <c r="AKE297" s="1087"/>
      <c r="AKF297" s="1087"/>
      <c r="AKG297" s="1087"/>
      <c r="AKH297" s="1087"/>
      <c r="AKI297" s="1087"/>
      <c r="AKJ297" s="1087"/>
      <c r="AKK297" s="1087"/>
      <c r="AKL297" s="1087"/>
      <c r="AKM297" s="1087"/>
      <c r="AKN297" s="1087"/>
      <c r="AKO297" s="1087"/>
      <c r="AKP297" s="1087"/>
      <c r="AKQ297" s="1087"/>
      <c r="AKR297" s="1087"/>
      <c r="AKS297" s="1087"/>
      <c r="AKT297" s="1087"/>
      <c r="AKU297" s="1087"/>
      <c r="AKV297" s="1087"/>
      <c r="AKW297" s="1087"/>
      <c r="AKX297" s="1087"/>
      <c r="AKY297" s="1087"/>
      <c r="AKZ297" s="1087"/>
      <c r="ALA297" s="1087"/>
      <c r="ALB297" s="1087"/>
      <c r="ALC297" s="1087"/>
      <c r="ALD297" s="1087"/>
      <c r="ALE297" s="1087"/>
      <c r="ALF297" s="1087"/>
      <c r="ALG297" s="1087"/>
      <c r="ALH297" s="1087"/>
      <c r="ALI297" s="1087"/>
      <c r="ALJ297" s="1087"/>
      <c r="ALK297" s="1087"/>
      <c r="ALL297" s="1087"/>
      <c r="ALM297" s="1087"/>
      <c r="ALN297" s="1087"/>
      <c r="ALO297" s="1087"/>
      <c r="ALP297" s="1087"/>
      <c r="ALQ297" s="1087"/>
      <c r="ALR297" s="1087"/>
      <c r="ALS297" s="1087"/>
      <c r="ALT297" s="1087"/>
      <c r="ALU297" s="1087"/>
      <c r="ALV297" s="1087"/>
      <c r="ALW297" s="1087"/>
      <c r="ALX297" s="1087"/>
      <c r="ALY297" s="1087"/>
      <c r="ALZ297" s="1087"/>
      <c r="AMA297" s="1087"/>
      <c r="AMB297" s="1087"/>
      <c r="AMC297" s="1087"/>
      <c r="AMD297" s="1087"/>
      <c r="AME297" s="1087"/>
      <c r="AMF297" s="1087"/>
      <c r="AMG297" s="1087"/>
      <c r="AMH297" s="1087"/>
    </row>
    <row r="298" spans="1:1024" s="1116" customFormat="1" ht="12" x14ac:dyDescent="0.2">
      <c r="A298" s="1111">
        <v>6</v>
      </c>
      <c r="B298" s="1083" t="s">
        <v>87</v>
      </c>
      <c r="C298" s="1084">
        <v>39950800697.830002</v>
      </c>
      <c r="D298" s="1084">
        <v>-1549002875.3900001</v>
      </c>
      <c r="E298" s="1084">
        <v>38401797822.440002</v>
      </c>
      <c r="F298" s="1084">
        <v>21143251710.650002</v>
      </c>
      <c r="G298" s="1084">
        <v>17258546111.790001</v>
      </c>
      <c r="H298" s="1356">
        <f>F298/E298</f>
        <v>0.55057973609493327</v>
      </c>
      <c r="AMI298" s="1083"/>
      <c r="AMJ298" s="1083"/>
    </row>
    <row r="299" spans="1:1024" s="793" customFormat="1" ht="12" x14ac:dyDescent="0.2">
      <c r="A299" s="1113" t="s">
        <v>2902</v>
      </c>
      <c r="B299" s="793" t="s">
        <v>2903</v>
      </c>
      <c r="C299" s="1085">
        <v>33745915757.52</v>
      </c>
      <c r="D299" s="1085">
        <v>491332901.58999997</v>
      </c>
      <c r="E299" s="1085">
        <v>34237248659.110001</v>
      </c>
      <c r="F299" s="1085">
        <v>18087368190.209999</v>
      </c>
      <c r="G299" s="1085">
        <v>16149880468.9</v>
      </c>
      <c r="H299" s="1357">
        <f t="shared" ref="H299:H342" si="8">F299/E299</f>
        <v>0.52829502657472538</v>
      </c>
      <c r="I299" s="1087"/>
      <c r="J299" s="1087"/>
      <c r="K299" s="1087"/>
      <c r="L299" s="1087"/>
      <c r="M299" s="1087"/>
      <c r="N299" s="1087"/>
      <c r="O299" s="1087"/>
      <c r="P299" s="1087"/>
      <c r="Q299" s="1087"/>
      <c r="R299" s="1087"/>
      <c r="S299" s="1087"/>
      <c r="T299" s="1087"/>
      <c r="U299" s="1087"/>
      <c r="V299" s="1087"/>
      <c r="W299" s="1087"/>
      <c r="X299" s="1087"/>
      <c r="Y299" s="1087"/>
      <c r="Z299" s="1087"/>
      <c r="AA299" s="1087"/>
      <c r="AB299" s="1087"/>
      <c r="AC299" s="1087"/>
      <c r="AD299" s="1087"/>
      <c r="AE299" s="1087"/>
      <c r="AF299" s="1087"/>
      <c r="AG299" s="1087"/>
      <c r="AH299" s="1087"/>
      <c r="AI299" s="1087"/>
      <c r="AJ299" s="1087"/>
      <c r="AK299" s="1087"/>
      <c r="AL299" s="1087"/>
      <c r="AM299" s="1087"/>
      <c r="AN299" s="1087"/>
      <c r="AO299" s="1087"/>
      <c r="AP299" s="1087"/>
      <c r="AQ299" s="1087"/>
      <c r="AR299" s="1087"/>
      <c r="AS299" s="1087"/>
      <c r="AT299" s="1087"/>
      <c r="AU299" s="1087"/>
      <c r="AV299" s="1087"/>
      <c r="AW299" s="1087"/>
      <c r="AX299" s="1087"/>
      <c r="AY299" s="1087"/>
      <c r="AZ299" s="1087"/>
      <c r="BA299" s="1087"/>
      <c r="BB299" s="1087"/>
      <c r="BC299" s="1087"/>
      <c r="BD299" s="1087"/>
      <c r="BE299" s="1087"/>
      <c r="BF299" s="1087"/>
      <c r="BG299" s="1087"/>
      <c r="BH299" s="1087"/>
      <c r="BI299" s="1087"/>
      <c r="BJ299" s="1087"/>
      <c r="BK299" s="1087"/>
      <c r="BL299" s="1087"/>
      <c r="BM299" s="1087"/>
      <c r="BN299" s="1087"/>
      <c r="BO299" s="1087"/>
      <c r="BP299" s="1087"/>
      <c r="BQ299" s="1087"/>
      <c r="BR299" s="1087"/>
      <c r="BS299" s="1087"/>
      <c r="BT299" s="1087"/>
      <c r="BU299" s="1087"/>
      <c r="BV299" s="1087"/>
      <c r="BW299" s="1087"/>
      <c r="BX299" s="1087"/>
      <c r="BY299" s="1087"/>
      <c r="BZ299" s="1087"/>
      <c r="CA299" s="1087"/>
      <c r="CB299" s="1087"/>
      <c r="CC299" s="1087"/>
      <c r="CD299" s="1087"/>
      <c r="CE299" s="1087"/>
      <c r="CF299" s="1087"/>
      <c r="CG299" s="1087"/>
      <c r="CH299" s="1087"/>
      <c r="CI299" s="1087"/>
      <c r="CJ299" s="1087"/>
      <c r="CK299" s="1087"/>
      <c r="CL299" s="1087"/>
      <c r="CM299" s="1087"/>
      <c r="CN299" s="1087"/>
      <c r="CO299" s="1087"/>
      <c r="CP299" s="1087"/>
      <c r="CQ299" s="1087"/>
      <c r="CR299" s="1087"/>
      <c r="CS299" s="1087"/>
      <c r="CT299" s="1087"/>
      <c r="CU299" s="1087"/>
      <c r="CV299" s="1087"/>
      <c r="CW299" s="1087"/>
      <c r="CX299" s="1087"/>
      <c r="CY299" s="1087"/>
      <c r="CZ299" s="1087"/>
      <c r="DA299" s="1087"/>
      <c r="DB299" s="1087"/>
      <c r="DC299" s="1087"/>
      <c r="DD299" s="1087"/>
      <c r="DE299" s="1087"/>
      <c r="DF299" s="1087"/>
      <c r="DG299" s="1087"/>
      <c r="DH299" s="1087"/>
      <c r="DI299" s="1087"/>
      <c r="DJ299" s="1087"/>
      <c r="DK299" s="1087"/>
      <c r="DL299" s="1087"/>
      <c r="DM299" s="1087"/>
      <c r="DN299" s="1087"/>
      <c r="DO299" s="1087"/>
      <c r="DP299" s="1087"/>
      <c r="DQ299" s="1087"/>
      <c r="DR299" s="1087"/>
      <c r="DS299" s="1087"/>
      <c r="DT299" s="1087"/>
      <c r="DU299" s="1087"/>
      <c r="DV299" s="1087"/>
      <c r="DW299" s="1087"/>
      <c r="DX299" s="1087"/>
      <c r="DY299" s="1087"/>
      <c r="DZ299" s="1087"/>
      <c r="EA299" s="1087"/>
      <c r="EB299" s="1087"/>
      <c r="EC299" s="1087"/>
      <c r="ED299" s="1087"/>
      <c r="EE299" s="1087"/>
      <c r="EF299" s="1087"/>
      <c r="EG299" s="1087"/>
      <c r="EH299" s="1087"/>
      <c r="EI299" s="1087"/>
      <c r="EJ299" s="1087"/>
      <c r="EK299" s="1087"/>
      <c r="EL299" s="1087"/>
      <c r="EM299" s="1087"/>
      <c r="EN299" s="1087"/>
      <c r="EO299" s="1087"/>
      <c r="EP299" s="1087"/>
      <c r="EQ299" s="1087"/>
      <c r="ER299" s="1087"/>
      <c r="ES299" s="1087"/>
      <c r="ET299" s="1087"/>
      <c r="EU299" s="1087"/>
      <c r="EV299" s="1087"/>
      <c r="EW299" s="1087"/>
      <c r="EX299" s="1087"/>
      <c r="EY299" s="1087"/>
      <c r="EZ299" s="1087"/>
      <c r="FA299" s="1087"/>
      <c r="FB299" s="1087"/>
      <c r="FC299" s="1087"/>
      <c r="FD299" s="1087"/>
      <c r="FE299" s="1087"/>
      <c r="FF299" s="1087"/>
      <c r="FG299" s="1087"/>
      <c r="FH299" s="1087"/>
      <c r="FI299" s="1087"/>
      <c r="FJ299" s="1087"/>
      <c r="FK299" s="1087"/>
      <c r="FL299" s="1087"/>
      <c r="FM299" s="1087"/>
      <c r="FN299" s="1087"/>
      <c r="FO299" s="1087"/>
      <c r="FP299" s="1087"/>
      <c r="FQ299" s="1087"/>
      <c r="FR299" s="1087"/>
      <c r="FS299" s="1087"/>
      <c r="FT299" s="1087"/>
      <c r="FU299" s="1087"/>
      <c r="FV299" s="1087"/>
      <c r="FW299" s="1087"/>
      <c r="FX299" s="1087"/>
      <c r="FY299" s="1087"/>
      <c r="FZ299" s="1087"/>
      <c r="GA299" s="1087"/>
      <c r="GB299" s="1087"/>
      <c r="GC299" s="1087"/>
      <c r="GD299" s="1087"/>
      <c r="GE299" s="1087"/>
      <c r="GF299" s="1087"/>
      <c r="GG299" s="1087"/>
      <c r="GH299" s="1087"/>
      <c r="GI299" s="1087"/>
      <c r="GJ299" s="1087"/>
      <c r="GK299" s="1087"/>
      <c r="GL299" s="1087"/>
      <c r="GM299" s="1087"/>
      <c r="GN299" s="1087"/>
      <c r="GO299" s="1087"/>
      <c r="GP299" s="1087"/>
      <c r="GQ299" s="1087"/>
      <c r="GR299" s="1087"/>
      <c r="GS299" s="1087"/>
      <c r="GT299" s="1087"/>
      <c r="GU299" s="1087"/>
      <c r="GV299" s="1087"/>
      <c r="GW299" s="1087"/>
      <c r="GX299" s="1087"/>
      <c r="GY299" s="1087"/>
      <c r="GZ299" s="1087"/>
      <c r="HA299" s="1087"/>
      <c r="HB299" s="1087"/>
      <c r="HC299" s="1087"/>
      <c r="HD299" s="1087"/>
      <c r="HE299" s="1087"/>
      <c r="HF299" s="1087"/>
      <c r="HG299" s="1087"/>
      <c r="HH299" s="1087"/>
      <c r="HI299" s="1087"/>
      <c r="HJ299" s="1087"/>
      <c r="HK299" s="1087"/>
      <c r="HL299" s="1087"/>
      <c r="HM299" s="1087"/>
      <c r="HN299" s="1087"/>
      <c r="HO299" s="1087"/>
      <c r="HP299" s="1087"/>
      <c r="HQ299" s="1087"/>
      <c r="HR299" s="1087"/>
      <c r="HS299" s="1087"/>
      <c r="HT299" s="1087"/>
      <c r="HU299" s="1087"/>
      <c r="HV299" s="1087"/>
      <c r="HW299" s="1087"/>
      <c r="HX299" s="1087"/>
      <c r="HY299" s="1087"/>
      <c r="HZ299" s="1087"/>
      <c r="IA299" s="1087"/>
      <c r="IB299" s="1087"/>
      <c r="IC299" s="1087"/>
      <c r="ID299" s="1087"/>
      <c r="IE299" s="1087"/>
      <c r="IF299" s="1087"/>
      <c r="IG299" s="1087"/>
      <c r="IH299" s="1087"/>
      <c r="II299" s="1087"/>
      <c r="IJ299" s="1087"/>
      <c r="IK299" s="1087"/>
      <c r="IL299" s="1087"/>
      <c r="IM299" s="1087"/>
      <c r="IN299" s="1087"/>
      <c r="IO299" s="1087"/>
      <c r="IP299" s="1087"/>
      <c r="IQ299" s="1087"/>
      <c r="IR299" s="1087"/>
      <c r="IS299" s="1087"/>
      <c r="IT299" s="1087"/>
      <c r="IU299" s="1087"/>
      <c r="IV299" s="1087"/>
      <c r="IW299" s="1087"/>
      <c r="IX299" s="1087"/>
      <c r="IY299" s="1087"/>
      <c r="IZ299" s="1087"/>
      <c r="JA299" s="1087"/>
      <c r="JB299" s="1087"/>
      <c r="JC299" s="1087"/>
      <c r="JD299" s="1087"/>
      <c r="JE299" s="1087"/>
      <c r="JF299" s="1087"/>
      <c r="JG299" s="1087"/>
      <c r="JH299" s="1087"/>
      <c r="JI299" s="1087"/>
      <c r="JJ299" s="1087"/>
      <c r="JK299" s="1087"/>
      <c r="JL299" s="1087"/>
      <c r="JM299" s="1087"/>
      <c r="JN299" s="1087"/>
      <c r="JO299" s="1087"/>
      <c r="JP299" s="1087"/>
      <c r="JQ299" s="1087"/>
      <c r="JR299" s="1087"/>
      <c r="JS299" s="1087"/>
      <c r="JT299" s="1087"/>
      <c r="JU299" s="1087"/>
      <c r="JV299" s="1087"/>
      <c r="JW299" s="1087"/>
      <c r="JX299" s="1087"/>
      <c r="JY299" s="1087"/>
      <c r="JZ299" s="1087"/>
      <c r="KA299" s="1087"/>
      <c r="KB299" s="1087"/>
      <c r="KC299" s="1087"/>
      <c r="KD299" s="1087"/>
      <c r="KE299" s="1087"/>
      <c r="KF299" s="1087"/>
      <c r="KG299" s="1087"/>
      <c r="KH299" s="1087"/>
      <c r="KI299" s="1087"/>
      <c r="KJ299" s="1087"/>
      <c r="KK299" s="1087"/>
      <c r="KL299" s="1087"/>
      <c r="KM299" s="1087"/>
      <c r="KN299" s="1087"/>
      <c r="KO299" s="1087"/>
      <c r="KP299" s="1087"/>
      <c r="KQ299" s="1087"/>
      <c r="KR299" s="1087"/>
      <c r="KS299" s="1087"/>
      <c r="KT299" s="1087"/>
      <c r="KU299" s="1087"/>
      <c r="KV299" s="1087"/>
      <c r="KW299" s="1087"/>
      <c r="KX299" s="1087"/>
      <c r="KY299" s="1087"/>
      <c r="KZ299" s="1087"/>
      <c r="LA299" s="1087"/>
      <c r="LB299" s="1087"/>
      <c r="LC299" s="1087"/>
      <c r="LD299" s="1087"/>
      <c r="LE299" s="1087"/>
      <c r="LF299" s="1087"/>
      <c r="LG299" s="1087"/>
      <c r="LH299" s="1087"/>
      <c r="LI299" s="1087"/>
      <c r="LJ299" s="1087"/>
      <c r="LK299" s="1087"/>
      <c r="LL299" s="1087"/>
      <c r="LM299" s="1087"/>
      <c r="LN299" s="1087"/>
      <c r="LO299" s="1087"/>
      <c r="LP299" s="1087"/>
      <c r="LQ299" s="1087"/>
      <c r="LR299" s="1087"/>
      <c r="LS299" s="1087"/>
      <c r="LT299" s="1087"/>
      <c r="LU299" s="1087"/>
      <c r="LV299" s="1087"/>
      <c r="LW299" s="1087"/>
      <c r="LX299" s="1087"/>
      <c r="LY299" s="1087"/>
      <c r="LZ299" s="1087"/>
      <c r="MA299" s="1087"/>
      <c r="MB299" s="1087"/>
      <c r="MC299" s="1087"/>
      <c r="MD299" s="1087"/>
      <c r="ME299" s="1087"/>
      <c r="MF299" s="1087"/>
      <c r="MG299" s="1087"/>
      <c r="MH299" s="1087"/>
      <c r="MI299" s="1087"/>
      <c r="MJ299" s="1087"/>
      <c r="MK299" s="1087"/>
      <c r="ML299" s="1087"/>
      <c r="MM299" s="1087"/>
      <c r="MN299" s="1087"/>
      <c r="MO299" s="1087"/>
      <c r="MP299" s="1087"/>
      <c r="MQ299" s="1087"/>
      <c r="MR299" s="1087"/>
      <c r="MS299" s="1087"/>
      <c r="MT299" s="1087"/>
      <c r="MU299" s="1087"/>
      <c r="MV299" s="1087"/>
      <c r="MW299" s="1087"/>
      <c r="MX299" s="1087"/>
      <c r="MY299" s="1087"/>
      <c r="MZ299" s="1087"/>
      <c r="NA299" s="1087"/>
      <c r="NB299" s="1087"/>
      <c r="NC299" s="1087"/>
      <c r="ND299" s="1087"/>
      <c r="NE299" s="1087"/>
      <c r="NF299" s="1087"/>
      <c r="NG299" s="1087"/>
      <c r="NH299" s="1087"/>
      <c r="NI299" s="1087"/>
      <c r="NJ299" s="1087"/>
      <c r="NK299" s="1087"/>
      <c r="NL299" s="1087"/>
      <c r="NM299" s="1087"/>
      <c r="NN299" s="1087"/>
      <c r="NO299" s="1087"/>
      <c r="NP299" s="1087"/>
      <c r="NQ299" s="1087"/>
      <c r="NR299" s="1087"/>
      <c r="NS299" s="1087"/>
      <c r="NT299" s="1087"/>
      <c r="NU299" s="1087"/>
      <c r="NV299" s="1087"/>
      <c r="NW299" s="1087"/>
      <c r="NX299" s="1087"/>
      <c r="NY299" s="1087"/>
      <c r="NZ299" s="1087"/>
      <c r="OA299" s="1087"/>
      <c r="OB299" s="1087"/>
      <c r="OC299" s="1087"/>
      <c r="OD299" s="1087"/>
      <c r="OE299" s="1087"/>
      <c r="OF299" s="1087"/>
      <c r="OG299" s="1087"/>
      <c r="OH299" s="1087"/>
      <c r="OI299" s="1087"/>
      <c r="OJ299" s="1087"/>
      <c r="OK299" s="1087"/>
      <c r="OL299" s="1087"/>
      <c r="OM299" s="1087"/>
      <c r="ON299" s="1087"/>
      <c r="OO299" s="1087"/>
      <c r="OP299" s="1087"/>
      <c r="OQ299" s="1087"/>
      <c r="OR299" s="1087"/>
      <c r="OS299" s="1087"/>
      <c r="OT299" s="1087"/>
      <c r="OU299" s="1087"/>
      <c r="OV299" s="1087"/>
      <c r="OW299" s="1087"/>
      <c r="OX299" s="1087"/>
      <c r="OY299" s="1087"/>
      <c r="OZ299" s="1087"/>
      <c r="PA299" s="1087"/>
      <c r="PB299" s="1087"/>
      <c r="PC299" s="1087"/>
      <c r="PD299" s="1087"/>
      <c r="PE299" s="1087"/>
      <c r="PF299" s="1087"/>
      <c r="PG299" s="1087"/>
      <c r="PH299" s="1087"/>
      <c r="PI299" s="1087"/>
      <c r="PJ299" s="1087"/>
      <c r="PK299" s="1087"/>
      <c r="PL299" s="1087"/>
      <c r="PM299" s="1087"/>
      <c r="PN299" s="1087"/>
      <c r="PO299" s="1087"/>
      <c r="PP299" s="1087"/>
      <c r="PQ299" s="1087"/>
      <c r="PR299" s="1087"/>
      <c r="PS299" s="1087"/>
      <c r="PT299" s="1087"/>
      <c r="PU299" s="1087"/>
      <c r="PV299" s="1087"/>
      <c r="PW299" s="1087"/>
      <c r="PX299" s="1087"/>
      <c r="PY299" s="1087"/>
      <c r="PZ299" s="1087"/>
      <c r="QA299" s="1087"/>
      <c r="QB299" s="1087"/>
      <c r="QC299" s="1087"/>
      <c r="QD299" s="1087"/>
      <c r="QE299" s="1087"/>
      <c r="QF299" s="1087"/>
      <c r="QG299" s="1087"/>
      <c r="QH299" s="1087"/>
      <c r="QI299" s="1087"/>
      <c r="QJ299" s="1087"/>
      <c r="QK299" s="1087"/>
      <c r="QL299" s="1087"/>
      <c r="QM299" s="1087"/>
      <c r="QN299" s="1087"/>
      <c r="QO299" s="1087"/>
      <c r="QP299" s="1087"/>
      <c r="QQ299" s="1087"/>
      <c r="QR299" s="1087"/>
      <c r="QS299" s="1087"/>
      <c r="QT299" s="1087"/>
      <c r="QU299" s="1087"/>
      <c r="QV299" s="1087"/>
      <c r="QW299" s="1087"/>
      <c r="QX299" s="1087"/>
      <c r="QY299" s="1087"/>
      <c r="QZ299" s="1087"/>
      <c r="RA299" s="1087"/>
      <c r="RB299" s="1087"/>
      <c r="RC299" s="1087"/>
      <c r="RD299" s="1087"/>
      <c r="RE299" s="1087"/>
      <c r="RF299" s="1087"/>
      <c r="RG299" s="1087"/>
      <c r="RH299" s="1087"/>
      <c r="RI299" s="1087"/>
      <c r="RJ299" s="1087"/>
      <c r="RK299" s="1087"/>
      <c r="RL299" s="1087"/>
      <c r="RM299" s="1087"/>
      <c r="RN299" s="1087"/>
      <c r="RO299" s="1087"/>
      <c r="RP299" s="1087"/>
      <c r="RQ299" s="1087"/>
      <c r="RR299" s="1087"/>
      <c r="RS299" s="1087"/>
      <c r="RT299" s="1087"/>
      <c r="RU299" s="1087"/>
      <c r="RV299" s="1087"/>
      <c r="RW299" s="1087"/>
      <c r="RX299" s="1087"/>
      <c r="RY299" s="1087"/>
      <c r="RZ299" s="1087"/>
      <c r="SA299" s="1087"/>
      <c r="SB299" s="1087"/>
      <c r="SC299" s="1087"/>
      <c r="SD299" s="1087"/>
      <c r="SE299" s="1087"/>
      <c r="SF299" s="1087"/>
      <c r="SG299" s="1087"/>
      <c r="SH299" s="1087"/>
      <c r="SI299" s="1087"/>
      <c r="SJ299" s="1087"/>
      <c r="SK299" s="1087"/>
      <c r="SL299" s="1087"/>
      <c r="SM299" s="1087"/>
      <c r="SN299" s="1087"/>
      <c r="SO299" s="1087"/>
      <c r="SP299" s="1087"/>
      <c r="SQ299" s="1087"/>
      <c r="SR299" s="1087"/>
      <c r="SS299" s="1087"/>
      <c r="ST299" s="1087"/>
      <c r="SU299" s="1087"/>
      <c r="SV299" s="1087"/>
      <c r="SW299" s="1087"/>
      <c r="SX299" s="1087"/>
      <c r="SY299" s="1087"/>
      <c r="SZ299" s="1087"/>
      <c r="TA299" s="1087"/>
      <c r="TB299" s="1087"/>
      <c r="TC299" s="1087"/>
      <c r="TD299" s="1087"/>
      <c r="TE299" s="1087"/>
      <c r="TF299" s="1087"/>
      <c r="TG299" s="1087"/>
      <c r="TH299" s="1087"/>
      <c r="TI299" s="1087"/>
      <c r="TJ299" s="1087"/>
      <c r="TK299" s="1087"/>
      <c r="TL299" s="1087"/>
      <c r="TM299" s="1087"/>
      <c r="TN299" s="1087"/>
      <c r="TO299" s="1087"/>
      <c r="TP299" s="1087"/>
      <c r="TQ299" s="1087"/>
      <c r="TR299" s="1087"/>
      <c r="TS299" s="1087"/>
      <c r="TT299" s="1087"/>
      <c r="TU299" s="1087"/>
      <c r="TV299" s="1087"/>
      <c r="TW299" s="1087"/>
      <c r="TX299" s="1087"/>
      <c r="TY299" s="1087"/>
      <c r="TZ299" s="1087"/>
      <c r="UA299" s="1087"/>
      <c r="UB299" s="1087"/>
      <c r="UC299" s="1087"/>
      <c r="UD299" s="1087"/>
      <c r="UE299" s="1087"/>
      <c r="UF299" s="1087"/>
      <c r="UG299" s="1087"/>
      <c r="UH299" s="1087"/>
      <c r="UI299" s="1087"/>
      <c r="UJ299" s="1087"/>
      <c r="UK299" s="1087"/>
      <c r="UL299" s="1087"/>
      <c r="UM299" s="1087"/>
      <c r="UN299" s="1087"/>
      <c r="UO299" s="1087"/>
      <c r="UP299" s="1087"/>
      <c r="UQ299" s="1087"/>
      <c r="UR299" s="1087"/>
      <c r="US299" s="1087"/>
      <c r="UT299" s="1087"/>
      <c r="UU299" s="1087"/>
      <c r="UV299" s="1087"/>
      <c r="UW299" s="1087"/>
      <c r="UX299" s="1087"/>
      <c r="UY299" s="1087"/>
      <c r="UZ299" s="1087"/>
      <c r="VA299" s="1087"/>
      <c r="VB299" s="1087"/>
      <c r="VC299" s="1087"/>
      <c r="VD299" s="1087"/>
      <c r="VE299" s="1087"/>
      <c r="VF299" s="1087"/>
      <c r="VG299" s="1087"/>
      <c r="VH299" s="1087"/>
      <c r="VI299" s="1087"/>
      <c r="VJ299" s="1087"/>
      <c r="VK299" s="1087"/>
      <c r="VL299" s="1087"/>
      <c r="VM299" s="1087"/>
      <c r="VN299" s="1087"/>
      <c r="VO299" s="1087"/>
      <c r="VP299" s="1087"/>
      <c r="VQ299" s="1087"/>
      <c r="VR299" s="1087"/>
      <c r="VS299" s="1087"/>
      <c r="VT299" s="1087"/>
      <c r="VU299" s="1087"/>
      <c r="VV299" s="1087"/>
      <c r="VW299" s="1087"/>
      <c r="VX299" s="1087"/>
      <c r="VY299" s="1087"/>
      <c r="VZ299" s="1087"/>
      <c r="WA299" s="1087"/>
      <c r="WB299" s="1087"/>
      <c r="WC299" s="1087"/>
      <c r="WD299" s="1087"/>
      <c r="WE299" s="1087"/>
      <c r="WF299" s="1087"/>
      <c r="WG299" s="1087"/>
      <c r="WH299" s="1087"/>
      <c r="WI299" s="1087"/>
      <c r="WJ299" s="1087"/>
      <c r="WK299" s="1087"/>
      <c r="WL299" s="1087"/>
      <c r="WM299" s="1087"/>
      <c r="WN299" s="1087"/>
      <c r="WO299" s="1087"/>
      <c r="WP299" s="1087"/>
      <c r="WQ299" s="1087"/>
      <c r="WR299" s="1087"/>
      <c r="WS299" s="1087"/>
      <c r="WT299" s="1087"/>
      <c r="WU299" s="1087"/>
      <c r="WV299" s="1087"/>
      <c r="WW299" s="1087"/>
      <c r="WX299" s="1087"/>
      <c r="WY299" s="1087"/>
      <c r="WZ299" s="1087"/>
      <c r="XA299" s="1087"/>
      <c r="XB299" s="1087"/>
      <c r="XC299" s="1087"/>
      <c r="XD299" s="1087"/>
      <c r="XE299" s="1087"/>
      <c r="XF299" s="1087"/>
      <c r="XG299" s="1087"/>
      <c r="XH299" s="1087"/>
      <c r="XI299" s="1087"/>
      <c r="XJ299" s="1087"/>
      <c r="XK299" s="1087"/>
      <c r="XL299" s="1087"/>
      <c r="XM299" s="1087"/>
      <c r="XN299" s="1087"/>
      <c r="XO299" s="1087"/>
      <c r="XP299" s="1087"/>
      <c r="XQ299" s="1087"/>
      <c r="XR299" s="1087"/>
      <c r="XS299" s="1087"/>
      <c r="XT299" s="1087"/>
      <c r="XU299" s="1087"/>
      <c r="XV299" s="1087"/>
      <c r="XW299" s="1087"/>
      <c r="XX299" s="1087"/>
      <c r="XY299" s="1087"/>
      <c r="XZ299" s="1087"/>
      <c r="YA299" s="1087"/>
      <c r="YB299" s="1087"/>
      <c r="YC299" s="1087"/>
      <c r="YD299" s="1087"/>
      <c r="YE299" s="1087"/>
      <c r="YF299" s="1087"/>
      <c r="YG299" s="1087"/>
      <c r="YH299" s="1087"/>
      <c r="YI299" s="1087"/>
      <c r="YJ299" s="1087"/>
      <c r="YK299" s="1087"/>
      <c r="YL299" s="1087"/>
      <c r="YM299" s="1087"/>
      <c r="YN299" s="1087"/>
      <c r="YO299" s="1087"/>
      <c r="YP299" s="1087"/>
      <c r="YQ299" s="1087"/>
      <c r="YR299" s="1087"/>
      <c r="YS299" s="1087"/>
      <c r="YT299" s="1087"/>
      <c r="YU299" s="1087"/>
      <c r="YV299" s="1087"/>
      <c r="YW299" s="1087"/>
      <c r="YX299" s="1087"/>
      <c r="YY299" s="1087"/>
      <c r="YZ299" s="1087"/>
      <c r="ZA299" s="1087"/>
      <c r="ZB299" s="1087"/>
      <c r="ZC299" s="1087"/>
      <c r="ZD299" s="1087"/>
      <c r="ZE299" s="1087"/>
      <c r="ZF299" s="1087"/>
      <c r="ZG299" s="1087"/>
      <c r="ZH299" s="1087"/>
      <c r="ZI299" s="1087"/>
      <c r="ZJ299" s="1087"/>
      <c r="ZK299" s="1087"/>
      <c r="ZL299" s="1087"/>
      <c r="ZM299" s="1087"/>
      <c r="ZN299" s="1087"/>
      <c r="ZO299" s="1087"/>
      <c r="ZP299" s="1087"/>
      <c r="ZQ299" s="1087"/>
      <c r="ZR299" s="1087"/>
      <c r="ZS299" s="1087"/>
      <c r="ZT299" s="1087"/>
      <c r="ZU299" s="1087"/>
      <c r="ZV299" s="1087"/>
      <c r="ZW299" s="1087"/>
      <c r="ZX299" s="1087"/>
      <c r="ZY299" s="1087"/>
      <c r="ZZ299" s="1087"/>
      <c r="AAA299" s="1087"/>
      <c r="AAB299" s="1087"/>
      <c r="AAC299" s="1087"/>
      <c r="AAD299" s="1087"/>
      <c r="AAE299" s="1087"/>
      <c r="AAF299" s="1087"/>
      <c r="AAG299" s="1087"/>
      <c r="AAH299" s="1087"/>
      <c r="AAI299" s="1087"/>
      <c r="AAJ299" s="1087"/>
      <c r="AAK299" s="1087"/>
      <c r="AAL299" s="1087"/>
      <c r="AAM299" s="1087"/>
      <c r="AAN299" s="1087"/>
      <c r="AAO299" s="1087"/>
      <c r="AAP299" s="1087"/>
      <c r="AAQ299" s="1087"/>
      <c r="AAR299" s="1087"/>
      <c r="AAS299" s="1087"/>
      <c r="AAT299" s="1087"/>
      <c r="AAU299" s="1087"/>
      <c r="AAV299" s="1087"/>
      <c r="AAW299" s="1087"/>
      <c r="AAX299" s="1087"/>
      <c r="AAY299" s="1087"/>
      <c r="AAZ299" s="1087"/>
      <c r="ABA299" s="1087"/>
      <c r="ABB299" s="1087"/>
      <c r="ABC299" s="1087"/>
      <c r="ABD299" s="1087"/>
      <c r="ABE299" s="1087"/>
      <c r="ABF299" s="1087"/>
      <c r="ABG299" s="1087"/>
      <c r="ABH299" s="1087"/>
      <c r="ABI299" s="1087"/>
      <c r="ABJ299" s="1087"/>
      <c r="ABK299" s="1087"/>
      <c r="ABL299" s="1087"/>
      <c r="ABM299" s="1087"/>
      <c r="ABN299" s="1087"/>
      <c r="ABO299" s="1087"/>
      <c r="ABP299" s="1087"/>
      <c r="ABQ299" s="1087"/>
      <c r="ABR299" s="1087"/>
      <c r="ABS299" s="1087"/>
      <c r="ABT299" s="1087"/>
      <c r="ABU299" s="1087"/>
      <c r="ABV299" s="1087"/>
      <c r="ABW299" s="1087"/>
      <c r="ABX299" s="1087"/>
      <c r="ABY299" s="1087"/>
      <c r="ABZ299" s="1087"/>
      <c r="ACA299" s="1087"/>
      <c r="ACB299" s="1087"/>
      <c r="ACC299" s="1087"/>
      <c r="ACD299" s="1087"/>
      <c r="ACE299" s="1087"/>
      <c r="ACF299" s="1087"/>
      <c r="ACG299" s="1087"/>
      <c r="ACH299" s="1087"/>
      <c r="ACI299" s="1087"/>
      <c r="ACJ299" s="1087"/>
      <c r="ACK299" s="1087"/>
      <c r="ACL299" s="1087"/>
      <c r="ACM299" s="1087"/>
      <c r="ACN299" s="1087"/>
      <c r="ACO299" s="1087"/>
      <c r="ACP299" s="1087"/>
      <c r="ACQ299" s="1087"/>
      <c r="ACR299" s="1087"/>
      <c r="ACS299" s="1087"/>
      <c r="ACT299" s="1087"/>
      <c r="ACU299" s="1087"/>
      <c r="ACV299" s="1087"/>
      <c r="ACW299" s="1087"/>
      <c r="ACX299" s="1087"/>
      <c r="ACY299" s="1087"/>
      <c r="ACZ299" s="1087"/>
      <c r="ADA299" s="1087"/>
      <c r="ADB299" s="1087"/>
      <c r="ADC299" s="1087"/>
      <c r="ADD299" s="1087"/>
      <c r="ADE299" s="1087"/>
      <c r="ADF299" s="1087"/>
      <c r="ADG299" s="1087"/>
      <c r="ADH299" s="1087"/>
      <c r="ADI299" s="1087"/>
      <c r="ADJ299" s="1087"/>
      <c r="ADK299" s="1087"/>
      <c r="ADL299" s="1087"/>
      <c r="ADM299" s="1087"/>
      <c r="ADN299" s="1087"/>
      <c r="ADO299" s="1087"/>
      <c r="ADP299" s="1087"/>
      <c r="ADQ299" s="1087"/>
      <c r="ADR299" s="1087"/>
      <c r="ADS299" s="1087"/>
      <c r="ADT299" s="1087"/>
      <c r="ADU299" s="1087"/>
      <c r="ADV299" s="1087"/>
      <c r="ADW299" s="1087"/>
      <c r="ADX299" s="1087"/>
      <c r="ADY299" s="1087"/>
      <c r="ADZ299" s="1087"/>
      <c r="AEA299" s="1087"/>
      <c r="AEB299" s="1087"/>
      <c r="AEC299" s="1087"/>
      <c r="AED299" s="1087"/>
      <c r="AEE299" s="1087"/>
      <c r="AEF299" s="1087"/>
      <c r="AEG299" s="1087"/>
      <c r="AEH299" s="1087"/>
      <c r="AEI299" s="1087"/>
      <c r="AEJ299" s="1087"/>
      <c r="AEK299" s="1087"/>
      <c r="AEL299" s="1087"/>
      <c r="AEM299" s="1087"/>
      <c r="AEN299" s="1087"/>
      <c r="AEO299" s="1087"/>
      <c r="AEP299" s="1087"/>
      <c r="AEQ299" s="1087"/>
      <c r="AER299" s="1087"/>
      <c r="AES299" s="1087"/>
      <c r="AET299" s="1087"/>
      <c r="AEU299" s="1087"/>
      <c r="AEV299" s="1087"/>
      <c r="AEW299" s="1087"/>
      <c r="AEX299" s="1087"/>
      <c r="AEY299" s="1087"/>
      <c r="AEZ299" s="1087"/>
      <c r="AFA299" s="1087"/>
      <c r="AFB299" s="1087"/>
      <c r="AFC299" s="1087"/>
      <c r="AFD299" s="1087"/>
      <c r="AFE299" s="1087"/>
      <c r="AFF299" s="1087"/>
      <c r="AFG299" s="1087"/>
      <c r="AFH299" s="1087"/>
      <c r="AFI299" s="1087"/>
      <c r="AFJ299" s="1087"/>
      <c r="AFK299" s="1087"/>
      <c r="AFL299" s="1087"/>
      <c r="AFM299" s="1087"/>
      <c r="AFN299" s="1087"/>
      <c r="AFO299" s="1087"/>
      <c r="AFP299" s="1087"/>
      <c r="AFQ299" s="1087"/>
      <c r="AFR299" s="1087"/>
      <c r="AFS299" s="1087"/>
      <c r="AFT299" s="1087"/>
      <c r="AFU299" s="1087"/>
      <c r="AFV299" s="1087"/>
      <c r="AFW299" s="1087"/>
      <c r="AFX299" s="1087"/>
      <c r="AFY299" s="1087"/>
      <c r="AFZ299" s="1087"/>
      <c r="AGA299" s="1087"/>
      <c r="AGB299" s="1087"/>
      <c r="AGC299" s="1087"/>
      <c r="AGD299" s="1087"/>
      <c r="AGE299" s="1087"/>
      <c r="AGF299" s="1087"/>
      <c r="AGG299" s="1087"/>
      <c r="AGH299" s="1087"/>
      <c r="AGI299" s="1087"/>
      <c r="AGJ299" s="1087"/>
      <c r="AGK299" s="1087"/>
      <c r="AGL299" s="1087"/>
      <c r="AGM299" s="1087"/>
      <c r="AGN299" s="1087"/>
      <c r="AGO299" s="1087"/>
      <c r="AGP299" s="1087"/>
      <c r="AGQ299" s="1087"/>
      <c r="AGR299" s="1087"/>
      <c r="AGS299" s="1087"/>
      <c r="AGT299" s="1087"/>
      <c r="AGU299" s="1087"/>
      <c r="AGV299" s="1087"/>
      <c r="AGW299" s="1087"/>
      <c r="AGX299" s="1087"/>
      <c r="AGY299" s="1087"/>
      <c r="AGZ299" s="1087"/>
      <c r="AHA299" s="1087"/>
      <c r="AHB299" s="1087"/>
      <c r="AHC299" s="1087"/>
      <c r="AHD299" s="1087"/>
      <c r="AHE299" s="1087"/>
      <c r="AHF299" s="1087"/>
      <c r="AHG299" s="1087"/>
      <c r="AHH299" s="1087"/>
      <c r="AHI299" s="1087"/>
      <c r="AHJ299" s="1087"/>
      <c r="AHK299" s="1087"/>
      <c r="AHL299" s="1087"/>
      <c r="AHM299" s="1087"/>
      <c r="AHN299" s="1087"/>
      <c r="AHO299" s="1087"/>
      <c r="AHP299" s="1087"/>
      <c r="AHQ299" s="1087"/>
      <c r="AHR299" s="1087"/>
      <c r="AHS299" s="1087"/>
      <c r="AHT299" s="1087"/>
      <c r="AHU299" s="1087"/>
      <c r="AHV299" s="1087"/>
      <c r="AHW299" s="1087"/>
      <c r="AHX299" s="1087"/>
      <c r="AHY299" s="1087"/>
      <c r="AHZ299" s="1087"/>
      <c r="AIA299" s="1087"/>
      <c r="AIB299" s="1087"/>
      <c r="AIC299" s="1087"/>
      <c r="AID299" s="1087"/>
      <c r="AIE299" s="1087"/>
      <c r="AIF299" s="1087"/>
      <c r="AIG299" s="1087"/>
      <c r="AIH299" s="1087"/>
      <c r="AII299" s="1087"/>
      <c r="AIJ299" s="1087"/>
      <c r="AIK299" s="1087"/>
      <c r="AIL299" s="1087"/>
      <c r="AIM299" s="1087"/>
      <c r="AIN299" s="1087"/>
      <c r="AIO299" s="1087"/>
      <c r="AIP299" s="1087"/>
      <c r="AIQ299" s="1087"/>
      <c r="AIR299" s="1087"/>
      <c r="AIS299" s="1087"/>
      <c r="AIT299" s="1087"/>
      <c r="AIU299" s="1087"/>
      <c r="AIV299" s="1087"/>
      <c r="AIW299" s="1087"/>
      <c r="AIX299" s="1087"/>
      <c r="AIY299" s="1087"/>
      <c r="AIZ299" s="1087"/>
      <c r="AJA299" s="1087"/>
      <c r="AJB299" s="1087"/>
      <c r="AJC299" s="1087"/>
      <c r="AJD299" s="1087"/>
      <c r="AJE299" s="1087"/>
      <c r="AJF299" s="1087"/>
      <c r="AJG299" s="1087"/>
      <c r="AJH299" s="1087"/>
      <c r="AJI299" s="1087"/>
      <c r="AJJ299" s="1087"/>
      <c r="AJK299" s="1087"/>
      <c r="AJL299" s="1087"/>
      <c r="AJM299" s="1087"/>
      <c r="AJN299" s="1087"/>
      <c r="AJO299" s="1087"/>
      <c r="AJP299" s="1087"/>
      <c r="AJQ299" s="1087"/>
      <c r="AJR299" s="1087"/>
      <c r="AJS299" s="1087"/>
      <c r="AJT299" s="1087"/>
      <c r="AJU299" s="1087"/>
      <c r="AJV299" s="1087"/>
      <c r="AJW299" s="1087"/>
      <c r="AJX299" s="1087"/>
      <c r="AJY299" s="1087"/>
      <c r="AJZ299" s="1087"/>
      <c r="AKA299" s="1087"/>
      <c r="AKB299" s="1087"/>
      <c r="AKC299" s="1087"/>
      <c r="AKD299" s="1087"/>
      <c r="AKE299" s="1087"/>
      <c r="AKF299" s="1087"/>
      <c r="AKG299" s="1087"/>
      <c r="AKH299" s="1087"/>
      <c r="AKI299" s="1087"/>
      <c r="AKJ299" s="1087"/>
      <c r="AKK299" s="1087"/>
      <c r="AKL299" s="1087"/>
      <c r="AKM299" s="1087"/>
      <c r="AKN299" s="1087"/>
      <c r="AKO299" s="1087"/>
      <c r="AKP299" s="1087"/>
      <c r="AKQ299" s="1087"/>
      <c r="AKR299" s="1087"/>
      <c r="AKS299" s="1087"/>
      <c r="AKT299" s="1087"/>
      <c r="AKU299" s="1087"/>
      <c r="AKV299" s="1087"/>
      <c r="AKW299" s="1087"/>
      <c r="AKX299" s="1087"/>
      <c r="AKY299" s="1087"/>
      <c r="AKZ299" s="1087"/>
      <c r="ALA299" s="1087"/>
      <c r="ALB299" s="1087"/>
      <c r="ALC299" s="1087"/>
      <c r="ALD299" s="1087"/>
      <c r="ALE299" s="1087"/>
      <c r="ALF299" s="1087"/>
      <c r="ALG299" s="1087"/>
      <c r="ALH299" s="1087"/>
      <c r="ALI299" s="1087"/>
      <c r="ALJ299" s="1087"/>
      <c r="ALK299" s="1087"/>
      <c r="ALL299" s="1087"/>
      <c r="ALM299" s="1087"/>
      <c r="ALN299" s="1087"/>
      <c r="ALO299" s="1087"/>
      <c r="ALP299" s="1087"/>
      <c r="ALQ299" s="1087"/>
      <c r="ALR299" s="1087"/>
      <c r="ALS299" s="1087"/>
      <c r="ALT299" s="1087"/>
      <c r="ALU299" s="1087"/>
      <c r="ALV299" s="1087"/>
      <c r="ALW299" s="1087"/>
      <c r="ALX299" s="1087"/>
      <c r="ALY299" s="1087"/>
      <c r="ALZ299" s="1087"/>
      <c r="AMA299" s="1087"/>
      <c r="AMB299" s="1087"/>
      <c r="AMC299" s="1087"/>
      <c r="AMD299" s="1087"/>
      <c r="AME299" s="1087"/>
      <c r="AMF299" s="1087"/>
      <c r="AMG299" s="1087"/>
      <c r="AMH299" s="1087"/>
    </row>
    <row r="300" spans="1:1024" s="793" customFormat="1" ht="12" x14ac:dyDescent="0.2">
      <c r="A300" s="1113" t="s">
        <v>2904</v>
      </c>
      <c r="B300" s="793" t="s">
        <v>2905</v>
      </c>
      <c r="C300" s="1085">
        <v>2399752505</v>
      </c>
      <c r="D300" s="1085">
        <v>0</v>
      </c>
      <c r="E300" s="1085">
        <v>2399752505</v>
      </c>
      <c r="F300" s="1085">
        <v>1313292154.1199999</v>
      </c>
      <c r="G300" s="1085">
        <v>1086460350.8800001</v>
      </c>
      <c r="H300" s="1357">
        <f t="shared" si="8"/>
        <v>0.54726149941866609</v>
      </c>
      <c r="I300" s="1087"/>
      <c r="J300" s="1087"/>
      <c r="K300" s="1087"/>
      <c r="L300" s="1087"/>
      <c r="M300" s="1087"/>
      <c r="N300" s="1087"/>
      <c r="O300" s="1087"/>
      <c r="P300" s="1087"/>
      <c r="Q300" s="1087"/>
      <c r="R300" s="1087"/>
      <c r="S300" s="1087"/>
      <c r="T300" s="1087"/>
      <c r="U300" s="1087"/>
      <c r="V300" s="1087"/>
      <c r="W300" s="1087"/>
      <c r="X300" s="1087"/>
      <c r="Y300" s="1087"/>
      <c r="Z300" s="1087"/>
      <c r="AA300" s="1087"/>
      <c r="AB300" s="1087"/>
      <c r="AC300" s="1087"/>
      <c r="AD300" s="1087"/>
      <c r="AE300" s="1087"/>
      <c r="AF300" s="1087"/>
      <c r="AG300" s="1087"/>
      <c r="AH300" s="1087"/>
      <c r="AI300" s="1087"/>
      <c r="AJ300" s="1087"/>
      <c r="AK300" s="1087"/>
      <c r="AL300" s="1087"/>
      <c r="AM300" s="1087"/>
      <c r="AN300" s="1087"/>
      <c r="AO300" s="1087"/>
      <c r="AP300" s="1087"/>
      <c r="AQ300" s="1087"/>
      <c r="AR300" s="1087"/>
      <c r="AS300" s="1087"/>
      <c r="AT300" s="1087"/>
      <c r="AU300" s="1087"/>
      <c r="AV300" s="1087"/>
      <c r="AW300" s="1087"/>
      <c r="AX300" s="1087"/>
      <c r="AY300" s="1087"/>
      <c r="AZ300" s="1087"/>
      <c r="BA300" s="1087"/>
      <c r="BB300" s="1087"/>
      <c r="BC300" s="1087"/>
      <c r="BD300" s="1087"/>
      <c r="BE300" s="1087"/>
      <c r="BF300" s="1087"/>
      <c r="BG300" s="1087"/>
      <c r="BH300" s="1087"/>
      <c r="BI300" s="1087"/>
      <c r="BJ300" s="1087"/>
      <c r="BK300" s="1087"/>
      <c r="BL300" s="1087"/>
      <c r="BM300" s="1087"/>
      <c r="BN300" s="1087"/>
      <c r="BO300" s="1087"/>
      <c r="BP300" s="1087"/>
      <c r="BQ300" s="1087"/>
      <c r="BR300" s="1087"/>
      <c r="BS300" s="1087"/>
      <c r="BT300" s="1087"/>
      <c r="BU300" s="1087"/>
      <c r="BV300" s="1087"/>
      <c r="BW300" s="1087"/>
      <c r="BX300" s="1087"/>
      <c r="BY300" s="1087"/>
      <c r="BZ300" s="1087"/>
      <c r="CA300" s="1087"/>
      <c r="CB300" s="1087"/>
      <c r="CC300" s="1087"/>
      <c r="CD300" s="1087"/>
      <c r="CE300" s="1087"/>
      <c r="CF300" s="1087"/>
      <c r="CG300" s="1087"/>
      <c r="CH300" s="1087"/>
      <c r="CI300" s="1087"/>
      <c r="CJ300" s="1087"/>
      <c r="CK300" s="1087"/>
      <c r="CL300" s="1087"/>
      <c r="CM300" s="1087"/>
      <c r="CN300" s="1087"/>
      <c r="CO300" s="1087"/>
      <c r="CP300" s="1087"/>
      <c r="CQ300" s="1087"/>
      <c r="CR300" s="1087"/>
      <c r="CS300" s="1087"/>
      <c r="CT300" s="1087"/>
      <c r="CU300" s="1087"/>
      <c r="CV300" s="1087"/>
      <c r="CW300" s="1087"/>
      <c r="CX300" s="1087"/>
      <c r="CY300" s="1087"/>
      <c r="CZ300" s="1087"/>
      <c r="DA300" s="1087"/>
      <c r="DB300" s="1087"/>
      <c r="DC300" s="1087"/>
      <c r="DD300" s="1087"/>
      <c r="DE300" s="1087"/>
      <c r="DF300" s="1087"/>
      <c r="DG300" s="1087"/>
      <c r="DH300" s="1087"/>
      <c r="DI300" s="1087"/>
      <c r="DJ300" s="1087"/>
      <c r="DK300" s="1087"/>
      <c r="DL300" s="1087"/>
      <c r="DM300" s="1087"/>
      <c r="DN300" s="1087"/>
      <c r="DO300" s="1087"/>
      <c r="DP300" s="1087"/>
      <c r="DQ300" s="1087"/>
      <c r="DR300" s="1087"/>
      <c r="DS300" s="1087"/>
      <c r="DT300" s="1087"/>
      <c r="DU300" s="1087"/>
      <c r="DV300" s="1087"/>
      <c r="DW300" s="1087"/>
      <c r="DX300" s="1087"/>
      <c r="DY300" s="1087"/>
      <c r="DZ300" s="1087"/>
      <c r="EA300" s="1087"/>
      <c r="EB300" s="1087"/>
      <c r="EC300" s="1087"/>
      <c r="ED300" s="1087"/>
      <c r="EE300" s="1087"/>
      <c r="EF300" s="1087"/>
      <c r="EG300" s="1087"/>
      <c r="EH300" s="1087"/>
      <c r="EI300" s="1087"/>
      <c r="EJ300" s="1087"/>
      <c r="EK300" s="1087"/>
      <c r="EL300" s="1087"/>
      <c r="EM300" s="1087"/>
      <c r="EN300" s="1087"/>
      <c r="EO300" s="1087"/>
      <c r="EP300" s="1087"/>
      <c r="EQ300" s="1087"/>
      <c r="ER300" s="1087"/>
      <c r="ES300" s="1087"/>
      <c r="ET300" s="1087"/>
      <c r="EU300" s="1087"/>
      <c r="EV300" s="1087"/>
      <c r="EW300" s="1087"/>
      <c r="EX300" s="1087"/>
      <c r="EY300" s="1087"/>
      <c r="EZ300" s="1087"/>
      <c r="FA300" s="1087"/>
      <c r="FB300" s="1087"/>
      <c r="FC300" s="1087"/>
      <c r="FD300" s="1087"/>
      <c r="FE300" s="1087"/>
      <c r="FF300" s="1087"/>
      <c r="FG300" s="1087"/>
      <c r="FH300" s="1087"/>
      <c r="FI300" s="1087"/>
      <c r="FJ300" s="1087"/>
      <c r="FK300" s="1087"/>
      <c r="FL300" s="1087"/>
      <c r="FM300" s="1087"/>
      <c r="FN300" s="1087"/>
      <c r="FO300" s="1087"/>
      <c r="FP300" s="1087"/>
      <c r="FQ300" s="1087"/>
      <c r="FR300" s="1087"/>
      <c r="FS300" s="1087"/>
      <c r="FT300" s="1087"/>
      <c r="FU300" s="1087"/>
      <c r="FV300" s="1087"/>
      <c r="FW300" s="1087"/>
      <c r="FX300" s="1087"/>
      <c r="FY300" s="1087"/>
      <c r="FZ300" s="1087"/>
      <c r="GA300" s="1087"/>
      <c r="GB300" s="1087"/>
      <c r="GC300" s="1087"/>
      <c r="GD300" s="1087"/>
      <c r="GE300" s="1087"/>
      <c r="GF300" s="1087"/>
      <c r="GG300" s="1087"/>
      <c r="GH300" s="1087"/>
      <c r="GI300" s="1087"/>
      <c r="GJ300" s="1087"/>
      <c r="GK300" s="1087"/>
      <c r="GL300" s="1087"/>
      <c r="GM300" s="1087"/>
      <c r="GN300" s="1087"/>
      <c r="GO300" s="1087"/>
      <c r="GP300" s="1087"/>
      <c r="GQ300" s="1087"/>
      <c r="GR300" s="1087"/>
      <c r="GS300" s="1087"/>
      <c r="GT300" s="1087"/>
      <c r="GU300" s="1087"/>
      <c r="GV300" s="1087"/>
      <c r="GW300" s="1087"/>
      <c r="GX300" s="1087"/>
      <c r="GY300" s="1087"/>
      <c r="GZ300" s="1087"/>
      <c r="HA300" s="1087"/>
      <c r="HB300" s="1087"/>
      <c r="HC300" s="1087"/>
      <c r="HD300" s="1087"/>
      <c r="HE300" s="1087"/>
      <c r="HF300" s="1087"/>
      <c r="HG300" s="1087"/>
      <c r="HH300" s="1087"/>
      <c r="HI300" s="1087"/>
      <c r="HJ300" s="1087"/>
      <c r="HK300" s="1087"/>
      <c r="HL300" s="1087"/>
      <c r="HM300" s="1087"/>
      <c r="HN300" s="1087"/>
      <c r="HO300" s="1087"/>
      <c r="HP300" s="1087"/>
      <c r="HQ300" s="1087"/>
      <c r="HR300" s="1087"/>
      <c r="HS300" s="1087"/>
      <c r="HT300" s="1087"/>
      <c r="HU300" s="1087"/>
      <c r="HV300" s="1087"/>
      <c r="HW300" s="1087"/>
      <c r="HX300" s="1087"/>
      <c r="HY300" s="1087"/>
      <c r="HZ300" s="1087"/>
      <c r="IA300" s="1087"/>
      <c r="IB300" s="1087"/>
      <c r="IC300" s="1087"/>
      <c r="ID300" s="1087"/>
      <c r="IE300" s="1087"/>
      <c r="IF300" s="1087"/>
      <c r="IG300" s="1087"/>
      <c r="IH300" s="1087"/>
      <c r="II300" s="1087"/>
      <c r="IJ300" s="1087"/>
      <c r="IK300" s="1087"/>
      <c r="IL300" s="1087"/>
      <c r="IM300" s="1087"/>
      <c r="IN300" s="1087"/>
      <c r="IO300" s="1087"/>
      <c r="IP300" s="1087"/>
      <c r="IQ300" s="1087"/>
      <c r="IR300" s="1087"/>
      <c r="IS300" s="1087"/>
      <c r="IT300" s="1087"/>
      <c r="IU300" s="1087"/>
      <c r="IV300" s="1087"/>
      <c r="IW300" s="1087"/>
      <c r="IX300" s="1087"/>
      <c r="IY300" s="1087"/>
      <c r="IZ300" s="1087"/>
      <c r="JA300" s="1087"/>
      <c r="JB300" s="1087"/>
      <c r="JC300" s="1087"/>
      <c r="JD300" s="1087"/>
      <c r="JE300" s="1087"/>
      <c r="JF300" s="1087"/>
      <c r="JG300" s="1087"/>
      <c r="JH300" s="1087"/>
      <c r="JI300" s="1087"/>
      <c r="JJ300" s="1087"/>
      <c r="JK300" s="1087"/>
      <c r="JL300" s="1087"/>
      <c r="JM300" s="1087"/>
      <c r="JN300" s="1087"/>
      <c r="JO300" s="1087"/>
      <c r="JP300" s="1087"/>
      <c r="JQ300" s="1087"/>
      <c r="JR300" s="1087"/>
      <c r="JS300" s="1087"/>
      <c r="JT300" s="1087"/>
      <c r="JU300" s="1087"/>
      <c r="JV300" s="1087"/>
      <c r="JW300" s="1087"/>
      <c r="JX300" s="1087"/>
      <c r="JY300" s="1087"/>
      <c r="JZ300" s="1087"/>
      <c r="KA300" s="1087"/>
      <c r="KB300" s="1087"/>
      <c r="KC300" s="1087"/>
      <c r="KD300" s="1087"/>
      <c r="KE300" s="1087"/>
      <c r="KF300" s="1087"/>
      <c r="KG300" s="1087"/>
      <c r="KH300" s="1087"/>
      <c r="KI300" s="1087"/>
      <c r="KJ300" s="1087"/>
      <c r="KK300" s="1087"/>
      <c r="KL300" s="1087"/>
      <c r="KM300" s="1087"/>
      <c r="KN300" s="1087"/>
      <c r="KO300" s="1087"/>
      <c r="KP300" s="1087"/>
      <c r="KQ300" s="1087"/>
      <c r="KR300" s="1087"/>
      <c r="KS300" s="1087"/>
      <c r="KT300" s="1087"/>
      <c r="KU300" s="1087"/>
      <c r="KV300" s="1087"/>
      <c r="KW300" s="1087"/>
      <c r="KX300" s="1087"/>
      <c r="KY300" s="1087"/>
      <c r="KZ300" s="1087"/>
      <c r="LA300" s="1087"/>
      <c r="LB300" s="1087"/>
      <c r="LC300" s="1087"/>
      <c r="LD300" s="1087"/>
      <c r="LE300" s="1087"/>
      <c r="LF300" s="1087"/>
      <c r="LG300" s="1087"/>
      <c r="LH300" s="1087"/>
      <c r="LI300" s="1087"/>
      <c r="LJ300" s="1087"/>
      <c r="LK300" s="1087"/>
      <c r="LL300" s="1087"/>
      <c r="LM300" s="1087"/>
      <c r="LN300" s="1087"/>
      <c r="LO300" s="1087"/>
      <c r="LP300" s="1087"/>
      <c r="LQ300" s="1087"/>
      <c r="LR300" s="1087"/>
      <c r="LS300" s="1087"/>
      <c r="LT300" s="1087"/>
      <c r="LU300" s="1087"/>
      <c r="LV300" s="1087"/>
      <c r="LW300" s="1087"/>
      <c r="LX300" s="1087"/>
      <c r="LY300" s="1087"/>
      <c r="LZ300" s="1087"/>
      <c r="MA300" s="1087"/>
      <c r="MB300" s="1087"/>
      <c r="MC300" s="1087"/>
      <c r="MD300" s="1087"/>
      <c r="ME300" s="1087"/>
      <c r="MF300" s="1087"/>
      <c r="MG300" s="1087"/>
      <c r="MH300" s="1087"/>
      <c r="MI300" s="1087"/>
      <c r="MJ300" s="1087"/>
      <c r="MK300" s="1087"/>
      <c r="ML300" s="1087"/>
      <c r="MM300" s="1087"/>
      <c r="MN300" s="1087"/>
      <c r="MO300" s="1087"/>
      <c r="MP300" s="1087"/>
      <c r="MQ300" s="1087"/>
      <c r="MR300" s="1087"/>
      <c r="MS300" s="1087"/>
      <c r="MT300" s="1087"/>
      <c r="MU300" s="1087"/>
      <c r="MV300" s="1087"/>
      <c r="MW300" s="1087"/>
      <c r="MX300" s="1087"/>
      <c r="MY300" s="1087"/>
      <c r="MZ300" s="1087"/>
      <c r="NA300" s="1087"/>
      <c r="NB300" s="1087"/>
      <c r="NC300" s="1087"/>
      <c r="ND300" s="1087"/>
      <c r="NE300" s="1087"/>
      <c r="NF300" s="1087"/>
      <c r="NG300" s="1087"/>
      <c r="NH300" s="1087"/>
      <c r="NI300" s="1087"/>
      <c r="NJ300" s="1087"/>
      <c r="NK300" s="1087"/>
      <c r="NL300" s="1087"/>
      <c r="NM300" s="1087"/>
      <c r="NN300" s="1087"/>
      <c r="NO300" s="1087"/>
      <c r="NP300" s="1087"/>
      <c r="NQ300" s="1087"/>
      <c r="NR300" s="1087"/>
      <c r="NS300" s="1087"/>
      <c r="NT300" s="1087"/>
      <c r="NU300" s="1087"/>
      <c r="NV300" s="1087"/>
      <c r="NW300" s="1087"/>
      <c r="NX300" s="1087"/>
      <c r="NY300" s="1087"/>
      <c r="NZ300" s="1087"/>
      <c r="OA300" s="1087"/>
      <c r="OB300" s="1087"/>
      <c r="OC300" s="1087"/>
      <c r="OD300" s="1087"/>
      <c r="OE300" s="1087"/>
      <c r="OF300" s="1087"/>
      <c r="OG300" s="1087"/>
      <c r="OH300" s="1087"/>
      <c r="OI300" s="1087"/>
      <c r="OJ300" s="1087"/>
      <c r="OK300" s="1087"/>
      <c r="OL300" s="1087"/>
      <c r="OM300" s="1087"/>
      <c r="ON300" s="1087"/>
      <c r="OO300" s="1087"/>
      <c r="OP300" s="1087"/>
      <c r="OQ300" s="1087"/>
      <c r="OR300" s="1087"/>
      <c r="OS300" s="1087"/>
      <c r="OT300" s="1087"/>
      <c r="OU300" s="1087"/>
      <c r="OV300" s="1087"/>
      <c r="OW300" s="1087"/>
      <c r="OX300" s="1087"/>
      <c r="OY300" s="1087"/>
      <c r="OZ300" s="1087"/>
      <c r="PA300" s="1087"/>
      <c r="PB300" s="1087"/>
      <c r="PC300" s="1087"/>
      <c r="PD300" s="1087"/>
      <c r="PE300" s="1087"/>
      <c r="PF300" s="1087"/>
      <c r="PG300" s="1087"/>
      <c r="PH300" s="1087"/>
      <c r="PI300" s="1087"/>
      <c r="PJ300" s="1087"/>
      <c r="PK300" s="1087"/>
      <c r="PL300" s="1087"/>
      <c r="PM300" s="1087"/>
      <c r="PN300" s="1087"/>
      <c r="PO300" s="1087"/>
      <c r="PP300" s="1087"/>
      <c r="PQ300" s="1087"/>
      <c r="PR300" s="1087"/>
      <c r="PS300" s="1087"/>
      <c r="PT300" s="1087"/>
      <c r="PU300" s="1087"/>
      <c r="PV300" s="1087"/>
      <c r="PW300" s="1087"/>
      <c r="PX300" s="1087"/>
      <c r="PY300" s="1087"/>
      <c r="PZ300" s="1087"/>
      <c r="QA300" s="1087"/>
      <c r="QB300" s="1087"/>
      <c r="QC300" s="1087"/>
      <c r="QD300" s="1087"/>
      <c r="QE300" s="1087"/>
      <c r="QF300" s="1087"/>
      <c r="QG300" s="1087"/>
      <c r="QH300" s="1087"/>
      <c r="QI300" s="1087"/>
      <c r="QJ300" s="1087"/>
      <c r="QK300" s="1087"/>
      <c r="QL300" s="1087"/>
      <c r="QM300" s="1087"/>
      <c r="QN300" s="1087"/>
      <c r="QO300" s="1087"/>
      <c r="QP300" s="1087"/>
      <c r="QQ300" s="1087"/>
      <c r="QR300" s="1087"/>
      <c r="QS300" s="1087"/>
      <c r="QT300" s="1087"/>
      <c r="QU300" s="1087"/>
      <c r="QV300" s="1087"/>
      <c r="QW300" s="1087"/>
      <c r="QX300" s="1087"/>
      <c r="QY300" s="1087"/>
      <c r="QZ300" s="1087"/>
      <c r="RA300" s="1087"/>
      <c r="RB300" s="1087"/>
      <c r="RC300" s="1087"/>
      <c r="RD300" s="1087"/>
      <c r="RE300" s="1087"/>
      <c r="RF300" s="1087"/>
      <c r="RG300" s="1087"/>
      <c r="RH300" s="1087"/>
      <c r="RI300" s="1087"/>
      <c r="RJ300" s="1087"/>
      <c r="RK300" s="1087"/>
      <c r="RL300" s="1087"/>
      <c r="RM300" s="1087"/>
      <c r="RN300" s="1087"/>
      <c r="RO300" s="1087"/>
      <c r="RP300" s="1087"/>
      <c r="RQ300" s="1087"/>
      <c r="RR300" s="1087"/>
      <c r="RS300" s="1087"/>
      <c r="RT300" s="1087"/>
      <c r="RU300" s="1087"/>
      <c r="RV300" s="1087"/>
      <c r="RW300" s="1087"/>
      <c r="RX300" s="1087"/>
      <c r="RY300" s="1087"/>
      <c r="RZ300" s="1087"/>
      <c r="SA300" s="1087"/>
      <c r="SB300" s="1087"/>
      <c r="SC300" s="1087"/>
      <c r="SD300" s="1087"/>
      <c r="SE300" s="1087"/>
      <c r="SF300" s="1087"/>
      <c r="SG300" s="1087"/>
      <c r="SH300" s="1087"/>
      <c r="SI300" s="1087"/>
      <c r="SJ300" s="1087"/>
      <c r="SK300" s="1087"/>
      <c r="SL300" s="1087"/>
      <c r="SM300" s="1087"/>
      <c r="SN300" s="1087"/>
      <c r="SO300" s="1087"/>
      <c r="SP300" s="1087"/>
      <c r="SQ300" s="1087"/>
      <c r="SR300" s="1087"/>
      <c r="SS300" s="1087"/>
      <c r="ST300" s="1087"/>
      <c r="SU300" s="1087"/>
      <c r="SV300" s="1087"/>
      <c r="SW300" s="1087"/>
      <c r="SX300" s="1087"/>
      <c r="SY300" s="1087"/>
      <c r="SZ300" s="1087"/>
      <c r="TA300" s="1087"/>
      <c r="TB300" s="1087"/>
      <c r="TC300" s="1087"/>
      <c r="TD300" s="1087"/>
      <c r="TE300" s="1087"/>
      <c r="TF300" s="1087"/>
      <c r="TG300" s="1087"/>
      <c r="TH300" s="1087"/>
      <c r="TI300" s="1087"/>
      <c r="TJ300" s="1087"/>
      <c r="TK300" s="1087"/>
      <c r="TL300" s="1087"/>
      <c r="TM300" s="1087"/>
      <c r="TN300" s="1087"/>
      <c r="TO300" s="1087"/>
      <c r="TP300" s="1087"/>
      <c r="TQ300" s="1087"/>
      <c r="TR300" s="1087"/>
      <c r="TS300" s="1087"/>
      <c r="TT300" s="1087"/>
      <c r="TU300" s="1087"/>
      <c r="TV300" s="1087"/>
      <c r="TW300" s="1087"/>
      <c r="TX300" s="1087"/>
      <c r="TY300" s="1087"/>
      <c r="TZ300" s="1087"/>
      <c r="UA300" s="1087"/>
      <c r="UB300" s="1087"/>
      <c r="UC300" s="1087"/>
      <c r="UD300" s="1087"/>
      <c r="UE300" s="1087"/>
      <c r="UF300" s="1087"/>
      <c r="UG300" s="1087"/>
      <c r="UH300" s="1087"/>
      <c r="UI300" s="1087"/>
      <c r="UJ300" s="1087"/>
      <c r="UK300" s="1087"/>
      <c r="UL300" s="1087"/>
      <c r="UM300" s="1087"/>
      <c r="UN300" s="1087"/>
      <c r="UO300" s="1087"/>
      <c r="UP300" s="1087"/>
      <c r="UQ300" s="1087"/>
      <c r="UR300" s="1087"/>
      <c r="US300" s="1087"/>
      <c r="UT300" s="1087"/>
      <c r="UU300" s="1087"/>
      <c r="UV300" s="1087"/>
      <c r="UW300" s="1087"/>
      <c r="UX300" s="1087"/>
      <c r="UY300" s="1087"/>
      <c r="UZ300" s="1087"/>
      <c r="VA300" s="1087"/>
      <c r="VB300" s="1087"/>
      <c r="VC300" s="1087"/>
      <c r="VD300" s="1087"/>
      <c r="VE300" s="1087"/>
      <c r="VF300" s="1087"/>
      <c r="VG300" s="1087"/>
      <c r="VH300" s="1087"/>
      <c r="VI300" s="1087"/>
      <c r="VJ300" s="1087"/>
      <c r="VK300" s="1087"/>
      <c r="VL300" s="1087"/>
      <c r="VM300" s="1087"/>
      <c r="VN300" s="1087"/>
      <c r="VO300" s="1087"/>
      <c r="VP300" s="1087"/>
      <c r="VQ300" s="1087"/>
      <c r="VR300" s="1087"/>
      <c r="VS300" s="1087"/>
      <c r="VT300" s="1087"/>
      <c r="VU300" s="1087"/>
      <c r="VV300" s="1087"/>
      <c r="VW300" s="1087"/>
      <c r="VX300" s="1087"/>
      <c r="VY300" s="1087"/>
      <c r="VZ300" s="1087"/>
      <c r="WA300" s="1087"/>
      <c r="WB300" s="1087"/>
      <c r="WC300" s="1087"/>
      <c r="WD300" s="1087"/>
      <c r="WE300" s="1087"/>
      <c r="WF300" s="1087"/>
      <c r="WG300" s="1087"/>
      <c r="WH300" s="1087"/>
      <c r="WI300" s="1087"/>
      <c r="WJ300" s="1087"/>
      <c r="WK300" s="1087"/>
      <c r="WL300" s="1087"/>
      <c r="WM300" s="1087"/>
      <c r="WN300" s="1087"/>
      <c r="WO300" s="1087"/>
      <c r="WP300" s="1087"/>
      <c r="WQ300" s="1087"/>
      <c r="WR300" s="1087"/>
      <c r="WS300" s="1087"/>
      <c r="WT300" s="1087"/>
      <c r="WU300" s="1087"/>
      <c r="WV300" s="1087"/>
      <c r="WW300" s="1087"/>
      <c r="WX300" s="1087"/>
      <c r="WY300" s="1087"/>
      <c r="WZ300" s="1087"/>
      <c r="XA300" s="1087"/>
      <c r="XB300" s="1087"/>
      <c r="XC300" s="1087"/>
      <c r="XD300" s="1087"/>
      <c r="XE300" s="1087"/>
      <c r="XF300" s="1087"/>
      <c r="XG300" s="1087"/>
      <c r="XH300" s="1087"/>
      <c r="XI300" s="1087"/>
      <c r="XJ300" s="1087"/>
      <c r="XK300" s="1087"/>
      <c r="XL300" s="1087"/>
      <c r="XM300" s="1087"/>
      <c r="XN300" s="1087"/>
      <c r="XO300" s="1087"/>
      <c r="XP300" s="1087"/>
      <c r="XQ300" s="1087"/>
      <c r="XR300" s="1087"/>
      <c r="XS300" s="1087"/>
      <c r="XT300" s="1087"/>
      <c r="XU300" s="1087"/>
      <c r="XV300" s="1087"/>
      <c r="XW300" s="1087"/>
      <c r="XX300" s="1087"/>
      <c r="XY300" s="1087"/>
      <c r="XZ300" s="1087"/>
      <c r="YA300" s="1087"/>
      <c r="YB300" s="1087"/>
      <c r="YC300" s="1087"/>
      <c r="YD300" s="1087"/>
      <c r="YE300" s="1087"/>
      <c r="YF300" s="1087"/>
      <c r="YG300" s="1087"/>
      <c r="YH300" s="1087"/>
      <c r="YI300" s="1087"/>
      <c r="YJ300" s="1087"/>
      <c r="YK300" s="1087"/>
      <c r="YL300" s="1087"/>
      <c r="YM300" s="1087"/>
      <c r="YN300" s="1087"/>
      <c r="YO300" s="1087"/>
      <c r="YP300" s="1087"/>
      <c r="YQ300" s="1087"/>
      <c r="YR300" s="1087"/>
      <c r="YS300" s="1087"/>
      <c r="YT300" s="1087"/>
      <c r="YU300" s="1087"/>
      <c r="YV300" s="1087"/>
      <c r="YW300" s="1087"/>
      <c r="YX300" s="1087"/>
      <c r="YY300" s="1087"/>
      <c r="YZ300" s="1087"/>
      <c r="ZA300" s="1087"/>
      <c r="ZB300" s="1087"/>
      <c r="ZC300" s="1087"/>
      <c r="ZD300" s="1087"/>
      <c r="ZE300" s="1087"/>
      <c r="ZF300" s="1087"/>
      <c r="ZG300" s="1087"/>
      <c r="ZH300" s="1087"/>
      <c r="ZI300" s="1087"/>
      <c r="ZJ300" s="1087"/>
      <c r="ZK300" s="1087"/>
      <c r="ZL300" s="1087"/>
      <c r="ZM300" s="1087"/>
      <c r="ZN300" s="1087"/>
      <c r="ZO300" s="1087"/>
      <c r="ZP300" s="1087"/>
      <c r="ZQ300" s="1087"/>
      <c r="ZR300" s="1087"/>
      <c r="ZS300" s="1087"/>
      <c r="ZT300" s="1087"/>
      <c r="ZU300" s="1087"/>
      <c r="ZV300" s="1087"/>
      <c r="ZW300" s="1087"/>
      <c r="ZX300" s="1087"/>
      <c r="ZY300" s="1087"/>
      <c r="ZZ300" s="1087"/>
      <c r="AAA300" s="1087"/>
      <c r="AAB300" s="1087"/>
      <c r="AAC300" s="1087"/>
      <c r="AAD300" s="1087"/>
      <c r="AAE300" s="1087"/>
      <c r="AAF300" s="1087"/>
      <c r="AAG300" s="1087"/>
      <c r="AAH300" s="1087"/>
      <c r="AAI300" s="1087"/>
      <c r="AAJ300" s="1087"/>
      <c r="AAK300" s="1087"/>
      <c r="AAL300" s="1087"/>
      <c r="AAM300" s="1087"/>
      <c r="AAN300" s="1087"/>
      <c r="AAO300" s="1087"/>
      <c r="AAP300" s="1087"/>
      <c r="AAQ300" s="1087"/>
      <c r="AAR300" s="1087"/>
      <c r="AAS300" s="1087"/>
      <c r="AAT300" s="1087"/>
      <c r="AAU300" s="1087"/>
      <c r="AAV300" s="1087"/>
      <c r="AAW300" s="1087"/>
      <c r="AAX300" s="1087"/>
      <c r="AAY300" s="1087"/>
      <c r="AAZ300" s="1087"/>
      <c r="ABA300" s="1087"/>
      <c r="ABB300" s="1087"/>
      <c r="ABC300" s="1087"/>
      <c r="ABD300" s="1087"/>
      <c r="ABE300" s="1087"/>
      <c r="ABF300" s="1087"/>
      <c r="ABG300" s="1087"/>
      <c r="ABH300" s="1087"/>
      <c r="ABI300" s="1087"/>
      <c r="ABJ300" s="1087"/>
      <c r="ABK300" s="1087"/>
      <c r="ABL300" s="1087"/>
      <c r="ABM300" s="1087"/>
      <c r="ABN300" s="1087"/>
      <c r="ABO300" s="1087"/>
      <c r="ABP300" s="1087"/>
      <c r="ABQ300" s="1087"/>
      <c r="ABR300" s="1087"/>
      <c r="ABS300" s="1087"/>
      <c r="ABT300" s="1087"/>
      <c r="ABU300" s="1087"/>
      <c r="ABV300" s="1087"/>
      <c r="ABW300" s="1087"/>
      <c r="ABX300" s="1087"/>
      <c r="ABY300" s="1087"/>
      <c r="ABZ300" s="1087"/>
      <c r="ACA300" s="1087"/>
      <c r="ACB300" s="1087"/>
      <c r="ACC300" s="1087"/>
      <c r="ACD300" s="1087"/>
      <c r="ACE300" s="1087"/>
      <c r="ACF300" s="1087"/>
      <c r="ACG300" s="1087"/>
      <c r="ACH300" s="1087"/>
      <c r="ACI300" s="1087"/>
      <c r="ACJ300" s="1087"/>
      <c r="ACK300" s="1087"/>
      <c r="ACL300" s="1087"/>
      <c r="ACM300" s="1087"/>
      <c r="ACN300" s="1087"/>
      <c r="ACO300" s="1087"/>
      <c r="ACP300" s="1087"/>
      <c r="ACQ300" s="1087"/>
      <c r="ACR300" s="1087"/>
      <c r="ACS300" s="1087"/>
      <c r="ACT300" s="1087"/>
      <c r="ACU300" s="1087"/>
      <c r="ACV300" s="1087"/>
      <c r="ACW300" s="1087"/>
      <c r="ACX300" s="1087"/>
      <c r="ACY300" s="1087"/>
      <c r="ACZ300" s="1087"/>
      <c r="ADA300" s="1087"/>
      <c r="ADB300" s="1087"/>
      <c r="ADC300" s="1087"/>
      <c r="ADD300" s="1087"/>
      <c r="ADE300" s="1087"/>
      <c r="ADF300" s="1087"/>
      <c r="ADG300" s="1087"/>
      <c r="ADH300" s="1087"/>
      <c r="ADI300" s="1087"/>
      <c r="ADJ300" s="1087"/>
      <c r="ADK300" s="1087"/>
      <c r="ADL300" s="1087"/>
      <c r="ADM300" s="1087"/>
      <c r="ADN300" s="1087"/>
      <c r="ADO300" s="1087"/>
      <c r="ADP300" s="1087"/>
      <c r="ADQ300" s="1087"/>
      <c r="ADR300" s="1087"/>
      <c r="ADS300" s="1087"/>
      <c r="ADT300" s="1087"/>
      <c r="ADU300" s="1087"/>
      <c r="ADV300" s="1087"/>
      <c r="ADW300" s="1087"/>
      <c r="ADX300" s="1087"/>
      <c r="ADY300" s="1087"/>
      <c r="ADZ300" s="1087"/>
      <c r="AEA300" s="1087"/>
      <c r="AEB300" s="1087"/>
      <c r="AEC300" s="1087"/>
      <c r="AED300" s="1087"/>
      <c r="AEE300" s="1087"/>
      <c r="AEF300" s="1087"/>
      <c r="AEG300" s="1087"/>
      <c r="AEH300" s="1087"/>
      <c r="AEI300" s="1087"/>
      <c r="AEJ300" s="1087"/>
      <c r="AEK300" s="1087"/>
      <c r="AEL300" s="1087"/>
      <c r="AEM300" s="1087"/>
      <c r="AEN300" s="1087"/>
      <c r="AEO300" s="1087"/>
      <c r="AEP300" s="1087"/>
      <c r="AEQ300" s="1087"/>
      <c r="AER300" s="1087"/>
      <c r="AES300" s="1087"/>
      <c r="AET300" s="1087"/>
      <c r="AEU300" s="1087"/>
      <c r="AEV300" s="1087"/>
      <c r="AEW300" s="1087"/>
      <c r="AEX300" s="1087"/>
      <c r="AEY300" s="1087"/>
      <c r="AEZ300" s="1087"/>
      <c r="AFA300" s="1087"/>
      <c r="AFB300" s="1087"/>
      <c r="AFC300" s="1087"/>
      <c r="AFD300" s="1087"/>
      <c r="AFE300" s="1087"/>
      <c r="AFF300" s="1087"/>
      <c r="AFG300" s="1087"/>
      <c r="AFH300" s="1087"/>
      <c r="AFI300" s="1087"/>
      <c r="AFJ300" s="1087"/>
      <c r="AFK300" s="1087"/>
      <c r="AFL300" s="1087"/>
      <c r="AFM300" s="1087"/>
      <c r="AFN300" s="1087"/>
      <c r="AFO300" s="1087"/>
      <c r="AFP300" s="1087"/>
      <c r="AFQ300" s="1087"/>
      <c r="AFR300" s="1087"/>
      <c r="AFS300" s="1087"/>
      <c r="AFT300" s="1087"/>
      <c r="AFU300" s="1087"/>
      <c r="AFV300" s="1087"/>
      <c r="AFW300" s="1087"/>
      <c r="AFX300" s="1087"/>
      <c r="AFY300" s="1087"/>
      <c r="AFZ300" s="1087"/>
      <c r="AGA300" s="1087"/>
      <c r="AGB300" s="1087"/>
      <c r="AGC300" s="1087"/>
      <c r="AGD300" s="1087"/>
      <c r="AGE300" s="1087"/>
      <c r="AGF300" s="1087"/>
      <c r="AGG300" s="1087"/>
      <c r="AGH300" s="1087"/>
      <c r="AGI300" s="1087"/>
      <c r="AGJ300" s="1087"/>
      <c r="AGK300" s="1087"/>
      <c r="AGL300" s="1087"/>
      <c r="AGM300" s="1087"/>
      <c r="AGN300" s="1087"/>
      <c r="AGO300" s="1087"/>
      <c r="AGP300" s="1087"/>
      <c r="AGQ300" s="1087"/>
      <c r="AGR300" s="1087"/>
      <c r="AGS300" s="1087"/>
      <c r="AGT300" s="1087"/>
      <c r="AGU300" s="1087"/>
      <c r="AGV300" s="1087"/>
      <c r="AGW300" s="1087"/>
      <c r="AGX300" s="1087"/>
      <c r="AGY300" s="1087"/>
      <c r="AGZ300" s="1087"/>
      <c r="AHA300" s="1087"/>
      <c r="AHB300" s="1087"/>
      <c r="AHC300" s="1087"/>
      <c r="AHD300" s="1087"/>
      <c r="AHE300" s="1087"/>
      <c r="AHF300" s="1087"/>
      <c r="AHG300" s="1087"/>
      <c r="AHH300" s="1087"/>
      <c r="AHI300" s="1087"/>
      <c r="AHJ300" s="1087"/>
      <c r="AHK300" s="1087"/>
      <c r="AHL300" s="1087"/>
      <c r="AHM300" s="1087"/>
      <c r="AHN300" s="1087"/>
      <c r="AHO300" s="1087"/>
      <c r="AHP300" s="1087"/>
      <c r="AHQ300" s="1087"/>
      <c r="AHR300" s="1087"/>
      <c r="AHS300" s="1087"/>
      <c r="AHT300" s="1087"/>
      <c r="AHU300" s="1087"/>
      <c r="AHV300" s="1087"/>
      <c r="AHW300" s="1087"/>
      <c r="AHX300" s="1087"/>
      <c r="AHY300" s="1087"/>
      <c r="AHZ300" s="1087"/>
      <c r="AIA300" s="1087"/>
      <c r="AIB300" s="1087"/>
      <c r="AIC300" s="1087"/>
      <c r="AID300" s="1087"/>
      <c r="AIE300" s="1087"/>
      <c r="AIF300" s="1087"/>
      <c r="AIG300" s="1087"/>
      <c r="AIH300" s="1087"/>
      <c r="AII300" s="1087"/>
      <c r="AIJ300" s="1087"/>
      <c r="AIK300" s="1087"/>
      <c r="AIL300" s="1087"/>
      <c r="AIM300" s="1087"/>
      <c r="AIN300" s="1087"/>
      <c r="AIO300" s="1087"/>
      <c r="AIP300" s="1087"/>
      <c r="AIQ300" s="1087"/>
      <c r="AIR300" s="1087"/>
      <c r="AIS300" s="1087"/>
      <c r="AIT300" s="1087"/>
      <c r="AIU300" s="1087"/>
      <c r="AIV300" s="1087"/>
      <c r="AIW300" s="1087"/>
      <c r="AIX300" s="1087"/>
      <c r="AIY300" s="1087"/>
      <c r="AIZ300" s="1087"/>
      <c r="AJA300" s="1087"/>
      <c r="AJB300" s="1087"/>
      <c r="AJC300" s="1087"/>
      <c r="AJD300" s="1087"/>
      <c r="AJE300" s="1087"/>
      <c r="AJF300" s="1087"/>
      <c r="AJG300" s="1087"/>
      <c r="AJH300" s="1087"/>
      <c r="AJI300" s="1087"/>
      <c r="AJJ300" s="1087"/>
      <c r="AJK300" s="1087"/>
      <c r="AJL300" s="1087"/>
      <c r="AJM300" s="1087"/>
      <c r="AJN300" s="1087"/>
      <c r="AJO300" s="1087"/>
      <c r="AJP300" s="1087"/>
      <c r="AJQ300" s="1087"/>
      <c r="AJR300" s="1087"/>
      <c r="AJS300" s="1087"/>
      <c r="AJT300" s="1087"/>
      <c r="AJU300" s="1087"/>
      <c r="AJV300" s="1087"/>
      <c r="AJW300" s="1087"/>
      <c r="AJX300" s="1087"/>
      <c r="AJY300" s="1087"/>
      <c r="AJZ300" s="1087"/>
      <c r="AKA300" s="1087"/>
      <c r="AKB300" s="1087"/>
      <c r="AKC300" s="1087"/>
      <c r="AKD300" s="1087"/>
      <c r="AKE300" s="1087"/>
      <c r="AKF300" s="1087"/>
      <c r="AKG300" s="1087"/>
      <c r="AKH300" s="1087"/>
      <c r="AKI300" s="1087"/>
      <c r="AKJ300" s="1087"/>
      <c r="AKK300" s="1087"/>
      <c r="AKL300" s="1087"/>
      <c r="AKM300" s="1087"/>
      <c r="AKN300" s="1087"/>
      <c r="AKO300" s="1087"/>
      <c r="AKP300" s="1087"/>
      <c r="AKQ300" s="1087"/>
      <c r="AKR300" s="1087"/>
      <c r="AKS300" s="1087"/>
      <c r="AKT300" s="1087"/>
      <c r="AKU300" s="1087"/>
      <c r="AKV300" s="1087"/>
      <c r="AKW300" s="1087"/>
      <c r="AKX300" s="1087"/>
      <c r="AKY300" s="1087"/>
      <c r="AKZ300" s="1087"/>
      <c r="ALA300" s="1087"/>
      <c r="ALB300" s="1087"/>
      <c r="ALC300" s="1087"/>
      <c r="ALD300" s="1087"/>
      <c r="ALE300" s="1087"/>
      <c r="ALF300" s="1087"/>
      <c r="ALG300" s="1087"/>
      <c r="ALH300" s="1087"/>
      <c r="ALI300" s="1087"/>
      <c r="ALJ300" s="1087"/>
      <c r="ALK300" s="1087"/>
      <c r="ALL300" s="1087"/>
      <c r="ALM300" s="1087"/>
      <c r="ALN300" s="1087"/>
      <c r="ALO300" s="1087"/>
      <c r="ALP300" s="1087"/>
      <c r="ALQ300" s="1087"/>
      <c r="ALR300" s="1087"/>
      <c r="ALS300" s="1087"/>
      <c r="ALT300" s="1087"/>
      <c r="ALU300" s="1087"/>
      <c r="ALV300" s="1087"/>
      <c r="ALW300" s="1087"/>
      <c r="ALX300" s="1087"/>
      <c r="ALY300" s="1087"/>
      <c r="ALZ300" s="1087"/>
      <c r="AMA300" s="1087"/>
      <c r="AMB300" s="1087"/>
      <c r="AMC300" s="1087"/>
      <c r="AMD300" s="1087"/>
      <c r="AME300" s="1087"/>
      <c r="AMF300" s="1087"/>
      <c r="AMG300" s="1087"/>
      <c r="AMH300" s="1087"/>
    </row>
    <row r="301" spans="1:1024" s="1106" customFormat="1" ht="12" x14ac:dyDescent="0.2">
      <c r="A301" s="1113" t="s">
        <v>2906</v>
      </c>
      <c r="B301" s="793" t="s">
        <v>2905</v>
      </c>
      <c r="C301" s="1085">
        <v>2399752505</v>
      </c>
      <c r="D301" s="1085">
        <v>0</v>
      </c>
      <c r="E301" s="1085">
        <v>2399752505</v>
      </c>
      <c r="F301" s="1085">
        <v>1313292154.1199999</v>
      </c>
      <c r="G301" s="1085">
        <v>1086460350.8800001</v>
      </c>
      <c r="H301" s="1357">
        <f t="shared" si="8"/>
        <v>0.54726149941866609</v>
      </c>
      <c r="AMI301" s="793"/>
      <c r="AMJ301" s="793"/>
    </row>
    <row r="302" spans="1:1024" s="793" customFormat="1" ht="12" x14ac:dyDescent="0.2">
      <c r="A302" s="1113" t="s">
        <v>2907</v>
      </c>
      <c r="B302" s="793" t="s">
        <v>2908</v>
      </c>
      <c r="C302" s="1085">
        <v>30226758463.849998</v>
      </c>
      <c r="D302" s="1085">
        <v>444393049.82999998</v>
      </c>
      <c r="E302" s="1085">
        <v>30671151513.68</v>
      </c>
      <c r="F302" s="1085">
        <v>16327322621.879999</v>
      </c>
      <c r="G302" s="1085">
        <v>14343828891.799999</v>
      </c>
      <c r="H302" s="1357">
        <f t="shared" si="8"/>
        <v>0.53233484287662491</v>
      </c>
      <c r="I302" s="1087"/>
      <c r="J302" s="1087"/>
      <c r="K302" s="1087"/>
      <c r="L302" s="1087"/>
      <c r="M302" s="1087"/>
      <c r="N302" s="1087"/>
      <c r="O302" s="1087"/>
      <c r="P302" s="1087"/>
      <c r="Q302" s="1087"/>
      <c r="R302" s="1087"/>
      <c r="S302" s="1087"/>
      <c r="T302" s="1087"/>
      <c r="U302" s="1087"/>
      <c r="V302" s="1087"/>
      <c r="W302" s="1087"/>
      <c r="X302" s="1087"/>
      <c r="Y302" s="1087"/>
      <c r="Z302" s="1087"/>
      <c r="AA302" s="1087"/>
      <c r="AB302" s="1087"/>
      <c r="AC302" s="1087"/>
      <c r="AD302" s="1087"/>
      <c r="AE302" s="1087"/>
      <c r="AF302" s="1087"/>
      <c r="AG302" s="1087"/>
      <c r="AH302" s="1087"/>
      <c r="AI302" s="1087"/>
      <c r="AJ302" s="1087"/>
      <c r="AK302" s="1087"/>
      <c r="AL302" s="1087"/>
      <c r="AM302" s="1087"/>
      <c r="AN302" s="1087"/>
      <c r="AO302" s="1087"/>
      <c r="AP302" s="1087"/>
      <c r="AQ302" s="1087"/>
      <c r="AR302" s="1087"/>
      <c r="AS302" s="1087"/>
      <c r="AT302" s="1087"/>
      <c r="AU302" s="1087"/>
      <c r="AV302" s="1087"/>
      <c r="AW302" s="1087"/>
      <c r="AX302" s="1087"/>
      <c r="AY302" s="1087"/>
      <c r="AZ302" s="1087"/>
      <c r="BA302" s="1087"/>
      <c r="BB302" s="1087"/>
      <c r="BC302" s="1087"/>
      <c r="BD302" s="1087"/>
      <c r="BE302" s="1087"/>
      <c r="BF302" s="1087"/>
      <c r="BG302" s="1087"/>
      <c r="BH302" s="1087"/>
      <c r="BI302" s="1087"/>
      <c r="BJ302" s="1087"/>
      <c r="BK302" s="1087"/>
      <c r="BL302" s="1087"/>
      <c r="BM302" s="1087"/>
      <c r="BN302" s="1087"/>
      <c r="BO302" s="1087"/>
      <c r="BP302" s="1087"/>
      <c r="BQ302" s="1087"/>
      <c r="BR302" s="1087"/>
      <c r="BS302" s="1087"/>
      <c r="BT302" s="1087"/>
      <c r="BU302" s="1087"/>
      <c r="BV302" s="1087"/>
      <c r="BW302" s="1087"/>
      <c r="BX302" s="1087"/>
      <c r="BY302" s="1087"/>
      <c r="BZ302" s="1087"/>
      <c r="CA302" s="1087"/>
      <c r="CB302" s="1087"/>
      <c r="CC302" s="1087"/>
      <c r="CD302" s="1087"/>
      <c r="CE302" s="1087"/>
      <c r="CF302" s="1087"/>
      <c r="CG302" s="1087"/>
      <c r="CH302" s="1087"/>
      <c r="CI302" s="1087"/>
      <c r="CJ302" s="1087"/>
      <c r="CK302" s="1087"/>
      <c r="CL302" s="1087"/>
      <c r="CM302" s="1087"/>
      <c r="CN302" s="1087"/>
      <c r="CO302" s="1087"/>
      <c r="CP302" s="1087"/>
      <c r="CQ302" s="1087"/>
      <c r="CR302" s="1087"/>
      <c r="CS302" s="1087"/>
      <c r="CT302" s="1087"/>
      <c r="CU302" s="1087"/>
      <c r="CV302" s="1087"/>
      <c r="CW302" s="1087"/>
      <c r="CX302" s="1087"/>
      <c r="CY302" s="1087"/>
      <c r="CZ302" s="1087"/>
      <c r="DA302" s="1087"/>
      <c r="DB302" s="1087"/>
      <c r="DC302" s="1087"/>
      <c r="DD302" s="1087"/>
      <c r="DE302" s="1087"/>
      <c r="DF302" s="1087"/>
      <c r="DG302" s="1087"/>
      <c r="DH302" s="1087"/>
      <c r="DI302" s="1087"/>
      <c r="DJ302" s="1087"/>
      <c r="DK302" s="1087"/>
      <c r="DL302" s="1087"/>
      <c r="DM302" s="1087"/>
      <c r="DN302" s="1087"/>
      <c r="DO302" s="1087"/>
      <c r="DP302" s="1087"/>
      <c r="DQ302" s="1087"/>
      <c r="DR302" s="1087"/>
      <c r="DS302" s="1087"/>
      <c r="DT302" s="1087"/>
      <c r="DU302" s="1087"/>
      <c r="DV302" s="1087"/>
      <c r="DW302" s="1087"/>
      <c r="DX302" s="1087"/>
      <c r="DY302" s="1087"/>
      <c r="DZ302" s="1087"/>
      <c r="EA302" s="1087"/>
      <c r="EB302" s="1087"/>
      <c r="EC302" s="1087"/>
      <c r="ED302" s="1087"/>
      <c r="EE302" s="1087"/>
      <c r="EF302" s="1087"/>
      <c r="EG302" s="1087"/>
      <c r="EH302" s="1087"/>
      <c r="EI302" s="1087"/>
      <c r="EJ302" s="1087"/>
      <c r="EK302" s="1087"/>
      <c r="EL302" s="1087"/>
      <c r="EM302" s="1087"/>
      <c r="EN302" s="1087"/>
      <c r="EO302" s="1087"/>
      <c r="EP302" s="1087"/>
      <c r="EQ302" s="1087"/>
      <c r="ER302" s="1087"/>
      <c r="ES302" s="1087"/>
      <c r="ET302" s="1087"/>
      <c r="EU302" s="1087"/>
      <c r="EV302" s="1087"/>
      <c r="EW302" s="1087"/>
      <c r="EX302" s="1087"/>
      <c r="EY302" s="1087"/>
      <c r="EZ302" s="1087"/>
      <c r="FA302" s="1087"/>
      <c r="FB302" s="1087"/>
      <c r="FC302" s="1087"/>
      <c r="FD302" s="1087"/>
      <c r="FE302" s="1087"/>
      <c r="FF302" s="1087"/>
      <c r="FG302" s="1087"/>
      <c r="FH302" s="1087"/>
      <c r="FI302" s="1087"/>
      <c r="FJ302" s="1087"/>
      <c r="FK302" s="1087"/>
      <c r="FL302" s="1087"/>
      <c r="FM302" s="1087"/>
      <c r="FN302" s="1087"/>
      <c r="FO302" s="1087"/>
      <c r="FP302" s="1087"/>
      <c r="FQ302" s="1087"/>
      <c r="FR302" s="1087"/>
      <c r="FS302" s="1087"/>
      <c r="FT302" s="1087"/>
      <c r="FU302" s="1087"/>
      <c r="FV302" s="1087"/>
      <c r="FW302" s="1087"/>
      <c r="FX302" s="1087"/>
      <c r="FY302" s="1087"/>
      <c r="FZ302" s="1087"/>
      <c r="GA302" s="1087"/>
      <c r="GB302" s="1087"/>
      <c r="GC302" s="1087"/>
      <c r="GD302" s="1087"/>
      <c r="GE302" s="1087"/>
      <c r="GF302" s="1087"/>
      <c r="GG302" s="1087"/>
      <c r="GH302" s="1087"/>
      <c r="GI302" s="1087"/>
      <c r="GJ302" s="1087"/>
      <c r="GK302" s="1087"/>
      <c r="GL302" s="1087"/>
      <c r="GM302" s="1087"/>
      <c r="GN302" s="1087"/>
      <c r="GO302" s="1087"/>
      <c r="GP302" s="1087"/>
      <c r="GQ302" s="1087"/>
      <c r="GR302" s="1087"/>
      <c r="GS302" s="1087"/>
      <c r="GT302" s="1087"/>
      <c r="GU302" s="1087"/>
      <c r="GV302" s="1087"/>
      <c r="GW302" s="1087"/>
      <c r="GX302" s="1087"/>
      <c r="GY302" s="1087"/>
      <c r="GZ302" s="1087"/>
      <c r="HA302" s="1087"/>
      <c r="HB302" s="1087"/>
      <c r="HC302" s="1087"/>
      <c r="HD302" s="1087"/>
      <c r="HE302" s="1087"/>
      <c r="HF302" s="1087"/>
      <c r="HG302" s="1087"/>
      <c r="HH302" s="1087"/>
      <c r="HI302" s="1087"/>
      <c r="HJ302" s="1087"/>
      <c r="HK302" s="1087"/>
      <c r="HL302" s="1087"/>
      <c r="HM302" s="1087"/>
      <c r="HN302" s="1087"/>
      <c r="HO302" s="1087"/>
      <c r="HP302" s="1087"/>
      <c r="HQ302" s="1087"/>
      <c r="HR302" s="1087"/>
      <c r="HS302" s="1087"/>
      <c r="HT302" s="1087"/>
      <c r="HU302" s="1087"/>
      <c r="HV302" s="1087"/>
      <c r="HW302" s="1087"/>
      <c r="HX302" s="1087"/>
      <c r="HY302" s="1087"/>
      <c r="HZ302" s="1087"/>
      <c r="IA302" s="1087"/>
      <c r="IB302" s="1087"/>
      <c r="IC302" s="1087"/>
      <c r="ID302" s="1087"/>
      <c r="IE302" s="1087"/>
      <c r="IF302" s="1087"/>
      <c r="IG302" s="1087"/>
      <c r="IH302" s="1087"/>
      <c r="II302" s="1087"/>
      <c r="IJ302" s="1087"/>
      <c r="IK302" s="1087"/>
      <c r="IL302" s="1087"/>
      <c r="IM302" s="1087"/>
      <c r="IN302" s="1087"/>
      <c r="IO302" s="1087"/>
      <c r="IP302" s="1087"/>
      <c r="IQ302" s="1087"/>
      <c r="IR302" s="1087"/>
      <c r="IS302" s="1087"/>
      <c r="IT302" s="1087"/>
      <c r="IU302" s="1087"/>
      <c r="IV302" s="1087"/>
      <c r="IW302" s="1087"/>
      <c r="IX302" s="1087"/>
      <c r="IY302" s="1087"/>
      <c r="IZ302" s="1087"/>
      <c r="JA302" s="1087"/>
      <c r="JB302" s="1087"/>
      <c r="JC302" s="1087"/>
      <c r="JD302" s="1087"/>
      <c r="JE302" s="1087"/>
      <c r="JF302" s="1087"/>
      <c r="JG302" s="1087"/>
      <c r="JH302" s="1087"/>
      <c r="JI302" s="1087"/>
      <c r="JJ302" s="1087"/>
      <c r="JK302" s="1087"/>
      <c r="JL302" s="1087"/>
      <c r="JM302" s="1087"/>
      <c r="JN302" s="1087"/>
      <c r="JO302" s="1087"/>
      <c r="JP302" s="1087"/>
      <c r="JQ302" s="1087"/>
      <c r="JR302" s="1087"/>
      <c r="JS302" s="1087"/>
      <c r="JT302" s="1087"/>
      <c r="JU302" s="1087"/>
      <c r="JV302" s="1087"/>
      <c r="JW302" s="1087"/>
      <c r="JX302" s="1087"/>
      <c r="JY302" s="1087"/>
      <c r="JZ302" s="1087"/>
      <c r="KA302" s="1087"/>
      <c r="KB302" s="1087"/>
      <c r="KC302" s="1087"/>
      <c r="KD302" s="1087"/>
      <c r="KE302" s="1087"/>
      <c r="KF302" s="1087"/>
      <c r="KG302" s="1087"/>
      <c r="KH302" s="1087"/>
      <c r="KI302" s="1087"/>
      <c r="KJ302" s="1087"/>
      <c r="KK302" s="1087"/>
      <c r="KL302" s="1087"/>
      <c r="KM302" s="1087"/>
      <c r="KN302" s="1087"/>
      <c r="KO302" s="1087"/>
      <c r="KP302" s="1087"/>
      <c r="KQ302" s="1087"/>
      <c r="KR302" s="1087"/>
      <c r="KS302" s="1087"/>
      <c r="KT302" s="1087"/>
      <c r="KU302" s="1087"/>
      <c r="KV302" s="1087"/>
      <c r="KW302" s="1087"/>
      <c r="KX302" s="1087"/>
      <c r="KY302" s="1087"/>
      <c r="KZ302" s="1087"/>
      <c r="LA302" s="1087"/>
      <c r="LB302" s="1087"/>
      <c r="LC302" s="1087"/>
      <c r="LD302" s="1087"/>
      <c r="LE302" s="1087"/>
      <c r="LF302" s="1087"/>
      <c r="LG302" s="1087"/>
      <c r="LH302" s="1087"/>
      <c r="LI302" s="1087"/>
      <c r="LJ302" s="1087"/>
      <c r="LK302" s="1087"/>
      <c r="LL302" s="1087"/>
      <c r="LM302" s="1087"/>
      <c r="LN302" s="1087"/>
      <c r="LO302" s="1087"/>
      <c r="LP302" s="1087"/>
      <c r="LQ302" s="1087"/>
      <c r="LR302" s="1087"/>
      <c r="LS302" s="1087"/>
      <c r="LT302" s="1087"/>
      <c r="LU302" s="1087"/>
      <c r="LV302" s="1087"/>
      <c r="LW302" s="1087"/>
      <c r="LX302" s="1087"/>
      <c r="LY302" s="1087"/>
      <c r="LZ302" s="1087"/>
      <c r="MA302" s="1087"/>
      <c r="MB302" s="1087"/>
      <c r="MC302" s="1087"/>
      <c r="MD302" s="1087"/>
      <c r="ME302" s="1087"/>
      <c r="MF302" s="1087"/>
      <c r="MG302" s="1087"/>
      <c r="MH302" s="1087"/>
      <c r="MI302" s="1087"/>
      <c r="MJ302" s="1087"/>
      <c r="MK302" s="1087"/>
      <c r="ML302" s="1087"/>
      <c r="MM302" s="1087"/>
      <c r="MN302" s="1087"/>
      <c r="MO302" s="1087"/>
      <c r="MP302" s="1087"/>
      <c r="MQ302" s="1087"/>
      <c r="MR302" s="1087"/>
      <c r="MS302" s="1087"/>
      <c r="MT302" s="1087"/>
      <c r="MU302" s="1087"/>
      <c r="MV302" s="1087"/>
      <c r="MW302" s="1087"/>
      <c r="MX302" s="1087"/>
      <c r="MY302" s="1087"/>
      <c r="MZ302" s="1087"/>
      <c r="NA302" s="1087"/>
      <c r="NB302" s="1087"/>
      <c r="NC302" s="1087"/>
      <c r="ND302" s="1087"/>
      <c r="NE302" s="1087"/>
      <c r="NF302" s="1087"/>
      <c r="NG302" s="1087"/>
      <c r="NH302" s="1087"/>
      <c r="NI302" s="1087"/>
      <c r="NJ302" s="1087"/>
      <c r="NK302" s="1087"/>
      <c r="NL302" s="1087"/>
      <c r="NM302" s="1087"/>
      <c r="NN302" s="1087"/>
      <c r="NO302" s="1087"/>
      <c r="NP302" s="1087"/>
      <c r="NQ302" s="1087"/>
      <c r="NR302" s="1087"/>
      <c r="NS302" s="1087"/>
      <c r="NT302" s="1087"/>
      <c r="NU302" s="1087"/>
      <c r="NV302" s="1087"/>
      <c r="NW302" s="1087"/>
      <c r="NX302" s="1087"/>
      <c r="NY302" s="1087"/>
      <c r="NZ302" s="1087"/>
      <c r="OA302" s="1087"/>
      <c r="OB302" s="1087"/>
      <c r="OC302" s="1087"/>
      <c r="OD302" s="1087"/>
      <c r="OE302" s="1087"/>
      <c r="OF302" s="1087"/>
      <c r="OG302" s="1087"/>
      <c r="OH302" s="1087"/>
      <c r="OI302" s="1087"/>
      <c r="OJ302" s="1087"/>
      <c r="OK302" s="1087"/>
      <c r="OL302" s="1087"/>
      <c r="OM302" s="1087"/>
      <c r="ON302" s="1087"/>
      <c r="OO302" s="1087"/>
      <c r="OP302" s="1087"/>
      <c r="OQ302" s="1087"/>
      <c r="OR302" s="1087"/>
      <c r="OS302" s="1087"/>
      <c r="OT302" s="1087"/>
      <c r="OU302" s="1087"/>
      <c r="OV302" s="1087"/>
      <c r="OW302" s="1087"/>
      <c r="OX302" s="1087"/>
      <c r="OY302" s="1087"/>
      <c r="OZ302" s="1087"/>
      <c r="PA302" s="1087"/>
      <c r="PB302" s="1087"/>
      <c r="PC302" s="1087"/>
      <c r="PD302" s="1087"/>
      <c r="PE302" s="1087"/>
      <c r="PF302" s="1087"/>
      <c r="PG302" s="1087"/>
      <c r="PH302" s="1087"/>
      <c r="PI302" s="1087"/>
      <c r="PJ302" s="1087"/>
      <c r="PK302" s="1087"/>
      <c r="PL302" s="1087"/>
      <c r="PM302" s="1087"/>
      <c r="PN302" s="1087"/>
      <c r="PO302" s="1087"/>
      <c r="PP302" s="1087"/>
      <c r="PQ302" s="1087"/>
      <c r="PR302" s="1087"/>
      <c r="PS302" s="1087"/>
      <c r="PT302" s="1087"/>
      <c r="PU302" s="1087"/>
      <c r="PV302" s="1087"/>
      <c r="PW302" s="1087"/>
      <c r="PX302" s="1087"/>
      <c r="PY302" s="1087"/>
      <c r="PZ302" s="1087"/>
      <c r="QA302" s="1087"/>
      <c r="QB302" s="1087"/>
      <c r="QC302" s="1087"/>
      <c r="QD302" s="1087"/>
      <c r="QE302" s="1087"/>
      <c r="QF302" s="1087"/>
      <c r="QG302" s="1087"/>
      <c r="QH302" s="1087"/>
      <c r="QI302" s="1087"/>
      <c r="QJ302" s="1087"/>
      <c r="QK302" s="1087"/>
      <c r="QL302" s="1087"/>
      <c r="QM302" s="1087"/>
      <c r="QN302" s="1087"/>
      <c r="QO302" s="1087"/>
      <c r="QP302" s="1087"/>
      <c r="QQ302" s="1087"/>
      <c r="QR302" s="1087"/>
      <c r="QS302" s="1087"/>
      <c r="QT302" s="1087"/>
      <c r="QU302" s="1087"/>
      <c r="QV302" s="1087"/>
      <c r="QW302" s="1087"/>
      <c r="QX302" s="1087"/>
      <c r="QY302" s="1087"/>
      <c r="QZ302" s="1087"/>
      <c r="RA302" s="1087"/>
      <c r="RB302" s="1087"/>
      <c r="RC302" s="1087"/>
      <c r="RD302" s="1087"/>
      <c r="RE302" s="1087"/>
      <c r="RF302" s="1087"/>
      <c r="RG302" s="1087"/>
      <c r="RH302" s="1087"/>
      <c r="RI302" s="1087"/>
      <c r="RJ302" s="1087"/>
      <c r="RK302" s="1087"/>
      <c r="RL302" s="1087"/>
      <c r="RM302" s="1087"/>
      <c r="RN302" s="1087"/>
      <c r="RO302" s="1087"/>
      <c r="RP302" s="1087"/>
      <c r="RQ302" s="1087"/>
      <c r="RR302" s="1087"/>
      <c r="RS302" s="1087"/>
      <c r="RT302" s="1087"/>
      <c r="RU302" s="1087"/>
      <c r="RV302" s="1087"/>
      <c r="RW302" s="1087"/>
      <c r="RX302" s="1087"/>
      <c r="RY302" s="1087"/>
      <c r="RZ302" s="1087"/>
      <c r="SA302" s="1087"/>
      <c r="SB302" s="1087"/>
      <c r="SC302" s="1087"/>
      <c r="SD302" s="1087"/>
      <c r="SE302" s="1087"/>
      <c r="SF302" s="1087"/>
      <c r="SG302" s="1087"/>
      <c r="SH302" s="1087"/>
      <c r="SI302" s="1087"/>
      <c r="SJ302" s="1087"/>
      <c r="SK302" s="1087"/>
      <c r="SL302" s="1087"/>
      <c r="SM302" s="1087"/>
      <c r="SN302" s="1087"/>
      <c r="SO302" s="1087"/>
      <c r="SP302" s="1087"/>
      <c r="SQ302" s="1087"/>
      <c r="SR302" s="1087"/>
      <c r="SS302" s="1087"/>
      <c r="ST302" s="1087"/>
      <c r="SU302" s="1087"/>
      <c r="SV302" s="1087"/>
      <c r="SW302" s="1087"/>
      <c r="SX302" s="1087"/>
      <c r="SY302" s="1087"/>
      <c r="SZ302" s="1087"/>
      <c r="TA302" s="1087"/>
      <c r="TB302" s="1087"/>
      <c r="TC302" s="1087"/>
      <c r="TD302" s="1087"/>
      <c r="TE302" s="1087"/>
      <c r="TF302" s="1087"/>
      <c r="TG302" s="1087"/>
      <c r="TH302" s="1087"/>
      <c r="TI302" s="1087"/>
      <c r="TJ302" s="1087"/>
      <c r="TK302" s="1087"/>
      <c r="TL302" s="1087"/>
      <c r="TM302" s="1087"/>
      <c r="TN302" s="1087"/>
      <c r="TO302" s="1087"/>
      <c r="TP302" s="1087"/>
      <c r="TQ302" s="1087"/>
      <c r="TR302" s="1087"/>
      <c r="TS302" s="1087"/>
      <c r="TT302" s="1087"/>
      <c r="TU302" s="1087"/>
      <c r="TV302" s="1087"/>
      <c r="TW302" s="1087"/>
      <c r="TX302" s="1087"/>
      <c r="TY302" s="1087"/>
      <c r="TZ302" s="1087"/>
      <c r="UA302" s="1087"/>
      <c r="UB302" s="1087"/>
      <c r="UC302" s="1087"/>
      <c r="UD302" s="1087"/>
      <c r="UE302" s="1087"/>
      <c r="UF302" s="1087"/>
      <c r="UG302" s="1087"/>
      <c r="UH302" s="1087"/>
      <c r="UI302" s="1087"/>
      <c r="UJ302" s="1087"/>
      <c r="UK302" s="1087"/>
      <c r="UL302" s="1087"/>
      <c r="UM302" s="1087"/>
      <c r="UN302" s="1087"/>
      <c r="UO302" s="1087"/>
      <c r="UP302" s="1087"/>
      <c r="UQ302" s="1087"/>
      <c r="UR302" s="1087"/>
      <c r="US302" s="1087"/>
      <c r="UT302" s="1087"/>
      <c r="UU302" s="1087"/>
      <c r="UV302" s="1087"/>
      <c r="UW302" s="1087"/>
      <c r="UX302" s="1087"/>
      <c r="UY302" s="1087"/>
      <c r="UZ302" s="1087"/>
      <c r="VA302" s="1087"/>
      <c r="VB302" s="1087"/>
      <c r="VC302" s="1087"/>
      <c r="VD302" s="1087"/>
      <c r="VE302" s="1087"/>
      <c r="VF302" s="1087"/>
      <c r="VG302" s="1087"/>
      <c r="VH302" s="1087"/>
      <c r="VI302" s="1087"/>
      <c r="VJ302" s="1087"/>
      <c r="VK302" s="1087"/>
      <c r="VL302" s="1087"/>
      <c r="VM302" s="1087"/>
      <c r="VN302" s="1087"/>
      <c r="VO302" s="1087"/>
      <c r="VP302" s="1087"/>
      <c r="VQ302" s="1087"/>
      <c r="VR302" s="1087"/>
      <c r="VS302" s="1087"/>
      <c r="VT302" s="1087"/>
      <c r="VU302" s="1087"/>
      <c r="VV302" s="1087"/>
      <c r="VW302" s="1087"/>
      <c r="VX302" s="1087"/>
      <c r="VY302" s="1087"/>
      <c r="VZ302" s="1087"/>
      <c r="WA302" s="1087"/>
      <c r="WB302" s="1087"/>
      <c r="WC302" s="1087"/>
      <c r="WD302" s="1087"/>
      <c r="WE302" s="1087"/>
      <c r="WF302" s="1087"/>
      <c r="WG302" s="1087"/>
      <c r="WH302" s="1087"/>
      <c r="WI302" s="1087"/>
      <c r="WJ302" s="1087"/>
      <c r="WK302" s="1087"/>
      <c r="WL302" s="1087"/>
      <c r="WM302" s="1087"/>
      <c r="WN302" s="1087"/>
      <c r="WO302" s="1087"/>
      <c r="WP302" s="1087"/>
      <c r="WQ302" s="1087"/>
      <c r="WR302" s="1087"/>
      <c r="WS302" s="1087"/>
      <c r="WT302" s="1087"/>
      <c r="WU302" s="1087"/>
      <c r="WV302" s="1087"/>
      <c r="WW302" s="1087"/>
      <c r="WX302" s="1087"/>
      <c r="WY302" s="1087"/>
      <c r="WZ302" s="1087"/>
      <c r="XA302" s="1087"/>
      <c r="XB302" s="1087"/>
      <c r="XC302" s="1087"/>
      <c r="XD302" s="1087"/>
      <c r="XE302" s="1087"/>
      <c r="XF302" s="1087"/>
      <c r="XG302" s="1087"/>
      <c r="XH302" s="1087"/>
      <c r="XI302" s="1087"/>
      <c r="XJ302" s="1087"/>
      <c r="XK302" s="1087"/>
      <c r="XL302" s="1087"/>
      <c r="XM302" s="1087"/>
      <c r="XN302" s="1087"/>
      <c r="XO302" s="1087"/>
      <c r="XP302" s="1087"/>
      <c r="XQ302" s="1087"/>
      <c r="XR302" s="1087"/>
      <c r="XS302" s="1087"/>
      <c r="XT302" s="1087"/>
      <c r="XU302" s="1087"/>
      <c r="XV302" s="1087"/>
      <c r="XW302" s="1087"/>
      <c r="XX302" s="1087"/>
      <c r="XY302" s="1087"/>
      <c r="XZ302" s="1087"/>
      <c r="YA302" s="1087"/>
      <c r="YB302" s="1087"/>
      <c r="YC302" s="1087"/>
      <c r="YD302" s="1087"/>
      <c r="YE302" s="1087"/>
      <c r="YF302" s="1087"/>
      <c r="YG302" s="1087"/>
      <c r="YH302" s="1087"/>
      <c r="YI302" s="1087"/>
      <c r="YJ302" s="1087"/>
      <c r="YK302" s="1087"/>
      <c r="YL302" s="1087"/>
      <c r="YM302" s="1087"/>
      <c r="YN302" s="1087"/>
      <c r="YO302" s="1087"/>
      <c r="YP302" s="1087"/>
      <c r="YQ302" s="1087"/>
      <c r="YR302" s="1087"/>
      <c r="YS302" s="1087"/>
      <c r="YT302" s="1087"/>
      <c r="YU302" s="1087"/>
      <c r="YV302" s="1087"/>
      <c r="YW302" s="1087"/>
      <c r="YX302" s="1087"/>
      <c r="YY302" s="1087"/>
      <c r="YZ302" s="1087"/>
      <c r="ZA302" s="1087"/>
      <c r="ZB302" s="1087"/>
      <c r="ZC302" s="1087"/>
      <c r="ZD302" s="1087"/>
      <c r="ZE302" s="1087"/>
      <c r="ZF302" s="1087"/>
      <c r="ZG302" s="1087"/>
      <c r="ZH302" s="1087"/>
      <c r="ZI302" s="1087"/>
      <c r="ZJ302" s="1087"/>
      <c r="ZK302" s="1087"/>
      <c r="ZL302" s="1087"/>
      <c r="ZM302" s="1087"/>
      <c r="ZN302" s="1087"/>
      <c r="ZO302" s="1087"/>
      <c r="ZP302" s="1087"/>
      <c r="ZQ302" s="1087"/>
      <c r="ZR302" s="1087"/>
      <c r="ZS302" s="1087"/>
      <c r="ZT302" s="1087"/>
      <c r="ZU302" s="1087"/>
      <c r="ZV302" s="1087"/>
      <c r="ZW302" s="1087"/>
      <c r="ZX302" s="1087"/>
      <c r="ZY302" s="1087"/>
      <c r="ZZ302" s="1087"/>
      <c r="AAA302" s="1087"/>
      <c r="AAB302" s="1087"/>
      <c r="AAC302" s="1087"/>
      <c r="AAD302" s="1087"/>
      <c r="AAE302" s="1087"/>
      <c r="AAF302" s="1087"/>
      <c r="AAG302" s="1087"/>
      <c r="AAH302" s="1087"/>
      <c r="AAI302" s="1087"/>
      <c r="AAJ302" s="1087"/>
      <c r="AAK302" s="1087"/>
      <c r="AAL302" s="1087"/>
      <c r="AAM302" s="1087"/>
      <c r="AAN302" s="1087"/>
      <c r="AAO302" s="1087"/>
      <c r="AAP302" s="1087"/>
      <c r="AAQ302" s="1087"/>
      <c r="AAR302" s="1087"/>
      <c r="AAS302" s="1087"/>
      <c r="AAT302" s="1087"/>
      <c r="AAU302" s="1087"/>
      <c r="AAV302" s="1087"/>
      <c r="AAW302" s="1087"/>
      <c r="AAX302" s="1087"/>
      <c r="AAY302" s="1087"/>
      <c r="AAZ302" s="1087"/>
      <c r="ABA302" s="1087"/>
      <c r="ABB302" s="1087"/>
      <c r="ABC302" s="1087"/>
      <c r="ABD302" s="1087"/>
      <c r="ABE302" s="1087"/>
      <c r="ABF302" s="1087"/>
      <c r="ABG302" s="1087"/>
      <c r="ABH302" s="1087"/>
      <c r="ABI302" s="1087"/>
      <c r="ABJ302" s="1087"/>
      <c r="ABK302" s="1087"/>
      <c r="ABL302" s="1087"/>
      <c r="ABM302" s="1087"/>
      <c r="ABN302" s="1087"/>
      <c r="ABO302" s="1087"/>
      <c r="ABP302" s="1087"/>
      <c r="ABQ302" s="1087"/>
      <c r="ABR302" s="1087"/>
      <c r="ABS302" s="1087"/>
      <c r="ABT302" s="1087"/>
      <c r="ABU302" s="1087"/>
      <c r="ABV302" s="1087"/>
      <c r="ABW302" s="1087"/>
      <c r="ABX302" s="1087"/>
      <c r="ABY302" s="1087"/>
      <c r="ABZ302" s="1087"/>
      <c r="ACA302" s="1087"/>
      <c r="ACB302" s="1087"/>
      <c r="ACC302" s="1087"/>
      <c r="ACD302" s="1087"/>
      <c r="ACE302" s="1087"/>
      <c r="ACF302" s="1087"/>
      <c r="ACG302" s="1087"/>
      <c r="ACH302" s="1087"/>
      <c r="ACI302" s="1087"/>
      <c r="ACJ302" s="1087"/>
      <c r="ACK302" s="1087"/>
      <c r="ACL302" s="1087"/>
      <c r="ACM302" s="1087"/>
      <c r="ACN302" s="1087"/>
      <c r="ACO302" s="1087"/>
      <c r="ACP302" s="1087"/>
      <c r="ACQ302" s="1087"/>
      <c r="ACR302" s="1087"/>
      <c r="ACS302" s="1087"/>
      <c r="ACT302" s="1087"/>
      <c r="ACU302" s="1087"/>
      <c r="ACV302" s="1087"/>
      <c r="ACW302" s="1087"/>
      <c r="ACX302" s="1087"/>
      <c r="ACY302" s="1087"/>
      <c r="ACZ302" s="1087"/>
      <c r="ADA302" s="1087"/>
      <c r="ADB302" s="1087"/>
      <c r="ADC302" s="1087"/>
      <c r="ADD302" s="1087"/>
      <c r="ADE302" s="1087"/>
      <c r="ADF302" s="1087"/>
      <c r="ADG302" s="1087"/>
      <c r="ADH302" s="1087"/>
      <c r="ADI302" s="1087"/>
      <c r="ADJ302" s="1087"/>
      <c r="ADK302" s="1087"/>
      <c r="ADL302" s="1087"/>
      <c r="ADM302" s="1087"/>
      <c r="ADN302" s="1087"/>
      <c r="ADO302" s="1087"/>
      <c r="ADP302" s="1087"/>
      <c r="ADQ302" s="1087"/>
      <c r="ADR302" s="1087"/>
      <c r="ADS302" s="1087"/>
      <c r="ADT302" s="1087"/>
      <c r="ADU302" s="1087"/>
      <c r="ADV302" s="1087"/>
      <c r="ADW302" s="1087"/>
      <c r="ADX302" s="1087"/>
      <c r="ADY302" s="1087"/>
      <c r="ADZ302" s="1087"/>
      <c r="AEA302" s="1087"/>
      <c r="AEB302" s="1087"/>
      <c r="AEC302" s="1087"/>
      <c r="AED302" s="1087"/>
      <c r="AEE302" s="1087"/>
      <c r="AEF302" s="1087"/>
      <c r="AEG302" s="1087"/>
      <c r="AEH302" s="1087"/>
      <c r="AEI302" s="1087"/>
      <c r="AEJ302" s="1087"/>
      <c r="AEK302" s="1087"/>
      <c r="AEL302" s="1087"/>
      <c r="AEM302" s="1087"/>
      <c r="AEN302" s="1087"/>
      <c r="AEO302" s="1087"/>
      <c r="AEP302" s="1087"/>
      <c r="AEQ302" s="1087"/>
      <c r="AER302" s="1087"/>
      <c r="AES302" s="1087"/>
      <c r="AET302" s="1087"/>
      <c r="AEU302" s="1087"/>
      <c r="AEV302" s="1087"/>
      <c r="AEW302" s="1087"/>
      <c r="AEX302" s="1087"/>
      <c r="AEY302" s="1087"/>
      <c r="AEZ302" s="1087"/>
      <c r="AFA302" s="1087"/>
      <c r="AFB302" s="1087"/>
      <c r="AFC302" s="1087"/>
      <c r="AFD302" s="1087"/>
      <c r="AFE302" s="1087"/>
      <c r="AFF302" s="1087"/>
      <c r="AFG302" s="1087"/>
      <c r="AFH302" s="1087"/>
      <c r="AFI302" s="1087"/>
      <c r="AFJ302" s="1087"/>
      <c r="AFK302" s="1087"/>
      <c r="AFL302" s="1087"/>
      <c r="AFM302" s="1087"/>
      <c r="AFN302" s="1087"/>
      <c r="AFO302" s="1087"/>
      <c r="AFP302" s="1087"/>
      <c r="AFQ302" s="1087"/>
      <c r="AFR302" s="1087"/>
      <c r="AFS302" s="1087"/>
      <c r="AFT302" s="1087"/>
      <c r="AFU302" s="1087"/>
      <c r="AFV302" s="1087"/>
      <c r="AFW302" s="1087"/>
      <c r="AFX302" s="1087"/>
      <c r="AFY302" s="1087"/>
      <c r="AFZ302" s="1087"/>
      <c r="AGA302" s="1087"/>
      <c r="AGB302" s="1087"/>
      <c r="AGC302" s="1087"/>
      <c r="AGD302" s="1087"/>
      <c r="AGE302" s="1087"/>
      <c r="AGF302" s="1087"/>
      <c r="AGG302" s="1087"/>
      <c r="AGH302" s="1087"/>
      <c r="AGI302" s="1087"/>
      <c r="AGJ302" s="1087"/>
      <c r="AGK302" s="1087"/>
      <c r="AGL302" s="1087"/>
      <c r="AGM302" s="1087"/>
      <c r="AGN302" s="1087"/>
      <c r="AGO302" s="1087"/>
      <c r="AGP302" s="1087"/>
      <c r="AGQ302" s="1087"/>
      <c r="AGR302" s="1087"/>
      <c r="AGS302" s="1087"/>
      <c r="AGT302" s="1087"/>
      <c r="AGU302" s="1087"/>
      <c r="AGV302" s="1087"/>
      <c r="AGW302" s="1087"/>
      <c r="AGX302" s="1087"/>
      <c r="AGY302" s="1087"/>
      <c r="AGZ302" s="1087"/>
      <c r="AHA302" s="1087"/>
      <c r="AHB302" s="1087"/>
      <c r="AHC302" s="1087"/>
      <c r="AHD302" s="1087"/>
      <c r="AHE302" s="1087"/>
      <c r="AHF302" s="1087"/>
      <c r="AHG302" s="1087"/>
      <c r="AHH302" s="1087"/>
      <c r="AHI302" s="1087"/>
      <c r="AHJ302" s="1087"/>
      <c r="AHK302" s="1087"/>
      <c r="AHL302" s="1087"/>
      <c r="AHM302" s="1087"/>
      <c r="AHN302" s="1087"/>
      <c r="AHO302" s="1087"/>
      <c r="AHP302" s="1087"/>
      <c r="AHQ302" s="1087"/>
      <c r="AHR302" s="1087"/>
      <c r="AHS302" s="1087"/>
      <c r="AHT302" s="1087"/>
      <c r="AHU302" s="1087"/>
      <c r="AHV302" s="1087"/>
      <c r="AHW302" s="1087"/>
      <c r="AHX302" s="1087"/>
      <c r="AHY302" s="1087"/>
      <c r="AHZ302" s="1087"/>
      <c r="AIA302" s="1087"/>
      <c r="AIB302" s="1087"/>
      <c r="AIC302" s="1087"/>
      <c r="AID302" s="1087"/>
      <c r="AIE302" s="1087"/>
      <c r="AIF302" s="1087"/>
      <c r="AIG302" s="1087"/>
      <c r="AIH302" s="1087"/>
      <c r="AII302" s="1087"/>
      <c r="AIJ302" s="1087"/>
      <c r="AIK302" s="1087"/>
      <c r="AIL302" s="1087"/>
      <c r="AIM302" s="1087"/>
      <c r="AIN302" s="1087"/>
      <c r="AIO302" s="1087"/>
      <c r="AIP302" s="1087"/>
      <c r="AIQ302" s="1087"/>
      <c r="AIR302" s="1087"/>
      <c r="AIS302" s="1087"/>
      <c r="AIT302" s="1087"/>
      <c r="AIU302" s="1087"/>
      <c r="AIV302" s="1087"/>
      <c r="AIW302" s="1087"/>
      <c r="AIX302" s="1087"/>
      <c r="AIY302" s="1087"/>
      <c r="AIZ302" s="1087"/>
      <c r="AJA302" s="1087"/>
      <c r="AJB302" s="1087"/>
      <c r="AJC302" s="1087"/>
      <c r="AJD302" s="1087"/>
      <c r="AJE302" s="1087"/>
      <c r="AJF302" s="1087"/>
      <c r="AJG302" s="1087"/>
      <c r="AJH302" s="1087"/>
      <c r="AJI302" s="1087"/>
      <c r="AJJ302" s="1087"/>
      <c r="AJK302" s="1087"/>
      <c r="AJL302" s="1087"/>
      <c r="AJM302" s="1087"/>
      <c r="AJN302" s="1087"/>
      <c r="AJO302" s="1087"/>
      <c r="AJP302" s="1087"/>
      <c r="AJQ302" s="1087"/>
      <c r="AJR302" s="1087"/>
      <c r="AJS302" s="1087"/>
      <c r="AJT302" s="1087"/>
      <c r="AJU302" s="1087"/>
      <c r="AJV302" s="1087"/>
      <c r="AJW302" s="1087"/>
      <c r="AJX302" s="1087"/>
      <c r="AJY302" s="1087"/>
      <c r="AJZ302" s="1087"/>
      <c r="AKA302" s="1087"/>
      <c r="AKB302" s="1087"/>
      <c r="AKC302" s="1087"/>
      <c r="AKD302" s="1087"/>
      <c r="AKE302" s="1087"/>
      <c r="AKF302" s="1087"/>
      <c r="AKG302" s="1087"/>
      <c r="AKH302" s="1087"/>
      <c r="AKI302" s="1087"/>
      <c r="AKJ302" s="1087"/>
      <c r="AKK302" s="1087"/>
      <c r="AKL302" s="1087"/>
      <c r="AKM302" s="1087"/>
      <c r="AKN302" s="1087"/>
      <c r="AKO302" s="1087"/>
      <c r="AKP302" s="1087"/>
      <c r="AKQ302" s="1087"/>
      <c r="AKR302" s="1087"/>
      <c r="AKS302" s="1087"/>
      <c r="AKT302" s="1087"/>
      <c r="AKU302" s="1087"/>
      <c r="AKV302" s="1087"/>
      <c r="AKW302" s="1087"/>
      <c r="AKX302" s="1087"/>
      <c r="AKY302" s="1087"/>
      <c r="AKZ302" s="1087"/>
      <c r="ALA302" s="1087"/>
      <c r="ALB302" s="1087"/>
      <c r="ALC302" s="1087"/>
      <c r="ALD302" s="1087"/>
      <c r="ALE302" s="1087"/>
      <c r="ALF302" s="1087"/>
      <c r="ALG302" s="1087"/>
      <c r="ALH302" s="1087"/>
      <c r="ALI302" s="1087"/>
      <c r="ALJ302" s="1087"/>
      <c r="ALK302" s="1087"/>
      <c r="ALL302" s="1087"/>
      <c r="ALM302" s="1087"/>
      <c r="ALN302" s="1087"/>
      <c r="ALO302" s="1087"/>
      <c r="ALP302" s="1087"/>
      <c r="ALQ302" s="1087"/>
      <c r="ALR302" s="1087"/>
      <c r="ALS302" s="1087"/>
      <c r="ALT302" s="1087"/>
      <c r="ALU302" s="1087"/>
      <c r="ALV302" s="1087"/>
      <c r="ALW302" s="1087"/>
      <c r="ALX302" s="1087"/>
      <c r="ALY302" s="1087"/>
      <c r="ALZ302" s="1087"/>
      <c r="AMA302" s="1087"/>
      <c r="AMB302" s="1087"/>
      <c r="AMC302" s="1087"/>
      <c r="AMD302" s="1087"/>
      <c r="AME302" s="1087"/>
      <c r="AMF302" s="1087"/>
      <c r="AMG302" s="1087"/>
      <c r="AMH302" s="1087"/>
    </row>
    <row r="303" spans="1:1024" s="793" customFormat="1" ht="12" x14ac:dyDescent="0.2">
      <c r="A303" s="1113" t="s">
        <v>2909</v>
      </c>
      <c r="B303" s="793" t="s">
        <v>2910</v>
      </c>
      <c r="C303" s="1085">
        <v>852999502</v>
      </c>
      <c r="D303" s="1085">
        <v>113135259.65000001</v>
      </c>
      <c r="E303" s="1085">
        <v>966134761.64999998</v>
      </c>
      <c r="F303" s="1085">
        <v>430040850.25</v>
      </c>
      <c r="G303" s="1085">
        <v>536093911.39999998</v>
      </c>
      <c r="H303" s="1357">
        <f t="shared" si="8"/>
        <v>0.44511476796007282</v>
      </c>
      <c r="I303" s="1087"/>
      <c r="J303" s="1087"/>
      <c r="K303" s="1087"/>
      <c r="L303" s="1087"/>
      <c r="M303" s="1087"/>
      <c r="N303" s="1087"/>
      <c r="O303" s="1087"/>
      <c r="P303" s="1087"/>
      <c r="Q303" s="1087"/>
      <c r="R303" s="1087"/>
      <c r="S303" s="1087"/>
      <c r="T303" s="1087"/>
      <c r="U303" s="1087"/>
      <c r="V303" s="1087"/>
      <c r="W303" s="1087"/>
      <c r="X303" s="1087"/>
      <c r="Y303" s="1087"/>
      <c r="Z303" s="1087"/>
      <c r="AA303" s="1087"/>
      <c r="AB303" s="1087"/>
      <c r="AC303" s="1087"/>
      <c r="AD303" s="1087"/>
      <c r="AE303" s="1087"/>
      <c r="AF303" s="1087"/>
      <c r="AG303" s="1087"/>
      <c r="AH303" s="1087"/>
      <c r="AI303" s="1087"/>
      <c r="AJ303" s="1087"/>
      <c r="AK303" s="1087"/>
      <c r="AL303" s="1087"/>
      <c r="AM303" s="1087"/>
      <c r="AN303" s="1087"/>
      <c r="AO303" s="1087"/>
      <c r="AP303" s="1087"/>
      <c r="AQ303" s="1087"/>
      <c r="AR303" s="1087"/>
      <c r="AS303" s="1087"/>
      <c r="AT303" s="1087"/>
      <c r="AU303" s="1087"/>
      <c r="AV303" s="1087"/>
      <c r="AW303" s="1087"/>
      <c r="AX303" s="1087"/>
      <c r="AY303" s="1087"/>
      <c r="AZ303" s="1087"/>
      <c r="BA303" s="1087"/>
      <c r="BB303" s="1087"/>
      <c r="BC303" s="1087"/>
      <c r="BD303" s="1087"/>
      <c r="BE303" s="1087"/>
      <c r="BF303" s="1087"/>
      <c r="BG303" s="1087"/>
      <c r="BH303" s="1087"/>
      <c r="BI303" s="1087"/>
      <c r="BJ303" s="1087"/>
      <c r="BK303" s="1087"/>
      <c r="BL303" s="1087"/>
      <c r="BM303" s="1087"/>
      <c r="BN303" s="1087"/>
      <c r="BO303" s="1087"/>
      <c r="BP303" s="1087"/>
      <c r="BQ303" s="1087"/>
      <c r="BR303" s="1087"/>
      <c r="BS303" s="1087"/>
      <c r="BT303" s="1087"/>
      <c r="BU303" s="1087"/>
      <c r="BV303" s="1087"/>
      <c r="BW303" s="1087"/>
      <c r="BX303" s="1087"/>
      <c r="BY303" s="1087"/>
      <c r="BZ303" s="1087"/>
      <c r="CA303" s="1087"/>
      <c r="CB303" s="1087"/>
      <c r="CC303" s="1087"/>
      <c r="CD303" s="1087"/>
      <c r="CE303" s="1087"/>
      <c r="CF303" s="1087"/>
      <c r="CG303" s="1087"/>
      <c r="CH303" s="1087"/>
      <c r="CI303" s="1087"/>
      <c r="CJ303" s="1087"/>
      <c r="CK303" s="1087"/>
      <c r="CL303" s="1087"/>
      <c r="CM303" s="1087"/>
      <c r="CN303" s="1087"/>
      <c r="CO303" s="1087"/>
      <c r="CP303" s="1087"/>
      <c r="CQ303" s="1087"/>
      <c r="CR303" s="1087"/>
      <c r="CS303" s="1087"/>
      <c r="CT303" s="1087"/>
      <c r="CU303" s="1087"/>
      <c r="CV303" s="1087"/>
      <c r="CW303" s="1087"/>
      <c r="CX303" s="1087"/>
      <c r="CY303" s="1087"/>
      <c r="CZ303" s="1087"/>
      <c r="DA303" s="1087"/>
      <c r="DB303" s="1087"/>
      <c r="DC303" s="1087"/>
      <c r="DD303" s="1087"/>
      <c r="DE303" s="1087"/>
      <c r="DF303" s="1087"/>
      <c r="DG303" s="1087"/>
      <c r="DH303" s="1087"/>
      <c r="DI303" s="1087"/>
      <c r="DJ303" s="1087"/>
      <c r="DK303" s="1087"/>
      <c r="DL303" s="1087"/>
      <c r="DM303" s="1087"/>
      <c r="DN303" s="1087"/>
      <c r="DO303" s="1087"/>
      <c r="DP303" s="1087"/>
      <c r="DQ303" s="1087"/>
      <c r="DR303" s="1087"/>
      <c r="DS303" s="1087"/>
      <c r="DT303" s="1087"/>
      <c r="DU303" s="1087"/>
      <c r="DV303" s="1087"/>
      <c r="DW303" s="1087"/>
      <c r="DX303" s="1087"/>
      <c r="DY303" s="1087"/>
      <c r="DZ303" s="1087"/>
      <c r="EA303" s="1087"/>
      <c r="EB303" s="1087"/>
      <c r="EC303" s="1087"/>
      <c r="ED303" s="1087"/>
      <c r="EE303" s="1087"/>
      <c r="EF303" s="1087"/>
      <c r="EG303" s="1087"/>
      <c r="EH303" s="1087"/>
      <c r="EI303" s="1087"/>
      <c r="EJ303" s="1087"/>
      <c r="EK303" s="1087"/>
      <c r="EL303" s="1087"/>
      <c r="EM303" s="1087"/>
      <c r="EN303" s="1087"/>
      <c r="EO303" s="1087"/>
      <c r="EP303" s="1087"/>
      <c r="EQ303" s="1087"/>
      <c r="ER303" s="1087"/>
      <c r="ES303" s="1087"/>
      <c r="ET303" s="1087"/>
      <c r="EU303" s="1087"/>
      <c r="EV303" s="1087"/>
      <c r="EW303" s="1087"/>
      <c r="EX303" s="1087"/>
      <c r="EY303" s="1087"/>
      <c r="EZ303" s="1087"/>
      <c r="FA303" s="1087"/>
      <c r="FB303" s="1087"/>
      <c r="FC303" s="1087"/>
      <c r="FD303" s="1087"/>
      <c r="FE303" s="1087"/>
      <c r="FF303" s="1087"/>
      <c r="FG303" s="1087"/>
      <c r="FH303" s="1087"/>
      <c r="FI303" s="1087"/>
      <c r="FJ303" s="1087"/>
      <c r="FK303" s="1087"/>
      <c r="FL303" s="1087"/>
      <c r="FM303" s="1087"/>
      <c r="FN303" s="1087"/>
      <c r="FO303" s="1087"/>
      <c r="FP303" s="1087"/>
      <c r="FQ303" s="1087"/>
      <c r="FR303" s="1087"/>
      <c r="FS303" s="1087"/>
      <c r="FT303" s="1087"/>
      <c r="FU303" s="1087"/>
      <c r="FV303" s="1087"/>
      <c r="FW303" s="1087"/>
      <c r="FX303" s="1087"/>
      <c r="FY303" s="1087"/>
      <c r="FZ303" s="1087"/>
      <c r="GA303" s="1087"/>
      <c r="GB303" s="1087"/>
      <c r="GC303" s="1087"/>
      <c r="GD303" s="1087"/>
      <c r="GE303" s="1087"/>
      <c r="GF303" s="1087"/>
      <c r="GG303" s="1087"/>
      <c r="GH303" s="1087"/>
      <c r="GI303" s="1087"/>
      <c r="GJ303" s="1087"/>
      <c r="GK303" s="1087"/>
      <c r="GL303" s="1087"/>
      <c r="GM303" s="1087"/>
      <c r="GN303" s="1087"/>
      <c r="GO303" s="1087"/>
      <c r="GP303" s="1087"/>
      <c r="GQ303" s="1087"/>
      <c r="GR303" s="1087"/>
      <c r="GS303" s="1087"/>
      <c r="GT303" s="1087"/>
      <c r="GU303" s="1087"/>
      <c r="GV303" s="1087"/>
      <c r="GW303" s="1087"/>
      <c r="GX303" s="1087"/>
      <c r="GY303" s="1087"/>
      <c r="GZ303" s="1087"/>
      <c r="HA303" s="1087"/>
      <c r="HB303" s="1087"/>
      <c r="HC303" s="1087"/>
      <c r="HD303" s="1087"/>
      <c r="HE303" s="1087"/>
      <c r="HF303" s="1087"/>
      <c r="HG303" s="1087"/>
      <c r="HH303" s="1087"/>
      <c r="HI303" s="1087"/>
      <c r="HJ303" s="1087"/>
      <c r="HK303" s="1087"/>
      <c r="HL303" s="1087"/>
      <c r="HM303" s="1087"/>
      <c r="HN303" s="1087"/>
      <c r="HO303" s="1087"/>
      <c r="HP303" s="1087"/>
      <c r="HQ303" s="1087"/>
      <c r="HR303" s="1087"/>
      <c r="HS303" s="1087"/>
      <c r="HT303" s="1087"/>
      <c r="HU303" s="1087"/>
      <c r="HV303" s="1087"/>
      <c r="HW303" s="1087"/>
      <c r="HX303" s="1087"/>
      <c r="HY303" s="1087"/>
      <c r="HZ303" s="1087"/>
      <c r="IA303" s="1087"/>
      <c r="IB303" s="1087"/>
      <c r="IC303" s="1087"/>
      <c r="ID303" s="1087"/>
      <c r="IE303" s="1087"/>
      <c r="IF303" s="1087"/>
      <c r="IG303" s="1087"/>
      <c r="IH303" s="1087"/>
      <c r="II303" s="1087"/>
      <c r="IJ303" s="1087"/>
      <c r="IK303" s="1087"/>
      <c r="IL303" s="1087"/>
      <c r="IM303" s="1087"/>
      <c r="IN303" s="1087"/>
      <c r="IO303" s="1087"/>
      <c r="IP303" s="1087"/>
      <c r="IQ303" s="1087"/>
      <c r="IR303" s="1087"/>
      <c r="IS303" s="1087"/>
      <c r="IT303" s="1087"/>
      <c r="IU303" s="1087"/>
      <c r="IV303" s="1087"/>
      <c r="IW303" s="1087"/>
      <c r="IX303" s="1087"/>
      <c r="IY303" s="1087"/>
      <c r="IZ303" s="1087"/>
      <c r="JA303" s="1087"/>
      <c r="JB303" s="1087"/>
      <c r="JC303" s="1087"/>
      <c r="JD303" s="1087"/>
      <c r="JE303" s="1087"/>
      <c r="JF303" s="1087"/>
      <c r="JG303" s="1087"/>
      <c r="JH303" s="1087"/>
      <c r="JI303" s="1087"/>
      <c r="JJ303" s="1087"/>
      <c r="JK303" s="1087"/>
      <c r="JL303" s="1087"/>
      <c r="JM303" s="1087"/>
      <c r="JN303" s="1087"/>
      <c r="JO303" s="1087"/>
      <c r="JP303" s="1087"/>
      <c r="JQ303" s="1087"/>
      <c r="JR303" s="1087"/>
      <c r="JS303" s="1087"/>
      <c r="JT303" s="1087"/>
      <c r="JU303" s="1087"/>
      <c r="JV303" s="1087"/>
      <c r="JW303" s="1087"/>
      <c r="JX303" s="1087"/>
      <c r="JY303" s="1087"/>
      <c r="JZ303" s="1087"/>
      <c r="KA303" s="1087"/>
      <c r="KB303" s="1087"/>
      <c r="KC303" s="1087"/>
      <c r="KD303" s="1087"/>
      <c r="KE303" s="1087"/>
      <c r="KF303" s="1087"/>
      <c r="KG303" s="1087"/>
      <c r="KH303" s="1087"/>
      <c r="KI303" s="1087"/>
      <c r="KJ303" s="1087"/>
      <c r="KK303" s="1087"/>
      <c r="KL303" s="1087"/>
      <c r="KM303" s="1087"/>
      <c r="KN303" s="1087"/>
      <c r="KO303" s="1087"/>
      <c r="KP303" s="1087"/>
      <c r="KQ303" s="1087"/>
      <c r="KR303" s="1087"/>
      <c r="KS303" s="1087"/>
      <c r="KT303" s="1087"/>
      <c r="KU303" s="1087"/>
      <c r="KV303" s="1087"/>
      <c r="KW303" s="1087"/>
      <c r="KX303" s="1087"/>
      <c r="KY303" s="1087"/>
      <c r="KZ303" s="1087"/>
      <c r="LA303" s="1087"/>
      <c r="LB303" s="1087"/>
      <c r="LC303" s="1087"/>
      <c r="LD303" s="1087"/>
      <c r="LE303" s="1087"/>
      <c r="LF303" s="1087"/>
      <c r="LG303" s="1087"/>
      <c r="LH303" s="1087"/>
      <c r="LI303" s="1087"/>
      <c r="LJ303" s="1087"/>
      <c r="LK303" s="1087"/>
      <c r="LL303" s="1087"/>
      <c r="LM303" s="1087"/>
      <c r="LN303" s="1087"/>
      <c r="LO303" s="1087"/>
      <c r="LP303" s="1087"/>
      <c r="LQ303" s="1087"/>
      <c r="LR303" s="1087"/>
      <c r="LS303" s="1087"/>
      <c r="LT303" s="1087"/>
      <c r="LU303" s="1087"/>
      <c r="LV303" s="1087"/>
      <c r="LW303" s="1087"/>
      <c r="LX303" s="1087"/>
      <c r="LY303" s="1087"/>
      <c r="LZ303" s="1087"/>
      <c r="MA303" s="1087"/>
      <c r="MB303" s="1087"/>
      <c r="MC303" s="1087"/>
      <c r="MD303" s="1087"/>
      <c r="ME303" s="1087"/>
      <c r="MF303" s="1087"/>
      <c r="MG303" s="1087"/>
      <c r="MH303" s="1087"/>
      <c r="MI303" s="1087"/>
      <c r="MJ303" s="1087"/>
      <c r="MK303" s="1087"/>
      <c r="ML303" s="1087"/>
      <c r="MM303" s="1087"/>
      <c r="MN303" s="1087"/>
      <c r="MO303" s="1087"/>
      <c r="MP303" s="1087"/>
      <c r="MQ303" s="1087"/>
      <c r="MR303" s="1087"/>
      <c r="MS303" s="1087"/>
      <c r="MT303" s="1087"/>
      <c r="MU303" s="1087"/>
      <c r="MV303" s="1087"/>
      <c r="MW303" s="1087"/>
      <c r="MX303" s="1087"/>
      <c r="MY303" s="1087"/>
      <c r="MZ303" s="1087"/>
      <c r="NA303" s="1087"/>
      <c r="NB303" s="1087"/>
      <c r="NC303" s="1087"/>
      <c r="ND303" s="1087"/>
      <c r="NE303" s="1087"/>
      <c r="NF303" s="1087"/>
      <c r="NG303" s="1087"/>
      <c r="NH303" s="1087"/>
      <c r="NI303" s="1087"/>
      <c r="NJ303" s="1087"/>
      <c r="NK303" s="1087"/>
      <c r="NL303" s="1087"/>
      <c r="NM303" s="1087"/>
      <c r="NN303" s="1087"/>
      <c r="NO303" s="1087"/>
      <c r="NP303" s="1087"/>
      <c r="NQ303" s="1087"/>
      <c r="NR303" s="1087"/>
      <c r="NS303" s="1087"/>
      <c r="NT303" s="1087"/>
      <c r="NU303" s="1087"/>
      <c r="NV303" s="1087"/>
      <c r="NW303" s="1087"/>
      <c r="NX303" s="1087"/>
      <c r="NY303" s="1087"/>
      <c r="NZ303" s="1087"/>
      <c r="OA303" s="1087"/>
      <c r="OB303" s="1087"/>
      <c r="OC303" s="1087"/>
      <c r="OD303" s="1087"/>
      <c r="OE303" s="1087"/>
      <c r="OF303" s="1087"/>
      <c r="OG303" s="1087"/>
      <c r="OH303" s="1087"/>
      <c r="OI303" s="1087"/>
      <c r="OJ303" s="1087"/>
      <c r="OK303" s="1087"/>
      <c r="OL303" s="1087"/>
      <c r="OM303" s="1087"/>
      <c r="ON303" s="1087"/>
      <c r="OO303" s="1087"/>
      <c r="OP303" s="1087"/>
      <c r="OQ303" s="1087"/>
      <c r="OR303" s="1087"/>
      <c r="OS303" s="1087"/>
      <c r="OT303" s="1087"/>
      <c r="OU303" s="1087"/>
      <c r="OV303" s="1087"/>
      <c r="OW303" s="1087"/>
      <c r="OX303" s="1087"/>
      <c r="OY303" s="1087"/>
      <c r="OZ303" s="1087"/>
      <c r="PA303" s="1087"/>
      <c r="PB303" s="1087"/>
      <c r="PC303" s="1087"/>
      <c r="PD303" s="1087"/>
      <c r="PE303" s="1087"/>
      <c r="PF303" s="1087"/>
      <c r="PG303" s="1087"/>
      <c r="PH303" s="1087"/>
      <c r="PI303" s="1087"/>
      <c r="PJ303" s="1087"/>
      <c r="PK303" s="1087"/>
      <c r="PL303" s="1087"/>
      <c r="PM303" s="1087"/>
      <c r="PN303" s="1087"/>
      <c r="PO303" s="1087"/>
      <c r="PP303" s="1087"/>
      <c r="PQ303" s="1087"/>
      <c r="PR303" s="1087"/>
      <c r="PS303" s="1087"/>
      <c r="PT303" s="1087"/>
      <c r="PU303" s="1087"/>
      <c r="PV303" s="1087"/>
      <c r="PW303" s="1087"/>
      <c r="PX303" s="1087"/>
      <c r="PY303" s="1087"/>
      <c r="PZ303" s="1087"/>
      <c r="QA303" s="1087"/>
      <c r="QB303" s="1087"/>
      <c r="QC303" s="1087"/>
      <c r="QD303" s="1087"/>
      <c r="QE303" s="1087"/>
      <c r="QF303" s="1087"/>
      <c r="QG303" s="1087"/>
      <c r="QH303" s="1087"/>
      <c r="QI303" s="1087"/>
      <c r="QJ303" s="1087"/>
      <c r="QK303" s="1087"/>
      <c r="QL303" s="1087"/>
      <c r="QM303" s="1087"/>
      <c r="QN303" s="1087"/>
      <c r="QO303" s="1087"/>
      <c r="QP303" s="1087"/>
      <c r="QQ303" s="1087"/>
      <c r="QR303" s="1087"/>
      <c r="QS303" s="1087"/>
      <c r="QT303" s="1087"/>
      <c r="QU303" s="1087"/>
      <c r="QV303" s="1087"/>
      <c r="QW303" s="1087"/>
      <c r="QX303" s="1087"/>
      <c r="QY303" s="1087"/>
      <c r="QZ303" s="1087"/>
      <c r="RA303" s="1087"/>
      <c r="RB303" s="1087"/>
      <c r="RC303" s="1087"/>
      <c r="RD303" s="1087"/>
      <c r="RE303" s="1087"/>
      <c r="RF303" s="1087"/>
      <c r="RG303" s="1087"/>
      <c r="RH303" s="1087"/>
      <c r="RI303" s="1087"/>
      <c r="RJ303" s="1087"/>
      <c r="RK303" s="1087"/>
      <c r="RL303" s="1087"/>
      <c r="RM303" s="1087"/>
      <c r="RN303" s="1087"/>
      <c r="RO303" s="1087"/>
      <c r="RP303" s="1087"/>
      <c r="RQ303" s="1087"/>
      <c r="RR303" s="1087"/>
      <c r="RS303" s="1087"/>
      <c r="RT303" s="1087"/>
      <c r="RU303" s="1087"/>
      <c r="RV303" s="1087"/>
      <c r="RW303" s="1087"/>
      <c r="RX303" s="1087"/>
      <c r="RY303" s="1087"/>
      <c r="RZ303" s="1087"/>
      <c r="SA303" s="1087"/>
      <c r="SB303" s="1087"/>
      <c r="SC303" s="1087"/>
      <c r="SD303" s="1087"/>
      <c r="SE303" s="1087"/>
      <c r="SF303" s="1087"/>
      <c r="SG303" s="1087"/>
      <c r="SH303" s="1087"/>
      <c r="SI303" s="1087"/>
      <c r="SJ303" s="1087"/>
      <c r="SK303" s="1087"/>
      <c r="SL303" s="1087"/>
      <c r="SM303" s="1087"/>
      <c r="SN303" s="1087"/>
      <c r="SO303" s="1087"/>
      <c r="SP303" s="1087"/>
      <c r="SQ303" s="1087"/>
      <c r="SR303" s="1087"/>
      <c r="SS303" s="1087"/>
      <c r="ST303" s="1087"/>
      <c r="SU303" s="1087"/>
      <c r="SV303" s="1087"/>
      <c r="SW303" s="1087"/>
      <c r="SX303" s="1087"/>
      <c r="SY303" s="1087"/>
      <c r="SZ303" s="1087"/>
      <c r="TA303" s="1087"/>
      <c r="TB303" s="1087"/>
      <c r="TC303" s="1087"/>
      <c r="TD303" s="1087"/>
      <c r="TE303" s="1087"/>
      <c r="TF303" s="1087"/>
      <c r="TG303" s="1087"/>
      <c r="TH303" s="1087"/>
      <c r="TI303" s="1087"/>
      <c r="TJ303" s="1087"/>
      <c r="TK303" s="1087"/>
      <c r="TL303" s="1087"/>
      <c r="TM303" s="1087"/>
      <c r="TN303" s="1087"/>
      <c r="TO303" s="1087"/>
      <c r="TP303" s="1087"/>
      <c r="TQ303" s="1087"/>
      <c r="TR303" s="1087"/>
      <c r="TS303" s="1087"/>
      <c r="TT303" s="1087"/>
      <c r="TU303" s="1087"/>
      <c r="TV303" s="1087"/>
      <c r="TW303" s="1087"/>
      <c r="TX303" s="1087"/>
      <c r="TY303" s="1087"/>
      <c r="TZ303" s="1087"/>
      <c r="UA303" s="1087"/>
      <c r="UB303" s="1087"/>
      <c r="UC303" s="1087"/>
      <c r="UD303" s="1087"/>
      <c r="UE303" s="1087"/>
      <c r="UF303" s="1087"/>
      <c r="UG303" s="1087"/>
      <c r="UH303" s="1087"/>
      <c r="UI303" s="1087"/>
      <c r="UJ303" s="1087"/>
      <c r="UK303" s="1087"/>
      <c r="UL303" s="1087"/>
      <c r="UM303" s="1087"/>
      <c r="UN303" s="1087"/>
      <c r="UO303" s="1087"/>
      <c r="UP303" s="1087"/>
      <c r="UQ303" s="1087"/>
      <c r="UR303" s="1087"/>
      <c r="US303" s="1087"/>
      <c r="UT303" s="1087"/>
      <c r="UU303" s="1087"/>
      <c r="UV303" s="1087"/>
      <c r="UW303" s="1087"/>
      <c r="UX303" s="1087"/>
      <c r="UY303" s="1087"/>
      <c r="UZ303" s="1087"/>
      <c r="VA303" s="1087"/>
      <c r="VB303" s="1087"/>
      <c r="VC303" s="1087"/>
      <c r="VD303" s="1087"/>
      <c r="VE303" s="1087"/>
      <c r="VF303" s="1087"/>
      <c r="VG303" s="1087"/>
      <c r="VH303" s="1087"/>
      <c r="VI303" s="1087"/>
      <c r="VJ303" s="1087"/>
      <c r="VK303" s="1087"/>
      <c r="VL303" s="1087"/>
      <c r="VM303" s="1087"/>
      <c r="VN303" s="1087"/>
      <c r="VO303" s="1087"/>
      <c r="VP303" s="1087"/>
      <c r="VQ303" s="1087"/>
      <c r="VR303" s="1087"/>
      <c r="VS303" s="1087"/>
      <c r="VT303" s="1087"/>
      <c r="VU303" s="1087"/>
      <c r="VV303" s="1087"/>
      <c r="VW303" s="1087"/>
      <c r="VX303" s="1087"/>
      <c r="VY303" s="1087"/>
      <c r="VZ303" s="1087"/>
      <c r="WA303" s="1087"/>
      <c r="WB303" s="1087"/>
      <c r="WC303" s="1087"/>
      <c r="WD303" s="1087"/>
      <c r="WE303" s="1087"/>
      <c r="WF303" s="1087"/>
      <c r="WG303" s="1087"/>
      <c r="WH303" s="1087"/>
      <c r="WI303" s="1087"/>
      <c r="WJ303" s="1087"/>
      <c r="WK303" s="1087"/>
      <c r="WL303" s="1087"/>
      <c r="WM303" s="1087"/>
      <c r="WN303" s="1087"/>
      <c r="WO303" s="1087"/>
      <c r="WP303" s="1087"/>
      <c r="WQ303" s="1087"/>
      <c r="WR303" s="1087"/>
      <c r="WS303" s="1087"/>
      <c r="WT303" s="1087"/>
      <c r="WU303" s="1087"/>
      <c r="WV303" s="1087"/>
      <c r="WW303" s="1087"/>
      <c r="WX303" s="1087"/>
      <c r="WY303" s="1087"/>
      <c r="WZ303" s="1087"/>
      <c r="XA303" s="1087"/>
      <c r="XB303" s="1087"/>
      <c r="XC303" s="1087"/>
      <c r="XD303" s="1087"/>
      <c r="XE303" s="1087"/>
      <c r="XF303" s="1087"/>
      <c r="XG303" s="1087"/>
      <c r="XH303" s="1087"/>
      <c r="XI303" s="1087"/>
      <c r="XJ303" s="1087"/>
      <c r="XK303" s="1087"/>
      <c r="XL303" s="1087"/>
      <c r="XM303" s="1087"/>
      <c r="XN303" s="1087"/>
      <c r="XO303" s="1087"/>
      <c r="XP303" s="1087"/>
      <c r="XQ303" s="1087"/>
      <c r="XR303" s="1087"/>
      <c r="XS303" s="1087"/>
      <c r="XT303" s="1087"/>
      <c r="XU303" s="1087"/>
      <c r="XV303" s="1087"/>
      <c r="XW303" s="1087"/>
      <c r="XX303" s="1087"/>
      <c r="XY303" s="1087"/>
      <c r="XZ303" s="1087"/>
      <c r="YA303" s="1087"/>
      <c r="YB303" s="1087"/>
      <c r="YC303" s="1087"/>
      <c r="YD303" s="1087"/>
      <c r="YE303" s="1087"/>
      <c r="YF303" s="1087"/>
      <c r="YG303" s="1087"/>
      <c r="YH303" s="1087"/>
      <c r="YI303" s="1087"/>
      <c r="YJ303" s="1087"/>
      <c r="YK303" s="1087"/>
      <c r="YL303" s="1087"/>
      <c r="YM303" s="1087"/>
      <c r="YN303" s="1087"/>
      <c r="YO303" s="1087"/>
      <c r="YP303" s="1087"/>
      <c r="YQ303" s="1087"/>
      <c r="YR303" s="1087"/>
      <c r="YS303" s="1087"/>
      <c r="YT303" s="1087"/>
      <c r="YU303" s="1087"/>
      <c r="YV303" s="1087"/>
      <c r="YW303" s="1087"/>
      <c r="YX303" s="1087"/>
      <c r="YY303" s="1087"/>
      <c r="YZ303" s="1087"/>
      <c r="ZA303" s="1087"/>
      <c r="ZB303" s="1087"/>
      <c r="ZC303" s="1087"/>
      <c r="ZD303" s="1087"/>
      <c r="ZE303" s="1087"/>
      <c r="ZF303" s="1087"/>
      <c r="ZG303" s="1087"/>
      <c r="ZH303" s="1087"/>
      <c r="ZI303" s="1087"/>
      <c r="ZJ303" s="1087"/>
      <c r="ZK303" s="1087"/>
      <c r="ZL303" s="1087"/>
      <c r="ZM303" s="1087"/>
      <c r="ZN303" s="1087"/>
      <c r="ZO303" s="1087"/>
      <c r="ZP303" s="1087"/>
      <c r="ZQ303" s="1087"/>
      <c r="ZR303" s="1087"/>
      <c r="ZS303" s="1087"/>
      <c r="ZT303" s="1087"/>
      <c r="ZU303" s="1087"/>
      <c r="ZV303" s="1087"/>
      <c r="ZW303" s="1087"/>
      <c r="ZX303" s="1087"/>
      <c r="ZY303" s="1087"/>
      <c r="ZZ303" s="1087"/>
      <c r="AAA303" s="1087"/>
      <c r="AAB303" s="1087"/>
      <c r="AAC303" s="1087"/>
      <c r="AAD303" s="1087"/>
      <c r="AAE303" s="1087"/>
      <c r="AAF303" s="1087"/>
      <c r="AAG303" s="1087"/>
      <c r="AAH303" s="1087"/>
      <c r="AAI303" s="1087"/>
      <c r="AAJ303" s="1087"/>
      <c r="AAK303" s="1087"/>
      <c r="AAL303" s="1087"/>
      <c r="AAM303" s="1087"/>
      <c r="AAN303" s="1087"/>
      <c r="AAO303" s="1087"/>
      <c r="AAP303" s="1087"/>
      <c r="AAQ303" s="1087"/>
      <c r="AAR303" s="1087"/>
      <c r="AAS303" s="1087"/>
      <c r="AAT303" s="1087"/>
      <c r="AAU303" s="1087"/>
      <c r="AAV303" s="1087"/>
      <c r="AAW303" s="1087"/>
      <c r="AAX303" s="1087"/>
      <c r="AAY303" s="1087"/>
      <c r="AAZ303" s="1087"/>
      <c r="ABA303" s="1087"/>
      <c r="ABB303" s="1087"/>
      <c r="ABC303" s="1087"/>
      <c r="ABD303" s="1087"/>
      <c r="ABE303" s="1087"/>
      <c r="ABF303" s="1087"/>
      <c r="ABG303" s="1087"/>
      <c r="ABH303" s="1087"/>
      <c r="ABI303" s="1087"/>
      <c r="ABJ303" s="1087"/>
      <c r="ABK303" s="1087"/>
      <c r="ABL303" s="1087"/>
      <c r="ABM303" s="1087"/>
      <c r="ABN303" s="1087"/>
      <c r="ABO303" s="1087"/>
      <c r="ABP303" s="1087"/>
      <c r="ABQ303" s="1087"/>
      <c r="ABR303" s="1087"/>
      <c r="ABS303" s="1087"/>
      <c r="ABT303" s="1087"/>
      <c r="ABU303" s="1087"/>
      <c r="ABV303" s="1087"/>
      <c r="ABW303" s="1087"/>
      <c r="ABX303" s="1087"/>
      <c r="ABY303" s="1087"/>
      <c r="ABZ303" s="1087"/>
      <c r="ACA303" s="1087"/>
      <c r="ACB303" s="1087"/>
      <c r="ACC303" s="1087"/>
      <c r="ACD303" s="1087"/>
      <c r="ACE303" s="1087"/>
      <c r="ACF303" s="1087"/>
      <c r="ACG303" s="1087"/>
      <c r="ACH303" s="1087"/>
      <c r="ACI303" s="1087"/>
      <c r="ACJ303" s="1087"/>
      <c r="ACK303" s="1087"/>
      <c r="ACL303" s="1087"/>
      <c r="ACM303" s="1087"/>
      <c r="ACN303" s="1087"/>
      <c r="ACO303" s="1087"/>
      <c r="ACP303" s="1087"/>
      <c r="ACQ303" s="1087"/>
      <c r="ACR303" s="1087"/>
      <c r="ACS303" s="1087"/>
      <c r="ACT303" s="1087"/>
      <c r="ACU303" s="1087"/>
      <c r="ACV303" s="1087"/>
      <c r="ACW303" s="1087"/>
      <c r="ACX303" s="1087"/>
      <c r="ACY303" s="1087"/>
      <c r="ACZ303" s="1087"/>
      <c r="ADA303" s="1087"/>
      <c r="ADB303" s="1087"/>
      <c r="ADC303" s="1087"/>
      <c r="ADD303" s="1087"/>
      <c r="ADE303" s="1087"/>
      <c r="ADF303" s="1087"/>
      <c r="ADG303" s="1087"/>
      <c r="ADH303" s="1087"/>
      <c r="ADI303" s="1087"/>
      <c r="ADJ303" s="1087"/>
      <c r="ADK303" s="1087"/>
      <c r="ADL303" s="1087"/>
      <c r="ADM303" s="1087"/>
      <c r="ADN303" s="1087"/>
      <c r="ADO303" s="1087"/>
      <c r="ADP303" s="1087"/>
      <c r="ADQ303" s="1087"/>
      <c r="ADR303" s="1087"/>
      <c r="ADS303" s="1087"/>
      <c r="ADT303" s="1087"/>
      <c r="ADU303" s="1087"/>
      <c r="ADV303" s="1087"/>
      <c r="ADW303" s="1087"/>
      <c r="ADX303" s="1087"/>
      <c r="ADY303" s="1087"/>
      <c r="ADZ303" s="1087"/>
      <c r="AEA303" s="1087"/>
      <c r="AEB303" s="1087"/>
      <c r="AEC303" s="1087"/>
      <c r="AED303" s="1087"/>
      <c r="AEE303" s="1087"/>
      <c r="AEF303" s="1087"/>
      <c r="AEG303" s="1087"/>
      <c r="AEH303" s="1087"/>
      <c r="AEI303" s="1087"/>
      <c r="AEJ303" s="1087"/>
      <c r="AEK303" s="1087"/>
      <c r="AEL303" s="1087"/>
      <c r="AEM303" s="1087"/>
      <c r="AEN303" s="1087"/>
      <c r="AEO303" s="1087"/>
      <c r="AEP303" s="1087"/>
      <c r="AEQ303" s="1087"/>
      <c r="AER303" s="1087"/>
      <c r="AES303" s="1087"/>
      <c r="AET303" s="1087"/>
      <c r="AEU303" s="1087"/>
      <c r="AEV303" s="1087"/>
      <c r="AEW303" s="1087"/>
      <c r="AEX303" s="1087"/>
      <c r="AEY303" s="1087"/>
      <c r="AEZ303" s="1087"/>
      <c r="AFA303" s="1087"/>
      <c r="AFB303" s="1087"/>
      <c r="AFC303" s="1087"/>
      <c r="AFD303" s="1087"/>
      <c r="AFE303" s="1087"/>
      <c r="AFF303" s="1087"/>
      <c r="AFG303" s="1087"/>
      <c r="AFH303" s="1087"/>
      <c r="AFI303" s="1087"/>
      <c r="AFJ303" s="1087"/>
      <c r="AFK303" s="1087"/>
      <c r="AFL303" s="1087"/>
      <c r="AFM303" s="1087"/>
      <c r="AFN303" s="1087"/>
      <c r="AFO303" s="1087"/>
      <c r="AFP303" s="1087"/>
      <c r="AFQ303" s="1087"/>
      <c r="AFR303" s="1087"/>
      <c r="AFS303" s="1087"/>
      <c r="AFT303" s="1087"/>
      <c r="AFU303" s="1087"/>
      <c r="AFV303" s="1087"/>
      <c r="AFW303" s="1087"/>
      <c r="AFX303" s="1087"/>
      <c r="AFY303" s="1087"/>
      <c r="AFZ303" s="1087"/>
      <c r="AGA303" s="1087"/>
      <c r="AGB303" s="1087"/>
      <c r="AGC303" s="1087"/>
      <c r="AGD303" s="1087"/>
      <c r="AGE303" s="1087"/>
      <c r="AGF303" s="1087"/>
      <c r="AGG303" s="1087"/>
      <c r="AGH303" s="1087"/>
      <c r="AGI303" s="1087"/>
      <c r="AGJ303" s="1087"/>
      <c r="AGK303" s="1087"/>
      <c r="AGL303" s="1087"/>
      <c r="AGM303" s="1087"/>
      <c r="AGN303" s="1087"/>
      <c r="AGO303" s="1087"/>
      <c r="AGP303" s="1087"/>
      <c r="AGQ303" s="1087"/>
      <c r="AGR303" s="1087"/>
      <c r="AGS303" s="1087"/>
      <c r="AGT303" s="1087"/>
      <c r="AGU303" s="1087"/>
      <c r="AGV303" s="1087"/>
      <c r="AGW303" s="1087"/>
      <c r="AGX303" s="1087"/>
      <c r="AGY303" s="1087"/>
      <c r="AGZ303" s="1087"/>
      <c r="AHA303" s="1087"/>
      <c r="AHB303" s="1087"/>
      <c r="AHC303" s="1087"/>
      <c r="AHD303" s="1087"/>
      <c r="AHE303" s="1087"/>
      <c r="AHF303" s="1087"/>
      <c r="AHG303" s="1087"/>
      <c r="AHH303" s="1087"/>
      <c r="AHI303" s="1087"/>
      <c r="AHJ303" s="1087"/>
      <c r="AHK303" s="1087"/>
      <c r="AHL303" s="1087"/>
      <c r="AHM303" s="1087"/>
      <c r="AHN303" s="1087"/>
      <c r="AHO303" s="1087"/>
      <c r="AHP303" s="1087"/>
      <c r="AHQ303" s="1087"/>
      <c r="AHR303" s="1087"/>
      <c r="AHS303" s="1087"/>
      <c r="AHT303" s="1087"/>
      <c r="AHU303" s="1087"/>
      <c r="AHV303" s="1087"/>
      <c r="AHW303" s="1087"/>
      <c r="AHX303" s="1087"/>
      <c r="AHY303" s="1087"/>
      <c r="AHZ303" s="1087"/>
      <c r="AIA303" s="1087"/>
      <c r="AIB303" s="1087"/>
      <c r="AIC303" s="1087"/>
      <c r="AID303" s="1087"/>
      <c r="AIE303" s="1087"/>
      <c r="AIF303" s="1087"/>
      <c r="AIG303" s="1087"/>
      <c r="AIH303" s="1087"/>
      <c r="AII303" s="1087"/>
      <c r="AIJ303" s="1087"/>
      <c r="AIK303" s="1087"/>
      <c r="AIL303" s="1087"/>
      <c r="AIM303" s="1087"/>
      <c r="AIN303" s="1087"/>
      <c r="AIO303" s="1087"/>
      <c r="AIP303" s="1087"/>
      <c r="AIQ303" s="1087"/>
      <c r="AIR303" s="1087"/>
      <c r="AIS303" s="1087"/>
      <c r="AIT303" s="1087"/>
      <c r="AIU303" s="1087"/>
      <c r="AIV303" s="1087"/>
      <c r="AIW303" s="1087"/>
      <c r="AIX303" s="1087"/>
      <c r="AIY303" s="1087"/>
      <c r="AIZ303" s="1087"/>
      <c r="AJA303" s="1087"/>
      <c r="AJB303" s="1087"/>
      <c r="AJC303" s="1087"/>
      <c r="AJD303" s="1087"/>
      <c r="AJE303" s="1087"/>
      <c r="AJF303" s="1087"/>
      <c r="AJG303" s="1087"/>
      <c r="AJH303" s="1087"/>
      <c r="AJI303" s="1087"/>
      <c r="AJJ303" s="1087"/>
      <c r="AJK303" s="1087"/>
      <c r="AJL303" s="1087"/>
      <c r="AJM303" s="1087"/>
      <c r="AJN303" s="1087"/>
      <c r="AJO303" s="1087"/>
      <c r="AJP303" s="1087"/>
      <c r="AJQ303" s="1087"/>
      <c r="AJR303" s="1087"/>
      <c r="AJS303" s="1087"/>
      <c r="AJT303" s="1087"/>
      <c r="AJU303" s="1087"/>
      <c r="AJV303" s="1087"/>
      <c r="AJW303" s="1087"/>
      <c r="AJX303" s="1087"/>
      <c r="AJY303" s="1087"/>
      <c r="AJZ303" s="1087"/>
      <c r="AKA303" s="1087"/>
      <c r="AKB303" s="1087"/>
      <c r="AKC303" s="1087"/>
      <c r="AKD303" s="1087"/>
      <c r="AKE303" s="1087"/>
      <c r="AKF303" s="1087"/>
      <c r="AKG303" s="1087"/>
      <c r="AKH303" s="1087"/>
      <c r="AKI303" s="1087"/>
      <c r="AKJ303" s="1087"/>
      <c r="AKK303" s="1087"/>
      <c r="AKL303" s="1087"/>
      <c r="AKM303" s="1087"/>
      <c r="AKN303" s="1087"/>
      <c r="AKO303" s="1087"/>
      <c r="AKP303" s="1087"/>
      <c r="AKQ303" s="1087"/>
      <c r="AKR303" s="1087"/>
      <c r="AKS303" s="1087"/>
      <c r="AKT303" s="1087"/>
      <c r="AKU303" s="1087"/>
      <c r="AKV303" s="1087"/>
      <c r="AKW303" s="1087"/>
      <c r="AKX303" s="1087"/>
      <c r="AKY303" s="1087"/>
      <c r="AKZ303" s="1087"/>
      <c r="ALA303" s="1087"/>
      <c r="ALB303" s="1087"/>
      <c r="ALC303" s="1087"/>
      <c r="ALD303" s="1087"/>
      <c r="ALE303" s="1087"/>
      <c r="ALF303" s="1087"/>
      <c r="ALG303" s="1087"/>
      <c r="ALH303" s="1087"/>
      <c r="ALI303" s="1087"/>
      <c r="ALJ303" s="1087"/>
      <c r="ALK303" s="1087"/>
      <c r="ALL303" s="1087"/>
      <c r="ALM303" s="1087"/>
      <c r="ALN303" s="1087"/>
      <c r="ALO303" s="1087"/>
      <c r="ALP303" s="1087"/>
      <c r="ALQ303" s="1087"/>
      <c r="ALR303" s="1087"/>
      <c r="ALS303" s="1087"/>
      <c r="ALT303" s="1087"/>
      <c r="ALU303" s="1087"/>
      <c r="ALV303" s="1087"/>
      <c r="ALW303" s="1087"/>
      <c r="ALX303" s="1087"/>
      <c r="ALY303" s="1087"/>
      <c r="ALZ303" s="1087"/>
      <c r="AMA303" s="1087"/>
      <c r="AMB303" s="1087"/>
      <c r="AMC303" s="1087"/>
      <c r="AMD303" s="1087"/>
      <c r="AME303" s="1087"/>
      <c r="AMF303" s="1087"/>
      <c r="AMG303" s="1087"/>
      <c r="AMH303" s="1087"/>
    </row>
    <row r="304" spans="1:1024" s="793" customFormat="1" ht="12" x14ac:dyDescent="0.2">
      <c r="A304" s="1113" t="s">
        <v>2911</v>
      </c>
      <c r="B304" s="793" t="s">
        <v>2912</v>
      </c>
      <c r="C304" s="1085">
        <v>1956319826.5</v>
      </c>
      <c r="D304" s="1085">
        <v>-37021405.219999999</v>
      </c>
      <c r="E304" s="1085">
        <v>1919298421.28</v>
      </c>
      <c r="F304" s="1085">
        <v>988509506.35000002</v>
      </c>
      <c r="G304" s="1085">
        <v>930788914.92999995</v>
      </c>
      <c r="H304" s="1357">
        <f t="shared" si="8"/>
        <v>0.51503689858232304</v>
      </c>
      <c r="I304" s="1087"/>
      <c r="J304" s="1087"/>
      <c r="K304" s="1087"/>
      <c r="L304" s="1087"/>
      <c r="M304" s="1087"/>
      <c r="N304" s="1087"/>
      <c r="O304" s="1087"/>
      <c r="P304" s="1087"/>
      <c r="Q304" s="1087"/>
      <c r="R304" s="1087"/>
      <c r="S304" s="1087"/>
      <c r="T304" s="1087"/>
      <c r="U304" s="1087"/>
      <c r="V304" s="1087"/>
      <c r="W304" s="1087"/>
      <c r="X304" s="1087"/>
      <c r="Y304" s="1087"/>
      <c r="Z304" s="1087"/>
      <c r="AA304" s="1087"/>
      <c r="AB304" s="1087"/>
      <c r="AC304" s="1087"/>
      <c r="AD304" s="1087"/>
      <c r="AE304" s="1087"/>
      <c r="AF304" s="1087"/>
      <c r="AG304" s="1087"/>
      <c r="AH304" s="1087"/>
      <c r="AI304" s="1087"/>
      <c r="AJ304" s="1087"/>
      <c r="AK304" s="1087"/>
      <c r="AL304" s="1087"/>
      <c r="AM304" s="1087"/>
      <c r="AN304" s="1087"/>
      <c r="AO304" s="1087"/>
      <c r="AP304" s="1087"/>
      <c r="AQ304" s="1087"/>
      <c r="AR304" s="1087"/>
      <c r="AS304" s="1087"/>
      <c r="AT304" s="1087"/>
      <c r="AU304" s="1087"/>
      <c r="AV304" s="1087"/>
      <c r="AW304" s="1087"/>
      <c r="AX304" s="1087"/>
      <c r="AY304" s="1087"/>
      <c r="AZ304" s="1087"/>
      <c r="BA304" s="1087"/>
      <c r="BB304" s="1087"/>
      <c r="BC304" s="1087"/>
      <c r="BD304" s="1087"/>
      <c r="BE304" s="1087"/>
      <c r="BF304" s="1087"/>
      <c r="BG304" s="1087"/>
      <c r="BH304" s="1087"/>
      <c r="BI304" s="1087"/>
      <c r="BJ304" s="1087"/>
      <c r="BK304" s="1087"/>
      <c r="BL304" s="1087"/>
      <c r="BM304" s="1087"/>
      <c r="BN304" s="1087"/>
      <c r="BO304" s="1087"/>
      <c r="BP304" s="1087"/>
      <c r="BQ304" s="1087"/>
      <c r="BR304" s="1087"/>
      <c r="BS304" s="1087"/>
      <c r="BT304" s="1087"/>
      <c r="BU304" s="1087"/>
      <c r="BV304" s="1087"/>
      <c r="BW304" s="1087"/>
      <c r="BX304" s="1087"/>
      <c r="BY304" s="1087"/>
      <c r="BZ304" s="1087"/>
      <c r="CA304" s="1087"/>
      <c r="CB304" s="1087"/>
      <c r="CC304" s="1087"/>
      <c r="CD304" s="1087"/>
      <c r="CE304" s="1087"/>
      <c r="CF304" s="1087"/>
      <c r="CG304" s="1087"/>
      <c r="CH304" s="1087"/>
      <c r="CI304" s="1087"/>
      <c r="CJ304" s="1087"/>
      <c r="CK304" s="1087"/>
      <c r="CL304" s="1087"/>
      <c r="CM304" s="1087"/>
      <c r="CN304" s="1087"/>
      <c r="CO304" s="1087"/>
      <c r="CP304" s="1087"/>
      <c r="CQ304" s="1087"/>
      <c r="CR304" s="1087"/>
      <c r="CS304" s="1087"/>
      <c r="CT304" s="1087"/>
      <c r="CU304" s="1087"/>
      <c r="CV304" s="1087"/>
      <c r="CW304" s="1087"/>
      <c r="CX304" s="1087"/>
      <c r="CY304" s="1087"/>
      <c r="CZ304" s="1087"/>
      <c r="DA304" s="1087"/>
      <c r="DB304" s="1087"/>
      <c r="DC304" s="1087"/>
      <c r="DD304" s="1087"/>
      <c r="DE304" s="1087"/>
      <c r="DF304" s="1087"/>
      <c r="DG304" s="1087"/>
      <c r="DH304" s="1087"/>
      <c r="DI304" s="1087"/>
      <c r="DJ304" s="1087"/>
      <c r="DK304" s="1087"/>
      <c r="DL304" s="1087"/>
      <c r="DM304" s="1087"/>
      <c r="DN304" s="1087"/>
      <c r="DO304" s="1087"/>
      <c r="DP304" s="1087"/>
      <c r="DQ304" s="1087"/>
      <c r="DR304" s="1087"/>
      <c r="DS304" s="1087"/>
      <c r="DT304" s="1087"/>
      <c r="DU304" s="1087"/>
      <c r="DV304" s="1087"/>
      <c r="DW304" s="1087"/>
      <c r="DX304" s="1087"/>
      <c r="DY304" s="1087"/>
      <c r="DZ304" s="1087"/>
      <c r="EA304" s="1087"/>
      <c r="EB304" s="1087"/>
      <c r="EC304" s="1087"/>
      <c r="ED304" s="1087"/>
      <c r="EE304" s="1087"/>
      <c r="EF304" s="1087"/>
      <c r="EG304" s="1087"/>
      <c r="EH304" s="1087"/>
      <c r="EI304" s="1087"/>
      <c r="EJ304" s="1087"/>
      <c r="EK304" s="1087"/>
      <c r="EL304" s="1087"/>
      <c r="EM304" s="1087"/>
      <c r="EN304" s="1087"/>
      <c r="EO304" s="1087"/>
      <c r="EP304" s="1087"/>
      <c r="EQ304" s="1087"/>
      <c r="ER304" s="1087"/>
      <c r="ES304" s="1087"/>
      <c r="ET304" s="1087"/>
      <c r="EU304" s="1087"/>
      <c r="EV304" s="1087"/>
      <c r="EW304" s="1087"/>
      <c r="EX304" s="1087"/>
      <c r="EY304" s="1087"/>
      <c r="EZ304" s="1087"/>
      <c r="FA304" s="1087"/>
      <c r="FB304" s="1087"/>
      <c r="FC304" s="1087"/>
      <c r="FD304" s="1087"/>
      <c r="FE304" s="1087"/>
      <c r="FF304" s="1087"/>
      <c r="FG304" s="1087"/>
      <c r="FH304" s="1087"/>
      <c r="FI304" s="1087"/>
      <c r="FJ304" s="1087"/>
      <c r="FK304" s="1087"/>
      <c r="FL304" s="1087"/>
      <c r="FM304" s="1087"/>
      <c r="FN304" s="1087"/>
      <c r="FO304" s="1087"/>
      <c r="FP304" s="1087"/>
      <c r="FQ304" s="1087"/>
      <c r="FR304" s="1087"/>
      <c r="FS304" s="1087"/>
      <c r="FT304" s="1087"/>
      <c r="FU304" s="1087"/>
      <c r="FV304" s="1087"/>
      <c r="FW304" s="1087"/>
      <c r="FX304" s="1087"/>
      <c r="FY304" s="1087"/>
      <c r="FZ304" s="1087"/>
      <c r="GA304" s="1087"/>
      <c r="GB304" s="1087"/>
      <c r="GC304" s="1087"/>
      <c r="GD304" s="1087"/>
      <c r="GE304" s="1087"/>
      <c r="GF304" s="1087"/>
      <c r="GG304" s="1087"/>
      <c r="GH304" s="1087"/>
      <c r="GI304" s="1087"/>
      <c r="GJ304" s="1087"/>
      <c r="GK304" s="1087"/>
      <c r="GL304" s="1087"/>
      <c r="GM304" s="1087"/>
      <c r="GN304" s="1087"/>
      <c r="GO304" s="1087"/>
      <c r="GP304" s="1087"/>
      <c r="GQ304" s="1087"/>
      <c r="GR304" s="1087"/>
      <c r="GS304" s="1087"/>
      <c r="GT304" s="1087"/>
      <c r="GU304" s="1087"/>
      <c r="GV304" s="1087"/>
      <c r="GW304" s="1087"/>
      <c r="GX304" s="1087"/>
      <c r="GY304" s="1087"/>
      <c r="GZ304" s="1087"/>
      <c r="HA304" s="1087"/>
      <c r="HB304" s="1087"/>
      <c r="HC304" s="1087"/>
      <c r="HD304" s="1087"/>
      <c r="HE304" s="1087"/>
      <c r="HF304" s="1087"/>
      <c r="HG304" s="1087"/>
      <c r="HH304" s="1087"/>
      <c r="HI304" s="1087"/>
      <c r="HJ304" s="1087"/>
      <c r="HK304" s="1087"/>
      <c r="HL304" s="1087"/>
      <c r="HM304" s="1087"/>
      <c r="HN304" s="1087"/>
      <c r="HO304" s="1087"/>
      <c r="HP304" s="1087"/>
      <c r="HQ304" s="1087"/>
      <c r="HR304" s="1087"/>
      <c r="HS304" s="1087"/>
      <c r="HT304" s="1087"/>
      <c r="HU304" s="1087"/>
      <c r="HV304" s="1087"/>
      <c r="HW304" s="1087"/>
      <c r="HX304" s="1087"/>
      <c r="HY304" s="1087"/>
      <c r="HZ304" s="1087"/>
      <c r="IA304" s="1087"/>
      <c r="IB304" s="1087"/>
      <c r="IC304" s="1087"/>
      <c r="ID304" s="1087"/>
      <c r="IE304" s="1087"/>
      <c r="IF304" s="1087"/>
      <c r="IG304" s="1087"/>
      <c r="IH304" s="1087"/>
      <c r="II304" s="1087"/>
      <c r="IJ304" s="1087"/>
      <c r="IK304" s="1087"/>
      <c r="IL304" s="1087"/>
      <c r="IM304" s="1087"/>
      <c r="IN304" s="1087"/>
      <c r="IO304" s="1087"/>
      <c r="IP304" s="1087"/>
      <c r="IQ304" s="1087"/>
      <c r="IR304" s="1087"/>
      <c r="IS304" s="1087"/>
      <c r="IT304" s="1087"/>
      <c r="IU304" s="1087"/>
      <c r="IV304" s="1087"/>
      <c r="IW304" s="1087"/>
      <c r="IX304" s="1087"/>
      <c r="IY304" s="1087"/>
      <c r="IZ304" s="1087"/>
      <c r="JA304" s="1087"/>
      <c r="JB304" s="1087"/>
      <c r="JC304" s="1087"/>
      <c r="JD304" s="1087"/>
      <c r="JE304" s="1087"/>
      <c r="JF304" s="1087"/>
      <c r="JG304" s="1087"/>
      <c r="JH304" s="1087"/>
      <c r="JI304" s="1087"/>
      <c r="JJ304" s="1087"/>
      <c r="JK304" s="1087"/>
      <c r="JL304" s="1087"/>
      <c r="JM304" s="1087"/>
      <c r="JN304" s="1087"/>
      <c r="JO304" s="1087"/>
      <c r="JP304" s="1087"/>
      <c r="JQ304" s="1087"/>
      <c r="JR304" s="1087"/>
      <c r="JS304" s="1087"/>
      <c r="JT304" s="1087"/>
      <c r="JU304" s="1087"/>
      <c r="JV304" s="1087"/>
      <c r="JW304" s="1087"/>
      <c r="JX304" s="1087"/>
      <c r="JY304" s="1087"/>
      <c r="JZ304" s="1087"/>
      <c r="KA304" s="1087"/>
      <c r="KB304" s="1087"/>
      <c r="KC304" s="1087"/>
      <c r="KD304" s="1087"/>
      <c r="KE304" s="1087"/>
      <c r="KF304" s="1087"/>
      <c r="KG304" s="1087"/>
      <c r="KH304" s="1087"/>
      <c r="KI304" s="1087"/>
      <c r="KJ304" s="1087"/>
      <c r="KK304" s="1087"/>
      <c r="KL304" s="1087"/>
      <c r="KM304" s="1087"/>
      <c r="KN304" s="1087"/>
      <c r="KO304" s="1087"/>
      <c r="KP304" s="1087"/>
      <c r="KQ304" s="1087"/>
      <c r="KR304" s="1087"/>
      <c r="KS304" s="1087"/>
      <c r="KT304" s="1087"/>
      <c r="KU304" s="1087"/>
      <c r="KV304" s="1087"/>
      <c r="KW304" s="1087"/>
      <c r="KX304" s="1087"/>
      <c r="KY304" s="1087"/>
      <c r="KZ304" s="1087"/>
      <c r="LA304" s="1087"/>
      <c r="LB304" s="1087"/>
      <c r="LC304" s="1087"/>
      <c r="LD304" s="1087"/>
      <c r="LE304" s="1087"/>
      <c r="LF304" s="1087"/>
      <c r="LG304" s="1087"/>
      <c r="LH304" s="1087"/>
      <c r="LI304" s="1087"/>
      <c r="LJ304" s="1087"/>
      <c r="LK304" s="1087"/>
      <c r="LL304" s="1087"/>
      <c r="LM304" s="1087"/>
      <c r="LN304" s="1087"/>
      <c r="LO304" s="1087"/>
      <c r="LP304" s="1087"/>
      <c r="LQ304" s="1087"/>
      <c r="LR304" s="1087"/>
      <c r="LS304" s="1087"/>
      <c r="LT304" s="1087"/>
      <c r="LU304" s="1087"/>
      <c r="LV304" s="1087"/>
      <c r="LW304" s="1087"/>
      <c r="LX304" s="1087"/>
      <c r="LY304" s="1087"/>
      <c r="LZ304" s="1087"/>
      <c r="MA304" s="1087"/>
      <c r="MB304" s="1087"/>
      <c r="MC304" s="1087"/>
      <c r="MD304" s="1087"/>
      <c r="ME304" s="1087"/>
      <c r="MF304" s="1087"/>
      <c r="MG304" s="1087"/>
      <c r="MH304" s="1087"/>
      <c r="MI304" s="1087"/>
      <c r="MJ304" s="1087"/>
      <c r="MK304" s="1087"/>
      <c r="ML304" s="1087"/>
      <c r="MM304" s="1087"/>
      <c r="MN304" s="1087"/>
      <c r="MO304" s="1087"/>
      <c r="MP304" s="1087"/>
      <c r="MQ304" s="1087"/>
      <c r="MR304" s="1087"/>
      <c r="MS304" s="1087"/>
      <c r="MT304" s="1087"/>
      <c r="MU304" s="1087"/>
      <c r="MV304" s="1087"/>
      <c r="MW304" s="1087"/>
      <c r="MX304" s="1087"/>
      <c r="MY304" s="1087"/>
      <c r="MZ304" s="1087"/>
      <c r="NA304" s="1087"/>
      <c r="NB304" s="1087"/>
      <c r="NC304" s="1087"/>
      <c r="ND304" s="1087"/>
      <c r="NE304" s="1087"/>
      <c r="NF304" s="1087"/>
      <c r="NG304" s="1087"/>
      <c r="NH304" s="1087"/>
      <c r="NI304" s="1087"/>
      <c r="NJ304" s="1087"/>
      <c r="NK304" s="1087"/>
      <c r="NL304" s="1087"/>
      <c r="NM304" s="1087"/>
      <c r="NN304" s="1087"/>
      <c r="NO304" s="1087"/>
      <c r="NP304" s="1087"/>
      <c r="NQ304" s="1087"/>
      <c r="NR304" s="1087"/>
      <c r="NS304" s="1087"/>
      <c r="NT304" s="1087"/>
      <c r="NU304" s="1087"/>
      <c r="NV304" s="1087"/>
      <c r="NW304" s="1087"/>
      <c r="NX304" s="1087"/>
      <c r="NY304" s="1087"/>
      <c r="NZ304" s="1087"/>
      <c r="OA304" s="1087"/>
      <c r="OB304" s="1087"/>
      <c r="OC304" s="1087"/>
      <c r="OD304" s="1087"/>
      <c r="OE304" s="1087"/>
      <c r="OF304" s="1087"/>
      <c r="OG304" s="1087"/>
      <c r="OH304" s="1087"/>
      <c r="OI304" s="1087"/>
      <c r="OJ304" s="1087"/>
      <c r="OK304" s="1087"/>
      <c r="OL304" s="1087"/>
      <c r="OM304" s="1087"/>
      <c r="ON304" s="1087"/>
      <c r="OO304" s="1087"/>
      <c r="OP304" s="1087"/>
      <c r="OQ304" s="1087"/>
      <c r="OR304" s="1087"/>
      <c r="OS304" s="1087"/>
      <c r="OT304" s="1087"/>
      <c r="OU304" s="1087"/>
      <c r="OV304" s="1087"/>
      <c r="OW304" s="1087"/>
      <c r="OX304" s="1087"/>
      <c r="OY304" s="1087"/>
      <c r="OZ304" s="1087"/>
      <c r="PA304" s="1087"/>
      <c r="PB304" s="1087"/>
      <c r="PC304" s="1087"/>
      <c r="PD304" s="1087"/>
      <c r="PE304" s="1087"/>
      <c r="PF304" s="1087"/>
      <c r="PG304" s="1087"/>
      <c r="PH304" s="1087"/>
      <c r="PI304" s="1087"/>
      <c r="PJ304" s="1087"/>
      <c r="PK304" s="1087"/>
      <c r="PL304" s="1087"/>
      <c r="PM304" s="1087"/>
      <c r="PN304" s="1087"/>
      <c r="PO304" s="1087"/>
      <c r="PP304" s="1087"/>
      <c r="PQ304" s="1087"/>
      <c r="PR304" s="1087"/>
      <c r="PS304" s="1087"/>
      <c r="PT304" s="1087"/>
      <c r="PU304" s="1087"/>
      <c r="PV304" s="1087"/>
      <c r="PW304" s="1087"/>
      <c r="PX304" s="1087"/>
      <c r="PY304" s="1087"/>
      <c r="PZ304" s="1087"/>
      <c r="QA304" s="1087"/>
      <c r="QB304" s="1087"/>
      <c r="QC304" s="1087"/>
      <c r="QD304" s="1087"/>
      <c r="QE304" s="1087"/>
      <c r="QF304" s="1087"/>
      <c r="QG304" s="1087"/>
      <c r="QH304" s="1087"/>
      <c r="QI304" s="1087"/>
      <c r="QJ304" s="1087"/>
      <c r="QK304" s="1087"/>
      <c r="QL304" s="1087"/>
      <c r="QM304" s="1087"/>
      <c r="QN304" s="1087"/>
      <c r="QO304" s="1087"/>
      <c r="QP304" s="1087"/>
      <c r="QQ304" s="1087"/>
      <c r="QR304" s="1087"/>
      <c r="QS304" s="1087"/>
      <c r="QT304" s="1087"/>
      <c r="QU304" s="1087"/>
      <c r="QV304" s="1087"/>
      <c r="QW304" s="1087"/>
      <c r="QX304" s="1087"/>
      <c r="QY304" s="1087"/>
      <c r="QZ304" s="1087"/>
      <c r="RA304" s="1087"/>
      <c r="RB304" s="1087"/>
      <c r="RC304" s="1087"/>
      <c r="RD304" s="1087"/>
      <c r="RE304" s="1087"/>
      <c r="RF304" s="1087"/>
      <c r="RG304" s="1087"/>
      <c r="RH304" s="1087"/>
      <c r="RI304" s="1087"/>
      <c r="RJ304" s="1087"/>
      <c r="RK304" s="1087"/>
      <c r="RL304" s="1087"/>
      <c r="RM304" s="1087"/>
      <c r="RN304" s="1087"/>
      <c r="RO304" s="1087"/>
      <c r="RP304" s="1087"/>
      <c r="RQ304" s="1087"/>
      <c r="RR304" s="1087"/>
      <c r="RS304" s="1087"/>
      <c r="RT304" s="1087"/>
      <c r="RU304" s="1087"/>
      <c r="RV304" s="1087"/>
      <c r="RW304" s="1087"/>
      <c r="RX304" s="1087"/>
      <c r="RY304" s="1087"/>
      <c r="RZ304" s="1087"/>
      <c r="SA304" s="1087"/>
      <c r="SB304" s="1087"/>
      <c r="SC304" s="1087"/>
      <c r="SD304" s="1087"/>
      <c r="SE304" s="1087"/>
      <c r="SF304" s="1087"/>
      <c r="SG304" s="1087"/>
      <c r="SH304" s="1087"/>
      <c r="SI304" s="1087"/>
      <c r="SJ304" s="1087"/>
      <c r="SK304" s="1087"/>
      <c r="SL304" s="1087"/>
      <c r="SM304" s="1087"/>
      <c r="SN304" s="1087"/>
      <c r="SO304" s="1087"/>
      <c r="SP304" s="1087"/>
      <c r="SQ304" s="1087"/>
      <c r="SR304" s="1087"/>
      <c r="SS304" s="1087"/>
      <c r="ST304" s="1087"/>
      <c r="SU304" s="1087"/>
      <c r="SV304" s="1087"/>
      <c r="SW304" s="1087"/>
      <c r="SX304" s="1087"/>
      <c r="SY304" s="1087"/>
      <c r="SZ304" s="1087"/>
      <c r="TA304" s="1087"/>
      <c r="TB304" s="1087"/>
      <c r="TC304" s="1087"/>
      <c r="TD304" s="1087"/>
      <c r="TE304" s="1087"/>
      <c r="TF304" s="1087"/>
      <c r="TG304" s="1087"/>
      <c r="TH304" s="1087"/>
      <c r="TI304" s="1087"/>
      <c r="TJ304" s="1087"/>
      <c r="TK304" s="1087"/>
      <c r="TL304" s="1087"/>
      <c r="TM304" s="1087"/>
      <c r="TN304" s="1087"/>
      <c r="TO304" s="1087"/>
      <c r="TP304" s="1087"/>
      <c r="TQ304" s="1087"/>
      <c r="TR304" s="1087"/>
      <c r="TS304" s="1087"/>
      <c r="TT304" s="1087"/>
      <c r="TU304" s="1087"/>
      <c r="TV304" s="1087"/>
      <c r="TW304" s="1087"/>
      <c r="TX304" s="1087"/>
      <c r="TY304" s="1087"/>
      <c r="TZ304" s="1087"/>
      <c r="UA304" s="1087"/>
      <c r="UB304" s="1087"/>
      <c r="UC304" s="1087"/>
      <c r="UD304" s="1087"/>
      <c r="UE304" s="1087"/>
      <c r="UF304" s="1087"/>
      <c r="UG304" s="1087"/>
      <c r="UH304" s="1087"/>
      <c r="UI304" s="1087"/>
      <c r="UJ304" s="1087"/>
      <c r="UK304" s="1087"/>
      <c r="UL304" s="1087"/>
      <c r="UM304" s="1087"/>
      <c r="UN304" s="1087"/>
      <c r="UO304" s="1087"/>
      <c r="UP304" s="1087"/>
      <c r="UQ304" s="1087"/>
      <c r="UR304" s="1087"/>
      <c r="US304" s="1087"/>
      <c r="UT304" s="1087"/>
      <c r="UU304" s="1087"/>
      <c r="UV304" s="1087"/>
      <c r="UW304" s="1087"/>
      <c r="UX304" s="1087"/>
      <c r="UY304" s="1087"/>
      <c r="UZ304" s="1087"/>
      <c r="VA304" s="1087"/>
      <c r="VB304" s="1087"/>
      <c r="VC304" s="1087"/>
      <c r="VD304" s="1087"/>
      <c r="VE304" s="1087"/>
      <c r="VF304" s="1087"/>
      <c r="VG304" s="1087"/>
      <c r="VH304" s="1087"/>
      <c r="VI304" s="1087"/>
      <c r="VJ304" s="1087"/>
      <c r="VK304" s="1087"/>
      <c r="VL304" s="1087"/>
      <c r="VM304" s="1087"/>
      <c r="VN304" s="1087"/>
      <c r="VO304" s="1087"/>
      <c r="VP304" s="1087"/>
      <c r="VQ304" s="1087"/>
      <c r="VR304" s="1087"/>
      <c r="VS304" s="1087"/>
      <c r="VT304" s="1087"/>
      <c r="VU304" s="1087"/>
      <c r="VV304" s="1087"/>
      <c r="VW304" s="1087"/>
      <c r="VX304" s="1087"/>
      <c r="VY304" s="1087"/>
      <c r="VZ304" s="1087"/>
      <c r="WA304" s="1087"/>
      <c r="WB304" s="1087"/>
      <c r="WC304" s="1087"/>
      <c r="WD304" s="1087"/>
      <c r="WE304" s="1087"/>
      <c r="WF304" s="1087"/>
      <c r="WG304" s="1087"/>
      <c r="WH304" s="1087"/>
      <c r="WI304" s="1087"/>
      <c r="WJ304" s="1087"/>
      <c r="WK304" s="1087"/>
      <c r="WL304" s="1087"/>
      <c r="WM304" s="1087"/>
      <c r="WN304" s="1087"/>
      <c r="WO304" s="1087"/>
      <c r="WP304" s="1087"/>
      <c r="WQ304" s="1087"/>
      <c r="WR304" s="1087"/>
      <c r="WS304" s="1087"/>
      <c r="WT304" s="1087"/>
      <c r="WU304" s="1087"/>
      <c r="WV304" s="1087"/>
      <c r="WW304" s="1087"/>
      <c r="WX304" s="1087"/>
      <c r="WY304" s="1087"/>
      <c r="WZ304" s="1087"/>
      <c r="XA304" s="1087"/>
      <c r="XB304" s="1087"/>
      <c r="XC304" s="1087"/>
      <c r="XD304" s="1087"/>
      <c r="XE304" s="1087"/>
      <c r="XF304" s="1087"/>
      <c r="XG304" s="1087"/>
      <c r="XH304" s="1087"/>
      <c r="XI304" s="1087"/>
      <c r="XJ304" s="1087"/>
      <c r="XK304" s="1087"/>
      <c r="XL304" s="1087"/>
      <c r="XM304" s="1087"/>
      <c r="XN304" s="1087"/>
      <c r="XO304" s="1087"/>
      <c r="XP304" s="1087"/>
      <c r="XQ304" s="1087"/>
      <c r="XR304" s="1087"/>
      <c r="XS304" s="1087"/>
      <c r="XT304" s="1087"/>
      <c r="XU304" s="1087"/>
      <c r="XV304" s="1087"/>
      <c r="XW304" s="1087"/>
      <c r="XX304" s="1087"/>
      <c r="XY304" s="1087"/>
      <c r="XZ304" s="1087"/>
      <c r="YA304" s="1087"/>
      <c r="YB304" s="1087"/>
      <c r="YC304" s="1087"/>
      <c r="YD304" s="1087"/>
      <c r="YE304" s="1087"/>
      <c r="YF304" s="1087"/>
      <c r="YG304" s="1087"/>
      <c r="YH304" s="1087"/>
      <c r="YI304" s="1087"/>
      <c r="YJ304" s="1087"/>
      <c r="YK304" s="1087"/>
      <c r="YL304" s="1087"/>
      <c r="YM304" s="1087"/>
      <c r="YN304" s="1087"/>
      <c r="YO304" s="1087"/>
      <c r="YP304" s="1087"/>
      <c r="YQ304" s="1087"/>
      <c r="YR304" s="1087"/>
      <c r="YS304" s="1087"/>
      <c r="YT304" s="1087"/>
      <c r="YU304" s="1087"/>
      <c r="YV304" s="1087"/>
      <c r="YW304" s="1087"/>
      <c r="YX304" s="1087"/>
      <c r="YY304" s="1087"/>
      <c r="YZ304" s="1087"/>
      <c r="ZA304" s="1087"/>
      <c r="ZB304" s="1087"/>
      <c r="ZC304" s="1087"/>
      <c r="ZD304" s="1087"/>
      <c r="ZE304" s="1087"/>
      <c r="ZF304" s="1087"/>
      <c r="ZG304" s="1087"/>
      <c r="ZH304" s="1087"/>
      <c r="ZI304" s="1087"/>
      <c r="ZJ304" s="1087"/>
      <c r="ZK304" s="1087"/>
      <c r="ZL304" s="1087"/>
      <c r="ZM304" s="1087"/>
      <c r="ZN304" s="1087"/>
      <c r="ZO304" s="1087"/>
      <c r="ZP304" s="1087"/>
      <c r="ZQ304" s="1087"/>
      <c r="ZR304" s="1087"/>
      <c r="ZS304" s="1087"/>
      <c r="ZT304" s="1087"/>
      <c r="ZU304" s="1087"/>
      <c r="ZV304" s="1087"/>
      <c r="ZW304" s="1087"/>
      <c r="ZX304" s="1087"/>
      <c r="ZY304" s="1087"/>
      <c r="ZZ304" s="1087"/>
      <c r="AAA304" s="1087"/>
      <c r="AAB304" s="1087"/>
      <c r="AAC304" s="1087"/>
      <c r="AAD304" s="1087"/>
      <c r="AAE304" s="1087"/>
      <c r="AAF304" s="1087"/>
      <c r="AAG304" s="1087"/>
      <c r="AAH304" s="1087"/>
      <c r="AAI304" s="1087"/>
      <c r="AAJ304" s="1087"/>
      <c r="AAK304" s="1087"/>
      <c r="AAL304" s="1087"/>
      <c r="AAM304" s="1087"/>
      <c r="AAN304" s="1087"/>
      <c r="AAO304" s="1087"/>
      <c r="AAP304" s="1087"/>
      <c r="AAQ304" s="1087"/>
      <c r="AAR304" s="1087"/>
      <c r="AAS304" s="1087"/>
      <c r="AAT304" s="1087"/>
      <c r="AAU304" s="1087"/>
      <c r="AAV304" s="1087"/>
      <c r="AAW304" s="1087"/>
      <c r="AAX304" s="1087"/>
      <c r="AAY304" s="1087"/>
      <c r="AAZ304" s="1087"/>
      <c r="ABA304" s="1087"/>
      <c r="ABB304" s="1087"/>
      <c r="ABC304" s="1087"/>
      <c r="ABD304" s="1087"/>
      <c r="ABE304" s="1087"/>
      <c r="ABF304" s="1087"/>
      <c r="ABG304" s="1087"/>
      <c r="ABH304" s="1087"/>
      <c r="ABI304" s="1087"/>
      <c r="ABJ304" s="1087"/>
      <c r="ABK304" s="1087"/>
      <c r="ABL304" s="1087"/>
      <c r="ABM304" s="1087"/>
      <c r="ABN304" s="1087"/>
      <c r="ABO304" s="1087"/>
      <c r="ABP304" s="1087"/>
      <c r="ABQ304" s="1087"/>
      <c r="ABR304" s="1087"/>
      <c r="ABS304" s="1087"/>
      <c r="ABT304" s="1087"/>
      <c r="ABU304" s="1087"/>
      <c r="ABV304" s="1087"/>
      <c r="ABW304" s="1087"/>
      <c r="ABX304" s="1087"/>
      <c r="ABY304" s="1087"/>
      <c r="ABZ304" s="1087"/>
      <c r="ACA304" s="1087"/>
      <c r="ACB304" s="1087"/>
      <c r="ACC304" s="1087"/>
      <c r="ACD304" s="1087"/>
      <c r="ACE304" s="1087"/>
      <c r="ACF304" s="1087"/>
      <c r="ACG304" s="1087"/>
      <c r="ACH304" s="1087"/>
      <c r="ACI304" s="1087"/>
      <c r="ACJ304" s="1087"/>
      <c r="ACK304" s="1087"/>
      <c r="ACL304" s="1087"/>
      <c r="ACM304" s="1087"/>
      <c r="ACN304" s="1087"/>
      <c r="ACO304" s="1087"/>
      <c r="ACP304" s="1087"/>
      <c r="ACQ304" s="1087"/>
      <c r="ACR304" s="1087"/>
      <c r="ACS304" s="1087"/>
      <c r="ACT304" s="1087"/>
      <c r="ACU304" s="1087"/>
      <c r="ACV304" s="1087"/>
      <c r="ACW304" s="1087"/>
      <c r="ACX304" s="1087"/>
      <c r="ACY304" s="1087"/>
      <c r="ACZ304" s="1087"/>
      <c r="ADA304" s="1087"/>
      <c r="ADB304" s="1087"/>
      <c r="ADC304" s="1087"/>
      <c r="ADD304" s="1087"/>
      <c r="ADE304" s="1087"/>
      <c r="ADF304" s="1087"/>
      <c r="ADG304" s="1087"/>
      <c r="ADH304" s="1087"/>
      <c r="ADI304" s="1087"/>
      <c r="ADJ304" s="1087"/>
      <c r="ADK304" s="1087"/>
      <c r="ADL304" s="1087"/>
      <c r="ADM304" s="1087"/>
      <c r="ADN304" s="1087"/>
      <c r="ADO304" s="1087"/>
      <c r="ADP304" s="1087"/>
      <c r="ADQ304" s="1087"/>
      <c r="ADR304" s="1087"/>
      <c r="ADS304" s="1087"/>
      <c r="ADT304" s="1087"/>
      <c r="ADU304" s="1087"/>
      <c r="ADV304" s="1087"/>
      <c r="ADW304" s="1087"/>
      <c r="ADX304" s="1087"/>
      <c r="ADY304" s="1087"/>
      <c r="ADZ304" s="1087"/>
      <c r="AEA304" s="1087"/>
      <c r="AEB304" s="1087"/>
      <c r="AEC304" s="1087"/>
      <c r="AED304" s="1087"/>
      <c r="AEE304" s="1087"/>
      <c r="AEF304" s="1087"/>
      <c r="AEG304" s="1087"/>
      <c r="AEH304" s="1087"/>
      <c r="AEI304" s="1087"/>
      <c r="AEJ304" s="1087"/>
      <c r="AEK304" s="1087"/>
      <c r="AEL304" s="1087"/>
      <c r="AEM304" s="1087"/>
      <c r="AEN304" s="1087"/>
      <c r="AEO304" s="1087"/>
      <c r="AEP304" s="1087"/>
      <c r="AEQ304" s="1087"/>
      <c r="AER304" s="1087"/>
      <c r="AES304" s="1087"/>
      <c r="AET304" s="1087"/>
      <c r="AEU304" s="1087"/>
      <c r="AEV304" s="1087"/>
      <c r="AEW304" s="1087"/>
      <c r="AEX304" s="1087"/>
      <c r="AEY304" s="1087"/>
      <c r="AEZ304" s="1087"/>
      <c r="AFA304" s="1087"/>
      <c r="AFB304" s="1087"/>
      <c r="AFC304" s="1087"/>
      <c r="AFD304" s="1087"/>
      <c r="AFE304" s="1087"/>
      <c r="AFF304" s="1087"/>
      <c r="AFG304" s="1087"/>
      <c r="AFH304" s="1087"/>
      <c r="AFI304" s="1087"/>
      <c r="AFJ304" s="1087"/>
      <c r="AFK304" s="1087"/>
      <c r="AFL304" s="1087"/>
      <c r="AFM304" s="1087"/>
      <c r="AFN304" s="1087"/>
      <c r="AFO304" s="1087"/>
      <c r="AFP304" s="1087"/>
      <c r="AFQ304" s="1087"/>
      <c r="AFR304" s="1087"/>
      <c r="AFS304" s="1087"/>
      <c r="AFT304" s="1087"/>
      <c r="AFU304" s="1087"/>
      <c r="AFV304" s="1087"/>
      <c r="AFW304" s="1087"/>
      <c r="AFX304" s="1087"/>
      <c r="AFY304" s="1087"/>
      <c r="AFZ304" s="1087"/>
      <c r="AGA304" s="1087"/>
      <c r="AGB304" s="1087"/>
      <c r="AGC304" s="1087"/>
      <c r="AGD304" s="1087"/>
      <c r="AGE304" s="1087"/>
      <c r="AGF304" s="1087"/>
      <c r="AGG304" s="1087"/>
      <c r="AGH304" s="1087"/>
      <c r="AGI304" s="1087"/>
      <c r="AGJ304" s="1087"/>
      <c r="AGK304" s="1087"/>
      <c r="AGL304" s="1087"/>
      <c r="AGM304" s="1087"/>
      <c r="AGN304" s="1087"/>
      <c r="AGO304" s="1087"/>
      <c r="AGP304" s="1087"/>
      <c r="AGQ304" s="1087"/>
      <c r="AGR304" s="1087"/>
      <c r="AGS304" s="1087"/>
      <c r="AGT304" s="1087"/>
      <c r="AGU304" s="1087"/>
      <c r="AGV304" s="1087"/>
      <c r="AGW304" s="1087"/>
      <c r="AGX304" s="1087"/>
      <c r="AGY304" s="1087"/>
      <c r="AGZ304" s="1087"/>
      <c r="AHA304" s="1087"/>
      <c r="AHB304" s="1087"/>
      <c r="AHC304" s="1087"/>
      <c r="AHD304" s="1087"/>
      <c r="AHE304" s="1087"/>
      <c r="AHF304" s="1087"/>
      <c r="AHG304" s="1087"/>
      <c r="AHH304" s="1087"/>
      <c r="AHI304" s="1087"/>
      <c r="AHJ304" s="1087"/>
      <c r="AHK304" s="1087"/>
      <c r="AHL304" s="1087"/>
      <c r="AHM304" s="1087"/>
      <c r="AHN304" s="1087"/>
      <c r="AHO304" s="1087"/>
      <c r="AHP304" s="1087"/>
      <c r="AHQ304" s="1087"/>
      <c r="AHR304" s="1087"/>
      <c r="AHS304" s="1087"/>
      <c r="AHT304" s="1087"/>
      <c r="AHU304" s="1087"/>
      <c r="AHV304" s="1087"/>
      <c r="AHW304" s="1087"/>
      <c r="AHX304" s="1087"/>
      <c r="AHY304" s="1087"/>
      <c r="AHZ304" s="1087"/>
      <c r="AIA304" s="1087"/>
      <c r="AIB304" s="1087"/>
      <c r="AIC304" s="1087"/>
      <c r="AID304" s="1087"/>
      <c r="AIE304" s="1087"/>
      <c r="AIF304" s="1087"/>
      <c r="AIG304" s="1087"/>
      <c r="AIH304" s="1087"/>
      <c r="AII304" s="1087"/>
      <c r="AIJ304" s="1087"/>
      <c r="AIK304" s="1087"/>
      <c r="AIL304" s="1087"/>
      <c r="AIM304" s="1087"/>
      <c r="AIN304" s="1087"/>
      <c r="AIO304" s="1087"/>
      <c r="AIP304" s="1087"/>
      <c r="AIQ304" s="1087"/>
      <c r="AIR304" s="1087"/>
      <c r="AIS304" s="1087"/>
      <c r="AIT304" s="1087"/>
      <c r="AIU304" s="1087"/>
      <c r="AIV304" s="1087"/>
      <c r="AIW304" s="1087"/>
      <c r="AIX304" s="1087"/>
      <c r="AIY304" s="1087"/>
      <c r="AIZ304" s="1087"/>
      <c r="AJA304" s="1087"/>
      <c r="AJB304" s="1087"/>
      <c r="AJC304" s="1087"/>
      <c r="AJD304" s="1087"/>
      <c r="AJE304" s="1087"/>
      <c r="AJF304" s="1087"/>
      <c r="AJG304" s="1087"/>
      <c r="AJH304" s="1087"/>
      <c r="AJI304" s="1087"/>
      <c r="AJJ304" s="1087"/>
      <c r="AJK304" s="1087"/>
      <c r="AJL304" s="1087"/>
      <c r="AJM304" s="1087"/>
      <c r="AJN304" s="1087"/>
      <c r="AJO304" s="1087"/>
      <c r="AJP304" s="1087"/>
      <c r="AJQ304" s="1087"/>
      <c r="AJR304" s="1087"/>
      <c r="AJS304" s="1087"/>
      <c r="AJT304" s="1087"/>
      <c r="AJU304" s="1087"/>
      <c r="AJV304" s="1087"/>
      <c r="AJW304" s="1087"/>
      <c r="AJX304" s="1087"/>
      <c r="AJY304" s="1087"/>
      <c r="AJZ304" s="1087"/>
      <c r="AKA304" s="1087"/>
      <c r="AKB304" s="1087"/>
      <c r="AKC304" s="1087"/>
      <c r="AKD304" s="1087"/>
      <c r="AKE304" s="1087"/>
      <c r="AKF304" s="1087"/>
      <c r="AKG304" s="1087"/>
      <c r="AKH304" s="1087"/>
      <c r="AKI304" s="1087"/>
      <c r="AKJ304" s="1087"/>
      <c r="AKK304" s="1087"/>
      <c r="AKL304" s="1087"/>
      <c r="AKM304" s="1087"/>
      <c r="AKN304" s="1087"/>
      <c r="AKO304" s="1087"/>
      <c r="AKP304" s="1087"/>
      <c r="AKQ304" s="1087"/>
      <c r="AKR304" s="1087"/>
      <c r="AKS304" s="1087"/>
      <c r="AKT304" s="1087"/>
      <c r="AKU304" s="1087"/>
      <c r="AKV304" s="1087"/>
      <c r="AKW304" s="1087"/>
      <c r="AKX304" s="1087"/>
      <c r="AKY304" s="1087"/>
      <c r="AKZ304" s="1087"/>
      <c r="ALA304" s="1087"/>
      <c r="ALB304" s="1087"/>
      <c r="ALC304" s="1087"/>
      <c r="ALD304" s="1087"/>
      <c r="ALE304" s="1087"/>
      <c r="ALF304" s="1087"/>
      <c r="ALG304" s="1087"/>
      <c r="ALH304" s="1087"/>
      <c r="ALI304" s="1087"/>
      <c r="ALJ304" s="1087"/>
      <c r="ALK304" s="1087"/>
      <c r="ALL304" s="1087"/>
      <c r="ALM304" s="1087"/>
      <c r="ALN304" s="1087"/>
      <c r="ALO304" s="1087"/>
      <c r="ALP304" s="1087"/>
      <c r="ALQ304" s="1087"/>
      <c r="ALR304" s="1087"/>
      <c r="ALS304" s="1087"/>
      <c r="ALT304" s="1087"/>
      <c r="ALU304" s="1087"/>
      <c r="ALV304" s="1087"/>
      <c r="ALW304" s="1087"/>
      <c r="ALX304" s="1087"/>
      <c r="ALY304" s="1087"/>
      <c r="ALZ304" s="1087"/>
      <c r="AMA304" s="1087"/>
      <c r="AMB304" s="1087"/>
      <c r="AMC304" s="1087"/>
      <c r="AMD304" s="1087"/>
      <c r="AME304" s="1087"/>
      <c r="AMF304" s="1087"/>
      <c r="AMG304" s="1087"/>
      <c r="AMH304" s="1087"/>
    </row>
    <row r="305" spans="1:1025" s="793" customFormat="1" ht="12" x14ac:dyDescent="0.2">
      <c r="A305" s="1113" t="s">
        <v>2913</v>
      </c>
      <c r="B305" s="793" t="s">
        <v>4887</v>
      </c>
      <c r="C305" s="1085">
        <v>0</v>
      </c>
      <c r="D305" s="1085">
        <v>21000</v>
      </c>
      <c r="E305" s="1085">
        <v>21000</v>
      </c>
      <c r="F305" s="1085">
        <v>20605</v>
      </c>
      <c r="G305" s="1085">
        <v>395</v>
      </c>
      <c r="H305" s="1357">
        <f t="shared" si="8"/>
        <v>0.98119047619047617</v>
      </c>
      <c r="I305" s="1087"/>
      <c r="J305" s="1087"/>
      <c r="K305" s="1087"/>
      <c r="L305" s="1087"/>
      <c r="M305" s="1087"/>
      <c r="N305" s="1087"/>
      <c r="O305" s="1087"/>
      <c r="P305" s="1087"/>
      <c r="Q305" s="1087"/>
      <c r="R305" s="1087"/>
      <c r="S305" s="1087"/>
      <c r="T305" s="1087"/>
      <c r="U305" s="1087"/>
      <c r="V305" s="1087"/>
      <c r="W305" s="1087"/>
      <c r="X305" s="1087"/>
      <c r="Y305" s="1087"/>
      <c r="Z305" s="1087"/>
      <c r="AA305" s="1087"/>
      <c r="AB305" s="1087"/>
      <c r="AC305" s="1087"/>
      <c r="AD305" s="1087"/>
      <c r="AE305" s="1087"/>
      <c r="AF305" s="1087"/>
      <c r="AG305" s="1087"/>
      <c r="AH305" s="1087"/>
      <c r="AI305" s="1087"/>
      <c r="AJ305" s="1087"/>
      <c r="AK305" s="1087"/>
      <c r="AL305" s="1087"/>
      <c r="AM305" s="1087"/>
      <c r="AN305" s="1087"/>
      <c r="AO305" s="1087"/>
      <c r="AP305" s="1087"/>
      <c r="AQ305" s="1087"/>
      <c r="AR305" s="1087"/>
      <c r="AS305" s="1087"/>
      <c r="AT305" s="1087"/>
      <c r="AU305" s="1087"/>
      <c r="AV305" s="1087"/>
      <c r="AW305" s="1087"/>
      <c r="AX305" s="1087"/>
      <c r="AY305" s="1087"/>
      <c r="AZ305" s="1087"/>
      <c r="BA305" s="1087"/>
      <c r="BB305" s="1087"/>
      <c r="BC305" s="1087"/>
      <c r="BD305" s="1087"/>
      <c r="BE305" s="1087"/>
      <c r="BF305" s="1087"/>
      <c r="BG305" s="1087"/>
      <c r="BH305" s="1087"/>
      <c r="BI305" s="1087"/>
      <c r="BJ305" s="1087"/>
      <c r="BK305" s="1087"/>
      <c r="BL305" s="1087"/>
      <c r="BM305" s="1087"/>
      <c r="BN305" s="1087"/>
      <c r="BO305" s="1087"/>
      <c r="BP305" s="1087"/>
      <c r="BQ305" s="1087"/>
      <c r="BR305" s="1087"/>
      <c r="BS305" s="1087"/>
      <c r="BT305" s="1087"/>
      <c r="BU305" s="1087"/>
      <c r="BV305" s="1087"/>
      <c r="BW305" s="1087"/>
      <c r="BX305" s="1087"/>
      <c r="BY305" s="1087"/>
      <c r="BZ305" s="1087"/>
      <c r="CA305" s="1087"/>
      <c r="CB305" s="1087"/>
      <c r="CC305" s="1087"/>
      <c r="CD305" s="1087"/>
      <c r="CE305" s="1087"/>
      <c r="CF305" s="1087"/>
      <c r="CG305" s="1087"/>
      <c r="CH305" s="1087"/>
      <c r="CI305" s="1087"/>
      <c r="CJ305" s="1087"/>
      <c r="CK305" s="1087"/>
      <c r="CL305" s="1087"/>
      <c r="CM305" s="1087"/>
      <c r="CN305" s="1087"/>
      <c r="CO305" s="1087"/>
      <c r="CP305" s="1087"/>
      <c r="CQ305" s="1087"/>
      <c r="CR305" s="1087"/>
      <c r="CS305" s="1087"/>
      <c r="CT305" s="1087"/>
      <c r="CU305" s="1087"/>
      <c r="CV305" s="1087"/>
      <c r="CW305" s="1087"/>
      <c r="CX305" s="1087"/>
      <c r="CY305" s="1087"/>
      <c r="CZ305" s="1087"/>
      <c r="DA305" s="1087"/>
      <c r="DB305" s="1087"/>
      <c r="DC305" s="1087"/>
      <c r="DD305" s="1087"/>
      <c r="DE305" s="1087"/>
      <c r="DF305" s="1087"/>
      <c r="DG305" s="1087"/>
      <c r="DH305" s="1087"/>
      <c r="DI305" s="1087"/>
      <c r="DJ305" s="1087"/>
      <c r="DK305" s="1087"/>
      <c r="DL305" s="1087"/>
      <c r="DM305" s="1087"/>
      <c r="DN305" s="1087"/>
      <c r="DO305" s="1087"/>
      <c r="DP305" s="1087"/>
      <c r="DQ305" s="1087"/>
      <c r="DR305" s="1087"/>
      <c r="DS305" s="1087"/>
      <c r="DT305" s="1087"/>
      <c r="DU305" s="1087"/>
      <c r="DV305" s="1087"/>
      <c r="DW305" s="1087"/>
      <c r="DX305" s="1087"/>
      <c r="DY305" s="1087"/>
      <c r="DZ305" s="1087"/>
      <c r="EA305" s="1087"/>
      <c r="EB305" s="1087"/>
      <c r="EC305" s="1087"/>
      <c r="ED305" s="1087"/>
      <c r="EE305" s="1087"/>
      <c r="EF305" s="1087"/>
      <c r="EG305" s="1087"/>
      <c r="EH305" s="1087"/>
      <c r="EI305" s="1087"/>
      <c r="EJ305" s="1087"/>
      <c r="EK305" s="1087"/>
      <c r="EL305" s="1087"/>
      <c r="EM305" s="1087"/>
      <c r="EN305" s="1087"/>
      <c r="EO305" s="1087"/>
      <c r="EP305" s="1087"/>
      <c r="EQ305" s="1087"/>
      <c r="ER305" s="1087"/>
      <c r="ES305" s="1087"/>
      <c r="ET305" s="1087"/>
      <c r="EU305" s="1087"/>
      <c r="EV305" s="1087"/>
      <c r="EW305" s="1087"/>
      <c r="EX305" s="1087"/>
      <c r="EY305" s="1087"/>
      <c r="EZ305" s="1087"/>
      <c r="FA305" s="1087"/>
      <c r="FB305" s="1087"/>
      <c r="FC305" s="1087"/>
      <c r="FD305" s="1087"/>
      <c r="FE305" s="1087"/>
      <c r="FF305" s="1087"/>
      <c r="FG305" s="1087"/>
      <c r="FH305" s="1087"/>
      <c r="FI305" s="1087"/>
      <c r="FJ305" s="1087"/>
      <c r="FK305" s="1087"/>
      <c r="FL305" s="1087"/>
      <c r="FM305" s="1087"/>
      <c r="FN305" s="1087"/>
      <c r="FO305" s="1087"/>
      <c r="FP305" s="1087"/>
      <c r="FQ305" s="1087"/>
      <c r="FR305" s="1087"/>
      <c r="FS305" s="1087"/>
      <c r="FT305" s="1087"/>
      <c r="FU305" s="1087"/>
      <c r="FV305" s="1087"/>
      <c r="FW305" s="1087"/>
      <c r="FX305" s="1087"/>
      <c r="FY305" s="1087"/>
      <c r="FZ305" s="1087"/>
      <c r="GA305" s="1087"/>
      <c r="GB305" s="1087"/>
      <c r="GC305" s="1087"/>
      <c r="GD305" s="1087"/>
      <c r="GE305" s="1087"/>
      <c r="GF305" s="1087"/>
      <c r="GG305" s="1087"/>
      <c r="GH305" s="1087"/>
      <c r="GI305" s="1087"/>
      <c r="GJ305" s="1087"/>
      <c r="GK305" s="1087"/>
      <c r="GL305" s="1087"/>
      <c r="GM305" s="1087"/>
      <c r="GN305" s="1087"/>
      <c r="GO305" s="1087"/>
      <c r="GP305" s="1087"/>
      <c r="GQ305" s="1087"/>
      <c r="GR305" s="1087"/>
      <c r="GS305" s="1087"/>
      <c r="GT305" s="1087"/>
      <c r="GU305" s="1087"/>
      <c r="GV305" s="1087"/>
      <c r="GW305" s="1087"/>
      <c r="GX305" s="1087"/>
      <c r="GY305" s="1087"/>
      <c r="GZ305" s="1087"/>
      <c r="HA305" s="1087"/>
      <c r="HB305" s="1087"/>
      <c r="HC305" s="1087"/>
      <c r="HD305" s="1087"/>
      <c r="HE305" s="1087"/>
      <c r="HF305" s="1087"/>
      <c r="HG305" s="1087"/>
      <c r="HH305" s="1087"/>
      <c r="HI305" s="1087"/>
      <c r="HJ305" s="1087"/>
      <c r="HK305" s="1087"/>
      <c r="HL305" s="1087"/>
      <c r="HM305" s="1087"/>
      <c r="HN305" s="1087"/>
      <c r="HO305" s="1087"/>
      <c r="HP305" s="1087"/>
      <c r="HQ305" s="1087"/>
      <c r="HR305" s="1087"/>
      <c r="HS305" s="1087"/>
      <c r="HT305" s="1087"/>
      <c r="HU305" s="1087"/>
      <c r="HV305" s="1087"/>
      <c r="HW305" s="1087"/>
      <c r="HX305" s="1087"/>
      <c r="HY305" s="1087"/>
      <c r="HZ305" s="1087"/>
      <c r="IA305" s="1087"/>
      <c r="IB305" s="1087"/>
      <c r="IC305" s="1087"/>
      <c r="ID305" s="1087"/>
      <c r="IE305" s="1087"/>
      <c r="IF305" s="1087"/>
      <c r="IG305" s="1087"/>
      <c r="IH305" s="1087"/>
      <c r="II305" s="1087"/>
      <c r="IJ305" s="1087"/>
      <c r="IK305" s="1087"/>
      <c r="IL305" s="1087"/>
      <c r="IM305" s="1087"/>
      <c r="IN305" s="1087"/>
      <c r="IO305" s="1087"/>
      <c r="IP305" s="1087"/>
      <c r="IQ305" s="1087"/>
      <c r="IR305" s="1087"/>
      <c r="IS305" s="1087"/>
      <c r="IT305" s="1087"/>
      <c r="IU305" s="1087"/>
      <c r="IV305" s="1087"/>
      <c r="IW305" s="1087"/>
      <c r="IX305" s="1087"/>
      <c r="IY305" s="1087"/>
      <c r="IZ305" s="1087"/>
      <c r="JA305" s="1087"/>
      <c r="JB305" s="1087"/>
      <c r="JC305" s="1087"/>
      <c r="JD305" s="1087"/>
      <c r="JE305" s="1087"/>
      <c r="JF305" s="1087"/>
      <c r="JG305" s="1087"/>
      <c r="JH305" s="1087"/>
      <c r="JI305" s="1087"/>
      <c r="JJ305" s="1087"/>
      <c r="JK305" s="1087"/>
      <c r="JL305" s="1087"/>
      <c r="JM305" s="1087"/>
      <c r="JN305" s="1087"/>
      <c r="JO305" s="1087"/>
      <c r="JP305" s="1087"/>
      <c r="JQ305" s="1087"/>
      <c r="JR305" s="1087"/>
      <c r="JS305" s="1087"/>
      <c r="JT305" s="1087"/>
      <c r="JU305" s="1087"/>
      <c r="JV305" s="1087"/>
      <c r="JW305" s="1087"/>
      <c r="JX305" s="1087"/>
      <c r="JY305" s="1087"/>
      <c r="JZ305" s="1087"/>
      <c r="KA305" s="1087"/>
      <c r="KB305" s="1087"/>
      <c r="KC305" s="1087"/>
      <c r="KD305" s="1087"/>
      <c r="KE305" s="1087"/>
      <c r="KF305" s="1087"/>
      <c r="KG305" s="1087"/>
      <c r="KH305" s="1087"/>
      <c r="KI305" s="1087"/>
      <c r="KJ305" s="1087"/>
      <c r="KK305" s="1087"/>
      <c r="KL305" s="1087"/>
      <c r="KM305" s="1087"/>
      <c r="KN305" s="1087"/>
      <c r="KO305" s="1087"/>
      <c r="KP305" s="1087"/>
      <c r="KQ305" s="1087"/>
      <c r="KR305" s="1087"/>
      <c r="KS305" s="1087"/>
      <c r="KT305" s="1087"/>
      <c r="KU305" s="1087"/>
      <c r="KV305" s="1087"/>
      <c r="KW305" s="1087"/>
      <c r="KX305" s="1087"/>
      <c r="KY305" s="1087"/>
      <c r="KZ305" s="1087"/>
      <c r="LA305" s="1087"/>
      <c r="LB305" s="1087"/>
      <c r="LC305" s="1087"/>
      <c r="LD305" s="1087"/>
      <c r="LE305" s="1087"/>
      <c r="LF305" s="1087"/>
      <c r="LG305" s="1087"/>
      <c r="LH305" s="1087"/>
      <c r="LI305" s="1087"/>
      <c r="LJ305" s="1087"/>
      <c r="LK305" s="1087"/>
      <c r="LL305" s="1087"/>
      <c r="LM305" s="1087"/>
      <c r="LN305" s="1087"/>
      <c r="LO305" s="1087"/>
      <c r="LP305" s="1087"/>
      <c r="LQ305" s="1087"/>
      <c r="LR305" s="1087"/>
      <c r="LS305" s="1087"/>
      <c r="LT305" s="1087"/>
      <c r="LU305" s="1087"/>
      <c r="LV305" s="1087"/>
      <c r="LW305" s="1087"/>
      <c r="LX305" s="1087"/>
      <c r="LY305" s="1087"/>
      <c r="LZ305" s="1087"/>
      <c r="MA305" s="1087"/>
      <c r="MB305" s="1087"/>
      <c r="MC305" s="1087"/>
      <c r="MD305" s="1087"/>
      <c r="ME305" s="1087"/>
      <c r="MF305" s="1087"/>
      <c r="MG305" s="1087"/>
      <c r="MH305" s="1087"/>
      <c r="MI305" s="1087"/>
      <c r="MJ305" s="1087"/>
      <c r="MK305" s="1087"/>
      <c r="ML305" s="1087"/>
      <c r="MM305" s="1087"/>
      <c r="MN305" s="1087"/>
      <c r="MO305" s="1087"/>
      <c r="MP305" s="1087"/>
      <c r="MQ305" s="1087"/>
      <c r="MR305" s="1087"/>
      <c r="MS305" s="1087"/>
      <c r="MT305" s="1087"/>
      <c r="MU305" s="1087"/>
      <c r="MV305" s="1087"/>
      <c r="MW305" s="1087"/>
      <c r="MX305" s="1087"/>
      <c r="MY305" s="1087"/>
      <c r="MZ305" s="1087"/>
      <c r="NA305" s="1087"/>
      <c r="NB305" s="1087"/>
      <c r="NC305" s="1087"/>
      <c r="ND305" s="1087"/>
      <c r="NE305" s="1087"/>
      <c r="NF305" s="1087"/>
      <c r="NG305" s="1087"/>
      <c r="NH305" s="1087"/>
      <c r="NI305" s="1087"/>
      <c r="NJ305" s="1087"/>
      <c r="NK305" s="1087"/>
      <c r="NL305" s="1087"/>
      <c r="NM305" s="1087"/>
      <c r="NN305" s="1087"/>
      <c r="NO305" s="1087"/>
      <c r="NP305" s="1087"/>
      <c r="NQ305" s="1087"/>
      <c r="NR305" s="1087"/>
      <c r="NS305" s="1087"/>
      <c r="NT305" s="1087"/>
      <c r="NU305" s="1087"/>
      <c r="NV305" s="1087"/>
      <c r="NW305" s="1087"/>
      <c r="NX305" s="1087"/>
      <c r="NY305" s="1087"/>
      <c r="NZ305" s="1087"/>
      <c r="OA305" s="1087"/>
      <c r="OB305" s="1087"/>
      <c r="OC305" s="1087"/>
      <c r="OD305" s="1087"/>
      <c r="OE305" s="1087"/>
      <c r="OF305" s="1087"/>
      <c r="OG305" s="1087"/>
      <c r="OH305" s="1087"/>
      <c r="OI305" s="1087"/>
      <c r="OJ305" s="1087"/>
      <c r="OK305" s="1087"/>
      <c r="OL305" s="1087"/>
      <c r="OM305" s="1087"/>
      <c r="ON305" s="1087"/>
      <c r="OO305" s="1087"/>
      <c r="OP305" s="1087"/>
      <c r="OQ305" s="1087"/>
      <c r="OR305" s="1087"/>
      <c r="OS305" s="1087"/>
      <c r="OT305" s="1087"/>
      <c r="OU305" s="1087"/>
      <c r="OV305" s="1087"/>
      <c r="OW305" s="1087"/>
      <c r="OX305" s="1087"/>
      <c r="OY305" s="1087"/>
      <c r="OZ305" s="1087"/>
      <c r="PA305" s="1087"/>
      <c r="PB305" s="1087"/>
      <c r="PC305" s="1087"/>
      <c r="PD305" s="1087"/>
      <c r="PE305" s="1087"/>
      <c r="PF305" s="1087"/>
      <c r="PG305" s="1087"/>
      <c r="PH305" s="1087"/>
      <c r="PI305" s="1087"/>
      <c r="PJ305" s="1087"/>
      <c r="PK305" s="1087"/>
      <c r="PL305" s="1087"/>
      <c r="PM305" s="1087"/>
      <c r="PN305" s="1087"/>
      <c r="PO305" s="1087"/>
      <c r="PP305" s="1087"/>
      <c r="PQ305" s="1087"/>
      <c r="PR305" s="1087"/>
      <c r="PS305" s="1087"/>
      <c r="PT305" s="1087"/>
      <c r="PU305" s="1087"/>
      <c r="PV305" s="1087"/>
      <c r="PW305" s="1087"/>
      <c r="PX305" s="1087"/>
      <c r="PY305" s="1087"/>
      <c r="PZ305" s="1087"/>
      <c r="QA305" s="1087"/>
      <c r="QB305" s="1087"/>
      <c r="QC305" s="1087"/>
      <c r="QD305" s="1087"/>
      <c r="QE305" s="1087"/>
      <c r="QF305" s="1087"/>
      <c r="QG305" s="1087"/>
      <c r="QH305" s="1087"/>
      <c r="QI305" s="1087"/>
      <c r="QJ305" s="1087"/>
      <c r="QK305" s="1087"/>
      <c r="QL305" s="1087"/>
      <c r="QM305" s="1087"/>
      <c r="QN305" s="1087"/>
      <c r="QO305" s="1087"/>
      <c r="QP305" s="1087"/>
      <c r="QQ305" s="1087"/>
      <c r="QR305" s="1087"/>
      <c r="QS305" s="1087"/>
      <c r="QT305" s="1087"/>
      <c r="QU305" s="1087"/>
      <c r="QV305" s="1087"/>
      <c r="QW305" s="1087"/>
      <c r="QX305" s="1087"/>
      <c r="QY305" s="1087"/>
      <c r="QZ305" s="1087"/>
      <c r="RA305" s="1087"/>
      <c r="RB305" s="1087"/>
      <c r="RC305" s="1087"/>
      <c r="RD305" s="1087"/>
      <c r="RE305" s="1087"/>
      <c r="RF305" s="1087"/>
      <c r="RG305" s="1087"/>
      <c r="RH305" s="1087"/>
      <c r="RI305" s="1087"/>
      <c r="RJ305" s="1087"/>
      <c r="RK305" s="1087"/>
      <c r="RL305" s="1087"/>
      <c r="RM305" s="1087"/>
      <c r="RN305" s="1087"/>
      <c r="RO305" s="1087"/>
      <c r="RP305" s="1087"/>
      <c r="RQ305" s="1087"/>
      <c r="RR305" s="1087"/>
      <c r="RS305" s="1087"/>
      <c r="RT305" s="1087"/>
      <c r="RU305" s="1087"/>
      <c r="RV305" s="1087"/>
      <c r="RW305" s="1087"/>
      <c r="RX305" s="1087"/>
      <c r="RY305" s="1087"/>
      <c r="RZ305" s="1087"/>
      <c r="SA305" s="1087"/>
      <c r="SB305" s="1087"/>
      <c r="SC305" s="1087"/>
      <c r="SD305" s="1087"/>
      <c r="SE305" s="1087"/>
      <c r="SF305" s="1087"/>
      <c r="SG305" s="1087"/>
      <c r="SH305" s="1087"/>
      <c r="SI305" s="1087"/>
      <c r="SJ305" s="1087"/>
      <c r="SK305" s="1087"/>
      <c r="SL305" s="1087"/>
      <c r="SM305" s="1087"/>
      <c r="SN305" s="1087"/>
      <c r="SO305" s="1087"/>
      <c r="SP305" s="1087"/>
      <c r="SQ305" s="1087"/>
      <c r="SR305" s="1087"/>
      <c r="SS305" s="1087"/>
      <c r="ST305" s="1087"/>
      <c r="SU305" s="1087"/>
      <c r="SV305" s="1087"/>
      <c r="SW305" s="1087"/>
      <c r="SX305" s="1087"/>
      <c r="SY305" s="1087"/>
      <c r="SZ305" s="1087"/>
      <c r="TA305" s="1087"/>
      <c r="TB305" s="1087"/>
      <c r="TC305" s="1087"/>
      <c r="TD305" s="1087"/>
      <c r="TE305" s="1087"/>
      <c r="TF305" s="1087"/>
      <c r="TG305" s="1087"/>
      <c r="TH305" s="1087"/>
      <c r="TI305" s="1087"/>
      <c r="TJ305" s="1087"/>
      <c r="TK305" s="1087"/>
      <c r="TL305" s="1087"/>
      <c r="TM305" s="1087"/>
      <c r="TN305" s="1087"/>
      <c r="TO305" s="1087"/>
      <c r="TP305" s="1087"/>
      <c r="TQ305" s="1087"/>
      <c r="TR305" s="1087"/>
      <c r="TS305" s="1087"/>
      <c r="TT305" s="1087"/>
      <c r="TU305" s="1087"/>
      <c r="TV305" s="1087"/>
      <c r="TW305" s="1087"/>
      <c r="TX305" s="1087"/>
      <c r="TY305" s="1087"/>
      <c r="TZ305" s="1087"/>
      <c r="UA305" s="1087"/>
      <c r="UB305" s="1087"/>
      <c r="UC305" s="1087"/>
      <c r="UD305" s="1087"/>
      <c r="UE305" s="1087"/>
      <c r="UF305" s="1087"/>
      <c r="UG305" s="1087"/>
      <c r="UH305" s="1087"/>
      <c r="UI305" s="1087"/>
      <c r="UJ305" s="1087"/>
      <c r="UK305" s="1087"/>
      <c r="UL305" s="1087"/>
      <c r="UM305" s="1087"/>
      <c r="UN305" s="1087"/>
      <c r="UO305" s="1087"/>
      <c r="UP305" s="1087"/>
      <c r="UQ305" s="1087"/>
      <c r="UR305" s="1087"/>
      <c r="US305" s="1087"/>
      <c r="UT305" s="1087"/>
      <c r="UU305" s="1087"/>
      <c r="UV305" s="1087"/>
      <c r="UW305" s="1087"/>
      <c r="UX305" s="1087"/>
      <c r="UY305" s="1087"/>
      <c r="UZ305" s="1087"/>
      <c r="VA305" s="1087"/>
      <c r="VB305" s="1087"/>
      <c r="VC305" s="1087"/>
      <c r="VD305" s="1087"/>
      <c r="VE305" s="1087"/>
      <c r="VF305" s="1087"/>
      <c r="VG305" s="1087"/>
      <c r="VH305" s="1087"/>
      <c r="VI305" s="1087"/>
      <c r="VJ305" s="1087"/>
      <c r="VK305" s="1087"/>
      <c r="VL305" s="1087"/>
      <c r="VM305" s="1087"/>
      <c r="VN305" s="1087"/>
      <c r="VO305" s="1087"/>
      <c r="VP305" s="1087"/>
      <c r="VQ305" s="1087"/>
      <c r="VR305" s="1087"/>
      <c r="VS305" s="1087"/>
      <c r="VT305" s="1087"/>
      <c r="VU305" s="1087"/>
      <c r="VV305" s="1087"/>
      <c r="VW305" s="1087"/>
      <c r="VX305" s="1087"/>
      <c r="VY305" s="1087"/>
      <c r="VZ305" s="1087"/>
      <c r="WA305" s="1087"/>
      <c r="WB305" s="1087"/>
      <c r="WC305" s="1087"/>
      <c r="WD305" s="1087"/>
      <c r="WE305" s="1087"/>
      <c r="WF305" s="1087"/>
      <c r="WG305" s="1087"/>
      <c r="WH305" s="1087"/>
      <c r="WI305" s="1087"/>
      <c r="WJ305" s="1087"/>
      <c r="WK305" s="1087"/>
      <c r="WL305" s="1087"/>
      <c r="WM305" s="1087"/>
      <c r="WN305" s="1087"/>
      <c r="WO305" s="1087"/>
      <c r="WP305" s="1087"/>
      <c r="WQ305" s="1087"/>
      <c r="WR305" s="1087"/>
      <c r="WS305" s="1087"/>
      <c r="WT305" s="1087"/>
      <c r="WU305" s="1087"/>
      <c r="WV305" s="1087"/>
      <c r="WW305" s="1087"/>
      <c r="WX305" s="1087"/>
      <c r="WY305" s="1087"/>
      <c r="WZ305" s="1087"/>
      <c r="XA305" s="1087"/>
      <c r="XB305" s="1087"/>
      <c r="XC305" s="1087"/>
      <c r="XD305" s="1087"/>
      <c r="XE305" s="1087"/>
      <c r="XF305" s="1087"/>
      <c r="XG305" s="1087"/>
      <c r="XH305" s="1087"/>
      <c r="XI305" s="1087"/>
      <c r="XJ305" s="1087"/>
      <c r="XK305" s="1087"/>
      <c r="XL305" s="1087"/>
      <c r="XM305" s="1087"/>
      <c r="XN305" s="1087"/>
      <c r="XO305" s="1087"/>
      <c r="XP305" s="1087"/>
      <c r="XQ305" s="1087"/>
      <c r="XR305" s="1087"/>
      <c r="XS305" s="1087"/>
      <c r="XT305" s="1087"/>
      <c r="XU305" s="1087"/>
      <c r="XV305" s="1087"/>
      <c r="XW305" s="1087"/>
      <c r="XX305" s="1087"/>
      <c r="XY305" s="1087"/>
      <c r="XZ305" s="1087"/>
      <c r="YA305" s="1087"/>
      <c r="YB305" s="1087"/>
      <c r="YC305" s="1087"/>
      <c r="YD305" s="1087"/>
      <c r="YE305" s="1087"/>
      <c r="YF305" s="1087"/>
      <c r="YG305" s="1087"/>
      <c r="YH305" s="1087"/>
      <c r="YI305" s="1087"/>
      <c r="YJ305" s="1087"/>
      <c r="YK305" s="1087"/>
      <c r="YL305" s="1087"/>
      <c r="YM305" s="1087"/>
      <c r="YN305" s="1087"/>
      <c r="YO305" s="1087"/>
      <c r="YP305" s="1087"/>
      <c r="YQ305" s="1087"/>
      <c r="YR305" s="1087"/>
      <c r="YS305" s="1087"/>
      <c r="YT305" s="1087"/>
      <c r="YU305" s="1087"/>
      <c r="YV305" s="1087"/>
      <c r="YW305" s="1087"/>
      <c r="YX305" s="1087"/>
      <c r="YY305" s="1087"/>
      <c r="YZ305" s="1087"/>
      <c r="ZA305" s="1087"/>
      <c r="ZB305" s="1087"/>
      <c r="ZC305" s="1087"/>
      <c r="ZD305" s="1087"/>
      <c r="ZE305" s="1087"/>
      <c r="ZF305" s="1087"/>
      <c r="ZG305" s="1087"/>
      <c r="ZH305" s="1087"/>
      <c r="ZI305" s="1087"/>
      <c r="ZJ305" s="1087"/>
      <c r="ZK305" s="1087"/>
      <c r="ZL305" s="1087"/>
      <c r="ZM305" s="1087"/>
      <c r="ZN305" s="1087"/>
      <c r="ZO305" s="1087"/>
      <c r="ZP305" s="1087"/>
      <c r="ZQ305" s="1087"/>
      <c r="ZR305" s="1087"/>
      <c r="ZS305" s="1087"/>
      <c r="ZT305" s="1087"/>
      <c r="ZU305" s="1087"/>
      <c r="ZV305" s="1087"/>
      <c r="ZW305" s="1087"/>
      <c r="ZX305" s="1087"/>
      <c r="ZY305" s="1087"/>
      <c r="ZZ305" s="1087"/>
      <c r="AAA305" s="1087"/>
      <c r="AAB305" s="1087"/>
      <c r="AAC305" s="1087"/>
      <c r="AAD305" s="1087"/>
      <c r="AAE305" s="1087"/>
      <c r="AAF305" s="1087"/>
      <c r="AAG305" s="1087"/>
      <c r="AAH305" s="1087"/>
      <c r="AAI305" s="1087"/>
      <c r="AAJ305" s="1087"/>
      <c r="AAK305" s="1087"/>
      <c r="AAL305" s="1087"/>
      <c r="AAM305" s="1087"/>
      <c r="AAN305" s="1087"/>
      <c r="AAO305" s="1087"/>
      <c r="AAP305" s="1087"/>
      <c r="AAQ305" s="1087"/>
      <c r="AAR305" s="1087"/>
      <c r="AAS305" s="1087"/>
      <c r="AAT305" s="1087"/>
      <c r="AAU305" s="1087"/>
      <c r="AAV305" s="1087"/>
      <c r="AAW305" s="1087"/>
      <c r="AAX305" s="1087"/>
      <c r="AAY305" s="1087"/>
      <c r="AAZ305" s="1087"/>
      <c r="ABA305" s="1087"/>
      <c r="ABB305" s="1087"/>
      <c r="ABC305" s="1087"/>
      <c r="ABD305" s="1087"/>
      <c r="ABE305" s="1087"/>
      <c r="ABF305" s="1087"/>
      <c r="ABG305" s="1087"/>
      <c r="ABH305" s="1087"/>
      <c r="ABI305" s="1087"/>
      <c r="ABJ305" s="1087"/>
      <c r="ABK305" s="1087"/>
      <c r="ABL305" s="1087"/>
      <c r="ABM305" s="1087"/>
      <c r="ABN305" s="1087"/>
      <c r="ABO305" s="1087"/>
      <c r="ABP305" s="1087"/>
      <c r="ABQ305" s="1087"/>
      <c r="ABR305" s="1087"/>
      <c r="ABS305" s="1087"/>
      <c r="ABT305" s="1087"/>
      <c r="ABU305" s="1087"/>
      <c r="ABV305" s="1087"/>
      <c r="ABW305" s="1087"/>
      <c r="ABX305" s="1087"/>
      <c r="ABY305" s="1087"/>
      <c r="ABZ305" s="1087"/>
      <c r="ACA305" s="1087"/>
      <c r="ACB305" s="1087"/>
      <c r="ACC305" s="1087"/>
      <c r="ACD305" s="1087"/>
      <c r="ACE305" s="1087"/>
      <c r="ACF305" s="1087"/>
      <c r="ACG305" s="1087"/>
      <c r="ACH305" s="1087"/>
      <c r="ACI305" s="1087"/>
      <c r="ACJ305" s="1087"/>
      <c r="ACK305" s="1087"/>
      <c r="ACL305" s="1087"/>
      <c r="ACM305" s="1087"/>
      <c r="ACN305" s="1087"/>
      <c r="ACO305" s="1087"/>
      <c r="ACP305" s="1087"/>
      <c r="ACQ305" s="1087"/>
      <c r="ACR305" s="1087"/>
      <c r="ACS305" s="1087"/>
      <c r="ACT305" s="1087"/>
      <c r="ACU305" s="1087"/>
      <c r="ACV305" s="1087"/>
      <c r="ACW305" s="1087"/>
      <c r="ACX305" s="1087"/>
      <c r="ACY305" s="1087"/>
      <c r="ACZ305" s="1087"/>
      <c r="ADA305" s="1087"/>
      <c r="ADB305" s="1087"/>
      <c r="ADC305" s="1087"/>
      <c r="ADD305" s="1087"/>
      <c r="ADE305" s="1087"/>
      <c r="ADF305" s="1087"/>
      <c r="ADG305" s="1087"/>
      <c r="ADH305" s="1087"/>
      <c r="ADI305" s="1087"/>
      <c r="ADJ305" s="1087"/>
      <c r="ADK305" s="1087"/>
      <c r="ADL305" s="1087"/>
      <c r="ADM305" s="1087"/>
      <c r="ADN305" s="1087"/>
      <c r="ADO305" s="1087"/>
      <c r="ADP305" s="1087"/>
      <c r="ADQ305" s="1087"/>
      <c r="ADR305" s="1087"/>
      <c r="ADS305" s="1087"/>
      <c r="ADT305" s="1087"/>
      <c r="ADU305" s="1087"/>
      <c r="ADV305" s="1087"/>
      <c r="ADW305" s="1087"/>
      <c r="ADX305" s="1087"/>
      <c r="ADY305" s="1087"/>
      <c r="ADZ305" s="1087"/>
      <c r="AEA305" s="1087"/>
      <c r="AEB305" s="1087"/>
      <c r="AEC305" s="1087"/>
      <c r="AED305" s="1087"/>
      <c r="AEE305" s="1087"/>
      <c r="AEF305" s="1087"/>
      <c r="AEG305" s="1087"/>
      <c r="AEH305" s="1087"/>
      <c r="AEI305" s="1087"/>
      <c r="AEJ305" s="1087"/>
      <c r="AEK305" s="1087"/>
      <c r="AEL305" s="1087"/>
      <c r="AEM305" s="1087"/>
      <c r="AEN305" s="1087"/>
      <c r="AEO305" s="1087"/>
      <c r="AEP305" s="1087"/>
      <c r="AEQ305" s="1087"/>
      <c r="AER305" s="1087"/>
      <c r="AES305" s="1087"/>
      <c r="AET305" s="1087"/>
      <c r="AEU305" s="1087"/>
      <c r="AEV305" s="1087"/>
      <c r="AEW305" s="1087"/>
      <c r="AEX305" s="1087"/>
      <c r="AEY305" s="1087"/>
      <c r="AEZ305" s="1087"/>
      <c r="AFA305" s="1087"/>
      <c r="AFB305" s="1087"/>
      <c r="AFC305" s="1087"/>
      <c r="AFD305" s="1087"/>
      <c r="AFE305" s="1087"/>
      <c r="AFF305" s="1087"/>
      <c r="AFG305" s="1087"/>
      <c r="AFH305" s="1087"/>
      <c r="AFI305" s="1087"/>
      <c r="AFJ305" s="1087"/>
      <c r="AFK305" s="1087"/>
      <c r="AFL305" s="1087"/>
      <c r="AFM305" s="1087"/>
      <c r="AFN305" s="1087"/>
      <c r="AFO305" s="1087"/>
      <c r="AFP305" s="1087"/>
      <c r="AFQ305" s="1087"/>
      <c r="AFR305" s="1087"/>
      <c r="AFS305" s="1087"/>
      <c r="AFT305" s="1087"/>
      <c r="AFU305" s="1087"/>
      <c r="AFV305" s="1087"/>
      <c r="AFW305" s="1087"/>
      <c r="AFX305" s="1087"/>
      <c r="AFY305" s="1087"/>
      <c r="AFZ305" s="1087"/>
      <c r="AGA305" s="1087"/>
      <c r="AGB305" s="1087"/>
      <c r="AGC305" s="1087"/>
      <c r="AGD305" s="1087"/>
      <c r="AGE305" s="1087"/>
      <c r="AGF305" s="1087"/>
      <c r="AGG305" s="1087"/>
      <c r="AGH305" s="1087"/>
      <c r="AGI305" s="1087"/>
      <c r="AGJ305" s="1087"/>
      <c r="AGK305" s="1087"/>
      <c r="AGL305" s="1087"/>
      <c r="AGM305" s="1087"/>
      <c r="AGN305" s="1087"/>
      <c r="AGO305" s="1087"/>
      <c r="AGP305" s="1087"/>
      <c r="AGQ305" s="1087"/>
      <c r="AGR305" s="1087"/>
      <c r="AGS305" s="1087"/>
      <c r="AGT305" s="1087"/>
      <c r="AGU305" s="1087"/>
      <c r="AGV305" s="1087"/>
      <c r="AGW305" s="1087"/>
      <c r="AGX305" s="1087"/>
      <c r="AGY305" s="1087"/>
      <c r="AGZ305" s="1087"/>
      <c r="AHA305" s="1087"/>
      <c r="AHB305" s="1087"/>
      <c r="AHC305" s="1087"/>
      <c r="AHD305" s="1087"/>
      <c r="AHE305" s="1087"/>
      <c r="AHF305" s="1087"/>
      <c r="AHG305" s="1087"/>
      <c r="AHH305" s="1087"/>
      <c r="AHI305" s="1087"/>
      <c r="AHJ305" s="1087"/>
      <c r="AHK305" s="1087"/>
      <c r="AHL305" s="1087"/>
      <c r="AHM305" s="1087"/>
      <c r="AHN305" s="1087"/>
      <c r="AHO305" s="1087"/>
      <c r="AHP305" s="1087"/>
      <c r="AHQ305" s="1087"/>
      <c r="AHR305" s="1087"/>
      <c r="AHS305" s="1087"/>
      <c r="AHT305" s="1087"/>
      <c r="AHU305" s="1087"/>
      <c r="AHV305" s="1087"/>
      <c r="AHW305" s="1087"/>
      <c r="AHX305" s="1087"/>
      <c r="AHY305" s="1087"/>
      <c r="AHZ305" s="1087"/>
      <c r="AIA305" s="1087"/>
      <c r="AIB305" s="1087"/>
      <c r="AIC305" s="1087"/>
      <c r="AID305" s="1087"/>
      <c r="AIE305" s="1087"/>
      <c r="AIF305" s="1087"/>
      <c r="AIG305" s="1087"/>
      <c r="AIH305" s="1087"/>
      <c r="AII305" s="1087"/>
      <c r="AIJ305" s="1087"/>
      <c r="AIK305" s="1087"/>
      <c r="AIL305" s="1087"/>
      <c r="AIM305" s="1087"/>
      <c r="AIN305" s="1087"/>
      <c r="AIO305" s="1087"/>
      <c r="AIP305" s="1087"/>
      <c r="AIQ305" s="1087"/>
      <c r="AIR305" s="1087"/>
      <c r="AIS305" s="1087"/>
      <c r="AIT305" s="1087"/>
      <c r="AIU305" s="1087"/>
      <c r="AIV305" s="1087"/>
      <c r="AIW305" s="1087"/>
      <c r="AIX305" s="1087"/>
      <c r="AIY305" s="1087"/>
      <c r="AIZ305" s="1087"/>
      <c r="AJA305" s="1087"/>
      <c r="AJB305" s="1087"/>
      <c r="AJC305" s="1087"/>
      <c r="AJD305" s="1087"/>
      <c r="AJE305" s="1087"/>
      <c r="AJF305" s="1087"/>
      <c r="AJG305" s="1087"/>
      <c r="AJH305" s="1087"/>
      <c r="AJI305" s="1087"/>
      <c r="AJJ305" s="1087"/>
      <c r="AJK305" s="1087"/>
      <c r="AJL305" s="1087"/>
      <c r="AJM305" s="1087"/>
      <c r="AJN305" s="1087"/>
      <c r="AJO305" s="1087"/>
      <c r="AJP305" s="1087"/>
      <c r="AJQ305" s="1087"/>
      <c r="AJR305" s="1087"/>
      <c r="AJS305" s="1087"/>
      <c r="AJT305" s="1087"/>
      <c r="AJU305" s="1087"/>
      <c r="AJV305" s="1087"/>
      <c r="AJW305" s="1087"/>
      <c r="AJX305" s="1087"/>
      <c r="AJY305" s="1087"/>
      <c r="AJZ305" s="1087"/>
      <c r="AKA305" s="1087"/>
      <c r="AKB305" s="1087"/>
      <c r="AKC305" s="1087"/>
      <c r="AKD305" s="1087"/>
      <c r="AKE305" s="1087"/>
      <c r="AKF305" s="1087"/>
      <c r="AKG305" s="1087"/>
      <c r="AKH305" s="1087"/>
      <c r="AKI305" s="1087"/>
      <c r="AKJ305" s="1087"/>
      <c r="AKK305" s="1087"/>
      <c r="AKL305" s="1087"/>
      <c r="AKM305" s="1087"/>
      <c r="AKN305" s="1087"/>
      <c r="AKO305" s="1087"/>
      <c r="AKP305" s="1087"/>
      <c r="AKQ305" s="1087"/>
      <c r="AKR305" s="1087"/>
      <c r="AKS305" s="1087"/>
      <c r="AKT305" s="1087"/>
      <c r="AKU305" s="1087"/>
      <c r="AKV305" s="1087"/>
      <c r="AKW305" s="1087"/>
      <c r="AKX305" s="1087"/>
      <c r="AKY305" s="1087"/>
      <c r="AKZ305" s="1087"/>
      <c r="ALA305" s="1087"/>
      <c r="ALB305" s="1087"/>
      <c r="ALC305" s="1087"/>
      <c r="ALD305" s="1087"/>
      <c r="ALE305" s="1087"/>
      <c r="ALF305" s="1087"/>
      <c r="ALG305" s="1087"/>
      <c r="ALH305" s="1087"/>
      <c r="ALI305" s="1087"/>
      <c r="ALJ305" s="1087"/>
      <c r="ALK305" s="1087"/>
      <c r="ALL305" s="1087"/>
      <c r="ALM305" s="1087"/>
      <c r="ALN305" s="1087"/>
      <c r="ALO305" s="1087"/>
      <c r="ALP305" s="1087"/>
      <c r="ALQ305" s="1087"/>
      <c r="ALR305" s="1087"/>
      <c r="ALS305" s="1087"/>
      <c r="ALT305" s="1087"/>
      <c r="ALU305" s="1087"/>
      <c r="ALV305" s="1087"/>
      <c r="ALW305" s="1087"/>
      <c r="ALX305" s="1087"/>
      <c r="ALY305" s="1087"/>
      <c r="ALZ305" s="1087"/>
      <c r="AMA305" s="1087"/>
      <c r="AMB305" s="1087"/>
      <c r="AMC305" s="1087"/>
      <c r="AMD305" s="1087"/>
      <c r="AME305" s="1087"/>
      <c r="AMF305" s="1087"/>
      <c r="AMG305" s="1087"/>
      <c r="AMH305" s="1087"/>
    </row>
    <row r="306" spans="1:1025" s="1106" customFormat="1" ht="12" x14ac:dyDescent="0.2">
      <c r="A306" s="1113" t="s">
        <v>4888</v>
      </c>
      <c r="B306" s="793" t="s">
        <v>4889</v>
      </c>
      <c r="C306" s="1085">
        <v>250000</v>
      </c>
      <c r="D306" s="1085">
        <v>0</v>
      </c>
      <c r="E306" s="1085">
        <v>250000</v>
      </c>
      <c r="F306" s="1085">
        <v>0</v>
      </c>
      <c r="G306" s="1085">
        <v>250000</v>
      </c>
      <c r="H306" s="1357">
        <f t="shared" si="8"/>
        <v>0</v>
      </c>
      <c r="AMI306" s="793"/>
      <c r="AMJ306" s="793"/>
    </row>
    <row r="307" spans="1:1025" s="1106" customFormat="1" ht="12" x14ac:dyDescent="0.2">
      <c r="A307" s="1113" t="s">
        <v>2914</v>
      </c>
      <c r="B307" s="793" t="s">
        <v>2915</v>
      </c>
      <c r="C307" s="1085">
        <v>239800000</v>
      </c>
      <c r="D307" s="1085">
        <v>800000</v>
      </c>
      <c r="E307" s="1085">
        <v>240600000</v>
      </c>
      <c r="F307" s="1085">
        <v>68192802.670000002</v>
      </c>
      <c r="G307" s="1085">
        <v>172407197.33000001</v>
      </c>
      <c r="H307" s="1357">
        <f t="shared" si="8"/>
        <v>0.28342810752285952</v>
      </c>
      <c r="AMI307" s="793"/>
      <c r="AMJ307" s="793"/>
    </row>
    <row r="308" spans="1:1025" s="793" customFormat="1" ht="12" x14ac:dyDescent="0.2">
      <c r="A308" s="1113" t="s">
        <v>2916</v>
      </c>
      <c r="B308" s="793" t="s">
        <v>2917</v>
      </c>
      <c r="C308" s="1085">
        <v>108800000</v>
      </c>
      <c r="D308" s="1085">
        <v>22576258</v>
      </c>
      <c r="E308" s="1085">
        <v>131376258</v>
      </c>
      <c r="F308" s="1085">
        <v>75137258.650000006</v>
      </c>
      <c r="G308" s="1085">
        <v>56238999.350000001</v>
      </c>
      <c r="H308" s="1357">
        <f t="shared" si="8"/>
        <v>0.57192418016655644</v>
      </c>
      <c r="I308" s="1087"/>
      <c r="J308" s="1087"/>
      <c r="K308" s="1087"/>
      <c r="L308" s="1087"/>
      <c r="M308" s="1087"/>
      <c r="N308" s="1087"/>
      <c r="O308" s="1087"/>
      <c r="P308" s="1087"/>
      <c r="Q308" s="1087"/>
      <c r="R308" s="1087"/>
      <c r="S308" s="1087"/>
      <c r="T308" s="1087"/>
      <c r="U308" s="1087"/>
      <c r="V308" s="1087"/>
      <c r="W308" s="1087"/>
      <c r="X308" s="1087"/>
      <c r="Y308" s="1087"/>
      <c r="Z308" s="1087"/>
      <c r="AA308" s="1087"/>
      <c r="AB308" s="1087"/>
      <c r="AC308" s="1087"/>
      <c r="AD308" s="1087"/>
      <c r="AE308" s="1087"/>
      <c r="AF308" s="1087"/>
      <c r="AG308" s="1087"/>
      <c r="AH308" s="1087"/>
      <c r="AI308" s="1087"/>
      <c r="AJ308" s="1087"/>
      <c r="AK308" s="1087"/>
      <c r="AL308" s="1087"/>
      <c r="AM308" s="1087"/>
      <c r="AN308" s="1087"/>
      <c r="AO308" s="1087"/>
      <c r="AP308" s="1087"/>
      <c r="AQ308" s="1087"/>
      <c r="AR308" s="1087"/>
      <c r="AS308" s="1087"/>
      <c r="AT308" s="1087"/>
      <c r="AU308" s="1087"/>
      <c r="AV308" s="1087"/>
      <c r="AW308" s="1087"/>
      <c r="AX308" s="1087"/>
      <c r="AY308" s="1087"/>
      <c r="AZ308" s="1087"/>
      <c r="BA308" s="1087"/>
      <c r="BB308" s="1087"/>
      <c r="BC308" s="1087"/>
      <c r="BD308" s="1087"/>
      <c r="BE308" s="1087"/>
      <c r="BF308" s="1087"/>
      <c r="BG308" s="1087"/>
      <c r="BH308" s="1087"/>
      <c r="BI308" s="1087"/>
      <c r="BJ308" s="1087"/>
      <c r="BK308" s="1087"/>
      <c r="BL308" s="1087"/>
      <c r="BM308" s="1087"/>
      <c r="BN308" s="1087"/>
      <c r="BO308" s="1087"/>
      <c r="BP308" s="1087"/>
      <c r="BQ308" s="1087"/>
      <c r="BR308" s="1087"/>
      <c r="BS308" s="1087"/>
      <c r="BT308" s="1087"/>
      <c r="BU308" s="1087"/>
      <c r="BV308" s="1087"/>
      <c r="BW308" s="1087"/>
      <c r="BX308" s="1087"/>
      <c r="BY308" s="1087"/>
      <c r="BZ308" s="1087"/>
      <c r="CA308" s="1087"/>
      <c r="CB308" s="1087"/>
      <c r="CC308" s="1087"/>
      <c r="CD308" s="1087"/>
      <c r="CE308" s="1087"/>
      <c r="CF308" s="1087"/>
      <c r="CG308" s="1087"/>
      <c r="CH308" s="1087"/>
      <c r="CI308" s="1087"/>
      <c r="CJ308" s="1087"/>
      <c r="CK308" s="1087"/>
      <c r="CL308" s="1087"/>
      <c r="CM308" s="1087"/>
      <c r="CN308" s="1087"/>
      <c r="CO308" s="1087"/>
      <c r="CP308" s="1087"/>
      <c r="CQ308" s="1087"/>
      <c r="CR308" s="1087"/>
      <c r="CS308" s="1087"/>
      <c r="CT308" s="1087"/>
      <c r="CU308" s="1087"/>
      <c r="CV308" s="1087"/>
      <c r="CW308" s="1087"/>
      <c r="CX308" s="1087"/>
      <c r="CY308" s="1087"/>
      <c r="CZ308" s="1087"/>
      <c r="DA308" s="1087"/>
      <c r="DB308" s="1087"/>
      <c r="DC308" s="1087"/>
      <c r="DD308" s="1087"/>
      <c r="DE308" s="1087"/>
      <c r="DF308" s="1087"/>
      <c r="DG308" s="1087"/>
      <c r="DH308" s="1087"/>
      <c r="DI308" s="1087"/>
      <c r="DJ308" s="1087"/>
      <c r="DK308" s="1087"/>
      <c r="DL308" s="1087"/>
      <c r="DM308" s="1087"/>
      <c r="DN308" s="1087"/>
      <c r="DO308" s="1087"/>
      <c r="DP308" s="1087"/>
      <c r="DQ308" s="1087"/>
      <c r="DR308" s="1087"/>
      <c r="DS308" s="1087"/>
      <c r="DT308" s="1087"/>
      <c r="DU308" s="1087"/>
      <c r="DV308" s="1087"/>
      <c r="DW308" s="1087"/>
      <c r="DX308" s="1087"/>
      <c r="DY308" s="1087"/>
      <c r="DZ308" s="1087"/>
      <c r="EA308" s="1087"/>
      <c r="EB308" s="1087"/>
      <c r="EC308" s="1087"/>
      <c r="ED308" s="1087"/>
      <c r="EE308" s="1087"/>
      <c r="EF308" s="1087"/>
      <c r="EG308" s="1087"/>
      <c r="EH308" s="1087"/>
      <c r="EI308" s="1087"/>
      <c r="EJ308" s="1087"/>
      <c r="EK308" s="1087"/>
      <c r="EL308" s="1087"/>
      <c r="EM308" s="1087"/>
      <c r="EN308" s="1087"/>
      <c r="EO308" s="1087"/>
      <c r="EP308" s="1087"/>
      <c r="EQ308" s="1087"/>
      <c r="ER308" s="1087"/>
      <c r="ES308" s="1087"/>
      <c r="ET308" s="1087"/>
      <c r="EU308" s="1087"/>
      <c r="EV308" s="1087"/>
      <c r="EW308" s="1087"/>
      <c r="EX308" s="1087"/>
      <c r="EY308" s="1087"/>
      <c r="EZ308" s="1087"/>
      <c r="FA308" s="1087"/>
      <c r="FB308" s="1087"/>
      <c r="FC308" s="1087"/>
      <c r="FD308" s="1087"/>
      <c r="FE308" s="1087"/>
      <c r="FF308" s="1087"/>
      <c r="FG308" s="1087"/>
      <c r="FH308" s="1087"/>
      <c r="FI308" s="1087"/>
      <c r="FJ308" s="1087"/>
      <c r="FK308" s="1087"/>
      <c r="FL308" s="1087"/>
      <c r="FM308" s="1087"/>
      <c r="FN308" s="1087"/>
      <c r="FO308" s="1087"/>
      <c r="FP308" s="1087"/>
      <c r="FQ308" s="1087"/>
      <c r="FR308" s="1087"/>
      <c r="FS308" s="1087"/>
      <c r="FT308" s="1087"/>
      <c r="FU308" s="1087"/>
      <c r="FV308" s="1087"/>
      <c r="FW308" s="1087"/>
      <c r="FX308" s="1087"/>
      <c r="FY308" s="1087"/>
      <c r="FZ308" s="1087"/>
      <c r="GA308" s="1087"/>
      <c r="GB308" s="1087"/>
      <c r="GC308" s="1087"/>
      <c r="GD308" s="1087"/>
      <c r="GE308" s="1087"/>
      <c r="GF308" s="1087"/>
      <c r="GG308" s="1087"/>
      <c r="GH308" s="1087"/>
      <c r="GI308" s="1087"/>
      <c r="GJ308" s="1087"/>
      <c r="GK308" s="1087"/>
      <c r="GL308" s="1087"/>
      <c r="GM308" s="1087"/>
      <c r="GN308" s="1087"/>
      <c r="GO308" s="1087"/>
      <c r="GP308" s="1087"/>
      <c r="GQ308" s="1087"/>
      <c r="GR308" s="1087"/>
      <c r="GS308" s="1087"/>
      <c r="GT308" s="1087"/>
      <c r="GU308" s="1087"/>
      <c r="GV308" s="1087"/>
      <c r="GW308" s="1087"/>
      <c r="GX308" s="1087"/>
      <c r="GY308" s="1087"/>
      <c r="GZ308" s="1087"/>
      <c r="HA308" s="1087"/>
      <c r="HB308" s="1087"/>
      <c r="HC308" s="1087"/>
      <c r="HD308" s="1087"/>
      <c r="HE308" s="1087"/>
      <c r="HF308" s="1087"/>
      <c r="HG308" s="1087"/>
      <c r="HH308" s="1087"/>
      <c r="HI308" s="1087"/>
      <c r="HJ308" s="1087"/>
      <c r="HK308" s="1087"/>
      <c r="HL308" s="1087"/>
      <c r="HM308" s="1087"/>
      <c r="HN308" s="1087"/>
      <c r="HO308" s="1087"/>
      <c r="HP308" s="1087"/>
      <c r="HQ308" s="1087"/>
      <c r="HR308" s="1087"/>
      <c r="HS308" s="1087"/>
      <c r="HT308" s="1087"/>
      <c r="HU308" s="1087"/>
      <c r="HV308" s="1087"/>
      <c r="HW308" s="1087"/>
      <c r="HX308" s="1087"/>
      <c r="HY308" s="1087"/>
      <c r="HZ308" s="1087"/>
      <c r="IA308" s="1087"/>
      <c r="IB308" s="1087"/>
      <c r="IC308" s="1087"/>
      <c r="ID308" s="1087"/>
      <c r="IE308" s="1087"/>
      <c r="IF308" s="1087"/>
      <c r="IG308" s="1087"/>
      <c r="IH308" s="1087"/>
      <c r="II308" s="1087"/>
      <c r="IJ308" s="1087"/>
      <c r="IK308" s="1087"/>
      <c r="IL308" s="1087"/>
      <c r="IM308" s="1087"/>
      <c r="IN308" s="1087"/>
      <c r="IO308" s="1087"/>
      <c r="IP308" s="1087"/>
      <c r="IQ308" s="1087"/>
      <c r="IR308" s="1087"/>
      <c r="IS308" s="1087"/>
      <c r="IT308" s="1087"/>
      <c r="IU308" s="1087"/>
      <c r="IV308" s="1087"/>
      <c r="IW308" s="1087"/>
      <c r="IX308" s="1087"/>
      <c r="IY308" s="1087"/>
      <c r="IZ308" s="1087"/>
      <c r="JA308" s="1087"/>
      <c r="JB308" s="1087"/>
      <c r="JC308" s="1087"/>
      <c r="JD308" s="1087"/>
      <c r="JE308" s="1087"/>
      <c r="JF308" s="1087"/>
      <c r="JG308" s="1087"/>
      <c r="JH308" s="1087"/>
      <c r="JI308" s="1087"/>
      <c r="JJ308" s="1087"/>
      <c r="JK308" s="1087"/>
      <c r="JL308" s="1087"/>
      <c r="JM308" s="1087"/>
      <c r="JN308" s="1087"/>
      <c r="JO308" s="1087"/>
      <c r="JP308" s="1087"/>
      <c r="JQ308" s="1087"/>
      <c r="JR308" s="1087"/>
      <c r="JS308" s="1087"/>
      <c r="JT308" s="1087"/>
      <c r="JU308" s="1087"/>
      <c r="JV308" s="1087"/>
      <c r="JW308" s="1087"/>
      <c r="JX308" s="1087"/>
      <c r="JY308" s="1087"/>
      <c r="JZ308" s="1087"/>
      <c r="KA308" s="1087"/>
      <c r="KB308" s="1087"/>
      <c r="KC308" s="1087"/>
      <c r="KD308" s="1087"/>
      <c r="KE308" s="1087"/>
      <c r="KF308" s="1087"/>
      <c r="KG308" s="1087"/>
      <c r="KH308" s="1087"/>
      <c r="KI308" s="1087"/>
      <c r="KJ308" s="1087"/>
      <c r="KK308" s="1087"/>
      <c r="KL308" s="1087"/>
      <c r="KM308" s="1087"/>
      <c r="KN308" s="1087"/>
      <c r="KO308" s="1087"/>
      <c r="KP308" s="1087"/>
      <c r="KQ308" s="1087"/>
      <c r="KR308" s="1087"/>
      <c r="KS308" s="1087"/>
      <c r="KT308" s="1087"/>
      <c r="KU308" s="1087"/>
      <c r="KV308" s="1087"/>
      <c r="KW308" s="1087"/>
      <c r="KX308" s="1087"/>
      <c r="KY308" s="1087"/>
      <c r="KZ308" s="1087"/>
      <c r="LA308" s="1087"/>
      <c r="LB308" s="1087"/>
      <c r="LC308" s="1087"/>
      <c r="LD308" s="1087"/>
      <c r="LE308" s="1087"/>
      <c r="LF308" s="1087"/>
      <c r="LG308" s="1087"/>
      <c r="LH308" s="1087"/>
      <c r="LI308" s="1087"/>
      <c r="LJ308" s="1087"/>
      <c r="LK308" s="1087"/>
      <c r="LL308" s="1087"/>
      <c r="LM308" s="1087"/>
      <c r="LN308" s="1087"/>
      <c r="LO308" s="1087"/>
      <c r="LP308" s="1087"/>
      <c r="LQ308" s="1087"/>
      <c r="LR308" s="1087"/>
      <c r="LS308" s="1087"/>
      <c r="LT308" s="1087"/>
      <c r="LU308" s="1087"/>
      <c r="LV308" s="1087"/>
      <c r="LW308" s="1087"/>
      <c r="LX308" s="1087"/>
      <c r="LY308" s="1087"/>
      <c r="LZ308" s="1087"/>
      <c r="MA308" s="1087"/>
      <c r="MB308" s="1087"/>
      <c r="MC308" s="1087"/>
      <c r="MD308" s="1087"/>
      <c r="ME308" s="1087"/>
      <c r="MF308" s="1087"/>
      <c r="MG308" s="1087"/>
      <c r="MH308" s="1087"/>
      <c r="MI308" s="1087"/>
      <c r="MJ308" s="1087"/>
      <c r="MK308" s="1087"/>
      <c r="ML308" s="1087"/>
      <c r="MM308" s="1087"/>
      <c r="MN308" s="1087"/>
      <c r="MO308" s="1087"/>
      <c r="MP308" s="1087"/>
      <c r="MQ308" s="1087"/>
      <c r="MR308" s="1087"/>
      <c r="MS308" s="1087"/>
      <c r="MT308" s="1087"/>
      <c r="MU308" s="1087"/>
      <c r="MV308" s="1087"/>
      <c r="MW308" s="1087"/>
      <c r="MX308" s="1087"/>
      <c r="MY308" s="1087"/>
      <c r="MZ308" s="1087"/>
      <c r="NA308" s="1087"/>
      <c r="NB308" s="1087"/>
      <c r="NC308" s="1087"/>
      <c r="ND308" s="1087"/>
      <c r="NE308" s="1087"/>
      <c r="NF308" s="1087"/>
      <c r="NG308" s="1087"/>
      <c r="NH308" s="1087"/>
      <c r="NI308" s="1087"/>
      <c r="NJ308" s="1087"/>
      <c r="NK308" s="1087"/>
      <c r="NL308" s="1087"/>
      <c r="NM308" s="1087"/>
      <c r="NN308" s="1087"/>
      <c r="NO308" s="1087"/>
      <c r="NP308" s="1087"/>
      <c r="NQ308" s="1087"/>
      <c r="NR308" s="1087"/>
      <c r="NS308" s="1087"/>
      <c r="NT308" s="1087"/>
      <c r="NU308" s="1087"/>
      <c r="NV308" s="1087"/>
      <c r="NW308" s="1087"/>
      <c r="NX308" s="1087"/>
      <c r="NY308" s="1087"/>
      <c r="NZ308" s="1087"/>
      <c r="OA308" s="1087"/>
      <c r="OB308" s="1087"/>
      <c r="OC308" s="1087"/>
      <c r="OD308" s="1087"/>
      <c r="OE308" s="1087"/>
      <c r="OF308" s="1087"/>
      <c r="OG308" s="1087"/>
      <c r="OH308" s="1087"/>
      <c r="OI308" s="1087"/>
      <c r="OJ308" s="1087"/>
      <c r="OK308" s="1087"/>
      <c r="OL308" s="1087"/>
      <c r="OM308" s="1087"/>
      <c r="ON308" s="1087"/>
      <c r="OO308" s="1087"/>
      <c r="OP308" s="1087"/>
      <c r="OQ308" s="1087"/>
      <c r="OR308" s="1087"/>
      <c r="OS308" s="1087"/>
      <c r="OT308" s="1087"/>
      <c r="OU308" s="1087"/>
      <c r="OV308" s="1087"/>
      <c r="OW308" s="1087"/>
      <c r="OX308" s="1087"/>
      <c r="OY308" s="1087"/>
      <c r="OZ308" s="1087"/>
      <c r="PA308" s="1087"/>
      <c r="PB308" s="1087"/>
      <c r="PC308" s="1087"/>
      <c r="PD308" s="1087"/>
      <c r="PE308" s="1087"/>
      <c r="PF308" s="1087"/>
      <c r="PG308" s="1087"/>
      <c r="PH308" s="1087"/>
      <c r="PI308" s="1087"/>
      <c r="PJ308" s="1087"/>
      <c r="PK308" s="1087"/>
      <c r="PL308" s="1087"/>
      <c r="PM308" s="1087"/>
      <c r="PN308" s="1087"/>
      <c r="PO308" s="1087"/>
      <c r="PP308" s="1087"/>
      <c r="PQ308" s="1087"/>
      <c r="PR308" s="1087"/>
      <c r="PS308" s="1087"/>
      <c r="PT308" s="1087"/>
      <c r="PU308" s="1087"/>
      <c r="PV308" s="1087"/>
      <c r="PW308" s="1087"/>
      <c r="PX308" s="1087"/>
      <c r="PY308" s="1087"/>
      <c r="PZ308" s="1087"/>
      <c r="QA308" s="1087"/>
      <c r="QB308" s="1087"/>
      <c r="QC308" s="1087"/>
      <c r="QD308" s="1087"/>
      <c r="QE308" s="1087"/>
      <c r="QF308" s="1087"/>
      <c r="QG308" s="1087"/>
      <c r="QH308" s="1087"/>
      <c r="QI308" s="1087"/>
      <c r="QJ308" s="1087"/>
      <c r="QK308" s="1087"/>
      <c r="QL308" s="1087"/>
      <c r="QM308" s="1087"/>
      <c r="QN308" s="1087"/>
      <c r="QO308" s="1087"/>
      <c r="QP308" s="1087"/>
      <c r="QQ308" s="1087"/>
      <c r="QR308" s="1087"/>
      <c r="QS308" s="1087"/>
      <c r="QT308" s="1087"/>
      <c r="QU308" s="1087"/>
      <c r="QV308" s="1087"/>
      <c r="QW308" s="1087"/>
      <c r="QX308" s="1087"/>
      <c r="QY308" s="1087"/>
      <c r="QZ308" s="1087"/>
      <c r="RA308" s="1087"/>
      <c r="RB308" s="1087"/>
      <c r="RC308" s="1087"/>
      <c r="RD308" s="1087"/>
      <c r="RE308" s="1087"/>
      <c r="RF308" s="1087"/>
      <c r="RG308" s="1087"/>
      <c r="RH308" s="1087"/>
      <c r="RI308" s="1087"/>
      <c r="RJ308" s="1087"/>
      <c r="RK308" s="1087"/>
      <c r="RL308" s="1087"/>
      <c r="RM308" s="1087"/>
      <c r="RN308" s="1087"/>
      <c r="RO308" s="1087"/>
      <c r="RP308" s="1087"/>
      <c r="RQ308" s="1087"/>
      <c r="RR308" s="1087"/>
      <c r="RS308" s="1087"/>
      <c r="RT308" s="1087"/>
      <c r="RU308" s="1087"/>
      <c r="RV308" s="1087"/>
      <c r="RW308" s="1087"/>
      <c r="RX308" s="1087"/>
      <c r="RY308" s="1087"/>
      <c r="RZ308" s="1087"/>
      <c r="SA308" s="1087"/>
      <c r="SB308" s="1087"/>
      <c r="SC308" s="1087"/>
      <c r="SD308" s="1087"/>
      <c r="SE308" s="1087"/>
      <c r="SF308" s="1087"/>
      <c r="SG308" s="1087"/>
      <c r="SH308" s="1087"/>
      <c r="SI308" s="1087"/>
      <c r="SJ308" s="1087"/>
      <c r="SK308" s="1087"/>
      <c r="SL308" s="1087"/>
      <c r="SM308" s="1087"/>
      <c r="SN308" s="1087"/>
      <c r="SO308" s="1087"/>
      <c r="SP308" s="1087"/>
      <c r="SQ308" s="1087"/>
      <c r="SR308" s="1087"/>
      <c r="SS308" s="1087"/>
      <c r="ST308" s="1087"/>
      <c r="SU308" s="1087"/>
      <c r="SV308" s="1087"/>
      <c r="SW308" s="1087"/>
      <c r="SX308" s="1087"/>
      <c r="SY308" s="1087"/>
      <c r="SZ308" s="1087"/>
      <c r="TA308" s="1087"/>
      <c r="TB308" s="1087"/>
      <c r="TC308" s="1087"/>
      <c r="TD308" s="1087"/>
      <c r="TE308" s="1087"/>
      <c r="TF308" s="1087"/>
      <c r="TG308" s="1087"/>
      <c r="TH308" s="1087"/>
      <c r="TI308" s="1087"/>
      <c r="TJ308" s="1087"/>
      <c r="TK308" s="1087"/>
      <c r="TL308" s="1087"/>
      <c r="TM308" s="1087"/>
      <c r="TN308" s="1087"/>
      <c r="TO308" s="1087"/>
      <c r="TP308" s="1087"/>
      <c r="TQ308" s="1087"/>
      <c r="TR308" s="1087"/>
      <c r="TS308" s="1087"/>
      <c r="TT308" s="1087"/>
      <c r="TU308" s="1087"/>
      <c r="TV308" s="1087"/>
      <c r="TW308" s="1087"/>
      <c r="TX308" s="1087"/>
      <c r="TY308" s="1087"/>
      <c r="TZ308" s="1087"/>
      <c r="UA308" s="1087"/>
      <c r="UB308" s="1087"/>
      <c r="UC308" s="1087"/>
      <c r="UD308" s="1087"/>
      <c r="UE308" s="1087"/>
      <c r="UF308" s="1087"/>
      <c r="UG308" s="1087"/>
      <c r="UH308" s="1087"/>
      <c r="UI308" s="1087"/>
      <c r="UJ308" s="1087"/>
      <c r="UK308" s="1087"/>
      <c r="UL308" s="1087"/>
      <c r="UM308" s="1087"/>
      <c r="UN308" s="1087"/>
      <c r="UO308" s="1087"/>
      <c r="UP308" s="1087"/>
      <c r="UQ308" s="1087"/>
      <c r="UR308" s="1087"/>
      <c r="US308" s="1087"/>
      <c r="UT308" s="1087"/>
      <c r="UU308" s="1087"/>
      <c r="UV308" s="1087"/>
      <c r="UW308" s="1087"/>
      <c r="UX308" s="1087"/>
      <c r="UY308" s="1087"/>
      <c r="UZ308" s="1087"/>
      <c r="VA308" s="1087"/>
      <c r="VB308" s="1087"/>
      <c r="VC308" s="1087"/>
      <c r="VD308" s="1087"/>
      <c r="VE308" s="1087"/>
      <c r="VF308" s="1087"/>
      <c r="VG308" s="1087"/>
      <c r="VH308" s="1087"/>
      <c r="VI308" s="1087"/>
      <c r="VJ308" s="1087"/>
      <c r="VK308" s="1087"/>
      <c r="VL308" s="1087"/>
      <c r="VM308" s="1087"/>
      <c r="VN308" s="1087"/>
      <c r="VO308" s="1087"/>
      <c r="VP308" s="1087"/>
      <c r="VQ308" s="1087"/>
      <c r="VR308" s="1087"/>
      <c r="VS308" s="1087"/>
      <c r="VT308" s="1087"/>
      <c r="VU308" s="1087"/>
      <c r="VV308" s="1087"/>
      <c r="VW308" s="1087"/>
      <c r="VX308" s="1087"/>
      <c r="VY308" s="1087"/>
      <c r="VZ308" s="1087"/>
      <c r="WA308" s="1087"/>
      <c r="WB308" s="1087"/>
      <c r="WC308" s="1087"/>
      <c r="WD308" s="1087"/>
      <c r="WE308" s="1087"/>
      <c r="WF308" s="1087"/>
      <c r="WG308" s="1087"/>
      <c r="WH308" s="1087"/>
      <c r="WI308" s="1087"/>
      <c r="WJ308" s="1087"/>
      <c r="WK308" s="1087"/>
      <c r="WL308" s="1087"/>
      <c r="WM308" s="1087"/>
      <c r="WN308" s="1087"/>
      <c r="WO308" s="1087"/>
      <c r="WP308" s="1087"/>
      <c r="WQ308" s="1087"/>
      <c r="WR308" s="1087"/>
      <c r="WS308" s="1087"/>
      <c r="WT308" s="1087"/>
      <c r="WU308" s="1087"/>
      <c r="WV308" s="1087"/>
      <c r="WW308" s="1087"/>
      <c r="WX308" s="1087"/>
      <c r="WY308" s="1087"/>
      <c r="WZ308" s="1087"/>
      <c r="XA308" s="1087"/>
      <c r="XB308" s="1087"/>
      <c r="XC308" s="1087"/>
      <c r="XD308" s="1087"/>
      <c r="XE308" s="1087"/>
      <c r="XF308" s="1087"/>
      <c r="XG308" s="1087"/>
      <c r="XH308" s="1087"/>
      <c r="XI308" s="1087"/>
      <c r="XJ308" s="1087"/>
      <c r="XK308" s="1087"/>
      <c r="XL308" s="1087"/>
      <c r="XM308" s="1087"/>
      <c r="XN308" s="1087"/>
      <c r="XO308" s="1087"/>
      <c r="XP308" s="1087"/>
      <c r="XQ308" s="1087"/>
      <c r="XR308" s="1087"/>
      <c r="XS308" s="1087"/>
      <c r="XT308" s="1087"/>
      <c r="XU308" s="1087"/>
      <c r="XV308" s="1087"/>
      <c r="XW308" s="1087"/>
      <c r="XX308" s="1087"/>
      <c r="XY308" s="1087"/>
      <c r="XZ308" s="1087"/>
      <c r="YA308" s="1087"/>
      <c r="YB308" s="1087"/>
      <c r="YC308" s="1087"/>
      <c r="YD308" s="1087"/>
      <c r="YE308" s="1087"/>
      <c r="YF308" s="1087"/>
      <c r="YG308" s="1087"/>
      <c r="YH308" s="1087"/>
      <c r="YI308" s="1087"/>
      <c r="YJ308" s="1087"/>
      <c r="YK308" s="1087"/>
      <c r="YL308" s="1087"/>
      <c r="YM308" s="1087"/>
      <c r="YN308" s="1087"/>
      <c r="YO308" s="1087"/>
      <c r="YP308" s="1087"/>
      <c r="YQ308" s="1087"/>
      <c r="YR308" s="1087"/>
      <c r="YS308" s="1087"/>
      <c r="YT308" s="1087"/>
      <c r="YU308" s="1087"/>
      <c r="YV308" s="1087"/>
      <c r="YW308" s="1087"/>
      <c r="YX308" s="1087"/>
      <c r="YY308" s="1087"/>
      <c r="YZ308" s="1087"/>
      <c r="ZA308" s="1087"/>
      <c r="ZB308" s="1087"/>
      <c r="ZC308" s="1087"/>
      <c r="ZD308" s="1087"/>
      <c r="ZE308" s="1087"/>
      <c r="ZF308" s="1087"/>
      <c r="ZG308" s="1087"/>
      <c r="ZH308" s="1087"/>
      <c r="ZI308" s="1087"/>
      <c r="ZJ308" s="1087"/>
      <c r="ZK308" s="1087"/>
      <c r="ZL308" s="1087"/>
      <c r="ZM308" s="1087"/>
      <c r="ZN308" s="1087"/>
      <c r="ZO308" s="1087"/>
      <c r="ZP308" s="1087"/>
      <c r="ZQ308" s="1087"/>
      <c r="ZR308" s="1087"/>
      <c r="ZS308" s="1087"/>
      <c r="ZT308" s="1087"/>
      <c r="ZU308" s="1087"/>
      <c r="ZV308" s="1087"/>
      <c r="ZW308" s="1087"/>
      <c r="ZX308" s="1087"/>
      <c r="ZY308" s="1087"/>
      <c r="ZZ308" s="1087"/>
      <c r="AAA308" s="1087"/>
      <c r="AAB308" s="1087"/>
      <c r="AAC308" s="1087"/>
      <c r="AAD308" s="1087"/>
      <c r="AAE308" s="1087"/>
      <c r="AAF308" s="1087"/>
      <c r="AAG308" s="1087"/>
      <c r="AAH308" s="1087"/>
      <c r="AAI308" s="1087"/>
      <c r="AAJ308" s="1087"/>
      <c r="AAK308" s="1087"/>
      <c r="AAL308" s="1087"/>
      <c r="AAM308" s="1087"/>
      <c r="AAN308" s="1087"/>
      <c r="AAO308" s="1087"/>
      <c r="AAP308" s="1087"/>
      <c r="AAQ308" s="1087"/>
      <c r="AAR308" s="1087"/>
      <c r="AAS308" s="1087"/>
      <c r="AAT308" s="1087"/>
      <c r="AAU308" s="1087"/>
      <c r="AAV308" s="1087"/>
      <c r="AAW308" s="1087"/>
      <c r="AAX308" s="1087"/>
      <c r="AAY308" s="1087"/>
      <c r="AAZ308" s="1087"/>
      <c r="ABA308" s="1087"/>
      <c r="ABB308" s="1087"/>
      <c r="ABC308" s="1087"/>
      <c r="ABD308" s="1087"/>
      <c r="ABE308" s="1087"/>
      <c r="ABF308" s="1087"/>
      <c r="ABG308" s="1087"/>
      <c r="ABH308" s="1087"/>
      <c r="ABI308" s="1087"/>
      <c r="ABJ308" s="1087"/>
      <c r="ABK308" s="1087"/>
      <c r="ABL308" s="1087"/>
      <c r="ABM308" s="1087"/>
      <c r="ABN308" s="1087"/>
      <c r="ABO308" s="1087"/>
      <c r="ABP308" s="1087"/>
      <c r="ABQ308" s="1087"/>
      <c r="ABR308" s="1087"/>
      <c r="ABS308" s="1087"/>
      <c r="ABT308" s="1087"/>
      <c r="ABU308" s="1087"/>
      <c r="ABV308" s="1087"/>
      <c r="ABW308" s="1087"/>
      <c r="ABX308" s="1087"/>
      <c r="ABY308" s="1087"/>
      <c r="ABZ308" s="1087"/>
      <c r="ACA308" s="1087"/>
      <c r="ACB308" s="1087"/>
      <c r="ACC308" s="1087"/>
      <c r="ACD308" s="1087"/>
      <c r="ACE308" s="1087"/>
      <c r="ACF308" s="1087"/>
      <c r="ACG308" s="1087"/>
      <c r="ACH308" s="1087"/>
      <c r="ACI308" s="1087"/>
      <c r="ACJ308" s="1087"/>
      <c r="ACK308" s="1087"/>
      <c r="ACL308" s="1087"/>
      <c r="ACM308" s="1087"/>
      <c r="ACN308" s="1087"/>
      <c r="ACO308" s="1087"/>
      <c r="ACP308" s="1087"/>
      <c r="ACQ308" s="1087"/>
      <c r="ACR308" s="1087"/>
      <c r="ACS308" s="1087"/>
      <c r="ACT308" s="1087"/>
      <c r="ACU308" s="1087"/>
      <c r="ACV308" s="1087"/>
      <c r="ACW308" s="1087"/>
      <c r="ACX308" s="1087"/>
      <c r="ACY308" s="1087"/>
      <c r="ACZ308" s="1087"/>
      <c r="ADA308" s="1087"/>
      <c r="ADB308" s="1087"/>
      <c r="ADC308" s="1087"/>
      <c r="ADD308" s="1087"/>
      <c r="ADE308" s="1087"/>
      <c r="ADF308" s="1087"/>
      <c r="ADG308" s="1087"/>
      <c r="ADH308" s="1087"/>
      <c r="ADI308" s="1087"/>
      <c r="ADJ308" s="1087"/>
      <c r="ADK308" s="1087"/>
      <c r="ADL308" s="1087"/>
      <c r="ADM308" s="1087"/>
      <c r="ADN308" s="1087"/>
      <c r="ADO308" s="1087"/>
      <c r="ADP308" s="1087"/>
      <c r="ADQ308" s="1087"/>
      <c r="ADR308" s="1087"/>
      <c r="ADS308" s="1087"/>
      <c r="ADT308" s="1087"/>
      <c r="ADU308" s="1087"/>
      <c r="ADV308" s="1087"/>
      <c r="ADW308" s="1087"/>
      <c r="ADX308" s="1087"/>
      <c r="ADY308" s="1087"/>
      <c r="ADZ308" s="1087"/>
      <c r="AEA308" s="1087"/>
      <c r="AEB308" s="1087"/>
      <c r="AEC308" s="1087"/>
      <c r="AED308" s="1087"/>
      <c r="AEE308" s="1087"/>
      <c r="AEF308" s="1087"/>
      <c r="AEG308" s="1087"/>
      <c r="AEH308" s="1087"/>
      <c r="AEI308" s="1087"/>
      <c r="AEJ308" s="1087"/>
      <c r="AEK308" s="1087"/>
      <c r="AEL308" s="1087"/>
      <c r="AEM308" s="1087"/>
      <c r="AEN308" s="1087"/>
      <c r="AEO308" s="1087"/>
      <c r="AEP308" s="1087"/>
      <c r="AEQ308" s="1087"/>
      <c r="AER308" s="1087"/>
      <c r="AES308" s="1087"/>
      <c r="AET308" s="1087"/>
      <c r="AEU308" s="1087"/>
      <c r="AEV308" s="1087"/>
      <c r="AEW308" s="1087"/>
      <c r="AEX308" s="1087"/>
      <c r="AEY308" s="1087"/>
      <c r="AEZ308" s="1087"/>
      <c r="AFA308" s="1087"/>
      <c r="AFB308" s="1087"/>
      <c r="AFC308" s="1087"/>
      <c r="AFD308" s="1087"/>
      <c r="AFE308" s="1087"/>
      <c r="AFF308" s="1087"/>
      <c r="AFG308" s="1087"/>
      <c r="AFH308" s="1087"/>
      <c r="AFI308" s="1087"/>
      <c r="AFJ308" s="1087"/>
      <c r="AFK308" s="1087"/>
      <c r="AFL308" s="1087"/>
      <c r="AFM308" s="1087"/>
      <c r="AFN308" s="1087"/>
      <c r="AFO308" s="1087"/>
      <c r="AFP308" s="1087"/>
      <c r="AFQ308" s="1087"/>
      <c r="AFR308" s="1087"/>
      <c r="AFS308" s="1087"/>
      <c r="AFT308" s="1087"/>
      <c r="AFU308" s="1087"/>
      <c r="AFV308" s="1087"/>
      <c r="AFW308" s="1087"/>
      <c r="AFX308" s="1087"/>
      <c r="AFY308" s="1087"/>
      <c r="AFZ308" s="1087"/>
      <c r="AGA308" s="1087"/>
      <c r="AGB308" s="1087"/>
      <c r="AGC308" s="1087"/>
      <c r="AGD308" s="1087"/>
      <c r="AGE308" s="1087"/>
      <c r="AGF308" s="1087"/>
      <c r="AGG308" s="1087"/>
      <c r="AGH308" s="1087"/>
      <c r="AGI308" s="1087"/>
      <c r="AGJ308" s="1087"/>
      <c r="AGK308" s="1087"/>
      <c r="AGL308" s="1087"/>
      <c r="AGM308" s="1087"/>
      <c r="AGN308" s="1087"/>
      <c r="AGO308" s="1087"/>
      <c r="AGP308" s="1087"/>
      <c r="AGQ308" s="1087"/>
      <c r="AGR308" s="1087"/>
      <c r="AGS308" s="1087"/>
      <c r="AGT308" s="1087"/>
      <c r="AGU308" s="1087"/>
      <c r="AGV308" s="1087"/>
      <c r="AGW308" s="1087"/>
      <c r="AGX308" s="1087"/>
      <c r="AGY308" s="1087"/>
      <c r="AGZ308" s="1087"/>
      <c r="AHA308" s="1087"/>
      <c r="AHB308" s="1087"/>
      <c r="AHC308" s="1087"/>
      <c r="AHD308" s="1087"/>
      <c r="AHE308" s="1087"/>
      <c r="AHF308" s="1087"/>
      <c r="AHG308" s="1087"/>
      <c r="AHH308" s="1087"/>
      <c r="AHI308" s="1087"/>
      <c r="AHJ308" s="1087"/>
      <c r="AHK308" s="1087"/>
      <c r="AHL308" s="1087"/>
      <c r="AHM308" s="1087"/>
      <c r="AHN308" s="1087"/>
      <c r="AHO308" s="1087"/>
      <c r="AHP308" s="1087"/>
      <c r="AHQ308" s="1087"/>
      <c r="AHR308" s="1087"/>
      <c r="AHS308" s="1087"/>
      <c r="AHT308" s="1087"/>
      <c r="AHU308" s="1087"/>
      <c r="AHV308" s="1087"/>
      <c r="AHW308" s="1087"/>
      <c r="AHX308" s="1087"/>
      <c r="AHY308" s="1087"/>
      <c r="AHZ308" s="1087"/>
      <c r="AIA308" s="1087"/>
      <c r="AIB308" s="1087"/>
      <c r="AIC308" s="1087"/>
      <c r="AID308" s="1087"/>
      <c r="AIE308" s="1087"/>
      <c r="AIF308" s="1087"/>
      <c r="AIG308" s="1087"/>
      <c r="AIH308" s="1087"/>
      <c r="AII308" s="1087"/>
      <c r="AIJ308" s="1087"/>
      <c r="AIK308" s="1087"/>
      <c r="AIL308" s="1087"/>
      <c r="AIM308" s="1087"/>
      <c r="AIN308" s="1087"/>
      <c r="AIO308" s="1087"/>
      <c r="AIP308" s="1087"/>
      <c r="AIQ308" s="1087"/>
      <c r="AIR308" s="1087"/>
      <c r="AIS308" s="1087"/>
      <c r="AIT308" s="1087"/>
      <c r="AIU308" s="1087"/>
      <c r="AIV308" s="1087"/>
      <c r="AIW308" s="1087"/>
      <c r="AIX308" s="1087"/>
      <c r="AIY308" s="1087"/>
      <c r="AIZ308" s="1087"/>
      <c r="AJA308" s="1087"/>
      <c r="AJB308" s="1087"/>
      <c r="AJC308" s="1087"/>
      <c r="AJD308" s="1087"/>
      <c r="AJE308" s="1087"/>
      <c r="AJF308" s="1087"/>
      <c r="AJG308" s="1087"/>
      <c r="AJH308" s="1087"/>
      <c r="AJI308" s="1087"/>
      <c r="AJJ308" s="1087"/>
      <c r="AJK308" s="1087"/>
      <c r="AJL308" s="1087"/>
      <c r="AJM308" s="1087"/>
      <c r="AJN308" s="1087"/>
      <c r="AJO308" s="1087"/>
      <c r="AJP308" s="1087"/>
      <c r="AJQ308" s="1087"/>
      <c r="AJR308" s="1087"/>
      <c r="AJS308" s="1087"/>
      <c r="AJT308" s="1087"/>
      <c r="AJU308" s="1087"/>
      <c r="AJV308" s="1087"/>
      <c r="AJW308" s="1087"/>
      <c r="AJX308" s="1087"/>
      <c r="AJY308" s="1087"/>
      <c r="AJZ308" s="1087"/>
      <c r="AKA308" s="1087"/>
      <c r="AKB308" s="1087"/>
      <c r="AKC308" s="1087"/>
      <c r="AKD308" s="1087"/>
      <c r="AKE308" s="1087"/>
      <c r="AKF308" s="1087"/>
      <c r="AKG308" s="1087"/>
      <c r="AKH308" s="1087"/>
      <c r="AKI308" s="1087"/>
      <c r="AKJ308" s="1087"/>
      <c r="AKK308" s="1087"/>
      <c r="AKL308" s="1087"/>
      <c r="AKM308" s="1087"/>
      <c r="AKN308" s="1087"/>
      <c r="AKO308" s="1087"/>
      <c r="AKP308" s="1087"/>
      <c r="AKQ308" s="1087"/>
      <c r="AKR308" s="1087"/>
      <c r="AKS308" s="1087"/>
      <c r="AKT308" s="1087"/>
      <c r="AKU308" s="1087"/>
      <c r="AKV308" s="1087"/>
      <c r="AKW308" s="1087"/>
      <c r="AKX308" s="1087"/>
      <c r="AKY308" s="1087"/>
      <c r="AKZ308" s="1087"/>
      <c r="ALA308" s="1087"/>
      <c r="ALB308" s="1087"/>
      <c r="ALC308" s="1087"/>
      <c r="ALD308" s="1087"/>
      <c r="ALE308" s="1087"/>
      <c r="ALF308" s="1087"/>
      <c r="ALG308" s="1087"/>
      <c r="ALH308" s="1087"/>
      <c r="ALI308" s="1087"/>
      <c r="ALJ308" s="1087"/>
      <c r="ALK308" s="1087"/>
      <c r="ALL308" s="1087"/>
      <c r="ALM308" s="1087"/>
      <c r="ALN308" s="1087"/>
      <c r="ALO308" s="1087"/>
      <c r="ALP308" s="1087"/>
      <c r="ALQ308" s="1087"/>
      <c r="ALR308" s="1087"/>
      <c r="ALS308" s="1087"/>
      <c r="ALT308" s="1087"/>
      <c r="ALU308" s="1087"/>
      <c r="ALV308" s="1087"/>
      <c r="ALW308" s="1087"/>
      <c r="ALX308" s="1087"/>
      <c r="ALY308" s="1087"/>
      <c r="ALZ308" s="1087"/>
      <c r="AMA308" s="1087"/>
      <c r="AMB308" s="1087"/>
      <c r="AMC308" s="1087"/>
      <c r="AMD308" s="1087"/>
      <c r="AME308" s="1087"/>
      <c r="AMF308" s="1087"/>
      <c r="AMG308" s="1087"/>
      <c r="AMH308" s="1087"/>
    </row>
    <row r="309" spans="1:1025" s="793" customFormat="1" ht="12" x14ac:dyDescent="0.2">
      <c r="A309" s="1113" t="s">
        <v>4890</v>
      </c>
      <c r="B309" s="793" t="s">
        <v>4891</v>
      </c>
      <c r="C309" s="1085">
        <v>4209647398.79</v>
      </c>
      <c r="D309" s="1085">
        <v>64000000</v>
      </c>
      <c r="E309" s="1085">
        <v>4273647398.79</v>
      </c>
      <c r="F309" s="1085">
        <v>2358242292</v>
      </c>
      <c r="G309" s="1085">
        <v>1915405106.79</v>
      </c>
      <c r="H309" s="1357">
        <f t="shared" si="8"/>
        <v>0.55181021547722686</v>
      </c>
      <c r="I309" s="1087"/>
      <c r="J309" s="1087"/>
      <c r="K309" s="1087"/>
      <c r="L309" s="1087"/>
      <c r="M309" s="1087"/>
      <c r="N309" s="1087"/>
      <c r="O309" s="1087"/>
      <c r="P309" s="1087"/>
      <c r="Q309" s="1087"/>
      <c r="R309" s="1087"/>
      <c r="S309" s="1087"/>
      <c r="T309" s="1087"/>
      <c r="U309" s="1087"/>
      <c r="V309" s="1087"/>
      <c r="W309" s="1087"/>
      <c r="X309" s="1087"/>
      <c r="Y309" s="1087"/>
      <c r="Z309" s="1087"/>
      <c r="AA309" s="1087"/>
      <c r="AB309" s="1087"/>
      <c r="AC309" s="1087"/>
      <c r="AD309" s="1087"/>
      <c r="AE309" s="1087"/>
      <c r="AF309" s="1087"/>
      <c r="AG309" s="1087"/>
      <c r="AH309" s="1087"/>
      <c r="AI309" s="1087"/>
      <c r="AJ309" s="1087"/>
      <c r="AK309" s="1087"/>
      <c r="AL309" s="1087"/>
      <c r="AM309" s="1087"/>
      <c r="AN309" s="1087"/>
      <c r="AO309" s="1087"/>
      <c r="AP309" s="1087"/>
      <c r="AQ309" s="1087"/>
      <c r="AR309" s="1087"/>
      <c r="AS309" s="1087"/>
      <c r="AT309" s="1087"/>
      <c r="AU309" s="1087"/>
      <c r="AV309" s="1087"/>
      <c r="AW309" s="1087"/>
      <c r="AX309" s="1087"/>
      <c r="AY309" s="1087"/>
      <c r="AZ309" s="1087"/>
      <c r="BA309" s="1087"/>
      <c r="BB309" s="1087"/>
      <c r="BC309" s="1087"/>
      <c r="BD309" s="1087"/>
      <c r="BE309" s="1087"/>
      <c r="BF309" s="1087"/>
      <c r="BG309" s="1087"/>
      <c r="BH309" s="1087"/>
      <c r="BI309" s="1087"/>
      <c r="BJ309" s="1087"/>
      <c r="BK309" s="1087"/>
      <c r="BL309" s="1087"/>
      <c r="BM309" s="1087"/>
      <c r="BN309" s="1087"/>
      <c r="BO309" s="1087"/>
      <c r="BP309" s="1087"/>
      <c r="BQ309" s="1087"/>
      <c r="BR309" s="1087"/>
      <c r="BS309" s="1087"/>
      <c r="BT309" s="1087"/>
      <c r="BU309" s="1087"/>
      <c r="BV309" s="1087"/>
      <c r="BW309" s="1087"/>
      <c r="BX309" s="1087"/>
      <c r="BY309" s="1087"/>
      <c r="BZ309" s="1087"/>
      <c r="CA309" s="1087"/>
      <c r="CB309" s="1087"/>
      <c r="CC309" s="1087"/>
      <c r="CD309" s="1087"/>
      <c r="CE309" s="1087"/>
      <c r="CF309" s="1087"/>
      <c r="CG309" s="1087"/>
      <c r="CH309" s="1087"/>
      <c r="CI309" s="1087"/>
      <c r="CJ309" s="1087"/>
      <c r="CK309" s="1087"/>
      <c r="CL309" s="1087"/>
      <c r="CM309" s="1087"/>
      <c r="CN309" s="1087"/>
      <c r="CO309" s="1087"/>
      <c r="CP309" s="1087"/>
      <c r="CQ309" s="1087"/>
      <c r="CR309" s="1087"/>
      <c r="CS309" s="1087"/>
      <c r="CT309" s="1087"/>
      <c r="CU309" s="1087"/>
      <c r="CV309" s="1087"/>
      <c r="CW309" s="1087"/>
      <c r="CX309" s="1087"/>
      <c r="CY309" s="1087"/>
      <c r="CZ309" s="1087"/>
      <c r="DA309" s="1087"/>
      <c r="DB309" s="1087"/>
      <c r="DC309" s="1087"/>
      <c r="DD309" s="1087"/>
      <c r="DE309" s="1087"/>
      <c r="DF309" s="1087"/>
      <c r="DG309" s="1087"/>
      <c r="DH309" s="1087"/>
      <c r="DI309" s="1087"/>
      <c r="DJ309" s="1087"/>
      <c r="DK309" s="1087"/>
      <c r="DL309" s="1087"/>
      <c r="DM309" s="1087"/>
      <c r="DN309" s="1087"/>
      <c r="DO309" s="1087"/>
      <c r="DP309" s="1087"/>
      <c r="DQ309" s="1087"/>
      <c r="DR309" s="1087"/>
      <c r="DS309" s="1087"/>
      <c r="DT309" s="1087"/>
      <c r="DU309" s="1087"/>
      <c r="DV309" s="1087"/>
      <c r="DW309" s="1087"/>
      <c r="DX309" s="1087"/>
      <c r="DY309" s="1087"/>
      <c r="DZ309" s="1087"/>
      <c r="EA309" s="1087"/>
      <c r="EB309" s="1087"/>
      <c r="EC309" s="1087"/>
      <c r="ED309" s="1087"/>
      <c r="EE309" s="1087"/>
      <c r="EF309" s="1087"/>
      <c r="EG309" s="1087"/>
      <c r="EH309" s="1087"/>
      <c r="EI309" s="1087"/>
      <c r="EJ309" s="1087"/>
      <c r="EK309" s="1087"/>
      <c r="EL309" s="1087"/>
      <c r="EM309" s="1087"/>
      <c r="EN309" s="1087"/>
      <c r="EO309" s="1087"/>
      <c r="EP309" s="1087"/>
      <c r="EQ309" s="1087"/>
      <c r="ER309" s="1087"/>
      <c r="ES309" s="1087"/>
      <c r="ET309" s="1087"/>
      <c r="EU309" s="1087"/>
      <c r="EV309" s="1087"/>
      <c r="EW309" s="1087"/>
      <c r="EX309" s="1087"/>
      <c r="EY309" s="1087"/>
      <c r="EZ309" s="1087"/>
      <c r="FA309" s="1087"/>
      <c r="FB309" s="1087"/>
      <c r="FC309" s="1087"/>
      <c r="FD309" s="1087"/>
      <c r="FE309" s="1087"/>
      <c r="FF309" s="1087"/>
      <c r="FG309" s="1087"/>
      <c r="FH309" s="1087"/>
      <c r="FI309" s="1087"/>
      <c r="FJ309" s="1087"/>
      <c r="FK309" s="1087"/>
      <c r="FL309" s="1087"/>
      <c r="FM309" s="1087"/>
      <c r="FN309" s="1087"/>
      <c r="FO309" s="1087"/>
      <c r="FP309" s="1087"/>
      <c r="FQ309" s="1087"/>
      <c r="FR309" s="1087"/>
      <c r="FS309" s="1087"/>
      <c r="FT309" s="1087"/>
      <c r="FU309" s="1087"/>
      <c r="FV309" s="1087"/>
      <c r="FW309" s="1087"/>
      <c r="FX309" s="1087"/>
      <c r="FY309" s="1087"/>
      <c r="FZ309" s="1087"/>
      <c r="GA309" s="1087"/>
      <c r="GB309" s="1087"/>
      <c r="GC309" s="1087"/>
      <c r="GD309" s="1087"/>
      <c r="GE309" s="1087"/>
      <c r="GF309" s="1087"/>
      <c r="GG309" s="1087"/>
      <c r="GH309" s="1087"/>
      <c r="GI309" s="1087"/>
      <c r="GJ309" s="1087"/>
      <c r="GK309" s="1087"/>
      <c r="GL309" s="1087"/>
      <c r="GM309" s="1087"/>
      <c r="GN309" s="1087"/>
      <c r="GO309" s="1087"/>
      <c r="GP309" s="1087"/>
      <c r="GQ309" s="1087"/>
      <c r="GR309" s="1087"/>
      <c r="GS309" s="1087"/>
      <c r="GT309" s="1087"/>
      <c r="GU309" s="1087"/>
      <c r="GV309" s="1087"/>
      <c r="GW309" s="1087"/>
      <c r="GX309" s="1087"/>
      <c r="GY309" s="1087"/>
      <c r="GZ309" s="1087"/>
      <c r="HA309" s="1087"/>
      <c r="HB309" s="1087"/>
      <c r="HC309" s="1087"/>
      <c r="HD309" s="1087"/>
      <c r="HE309" s="1087"/>
      <c r="HF309" s="1087"/>
      <c r="HG309" s="1087"/>
      <c r="HH309" s="1087"/>
      <c r="HI309" s="1087"/>
      <c r="HJ309" s="1087"/>
      <c r="HK309" s="1087"/>
      <c r="HL309" s="1087"/>
      <c r="HM309" s="1087"/>
      <c r="HN309" s="1087"/>
      <c r="HO309" s="1087"/>
      <c r="HP309" s="1087"/>
      <c r="HQ309" s="1087"/>
      <c r="HR309" s="1087"/>
      <c r="HS309" s="1087"/>
      <c r="HT309" s="1087"/>
      <c r="HU309" s="1087"/>
      <c r="HV309" s="1087"/>
      <c r="HW309" s="1087"/>
      <c r="HX309" s="1087"/>
      <c r="HY309" s="1087"/>
      <c r="HZ309" s="1087"/>
      <c r="IA309" s="1087"/>
      <c r="IB309" s="1087"/>
      <c r="IC309" s="1087"/>
      <c r="ID309" s="1087"/>
      <c r="IE309" s="1087"/>
      <c r="IF309" s="1087"/>
      <c r="IG309" s="1087"/>
      <c r="IH309" s="1087"/>
      <c r="II309" s="1087"/>
      <c r="IJ309" s="1087"/>
      <c r="IK309" s="1087"/>
      <c r="IL309" s="1087"/>
      <c r="IM309" s="1087"/>
      <c r="IN309" s="1087"/>
      <c r="IO309" s="1087"/>
      <c r="IP309" s="1087"/>
      <c r="IQ309" s="1087"/>
      <c r="IR309" s="1087"/>
      <c r="IS309" s="1087"/>
      <c r="IT309" s="1087"/>
      <c r="IU309" s="1087"/>
      <c r="IV309" s="1087"/>
      <c r="IW309" s="1087"/>
      <c r="IX309" s="1087"/>
      <c r="IY309" s="1087"/>
      <c r="IZ309" s="1087"/>
      <c r="JA309" s="1087"/>
      <c r="JB309" s="1087"/>
      <c r="JC309" s="1087"/>
      <c r="JD309" s="1087"/>
      <c r="JE309" s="1087"/>
      <c r="JF309" s="1087"/>
      <c r="JG309" s="1087"/>
      <c r="JH309" s="1087"/>
      <c r="JI309" s="1087"/>
      <c r="JJ309" s="1087"/>
      <c r="JK309" s="1087"/>
      <c r="JL309" s="1087"/>
      <c r="JM309" s="1087"/>
      <c r="JN309" s="1087"/>
      <c r="JO309" s="1087"/>
      <c r="JP309" s="1087"/>
      <c r="JQ309" s="1087"/>
      <c r="JR309" s="1087"/>
      <c r="JS309" s="1087"/>
      <c r="JT309" s="1087"/>
      <c r="JU309" s="1087"/>
      <c r="JV309" s="1087"/>
      <c r="JW309" s="1087"/>
      <c r="JX309" s="1087"/>
      <c r="JY309" s="1087"/>
      <c r="JZ309" s="1087"/>
      <c r="KA309" s="1087"/>
      <c r="KB309" s="1087"/>
      <c r="KC309" s="1087"/>
      <c r="KD309" s="1087"/>
      <c r="KE309" s="1087"/>
      <c r="KF309" s="1087"/>
      <c r="KG309" s="1087"/>
      <c r="KH309" s="1087"/>
      <c r="KI309" s="1087"/>
      <c r="KJ309" s="1087"/>
      <c r="KK309" s="1087"/>
      <c r="KL309" s="1087"/>
      <c r="KM309" s="1087"/>
      <c r="KN309" s="1087"/>
      <c r="KO309" s="1087"/>
      <c r="KP309" s="1087"/>
      <c r="KQ309" s="1087"/>
      <c r="KR309" s="1087"/>
      <c r="KS309" s="1087"/>
      <c r="KT309" s="1087"/>
      <c r="KU309" s="1087"/>
      <c r="KV309" s="1087"/>
      <c r="KW309" s="1087"/>
      <c r="KX309" s="1087"/>
      <c r="KY309" s="1087"/>
      <c r="KZ309" s="1087"/>
      <c r="LA309" s="1087"/>
      <c r="LB309" s="1087"/>
      <c r="LC309" s="1087"/>
      <c r="LD309" s="1087"/>
      <c r="LE309" s="1087"/>
      <c r="LF309" s="1087"/>
      <c r="LG309" s="1087"/>
      <c r="LH309" s="1087"/>
      <c r="LI309" s="1087"/>
      <c r="LJ309" s="1087"/>
      <c r="LK309" s="1087"/>
      <c r="LL309" s="1087"/>
      <c r="LM309" s="1087"/>
      <c r="LN309" s="1087"/>
      <c r="LO309" s="1087"/>
      <c r="LP309" s="1087"/>
      <c r="LQ309" s="1087"/>
      <c r="LR309" s="1087"/>
      <c r="LS309" s="1087"/>
      <c r="LT309" s="1087"/>
      <c r="LU309" s="1087"/>
      <c r="LV309" s="1087"/>
      <c r="LW309" s="1087"/>
      <c r="LX309" s="1087"/>
      <c r="LY309" s="1087"/>
      <c r="LZ309" s="1087"/>
      <c r="MA309" s="1087"/>
      <c r="MB309" s="1087"/>
      <c r="MC309" s="1087"/>
      <c r="MD309" s="1087"/>
      <c r="ME309" s="1087"/>
      <c r="MF309" s="1087"/>
      <c r="MG309" s="1087"/>
      <c r="MH309" s="1087"/>
      <c r="MI309" s="1087"/>
      <c r="MJ309" s="1087"/>
      <c r="MK309" s="1087"/>
      <c r="ML309" s="1087"/>
      <c r="MM309" s="1087"/>
      <c r="MN309" s="1087"/>
      <c r="MO309" s="1087"/>
      <c r="MP309" s="1087"/>
      <c r="MQ309" s="1087"/>
      <c r="MR309" s="1087"/>
      <c r="MS309" s="1087"/>
      <c r="MT309" s="1087"/>
      <c r="MU309" s="1087"/>
      <c r="MV309" s="1087"/>
      <c r="MW309" s="1087"/>
      <c r="MX309" s="1087"/>
      <c r="MY309" s="1087"/>
      <c r="MZ309" s="1087"/>
      <c r="NA309" s="1087"/>
      <c r="NB309" s="1087"/>
      <c r="NC309" s="1087"/>
      <c r="ND309" s="1087"/>
      <c r="NE309" s="1087"/>
      <c r="NF309" s="1087"/>
      <c r="NG309" s="1087"/>
      <c r="NH309" s="1087"/>
      <c r="NI309" s="1087"/>
      <c r="NJ309" s="1087"/>
      <c r="NK309" s="1087"/>
      <c r="NL309" s="1087"/>
      <c r="NM309" s="1087"/>
      <c r="NN309" s="1087"/>
      <c r="NO309" s="1087"/>
      <c r="NP309" s="1087"/>
      <c r="NQ309" s="1087"/>
      <c r="NR309" s="1087"/>
      <c r="NS309" s="1087"/>
      <c r="NT309" s="1087"/>
      <c r="NU309" s="1087"/>
      <c r="NV309" s="1087"/>
      <c r="NW309" s="1087"/>
      <c r="NX309" s="1087"/>
      <c r="NY309" s="1087"/>
      <c r="NZ309" s="1087"/>
      <c r="OA309" s="1087"/>
      <c r="OB309" s="1087"/>
      <c r="OC309" s="1087"/>
      <c r="OD309" s="1087"/>
      <c r="OE309" s="1087"/>
      <c r="OF309" s="1087"/>
      <c r="OG309" s="1087"/>
      <c r="OH309" s="1087"/>
      <c r="OI309" s="1087"/>
      <c r="OJ309" s="1087"/>
      <c r="OK309" s="1087"/>
      <c r="OL309" s="1087"/>
      <c r="OM309" s="1087"/>
      <c r="ON309" s="1087"/>
      <c r="OO309" s="1087"/>
      <c r="OP309" s="1087"/>
      <c r="OQ309" s="1087"/>
      <c r="OR309" s="1087"/>
      <c r="OS309" s="1087"/>
      <c r="OT309" s="1087"/>
      <c r="OU309" s="1087"/>
      <c r="OV309" s="1087"/>
      <c r="OW309" s="1087"/>
      <c r="OX309" s="1087"/>
      <c r="OY309" s="1087"/>
      <c r="OZ309" s="1087"/>
      <c r="PA309" s="1087"/>
      <c r="PB309" s="1087"/>
      <c r="PC309" s="1087"/>
      <c r="PD309" s="1087"/>
      <c r="PE309" s="1087"/>
      <c r="PF309" s="1087"/>
      <c r="PG309" s="1087"/>
      <c r="PH309" s="1087"/>
      <c r="PI309" s="1087"/>
      <c r="PJ309" s="1087"/>
      <c r="PK309" s="1087"/>
      <c r="PL309" s="1087"/>
      <c r="PM309" s="1087"/>
      <c r="PN309" s="1087"/>
      <c r="PO309" s="1087"/>
      <c r="PP309" s="1087"/>
      <c r="PQ309" s="1087"/>
      <c r="PR309" s="1087"/>
      <c r="PS309" s="1087"/>
      <c r="PT309" s="1087"/>
      <c r="PU309" s="1087"/>
      <c r="PV309" s="1087"/>
      <c r="PW309" s="1087"/>
      <c r="PX309" s="1087"/>
      <c r="PY309" s="1087"/>
      <c r="PZ309" s="1087"/>
      <c r="QA309" s="1087"/>
      <c r="QB309" s="1087"/>
      <c r="QC309" s="1087"/>
      <c r="QD309" s="1087"/>
      <c r="QE309" s="1087"/>
      <c r="QF309" s="1087"/>
      <c r="QG309" s="1087"/>
      <c r="QH309" s="1087"/>
      <c r="QI309" s="1087"/>
      <c r="QJ309" s="1087"/>
      <c r="QK309" s="1087"/>
      <c r="QL309" s="1087"/>
      <c r="QM309" s="1087"/>
      <c r="QN309" s="1087"/>
      <c r="QO309" s="1087"/>
      <c r="QP309" s="1087"/>
      <c r="QQ309" s="1087"/>
      <c r="QR309" s="1087"/>
      <c r="QS309" s="1087"/>
      <c r="QT309" s="1087"/>
      <c r="QU309" s="1087"/>
      <c r="QV309" s="1087"/>
      <c r="QW309" s="1087"/>
      <c r="QX309" s="1087"/>
      <c r="QY309" s="1087"/>
      <c r="QZ309" s="1087"/>
      <c r="RA309" s="1087"/>
      <c r="RB309" s="1087"/>
      <c r="RC309" s="1087"/>
      <c r="RD309" s="1087"/>
      <c r="RE309" s="1087"/>
      <c r="RF309" s="1087"/>
      <c r="RG309" s="1087"/>
      <c r="RH309" s="1087"/>
      <c r="RI309" s="1087"/>
      <c r="RJ309" s="1087"/>
      <c r="RK309" s="1087"/>
      <c r="RL309" s="1087"/>
      <c r="RM309" s="1087"/>
      <c r="RN309" s="1087"/>
      <c r="RO309" s="1087"/>
      <c r="RP309" s="1087"/>
      <c r="RQ309" s="1087"/>
      <c r="RR309" s="1087"/>
      <c r="RS309" s="1087"/>
      <c r="RT309" s="1087"/>
      <c r="RU309" s="1087"/>
      <c r="RV309" s="1087"/>
      <c r="RW309" s="1087"/>
      <c r="RX309" s="1087"/>
      <c r="RY309" s="1087"/>
      <c r="RZ309" s="1087"/>
      <c r="SA309" s="1087"/>
      <c r="SB309" s="1087"/>
      <c r="SC309" s="1087"/>
      <c r="SD309" s="1087"/>
      <c r="SE309" s="1087"/>
      <c r="SF309" s="1087"/>
      <c r="SG309" s="1087"/>
      <c r="SH309" s="1087"/>
      <c r="SI309" s="1087"/>
      <c r="SJ309" s="1087"/>
      <c r="SK309" s="1087"/>
      <c r="SL309" s="1087"/>
      <c r="SM309" s="1087"/>
      <c r="SN309" s="1087"/>
      <c r="SO309" s="1087"/>
      <c r="SP309" s="1087"/>
      <c r="SQ309" s="1087"/>
      <c r="SR309" s="1087"/>
      <c r="SS309" s="1087"/>
      <c r="ST309" s="1087"/>
      <c r="SU309" s="1087"/>
      <c r="SV309" s="1087"/>
      <c r="SW309" s="1087"/>
      <c r="SX309" s="1087"/>
      <c r="SY309" s="1087"/>
      <c r="SZ309" s="1087"/>
      <c r="TA309" s="1087"/>
      <c r="TB309" s="1087"/>
      <c r="TC309" s="1087"/>
      <c r="TD309" s="1087"/>
      <c r="TE309" s="1087"/>
      <c r="TF309" s="1087"/>
      <c r="TG309" s="1087"/>
      <c r="TH309" s="1087"/>
      <c r="TI309" s="1087"/>
      <c r="TJ309" s="1087"/>
      <c r="TK309" s="1087"/>
      <c r="TL309" s="1087"/>
      <c r="TM309" s="1087"/>
      <c r="TN309" s="1087"/>
      <c r="TO309" s="1087"/>
      <c r="TP309" s="1087"/>
      <c r="TQ309" s="1087"/>
      <c r="TR309" s="1087"/>
      <c r="TS309" s="1087"/>
      <c r="TT309" s="1087"/>
      <c r="TU309" s="1087"/>
      <c r="TV309" s="1087"/>
      <c r="TW309" s="1087"/>
      <c r="TX309" s="1087"/>
      <c r="TY309" s="1087"/>
      <c r="TZ309" s="1087"/>
      <c r="UA309" s="1087"/>
      <c r="UB309" s="1087"/>
      <c r="UC309" s="1087"/>
      <c r="UD309" s="1087"/>
      <c r="UE309" s="1087"/>
      <c r="UF309" s="1087"/>
      <c r="UG309" s="1087"/>
      <c r="UH309" s="1087"/>
      <c r="UI309" s="1087"/>
      <c r="UJ309" s="1087"/>
      <c r="UK309" s="1087"/>
      <c r="UL309" s="1087"/>
      <c r="UM309" s="1087"/>
      <c r="UN309" s="1087"/>
      <c r="UO309" s="1087"/>
      <c r="UP309" s="1087"/>
      <c r="UQ309" s="1087"/>
      <c r="UR309" s="1087"/>
      <c r="US309" s="1087"/>
      <c r="UT309" s="1087"/>
      <c r="UU309" s="1087"/>
      <c r="UV309" s="1087"/>
      <c r="UW309" s="1087"/>
      <c r="UX309" s="1087"/>
      <c r="UY309" s="1087"/>
      <c r="UZ309" s="1087"/>
      <c r="VA309" s="1087"/>
      <c r="VB309" s="1087"/>
      <c r="VC309" s="1087"/>
      <c r="VD309" s="1087"/>
      <c r="VE309" s="1087"/>
      <c r="VF309" s="1087"/>
      <c r="VG309" s="1087"/>
      <c r="VH309" s="1087"/>
      <c r="VI309" s="1087"/>
      <c r="VJ309" s="1087"/>
      <c r="VK309" s="1087"/>
      <c r="VL309" s="1087"/>
      <c r="VM309" s="1087"/>
      <c r="VN309" s="1087"/>
      <c r="VO309" s="1087"/>
      <c r="VP309" s="1087"/>
      <c r="VQ309" s="1087"/>
      <c r="VR309" s="1087"/>
      <c r="VS309" s="1087"/>
      <c r="VT309" s="1087"/>
      <c r="VU309" s="1087"/>
      <c r="VV309" s="1087"/>
      <c r="VW309" s="1087"/>
      <c r="VX309" s="1087"/>
      <c r="VY309" s="1087"/>
      <c r="VZ309" s="1087"/>
      <c r="WA309" s="1087"/>
      <c r="WB309" s="1087"/>
      <c r="WC309" s="1087"/>
      <c r="WD309" s="1087"/>
      <c r="WE309" s="1087"/>
      <c r="WF309" s="1087"/>
      <c r="WG309" s="1087"/>
      <c r="WH309" s="1087"/>
      <c r="WI309" s="1087"/>
      <c r="WJ309" s="1087"/>
      <c r="WK309" s="1087"/>
      <c r="WL309" s="1087"/>
      <c r="WM309" s="1087"/>
      <c r="WN309" s="1087"/>
      <c r="WO309" s="1087"/>
      <c r="WP309" s="1087"/>
      <c r="WQ309" s="1087"/>
      <c r="WR309" s="1087"/>
      <c r="WS309" s="1087"/>
      <c r="WT309" s="1087"/>
      <c r="WU309" s="1087"/>
      <c r="WV309" s="1087"/>
      <c r="WW309" s="1087"/>
      <c r="WX309" s="1087"/>
      <c r="WY309" s="1087"/>
      <c r="WZ309" s="1087"/>
      <c r="XA309" s="1087"/>
      <c r="XB309" s="1087"/>
      <c r="XC309" s="1087"/>
      <c r="XD309" s="1087"/>
      <c r="XE309" s="1087"/>
      <c r="XF309" s="1087"/>
      <c r="XG309" s="1087"/>
      <c r="XH309" s="1087"/>
      <c r="XI309" s="1087"/>
      <c r="XJ309" s="1087"/>
      <c r="XK309" s="1087"/>
      <c r="XL309" s="1087"/>
      <c r="XM309" s="1087"/>
      <c r="XN309" s="1087"/>
      <c r="XO309" s="1087"/>
      <c r="XP309" s="1087"/>
      <c r="XQ309" s="1087"/>
      <c r="XR309" s="1087"/>
      <c r="XS309" s="1087"/>
      <c r="XT309" s="1087"/>
      <c r="XU309" s="1087"/>
      <c r="XV309" s="1087"/>
      <c r="XW309" s="1087"/>
      <c r="XX309" s="1087"/>
      <c r="XY309" s="1087"/>
      <c r="XZ309" s="1087"/>
      <c r="YA309" s="1087"/>
      <c r="YB309" s="1087"/>
      <c r="YC309" s="1087"/>
      <c r="YD309" s="1087"/>
      <c r="YE309" s="1087"/>
      <c r="YF309" s="1087"/>
      <c r="YG309" s="1087"/>
      <c r="YH309" s="1087"/>
      <c r="YI309" s="1087"/>
      <c r="YJ309" s="1087"/>
      <c r="YK309" s="1087"/>
      <c r="YL309" s="1087"/>
      <c r="YM309" s="1087"/>
      <c r="YN309" s="1087"/>
      <c r="YO309" s="1087"/>
      <c r="YP309" s="1087"/>
      <c r="YQ309" s="1087"/>
      <c r="YR309" s="1087"/>
      <c r="YS309" s="1087"/>
      <c r="YT309" s="1087"/>
      <c r="YU309" s="1087"/>
      <c r="YV309" s="1087"/>
      <c r="YW309" s="1087"/>
      <c r="YX309" s="1087"/>
      <c r="YY309" s="1087"/>
      <c r="YZ309" s="1087"/>
      <c r="ZA309" s="1087"/>
      <c r="ZB309" s="1087"/>
      <c r="ZC309" s="1087"/>
      <c r="ZD309" s="1087"/>
      <c r="ZE309" s="1087"/>
      <c r="ZF309" s="1087"/>
      <c r="ZG309" s="1087"/>
      <c r="ZH309" s="1087"/>
      <c r="ZI309" s="1087"/>
      <c r="ZJ309" s="1087"/>
      <c r="ZK309" s="1087"/>
      <c r="ZL309" s="1087"/>
      <c r="ZM309" s="1087"/>
      <c r="ZN309" s="1087"/>
      <c r="ZO309" s="1087"/>
      <c r="ZP309" s="1087"/>
      <c r="ZQ309" s="1087"/>
      <c r="ZR309" s="1087"/>
      <c r="ZS309" s="1087"/>
      <c r="ZT309" s="1087"/>
      <c r="ZU309" s="1087"/>
      <c r="ZV309" s="1087"/>
      <c r="ZW309" s="1087"/>
      <c r="ZX309" s="1087"/>
      <c r="ZY309" s="1087"/>
      <c r="ZZ309" s="1087"/>
      <c r="AAA309" s="1087"/>
      <c r="AAB309" s="1087"/>
      <c r="AAC309" s="1087"/>
      <c r="AAD309" s="1087"/>
      <c r="AAE309" s="1087"/>
      <c r="AAF309" s="1087"/>
      <c r="AAG309" s="1087"/>
      <c r="AAH309" s="1087"/>
      <c r="AAI309" s="1087"/>
      <c r="AAJ309" s="1087"/>
      <c r="AAK309" s="1087"/>
      <c r="AAL309" s="1087"/>
      <c r="AAM309" s="1087"/>
      <c r="AAN309" s="1087"/>
      <c r="AAO309" s="1087"/>
      <c r="AAP309" s="1087"/>
      <c r="AAQ309" s="1087"/>
      <c r="AAR309" s="1087"/>
      <c r="AAS309" s="1087"/>
      <c r="AAT309" s="1087"/>
      <c r="AAU309" s="1087"/>
      <c r="AAV309" s="1087"/>
      <c r="AAW309" s="1087"/>
      <c r="AAX309" s="1087"/>
      <c r="AAY309" s="1087"/>
      <c r="AAZ309" s="1087"/>
      <c r="ABA309" s="1087"/>
      <c r="ABB309" s="1087"/>
      <c r="ABC309" s="1087"/>
      <c r="ABD309" s="1087"/>
      <c r="ABE309" s="1087"/>
      <c r="ABF309" s="1087"/>
      <c r="ABG309" s="1087"/>
      <c r="ABH309" s="1087"/>
      <c r="ABI309" s="1087"/>
      <c r="ABJ309" s="1087"/>
      <c r="ABK309" s="1087"/>
      <c r="ABL309" s="1087"/>
      <c r="ABM309" s="1087"/>
      <c r="ABN309" s="1087"/>
      <c r="ABO309" s="1087"/>
      <c r="ABP309" s="1087"/>
      <c r="ABQ309" s="1087"/>
      <c r="ABR309" s="1087"/>
      <c r="ABS309" s="1087"/>
      <c r="ABT309" s="1087"/>
      <c r="ABU309" s="1087"/>
      <c r="ABV309" s="1087"/>
      <c r="ABW309" s="1087"/>
      <c r="ABX309" s="1087"/>
      <c r="ABY309" s="1087"/>
      <c r="ABZ309" s="1087"/>
      <c r="ACA309" s="1087"/>
      <c r="ACB309" s="1087"/>
      <c r="ACC309" s="1087"/>
      <c r="ACD309" s="1087"/>
      <c r="ACE309" s="1087"/>
      <c r="ACF309" s="1087"/>
      <c r="ACG309" s="1087"/>
      <c r="ACH309" s="1087"/>
      <c r="ACI309" s="1087"/>
      <c r="ACJ309" s="1087"/>
      <c r="ACK309" s="1087"/>
      <c r="ACL309" s="1087"/>
      <c r="ACM309" s="1087"/>
      <c r="ACN309" s="1087"/>
      <c r="ACO309" s="1087"/>
      <c r="ACP309" s="1087"/>
      <c r="ACQ309" s="1087"/>
      <c r="ACR309" s="1087"/>
      <c r="ACS309" s="1087"/>
      <c r="ACT309" s="1087"/>
      <c r="ACU309" s="1087"/>
      <c r="ACV309" s="1087"/>
      <c r="ACW309" s="1087"/>
      <c r="ACX309" s="1087"/>
      <c r="ACY309" s="1087"/>
      <c r="ACZ309" s="1087"/>
      <c r="ADA309" s="1087"/>
      <c r="ADB309" s="1087"/>
      <c r="ADC309" s="1087"/>
      <c r="ADD309" s="1087"/>
      <c r="ADE309" s="1087"/>
      <c r="ADF309" s="1087"/>
      <c r="ADG309" s="1087"/>
      <c r="ADH309" s="1087"/>
      <c r="ADI309" s="1087"/>
      <c r="ADJ309" s="1087"/>
      <c r="ADK309" s="1087"/>
      <c r="ADL309" s="1087"/>
      <c r="ADM309" s="1087"/>
      <c r="ADN309" s="1087"/>
      <c r="ADO309" s="1087"/>
      <c r="ADP309" s="1087"/>
      <c r="ADQ309" s="1087"/>
      <c r="ADR309" s="1087"/>
      <c r="ADS309" s="1087"/>
      <c r="ADT309" s="1087"/>
      <c r="ADU309" s="1087"/>
      <c r="ADV309" s="1087"/>
      <c r="ADW309" s="1087"/>
      <c r="ADX309" s="1087"/>
      <c r="ADY309" s="1087"/>
      <c r="ADZ309" s="1087"/>
      <c r="AEA309" s="1087"/>
      <c r="AEB309" s="1087"/>
      <c r="AEC309" s="1087"/>
      <c r="AED309" s="1087"/>
      <c r="AEE309" s="1087"/>
      <c r="AEF309" s="1087"/>
      <c r="AEG309" s="1087"/>
      <c r="AEH309" s="1087"/>
      <c r="AEI309" s="1087"/>
      <c r="AEJ309" s="1087"/>
      <c r="AEK309" s="1087"/>
      <c r="AEL309" s="1087"/>
      <c r="AEM309" s="1087"/>
      <c r="AEN309" s="1087"/>
      <c r="AEO309" s="1087"/>
      <c r="AEP309" s="1087"/>
      <c r="AEQ309" s="1087"/>
      <c r="AER309" s="1087"/>
      <c r="AES309" s="1087"/>
      <c r="AET309" s="1087"/>
      <c r="AEU309" s="1087"/>
      <c r="AEV309" s="1087"/>
      <c r="AEW309" s="1087"/>
      <c r="AEX309" s="1087"/>
      <c r="AEY309" s="1087"/>
      <c r="AEZ309" s="1087"/>
      <c r="AFA309" s="1087"/>
      <c r="AFB309" s="1087"/>
      <c r="AFC309" s="1087"/>
      <c r="AFD309" s="1087"/>
      <c r="AFE309" s="1087"/>
      <c r="AFF309" s="1087"/>
      <c r="AFG309" s="1087"/>
      <c r="AFH309" s="1087"/>
      <c r="AFI309" s="1087"/>
      <c r="AFJ309" s="1087"/>
      <c r="AFK309" s="1087"/>
      <c r="AFL309" s="1087"/>
      <c r="AFM309" s="1087"/>
      <c r="AFN309" s="1087"/>
      <c r="AFO309" s="1087"/>
      <c r="AFP309" s="1087"/>
      <c r="AFQ309" s="1087"/>
      <c r="AFR309" s="1087"/>
      <c r="AFS309" s="1087"/>
      <c r="AFT309" s="1087"/>
      <c r="AFU309" s="1087"/>
      <c r="AFV309" s="1087"/>
      <c r="AFW309" s="1087"/>
      <c r="AFX309" s="1087"/>
      <c r="AFY309" s="1087"/>
      <c r="AFZ309" s="1087"/>
      <c r="AGA309" s="1087"/>
      <c r="AGB309" s="1087"/>
      <c r="AGC309" s="1087"/>
      <c r="AGD309" s="1087"/>
      <c r="AGE309" s="1087"/>
      <c r="AGF309" s="1087"/>
      <c r="AGG309" s="1087"/>
      <c r="AGH309" s="1087"/>
      <c r="AGI309" s="1087"/>
      <c r="AGJ309" s="1087"/>
      <c r="AGK309" s="1087"/>
      <c r="AGL309" s="1087"/>
      <c r="AGM309" s="1087"/>
      <c r="AGN309" s="1087"/>
      <c r="AGO309" s="1087"/>
      <c r="AGP309" s="1087"/>
      <c r="AGQ309" s="1087"/>
      <c r="AGR309" s="1087"/>
      <c r="AGS309" s="1087"/>
      <c r="AGT309" s="1087"/>
      <c r="AGU309" s="1087"/>
      <c r="AGV309" s="1087"/>
      <c r="AGW309" s="1087"/>
      <c r="AGX309" s="1087"/>
      <c r="AGY309" s="1087"/>
      <c r="AGZ309" s="1087"/>
      <c r="AHA309" s="1087"/>
      <c r="AHB309" s="1087"/>
      <c r="AHC309" s="1087"/>
      <c r="AHD309" s="1087"/>
      <c r="AHE309" s="1087"/>
      <c r="AHF309" s="1087"/>
      <c r="AHG309" s="1087"/>
      <c r="AHH309" s="1087"/>
      <c r="AHI309" s="1087"/>
      <c r="AHJ309" s="1087"/>
      <c r="AHK309" s="1087"/>
      <c r="AHL309" s="1087"/>
      <c r="AHM309" s="1087"/>
      <c r="AHN309" s="1087"/>
      <c r="AHO309" s="1087"/>
      <c r="AHP309" s="1087"/>
      <c r="AHQ309" s="1087"/>
      <c r="AHR309" s="1087"/>
      <c r="AHS309" s="1087"/>
      <c r="AHT309" s="1087"/>
      <c r="AHU309" s="1087"/>
      <c r="AHV309" s="1087"/>
      <c r="AHW309" s="1087"/>
      <c r="AHX309" s="1087"/>
      <c r="AHY309" s="1087"/>
      <c r="AHZ309" s="1087"/>
      <c r="AIA309" s="1087"/>
      <c r="AIB309" s="1087"/>
      <c r="AIC309" s="1087"/>
      <c r="AID309" s="1087"/>
      <c r="AIE309" s="1087"/>
      <c r="AIF309" s="1087"/>
      <c r="AIG309" s="1087"/>
      <c r="AIH309" s="1087"/>
      <c r="AII309" s="1087"/>
      <c r="AIJ309" s="1087"/>
      <c r="AIK309" s="1087"/>
      <c r="AIL309" s="1087"/>
      <c r="AIM309" s="1087"/>
      <c r="AIN309" s="1087"/>
      <c r="AIO309" s="1087"/>
      <c r="AIP309" s="1087"/>
      <c r="AIQ309" s="1087"/>
      <c r="AIR309" s="1087"/>
      <c r="AIS309" s="1087"/>
      <c r="AIT309" s="1087"/>
      <c r="AIU309" s="1087"/>
      <c r="AIV309" s="1087"/>
      <c r="AIW309" s="1087"/>
      <c r="AIX309" s="1087"/>
      <c r="AIY309" s="1087"/>
      <c r="AIZ309" s="1087"/>
      <c r="AJA309" s="1087"/>
      <c r="AJB309" s="1087"/>
      <c r="AJC309" s="1087"/>
      <c r="AJD309" s="1087"/>
      <c r="AJE309" s="1087"/>
      <c r="AJF309" s="1087"/>
      <c r="AJG309" s="1087"/>
      <c r="AJH309" s="1087"/>
      <c r="AJI309" s="1087"/>
      <c r="AJJ309" s="1087"/>
      <c r="AJK309" s="1087"/>
      <c r="AJL309" s="1087"/>
      <c r="AJM309" s="1087"/>
      <c r="AJN309" s="1087"/>
      <c r="AJO309" s="1087"/>
      <c r="AJP309" s="1087"/>
      <c r="AJQ309" s="1087"/>
      <c r="AJR309" s="1087"/>
      <c r="AJS309" s="1087"/>
      <c r="AJT309" s="1087"/>
      <c r="AJU309" s="1087"/>
      <c r="AJV309" s="1087"/>
      <c r="AJW309" s="1087"/>
      <c r="AJX309" s="1087"/>
      <c r="AJY309" s="1087"/>
      <c r="AJZ309" s="1087"/>
      <c r="AKA309" s="1087"/>
      <c r="AKB309" s="1087"/>
      <c r="AKC309" s="1087"/>
      <c r="AKD309" s="1087"/>
      <c r="AKE309" s="1087"/>
      <c r="AKF309" s="1087"/>
      <c r="AKG309" s="1087"/>
      <c r="AKH309" s="1087"/>
      <c r="AKI309" s="1087"/>
      <c r="AKJ309" s="1087"/>
      <c r="AKK309" s="1087"/>
      <c r="AKL309" s="1087"/>
      <c r="AKM309" s="1087"/>
      <c r="AKN309" s="1087"/>
      <c r="AKO309" s="1087"/>
      <c r="AKP309" s="1087"/>
      <c r="AKQ309" s="1087"/>
      <c r="AKR309" s="1087"/>
      <c r="AKS309" s="1087"/>
      <c r="AKT309" s="1087"/>
      <c r="AKU309" s="1087"/>
      <c r="AKV309" s="1087"/>
      <c r="AKW309" s="1087"/>
      <c r="AKX309" s="1087"/>
      <c r="AKY309" s="1087"/>
      <c r="AKZ309" s="1087"/>
      <c r="ALA309" s="1087"/>
      <c r="ALB309" s="1087"/>
      <c r="ALC309" s="1087"/>
      <c r="ALD309" s="1087"/>
      <c r="ALE309" s="1087"/>
      <c r="ALF309" s="1087"/>
      <c r="ALG309" s="1087"/>
      <c r="ALH309" s="1087"/>
      <c r="ALI309" s="1087"/>
      <c r="ALJ309" s="1087"/>
      <c r="ALK309" s="1087"/>
      <c r="ALL309" s="1087"/>
      <c r="ALM309" s="1087"/>
      <c r="ALN309" s="1087"/>
      <c r="ALO309" s="1087"/>
      <c r="ALP309" s="1087"/>
      <c r="ALQ309" s="1087"/>
      <c r="ALR309" s="1087"/>
      <c r="ALS309" s="1087"/>
      <c r="ALT309" s="1087"/>
      <c r="ALU309" s="1087"/>
      <c r="ALV309" s="1087"/>
      <c r="ALW309" s="1087"/>
      <c r="ALX309" s="1087"/>
      <c r="ALY309" s="1087"/>
      <c r="ALZ309" s="1087"/>
      <c r="AMA309" s="1087"/>
      <c r="AMB309" s="1087"/>
      <c r="AMC309" s="1087"/>
      <c r="AMD309" s="1087"/>
      <c r="AME309" s="1087"/>
      <c r="AMF309" s="1087"/>
      <c r="AMG309" s="1087"/>
      <c r="AMH309" s="1087"/>
    </row>
    <row r="310" spans="1:1025" s="1116" customFormat="1" ht="12" x14ac:dyDescent="0.2">
      <c r="A310" s="1113" t="s">
        <v>4892</v>
      </c>
      <c r="B310" s="793" t="s">
        <v>4893</v>
      </c>
      <c r="C310" s="1085">
        <v>3008789029.8600001</v>
      </c>
      <c r="D310" s="1085">
        <v>52000000</v>
      </c>
      <c r="E310" s="1085">
        <v>3060789029.8600001</v>
      </c>
      <c r="F310" s="1085">
        <v>1656553171</v>
      </c>
      <c r="G310" s="1085">
        <v>1404235858.8599999</v>
      </c>
      <c r="H310" s="1357">
        <f t="shared" si="8"/>
        <v>0.54121769087618898</v>
      </c>
      <c r="AMI310" s="793"/>
      <c r="AMJ310" s="793"/>
    </row>
    <row r="311" spans="1:1025" s="793" customFormat="1" ht="12" x14ac:dyDescent="0.2">
      <c r="A311" s="1113" t="s">
        <v>4894</v>
      </c>
      <c r="B311" s="793" t="s">
        <v>5091</v>
      </c>
      <c r="C311" s="1085">
        <v>8796821177.0100002</v>
      </c>
      <c r="D311" s="1085">
        <v>77250000</v>
      </c>
      <c r="E311" s="1085">
        <v>8874071177.0100002</v>
      </c>
      <c r="F311" s="1085">
        <v>4547468753.2399998</v>
      </c>
      <c r="G311" s="1085">
        <v>4326602423.7700005</v>
      </c>
      <c r="H311" s="1357">
        <f t="shared" si="8"/>
        <v>0.51244447588172359</v>
      </c>
      <c r="I311" s="1087"/>
      <c r="J311" s="1087"/>
      <c r="K311" s="1087"/>
      <c r="L311" s="1087"/>
      <c r="M311" s="1087"/>
      <c r="N311" s="1087"/>
      <c r="O311" s="1087"/>
      <c r="P311" s="1087"/>
      <c r="Q311" s="1087"/>
      <c r="R311" s="1087"/>
      <c r="S311" s="1087"/>
      <c r="T311" s="1087"/>
      <c r="U311" s="1087"/>
      <c r="V311" s="1087"/>
      <c r="W311" s="1087"/>
      <c r="X311" s="1087"/>
      <c r="Y311" s="1087"/>
      <c r="Z311" s="1087"/>
      <c r="AA311" s="1087"/>
      <c r="AB311" s="1087"/>
      <c r="AC311" s="1087"/>
      <c r="AD311" s="1087"/>
      <c r="AE311" s="1087"/>
      <c r="AF311" s="1087"/>
      <c r="AG311" s="1087"/>
      <c r="AH311" s="1087"/>
      <c r="AI311" s="1087"/>
      <c r="AJ311" s="1087"/>
      <c r="AK311" s="1087"/>
      <c r="AL311" s="1087"/>
      <c r="AM311" s="1087"/>
      <c r="AN311" s="1087"/>
      <c r="AO311" s="1087"/>
      <c r="AP311" s="1087"/>
      <c r="AQ311" s="1087"/>
      <c r="AR311" s="1087"/>
      <c r="AS311" s="1087"/>
      <c r="AT311" s="1087"/>
      <c r="AU311" s="1087"/>
      <c r="AV311" s="1087"/>
      <c r="AW311" s="1087"/>
      <c r="AX311" s="1087"/>
      <c r="AY311" s="1087"/>
      <c r="AZ311" s="1087"/>
      <c r="BA311" s="1087"/>
      <c r="BB311" s="1087"/>
      <c r="BC311" s="1087"/>
      <c r="BD311" s="1087"/>
      <c r="BE311" s="1087"/>
      <c r="BF311" s="1087"/>
      <c r="BG311" s="1087"/>
      <c r="BH311" s="1087"/>
      <c r="BI311" s="1087"/>
      <c r="BJ311" s="1087"/>
      <c r="BK311" s="1087"/>
      <c r="BL311" s="1087"/>
      <c r="BM311" s="1087"/>
      <c r="BN311" s="1087"/>
      <c r="BO311" s="1087"/>
      <c r="BP311" s="1087"/>
      <c r="BQ311" s="1087"/>
      <c r="BR311" s="1087"/>
      <c r="BS311" s="1087"/>
      <c r="BT311" s="1087"/>
      <c r="BU311" s="1087"/>
      <c r="BV311" s="1087"/>
      <c r="BW311" s="1087"/>
      <c r="BX311" s="1087"/>
      <c r="BY311" s="1087"/>
      <c r="BZ311" s="1087"/>
      <c r="CA311" s="1087"/>
      <c r="CB311" s="1087"/>
      <c r="CC311" s="1087"/>
      <c r="CD311" s="1087"/>
      <c r="CE311" s="1087"/>
      <c r="CF311" s="1087"/>
      <c r="CG311" s="1087"/>
      <c r="CH311" s="1087"/>
      <c r="CI311" s="1087"/>
      <c r="CJ311" s="1087"/>
      <c r="CK311" s="1087"/>
      <c r="CL311" s="1087"/>
      <c r="CM311" s="1087"/>
      <c r="CN311" s="1087"/>
      <c r="CO311" s="1087"/>
      <c r="CP311" s="1087"/>
      <c r="CQ311" s="1087"/>
      <c r="CR311" s="1087"/>
      <c r="CS311" s="1087"/>
      <c r="CT311" s="1087"/>
      <c r="CU311" s="1087"/>
      <c r="CV311" s="1087"/>
      <c r="CW311" s="1087"/>
      <c r="CX311" s="1087"/>
      <c r="CY311" s="1087"/>
      <c r="CZ311" s="1087"/>
      <c r="DA311" s="1087"/>
      <c r="DB311" s="1087"/>
      <c r="DC311" s="1087"/>
      <c r="DD311" s="1087"/>
      <c r="DE311" s="1087"/>
      <c r="DF311" s="1087"/>
      <c r="DG311" s="1087"/>
      <c r="DH311" s="1087"/>
      <c r="DI311" s="1087"/>
      <c r="DJ311" s="1087"/>
      <c r="DK311" s="1087"/>
      <c r="DL311" s="1087"/>
      <c r="DM311" s="1087"/>
      <c r="DN311" s="1087"/>
      <c r="DO311" s="1087"/>
      <c r="DP311" s="1087"/>
      <c r="DQ311" s="1087"/>
      <c r="DR311" s="1087"/>
      <c r="DS311" s="1087"/>
      <c r="DT311" s="1087"/>
      <c r="DU311" s="1087"/>
      <c r="DV311" s="1087"/>
      <c r="DW311" s="1087"/>
      <c r="DX311" s="1087"/>
      <c r="DY311" s="1087"/>
      <c r="DZ311" s="1087"/>
      <c r="EA311" s="1087"/>
      <c r="EB311" s="1087"/>
      <c r="EC311" s="1087"/>
      <c r="ED311" s="1087"/>
      <c r="EE311" s="1087"/>
      <c r="EF311" s="1087"/>
      <c r="EG311" s="1087"/>
      <c r="EH311" s="1087"/>
      <c r="EI311" s="1087"/>
      <c r="EJ311" s="1087"/>
      <c r="EK311" s="1087"/>
      <c r="EL311" s="1087"/>
      <c r="EM311" s="1087"/>
      <c r="EN311" s="1087"/>
      <c r="EO311" s="1087"/>
      <c r="EP311" s="1087"/>
      <c r="EQ311" s="1087"/>
      <c r="ER311" s="1087"/>
      <c r="ES311" s="1087"/>
      <c r="ET311" s="1087"/>
      <c r="EU311" s="1087"/>
      <c r="EV311" s="1087"/>
      <c r="EW311" s="1087"/>
      <c r="EX311" s="1087"/>
      <c r="EY311" s="1087"/>
      <c r="EZ311" s="1087"/>
      <c r="FA311" s="1087"/>
      <c r="FB311" s="1087"/>
      <c r="FC311" s="1087"/>
      <c r="FD311" s="1087"/>
      <c r="FE311" s="1087"/>
      <c r="FF311" s="1087"/>
      <c r="FG311" s="1087"/>
      <c r="FH311" s="1087"/>
      <c r="FI311" s="1087"/>
      <c r="FJ311" s="1087"/>
      <c r="FK311" s="1087"/>
      <c r="FL311" s="1087"/>
      <c r="FM311" s="1087"/>
      <c r="FN311" s="1087"/>
      <c r="FO311" s="1087"/>
      <c r="FP311" s="1087"/>
      <c r="FQ311" s="1087"/>
      <c r="FR311" s="1087"/>
      <c r="FS311" s="1087"/>
      <c r="FT311" s="1087"/>
      <c r="FU311" s="1087"/>
      <c r="FV311" s="1087"/>
      <c r="FW311" s="1087"/>
      <c r="FX311" s="1087"/>
      <c r="FY311" s="1087"/>
      <c r="FZ311" s="1087"/>
      <c r="GA311" s="1087"/>
      <c r="GB311" s="1087"/>
      <c r="GC311" s="1087"/>
      <c r="GD311" s="1087"/>
      <c r="GE311" s="1087"/>
      <c r="GF311" s="1087"/>
      <c r="GG311" s="1087"/>
      <c r="GH311" s="1087"/>
      <c r="GI311" s="1087"/>
      <c r="GJ311" s="1087"/>
      <c r="GK311" s="1087"/>
      <c r="GL311" s="1087"/>
      <c r="GM311" s="1087"/>
      <c r="GN311" s="1087"/>
      <c r="GO311" s="1087"/>
      <c r="GP311" s="1087"/>
      <c r="GQ311" s="1087"/>
      <c r="GR311" s="1087"/>
      <c r="GS311" s="1087"/>
      <c r="GT311" s="1087"/>
      <c r="GU311" s="1087"/>
      <c r="GV311" s="1087"/>
      <c r="GW311" s="1087"/>
      <c r="GX311" s="1087"/>
      <c r="GY311" s="1087"/>
      <c r="GZ311" s="1087"/>
      <c r="HA311" s="1087"/>
      <c r="HB311" s="1087"/>
      <c r="HC311" s="1087"/>
      <c r="HD311" s="1087"/>
      <c r="HE311" s="1087"/>
      <c r="HF311" s="1087"/>
      <c r="HG311" s="1087"/>
      <c r="HH311" s="1087"/>
      <c r="HI311" s="1087"/>
      <c r="HJ311" s="1087"/>
      <c r="HK311" s="1087"/>
      <c r="HL311" s="1087"/>
      <c r="HM311" s="1087"/>
      <c r="HN311" s="1087"/>
      <c r="HO311" s="1087"/>
      <c r="HP311" s="1087"/>
      <c r="HQ311" s="1087"/>
      <c r="HR311" s="1087"/>
      <c r="HS311" s="1087"/>
      <c r="HT311" s="1087"/>
      <c r="HU311" s="1087"/>
      <c r="HV311" s="1087"/>
      <c r="HW311" s="1087"/>
      <c r="HX311" s="1087"/>
      <c r="HY311" s="1087"/>
      <c r="HZ311" s="1087"/>
      <c r="IA311" s="1087"/>
      <c r="IB311" s="1087"/>
      <c r="IC311" s="1087"/>
      <c r="ID311" s="1087"/>
      <c r="IE311" s="1087"/>
      <c r="IF311" s="1087"/>
      <c r="IG311" s="1087"/>
      <c r="IH311" s="1087"/>
      <c r="II311" s="1087"/>
      <c r="IJ311" s="1087"/>
      <c r="IK311" s="1087"/>
      <c r="IL311" s="1087"/>
      <c r="IM311" s="1087"/>
      <c r="IN311" s="1087"/>
      <c r="IO311" s="1087"/>
      <c r="IP311" s="1087"/>
      <c r="IQ311" s="1087"/>
      <c r="IR311" s="1087"/>
      <c r="IS311" s="1087"/>
      <c r="IT311" s="1087"/>
      <c r="IU311" s="1087"/>
      <c r="IV311" s="1087"/>
      <c r="IW311" s="1087"/>
      <c r="IX311" s="1087"/>
      <c r="IY311" s="1087"/>
      <c r="IZ311" s="1087"/>
      <c r="JA311" s="1087"/>
      <c r="JB311" s="1087"/>
      <c r="JC311" s="1087"/>
      <c r="JD311" s="1087"/>
      <c r="JE311" s="1087"/>
      <c r="JF311" s="1087"/>
      <c r="JG311" s="1087"/>
      <c r="JH311" s="1087"/>
      <c r="JI311" s="1087"/>
      <c r="JJ311" s="1087"/>
      <c r="JK311" s="1087"/>
      <c r="JL311" s="1087"/>
      <c r="JM311" s="1087"/>
      <c r="JN311" s="1087"/>
      <c r="JO311" s="1087"/>
      <c r="JP311" s="1087"/>
      <c r="JQ311" s="1087"/>
      <c r="JR311" s="1087"/>
      <c r="JS311" s="1087"/>
      <c r="JT311" s="1087"/>
      <c r="JU311" s="1087"/>
      <c r="JV311" s="1087"/>
      <c r="JW311" s="1087"/>
      <c r="JX311" s="1087"/>
      <c r="JY311" s="1087"/>
      <c r="JZ311" s="1087"/>
      <c r="KA311" s="1087"/>
      <c r="KB311" s="1087"/>
      <c r="KC311" s="1087"/>
      <c r="KD311" s="1087"/>
      <c r="KE311" s="1087"/>
      <c r="KF311" s="1087"/>
      <c r="KG311" s="1087"/>
      <c r="KH311" s="1087"/>
      <c r="KI311" s="1087"/>
      <c r="KJ311" s="1087"/>
      <c r="KK311" s="1087"/>
      <c r="KL311" s="1087"/>
      <c r="KM311" s="1087"/>
      <c r="KN311" s="1087"/>
      <c r="KO311" s="1087"/>
      <c r="KP311" s="1087"/>
      <c r="KQ311" s="1087"/>
      <c r="KR311" s="1087"/>
      <c r="KS311" s="1087"/>
      <c r="KT311" s="1087"/>
      <c r="KU311" s="1087"/>
      <c r="KV311" s="1087"/>
      <c r="KW311" s="1087"/>
      <c r="KX311" s="1087"/>
      <c r="KY311" s="1087"/>
      <c r="KZ311" s="1087"/>
      <c r="LA311" s="1087"/>
      <c r="LB311" s="1087"/>
      <c r="LC311" s="1087"/>
      <c r="LD311" s="1087"/>
      <c r="LE311" s="1087"/>
      <c r="LF311" s="1087"/>
      <c r="LG311" s="1087"/>
      <c r="LH311" s="1087"/>
      <c r="LI311" s="1087"/>
      <c r="LJ311" s="1087"/>
      <c r="LK311" s="1087"/>
      <c r="LL311" s="1087"/>
      <c r="LM311" s="1087"/>
      <c r="LN311" s="1087"/>
      <c r="LO311" s="1087"/>
      <c r="LP311" s="1087"/>
      <c r="LQ311" s="1087"/>
      <c r="LR311" s="1087"/>
      <c r="LS311" s="1087"/>
      <c r="LT311" s="1087"/>
      <c r="LU311" s="1087"/>
      <c r="LV311" s="1087"/>
      <c r="LW311" s="1087"/>
      <c r="LX311" s="1087"/>
      <c r="LY311" s="1087"/>
      <c r="LZ311" s="1087"/>
      <c r="MA311" s="1087"/>
      <c r="MB311" s="1087"/>
      <c r="MC311" s="1087"/>
      <c r="MD311" s="1087"/>
      <c r="ME311" s="1087"/>
      <c r="MF311" s="1087"/>
      <c r="MG311" s="1087"/>
      <c r="MH311" s="1087"/>
      <c r="MI311" s="1087"/>
      <c r="MJ311" s="1087"/>
      <c r="MK311" s="1087"/>
      <c r="ML311" s="1087"/>
      <c r="MM311" s="1087"/>
      <c r="MN311" s="1087"/>
      <c r="MO311" s="1087"/>
      <c r="MP311" s="1087"/>
      <c r="MQ311" s="1087"/>
      <c r="MR311" s="1087"/>
      <c r="MS311" s="1087"/>
      <c r="MT311" s="1087"/>
      <c r="MU311" s="1087"/>
      <c r="MV311" s="1087"/>
      <c r="MW311" s="1087"/>
      <c r="MX311" s="1087"/>
      <c r="MY311" s="1087"/>
      <c r="MZ311" s="1087"/>
      <c r="NA311" s="1087"/>
      <c r="NB311" s="1087"/>
      <c r="NC311" s="1087"/>
      <c r="ND311" s="1087"/>
      <c r="NE311" s="1087"/>
      <c r="NF311" s="1087"/>
      <c r="NG311" s="1087"/>
      <c r="NH311" s="1087"/>
      <c r="NI311" s="1087"/>
      <c r="NJ311" s="1087"/>
      <c r="NK311" s="1087"/>
      <c r="NL311" s="1087"/>
      <c r="NM311" s="1087"/>
      <c r="NN311" s="1087"/>
      <c r="NO311" s="1087"/>
      <c r="NP311" s="1087"/>
      <c r="NQ311" s="1087"/>
      <c r="NR311" s="1087"/>
      <c r="NS311" s="1087"/>
      <c r="NT311" s="1087"/>
      <c r="NU311" s="1087"/>
      <c r="NV311" s="1087"/>
      <c r="NW311" s="1087"/>
      <c r="NX311" s="1087"/>
      <c r="NY311" s="1087"/>
      <c r="NZ311" s="1087"/>
      <c r="OA311" s="1087"/>
      <c r="OB311" s="1087"/>
      <c r="OC311" s="1087"/>
      <c r="OD311" s="1087"/>
      <c r="OE311" s="1087"/>
      <c r="OF311" s="1087"/>
      <c r="OG311" s="1087"/>
      <c r="OH311" s="1087"/>
      <c r="OI311" s="1087"/>
      <c r="OJ311" s="1087"/>
      <c r="OK311" s="1087"/>
      <c r="OL311" s="1087"/>
      <c r="OM311" s="1087"/>
      <c r="ON311" s="1087"/>
      <c r="OO311" s="1087"/>
      <c r="OP311" s="1087"/>
      <c r="OQ311" s="1087"/>
      <c r="OR311" s="1087"/>
      <c r="OS311" s="1087"/>
      <c r="OT311" s="1087"/>
      <c r="OU311" s="1087"/>
      <c r="OV311" s="1087"/>
      <c r="OW311" s="1087"/>
      <c r="OX311" s="1087"/>
      <c r="OY311" s="1087"/>
      <c r="OZ311" s="1087"/>
      <c r="PA311" s="1087"/>
      <c r="PB311" s="1087"/>
      <c r="PC311" s="1087"/>
      <c r="PD311" s="1087"/>
      <c r="PE311" s="1087"/>
      <c r="PF311" s="1087"/>
      <c r="PG311" s="1087"/>
      <c r="PH311" s="1087"/>
      <c r="PI311" s="1087"/>
      <c r="PJ311" s="1087"/>
      <c r="PK311" s="1087"/>
      <c r="PL311" s="1087"/>
      <c r="PM311" s="1087"/>
      <c r="PN311" s="1087"/>
      <c r="PO311" s="1087"/>
      <c r="PP311" s="1087"/>
      <c r="PQ311" s="1087"/>
      <c r="PR311" s="1087"/>
      <c r="PS311" s="1087"/>
      <c r="PT311" s="1087"/>
      <c r="PU311" s="1087"/>
      <c r="PV311" s="1087"/>
      <c r="PW311" s="1087"/>
      <c r="PX311" s="1087"/>
      <c r="PY311" s="1087"/>
      <c r="PZ311" s="1087"/>
      <c r="QA311" s="1087"/>
      <c r="QB311" s="1087"/>
      <c r="QC311" s="1087"/>
      <c r="QD311" s="1087"/>
      <c r="QE311" s="1087"/>
      <c r="QF311" s="1087"/>
      <c r="QG311" s="1087"/>
      <c r="QH311" s="1087"/>
      <c r="QI311" s="1087"/>
      <c r="QJ311" s="1087"/>
      <c r="QK311" s="1087"/>
      <c r="QL311" s="1087"/>
      <c r="QM311" s="1087"/>
      <c r="QN311" s="1087"/>
      <c r="QO311" s="1087"/>
      <c r="QP311" s="1087"/>
      <c r="QQ311" s="1087"/>
      <c r="QR311" s="1087"/>
      <c r="QS311" s="1087"/>
      <c r="QT311" s="1087"/>
      <c r="QU311" s="1087"/>
      <c r="QV311" s="1087"/>
      <c r="QW311" s="1087"/>
      <c r="QX311" s="1087"/>
      <c r="QY311" s="1087"/>
      <c r="QZ311" s="1087"/>
      <c r="RA311" s="1087"/>
      <c r="RB311" s="1087"/>
      <c r="RC311" s="1087"/>
      <c r="RD311" s="1087"/>
      <c r="RE311" s="1087"/>
      <c r="RF311" s="1087"/>
      <c r="RG311" s="1087"/>
      <c r="RH311" s="1087"/>
      <c r="RI311" s="1087"/>
      <c r="RJ311" s="1087"/>
      <c r="RK311" s="1087"/>
      <c r="RL311" s="1087"/>
      <c r="RM311" s="1087"/>
      <c r="RN311" s="1087"/>
      <c r="RO311" s="1087"/>
      <c r="RP311" s="1087"/>
      <c r="RQ311" s="1087"/>
      <c r="RR311" s="1087"/>
      <c r="RS311" s="1087"/>
      <c r="RT311" s="1087"/>
      <c r="RU311" s="1087"/>
      <c r="RV311" s="1087"/>
      <c r="RW311" s="1087"/>
      <c r="RX311" s="1087"/>
      <c r="RY311" s="1087"/>
      <c r="RZ311" s="1087"/>
      <c r="SA311" s="1087"/>
      <c r="SB311" s="1087"/>
      <c r="SC311" s="1087"/>
      <c r="SD311" s="1087"/>
      <c r="SE311" s="1087"/>
      <c r="SF311" s="1087"/>
      <c r="SG311" s="1087"/>
      <c r="SH311" s="1087"/>
      <c r="SI311" s="1087"/>
      <c r="SJ311" s="1087"/>
      <c r="SK311" s="1087"/>
      <c r="SL311" s="1087"/>
      <c r="SM311" s="1087"/>
      <c r="SN311" s="1087"/>
      <c r="SO311" s="1087"/>
      <c r="SP311" s="1087"/>
      <c r="SQ311" s="1087"/>
      <c r="SR311" s="1087"/>
      <c r="SS311" s="1087"/>
      <c r="ST311" s="1087"/>
      <c r="SU311" s="1087"/>
      <c r="SV311" s="1087"/>
      <c r="SW311" s="1087"/>
      <c r="SX311" s="1087"/>
      <c r="SY311" s="1087"/>
      <c r="SZ311" s="1087"/>
      <c r="TA311" s="1087"/>
      <c r="TB311" s="1087"/>
      <c r="TC311" s="1087"/>
      <c r="TD311" s="1087"/>
      <c r="TE311" s="1087"/>
      <c r="TF311" s="1087"/>
      <c r="TG311" s="1087"/>
      <c r="TH311" s="1087"/>
      <c r="TI311" s="1087"/>
      <c r="TJ311" s="1087"/>
      <c r="TK311" s="1087"/>
      <c r="TL311" s="1087"/>
      <c r="TM311" s="1087"/>
      <c r="TN311" s="1087"/>
      <c r="TO311" s="1087"/>
      <c r="TP311" s="1087"/>
      <c r="TQ311" s="1087"/>
      <c r="TR311" s="1087"/>
      <c r="TS311" s="1087"/>
      <c r="TT311" s="1087"/>
      <c r="TU311" s="1087"/>
      <c r="TV311" s="1087"/>
      <c r="TW311" s="1087"/>
      <c r="TX311" s="1087"/>
      <c r="TY311" s="1087"/>
      <c r="TZ311" s="1087"/>
      <c r="UA311" s="1087"/>
      <c r="UB311" s="1087"/>
      <c r="UC311" s="1087"/>
      <c r="UD311" s="1087"/>
      <c r="UE311" s="1087"/>
      <c r="UF311" s="1087"/>
      <c r="UG311" s="1087"/>
      <c r="UH311" s="1087"/>
      <c r="UI311" s="1087"/>
      <c r="UJ311" s="1087"/>
      <c r="UK311" s="1087"/>
      <c r="UL311" s="1087"/>
      <c r="UM311" s="1087"/>
      <c r="UN311" s="1087"/>
      <c r="UO311" s="1087"/>
      <c r="UP311" s="1087"/>
      <c r="UQ311" s="1087"/>
      <c r="UR311" s="1087"/>
      <c r="US311" s="1087"/>
      <c r="UT311" s="1087"/>
      <c r="UU311" s="1087"/>
      <c r="UV311" s="1087"/>
      <c r="UW311" s="1087"/>
      <c r="UX311" s="1087"/>
      <c r="UY311" s="1087"/>
      <c r="UZ311" s="1087"/>
      <c r="VA311" s="1087"/>
      <c r="VB311" s="1087"/>
      <c r="VC311" s="1087"/>
      <c r="VD311" s="1087"/>
      <c r="VE311" s="1087"/>
      <c r="VF311" s="1087"/>
      <c r="VG311" s="1087"/>
      <c r="VH311" s="1087"/>
      <c r="VI311" s="1087"/>
      <c r="VJ311" s="1087"/>
      <c r="VK311" s="1087"/>
      <c r="VL311" s="1087"/>
      <c r="VM311" s="1087"/>
      <c r="VN311" s="1087"/>
      <c r="VO311" s="1087"/>
      <c r="VP311" s="1087"/>
      <c r="VQ311" s="1087"/>
      <c r="VR311" s="1087"/>
      <c r="VS311" s="1087"/>
      <c r="VT311" s="1087"/>
      <c r="VU311" s="1087"/>
      <c r="VV311" s="1087"/>
      <c r="VW311" s="1087"/>
      <c r="VX311" s="1087"/>
      <c r="VY311" s="1087"/>
      <c r="VZ311" s="1087"/>
      <c r="WA311" s="1087"/>
      <c r="WB311" s="1087"/>
      <c r="WC311" s="1087"/>
      <c r="WD311" s="1087"/>
      <c r="WE311" s="1087"/>
      <c r="WF311" s="1087"/>
      <c r="WG311" s="1087"/>
      <c r="WH311" s="1087"/>
      <c r="WI311" s="1087"/>
      <c r="WJ311" s="1087"/>
      <c r="WK311" s="1087"/>
      <c r="WL311" s="1087"/>
      <c r="WM311" s="1087"/>
      <c r="WN311" s="1087"/>
      <c r="WO311" s="1087"/>
      <c r="WP311" s="1087"/>
      <c r="WQ311" s="1087"/>
      <c r="WR311" s="1087"/>
      <c r="WS311" s="1087"/>
      <c r="WT311" s="1087"/>
      <c r="WU311" s="1087"/>
      <c r="WV311" s="1087"/>
      <c r="WW311" s="1087"/>
      <c r="WX311" s="1087"/>
      <c r="WY311" s="1087"/>
      <c r="WZ311" s="1087"/>
      <c r="XA311" s="1087"/>
      <c r="XB311" s="1087"/>
      <c r="XC311" s="1087"/>
      <c r="XD311" s="1087"/>
      <c r="XE311" s="1087"/>
      <c r="XF311" s="1087"/>
      <c r="XG311" s="1087"/>
      <c r="XH311" s="1087"/>
      <c r="XI311" s="1087"/>
      <c r="XJ311" s="1087"/>
      <c r="XK311" s="1087"/>
      <c r="XL311" s="1087"/>
      <c r="XM311" s="1087"/>
      <c r="XN311" s="1087"/>
      <c r="XO311" s="1087"/>
      <c r="XP311" s="1087"/>
      <c r="XQ311" s="1087"/>
      <c r="XR311" s="1087"/>
      <c r="XS311" s="1087"/>
      <c r="XT311" s="1087"/>
      <c r="XU311" s="1087"/>
      <c r="XV311" s="1087"/>
      <c r="XW311" s="1087"/>
      <c r="XX311" s="1087"/>
      <c r="XY311" s="1087"/>
      <c r="XZ311" s="1087"/>
      <c r="YA311" s="1087"/>
      <c r="YB311" s="1087"/>
      <c r="YC311" s="1087"/>
      <c r="YD311" s="1087"/>
      <c r="YE311" s="1087"/>
      <c r="YF311" s="1087"/>
      <c r="YG311" s="1087"/>
      <c r="YH311" s="1087"/>
      <c r="YI311" s="1087"/>
      <c r="YJ311" s="1087"/>
      <c r="YK311" s="1087"/>
      <c r="YL311" s="1087"/>
      <c r="YM311" s="1087"/>
      <c r="YN311" s="1087"/>
      <c r="YO311" s="1087"/>
      <c r="YP311" s="1087"/>
      <c r="YQ311" s="1087"/>
      <c r="YR311" s="1087"/>
      <c r="YS311" s="1087"/>
      <c r="YT311" s="1087"/>
      <c r="YU311" s="1087"/>
      <c r="YV311" s="1087"/>
      <c r="YW311" s="1087"/>
      <c r="YX311" s="1087"/>
      <c r="YY311" s="1087"/>
      <c r="YZ311" s="1087"/>
      <c r="ZA311" s="1087"/>
      <c r="ZB311" s="1087"/>
      <c r="ZC311" s="1087"/>
      <c r="ZD311" s="1087"/>
      <c r="ZE311" s="1087"/>
      <c r="ZF311" s="1087"/>
      <c r="ZG311" s="1087"/>
      <c r="ZH311" s="1087"/>
      <c r="ZI311" s="1087"/>
      <c r="ZJ311" s="1087"/>
      <c r="ZK311" s="1087"/>
      <c r="ZL311" s="1087"/>
      <c r="ZM311" s="1087"/>
      <c r="ZN311" s="1087"/>
      <c r="ZO311" s="1087"/>
      <c r="ZP311" s="1087"/>
      <c r="ZQ311" s="1087"/>
      <c r="ZR311" s="1087"/>
      <c r="ZS311" s="1087"/>
      <c r="ZT311" s="1087"/>
      <c r="ZU311" s="1087"/>
      <c r="ZV311" s="1087"/>
      <c r="ZW311" s="1087"/>
      <c r="ZX311" s="1087"/>
      <c r="ZY311" s="1087"/>
      <c r="ZZ311" s="1087"/>
      <c r="AAA311" s="1087"/>
      <c r="AAB311" s="1087"/>
      <c r="AAC311" s="1087"/>
      <c r="AAD311" s="1087"/>
      <c r="AAE311" s="1087"/>
      <c r="AAF311" s="1087"/>
      <c r="AAG311" s="1087"/>
      <c r="AAH311" s="1087"/>
      <c r="AAI311" s="1087"/>
      <c r="AAJ311" s="1087"/>
      <c r="AAK311" s="1087"/>
      <c r="AAL311" s="1087"/>
      <c r="AAM311" s="1087"/>
      <c r="AAN311" s="1087"/>
      <c r="AAO311" s="1087"/>
      <c r="AAP311" s="1087"/>
      <c r="AAQ311" s="1087"/>
      <c r="AAR311" s="1087"/>
      <c r="AAS311" s="1087"/>
      <c r="AAT311" s="1087"/>
      <c r="AAU311" s="1087"/>
      <c r="AAV311" s="1087"/>
      <c r="AAW311" s="1087"/>
      <c r="AAX311" s="1087"/>
      <c r="AAY311" s="1087"/>
      <c r="AAZ311" s="1087"/>
      <c r="ABA311" s="1087"/>
      <c r="ABB311" s="1087"/>
      <c r="ABC311" s="1087"/>
      <c r="ABD311" s="1087"/>
      <c r="ABE311" s="1087"/>
      <c r="ABF311" s="1087"/>
      <c r="ABG311" s="1087"/>
      <c r="ABH311" s="1087"/>
      <c r="ABI311" s="1087"/>
      <c r="ABJ311" s="1087"/>
      <c r="ABK311" s="1087"/>
      <c r="ABL311" s="1087"/>
      <c r="ABM311" s="1087"/>
      <c r="ABN311" s="1087"/>
      <c r="ABO311" s="1087"/>
      <c r="ABP311" s="1087"/>
      <c r="ABQ311" s="1087"/>
      <c r="ABR311" s="1087"/>
      <c r="ABS311" s="1087"/>
      <c r="ABT311" s="1087"/>
      <c r="ABU311" s="1087"/>
      <c r="ABV311" s="1087"/>
      <c r="ABW311" s="1087"/>
      <c r="ABX311" s="1087"/>
      <c r="ABY311" s="1087"/>
      <c r="ABZ311" s="1087"/>
      <c r="ACA311" s="1087"/>
      <c r="ACB311" s="1087"/>
      <c r="ACC311" s="1087"/>
      <c r="ACD311" s="1087"/>
      <c r="ACE311" s="1087"/>
      <c r="ACF311" s="1087"/>
      <c r="ACG311" s="1087"/>
      <c r="ACH311" s="1087"/>
      <c r="ACI311" s="1087"/>
      <c r="ACJ311" s="1087"/>
      <c r="ACK311" s="1087"/>
      <c r="ACL311" s="1087"/>
      <c r="ACM311" s="1087"/>
      <c r="ACN311" s="1087"/>
      <c r="ACO311" s="1087"/>
      <c r="ACP311" s="1087"/>
      <c r="ACQ311" s="1087"/>
      <c r="ACR311" s="1087"/>
      <c r="ACS311" s="1087"/>
      <c r="ACT311" s="1087"/>
      <c r="ACU311" s="1087"/>
      <c r="ACV311" s="1087"/>
      <c r="ACW311" s="1087"/>
      <c r="ACX311" s="1087"/>
      <c r="ACY311" s="1087"/>
      <c r="ACZ311" s="1087"/>
      <c r="ADA311" s="1087"/>
      <c r="ADB311" s="1087"/>
      <c r="ADC311" s="1087"/>
      <c r="ADD311" s="1087"/>
      <c r="ADE311" s="1087"/>
      <c r="ADF311" s="1087"/>
      <c r="ADG311" s="1087"/>
      <c r="ADH311" s="1087"/>
      <c r="ADI311" s="1087"/>
      <c r="ADJ311" s="1087"/>
      <c r="ADK311" s="1087"/>
      <c r="ADL311" s="1087"/>
      <c r="ADM311" s="1087"/>
      <c r="ADN311" s="1087"/>
      <c r="ADO311" s="1087"/>
      <c r="ADP311" s="1087"/>
      <c r="ADQ311" s="1087"/>
      <c r="ADR311" s="1087"/>
      <c r="ADS311" s="1087"/>
      <c r="ADT311" s="1087"/>
      <c r="ADU311" s="1087"/>
      <c r="ADV311" s="1087"/>
      <c r="ADW311" s="1087"/>
      <c r="ADX311" s="1087"/>
      <c r="ADY311" s="1087"/>
      <c r="ADZ311" s="1087"/>
      <c r="AEA311" s="1087"/>
      <c r="AEB311" s="1087"/>
      <c r="AEC311" s="1087"/>
      <c r="AED311" s="1087"/>
      <c r="AEE311" s="1087"/>
      <c r="AEF311" s="1087"/>
      <c r="AEG311" s="1087"/>
      <c r="AEH311" s="1087"/>
      <c r="AEI311" s="1087"/>
      <c r="AEJ311" s="1087"/>
      <c r="AEK311" s="1087"/>
      <c r="AEL311" s="1087"/>
      <c r="AEM311" s="1087"/>
      <c r="AEN311" s="1087"/>
      <c r="AEO311" s="1087"/>
      <c r="AEP311" s="1087"/>
      <c r="AEQ311" s="1087"/>
      <c r="AER311" s="1087"/>
      <c r="AES311" s="1087"/>
      <c r="AET311" s="1087"/>
      <c r="AEU311" s="1087"/>
      <c r="AEV311" s="1087"/>
      <c r="AEW311" s="1087"/>
      <c r="AEX311" s="1087"/>
      <c r="AEY311" s="1087"/>
      <c r="AEZ311" s="1087"/>
      <c r="AFA311" s="1087"/>
      <c r="AFB311" s="1087"/>
      <c r="AFC311" s="1087"/>
      <c r="AFD311" s="1087"/>
      <c r="AFE311" s="1087"/>
      <c r="AFF311" s="1087"/>
      <c r="AFG311" s="1087"/>
      <c r="AFH311" s="1087"/>
      <c r="AFI311" s="1087"/>
      <c r="AFJ311" s="1087"/>
      <c r="AFK311" s="1087"/>
      <c r="AFL311" s="1087"/>
      <c r="AFM311" s="1087"/>
      <c r="AFN311" s="1087"/>
      <c r="AFO311" s="1087"/>
      <c r="AFP311" s="1087"/>
      <c r="AFQ311" s="1087"/>
      <c r="AFR311" s="1087"/>
      <c r="AFS311" s="1087"/>
      <c r="AFT311" s="1087"/>
      <c r="AFU311" s="1087"/>
      <c r="AFV311" s="1087"/>
      <c r="AFW311" s="1087"/>
      <c r="AFX311" s="1087"/>
      <c r="AFY311" s="1087"/>
      <c r="AFZ311" s="1087"/>
      <c r="AGA311" s="1087"/>
      <c r="AGB311" s="1087"/>
      <c r="AGC311" s="1087"/>
      <c r="AGD311" s="1087"/>
      <c r="AGE311" s="1087"/>
      <c r="AGF311" s="1087"/>
      <c r="AGG311" s="1087"/>
      <c r="AGH311" s="1087"/>
      <c r="AGI311" s="1087"/>
      <c r="AGJ311" s="1087"/>
      <c r="AGK311" s="1087"/>
      <c r="AGL311" s="1087"/>
      <c r="AGM311" s="1087"/>
      <c r="AGN311" s="1087"/>
      <c r="AGO311" s="1087"/>
      <c r="AGP311" s="1087"/>
      <c r="AGQ311" s="1087"/>
      <c r="AGR311" s="1087"/>
      <c r="AGS311" s="1087"/>
      <c r="AGT311" s="1087"/>
      <c r="AGU311" s="1087"/>
      <c r="AGV311" s="1087"/>
      <c r="AGW311" s="1087"/>
      <c r="AGX311" s="1087"/>
      <c r="AGY311" s="1087"/>
      <c r="AGZ311" s="1087"/>
      <c r="AHA311" s="1087"/>
      <c r="AHB311" s="1087"/>
      <c r="AHC311" s="1087"/>
      <c r="AHD311" s="1087"/>
      <c r="AHE311" s="1087"/>
      <c r="AHF311" s="1087"/>
      <c r="AHG311" s="1087"/>
      <c r="AHH311" s="1087"/>
      <c r="AHI311" s="1087"/>
      <c r="AHJ311" s="1087"/>
      <c r="AHK311" s="1087"/>
      <c r="AHL311" s="1087"/>
      <c r="AHM311" s="1087"/>
      <c r="AHN311" s="1087"/>
      <c r="AHO311" s="1087"/>
      <c r="AHP311" s="1087"/>
      <c r="AHQ311" s="1087"/>
      <c r="AHR311" s="1087"/>
      <c r="AHS311" s="1087"/>
      <c r="AHT311" s="1087"/>
      <c r="AHU311" s="1087"/>
      <c r="AHV311" s="1087"/>
      <c r="AHW311" s="1087"/>
      <c r="AHX311" s="1087"/>
      <c r="AHY311" s="1087"/>
      <c r="AHZ311" s="1087"/>
      <c r="AIA311" s="1087"/>
      <c r="AIB311" s="1087"/>
      <c r="AIC311" s="1087"/>
      <c r="AID311" s="1087"/>
      <c r="AIE311" s="1087"/>
      <c r="AIF311" s="1087"/>
      <c r="AIG311" s="1087"/>
      <c r="AIH311" s="1087"/>
      <c r="AII311" s="1087"/>
      <c r="AIJ311" s="1087"/>
      <c r="AIK311" s="1087"/>
      <c r="AIL311" s="1087"/>
      <c r="AIM311" s="1087"/>
      <c r="AIN311" s="1087"/>
      <c r="AIO311" s="1087"/>
      <c r="AIP311" s="1087"/>
      <c r="AIQ311" s="1087"/>
      <c r="AIR311" s="1087"/>
      <c r="AIS311" s="1087"/>
      <c r="AIT311" s="1087"/>
      <c r="AIU311" s="1087"/>
      <c r="AIV311" s="1087"/>
      <c r="AIW311" s="1087"/>
      <c r="AIX311" s="1087"/>
      <c r="AIY311" s="1087"/>
      <c r="AIZ311" s="1087"/>
      <c r="AJA311" s="1087"/>
      <c r="AJB311" s="1087"/>
      <c r="AJC311" s="1087"/>
      <c r="AJD311" s="1087"/>
      <c r="AJE311" s="1087"/>
      <c r="AJF311" s="1087"/>
      <c r="AJG311" s="1087"/>
      <c r="AJH311" s="1087"/>
      <c r="AJI311" s="1087"/>
      <c r="AJJ311" s="1087"/>
      <c r="AJK311" s="1087"/>
      <c r="AJL311" s="1087"/>
      <c r="AJM311" s="1087"/>
      <c r="AJN311" s="1087"/>
      <c r="AJO311" s="1087"/>
      <c r="AJP311" s="1087"/>
      <c r="AJQ311" s="1087"/>
      <c r="AJR311" s="1087"/>
      <c r="AJS311" s="1087"/>
      <c r="AJT311" s="1087"/>
      <c r="AJU311" s="1087"/>
      <c r="AJV311" s="1087"/>
      <c r="AJW311" s="1087"/>
      <c r="AJX311" s="1087"/>
      <c r="AJY311" s="1087"/>
      <c r="AJZ311" s="1087"/>
      <c r="AKA311" s="1087"/>
      <c r="AKB311" s="1087"/>
      <c r="AKC311" s="1087"/>
      <c r="AKD311" s="1087"/>
      <c r="AKE311" s="1087"/>
      <c r="AKF311" s="1087"/>
      <c r="AKG311" s="1087"/>
      <c r="AKH311" s="1087"/>
      <c r="AKI311" s="1087"/>
      <c r="AKJ311" s="1087"/>
      <c r="AKK311" s="1087"/>
      <c r="AKL311" s="1087"/>
      <c r="AKM311" s="1087"/>
      <c r="AKN311" s="1087"/>
      <c r="AKO311" s="1087"/>
      <c r="AKP311" s="1087"/>
      <c r="AKQ311" s="1087"/>
      <c r="AKR311" s="1087"/>
      <c r="AKS311" s="1087"/>
      <c r="AKT311" s="1087"/>
      <c r="AKU311" s="1087"/>
      <c r="AKV311" s="1087"/>
      <c r="AKW311" s="1087"/>
      <c r="AKX311" s="1087"/>
      <c r="AKY311" s="1087"/>
      <c r="AKZ311" s="1087"/>
      <c r="ALA311" s="1087"/>
      <c r="ALB311" s="1087"/>
      <c r="ALC311" s="1087"/>
      <c r="ALD311" s="1087"/>
      <c r="ALE311" s="1087"/>
      <c r="ALF311" s="1087"/>
      <c r="ALG311" s="1087"/>
      <c r="ALH311" s="1087"/>
      <c r="ALI311" s="1087"/>
      <c r="ALJ311" s="1087"/>
      <c r="ALK311" s="1087"/>
      <c r="ALL311" s="1087"/>
      <c r="ALM311" s="1087"/>
      <c r="ALN311" s="1087"/>
      <c r="ALO311" s="1087"/>
      <c r="ALP311" s="1087"/>
      <c r="ALQ311" s="1087"/>
      <c r="ALR311" s="1087"/>
      <c r="ALS311" s="1087"/>
      <c r="ALT311" s="1087"/>
      <c r="ALU311" s="1087"/>
      <c r="ALV311" s="1087"/>
      <c r="ALW311" s="1087"/>
      <c r="ALX311" s="1087"/>
      <c r="ALY311" s="1087"/>
      <c r="ALZ311" s="1087"/>
      <c r="AMA311" s="1087"/>
      <c r="AMB311" s="1087"/>
      <c r="AMC311" s="1087"/>
      <c r="AMD311" s="1087"/>
      <c r="AME311" s="1087"/>
      <c r="AMF311" s="1087"/>
      <c r="AMG311" s="1087"/>
      <c r="AMH311" s="1087"/>
    </row>
    <row r="312" spans="1:1025" s="793" customFormat="1" ht="12" x14ac:dyDescent="0.2">
      <c r="A312" s="1113" t="s">
        <v>4895</v>
      </c>
      <c r="B312" s="793" t="s">
        <v>4896</v>
      </c>
      <c r="C312" s="1085">
        <v>2045058194.1400001</v>
      </c>
      <c r="D312" s="1085">
        <v>9150000</v>
      </c>
      <c r="E312" s="1085">
        <v>2054208194.1400001</v>
      </c>
      <c r="F312" s="1085">
        <v>1046477567.66</v>
      </c>
      <c r="G312" s="1085">
        <v>1007730626.48</v>
      </c>
      <c r="H312" s="1357">
        <f t="shared" si="8"/>
        <v>0.50943111347976622</v>
      </c>
      <c r="I312" s="1087"/>
      <c r="J312" s="1087"/>
      <c r="K312" s="1087"/>
      <c r="L312" s="1087"/>
      <c r="M312" s="1087"/>
      <c r="N312" s="1087"/>
      <c r="O312" s="1087"/>
      <c r="P312" s="1087"/>
      <c r="Q312" s="1087"/>
      <c r="R312" s="1087"/>
      <c r="S312" s="1087"/>
      <c r="T312" s="1087"/>
      <c r="U312" s="1087"/>
      <c r="V312" s="1087"/>
      <c r="W312" s="1087"/>
      <c r="X312" s="1087"/>
      <c r="Y312" s="1087"/>
      <c r="Z312" s="1087"/>
      <c r="AA312" s="1087"/>
      <c r="AB312" s="1087"/>
      <c r="AC312" s="1087"/>
      <c r="AD312" s="1087"/>
      <c r="AE312" s="1087"/>
      <c r="AF312" s="1087"/>
      <c r="AG312" s="1087"/>
      <c r="AH312" s="1087"/>
      <c r="AI312" s="1087"/>
      <c r="AJ312" s="1087"/>
      <c r="AK312" s="1087"/>
      <c r="AL312" s="1087"/>
      <c r="AM312" s="1087"/>
      <c r="AN312" s="1087"/>
      <c r="AO312" s="1087"/>
      <c r="AP312" s="1087"/>
      <c r="AQ312" s="1087"/>
      <c r="AR312" s="1087"/>
      <c r="AS312" s="1087"/>
      <c r="AT312" s="1087"/>
      <c r="AU312" s="1087"/>
      <c r="AV312" s="1087"/>
      <c r="AW312" s="1087"/>
      <c r="AX312" s="1087"/>
      <c r="AY312" s="1087"/>
      <c r="AZ312" s="1087"/>
      <c r="BA312" s="1087"/>
      <c r="BB312" s="1087"/>
      <c r="BC312" s="1087"/>
      <c r="BD312" s="1087"/>
      <c r="BE312" s="1087"/>
      <c r="BF312" s="1087"/>
      <c r="BG312" s="1087"/>
      <c r="BH312" s="1087"/>
      <c r="BI312" s="1087"/>
      <c r="BJ312" s="1087"/>
      <c r="BK312" s="1087"/>
      <c r="BL312" s="1087"/>
      <c r="BM312" s="1087"/>
      <c r="BN312" s="1087"/>
      <c r="BO312" s="1087"/>
      <c r="BP312" s="1087"/>
      <c r="BQ312" s="1087"/>
      <c r="BR312" s="1087"/>
      <c r="BS312" s="1087"/>
      <c r="BT312" s="1087"/>
      <c r="BU312" s="1087"/>
      <c r="BV312" s="1087"/>
      <c r="BW312" s="1087"/>
      <c r="BX312" s="1087"/>
      <c r="BY312" s="1087"/>
      <c r="BZ312" s="1087"/>
      <c r="CA312" s="1087"/>
      <c r="CB312" s="1087"/>
      <c r="CC312" s="1087"/>
      <c r="CD312" s="1087"/>
      <c r="CE312" s="1087"/>
      <c r="CF312" s="1087"/>
      <c r="CG312" s="1087"/>
      <c r="CH312" s="1087"/>
      <c r="CI312" s="1087"/>
      <c r="CJ312" s="1087"/>
      <c r="CK312" s="1087"/>
      <c r="CL312" s="1087"/>
      <c r="CM312" s="1087"/>
      <c r="CN312" s="1087"/>
      <c r="CO312" s="1087"/>
      <c r="CP312" s="1087"/>
      <c r="CQ312" s="1087"/>
      <c r="CR312" s="1087"/>
      <c r="CS312" s="1087"/>
      <c r="CT312" s="1087"/>
      <c r="CU312" s="1087"/>
      <c r="CV312" s="1087"/>
      <c r="CW312" s="1087"/>
      <c r="CX312" s="1087"/>
      <c r="CY312" s="1087"/>
      <c r="CZ312" s="1087"/>
      <c r="DA312" s="1087"/>
      <c r="DB312" s="1087"/>
      <c r="DC312" s="1087"/>
      <c r="DD312" s="1087"/>
      <c r="DE312" s="1087"/>
      <c r="DF312" s="1087"/>
      <c r="DG312" s="1087"/>
      <c r="DH312" s="1087"/>
      <c r="DI312" s="1087"/>
      <c r="DJ312" s="1087"/>
      <c r="DK312" s="1087"/>
      <c r="DL312" s="1087"/>
      <c r="DM312" s="1087"/>
      <c r="DN312" s="1087"/>
      <c r="DO312" s="1087"/>
      <c r="DP312" s="1087"/>
      <c r="DQ312" s="1087"/>
      <c r="DR312" s="1087"/>
      <c r="DS312" s="1087"/>
      <c r="DT312" s="1087"/>
      <c r="DU312" s="1087"/>
      <c r="DV312" s="1087"/>
      <c r="DW312" s="1087"/>
      <c r="DX312" s="1087"/>
      <c r="DY312" s="1087"/>
      <c r="DZ312" s="1087"/>
      <c r="EA312" s="1087"/>
      <c r="EB312" s="1087"/>
      <c r="EC312" s="1087"/>
      <c r="ED312" s="1087"/>
      <c r="EE312" s="1087"/>
      <c r="EF312" s="1087"/>
      <c r="EG312" s="1087"/>
      <c r="EH312" s="1087"/>
      <c r="EI312" s="1087"/>
      <c r="EJ312" s="1087"/>
      <c r="EK312" s="1087"/>
      <c r="EL312" s="1087"/>
      <c r="EM312" s="1087"/>
      <c r="EN312" s="1087"/>
      <c r="EO312" s="1087"/>
      <c r="EP312" s="1087"/>
      <c r="EQ312" s="1087"/>
      <c r="ER312" s="1087"/>
      <c r="ES312" s="1087"/>
      <c r="ET312" s="1087"/>
      <c r="EU312" s="1087"/>
      <c r="EV312" s="1087"/>
      <c r="EW312" s="1087"/>
      <c r="EX312" s="1087"/>
      <c r="EY312" s="1087"/>
      <c r="EZ312" s="1087"/>
      <c r="FA312" s="1087"/>
      <c r="FB312" s="1087"/>
      <c r="FC312" s="1087"/>
      <c r="FD312" s="1087"/>
      <c r="FE312" s="1087"/>
      <c r="FF312" s="1087"/>
      <c r="FG312" s="1087"/>
      <c r="FH312" s="1087"/>
      <c r="FI312" s="1087"/>
      <c r="FJ312" s="1087"/>
      <c r="FK312" s="1087"/>
      <c r="FL312" s="1087"/>
      <c r="FM312" s="1087"/>
      <c r="FN312" s="1087"/>
      <c r="FO312" s="1087"/>
      <c r="FP312" s="1087"/>
      <c r="FQ312" s="1087"/>
      <c r="FR312" s="1087"/>
      <c r="FS312" s="1087"/>
      <c r="FT312" s="1087"/>
      <c r="FU312" s="1087"/>
      <c r="FV312" s="1087"/>
      <c r="FW312" s="1087"/>
      <c r="FX312" s="1087"/>
      <c r="FY312" s="1087"/>
      <c r="FZ312" s="1087"/>
      <c r="GA312" s="1087"/>
      <c r="GB312" s="1087"/>
      <c r="GC312" s="1087"/>
      <c r="GD312" s="1087"/>
      <c r="GE312" s="1087"/>
      <c r="GF312" s="1087"/>
      <c r="GG312" s="1087"/>
      <c r="GH312" s="1087"/>
      <c r="GI312" s="1087"/>
      <c r="GJ312" s="1087"/>
      <c r="GK312" s="1087"/>
      <c r="GL312" s="1087"/>
      <c r="GM312" s="1087"/>
      <c r="GN312" s="1087"/>
      <c r="GO312" s="1087"/>
      <c r="GP312" s="1087"/>
      <c r="GQ312" s="1087"/>
      <c r="GR312" s="1087"/>
      <c r="GS312" s="1087"/>
      <c r="GT312" s="1087"/>
      <c r="GU312" s="1087"/>
      <c r="GV312" s="1087"/>
      <c r="GW312" s="1087"/>
      <c r="GX312" s="1087"/>
      <c r="GY312" s="1087"/>
      <c r="GZ312" s="1087"/>
      <c r="HA312" s="1087"/>
      <c r="HB312" s="1087"/>
      <c r="HC312" s="1087"/>
      <c r="HD312" s="1087"/>
      <c r="HE312" s="1087"/>
      <c r="HF312" s="1087"/>
      <c r="HG312" s="1087"/>
      <c r="HH312" s="1087"/>
      <c r="HI312" s="1087"/>
      <c r="HJ312" s="1087"/>
      <c r="HK312" s="1087"/>
      <c r="HL312" s="1087"/>
      <c r="HM312" s="1087"/>
      <c r="HN312" s="1087"/>
      <c r="HO312" s="1087"/>
      <c r="HP312" s="1087"/>
      <c r="HQ312" s="1087"/>
      <c r="HR312" s="1087"/>
      <c r="HS312" s="1087"/>
      <c r="HT312" s="1087"/>
      <c r="HU312" s="1087"/>
      <c r="HV312" s="1087"/>
      <c r="HW312" s="1087"/>
      <c r="HX312" s="1087"/>
      <c r="HY312" s="1087"/>
      <c r="HZ312" s="1087"/>
      <c r="IA312" s="1087"/>
      <c r="IB312" s="1087"/>
      <c r="IC312" s="1087"/>
      <c r="ID312" s="1087"/>
      <c r="IE312" s="1087"/>
      <c r="IF312" s="1087"/>
      <c r="IG312" s="1087"/>
      <c r="IH312" s="1087"/>
      <c r="II312" s="1087"/>
      <c r="IJ312" s="1087"/>
      <c r="IK312" s="1087"/>
      <c r="IL312" s="1087"/>
      <c r="IM312" s="1087"/>
      <c r="IN312" s="1087"/>
      <c r="IO312" s="1087"/>
      <c r="IP312" s="1087"/>
      <c r="IQ312" s="1087"/>
      <c r="IR312" s="1087"/>
      <c r="IS312" s="1087"/>
      <c r="IT312" s="1087"/>
      <c r="IU312" s="1087"/>
      <c r="IV312" s="1087"/>
      <c r="IW312" s="1087"/>
      <c r="IX312" s="1087"/>
      <c r="IY312" s="1087"/>
      <c r="IZ312" s="1087"/>
      <c r="JA312" s="1087"/>
      <c r="JB312" s="1087"/>
      <c r="JC312" s="1087"/>
      <c r="JD312" s="1087"/>
      <c r="JE312" s="1087"/>
      <c r="JF312" s="1087"/>
      <c r="JG312" s="1087"/>
      <c r="JH312" s="1087"/>
      <c r="JI312" s="1087"/>
      <c r="JJ312" s="1087"/>
      <c r="JK312" s="1087"/>
      <c r="JL312" s="1087"/>
      <c r="JM312" s="1087"/>
      <c r="JN312" s="1087"/>
      <c r="JO312" s="1087"/>
      <c r="JP312" s="1087"/>
      <c r="JQ312" s="1087"/>
      <c r="JR312" s="1087"/>
      <c r="JS312" s="1087"/>
      <c r="JT312" s="1087"/>
      <c r="JU312" s="1087"/>
      <c r="JV312" s="1087"/>
      <c r="JW312" s="1087"/>
      <c r="JX312" s="1087"/>
      <c r="JY312" s="1087"/>
      <c r="JZ312" s="1087"/>
      <c r="KA312" s="1087"/>
      <c r="KB312" s="1087"/>
      <c r="KC312" s="1087"/>
      <c r="KD312" s="1087"/>
      <c r="KE312" s="1087"/>
      <c r="KF312" s="1087"/>
      <c r="KG312" s="1087"/>
      <c r="KH312" s="1087"/>
      <c r="KI312" s="1087"/>
      <c r="KJ312" s="1087"/>
      <c r="KK312" s="1087"/>
      <c r="KL312" s="1087"/>
      <c r="KM312" s="1087"/>
      <c r="KN312" s="1087"/>
      <c r="KO312" s="1087"/>
      <c r="KP312" s="1087"/>
      <c r="KQ312" s="1087"/>
      <c r="KR312" s="1087"/>
      <c r="KS312" s="1087"/>
      <c r="KT312" s="1087"/>
      <c r="KU312" s="1087"/>
      <c r="KV312" s="1087"/>
      <c r="KW312" s="1087"/>
      <c r="KX312" s="1087"/>
      <c r="KY312" s="1087"/>
      <c r="KZ312" s="1087"/>
      <c r="LA312" s="1087"/>
      <c r="LB312" s="1087"/>
      <c r="LC312" s="1087"/>
      <c r="LD312" s="1087"/>
      <c r="LE312" s="1087"/>
      <c r="LF312" s="1087"/>
      <c r="LG312" s="1087"/>
      <c r="LH312" s="1087"/>
      <c r="LI312" s="1087"/>
      <c r="LJ312" s="1087"/>
      <c r="LK312" s="1087"/>
      <c r="LL312" s="1087"/>
      <c r="LM312" s="1087"/>
      <c r="LN312" s="1087"/>
      <c r="LO312" s="1087"/>
      <c r="LP312" s="1087"/>
      <c r="LQ312" s="1087"/>
      <c r="LR312" s="1087"/>
      <c r="LS312" s="1087"/>
      <c r="LT312" s="1087"/>
      <c r="LU312" s="1087"/>
      <c r="LV312" s="1087"/>
      <c r="LW312" s="1087"/>
      <c r="LX312" s="1087"/>
      <c r="LY312" s="1087"/>
      <c r="LZ312" s="1087"/>
      <c r="MA312" s="1087"/>
      <c r="MB312" s="1087"/>
      <c r="MC312" s="1087"/>
      <c r="MD312" s="1087"/>
      <c r="ME312" s="1087"/>
      <c r="MF312" s="1087"/>
      <c r="MG312" s="1087"/>
      <c r="MH312" s="1087"/>
      <c r="MI312" s="1087"/>
      <c r="MJ312" s="1087"/>
      <c r="MK312" s="1087"/>
      <c r="ML312" s="1087"/>
      <c r="MM312" s="1087"/>
      <c r="MN312" s="1087"/>
      <c r="MO312" s="1087"/>
      <c r="MP312" s="1087"/>
      <c r="MQ312" s="1087"/>
      <c r="MR312" s="1087"/>
      <c r="MS312" s="1087"/>
      <c r="MT312" s="1087"/>
      <c r="MU312" s="1087"/>
      <c r="MV312" s="1087"/>
      <c r="MW312" s="1087"/>
      <c r="MX312" s="1087"/>
      <c r="MY312" s="1087"/>
      <c r="MZ312" s="1087"/>
      <c r="NA312" s="1087"/>
      <c r="NB312" s="1087"/>
      <c r="NC312" s="1087"/>
      <c r="ND312" s="1087"/>
      <c r="NE312" s="1087"/>
      <c r="NF312" s="1087"/>
      <c r="NG312" s="1087"/>
      <c r="NH312" s="1087"/>
      <c r="NI312" s="1087"/>
      <c r="NJ312" s="1087"/>
      <c r="NK312" s="1087"/>
      <c r="NL312" s="1087"/>
      <c r="NM312" s="1087"/>
      <c r="NN312" s="1087"/>
      <c r="NO312" s="1087"/>
      <c r="NP312" s="1087"/>
      <c r="NQ312" s="1087"/>
      <c r="NR312" s="1087"/>
      <c r="NS312" s="1087"/>
      <c r="NT312" s="1087"/>
      <c r="NU312" s="1087"/>
      <c r="NV312" s="1087"/>
      <c r="NW312" s="1087"/>
      <c r="NX312" s="1087"/>
      <c r="NY312" s="1087"/>
      <c r="NZ312" s="1087"/>
      <c r="OA312" s="1087"/>
      <c r="OB312" s="1087"/>
      <c r="OC312" s="1087"/>
      <c r="OD312" s="1087"/>
      <c r="OE312" s="1087"/>
      <c r="OF312" s="1087"/>
      <c r="OG312" s="1087"/>
      <c r="OH312" s="1087"/>
      <c r="OI312" s="1087"/>
      <c r="OJ312" s="1087"/>
      <c r="OK312" s="1087"/>
      <c r="OL312" s="1087"/>
      <c r="OM312" s="1087"/>
      <c r="ON312" s="1087"/>
      <c r="OO312" s="1087"/>
      <c r="OP312" s="1087"/>
      <c r="OQ312" s="1087"/>
      <c r="OR312" s="1087"/>
      <c r="OS312" s="1087"/>
      <c r="OT312" s="1087"/>
      <c r="OU312" s="1087"/>
      <c r="OV312" s="1087"/>
      <c r="OW312" s="1087"/>
      <c r="OX312" s="1087"/>
      <c r="OY312" s="1087"/>
      <c r="OZ312" s="1087"/>
      <c r="PA312" s="1087"/>
      <c r="PB312" s="1087"/>
      <c r="PC312" s="1087"/>
      <c r="PD312" s="1087"/>
      <c r="PE312" s="1087"/>
      <c r="PF312" s="1087"/>
      <c r="PG312" s="1087"/>
      <c r="PH312" s="1087"/>
      <c r="PI312" s="1087"/>
      <c r="PJ312" s="1087"/>
      <c r="PK312" s="1087"/>
      <c r="PL312" s="1087"/>
      <c r="PM312" s="1087"/>
      <c r="PN312" s="1087"/>
      <c r="PO312" s="1087"/>
      <c r="PP312" s="1087"/>
      <c r="PQ312" s="1087"/>
      <c r="PR312" s="1087"/>
      <c r="PS312" s="1087"/>
      <c r="PT312" s="1087"/>
      <c r="PU312" s="1087"/>
      <c r="PV312" s="1087"/>
      <c r="PW312" s="1087"/>
      <c r="PX312" s="1087"/>
      <c r="PY312" s="1087"/>
      <c r="PZ312" s="1087"/>
      <c r="QA312" s="1087"/>
      <c r="QB312" s="1087"/>
      <c r="QC312" s="1087"/>
      <c r="QD312" s="1087"/>
      <c r="QE312" s="1087"/>
      <c r="QF312" s="1087"/>
      <c r="QG312" s="1087"/>
      <c r="QH312" s="1087"/>
      <c r="QI312" s="1087"/>
      <c r="QJ312" s="1087"/>
      <c r="QK312" s="1087"/>
      <c r="QL312" s="1087"/>
      <c r="QM312" s="1087"/>
      <c r="QN312" s="1087"/>
      <c r="QO312" s="1087"/>
      <c r="QP312" s="1087"/>
      <c r="QQ312" s="1087"/>
      <c r="QR312" s="1087"/>
      <c r="QS312" s="1087"/>
      <c r="QT312" s="1087"/>
      <c r="QU312" s="1087"/>
      <c r="QV312" s="1087"/>
      <c r="QW312" s="1087"/>
      <c r="QX312" s="1087"/>
      <c r="QY312" s="1087"/>
      <c r="QZ312" s="1087"/>
      <c r="RA312" s="1087"/>
      <c r="RB312" s="1087"/>
      <c r="RC312" s="1087"/>
      <c r="RD312" s="1087"/>
      <c r="RE312" s="1087"/>
      <c r="RF312" s="1087"/>
      <c r="RG312" s="1087"/>
      <c r="RH312" s="1087"/>
      <c r="RI312" s="1087"/>
      <c r="RJ312" s="1087"/>
      <c r="RK312" s="1087"/>
      <c r="RL312" s="1087"/>
      <c r="RM312" s="1087"/>
      <c r="RN312" s="1087"/>
      <c r="RO312" s="1087"/>
      <c r="RP312" s="1087"/>
      <c r="RQ312" s="1087"/>
      <c r="RR312" s="1087"/>
      <c r="RS312" s="1087"/>
      <c r="RT312" s="1087"/>
      <c r="RU312" s="1087"/>
      <c r="RV312" s="1087"/>
      <c r="RW312" s="1087"/>
      <c r="RX312" s="1087"/>
      <c r="RY312" s="1087"/>
      <c r="RZ312" s="1087"/>
      <c r="SA312" s="1087"/>
      <c r="SB312" s="1087"/>
      <c r="SC312" s="1087"/>
      <c r="SD312" s="1087"/>
      <c r="SE312" s="1087"/>
      <c r="SF312" s="1087"/>
      <c r="SG312" s="1087"/>
      <c r="SH312" s="1087"/>
      <c r="SI312" s="1087"/>
      <c r="SJ312" s="1087"/>
      <c r="SK312" s="1087"/>
      <c r="SL312" s="1087"/>
      <c r="SM312" s="1087"/>
      <c r="SN312" s="1087"/>
      <c r="SO312" s="1087"/>
      <c r="SP312" s="1087"/>
      <c r="SQ312" s="1087"/>
      <c r="SR312" s="1087"/>
      <c r="SS312" s="1087"/>
      <c r="ST312" s="1087"/>
      <c r="SU312" s="1087"/>
      <c r="SV312" s="1087"/>
      <c r="SW312" s="1087"/>
      <c r="SX312" s="1087"/>
      <c r="SY312" s="1087"/>
      <c r="SZ312" s="1087"/>
      <c r="TA312" s="1087"/>
      <c r="TB312" s="1087"/>
      <c r="TC312" s="1087"/>
      <c r="TD312" s="1087"/>
      <c r="TE312" s="1087"/>
      <c r="TF312" s="1087"/>
      <c r="TG312" s="1087"/>
      <c r="TH312" s="1087"/>
      <c r="TI312" s="1087"/>
      <c r="TJ312" s="1087"/>
      <c r="TK312" s="1087"/>
      <c r="TL312" s="1087"/>
      <c r="TM312" s="1087"/>
      <c r="TN312" s="1087"/>
      <c r="TO312" s="1087"/>
      <c r="TP312" s="1087"/>
      <c r="TQ312" s="1087"/>
      <c r="TR312" s="1087"/>
      <c r="TS312" s="1087"/>
      <c r="TT312" s="1087"/>
      <c r="TU312" s="1087"/>
      <c r="TV312" s="1087"/>
      <c r="TW312" s="1087"/>
      <c r="TX312" s="1087"/>
      <c r="TY312" s="1087"/>
      <c r="TZ312" s="1087"/>
      <c r="UA312" s="1087"/>
      <c r="UB312" s="1087"/>
      <c r="UC312" s="1087"/>
      <c r="UD312" s="1087"/>
      <c r="UE312" s="1087"/>
      <c r="UF312" s="1087"/>
      <c r="UG312" s="1087"/>
      <c r="UH312" s="1087"/>
      <c r="UI312" s="1087"/>
      <c r="UJ312" s="1087"/>
      <c r="UK312" s="1087"/>
      <c r="UL312" s="1087"/>
      <c r="UM312" s="1087"/>
      <c r="UN312" s="1087"/>
      <c r="UO312" s="1087"/>
      <c r="UP312" s="1087"/>
      <c r="UQ312" s="1087"/>
      <c r="UR312" s="1087"/>
      <c r="US312" s="1087"/>
      <c r="UT312" s="1087"/>
      <c r="UU312" s="1087"/>
      <c r="UV312" s="1087"/>
      <c r="UW312" s="1087"/>
      <c r="UX312" s="1087"/>
      <c r="UY312" s="1087"/>
      <c r="UZ312" s="1087"/>
      <c r="VA312" s="1087"/>
      <c r="VB312" s="1087"/>
      <c r="VC312" s="1087"/>
      <c r="VD312" s="1087"/>
      <c r="VE312" s="1087"/>
      <c r="VF312" s="1087"/>
      <c r="VG312" s="1087"/>
      <c r="VH312" s="1087"/>
      <c r="VI312" s="1087"/>
      <c r="VJ312" s="1087"/>
      <c r="VK312" s="1087"/>
      <c r="VL312" s="1087"/>
      <c r="VM312" s="1087"/>
      <c r="VN312" s="1087"/>
      <c r="VO312" s="1087"/>
      <c r="VP312" s="1087"/>
      <c r="VQ312" s="1087"/>
      <c r="VR312" s="1087"/>
      <c r="VS312" s="1087"/>
      <c r="VT312" s="1087"/>
      <c r="VU312" s="1087"/>
      <c r="VV312" s="1087"/>
      <c r="VW312" s="1087"/>
      <c r="VX312" s="1087"/>
      <c r="VY312" s="1087"/>
      <c r="VZ312" s="1087"/>
      <c r="WA312" s="1087"/>
      <c r="WB312" s="1087"/>
      <c r="WC312" s="1087"/>
      <c r="WD312" s="1087"/>
      <c r="WE312" s="1087"/>
      <c r="WF312" s="1087"/>
      <c r="WG312" s="1087"/>
      <c r="WH312" s="1087"/>
      <c r="WI312" s="1087"/>
      <c r="WJ312" s="1087"/>
      <c r="WK312" s="1087"/>
      <c r="WL312" s="1087"/>
      <c r="WM312" s="1087"/>
      <c r="WN312" s="1087"/>
      <c r="WO312" s="1087"/>
      <c r="WP312" s="1087"/>
      <c r="WQ312" s="1087"/>
      <c r="WR312" s="1087"/>
      <c r="WS312" s="1087"/>
      <c r="WT312" s="1087"/>
      <c r="WU312" s="1087"/>
      <c r="WV312" s="1087"/>
      <c r="WW312" s="1087"/>
      <c r="WX312" s="1087"/>
      <c r="WY312" s="1087"/>
      <c r="WZ312" s="1087"/>
      <c r="XA312" s="1087"/>
      <c r="XB312" s="1087"/>
      <c r="XC312" s="1087"/>
      <c r="XD312" s="1087"/>
      <c r="XE312" s="1087"/>
      <c r="XF312" s="1087"/>
      <c r="XG312" s="1087"/>
      <c r="XH312" s="1087"/>
      <c r="XI312" s="1087"/>
      <c r="XJ312" s="1087"/>
      <c r="XK312" s="1087"/>
      <c r="XL312" s="1087"/>
      <c r="XM312" s="1087"/>
      <c r="XN312" s="1087"/>
      <c r="XO312" s="1087"/>
      <c r="XP312" s="1087"/>
      <c r="XQ312" s="1087"/>
      <c r="XR312" s="1087"/>
      <c r="XS312" s="1087"/>
      <c r="XT312" s="1087"/>
      <c r="XU312" s="1087"/>
      <c r="XV312" s="1087"/>
      <c r="XW312" s="1087"/>
      <c r="XX312" s="1087"/>
      <c r="XY312" s="1087"/>
      <c r="XZ312" s="1087"/>
      <c r="YA312" s="1087"/>
      <c r="YB312" s="1087"/>
      <c r="YC312" s="1087"/>
      <c r="YD312" s="1087"/>
      <c r="YE312" s="1087"/>
      <c r="YF312" s="1087"/>
      <c r="YG312" s="1087"/>
      <c r="YH312" s="1087"/>
      <c r="YI312" s="1087"/>
      <c r="YJ312" s="1087"/>
      <c r="YK312" s="1087"/>
      <c r="YL312" s="1087"/>
      <c r="YM312" s="1087"/>
      <c r="YN312" s="1087"/>
      <c r="YO312" s="1087"/>
      <c r="YP312" s="1087"/>
      <c r="YQ312" s="1087"/>
      <c r="YR312" s="1087"/>
      <c r="YS312" s="1087"/>
      <c r="YT312" s="1087"/>
      <c r="YU312" s="1087"/>
      <c r="YV312" s="1087"/>
      <c r="YW312" s="1087"/>
      <c r="YX312" s="1087"/>
      <c r="YY312" s="1087"/>
      <c r="YZ312" s="1087"/>
      <c r="ZA312" s="1087"/>
      <c r="ZB312" s="1087"/>
      <c r="ZC312" s="1087"/>
      <c r="ZD312" s="1087"/>
      <c r="ZE312" s="1087"/>
      <c r="ZF312" s="1087"/>
      <c r="ZG312" s="1087"/>
      <c r="ZH312" s="1087"/>
      <c r="ZI312" s="1087"/>
      <c r="ZJ312" s="1087"/>
      <c r="ZK312" s="1087"/>
      <c r="ZL312" s="1087"/>
      <c r="ZM312" s="1087"/>
      <c r="ZN312" s="1087"/>
      <c r="ZO312" s="1087"/>
      <c r="ZP312" s="1087"/>
      <c r="ZQ312" s="1087"/>
      <c r="ZR312" s="1087"/>
      <c r="ZS312" s="1087"/>
      <c r="ZT312" s="1087"/>
      <c r="ZU312" s="1087"/>
      <c r="ZV312" s="1087"/>
      <c r="ZW312" s="1087"/>
      <c r="ZX312" s="1087"/>
      <c r="ZY312" s="1087"/>
      <c r="ZZ312" s="1087"/>
      <c r="AAA312" s="1087"/>
      <c r="AAB312" s="1087"/>
      <c r="AAC312" s="1087"/>
      <c r="AAD312" s="1087"/>
      <c r="AAE312" s="1087"/>
      <c r="AAF312" s="1087"/>
      <c r="AAG312" s="1087"/>
      <c r="AAH312" s="1087"/>
      <c r="AAI312" s="1087"/>
      <c r="AAJ312" s="1087"/>
      <c r="AAK312" s="1087"/>
      <c r="AAL312" s="1087"/>
      <c r="AAM312" s="1087"/>
      <c r="AAN312" s="1087"/>
      <c r="AAO312" s="1087"/>
      <c r="AAP312" s="1087"/>
      <c r="AAQ312" s="1087"/>
      <c r="AAR312" s="1087"/>
      <c r="AAS312" s="1087"/>
      <c r="AAT312" s="1087"/>
      <c r="AAU312" s="1087"/>
      <c r="AAV312" s="1087"/>
      <c r="AAW312" s="1087"/>
      <c r="AAX312" s="1087"/>
      <c r="AAY312" s="1087"/>
      <c r="AAZ312" s="1087"/>
      <c r="ABA312" s="1087"/>
      <c r="ABB312" s="1087"/>
      <c r="ABC312" s="1087"/>
      <c r="ABD312" s="1087"/>
      <c r="ABE312" s="1087"/>
      <c r="ABF312" s="1087"/>
      <c r="ABG312" s="1087"/>
      <c r="ABH312" s="1087"/>
      <c r="ABI312" s="1087"/>
      <c r="ABJ312" s="1087"/>
      <c r="ABK312" s="1087"/>
      <c r="ABL312" s="1087"/>
      <c r="ABM312" s="1087"/>
      <c r="ABN312" s="1087"/>
      <c r="ABO312" s="1087"/>
      <c r="ABP312" s="1087"/>
      <c r="ABQ312" s="1087"/>
      <c r="ABR312" s="1087"/>
      <c r="ABS312" s="1087"/>
      <c r="ABT312" s="1087"/>
      <c r="ABU312" s="1087"/>
      <c r="ABV312" s="1087"/>
      <c r="ABW312" s="1087"/>
      <c r="ABX312" s="1087"/>
      <c r="ABY312" s="1087"/>
      <c r="ABZ312" s="1087"/>
      <c r="ACA312" s="1087"/>
      <c r="ACB312" s="1087"/>
      <c r="ACC312" s="1087"/>
      <c r="ACD312" s="1087"/>
      <c r="ACE312" s="1087"/>
      <c r="ACF312" s="1087"/>
      <c r="ACG312" s="1087"/>
      <c r="ACH312" s="1087"/>
      <c r="ACI312" s="1087"/>
      <c r="ACJ312" s="1087"/>
      <c r="ACK312" s="1087"/>
      <c r="ACL312" s="1087"/>
      <c r="ACM312" s="1087"/>
      <c r="ACN312" s="1087"/>
      <c r="ACO312" s="1087"/>
      <c r="ACP312" s="1087"/>
      <c r="ACQ312" s="1087"/>
      <c r="ACR312" s="1087"/>
      <c r="ACS312" s="1087"/>
      <c r="ACT312" s="1087"/>
      <c r="ACU312" s="1087"/>
      <c r="ACV312" s="1087"/>
      <c r="ACW312" s="1087"/>
      <c r="ACX312" s="1087"/>
      <c r="ACY312" s="1087"/>
      <c r="ACZ312" s="1087"/>
      <c r="ADA312" s="1087"/>
      <c r="ADB312" s="1087"/>
      <c r="ADC312" s="1087"/>
      <c r="ADD312" s="1087"/>
      <c r="ADE312" s="1087"/>
      <c r="ADF312" s="1087"/>
      <c r="ADG312" s="1087"/>
      <c r="ADH312" s="1087"/>
      <c r="ADI312" s="1087"/>
      <c r="ADJ312" s="1087"/>
      <c r="ADK312" s="1087"/>
      <c r="ADL312" s="1087"/>
      <c r="ADM312" s="1087"/>
      <c r="ADN312" s="1087"/>
      <c r="ADO312" s="1087"/>
      <c r="ADP312" s="1087"/>
      <c r="ADQ312" s="1087"/>
      <c r="ADR312" s="1087"/>
      <c r="ADS312" s="1087"/>
      <c r="ADT312" s="1087"/>
      <c r="ADU312" s="1087"/>
      <c r="ADV312" s="1087"/>
      <c r="ADW312" s="1087"/>
      <c r="ADX312" s="1087"/>
      <c r="ADY312" s="1087"/>
      <c r="ADZ312" s="1087"/>
      <c r="AEA312" s="1087"/>
      <c r="AEB312" s="1087"/>
      <c r="AEC312" s="1087"/>
      <c r="AED312" s="1087"/>
      <c r="AEE312" s="1087"/>
      <c r="AEF312" s="1087"/>
      <c r="AEG312" s="1087"/>
      <c r="AEH312" s="1087"/>
      <c r="AEI312" s="1087"/>
      <c r="AEJ312" s="1087"/>
      <c r="AEK312" s="1087"/>
      <c r="AEL312" s="1087"/>
      <c r="AEM312" s="1087"/>
      <c r="AEN312" s="1087"/>
      <c r="AEO312" s="1087"/>
      <c r="AEP312" s="1087"/>
      <c r="AEQ312" s="1087"/>
      <c r="AER312" s="1087"/>
      <c r="AES312" s="1087"/>
      <c r="AET312" s="1087"/>
      <c r="AEU312" s="1087"/>
      <c r="AEV312" s="1087"/>
      <c r="AEW312" s="1087"/>
      <c r="AEX312" s="1087"/>
      <c r="AEY312" s="1087"/>
      <c r="AEZ312" s="1087"/>
      <c r="AFA312" s="1087"/>
      <c r="AFB312" s="1087"/>
      <c r="AFC312" s="1087"/>
      <c r="AFD312" s="1087"/>
      <c r="AFE312" s="1087"/>
      <c r="AFF312" s="1087"/>
      <c r="AFG312" s="1087"/>
      <c r="AFH312" s="1087"/>
      <c r="AFI312" s="1087"/>
      <c r="AFJ312" s="1087"/>
      <c r="AFK312" s="1087"/>
      <c r="AFL312" s="1087"/>
      <c r="AFM312" s="1087"/>
      <c r="AFN312" s="1087"/>
      <c r="AFO312" s="1087"/>
      <c r="AFP312" s="1087"/>
      <c r="AFQ312" s="1087"/>
      <c r="AFR312" s="1087"/>
      <c r="AFS312" s="1087"/>
      <c r="AFT312" s="1087"/>
      <c r="AFU312" s="1087"/>
      <c r="AFV312" s="1087"/>
      <c r="AFW312" s="1087"/>
      <c r="AFX312" s="1087"/>
      <c r="AFY312" s="1087"/>
      <c r="AFZ312" s="1087"/>
      <c r="AGA312" s="1087"/>
      <c r="AGB312" s="1087"/>
      <c r="AGC312" s="1087"/>
      <c r="AGD312" s="1087"/>
      <c r="AGE312" s="1087"/>
      <c r="AGF312" s="1087"/>
      <c r="AGG312" s="1087"/>
      <c r="AGH312" s="1087"/>
      <c r="AGI312" s="1087"/>
      <c r="AGJ312" s="1087"/>
      <c r="AGK312" s="1087"/>
      <c r="AGL312" s="1087"/>
      <c r="AGM312" s="1087"/>
      <c r="AGN312" s="1087"/>
      <c r="AGO312" s="1087"/>
      <c r="AGP312" s="1087"/>
      <c r="AGQ312" s="1087"/>
      <c r="AGR312" s="1087"/>
      <c r="AGS312" s="1087"/>
      <c r="AGT312" s="1087"/>
      <c r="AGU312" s="1087"/>
      <c r="AGV312" s="1087"/>
      <c r="AGW312" s="1087"/>
      <c r="AGX312" s="1087"/>
      <c r="AGY312" s="1087"/>
      <c r="AGZ312" s="1087"/>
      <c r="AHA312" s="1087"/>
      <c r="AHB312" s="1087"/>
      <c r="AHC312" s="1087"/>
      <c r="AHD312" s="1087"/>
      <c r="AHE312" s="1087"/>
      <c r="AHF312" s="1087"/>
      <c r="AHG312" s="1087"/>
      <c r="AHH312" s="1087"/>
      <c r="AHI312" s="1087"/>
      <c r="AHJ312" s="1087"/>
      <c r="AHK312" s="1087"/>
      <c r="AHL312" s="1087"/>
      <c r="AHM312" s="1087"/>
      <c r="AHN312" s="1087"/>
      <c r="AHO312" s="1087"/>
      <c r="AHP312" s="1087"/>
      <c r="AHQ312" s="1087"/>
      <c r="AHR312" s="1087"/>
      <c r="AHS312" s="1087"/>
      <c r="AHT312" s="1087"/>
      <c r="AHU312" s="1087"/>
      <c r="AHV312" s="1087"/>
      <c r="AHW312" s="1087"/>
      <c r="AHX312" s="1087"/>
      <c r="AHY312" s="1087"/>
      <c r="AHZ312" s="1087"/>
      <c r="AIA312" s="1087"/>
      <c r="AIB312" s="1087"/>
      <c r="AIC312" s="1087"/>
      <c r="AID312" s="1087"/>
      <c r="AIE312" s="1087"/>
      <c r="AIF312" s="1087"/>
      <c r="AIG312" s="1087"/>
      <c r="AIH312" s="1087"/>
      <c r="AII312" s="1087"/>
      <c r="AIJ312" s="1087"/>
      <c r="AIK312" s="1087"/>
      <c r="AIL312" s="1087"/>
      <c r="AIM312" s="1087"/>
      <c r="AIN312" s="1087"/>
      <c r="AIO312" s="1087"/>
      <c r="AIP312" s="1087"/>
      <c r="AIQ312" s="1087"/>
      <c r="AIR312" s="1087"/>
      <c r="AIS312" s="1087"/>
      <c r="AIT312" s="1087"/>
      <c r="AIU312" s="1087"/>
      <c r="AIV312" s="1087"/>
      <c r="AIW312" s="1087"/>
      <c r="AIX312" s="1087"/>
      <c r="AIY312" s="1087"/>
      <c r="AIZ312" s="1087"/>
      <c r="AJA312" s="1087"/>
      <c r="AJB312" s="1087"/>
      <c r="AJC312" s="1087"/>
      <c r="AJD312" s="1087"/>
      <c r="AJE312" s="1087"/>
      <c r="AJF312" s="1087"/>
      <c r="AJG312" s="1087"/>
      <c r="AJH312" s="1087"/>
      <c r="AJI312" s="1087"/>
      <c r="AJJ312" s="1087"/>
      <c r="AJK312" s="1087"/>
      <c r="AJL312" s="1087"/>
      <c r="AJM312" s="1087"/>
      <c r="AJN312" s="1087"/>
      <c r="AJO312" s="1087"/>
      <c r="AJP312" s="1087"/>
      <c r="AJQ312" s="1087"/>
      <c r="AJR312" s="1087"/>
      <c r="AJS312" s="1087"/>
      <c r="AJT312" s="1087"/>
      <c r="AJU312" s="1087"/>
      <c r="AJV312" s="1087"/>
      <c r="AJW312" s="1087"/>
      <c r="AJX312" s="1087"/>
      <c r="AJY312" s="1087"/>
      <c r="AJZ312" s="1087"/>
      <c r="AKA312" s="1087"/>
      <c r="AKB312" s="1087"/>
      <c r="AKC312" s="1087"/>
      <c r="AKD312" s="1087"/>
      <c r="AKE312" s="1087"/>
      <c r="AKF312" s="1087"/>
      <c r="AKG312" s="1087"/>
      <c r="AKH312" s="1087"/>
      <c r="AKI312" s="1087"/>
      <c r="AKJ312" s="1087"/>
      <c r="AKK312" s="1087"/>
      <c r="AKL312" s="1087"/>
      <c r="AKM312" s="1087"/>
      <c r="AKN312" s="1087"/>
      <c r="AKO312" s="1087"/>
      <c r="AKP312" s="1087"/>
      <c r="AKQ312" s="1087"/>
      <c r="AKR312" s="1087"/>
      <c r="AKS312" s="1087"/>
      <c r="AKT312" s="1087"/>
      <c r="AKU312" s="1087"/>
      <c r="AKV312" s="1087"/>
      <c r="AKW312" s="1087"/>
      <c r="AKX312" s="1087"/>
      <c r="AKY312" s="1087"/>
      <c r="AKZ312" s="1087"/>
      <c r="ALA312" s="1087"/>
      <c r="ALB312" s="1087"/>
      <c r="ALC312" s="1087"/>
      <c r="ALD312" s="1087"/>
      <c r="ALE312" s="1087"/>
      <c r="ALF312" s="1087"/>
      <c r="ALG312" s="1087"/>
      <c r="ALH312" s="1087"/>
      <c r="ALI312" s="1087"/>
      <c r="ALJ312" s="1087"/>
      <c r="ALK312" s="1087"/>
      <c r="ALL312" s="1087"/>
      <c r="ALM312" s="1087"/>
      <c r="ALN312" s="1087"/>
      <c r="ALO312" s="1087"/>
      <c r="ALP312" s="1087"/>
      <c r="ALQ312" s="1087"/>
      <c r="ALR312" s="1087"/>
      <c r="ALS312" s="1087"/>
      <c r="ALT312" s="1087"/>
      <c r="ALU312" s="1087"/>
      <c r="ALV312" s="1087"/>
      <c r="ALW312" s="1087"/>
      <c r="ALX312" s="1087"/>
      <c r="ALY312" s="1087"/>
      <c r="ALZ312" s="1087"/>
      <c r="AMA312" s="1087"/>
      <c r="AMB312" s="1087"/>
      <c r="AMC312" s="1087"/>
      <c r="AMD312" s="1087"/>
      <c r="AME312" s="1087"/>
      <c r="AMF312" s="1087"/>
      <c r="AMG312" s="1087"/>
      <c r="AMH312" s="1087"/>
    </row>
    <row r="313" spans="1:1025" s="1106" customFormat="1" ht="12" x14ac:dyDescent="0.2">
      <c r="A313" s="1113" t="s">
        <v>4897</v>
      </c>
      <c r="B313" s="793" t="s">
        <v>4898</v>
      </c>
      <c r="C313" s="1085">
        <v>563788133.78999996</v>
      </c>
      <c r="D313" s="1085">
        <v>8000000</v>
      </c>
      <c r="E313" s="1085">
        <v>571788133.78999996</v>
      </c>
      <c r="F313" s="1085">
        <v>153863558.58000001</v>
      </c>
      <c r="G313" s="1085">
        <v>417924575.20999998</v>
      </c>
      <c r="H313" s="1357">
        <f t="shared" si="8"/>
        <v>0.26909190570315217</v>
      </c>
      <c r="AMI313" s="793"/>
      <c r="AMJ313" s="793"/>
    </row>
    <row r="314" spans="1:1025" s="1087" customFormat="1" ht="12" x14ac:dyDescent="0.2">
      <c r="A314" s="1113" t="s">
        <v>4899</v>
      </c>
      <c r="B314" s="793" t="s">
        <v>4900</v>
      </c>
      <c r="C314" s="1085">
        <v>1923265607.0999999</v>
      </c>
      <c r="D314" s="1085">
        <v>47481937.399999999</v>
      </c>
      <c r="E314" s="1085">
        <v>1970747544.5</v>
      </c>
      <c r="F314" s="1085">
        <v>965342690.84000003</v>
      </c>
      <c r="G314" s="1085">
        <v>1005404853.66</v>
      </c>
      <c r="H314" s="1357">
        <f t="shared" si="8"/>
        <v>0.48983579532248911</v>
      </c>
      <c r="AMI314" s="793"/>
      <c r="AMJ314" s="793"/>
      <c r="AMK314" s="793"/>
    </row>
    <row r="315" spans="1:1025" s="1087" customFormat="1" ht="12" x14ac:dyDescent="0.2">
      <c r="A315" s="1113" t="s">
        <v>4901</v>
      </c>
      <c r="B315" s="793" t="s">
        <v>4902</v>
      </c>
      <c r="C315" s="1085">
        <v>5751948805.3999996</v>
      </c>
      <c r="D315" s="1085">
        <v>87000000</v>
      </c>
      <c r="E315" s="1085">
        <v>5838948805.3999996</v>
      </c>
      <c r="F315" s="1085">
        <v>3415178686.3499999</v>
      </c>
      <c r="G315" s="1085">
        <v>2423770119.0500002</v>
      </c>
      <c r="H315" s="1357">
        <f t="shared" si="8"/>
        <v>0.58489615171682285</v>
      </c>
      <c r="AMI315" s="793"/>
      <c r="AMJ315" s="793"/>
      <c r="AMK315" s="793"/>
    </row>
    <row r="316" spans="1:1025" s="1087" customFormat="1" ht="12" x14ac:dyDescent="0.2">
      <c r="A316" s="1113" t="s">
        <v>4903</v>
      </c>
      <c r="B316" s="793" t="s">
        <v>4904</v>
      </c>
      <c r="C316" s="1085">
        <v>299507102.11000001</v>
      </c>
      <c r="D316" s="1085">
        <v>0</v>
      </c>
      <c r="E316" s="1085">
        <v>299507102.11000001</v>
      </c>
      <c r="F316" s="1085">
        <v>446409905.33999997</v>
      </c>
      <c r="G316" s="1085">
        <v>-146902803.22999999</v>
      </c>
      <c r="H316" s="1357">
        <f t="shared" si="8"/>
        <v>1.4904818690277566</v>
      </c>
      <c r="AMI316" s="793"/>
      <c r="AMJ316" s="793"/>
      <c r="AMK316" s="793"/>
    </row>
    <row r="317" spans="1:1025" s="1087" customFormat="1" ht="12" x14ac:dyDescent="0.2">
      <c r="A317" s="1113" t="s">
        <v>4905</v>
      </c>
      <c r="B317" s="793" t="s">
        <v>4906</v>
      </c>
      <c r="C317" s="1085">
        <v>170000000</v>
      </c>
      <c r="D317" s="1085">
        <v>0</v>
      </c>
      <c r="E317" s="1085">
        <v>170000000</v>
      </c>
      <c r="F317" s="1085">
        <v>52826200</v>
      </c>
      <c r="G317" s="1085">
        <v>117173800</v>
      </c>
      <c r="H317" s="1357">
        <f t="shared" si="8"/>
        <v>0.31074235294117647</v>
      </c>
      <c r="AMI317" s="793"/>
      <c r="AMJ317" s="793"/>
      <c r="AMK317" s="793"/>
    </row>
    <row r="318" spans="1:1025" s="1087" customFormat="1" ht="12" x14ac:dyDescent="0.2">
      <c r="A318" s="1113" t="s">
        <v>4907</v>
      </c>
      <c r="B318" s="793" t="s">
        <v>4908</v>
      </c>
      <c r="C318" s="1085">
        <v>131335317.15000001</v>
      </c>
      <c r="D318" s="1085">
        <v>0</v>
      </c>
      <c r="E318" s="1085">
        <v>131335317.15000001</v>
      </c>
      <c r="F318" s="1085">
        <v>34988334</v>
      </c>
      <c r="G318" s="1085">
        <v>96346983.150000006</v>
      </c>
      <c r="H318" s="1357">
        <f t="shared" si="8"/>
        <v>0.26640461042203373</v>
      </c>
      <c r="AMI318" s="793"/>
      <c r="AMJ318" s="793"/>
      <c r="AMK318" s="793"/>
    </row>
    <row r="319" spans="1:1025" s="1087" customFormat="1" ht="12" x14ac:dyDescent="0.2">
      <c r="A319" s="1113" t="s">
        <v>4909</v>
      </c>
      <c r="B319" s="793" t="s">
        <v>4910</v>
      </c>
      <c r="C319" s="1085">
        <v>161928370</v>
      </c>
      <c r="D319" s="1085">
        <v>0</v>
      </c>
      <c r="E319" s="1085">
        <v>161928370</v>
      </c>
      <c r="F319" s="1085">
        <v>86463939.950000003</v>
      </c>
      <c r="G319" s="1085">
        <v>75464430.049999997</v>
      </c>
      <c r="H319" s="1357">
        <f t="shared" si="8"/>
        <v>0.53396412222268408</v>
      </c>
      <c r="AMI319" s="793"/>
      <c r="AMJ319" s="793"/>
      <c r="AMK319" s="793"/>
    </row>
    <row r="320" spans="1:1025" s="1087" customFormat="1" ht="12" x14ac:dyDescent="0.2">
      <c r="A320" s="1113" t="s">
        <v>4911</v>
      </c>
      <c r="B320" s="793" t="s">
        <v>4912</v>
      </c>
      <c r="C320" s="1085">
        <v>6500000</v>
      </c>
      <c r="D320" s="1085">
        <v>0</v>
      </c>
      <c r="E320" s="1085">
        <v>6500000</v>
      </c>
      <c r="F320" s="1085">
        <v>1606500</v>
      </c>
      <c r="G320" s="1085">
        <v>4893500</v>
      </c>
      <c r="H320" s="1357">
        <f t="shared" si="8"/>
        <v>0.24715384615384614</v>
      </c>
      <c r="AMI320" s="793"/>
      <c r="AMJ320" s="793"/>
      <c r="AMK320" s="793"/>
    </row>
    <row r="321" spans="1:1025" s="1087" customFormat="1" ht="12" x14ac:dyDescent="0.2">
      <c r="A321" s="1113" t="s">
        <v>2918</v>
      </c>
      <c r="B321" s="793" t="s">
        <v>2919</v>
      </c>
      <c r="C321" s="1085">
        <v>1500000</v>
      </c>
      <c r="D321" s="1085">
        <v>0</v>
      </c>
      <c r="E321" s="1085">
        <v>1500000</v>
      </c>
      <c r="F321" s="1085">
        <v>20000</v>
      </c>
      <c r="G321" s="1085">
        <v>1480000</v>
      </c>
      <c r="H321" s="1357">
        <f t="shared" si="8"/>
        <v>1.3333333333333334E-2</v>
      </c>
      <c r="AMI321" s="793"/>
      <c r="AMJ321" s="793"/>
      <c r="AMK321" s="793"/>
    </row>
    <row r="322" spans="1:1025" s="1087" customFormat="1" ht="12" x14ac:dyDescent="0.2">
      <c r="A322" s="1113" t="s">
        <v>2920</v>
      </c>
      <c r="B322" s="793" t="s">
        <v>2919</v>
      </c>
      <c r="C322" s="1085">
        <v>1500000</v>
      </c>
      <c r="D322" s="1085">
        <v>0</v>
      </c>
      <c r="E322" s="1085">
        <v>1500000</v>
      </c>
      <c r="F322" s="1085">
        <v>20000</v>
      </c>
      <c r="G322" s="1085">
        <v>1480000</v>
      </c>
      <c r="H322" s="1357">
        <f t="shared" si="8"/>
        <v>1.3333333333333334E-2</v>
      </c>
      <c r="AMI322" s="793"/>
      <c r="AMJ322" s="793"/>
      <c r="AMK322" s="793"/>
    </row>
    <row r="323" spans="1:1025" s="1087" customFormat="1" ht="12" x14ac:dyDescent="0.2">
      <c r="A323" s="1113" t="s">
        <v>2921</v>
      </c>
      <c r="B323" s="793" t="s">
        <v>2922</v>
      </c>
      <c r="C323" s="1085">
        <v>1117904788.6700001</v>
      </c>
      <c r="D323" s="1085">
        <v>46939851.759999998</v>
      </c>
      <c r="E323" s="1085">
        <v>1164844640.4300001</v>
      </c>
      <c r="F323" s="1085">
        <v>446733414.20999998</v>
      </c>
      <c r="G323" s="1085">
        <v>718111226.22000003</v>
      </c>
      <c r="H323" s="1357">
        <f t="shared" si="8"/>
        <v>0.38351330186409172</v>
      </c>
      <c r="AMI323" s="793"/>
      <c r="AMJ323" s="793"/>
      <c r="AMK323" s="793"/>
    </row>
    <row r="324" spans="1:1025" s="1087" customFormat="1" ht="12" x14ac:dyDescent="0.2">
      <c r="A324" s="1113" t="s">
        <v>2923</v>
      </c>
      <c r="B324" s="793" t="s">
        <v>2924</v>
      </c>
      <c r="C324" s="1085">
        <v>900000000</v>
      </c>
      <c r="D324" s="1085">
        <v>0</v>
      </c>
      <c r="E324" s="1085">
        <v>900000000</v>
      </c>
      <c r="F324" s="1085">
        <v>344765436.25999999</v>
      </c>
      <c r="G324" s="1085">
        <v>555234563.74000001</v>
      </c>
      <c r="H324" s="1357">
        <f t="shared" si="8"/>
        <v>0.38307270695555556</v>
      </c>
      <c r="AMI324" s="793"/>
      <c r="AMJ324" s="793"/>
      <c r="AMK324" s="793"/>
    </row>
    <row r="325" spans="1:1025" s="1087" customFormat="1" ht="12" x14ac:dyDescent="0.2">
      <c r="A325" s="1113" t="s">
        <v>2925</v>
      </c>
      <c r="B325" s="793" t="s">
        <v>2926</v>
      </c>
      <c r="C325" s="1085">
        <v>214904788.66999999</v>
      </c>
      <c r="D325" s="1085">
        <v>46939851.759999998</v>
      </c>
      <c r="E325" s="1085">
        <v>261844640.43000001</v>
      </c>
      <c r="F325" s="1085">
        <v>101137977.95</v>
      </c>
      <c r="G325" s="1085">
        <v>160706662.47999999</v>
      </c>
      <c r="H325" s="1357">
        <f t="shared" si="8"/>
        <v>0.38625185447336902</v>
      </c>
      <c r="AMI325" s="793"/>
      <c r="AMJ325" s="793"/>
      <c r="AMK325" s="793"/>
    </row>
    <row r="326" spans="1:1025" s="1087" customFormat="1" ht="12" x14ac:dyDescent="0.2">
      <c r="A326" s="1113" t="s">
        <v>2927</v>
      </c>
      <c r="B326" s="793" t="s">
        <v>4913</v>
      </c>
      <c r="C326" s="1085">
        <v>3000000</v>
      </c>
      <c r="D326" s="1085">
        <v>0</v>
      </c>
      <c r="E326" s="1085">
        <v>3000000</v>
      </c>
      <c r="F326" s="1085">
        <v>830000</v>
      </c>
      <c r="G326" s="1085">
        <v>2170000</v>
      </c>
      <c r="H326" s="1357">
        <f t="shared" si="8"/>
        <v>0.27666666666666667</v>
      </c>
      <c r="AMI326" s="793"/>
      <c r="AMJ326" s="793"/>
      <c r="AMK326" s="793"/>
    </row>
    <row r="327" spans="1:1025" s="1087" customFormat="1" ht="12" x14ac:dyDescent="0.2">
      <c r="A327" s="1113" t="s">
        <v>2928</v>
      </c>
      <c r="B327" s="793" t="s">
        <v>2929</v>
      </c>
      <c r="C327" s="1085">
        <v>5131360651.5100002</v>
      </c>
      <c r="D327" s="1085">
        <v>-2021371146.6300001</v>
      </c>
      <c r="E327" s="1085">
        <v>3109989504.8800001</v>
      </c>
      <c r="F327" s="1085">
        <v>2058326363.45</v>
      </c>
      <c r="G327" s="1085">
        <v>1051663141.4299999</v>
      </c>
      <c r="H327" s="1357">
        <f t="shared" si="8"/>
        <v>0.66184350790258417</v>
      </c>
      <c r="AMI327" s="793"/>
      <c r="AMJ327" s="793"/>
      <c r="AMK327" s="793"/>
    </row>
    <row r="328" spans="1:1025" s="1087" customFormat="1" ht="12" x14ac:dyDescent="0.2">
      <c r="A328" s="1113" t="s">
        <v>2930</v>
      </c>
      <c r="B328" s="793" t="s">
        <v>397</v>
      </c>
      <c r="C328" s="1085">
        <v>5131360651.5100002</v>
      </c>
      <c r="D328" s="1085">
        <v>-2021371146.6300001</v>
      </c>
      <c r="E328" s="1085">
        <v>3109989504.8800001</v>
      </c>
      <c r="F328" s="1085">
        <v>2058326363.45</v>
      </c>
      <c r="G328" s="1085">
        <v>1051663141.4299999</v>
      </c>
      <c r="H328" s="1357">
        <f t="shared" si="8"/>
        <v>0.66184350790258417</v>
      </c>
      <c r="AMI328" s="793"/>
      <c r="AMJ328" s="793"/>
      <c r="AMK328" s="793"/>
    </row>
    <row r="329" spans="1:1025" s="1087" customFormat="1" ht="12" x14ac:dyDescent="0.2">
      <c r="A329" s="1113" t="s">
        <v>2931</v>
      </c>
      <c r="B329" s="793" t="s">
        <v>397</v>
      </c>
      <c r="C329" s="1085">
        <v>5131360651.5100002</v>
      </c>
      <c r="D329" s="1085">
        <v>-2021371146.6300001</v>
      </c>
      <c r="E329" s="1085">
        <v>3109989504.8800001</v>
      </c>
      <c r="F329" s="1085">
        <v>2058326363.45</v>
      </c>
      <c r="G329" s="1085">
        <v>1051663141.4299999</v>
      </c>
      <c r="H329" s="1357">
        <f t="shared" si="8"/>
        <v>0.66184350790258417</v>
      </c>
      <c r="AMI329" s="793"/>
      <c r="AMJ329" s="793"/>
      <c r="AMK329" s="793"/>
    </row>
    <row r="330" spans="1:1025" s="793" customFormat="1" ht="12" x14ac:dyDescent="0.2">
      <c r="A330" s="1113" t="s">
        <v>2932</v>
      </c>
      <c r="B330" s="793" t="s">
        <v>4914</v>
      </c>
      <c r="C330" s="1085">
        <v>954236288.79999995</v>
      </c>
      <c r="D330" s="1085">
        <v>-43713700</v>
      </c>
      <c r="E330" s="1085">
        <v>910522588.79999995</v>
      </c>
      <c r="F330" s="1085">
        <v>903328406.83000004</v>
      </c>
      <c r="G330" s="1085">
        <v>7194181.9699999997</v>
      </c>
      <c r="H330" s="1357">
        <f t="shared" si="8"/>
        <v>0.99209884295184669</v>
      </c>
      <c r="I330" s="1087"/>
      <c r="J330" s="1087"/>
      <c r="K330" s="1087"/>
      <c r="L330" s="1087"/>
      <c r="M330" s="1087"/>
      <c r="N330" s="1087"/>
      <c r="O330" s="1087"/>
      <c r="P330" s="1087"/>
      <c r="Q330" s="1087"/>
      <c r="R330" s="1087"/>
      <c r="S330" s="1087"/>
      <c r="T330" s="1087"/>
      <c r="U330" s="1087"/>
      <c r="V330" s="1087"/>
      <c r="W330" s="1087"/>
      <c r="X330" s="1087"/>
      <c r="Y330" s="1087"/>
      <c r="Z330" s="1087"/>
      <c r="AA330" s="1087"/>
      <c r="AB330" s="1087"/>
      <c r="AC330" s="1087"/>
      <c r="AD330" s="1087"/>
      <c r="AE330" s="1087"/>
      <c r="AF330" s="1087"/>
      <c r="AG330" s="1087"/>
      <c r="AH330" s="1087"/>
      <c r="AI330" s="1087"/>
      <c r="AJ330" s="1087"/>
      <c r="AK330" s="1087"/>
      <c r="AL330" s="1087"/>
      <c r="AM330" s="1087"/>
      <c r="AN330" s="1087"/>
      <c r="AO330" s="1087"/>
      <c r="AP330" s="1087"/>
      <c r="AQ330" s="1087"/>
      <c r="AR330" s="1087"/>
      <c r="AS330" s="1087"/>
      <c r="AT330" s="1087"/>
      <c r="AU330" s="1087"/>
      <c r="AV330" s="1087"/>
      <c r="AW330" s="1087"/>
      <c r="AX330" s="1087"/>
      <c r="AY330" s="1087"/>
      <c r="AZ330" s="1087"/>
      <c r="BA330" s="1087"/>
      <c r="BB330" s="1087"/>
      <c r="BC330" s="1087"/>
      <c r="BD330" s="1087"/>
      <c r="BE330" s="1087"/>
      <c r="BF330" s="1087"/>
      <c r="BG330" s="1087"/>
      <c r="BH330" s="1087"/>
      <c r="BI330" s="1087"/>
      <c r="BJ330" s="1087"/>
      <c r="BK330" s="1087"/>
      <c r="BL330" s="1087"/>
      <c r="BM330" s="1087"/>
      <c r="BN330" s="1087"/>
      <c r="BO330" s="1087"/>
      <c r="BP330" s="1087"/>
      <c r="BQ330" s="1087"/>
      <c r="BR330" s="1087"/>
      <c r="BS330" s="1087"/>
      <c r="BT330" s="1087"/>
      <c r="BU330" s="1087"/>
      <c r="BV330" s="1087"/>
      <c r="BW330" s="1087"/>
      <c r="BX330" s="1087"/>
      <c r="BY330" s="1087"/>
      <c r="BZ330" s="1087"/>
      <c r="CA330" s="1087"/>
      <c r="CB330" s="1087"/>
      <c r="CC330" s="1087"/>
      <c r="CD330" s="1087"/>
      <c r="CE330" s="1087"/>
      <c r="CF330" s="1087"/>
      <c r="CG330" s="1087"/>
      <c r="CH330" s="1087"/>
      <c r="CI330" s="1087"/>
      <c r="CJ330" s="1087"/>
      <c r="CK330" s="1087"/>
      <c r="CL330" s="1087"/>
      <c r="CM330" s="1087"/>
      <c r="CN330" s="1087"/>
      <c r="CO330" s="1087"/>
      <c r="CP330" s="1087"/>
      <c r="CQ330" s="1087"/>
      <c r="CR330" s="1087"/>
      <c r="CS330" s="1087"/>
      <c r="CT330" s="1087"/>
      <c r="CU330" s="1087"/>
      <c r="CV330" s="1087"/>
      <c r="CW330" s="1087"/>
      <c r="CX330" s="1087"/>
      <c r="CY330" s="1087"/>
      <c r="CZ330" s="1087"/>
      <c r="DA330" s="1087"/>
      <c r="DB330" s="1087"/>
      <c r="DC330" s="1087"/>
      <c r="DD330" s="1087"/>
      <c r="DE330" s="1087"/>
      <c r="DF330" s="1087"/>
      <c r="DG330" s="1087"/>
      <c r="DH330" s="1087"/>
      <c r="DI330" s="1087"/>
      <c r="DJ330" s="1087"/>
      <c r="DK330" s="1087"/>
      <c r="DL330" s="1087"/>
      <c r="DM330" s="1087"/>
      <c r="DN330" s="1087"/>
      <c r="DO330" s="1087"/>
      <c r="DP330" s="1087"/>
      <c r="DQ330" s="1087"/>
      <c r="DR330" s="1087"/>
      <c r="DS330" s="1087"/>
      <c r="DT330" s="1087"/>
      <c r="DU330" s="1087"/>
      <c r="DV330" s="1087"/>
      <c r="DW330" s="1087"/>
      <c r="DX330" s="1087"/>
      <c r="DY330" s="1087"/>
      <c r="DZ330" s="1087"/>
      <c r="EA330" s="1087"/>
      <c r="EB330" s="1087"/>
      <c r="EC330" s="1087"/>
      <c r="ED330" s="1087"/>
      <c r="EE330" s="1087"/>
      <c r="EF330" s="1087"/>
      <c r="EG330" s="1087"/>
      <c r="EH330" s="1087"/>
      <c r="EI330" s="1087"/>
      <c r="EJ330" s="1087"/>
      <c r="EK330" s="1087"/>
      <c r="EL330" s="1087"/>
      <c r="EM330" s="1087"/>
      <c r="EN330" s="1087"/>
      <c r="EO330" s="1087"/>
      <c r="EP330" s="1087"/>
      <c r="EQ330" s="1087"/>
      <c r="ER330" s="1087"/>
      <c r="ES330" s="1087"/>
      <c r="ET330" s="1087"/>
      <c r="EU330" s="1087"/>
      <c r="EV330" s="1087"/>
      <c r="EW330" s="1087"/>
      <c r="EX330" s="1087"/>
      <c r="EY330" s="1087"/>
      <c r="EZ330" s="1087"/>
      <c r="FA330" s="1087"/>
      <c r="FB330" s="1087"/>
      <c r="FC330" s="1087"/>
      <c r="FD330" s="1087"/>
      <c r="FE330" s="1087"/>
      <c r="FF330" s="1087"/>
      <c r="FG330" s="1087"/>
      <c r="FH330" s="1087"/>
      <c r="FI330" s="1087"/>
      <c r="FJ330" s="1087"/>
      <c r="FK330" s="1087"/>
      <c r="FL330" s="1087"/>
      <c r="FM330" s="1087"/>
      <c r="FN330" s="1087"/>
      <c r="FO330" s="1087"/>
      <c r="FP330" s="1087"/>
      <c r="FQ330" s="1087"/>
      <c r="FR330" s="1087"/>
      <c r="FS330" s="1087"/>
      <c r="FT330" s="1087"/>
      <c r="FU330" s="1087"/>
      <c r="FV330" s="1087"/>
      <c r="FW330" s="1087"/>
      <c r="FX330" s="1087"/>
      <c r="FY330" s="1087"/>
      <c r="FZ330" s="1087"/>
      <c r="GA330" s="1087"/>
      <c r="GB330" s="1087"/>
      <c r="GC330" s="1087"/>
      <c r="GD330" s="1087"/>
      <c r="GE330" s="1087"/>
      <c r="GF330" s="1087"/>
      <c r="GG330" s="1087"/>
      <c r="GH330" s="1087"/>
      <c r="GI330" s="1087"/>
      <c r="GJ330" s="1087"/>
      <c r="GK330" s="1087"/>
      <c r="GL330" s="1087"/>
      <c r="GM330" s="1087"/>
      <c r="GN330" s="1087"/>
      <c r="GO330" s="1087"/>
      <c r="GP330" s="1087"/>
      <c r="GQ330" s="1087"/>
      <c r="GR330" s="1087"/>
      <c r="GS330" s="1087"/>
      <c r="GT330" s="1087"/>
      <c r="GU330" s="1087"/>
      <c r="GV330" s="1087"/>
      <c r="GW330" s="1087"/>
      <c r="GX330" s="1087"/>
      <c r="GY330" s="1087"/>
      <c r="GZ330" s="1087"/>
      <c r="HA330" s="1087"/>
      <c r="HB330" s="1087"/>
      <c r="HC330" s="1087"/>
      <c r="HD330" s="1087"/>
      <c r="HE330" s="1087"/>
      <c r="HF330" s="1087"/>
      <c r="HG330" s="1087"/>
      <c r="HH330" s="1087"/>
      <c r="HI330" s="1087"/>
      <c r="HJ330" s="1087"/>
      <c r="HK330" s="1087"/>
      <c r="HL330" s="1087"/>
      <c r="HM330" s="1087"/>
      <c r="HN330" s="1087"/>
      <c r="HO330" s="1087"/>
      <c r="HP330" s="1087"/>
      <c r="HQ330" s="1087"/>
      <c r="HR330" s="1087"/>
      <c r="HS330" s="1087"/>
      <c r="HT330" s="1087"/>
      <c r="HU330" s="1087"/>
      <c r="HV330" s="1087"/>
      <c r="HW330" s="1087"/>
      <c r="HX330" s="1087"/>
      <c r="HY330" s="1087"/>
      <c r="HZ330" s="1087"/>
      <c r="IA330" s="1087"/>
      <c r="IB330" s="1087"/>
      <c r="IC330" s="1087"/>
      <c r="ID330" s="1087"/>
      <c r="IE330" s="1087"/>
      <c r="IF330" s="1087"/>
      <c r="IG330" s="1087"/>
      <c r="IH330" s="1087"/>
      <c r="II330" s="1087"/>
      <c r="IJ330" s="1087"/>
      <c r="IK330" s="1087"/>
      <c r="IL330" s="1087"/>
      <c r="IM330" s="1087"/>
      <c r="IN330" s="1087"/>
      <c r="IO330" s="1087"/>
      <c r="IP330" s="1087"/>
      <c r="IQ330" s="1087"/>
      <c r="IR330" s="1087"/>
      <c r="IS330" s="1087"/>
      <c r="IT330" s="1087"/>
      <c r="IU330" s="1087"/>
      <c r="IV330" s="1087"/>
      <c r="IW330" s="1087"/>
      <c r="IX330" s="1087"/>
      <c r="IY330" s="1087"/>
      <c r="IZ330" s="1087"/>
      <c r="JA330" s="1087"/>
      <c r="JB330" s="1087"/>
      <c r="JC330" s="1087"/>
      <c r="JD330" s="1087"/>
      <c r="JE330" s="1087"/>
      <c r="JF330" s="1087"/>
      <c r="JG330" s="1087"/>
      <c r="JH330" s="1087"/>
      <c r="JI330" s="1087"/>
      <c r="JJ330" s="1087"/>
      <c r="JK330" s="1087"/>
      <c r="JL330" s="1087"/>
      <c r="JM330" s="1087"/>
      <c r="JN330" s="1087"/>
      <c r="JO330" s="1087"/>
      <c r="JP330" s="1087"/>
      <c r="JQ330" s="1087"/>
      <c r="JR330" s="1087"/>
      <c r="JS330" s="1087"/>
      <c r="JT330" s="1087"/>
      <c r="JU330" s="1087"/>
      <c r="JV330" s="1087"/>
      <c r="JW330" s="1087"/>
      <c r="JX330" s="1087"/>
      <c r="JY330" s="1087"/>
      <c r="JZ330" s="1087"/>
      <c r="KA330" s="1087"/>
      <c r="KB330" s="1087"/>
      <c r="KC330" s="1087"/>
      <c r="KD330" s="1087"/>
      <c r="KE330" s="1087"/>
      <c r="KF330" s="1087"/>
      <c r="KG330" s="1087"/>
      <c r="KH330" s="1087"/>
      <c r="KI330" s="1087"/>
      <c r="KJ330" s="1087"/>
      <c r="KK330" s="1087"/>
      <c r="KL330" s="1087"/>
      <c r="KM330" s="1087"/>
      <c r="KN330" s="1087"/>
      <c r="KO330" s="1087"/>
      <c r="KP330" s="1087"/>
      <c r="KQ330" s="1087"/>
      <c r="KR330" s="1087"/>
      <c r="KS330" s="1087"/>
      <c r="KT330" s="1087"/>
      <c r="KU330" s="1087"/>
      <c r="KV330" s="1087"/>
      <c r="KW330" s="1087"/>
      <c r="KX330" s="1087"/>
      <c r="KY330" s="1087"/>
      <c r="KZ330" s="1087"/>
      <c r="LA330" s="1087"/>
      <c r="LB330" s="1087"/>
      <c r="LC330" s="1087"/>
      <c r="LD330" s="1087"/>
      <c r="LE330" s="1087"/>
      <c r="LF330" s="1087"/>
      <c r="LG330" s="1087"/>
      <c r="LH330" s="1087"/>
      <c r="LI330" s="1087"/>
      <c r="LJ330" s="1087"/>
      <c r="LK330" s="1087"/>
      <c r="LL330" s="1087"/>
      <c r="LM330" s="1087"/>
      <c r="LN330" s="1087"/>
      <c r="LO330" s="1087"/>
      <c r="LP330" s="1087"/>
      <c r="LQ330" s="1087"/>
      <c r="LR330" s="1087"/>
      <c r="LS330" s="1087"/>
      <c r="LT330" s="1087"/>
      <c r="LU330" s="1087"/>
      <c r="LV330" s="1087"/>
      <c r="LW330" s="1087"/>
      <c r="LX330" s="1087"/>
      <c r="LY330" s="1087"/>
      <c r="LZ330" s="1087"/>
      <c r="MA330" s="1087"/>
      <c r="MB330" s="1087"/>
      <c r="MC330" s="1087"/>
      <c r="MD330" s="1087"/>
      <c r="ME330" s="1087"/>
      <c r="MF330" s="1087"/>
      <c r="MG330" s="1087"/>
      <c r="MH330" s="1087"/>
      <c r="MI330" s="1087"/>
      <c r="MJ330" s="1087"/>
      <c r="MK330" s="1087"/>
      <c r="ML330" s="1087"/>
      <c r="MM330" s="1087"/>
      <c r="MN330" s="1087"/>
      <c r="MO330" s="1087"/>
      <c r="MP330" s="1087"/>
      <c r="MQ330" s="1087"/>
      <c r="MR330" s="1087"/>
      <c r="MS330" s="1087"/>
      <c r="MT330" s="1087"/>
      <c r="MU330" s="1087"/>
      <c r="MV330" s="1087"/>
      <c r="MW330" s="1087"/>
      <c r="MX330" s="1087"/>
      <c r="MY330" s="1087"/>
      <c r="MZ330" s="1087"/>
      <c r="NA330" s="1087"/>
      <c r="NB330" s="1087"/>
      <c r="NC330" s="1087"/>
      <c r="ND330" s="1087"/>
      <c r="NE330" s="1087"/>
      <c r="NF330" s="1087"/>
      <c r="NG330" s="1087"/>
      <c r="NH330" s="1087"/>
      <c r="NI330" s="1087"/>
      <c r="NJ330" s="1087"/>
      <c r="NK330" s="1087"/>
      <c r="NL330" s="1087"/>
      <c r="NM330" s="1087"/>
      <c r="NN330" s="1087"/>
      <c r="NO330" s="1087"/>
      <c r="NP330" s="1087"/>
      <c r="NQ330" s="1087"/>
      <c r="NR330" s="1087"/>
      <c r="NS330" s="1087"/>
      <c r="NT330" s="1087"/>
      <c r="NU330" s="1087"/>
      <c r="NV330" s="1087"/>
      <c r="NW330" s="1087"/>
      <c r="NX330" s="1087"/>
      <c r="NY330" s="1087"/>
      <c r="NZ330" s="1087"/>
      <c r="OA330" s="1087"/>
      <c r="OB330" s="1087"/>
      <c r="OC330" s="1087"/>
      <c r="OD330" s="1087"/>
      <c r="OE330" s="1087"/>
      <c r="OF330" s="1087"/>
      <c r="OG330" s="1087"/>
      <c r="OH330" s="1087"/>
      <c r="OI330" s="1087"/>
      <c r="OJ330" s="1087"/>
      <c r="OK330" s="1087"/>
      <c r="OL330" s="1087"/>
      <c r="OM330" s="1087"/>
      <c r="ON330" s="1087"/>
      <c r="OO330" s="1087"/>
      <c r="OP330" s="1087"/>
      <c r="OQ330" s="1087"/>
      <c r="OR330" s="1087"/>
      <c r="OS330" s="1087"/>
      <c r="OT330" s="1087"/>
      <c r="OU330" s="1087"/>
      <c r="OV330" s="1087"/>
      <c r="OW330" s="1087"/>
      <c r="OX330" s="1087"/>
      <c r="OY330" s="1087"/>
      <c r="OZ330" s="1087"/>
      <c r="PA330" s="1087"/>
      <c r="PB330" s="1087"/>
      <c r="PC330" s="1087"/>
      <c r="PD330" s="1087"/>
      <c r="PE330" s="1087"/>
      <c r="PF330" s="1087"/>
      <c r="PG330" s="1087"/>
      <c r="PH330" s="1087"/>
      <c r="PI330" s="1087"/>
      <c r="PJ330" s="1087"/>
      <c r="PK330" s="1087"/>
      <c r="PL330" s="1087"/>
      <c r="PM330" s="1087"/>
      <c r="PN330" s="1087"/>
      <c r="PO330" s="1087"/>
      <c r="PP330" s="1087"/>
      <c r="PQ330" s="1087"/>
      <c r="PR330" s="1087"/>
      <c r="PS330" s="1087"/>
      <c r="PT330" s="1087"/>
      <c r="PU330" s="1087"/>
      <c r="PV330" s="1087"/>
      <c r="PW330" s="1087"/>
      <c r="PX330" s="1087"/>
      <c r="PY330" s="1087"/>
      <c r="PZ330" s="1087"/>
      <c r="QA330" s="1087"/>
      <c r="QB330" s="1087"/>
      <c r="QC330" s="1087"/>
      <c r="QD330" s="1087"/>
      <c r="QE330" s="1087"/>
      <c r="QF330" s="1087"/>
      <c r="QG330" s="1087"/>
      <c r="QH330" s="1087"/>
      <c r="QI330" s="1087"/>
      <c r="QJ330" s="1087"/>
      <c r="QK330" s="1087"/>
      <c r="QL330" s="1087"/>
      <c r="QM330" s="1087"/>
      <c r="QN330" s="1087"/>
      <c r="QO330" s="1087"/>
      <c r="QP330" s="1087"/>
      <c r="QQ330" s="1087"/>
      <c r="QR330" s="1087"/>
      <c r="QS330" s="1087"/>
      <c r="QT330" s="1087"/>
      <c r="QU330" s="1087"/>
      <c r="QV330" s="1087"/>
      <c r="QW330" s="1087"/>
      <c r="QX330" s="1087"/>
      <c r="QY330" s="1087"/>
      <c r="QZ330" s="1087"/>
      <c r="RA330" s="1087"/>
      <c r="RB330" s="1087"/>
      <c r="RC330" s="1087"/>
      <c r="RD330" s="1087"/>
      <c r="RE330" s="1087"/>
      <c r="RF330" s="1087"/>
      <c r="RG330" s="1087"/>
      <c r="RH330" s="1087"/>
      <c r="RI330" s="1087"/>
      <c r="RJ330" s="1087"/>
      <c r="RK330" s="1087"/>
      <c r="RL330" s="1087"/>
      <c r="RM330" s="1087"/>
      <c r="RN330" s="1087"/>
      <c r="RO330" s="1087"/>
      <c r="RP330" s="1087"/>
      <c r="RQ330" s="1087"/>
      <c r="RR330" s="1087"/>
      <c r="RS330" s="1087"/>
      <c r="RT330" s="1087"/>
      <c r="RU330" s="1087"/>
      <c r="RV330" s="1087"/>
      <c r="RW330" s="1087"/>
      <c r="RX330" s="1087"/>
      <c r="RY330" s="1087"/>
      <c r="RZ330" s="1087"/>
      <c r="SA330" s="1087"/>
      <c r="SB330" s="1087"/>
      <c r="SC330" s="1087"/>
      <c r="SD330" s="1087"/>
      <c r="SE330" s="1087"/>
      <c r="SF330" s="1087"/>
      <c r="SG330" s="1087"/>
      <c r="SH330" s="1087"/>
      <c r="SI330" s="1087"/>
      <c r="SJ330" s="1087"/>
      <c r="SK330" s="1087"/>
      <c r="SL330" s="1087"/>
      <c r="SM330" s="1087"/>
      <c r="SN330" s="1087"/>
      <c r="SO330" s="1087"/>
      <c r="SP330" s="1087"/>
      <c r="SQ330" s="1087"/>
      <c r="SR330" s="1087"/>
      <c r="SS330" s="1087"/>
      <c r="ST330" s="1087"/>
      <c r="SU330" s="1087"/>
      <c r="SV330" s="1087"/>
      <c r="SW330" s="1087"/>
      <c r="SX330" s="1087"/>
      <c r="SY330" s="1087"/>
      <c r="SZ330" s="1087"/>
      <c r="TA330" s="1087"/>
      <c r="TB330" s="1087"/>
      <c r="TC330" s="1087"/>
      <c r="TD330" s="1087"/>
      <c r="TE330" s="1087"/>
      <c r="TF330" s="1087"/>
      <c r="TG330" s="1087"/>
      <c r="TH330" s="1087"/>
      <c r="TI330" s="1087"/>
      <c r="TJ330" s="1087"/>
      <c r="TK330" s="1087"/>
      <c r="TL330" s="1087"/>
      <c r="TM330" s="1087"/>
      <c r="TN330" s="1087"/>
      <c r="TO330" s="1087"/>
      <c r="TP330" s="1087"/>
      <c r="TQ330" s="1087"/>
      <c r="TR330" s="1087"/>
      <c r="TS330" s="1087"/>
      <c r="TT330" s="1087"/>
      <c r="TU330" s="1087"/>
      <c r="TV330" s="1087"/>
      <c r="TW330" s="1087"/>
      <c r="TX330" s="1087"/>
      <c r="TY330" s="1087"/>
      <c r="TZ330" s="1087"/>
      <c r="UA330" s="1087"/>
      <c r="UB330" s="1087"/>
      <c r="UC330" s="1087"/>
      <c r="UD330" s="1087"/>
      <c r="UE330" s="1087"/>
      <c r="UF330" s="1087"/>
      <c r="UG330" s="1087"/>
      <c r="UH330" s="1087"/>
      <c r="UI330" s="1087"/>
      <c r="UJ330" s="1087"/>
      <c r="UK330" s="1087"/>
      <c r="UL330" s="1087"/>
      <c r="UM330" s="1087"/>
      <c r="UN330" s="1087"/>
      <c r="UO330" s="1087"/>
      <c r="UP330" s="1087"/>
      <c r="UQ330" s="1087"/>
      <c r="UR330" s="1087"/>
      <c r="US330" s="1087"/>
      <c r="UT330" s="1087"/>
      <c r="UU330" s="1087"/>
      <c r="UV330" s="1087"/>
      <c r="UW330" s="1087"/>
      <c r="UX330" s="1087"/>
      <c r="UY330" s="1087"/>
      <c r="UZ330" s="1087"/>
      <c r="VA330" s="1087"/>
      <c r="VB330" s="1087"/>
      <c r="VC330" s="1087"/>
      <c r="VD330" s="1087"/>
      <c r="VE330" s="1087"/>
      <c r="VF330" s="1087"/>
      <c r="VG330" s="1087"/>
      <c r="VH330" s="1087"/>
      <c r="VI330" s="1087"/>
      <c r="VJ330" s="1087"/>
      <c r="VK330" s="1087"/>
      <c r="VL330" s="1087"/>
      <c r="VM330" s="1087"/>
      <c r="VN330" s="1087"/>
      <c r="VO330" s="1087"/>
      <c r="VP330" s="1087"/>
      <c r="VQ330" s="1087"/>
      <c r="VR330" s="1087"/>
      <c r="VS330" s="1087"/>
      <c r="VT330" s="1087"/>
      <c r="VU330" s="1087"/>
      <c r="VV330" s="1087"/>
      <c r="VW330" s="1087"/>
      <c r="VX330" s="1087"/>
      <c r="VY330" s="1087"/>
      <c r="VZ330" s="1087"/>
      <c r="WA330" s="1087"/>
      <c r="WB330" s="1087"/>
      <c r="WC330" s="1087"/>
      <c r="WD330" s="1087"/>
      <c r="WE330" s="1087"/>
      <c r="WF330" s="1087"/>
      <c r="WG330" s="1087"/>
      <c r="WH330" s="1087"/>
      <c r="WI330" s="1087"/>
      <c r="WJ330" s="1087"/>
      <c r="WK330" s="1087"/>
      <c r="WL330" s="1087"/>
      <c r="WM330" s="1087"/>
      <c r="WN330" s="1087"/>
      <c r="WO330" s="1087"/>
      <c r="WP330" s="1087"/>
      <c r="WQ330" s="1087"/>
      <c r="WR330" s="1087"/>
      <c r="WS330" s="1087"/>
      <c r="WT330" s="1087"/>
      <c r="WU330" s="1087"/>
      <c r="WV330" s="1087"/>
      <c r="WW330" s="1087"/>
      <c r="WX330" s="1087"/>
      <c r="WY330" s="1087"/>
      <c r="WZ330" s="1087"/>
      <c r="XA330" s="1087"/>
      <c r="XB330" s="1087"/>
      <c r="XC330" s="1087"/>
      <c r="XD330" s="1087"/>
      <c r="XE330" s="1087"/>
      <c r="XF330" s="1087"/>
      <c r="XG330" s="1087"/>
      <c r="XH330" s="1087"/>
      <c r="XI330" s="1087"/>
      <c r="XJ330" s="1087"/>
      <c r="XK330" s="1087"/>
      <c r="XL330" s="1087"/>
      <c r="XM330" s="1087"/>
      <c r="XN330" s="1087"/>
      <c r="XO330" s="1087"/>
      <c r="XP330" s="1087"/>
      <c r="XQ330" s="1087"/>
      <c r="XR330" s="1087"/>
      <c r="XS330" s="1087"/>
      <c r="XT330" s="1087"/>
      <c r="XU330" s="1087"/>
      <c r="XV330" s="1087"/>
      <c r="XW330" s="1087"/>
      <c r="XX330" s="1087"/>
      <c r="XY330" s="1087"/>
      <c r="XZ330" s="1087"/>
      <c r="YA330" s="1087"/>
      <c r="YB330" s="1087"/>
      <c r="YC330" s="1087"/>
      <c r="YD330" s="1087"/>
      <c r="YE330" s="1087"/>
      <c r="YF330" s="1087"/>
      <c r="YG330" s="1087"/>
      <c r="YH330" s="1087"/>
      <c r="YI330" s="1087"/>
      <c r="YJ330" s="1087"/>
      <c r="YK330" s="1087"/>
      <c r="YL330" s="1087"/>
      <c r="YM330" s="1087"/>
      <c r="YN330" s="1087"/>
      <c r="YO330" s="1087"/>
      <c r="YP330" s="1087"/>
      <c r="YQ330" s="1087"/>
      <c r="YR330" s="1087"/>
      <c r="YS330" s="1087"/>
      <c r="YT330" s="1087"/>
      <c r="YU330" s="1087"/>
      <c r="YV330" s="1087"/>
      <c r="YW330" s="1087"/>
      <c r="YX330" s="1087"/>
      <c r="YY330" s="1087"/>
      <c r="YZ330" s="1087"/>
      <c r="ZA330" s="1087"/>
      <c r="ZB330" s="1087"/>
      <c r="ZC330" s="1087"/>
      <c r="ZD330" s="1087"/>
      <c r="ZE330" s="1087"/>
      <c r="ZF330" s="1087"/>
      <c r="ZG330" s="1087"/>
      <c r="ZH330" s="1087"/>
      <c r="ZI330" s="1087"/>
      <c r="ZJ330" s="1087"/>
      <c r="ZK330" s="1087"/>
      <c r="ZL330" s="1087"/>
      <c r="ZM330" s="1087"/>
      <c r="ZN330" s="1087"/>
      <c r="ZO330" s="1087"/>
      <c r="ZP330" s="1087"/>
      <c r="ZQ330" s="1087"/>
      <c r="ZR330" s="1087"/>
      <c r="ZS330" s="1087"/>
      <c r="ZT330" s="1087"/>
      <c r="ZU330" s="1087"/>
      <c r="ZV330" s="1087"/>
      <c r="ZW330" s="1087"/>
      <c r="ZX330" s="1087"/>
      <c r="ZY330" s="1087"/>
      <c r="ZZ330" s="1087"/>
      <c r="AAA330" s="1087"/>
      <c r="AAB330" s="1087"/>
      <c r="AAC330" s="1087"/>
      <c r="AAD330" s="1087"/>
      <c r="AAE330" s="1087"/>
      <c r="AAF330" s="1087"/>
      <c r="AAG330" s="1087"/>
      <c r="AAH330" s="1087"/>
      <c r="AAI330" s="1087"/>
      <c r="AAJ330" s="1087"/>
      <c r="AAK330" s="1087"/>
      <c r="AAL330" s="1087"/>
      <c r="AAM330" s="1087"/>
      <c r="AAN330" s="1087"/>
      <c r="AAO330" s="1087"/>
      <c r="AAP330" s="1087"/>
      <c r="AAQ330" s="1087"/>
      <c r="AAR330" s="1087"/>
      <c r="AAS330" s="1087"/>
      <c r="AAT330" s="1087"/>
      <c r="AAU330" s="1087"/>
      <c r="AAV330" s="1087"/>
      <c r="AAW330" s="1087"/>
      <c r="AAX330" s="1087"/>
      <c r="AAY330" s="1087"/>
      <c r="AAZ330" s="1087"/>
      <c r="ABA330" s="1087"/>
      <c r="ABB330" s="1087"/>
      <c r="ABC330" s="1087"/>
      <c r="ABD330" s="1087"/>
      <c r="ABE330" s="1087"/>
      <c r="ABF330" s="1087"/>
      <c r="ABG330" s="1087"/>
      <c r="ABH330" s="1087"/>
      <c r="ABI330" s="1087"/>
      <c r="ABJ330" s="1087"/>
      <c r="ABK330" s="1087"/>
      <c r="ABL330" s="1087"/>
      <c r="ABM330" s="1087"/>
      <c r="ABN330" s="1087"/>
      <c r="ABO330" s="1087"/>
      <c r="ABP330" s="1087"/>
      <c r="ABQ330" s="1087"/>
      <c r="ABR330" s="1087"/>
      <c r="ABS330" s="1087"/>
      <c r="ABT330" s="1087"/>
      <c r="ABU330" s="1087"/>
      <c r="ABV330" s="1087"/>
      <c r="ABW330" s="1087"/>
      <c r="ABX330" s="1087"/>
      <c r="ABY330" s="1087"/>
      <c r="ABZ330" s="1087"/>
      <c r="ACA330" s="1087"/>
      <c r="ACB330" s="1087"/>
      <c r="ACC330" s="1087"/>
      <c r="ACD330" s="1087"/>
      <c r="ACE330" s="1087"/>
      <c r="ACF330" s="1087"/>
      <c r="ACG330" s="1087"/>
      <c r="ACH330" s="1087"/>
      <c r="ACI330" s="1087"/>
      <c r="ACJ330" s="1087"/>
      <c r="ACK330" s="1087"/>
      <c r="ACL330" s="1087"/>
      <c r="ACM330" s="1087"/>
      <c r="ACN330" s="1087"/>
      <c r="ACO330" s="1087"/>
      <c r="ACP330" s="1087"/>
      <c r="ACQ330" s="1087"/>
      <c r="ACR330" s="1087"/>
      <c r="ACS330" s="1087"/>
      <c r="ACT330" s="1087"/>
      <c r="ACU330" s="1087"/>
      <c r="ACV330" s="1087"/>
      <c r="ACW330" s="1087"/>
      <c r="ACX330" s="1087"/>
      <c r="ACY330" s="1087"/>
      <c r="ACZ330" s="1087"/>
      <c r="ADA330" s="1087"/>
      <c r="ADB330" s="1087"/>
      <c r="ADC330" s="1087"/>
      <c r="ADD330" s="1087"/>
      <c r="ADE330" s="1087"/>
      <c r="ADF330" s="1087"/>
      <c r="ADG330" s="1087"/>
      <c r="ADH330" s="1087"/>
      <c r="ADI330" s="1087"/>
      <c r="ADJ330" s="1087"/>
      <c r="ADK330" s="1087"/>
      <c r="ADL330" s="1087"/>
      <c r="ADM330" s="1087"/>
      <c r="ADN330" s="1087"/>
      <c r="ADO330" s="1087"/>
      <c r="ADP330" s="1087"/>
      <c r="ADQ330" s="1087"/>
      <c r="ADR330" s="1087"/>
      <c r="ADS330" s="1087"/>
      <c r="ADT330" s="1087"/>
      <c r="ADU330" s="1087"/>
      <c r="ADV330" s="1087"/>
      <c r="ADW330" s="1087"/>
      <c r="ADX330" s="1087"/>
      <c r="ADY330" s="1087"/>
      <c r="ADZ330" s="1087"/>
      <c r="AEA330" s="1087"/>
      <c r="AEB330" s="1087"/>
      <c r="AEC330" s="1087"/>
      <c r="AED330" s="1087"/>
      <c r="AEE330" s="1087"/>
      <c r="AEF330" s="1087"/>
      <c r="AEG330" s="1087"/>
      <c r="AEH330" s="1087"/>
      <c r="AEI330" s="1087"/>
      <c r="AEJ330" s="1087"/>
      <c r="AEK330" s="1087"/>
      <c r="AEL330" s="1087"/>
      <c r="AEM330" s="1087"/>
      <c r="AEN330" s="1087"/>
      <c r="AEO330" s="1087"/>
      <c r="AEP330" s="1087"/>
      <c r="AEQ330" s="1087"/>
      <c r="AER330" s="1087"/>
      <c r="AES330" s="1087"/>
      <c r="AET330" s="1087"/>
      <c r="AEU330" s="1087"/>
      <c r="AEV330" s="1087"/>
      <c r="AEW330" s="1087"/>
      <c r="AEX330" s="1087"/>
      <c r="AEY330" s="1087"/>
      <c r="AEZ330" s="1087"/>
      <c r="AFA330" s="1087"/>
      <c r="AFB330" s="1087"/>
      <c r="AFC330" s="1087"/>
      <c r="AFD330" s="1087"/>
      <c r="AFE330" s="1087"/>
      <c r="AFF330" s="1087"/>
      <c r="AFG330" s="1087"/>
      <c r="AFH330" s="1087"/>
      <c r="AFI330" s="1087"/>
      <c r="AFJ330" s="1087"/>
      <c r="AFK330" s="1087"/>
      <c r="AFL330" s="1087"/>
      <c r="AFM330" s="1087"/>
      <c r="AFN330" s="1087"/>
      <c r="AFO330" s="1087"/>
      <c r="AFP330" s="1087"/>
      <c r="AFQ330" s="1087"/>
      <c r="AFR330" s="1087"/>
      <c r="AFS330" s="1087"/>
      <c r="AFT330" s="1087"/>
      <c r="AFU330" s="1087"/>
      <c r="AFV330" s="1087"/>
      <c r="AFW330" s="1087"/>
      <c r="AFX330" s="1087"/>
      <c r="AFY330" s="1087"/>
      <c r="AFZ330" s="1087"/>
      <c r="AGA330" s="1087"/>
      <c r="AGB330" s="1087"/>
      <c r="AGC330" s="1087"/>
      <c r="AGD330" s="1087"/>
      <c r="AGE330" s="1087"/>
      <c r="AGF330" s="1087"/>
      <c r="AGG330" s="1087"/>
      <c r="AGH330" s="1087"/>
      <c r="AGI330" s="1087"/>
      <c r="AGJ330" s="1087"/>
      <c r="AGK330" s="1087"/>
      <c r="AGL330" s="1087"/>
      <c r="AGM330" s="1087"/>
      <c r="AGN330" s="1087"/>
      <c r="AGO330" s="1087"/>
      <c r="AGP330" s="1087"/>
      <c r="AGQ330" s="1087"/>
      <c r="AGR330" s="1087"/>
      <c r="AGS330" s="1087"/>
      <c r="AGT330" s="1087"/>
      <c r="AGU330" s="1087"/>
      <c r="AGV330" s="1087"/>
      <c r="AGW330" s="1087"/>
      <c r="AGX330" s="1087"/>
      <c r="AGY330" s="1087"/>
      <c r="AGZ330" s="1087"/>
      <c r="AHA330" s="1087"/>
      <c r="AHB330" s="1087"/>
      <c r="AHC330" s="1087"/>
      <c r="AHD330" s="1087"/>
      <c r="AHE330" s="1087"/>
      <c r="AHF330" s="1087"/>
      <c r="AHG330" s="1087"/>
      <c r="AHH330" s="1087"/>
      <c r="AHI330" s="1087"/>
      <c r="AHJ330" s="1087"/>
      <c r="AHK330" s="1087"/>
      <c r="AHL330" s="1087"/>
      <c r="AHM330" s="1087"/>
      <c r="AHN330" s="1087"/>
      <c r="AHO330" s="1087"/>
      <c r="AHP330" s="1087"/>
      <c r="AHQ330" s="1087"/>
      <c r="AHR330" s="1087"/>
      <c r="AHS330" s="1087"/>
      <c r="AHT330" s="1087"/>
      <c r="AHU330" s="1087"/>
      <c r="AHV330" s="1087"/>
      <c r="AHW330" s="1087"/>
      <c r="AHX330" s="1087"/>
      <c r="AHY330" s="1087"/>
      <c r="AHZ330" s="1087"/>
      <c r="AIA330" s="1087"/>
      <c r="AIB330" s="1087"/>
      <c r="AIC330" s="1087"/>
      <c r="AID330" s="1087"/>
      <c r="AIE330" s="1087"/>
      <c r="AIF330" s="1087"/>
      <c r="AIG330" s="1087"/>
      <c r="AIH330" s="1087"/>
      <c r="AII330" s="1087"/>
      <c r="AIJ330" s="1087"/>
      <c r="AIK330" s="1087"/>
      <c r="AIL330" s="1087"/>
      <c r="AIM330" s="1087"/>
      <c r="AIN330" s="1087"/>
      <c r="AIO330" s="1087"/>
      <c r="AIP330" s="1087"/>
      <c r="AIQ330" s="1087"/>
      <c r="AIR330" s="1087"/>
      <c r="AIS330" s="1087"/>
      <c r="AIT330" s="1087"/>
      <c r="AIU330" s="1087"/>
      <c r="AIV330" s="1087"/>
      <c r="AIW330" s="1087"/>
      <c r="AIX330" s="1087"/>
      <c r="AIY330" s="1087"/>
      <c r="AIZ330" s="1087"/>
      <c r="AJA330" s="1087"/>
      <c r="AJB330" s="1087"/>
      <c r="AJC330" s="1087"/>
      <c r="AJD330" s="1087"/>
      <c r="AJE330" s="1087"/>
      <c r="AJF330" s="1087"/>
      <c r="AJG330" s="1087"/>
      <c r="AJH330" s="1087"/>
      <c r="AJI330" s="1087"/>
      <c r="AJJ330" s="1087"/>
      <c r="AJK330" s="1087"/>
      <c r="AJL330" s="1087"/>
      <c r="AJM330" s="1087"/>
      <c r="AJN330" s="1087"/>
      <c r="AJO330" s="1087"/>
      <c r="AJP330" s="1087"/>
      <c r="AJQ330" s="1087"/>
      <c r="AJR330" s="1087"/>
      <c r="AJS330" s="1087"/>
      <c r="AJT330" s="1087"/>
      <c r="AJU330" s="1087"/>
      <c r="AJV330" s="1087"/>
      <c r="AJW330" s="1087"/>
      <c r="AJX330" s="1087"/>
      <c r="AJY330" s="1087"/>
      <c r="AJZ330" s="1087"/>
      <c r="AKA330" s="1087"/>
      <c r="AKB330" s="1087"/>
      <c r="AKC330" s="1087"/>
      <c r="AKD330" s="1087"/>
      <c r="AKE330" s="1087"/>
      <c r="AKF330" s="1087"/>
      <c r="AKG330" s="1087"/>
      <c r="AKH330" s="1087"/>
      <c r="AKI330" s="1087"/>
      <c r="AKJ330" s="1087"/>
      <c r="AKK330" s="1087"/>
      <c r="AKL330" s="1087"/>
      <c r="AKM330" s="1087"/>
      <c r="AKN330" s="1087"/>
      <c r="AKO330" s="1087"/>
      <c r="AKP330" s="1087"/>
      <c r="AKQ330" s="1087"/>
      <c r="AKR330" s="1087"/>
      <c r="AKS330" s="1087"/>
      <c r="AKT330" s="1087"/>
      <c r="AKU330" s="1087"/>
      <c r="AKV330" s="1087"/>
      <c r="AKW330" s="1087"/>
      <c r="AKX330" s="1087"/>
      <c r="AKY330" s="1087"/>
      <c r="AKZ330" s="1087"/>
      <c r="ALA330" s="1087"/>
      <c r="ALB330" s="1087"/>
      <c r="ALC330" s="1087"/>
      <c r="ALD330" s="1087"/>
      <c r="ALE330" s="1087"/>
      <c r="ALF330" s="1087"/>
      <c r="ALG330" s="1087"/>
      <c r="ALH330" s="1087"/>
      <c r="ALI330" s="1087"/>
      <c r="ALJ330" s="1087"/>
      <c r="ALK330" s="1087"/>
      <c r="ALL330" s="1087"/>
      <c r="ALM330" s="1087"/>
      <c r="ALN330" s="1087"/>
      <c r="ALO330" s="1087"/>
      <c r="ALP330" s="1087"/>
      <c r="ALQ330" s="1087"/>
      <c r="ALR330" s="1087"/>
      <c r="ALS330" s="1087"/>
      <c r="ALT330" s="1087"/>
      <c r="ALU330" s="1087"/>
      <c r="ALV330" s="1087"/>
      <c r="ALW330" s="1087"/>
      <c r="ALX330" s="1087"/>
      <c r="ALY330" s="1087"/>
      <c r="ALZ330" s="1087"/>
      <c r="AMA330" s="1087"/>
      <c r="AMB330" s="1087"/>
      <c r="AMC330" s="1087"/>
      <c r="AMD330" s="1087"/>
      <c r="AME330" s="1087"/>
      <c r="AMF330" s="1087"/>
      <c r="AMG330" s="1087"/>
      <c r="AMH330" s="1087"/>
    </row>
    <row r="331" spans="1:1025" s="793" customFormat="1" ht="12" x14ac:dyDescent="0.2">
      <c r="A331" s="1113" t="s">
        <v>2933</v>
      </c>
      <c r="B331" s="793" t="s">
        <v>2934</v>
      </c>
      <c r="C331" s="1085">
        <v>431736288.80000001</v>
      </c>
      <c r="D331" s="1085">
        <v>-43463700</v>
      </c>
      <c r="E331" s="1085">
        <v>388272588.80000001</v>
      </c>
      <c r="F331" s="1085">
        <v>357972588.80000001</v>
      </c>
      <c r="G331" s="1085">
        <v>30300000</v>
      </c>
      <c r="H331" s="1357">
        <f t="shared" si="8"/>
        <v>0.92196204194160203</v>
      </c>
      <c r="I331" s="1087"/>
      <c r="J331" s="1087"/>
      <c r="K331" s="1087"/>
      <c r="L331" s="1087"/>
      <c r="M331" s="1087"/>
      <c r="N331" s="1087"/>
      <c r="O331" s="1087"/>
      <c r="P331" s="1087"/>
      <c r="Q331" s="1087"/>
      <c r="R331" s="1087"/>
      <c r="S331" s="1087"/>
      <c r="T331" s="1087"/>
      <c r="U331" s="1087"/>
      <c r="V331" s="1087"/>
      <c r="W331" s="1087"/>
      <c r="X331" s="1087"/>
      <c r="Y331" s="1087"/>
      <c r="Z331" s="1087"/>
      <c r="AA331" s="1087"/>
      <c r="AB331" s="1087"/>
      <c r="AC331" s="1087"/>
      <c r="AD331" s="1087"/>
      <c r="AE331" s="1087"/>
      <c r="AF331" s="1087"/>
      <c r="AG331" s="1087"/>
      <c r="AH331" s="1087"/>
      <c r="AI331" s="1087"/>
      <c r="AJ331" s="1087"/>
      <c r="AK331" s="1087"/>
      <c r="AL331" s="1087"/>
      <c r="AM331" s="1087"/>
      <c r="AN331" s="1087"/>
      <c r="AO331" s="1087"/>
      <c r="AP331" s="1087"/>
      <c r="AQ331" s="1087"/>
      <c r="AR331" s="1087"/>
      <c r="AS331" s="1087"/>
      <c r="AT331" s="1087"/>
      <c r="AU331" s="1087"/>
      <c r="AV331" s="1087"/>
      <c r="AW331" s="1087"/>
      <c r="AX331" s="1087"/>
      <c r="AY331" s="1087"/>
      <c r="AZ331" s="1087"/>
      <c r="BA331" s="1087"/>
      <c r="BB331" s="1087"/>
      <c r="BC331" s="1087"/>
      <c r="BD331" s="1087"/>
      <c r="BE331" s="1087"/>
      <c r="BF331" s="1087"/>
      <c r="BG331" s="1087"/>
      <c r="BH331" s="1087"/>
      <c r="BI331" s="1087"/>
      <c r="BJ331" s="1087"/>
      <c r="BK331" s="1087"/>
      <c r="BL331" s="1087"/>
      <c r="BM331" s="1087"/>
      <c r="BN331" s="1087"/>
      <c r="BO331" s="1087"/>
      <c r="BP331" s="1087"/>
      <c r="BQ331" s="1087"/>
      <c r="BR331" s="1087"/>
      <c r="BS331" s="1087"/>
      <c r="BT331" s="1087"/>
      <c r="BU331" s="1087"/>
      <c r="BV331" s="1087"/>
      <c r="BW331" s="1087"/>
      <c r="BX331" s="1087"/>
      <c r="BY331" s="1087"/>
      <c r="BZ331" s="1087"/>
      <c r="CA331" s="1087"/>
      <c r="CB331" s="1087"/>
      <c r="CC331" s="1087"/>
      <c r="CD331" s="1087"/>
      <c r="CE331" s="1087"/>
      <c r="CF331" s="1087"/>
      <c r="CG331" s="1087"/>
      <c r="CH331" s="1087"/>
      <c r="CI331" s="1087"/>
      <c r="CJ331" s="1087"/>
      <c r="CK331" s="1087"/>
      <c r="CL331" s="1087"/>
      <c r="CM331" s="1087"/>
      <c r="CN331" s="1087"/>
      <c r="CO331" s="1087"/>
      <c r="CP331" s="1087"/>
      <c r="CQ331" s="1087"/>
      <c r="CR331" s="1087"/>
      <c r="CS331" s="1087"/>
      <c r="CT331" s="1087"/>
      <c r="CU331" s="1087"/>
      <c r="CV331" s="1087"/>
      <c r="CW331" s="1087"/>
      <c r="CX331" s="1087"/>
      <c r="CY331" s="1087"/>
      <c r="CZ331" s="1087"/>
      <c r="DA331" s="1087"/>
      <c r="DB331" s="1087"/>
      <c r="DC331" s="1087"/>
      <c r="DD331" s="1087"/>
      <c r="DE331" s="1087"/>
      <c r="DF331" s="1087"/>
      <c r="DG331" s="1087"/>
      <c r="DH331" s="1087"/>
      <c r="DI331" s="1087"/>
      <c r="DJ331" s="1087"/>
      <c r="DK331" s="1087"/>
      <c r="DL331" s="1087"/>
      <c r="DM331" s="1087"/>
      <c r="DN331" s="1087"/>
      <c r="DO331" s="1087"/>
      <c r="DP331" s="1087"/>
      <c r="DQ331" s="1087"/>
      <c r="DR331" s="1087"/>
      <c r="DS331" s="1087"/>
      <c r="DT331" s="1087"/>
      <c r="DU331" s="1087"/>
      <c r="DV331" s="1087"/>
      <c r="DW331" s="1087"/>
      <c r="DX331" s="1087"/>
      <c r="DY331" s="1087"/>
      <c r="DZ331" s="1087"/>
      <c r="EA331" s="1087"/>
      <c r="EB331" s="1087"/>
      <c r="EC331" s="1087"/>
      <c r="ED331" s="1087"/>
      <c r="EE331" s="1087"/>
      <c r="EF331" s="1087"/>
      <c r="EG331" s="1087"/>
      <c r="EH331" s="1087"/>
      <c r="EI331" s="1087"/>
      <c r="EJ331" s="1087"/>
      <c r="EK331" s="1087"/>
      <c r="EL331" s="1087"/>
      <c r="EM331" s="1087"/>
      <c r="EN331" s="1087"/>
      <c r="EO331" s="1087"/>
      <c r="EP331" s="1087"/>
      <c r="EQ331" s="1087"/>
      <c r="ER331" s="1087"/>
      <c r="ES331" s="1087"/>
      <c r="ET331" s="1087"/>
      <c r="EU331" s="1087"/>
      <c r="EV331" s="1087"/>
      <c r="EW331" s="1087"/>
      <c r="EX331" s="1087"/>
      <c r="EY331" s="1087"/>
      <c r="EZ331" s="1087"/>
      <c r="FA331" s="1087"/>
      <c r="FB331" s="1087"/>
      <c r="FC331" s="1087"/>
      <c r="FD331" s="1087"/>
      <c r="FE331" s="1087"/>
      <c r="FF331" s="1087"/>
      <c r="FG331" s="1087"/>
      <c r="FH331" s="1087"/>
      <c r="FI331" s="1087"/>
      <c r="FJ331" s="1087"/>
      <c r="FK331" s="1087"/>
      <c r="FL331" s="1087"/>
      <c r="FM331" s="1087"/>
      <c r="FN331" s="1087"/>
      <c r="FO331" s="1087"/>
      <c r="FP331" s="1087"/>
      <c r="FQ331" s="1087"/>
      <c r="FR331" s="1087"/>
      <c r="FS331" s="1087"/>
      <c r="FT331" s="1087"/>
      <c r="FU331" s="1087"/>
      <c r="FV331" s="1087"/>
      <c r="FW331" s="1087"/>
      <c r="FX331" s="1087"/>
      <c r="FY331" s="1087"/>
      <c r="FZ331" s="1087"/>
      <c r="GA331" s="1087"/>
      <c r="GB331" s="1087"/>
      <c r="GC331" s="1087"/>
      <c r="GD331" s="1087"/>
      <c r="GE331" s="1087"/>
      <c r="GF331" s="1087"/>
      <c r="GG331" s="1087"/>
      <c r="GH331" s="1087"/>
      <c r="GI331" s="1087"/>
      <c r="GJ331" s="1087"/>
      <c r="GK331" s="1087"/>
      <c r="GL331" s="1087"/>
      <c r="GM331" s="1087"/>
      <c r="GN331" s="1087"/>
      <c r="GO331" s="1087"/>
      <c r="GP331" s="1087"/>
      <c r="GQ331" s="1087"/>
      <c r="GR331" s="1087"/>
      <c r="GS331" s="1087"/>
      <c r="GT331" s="1087"/>
      <c r="GU331" s="1087"/>
      <c r="GV331" s="1087"/>
      <c r="GW331" s="1087"/>
      <c r="GX331" s="1087"/>
      <c r="GY331" s="1087"/>
      <c r="GZ331" s="1087"/>
      <c r="HA331" s="1087"/>
      <c r="HB331" s="1087"/>
      <c r="HC331" s="1087"/>
      <c r="HD331" s="1087"/>
      <c r="HE331" s="1087"/>
      <c r="HF331" s="1087"/>
      <c r="HG331" s="1087"/>
      <c r="HH331" s="1087"/>
      <c r="HI331" s="1087"/>
      <c r="HJ331" s="1087"/>
      <c r="HK331" s="1087"/>
      <c r="HL331" s="1087"/>
      <c r="HM331" s="1087"/>
      <c r="HN331" s="1087"/>
      <c r="HO331" s="1087"/>
      <c r="HP331" s="1087"/>
      <c r="HQ331" s="1087"/>
      <c r="HR331" s="1087"/>
      <c r="HS331" s="1087"/>
      <c r="HT331" s="1087"/>
      <c r="HU331" s="1087"/>
      <c r="HV331" s="1087"/>
      <c r="HW331" s="1087"/>
      <c r="HX331" s="1087"/>
      <c r="HY331" s="1087"/>
      <c r="HZ331" s="1087"/>
      <c r="IA331" s="1087"/>
      <c r="IB331" s="1087"/>
      <c r="IC331" s="1087"/>
      <c r="ID331" s="1087"/>
      <c r="IE331" s="1087"/>
      <c r="IF331" s="1087"/>
      <c r="IG331" s="1087"/>
      <c r="IH331" s="1087"/>
      <c r="II331" s="1087"/>
      <c r="IJ331" s="1087"/>
      <c r="IK331" s="1087"/>
      <c r="IL331" s="1087"/>
      <c r="IM331" s="1087"/>
      <c r="IN331" s="1087"/>
      <c r="IO331" s="1087"/>
      <c r="IP331" s="1087"/>
      <c r="IQ331" s="1087"/>
      <c r="IR331" s="1087"/>
      <c r="IS331" s="1087"/>
      <c r="IT331" s="1087"/>
      <c r="IU331" s="1087"/>
      <c r="IV331" s="1087"/>
      <c r="IW331" s="1087"/>
      <c r="IX331" s="1087"/>
      <c r="IY331" s="1087"/>
      <c r="IZ331" s="1087"/>
      <c r="JA331" s="1087"/>
      <c r="JB331" s="1087"/>
      <c r="JC331" s="1087"/>
      <c r="JD331" s="1087"/>
      <c r="JE331" s="1087"/>
      <c r="JF331" s="1087"/>
      <c r="JG331" s="1087"/>
      <c r="JH331" s="1087"/>
      <c r="JI331" s="1087"/>
      <c r="JJ331" s="1087"/>
      <c r="JK331" s="1087"/>
      <c r="JL331" s="1087"/>
      <c r="JM331" s="1087"/>
      <c r="JN331" s="1087"/>
      <c r="JO331" s="1087"/>
      <c r="JP331" s="1087"/>
      <c r="JQ331" s="1087"/>
      <c r="JR331" s="1087"/>
      <c r="JS331" s="1087"/>
      <c r="JT331" s="1087"/>
      <c r="JU331" s="1087"/>
      <c r="JV331" s="1087"/>
      <c r="JW331" s="1087"/>
      <c r="JX331" s="1087"/>
      <c r="JY331" s="1087"/>
      <c r="JZ331" s="1087"/>
      <c r="KA331" s="1087"/>
      <c r="KB331" s="1087"/>
      <c r="KC331" s="1087"/>
      <c r="KD331" s="1087"/>
      <c r="KE331" s="1087"/>
      <c r="KF331" s="1087"/>
      <c r="KG331" s="1087"/>
      <c r="KH331" s="1087"/>
      <c r="KI331" s="1087"/>
      <c r="KJ331" s="1087"/>
      <c r="KK331" s="1087"/>
      <c r="KL331" s="1087"/>
      <c r="KM331" s="1087"/>
      <c r="KN331" s="1087"/>
      <c r="KO331" s="1087"/>
      <c r="KP331" s="1087"/>
      <c r="KQ331" s="1087"/>
      <c r="KR331" s="1087"/>
      <c r="KS331" s="1087"/>
      <c r="KT331" s="1087"/>
      <c r="KU331" s="1087"/>
      <c r="KV331" s="1087"/>
      <c r="KW331" s="1087"/>
      <c r="KX331" s="1087"/>
      <c r="KY331" s="1087"/>
      <c r="KZ331" s="1087"/>
      <c r="LA331" s="1087"/>
      <c r="LB331" s="1087"/>
      <c r="LC331" s="1087"/>
      <c r="LD331" s="1087"/>
      <c r="LE331" s="1087"/>
      <c r="LF331" s="1087"/>
      <c r="LG331" s="1087"/>
      <c r="LH331" s="1087"/>
      <c r="LI331" s="1087"/>
      <c r="LJ331" s="1087"/>
      <c r="LK331" s="1087"/>
      <c r="LL331" s="1087"/>
      <c r="LM331" s="1087"/>
      <c r="LN331" s="1087"/>
      <c r="LO331" s="1087"/>
      <c r="LP331" s="1087"/>
      <c r="LQ331" s="1087"/>
      <c r="LR331" s="1087"/>
      <c r="LS331" s="1087"/>
      <c r="LT331" s="1087"/>
      <c r="LU331" s="1087"/>
      <c r="LV331" s="1087"/>
      <c r="LW331" s="1087"/>
      <c r="LX331" s="1087"/>
      <c r="LY331" s="1087"/>
      <c r="LZ331" s="1087"/>
      <c r="MA331" s="1087"/>
      <c r="MB331" s="1087"/>
      <c r="MC331" s="1087"/>
      <c r="MD331" s="1087"/>
      <c r="ME331" s="1087"/>
      <c r="MF331" s="1087"/>
      <c r="MG331" s="1087"/>
      <c r="MH331" s="1087"/>
      <c r="MI331" s="1087"/>
      <c r="MJ331" s="1087"/>
      <c r="MK331" s="1087"/>
      <c r="ML331" s="1087"/>
      <c r="MM331" s="1087"/>
      <c r="MN331" s="1087"/>
      <c r="MO331" s="1087"/>
      <c r="MP331" s="1087"/>
      <c r="MQ331" s="1087"/>
      <c r="MR331" s="1087"/>
      <c r="MS331" s="1087"/>
      <c r="MT331" s="1087"/>
      <c r="MU331" s="1087"/>
      <c r="MV331" s="1087"/>
      <c r="MW331" s="1087"/>
      <c r="MX331" s="1087"/>
      <c r="MY331" s="1087"/>
      <c r="MZ331" s="1087"/>
      <c r="NA331" s="1087"/>
      <c r="NB331" s="1087"/>
      <c r="NC331" s="1087"/>
      <c r="ND331" s="1087"/>
      <c r="NE331" s="1087"/>
      <c r="NF331" s="1087"/>
      <c r="NG331" s="1087"/>
      <c r="NH331" s="1087"/>
      <c r="NI331" s="1087"/>
      <c r="NJ331" s="1087"/>
      <c r="NK331" s="1087"/>
      <c r="NL331" s="1087"/>
      <c r="NM331" s="1087"/>
      <c r="NN331" s="1087"/>
      <c r="NO331" s="1087"/>
      <c r="NP331" s="1087"/>
      <c r="NQ331" s="1087"/>
      <c r="NR331" s="1087"/>
      <c r="NS331" s="1087"/>
      <c r="NT331" s="1087"/>
      <c r="NU331" s="1087"/>
      <c r="NV331" s="1087"/>
      <c r="NW331" s="1087"/>
      <c r="NX331" s="1087"/>
      <c r="NY331" s="1087"/>
      <c r="NZ331" s="1087"/>
      <c r="OA331" s="1087"/>
      <c r="OB331" s="1087"/>
      <c r="OC331" s="1087"/>
      <c r="OD331" s="1087"/>
      <c r="OE331" s="1087"/>
      <c r="OF331" s="1087"/>
      <c r="OG331" s="1087"/>
      <c r="OH331" s="1087"/>
      <c r="OI331" s="1087"/>
      <c r="OJ331" s="1087"/>
      <c r="OK331" s="1087"/>
      <c r="OL331" s="1087"/>
      <c r="OM331" s="1087"/>
      <c r="ON331" s="1087"/>
      <c r="OO331" s="1087"/>
      <c r="OP331" s="1087"/>
      <c r="OQ331" s="1087"/>
      <c r="OR331" s="1087"/>
      <c r="OS331" s="1087"/>
      <c r="OT331" s="1087"/>
      <c r="OU331" s="1087"/>
      <c r="OV331" s="1087"/>
      <c r="OW331" s="1087"/>
      <c r="OX331" s="1087"/>
      <c r="OY331" s="1087"/>
      <c r="OZ331" s="1087"/>
      <c r="PA331" s="1087"/>
      <c r="PB331" s="1087"/>
      <c r="PC331" s="1087"/>
      <c r="PD331" s="1087"/>
      <c r="PE331" s="1087"/>
      <c r="PF331" s="1087"/>
      <c r="PG331" s="1087"/>
      <c r="PH331" s="1087"/>
      <c r="PI331" s="1087"/>
      <c r="PJ331" s="1087"/>
      <c r="PK331" s="1087"/>
      <c r="PL331" s="1087"/>
      <c r="PM331" s="1087"/>
      <c r="PN331" s="1087"/>
      <c r="PO331" s="1087"/>
      <c r="PP331" s="1087"/>
      <c r="PQ331" s="1087"/>
      <c r="PR331" s="1087"/>
      <c r="PS331" s="1087"/>
      <c r="PT331" s="1087"/>
      <c r="PU331" s="1087"/>
      <c r="PV331" s="1087"/>
      <c r="PW331" s="1087"/>
      <c r="PX331" s="1087"/>
      <c r="PY331" s="1087"/>
      <c r="PZ331" s="1087"/>
      <c r="QA331" s="1087"/>
      <c r="QB331" s="1087"/>
      <c r="QC331" s="1087"/>
      <c r="QD331" s="1087"/>
      <c r="QE331" s="1087"/>
      <c r="QF331" s="1087"/>
      <c r="QG331" s="1087"/>
      <c r="QH331" s="1087"/>
      <c r="QI331" s="1087"/>
      <c r="QJ331" s="1087"/>
      <c r="QK331" s="1087"/>
      <c r="QL331" s="1087"/>
      <c r="QM331" s="1087"/>
      <c r="QN331" s="1087"/>
      <c r="QO331" s="1087"/>
      <c r="QP331" s="1087"/>
      <c r="QQ331" s="1087"/>
      <c r="QR331" s="1087"/>
      <c r="QS331" s="1087"/>
      <c r="QT331" s="1087"/>
      <c r="QU331" s="1087"/>
      <c r="QV331" s="1087"/>
      <c r="QW331" s="1087"/>
      <c r="QX331" s="1087"/>
      <c r="QY331" s="1087"/>
      <c r="QZ331" s="1087"/>
      <c r="RA331" s="1087"/>
      <c r="RB331" s="1087"/>
      <c r="RC331" s="1087"/>
      <c r="RD331" s="1087"/>
      <c r="RE331" s="1087"/>
      <c r="RF331" s="1087"/>
      <c r="RG331" s="1087"/>
      <c r="RH331" s="1087"/>
      <c r="RI331" s="1087"/>
      <c r="RJ331" s="1087"/>
      <c r="RK331" s="1087"/>
      <c r="RL331" s="1087"/>
      <c r="RM331" s="1087"/>
      <c r="RN331" s="1087"/>
      <c r="RO331" s="1087"/>
      <c r="RP331" s="1087"/>
      <c r="RQ331" s="1087"/>
      <c r="RR331" s="1087"/>
      <c r="RS331" s="1087"/>
      <c r="RT331" s="1087"/>
      <c r="RU331" s="1087"/>
      <c r="RV331" s="1087"/>
      <c r="RW331" s="1087"/>
      <c r="RX331" s="1087"/>
      <c r="RY331" s="1087"/>
      <c r="RZ331" s="1087"/>
      <c r="SA331" s="1087"/>
      <c r="SB331" s="1087"/>
      <c r="SC331" s="1087"/>
      <c r="SD331" s="1087"/>
      <c r="SE331" s="1087"/>
      <c r="SF331" s="1087"/>
      <c r="SG331" s="1087"/>
      <c r="SH331" s="1087"/>
      <c r="SI331" s="1087"/>
      <c r="SJ331" s="1087"/>
      <c r="SK331" s="1087"/>
      <c r="SL331" s="1087"/>
      <c r="SM331" s="1087"/>
      <c r="SN331" s="1087"/>
      <c r="SO331" s="1087"/>
      <c r="SP331" s="1087"/>
      <c r="SQ331" s="1087"/>
      <c r="SR331" s="1087"/>
      <c r="SS331" s="1087"/>
      <c r="ST331" s="1087"/>
      <c r="SU331" s="1087"/>
      <c r="SV331" s="1087"/>
      <c r="SW331" s="1087"/>
      <c r="SX331" s="1087"/>
      <c r="SY331" s="1087"/>
      <c r="SZ331" s="1087"/>
      <c r="TA331" s="1087"/>
      <c r="TB331" s="1087"/>
      <c r="TC331" s="1087"/>
      <c r="TD331" s="1087"/>
      <c r="TE331" s="1087"/>
      <c r="TF331" s="1087"/>
      <c r="TG331" s="1087"/>
      <c r="TH331" s="1087"/>
      <c r="TI331" s="1087"/>
      <c r="TJ331" s="1087"/>
      <c r="TK331" s="1087"/>
      <c r="TL331" s="1087"/>
      <c r="TM331" s="1087"/>
      <c r="TN331" s="1087"/>
      <c r="TO331" s="1087"/>
      <c r="TP331" s="1087"/>
      <c r="TQ331" s="1087"/>
      <c r="TR331" s="1087"/>
      <c r="TS331" s="1087"/>
      <c r="TT331" s="1087"/>
      <c r="TU331" s="1087"/>
      <c r="TV331" s="1087"/>
      <c r="TW331" s="1087"/>
      <c r="TX331" s="1087"/>
      <c r="TY331" s="1087"/>
      <c r="TZ331" s="1087"/>
      <c r="UA331" s="1087"/>
      <c r="UB331" s="1087"/>
      <c r="UC331" s="1087"/>
      <c r="UD331" s="1087"/>
      <c r="UE331" s="1087"/>
      <c r="UF331" s="1087"/>
      <c r="UG331" s="1087"/>
      <c r="UH331" s="1087"/>
      <c r="UI331" s="1087"/>
      <c r="UJ331" s="1087"/>
      <c r="UK331" s="1087"/>
      <c r="UL331" s="1087"/>
      <c r="UM331" s="1087"/>
      <c r="UN331" s="1087"/>
      <c r="UO331" s="1087"/>
      <c r="UP331" s="1087"/>
      <c r="UQ331" s="1087"/>
      <c r="UR331" s="1087"/>
      <c r="US331" s="1087"/>
      <c r="UT331" s="1087"/>
      <c r="UU331" s="1087"/>
      <c r="UV331" s="1087"/>
      <c r="UW331" s="1087"/>
      <c r="UX331" s="1087"/>
      <c r="UY331" s="1087"/>
      <c r="UZ331" s="1087"/>
      <c r="VA331" s="1087"/>
      <c r="VB331" s="1087"/>
      <c r="VC331" s="1087"/>
      <c r="VD331" s="1087"/>
      <c r="VE331" s="1087"/>
      <c r="VF331" s="1087"/>
      <c r="VG331" s="1087"/>
      <c r="VH331" s="1087"/>
      <c r="VI331" s="1087"/>
      <c r="VJ331" s="1087"/>
      <c r="VK331" s="1087"/>
      <c r="VL331" s="1087"/>
      <c r="VM331" s="1087"/>
      <c r="VN331" s="1087"/>
      <c r="VO331" s="1087"/>
      <c r="VP331" s="1087"/>
      <c r="VQ331" s="1087"/>
      <c r="VR331" s="1087"/>
      <c r="VS331" s="1087"/>
      <c r="VT331" s="1087"/>
      <c r="VU331" s="1087"/>
      <c r="VV331" s="1087"/>
      <c r="VW331" s="1087"/>
      <c r="VX331" s="1087"/>
      <c r="VY331" s="1087"/>
      <c r="VZ331" s="1087"/>
      <c r="WA331" s="1087"/>
      <c r="WB331" s="1087"/>
      <c r="WC331" s="1087"/>
      <c r="WD331" s="1087"/>
      <c r="WE331" s="1087"/>
      <c r="WF331" s="1087"/>
      <c r="WG331" s="1087"/>
      <c r="WH331" s="1087"/>
      <c r="WI331" s="1087"/>
      <c r="WJ331" s="1087"/>
      <c r="WK331" s="1087"/>
      <c r="WL331" s="1087"/>
      <c r="WM331" s="1087"/>
      <c r="WN331" s="1087"/>
      <c r="WO331" s="1087"/>
      <c r="WP331" s="1087"/>
      <c r="WQ331" s="1087"/>
      <c r="WR331" s="1087"/>
      <c r="WS331" s="1087"/>
      <c r="WT331" s="1087"/>
      <c r="WU331" s="1087"/>
      <c r="WV331" s="1087"/>
      <c r="WW331" s="1087"/>
      <c r="WX331" s="1087"/>
      <c r="WY331" s="1087"/>
      <c r="WZ331" s="1087"/>
      <c r="XA331" s="1087"/>
      <c r="XB331" s="1087"/>
      <c r="XC331" s="1087"/>
      <c r="XD331" s="1087"/>
      <c r="XE331" s="1087"/>
      <c r="XF331" s="1087"/>
      <c r="XG331" s="1087"/>
      <c r="XH331" s="1087"/>
      <c r="XI331" s="1087"/>
      <c r="XJ331" s="1087"/>
      <c r="XK331" s="1087"/>
      <c r="XL331" s="1087"/>
      <c r="XM331" s="1087"/>
      <c r="XN331" s="1087"/>
      <c r="XO331" s="1087"/>
      <c r="XP331" s="1087"/>
      <c r="XQ331" s="1087"/>
      <c r="XR331" s="1087"/>
      <c r="XS331" s="1087"/>
      <c r="XT331" s="1087"/>
      <c r="XU331" s="1087"/>
      <c r="XV331" s="1087"/>
      <c r="XW331" s="1087"/>
      <c r="XX331" s="1087"/>
      <c r="XY331" s="1087"/>
      <c r="XZ331" s="1087"/>
      <c r="YA331" s="1087"/>
      <c r="YB331" s="1087"/>
      <c r="YC331" s="1087"/>
      <c r="YD331" s="1087"/>
      <c r="YE331" s="1087"/>
      <c r="YF331" s="1087"/>
      <c r="YG331" s="1087"/>
      <c r="YH331" s="1087"/>
      <c r="YI331" s="1087"/>
      <c r="YJ331" s="1087"/>
      <c r="YK331" s="1087"/>
      <c r="YL331" s="1087"/>
      <c r="YM331" s="1087"/>
      <c r="YN331" s="1087"/>
      <c r="YO331" s="1087"/>
      <c r="YP331" s="1087"/>
      <c r="YQ331" s="1087"/>
      <c r="YR331" s="1087"/>
      <c r="YS331" s="1087"/>
      <c r="YT331" s="1087"/>
      <c r="YU331" s="1087"/>
      <c r="YV331" s="1087"/>
      <c r="YW331" s="1087"/>
      <c r="YX331" s="1087"/>
      <c r="YY331" s="1087"/>
      <c r="YZ331" s="1087"/>
      <c r="ZA331" s="1087"/>
      <c r="ZB331" s="1087"/>
      <c r="ZC331" s="1087"/>
      <c r="ZD331" s="1087"/>
      <c r="ZE331" s="1087"/>
      <c r="ZF331" s="1087"/>
      <c r="ZG331" s="1087"/>
      <c r="ZH331" s="1087"/>
      <c r="ZI331" s="1087"/>
      <c r="ZJ331" s="1087"/>
      <c r="ZK331" s="1087"/>
      <c r="ZL331" s="1087"/>
      <c r="ZM331" s="1087"/>
      <c r="ZN331" s="1087"/>
      <c r="ZO331" s="1087"/>
      <c r="ZP331" s="1087"/>
      <c r="ZQ331" s="1087"/>
      <c r="ZR331" s="1087"/>
      <c r="ZS331" s="1087"/>
      <c r="ZT331" s="1087"/>
      <c r="ZU331" s="1087"/>
      <c r="ZV331" s="1087"/>
      <c r="ZW331" s="1087"/>
      <c r="ZX331" s="1087"/>
      <c r="ZY331" s="1087"/>
      <c r="ZZ331" s="1087"/>
      <c r="AAA331" s="1087"/>
      <c r="AAB331" s="1087"/>
      <c r="AAC331" s="1087"/>
      <c r="AAD331" s="1087"/>
      <c r="AAE331" s="1087"/>
      <c r="AAF331" s="1087"/>
      <c r="AAG331" s="1087"/>
      <c r="AAH331" s="1087"/>
      <c r="AAI331" s="1087"/>
      <c r="AAJ331" s="1087"/>
      <c r="AAK331" s="1087"/>
      <c r="AAL331" s="1087"/>
      <c r="AAM331" s="1087"/>
      <c r="AAN331" s="1087"/>
      <c r="AAO331" s="1087"/>
      <c r="AAP331" s="1087"/>
      <c r="AAQ331" s="1087"/>
      <c r="AAR331" s="1087"/>
      <c r="AAS331" s="1087"/>
      <c r="AAT331" s="1087"/>
      <c r="AAU331" s="1087"/>
      <c r="AAV331" s="1087"/>
      <c r="AAW331" s="1087"/>
      <c r="AAX331" s="1087"/>
      <c r="AAY331" s="1087"/>
      <c r="AAZ331" s="1087"/>
      <c r="ABA331" s="1087"/>
      <c r="ABB331" s="1087"/>
      <c r="ABC331" s="1087"/>
      <c r="ABD331" s="1087"/>
      <c r="ABE331" s="1087"/>
      <c r="ABF331" s="1087"/>
      <c r="ABG331" s="1087"/>
      <c r="ABH331" s="1087"/>
      <c r="ABI331" s="1087"/>
      <c r="ABJ331" s="1087"/>
      <c r="ABK331" s="1087"/>
      <c r="ABL331" s="1087"/>
      <c r="ABM331" s="1087"/>
      <c r="ABN331" s="1087"/>
      <c r="ABO331" s="1087"/>
      <c r="ABP331" s="1087"/>
      <c r="ABQ331" s="1087"/>
      <c r="ABR331" s="1087"/>
      <c r="ABS331" s="1087"/>
      <c r="ABT331" s="1087"/>
      <c r="ABU331" s="1087"/>
      <c r="ABV331" s="1087"/>
      <c r="ABW331" s="1087"/>
      <c r="ABX331" s="1087"/>
      <c r="ABY331" s="1087"/>
      <c r="ABZ331" s="1087"/>
      <c r="ACA331" s="1087"/>
      <c r="ACB331" s="1087"/>
      <c r="ACC331" s="1087"/>
      <c r="ACD331" s="1087"/>
      <c r="ACE331" s="1087"/>
      <c r="ACF331" s="1087"/>
      <c r="ACG331" s="1087"/>
      <c r="ACH331" s="1087"/>
      <c r="ACI331" s="1087"/>
      <c r="ACJ331" s="1087"/>
      <c r="ACK331" s="1087"/>
      <c r="ACL331" s="1087"/>
      <c r="ACM331" s="1087"/>
      <c r="ACN331" s="1087"/>
      <c r="ACO331" s="1087"/>
      <c r="ACP331" s="1087"/>
      <c r="ACQ331" s="1087"/>
      <c r="ACR331" s="1087"/>
      <c r="ACS331" s="1087"/>
      <c r="ACT331" s="1087"/>
      <c r="ACU331" s="1087"/>
      <c r="ACV331" s="1087"/>
      <c r="ACW331" s="1087"/>
      <c r="ACX331" s="1087"/>
      <c r="ACY331" s="1087"/>
      <c r="ACZ331" s="1087"/>
      <c r="ADA331" s="1087"/>
      <c r="ADB331" s="1087"/>
      <c r="ADC331" s="1087"/>
      <c r="ADD331" s="1087"/>
      <c r="ADE331" s="1087"/>
      <c r="ADF331" s="1087"/>
      <c r="ADG331" s="1087"/>
      <c r="ADH331" s="1087"/>
      <c r="ADI331" s="1087"/>
      <c r="ADJ331" s="1087"/>
      <c r="ADK331" s="1087"/>
      <c r="ADL331" s="1087"/>
      <c r="ADM331" s="1087"/>
      <c r="ADN331" s="1087"/>
      <c r="ADO331" s="1087"/>
      <c r="ADP331" s="1087"/>
      <c r="ADQ331" s="1087"/>
      <c r="ADR331" s="1087"/>
      <c r="ADS331" s="1087"/>
      <c r="ADT331" s="1087"/>
      <c r="ADU331" s="1087"/>
      <c r="ADV331" s="1087"/>
      <c r="ADW331" s="1087"/>
      <c r="ADX331" s="1087"/>
      <c r="ADY331" s="1087"/>
      <c r="ADZ331" s="1087"/>
      <c r="AEA331" s="1087"/>
      <c r="AEB331" s="1087"/>
      <c r="AEC331" s="1087"/>
      <c r="AED331" s="1087"/>
      <c r="AEE331" s="1087"/>
      <c r="AEF331" s="1087"/>
      <c r="AEG331" s="1087"/>
      <c r="AEH331" s="1087"/>
      <c r="AEI331" s="1087"/>
      <c r="AEJ331" s="1087"/>
      <c r="AEK331" s="1087"/>
      <c r="AEL331" s="1087"/>
      <c r="AEM331" s="1087"/>
      <c r="AEN331" s="1087"/>
      <c r="AEO331" s="1087"/>
      <c r="AEP331" s="1087"/>
      <c r="AEQ331" s="1087"/>
      <c r="AER331" s="1087"/>
      <c r="AES331" s="1087"/>
      <c r="AET331" s="1087"/>
      <c r="AEU331" s="1087"/>
      <c r="AEV331" s="1087"/>
      <c r="AEW331" s="1087"/>
      <c r="AEX331" s="1087"/>
      <c r="AEY331" s="1087"/>
      <c r="AEZ331" s="1087"/>
      <c r="AFA331" s="1087"/>
      <c r="AFB331" s="1087"/>
      <c r="AFC331" s="1087"/>
      <c r="AFD331" s="1087"/>
      <c r="AFE331" s="1087"/>
      <c r="AFF331" s="1087"/>
      <c r="AFG331" s="1087"/>
      <c r="AFH331" s="1087"/>
      <c r="AFI331" s="1087"/>
      <c r="AFJ331" s="1087"/>
      <c r="AFK331" s="1087"/>
      <c r="AFL331" s="1087"/>
      <c r="AFM331" s="1087"/>
      <c r="AFN331" s="1087"/>
      <c r="AFO331" s="1087"/>
      <c r="AFP331" s="1087"/>
      <c r="AFQ331" s="1087"/>
      <c r="AFR331" s="1087"/>
      <c r="AFS331" s="1087"/>
      <c r="AFT331" s="1087"/>
      <c r="AFU331" s="1087"/>
      <c r="AFV331" s="1087"/>
      <c r="AFW331" s="1087"/>
      <c r="AFX331" s="1087"/>
      <c r="AFY331" s="1087"/>
      <c r="AFZ331" s="1087"/>
      <c r="AGA331" s="1087"/>
      <c r="AGB331" s="1087"/>
      <c r="AGC331" s="1087"/>
      <c r="AGD331" s="1087"/>
      <c r="AGE331" s="1087"/>
      <c r="AGF331" s="1087"/>
      <c r="AGG331" s="1087"/>
      <c r="AGH331" s="1087"/>
      <c r="AGI331" s="1087"/>
      <c r="AGJ331" s="1087"/>
      <c r="AGK331" s="1087"/>
      <c r="AGL331" s="1087"/>
      <c r="AGM331" s="1087"/>
      <c r="AGN331" s="1087"/>
      <c r="AGO331" s="1087"/>
      <c r="AGP331" s="1087"/>
      <c r="AGQ331" s="1087"/>
      <c r="AGR331" s="1087"/>
      <c r="AGS331" s="1087"/>
      <c r="AGT331" s="1087"/>
      <c r="AGU331" s="1087"/>
      <c r="AGV331" s="1087"/>
      <c r="AGW331" s="1087"/>
      <c r="AGX331" s="1087"/>
      <c r="AGY331" s="1087"/>
      <c r="AGZ331" s="1087"/>
      <c r="AHA331" s="1087"/>
      <c r="AHB331" s="1087"/>
      <c r="AHC331" s="1087"/>
      <c r="AHD331" s="1087"/>
      <c r="AHE331" s="1087"/>
      <c r="AHF331" s="1087"/>
      <c r="AHG331" s="1087"/>
      <c r="AHH331" s="1087"/>
      <c r="AHI331" s="1087"/>
      <c r="AHJ331" s="1087"/>
      <c r="AHK331" s="1087"/>
      <c r="AHL331" s="1087"/>
      <c r="AHM331" s="1087"/>
      <c r="AHN331" s="1087"/>
      <c r="AHO331" s="1087"/>
      <c r="AHP331" s="1087"/>
      <c r="AHQ331" s="1087"/>
      <c r="AHR331" s="1087"/>
      <c r="AHS331" s="1087"/>
      <c r="AHT331" s="1087"/>
      <c r="AHU331" s="1087"/>
      <c r="AHV331" s="1087"/>
      <c r="AHW331" s="1087"/>
      <c r="AHX331" s="1087"/>
      <c r="AHY331" s="1087"/>
      <c r="AHZ331" s="1087"/>
      <c r="AIA331" s="1087"/>
      <c r="AIB331" s="1087"/>
      <c r="AIC331" s="1087"/>
      <c r="AID331" s="1087"/>
      <c r="AIE331" s="1087"/>
      <c r="AIF331" s="1087"/>
      <c r="AIG331" s="1087"/>
      <c r="AIH331" s="1087"/>
      <c r="AII331" s="1087"/>
      <c r="AIJ331" s="1087"/>
      <c r="AIK331" s="1087"/>
      <c r="AIL331" s="1087"/>
      <c r="AIM331" s="1087"/>
      <c r="AIN331" s="1087"/>
      <c r="AIO331" s="1087"/>
      <c r="AIP331" s="1087"/>
      <c r="AIQ331" s="1087"/>
      <c r="AIR331" s="1087"/>
      <c r="AIS331" s="1087"/>
      <c r="AIT331" s="1087"/>
      <c r="AIU331" s="1087"/>
      <c r="AIV331" s="1087"/>
      <c r="AIW331" s="1087"/>
      <c r="AIX331" s="1087"/>
      <c r="AIY331" s="1087"/>
      <c r="AIZ331" s="1087"/>
      <c r="AJA331" s="1087"/>
      <c r="AJB331" s="1087"/>
      <c r="AJC331" s="1087"/>
      <c r="AJD331" s="1087"/>
      <c r="AJE331" s="1087"/>
      <c r="AJF331" s="1087"/>
      <c r="AJG331" s="1087"/>
      <c r="AJH331" s="1087"/>
      <c r="AJI331" s="1087"/>
      <c r="AJJ331" s="1087"/>
      <c r="AJK331" s="1087"/>
      <c r="AJL331" s="1087"/>
      <c r="AJM331" s="1087"/>
      <c r="AJN331" s="1087"/>
      <c r="AJO331" s="1087"/>
      <c r="AJP331" s="1087"/>
      <c r="AJQ331" s="1087"/>
      <c r="AJR331" s="1087"/>
      <c r="AJS331" s="1087"/>
      <c r="AJT331" s="1087"/>
      <c r="AJU331" s="1087"/>
      <c r="AJV331" s="1087"/>
      <c r="AJW331" s="1087"/>
      <c r="AJX331" s="1087"/>
      <c r="AJY331" s="1087"/>
      <c r="AJZ331" s="1087"/>
      <c r="AKA331" s="1087"/>
      <c r="AKB331" s="1087"/>
      <c r="AKC331" s="1087"/>
      <c r="AKD331" s="1087"/>
      <c r="AKE331" s="1087"/>
      <c r="AKF331" s="1087"/>
      <c r="AKG331" s="1087"/>
      <c r="AKH331" s="1087"/>
      <c r="AKI331" s="1087"/>
      <c r="AKJ331" s="1087"/>
      <c r="AKK331" s="1087"/>
      <c r="AKL331" s="1087"/>
      <c r="AKM331" s="1087"/>
      <c r="AKN331" s="1087"/>
      <c r="AKO331" s="1087"/>
      <c r="AKP331" s="1087"/>
      <c r="AKQ331" s="1087"/>
      <c r="AKR331" s="1087"/>
      <c r="AKS331" s="1087"/>
      <c r="AKT331" s="1087"/>
      <c r="AKU331" s="1087"/>
      <c r="AKV331" s="1087"/>
      <c r="AKW331" s="1087"/>
      <c r="AKX331" s="1087"/>
      <c r="AKY331" s="1087"/>
      <c r="AKZ331" s="1087"/>
      <c r="ALA331" s="1087"/>
      <c r="ALB331" s="1087"/>
      <c r="ALC331" s="1087"/>
      <c r="ALD331" s="1087"/>
      <c r="ALE331" s="1087"/>
      <c r="ALF331" s="1087"/>
      <c r="ALG331" s="1087"/>
      <c r="ALH331" s="1087"/>
      <c r="ALI331" s="1087"/>
      <c r="ALJ331" s="1087"/>
      <c r="ALK331" s="1087"/>
      <c r="ALL331" s="1087"/>
      <c r="ALM331" s="1087"/>
      <c r="ALN331" s="1087"/>
      <c r="ALO331" s="1087"/>
      <c r="ALP331" s="1087"/>
      <c r="ALQ331" s="1087"/>
      <c r="ALR331" s="1087"/>
      <c r="ALS331" s="1087"/>
      <c r="ALT331" s="1087"/>
      <c r="ALU331" s="1087"/>
      <c r="ALV331" s="1087"/>
      <c r="ALW331" s="1087"/>
      <c r="ALX331" s="1087"/>
      <c r="ALY331" s="1087"/>
      <c r="ALZ331" s="1087"/>
      <c r="AMA331" s="1087"/>
      <c r="AMB331" s="1087"/>
      <c r="AMC331" s="1087"/>
      <c r="AMD331" s="1087"/>
      <c r="AME331" s="1087"/>
      <c r="AMF331" s="1087"/>
      <c r="AMG331" s="1087"/>
      <c r="AMH331" s="1087"/>
    </row>
    <row r="332" spans="1:1025" s="793" customFormat="1" ht="12" x14ac:dyDescent="0.2">
      <c r="A332" s="1113" t="s">
        <v>2935</v>
      </c>
      <c r="B332" s="793" t="s">
        <v>2936</v>
      </c>
      <c r="C332" s="1085">
        <v>230936288.80000001</v>
      </c>
      <c r="D332" s="1085">
        <v>-43463700</v>
      </c>
      <c r="E332" s="1085">
        <v>187472588.80000001</v>
      </c>
      <c r="F332" s="1085">
        <v>157172588.80000001</v>
      </c>
      <c r="G332" s="1085">
        <v>30300000</v>
      </c>
      <c r="H332" s="1357">
        <f t="shared" si="8"/>
        <v>0.83837637174613977</v>
      </c>
      <c r="I332" s="1087"/>
      <c r="J332" s="1087"/>
      <c r="K332" s="1087"/>
      <c r="L332" s="1087"/>
      <c r="M332" s="1087"/>
      <c r="N332" s="1087"/>
      <c r="O332" s="1087"/>
      <c r="P332" s="1087"/>
      <c r="Q332" s="1087"/>
      <c r="R332" s="1087"/>
      <c r="S332" s="1087"/>
      <c r="T332" s="1087"/>
      <c r="U332" s="1087"/>
      <c r="V332" s="1087"/>
      <c r="W332" s="1087"/>
      <c r="X332" s="1087"/>
      <c r="Y332" s="1087"/>
      <c r="Z332" s="1087"/>
      <c r="AA332" s="1087"/>
      <c r="AB332" s="1087"/>
      <c r="AC332" s="1087"/>
      <c r="AD332" s="1087"/>
      <c r="AE332" s="1087"/>
      <c r="AF332" s="1087"/>
      <c r="AG332" s="1087"/>
      <c r="AH332" s="1087"/>
      <c r="AI332" s="1087"/>
      <c r="AJ332" s="1087"/>
      <c r="AK332" s="1087"/>
      <c r="AL332" s="1087"/>
      <c r="AM332" s="1087"/>
      <c r="AN332" s="1087"/>
      <c r="AO332" s="1087"/>
      <c r="AP332" s="1087"/>
      <c r="AQ332" s="1087"/>
      <c r="AR332" s="1087"/>
      <c r="AS332" s="1087"/>
      <c r="AT332" s="1087"/>
      <c r="AU332" s="1087"/>
      <c r="AV332" s="1087"/>
      <c r="AW332" s="1087"/>
      <c r="AX332" s="1087"/>
      <c r="AY332" s="1087"/>
      <c r="AZ332" s="1087"/>
      <c r="BA332" s="1087"/>
      <c r="BB332" s="1087"/>
      <c r="BC332" s="1087"/>
      <c r="BD332" s="1087"/>
      <c r="BE332" s="1087"/>
      <c r="BF332" s="1087"/>
      <c r="BG332" s="1087"/>
      <c r="BH332" s="1087"/>
      <c r="BI332" s="1087"/>
      <c r="BJ332" s="1087"/>
      <c r="BK332" s="1087"/>
      <c r="BL332" s="1087"/>
      <c r="BM332" s="1087"/>
      <c r="BN332" s="1087"/>
      <c r="BO332" s="1087"/>
      <c r="BP332" s="1087"/>
      <c r="BQ332" s="1087"/>
      <c r="BR332" s="1087"/>
      <c r="BS332" s="1087"/>
      <c r="BT332" s="1087"/>
      <c r="BU332" s="1087"/>
      <c r="BV332" s="1087"/>
      <c r="BW332" s="1087"/>
      <c r="BX332" s="1087"/>
      <c r="BY332" s="1087"/>
      <c r="BZ332" s="1087"/>
      <c r="CA332" s="1087"/>
      <c r="CB332" s="1087"/>
      <c r="CC332" s="1087"/>
      <c r="CD332" s="1087"/>
      <c r="CE332" s="1087"/>
      <c r="CF332" s="1087"/>
      <c r="CG332" s="1087"/>
      <c r="CH332" s="1087"/>
      <c r="CI332" s="1087"/>
      <c r="CJ332" s="1087"/>
      <c r="CK332" s="1087"/>
      <c r="CL332" s="1087"/>
      <c r="CM332" s="1087"/>
      <c r="CN332" s="1087"/>
      <c r="CO332" s="1087"/>
      <c r="CP332" s="1087"/>
      <c r="CQ332" s="1087"/>
      <c r="CR332" s="1087"/>
      <c r="CS332" s="1087"/>
      <c r="CT332" s="1087"/>
      <c r="CU332" s="1087"/>
      <c r="CV332" s="1087"/>
      <c r="CW332" s="1087"/>
      <c r="CX332" s="1087"/>
      <c r="CY332" s="1087"/>
      <c r="CZ332" s="1087"/>
      <c r="DA332" s="1087"/>
      <c r="DB332" s="1087"/>
      <c r="DC332" s="1087"/>
      <c r="DD332" s="1087"/>
      <c r="DE332" s="1087"/>
      <c r="DF332" s="1087"/>
      <c r="DG332" s="1087"/>
      <c r="DH332" s="1087"/>
      <c r="DI332" s="1087"/>
      <c r="DJ332" s="1087"/>
      <c r="DK332" s="1087"/>
      <c r="DL332" s="1087"/>
      <c r="DM332" s="1087"/>
      <c r="DN332" s="1087"/>
      <c r="DO332" s="1087"/>
      <c r="DP332" s="1087"/>
      <c r="DQ332" s="1087"/>
      <c r="DR332" s="1087"/>
      <c r="DS332" s="1087"/>
      <c r="DT332" s="1087"/>
      <c r="DU332" s="1087"/>
      <c r="DV332" s="1087"/>
      <c r="DW332" s="1087"/>
      <c r="DX332" s="1087"/>
      <c r="DY332" s="1087"/>
      <c r="DZ332" s="1087"/>
      <c r="EA332" s="1087"/>
      <c r="EB332" s="1087"/>
      <c r="EC332" s="1087"/>
      <c r="ED332" s="1087"/>
      <c r="EE332" s="1087"/>
      <c r="EF332" s="1087"/>
      <c r="EG332" s="1087"/>
      <c r="EH332" s="1087"/>
      <c r="EI332" s="1087"/>
      <c r="EJ332" s="1087"/>
      <c r="EK332" s="1087"/>
      <c r="EL332" s="1087"/>
      <c r="EM332" s="1087"/>
      <c r="EN332" s="1087"/>
      <c r="EO332" s="1087"/>
      <c r="EP332" s="1087"/>
      <c r="EQ332" s="1087"/>
      <c r="ER332" s="1087"/>
      <c r="ES332" s="1087"/>
      <c r="ET332" s="1087"/>
      <c r="EU332" s="1087"/>
      <c r="EV332" s="1087"/>
      <c r="EW332" s="1087"/>
      <c r="EX332" s="1087"/>
      <c r="EY332" s="1087"/>
      <c r="EZ332" s="1087"/>
      <c r="FA332" s="1087"/>
      <c r="FB332" s="1087"/>
      <c r="FC332" s="1087"/>
      <c r="FD332" s="1087"/>
      <c r="FE332" s="1087"/>
      <c r="FF332" s="1087"/>
      <c r="FG332" s="1087"/>
      <c r="FH332" s="1087"/>
      <c r="FI332" s="1087"/>
      <c r="FJ332" s="1087"/>
      <c r="FK332" s="1087"/>
      <c r="FL332" s="1087"/>
      <c r="FM332" s="1087"/>
      <c r="FN332" s="1087"/>
      <c r="FO332" s="1087"/>
      <c r="FP332" s="1087"/>
      <c r="FQ332" s="1087"/>
      <c r="FR332" s="1087"/>
      <c r="FS332" s="1087"/>
      <c r="FT332" s="1087"/>
      <c r="FU332" s="1087"/>
      <c r="FV332" s="1087"/>
      <c r="FW332" s="1087"/>
      <c r="FX332" s="1087"/>
      <c r="FY332" s="1087"/>
      <c r="FZ332" s="1087"/>
      <c r="GA332" s="1087"/>
      <c r="GB332" s="1087"/>
      <c r="GC332" s="1087"/>
      <c r="GD332" s="1087"/>
      <c r="GE332" s="1087"/>
      <c r="GF332" s="1087"/>
      <c r="GG332" s="1087"/>
      <c r="GH332" s="1087"/>
      <c r="GI332" s="1087"/>
      <c r="GJ332" s="1087"/>
      <c r="GK332" s="1087"/>
      <c r="GL332" s="1087"/>
      <c r="GM332" s="1087"/>
      <c r="GN332" s="1087"/>
      <c r="GO332" s="1087"/>
      <c r="GP332" s="1087"/>
      <c r="GQ332" s="1087"/>
      <c r="GR332" s="1087"/>
      <c r="GS332" s="1087"/>
      <c r="GT332" s="1087"/>
      <c r="GU332" s="1087"/>
      <c r="GV332" s="1087"/>
      <c r="GW332" s="1087"/>
      <c r="GX332" s="1087"/>
      <c r="GY332" s="1087"/>
      <c r="GZ332" s="1087"/>
      <c r="HA332" s="1087"/>
      <c r="HB332" s="1087"/>
      <c r="HC332" s="1087"/>
      <c r="HD332" s="1087"/>
      <c r="HE332" s="1087"/>
      <c r="HF332" s="1087"/>
      <c r="HG332" s="1087"/>
      <c r="HH332" s="1087"/>
      <c r="HI332" s="1087"/>
      <c r="HJ332" s="1087"/>
      <c r="HK332" s="1087"/>
      <c r="HL332" s="1087"/>
      <c r="HM332" s="1087"/>
      <c r="HN332" s="1087"/>
      <c r="HO332" s="1087"/>
      <c r="HP332" s="1087"/>
      <c r="HQ332" s="1087"/>
      <c r="HR332" s="1087"/>
      <c r="HS332" s="1087"/>
      <c r="HT332" s="1087"/>
      <c r="HU332" s="1087"/>
      <c r="HV332" s="1087"/>
      <c r="HW332" s="1087"/>
      <c r="HX332" s="1087"/>
      <c r="HY332" s="1087"/>
      <c r="HZ332" s="1087"/>
      <c r="IA332" s="1087"/>
      <c r="IB332" s="1087"/>
      <c r="IC332" s="1087"/>
      <c r="ID332" s="1087"/>
      <c r="IE332" s="1087"/>
      <c r="IF332" s="1087"/>
      <c r="IG332" s="1087"/>
      <c r="IH332" s="1087"/>
      <c r="II332" s="1087"/>
      <c r="IJ332" s="1087"/>
      <c r="IK332" s="1087"/>
      <c r="IL332" s="1087"/>
      <c r="IM332" s="1087"/>
      <c r="IN332" s="1087"/>
      <c r="IO332" s="1087"/>
      <c r="IP332" s="1087"/>
      <c r="IQ332" s="1087"/>
      <c r="IR332" s="1087"/>
      <c r="IS332" s="1087"/>
      <c r="IT332" s="1087"/>
      <c r="IU332" s="1087"/>
      <c r="IV332" s="1087"/>
      <c r="IW332" s="1087"/>
      <c r="IX332" s="1087"/>
      <c r="IY332" s="1087"/>
      <c r="IZ332" s="1087"/>
      <c r="JA332" s="1087"/>
      <c r="JB332" s="1087"/>
      <c r="JC332" s="1087"/>
      <c r="JD332" s="1087"/>
      <c r="JE332" s="1087"/>
      <c r="JF332" s="1087"/>
      <c r="JG332" s="1087"/>
      <c r="JH332" s="1087"/>
      <c r="JI332" s="1087"/>
      <c r="JJ332" s="1087"/>
      <c r="JK332" s="1087"/>
      <c r="JL332" s="1087"/>
      <c r="JM332" s="1087"/>
      <c r="JN332" s="1087"/>
      <c r="JO332" s="1087"/>
      <c r="JP332" s="1087"/>
      <c r="JQ332" s="1087"/>
      <c r="JR332" s="1087"/>
      <c r="JS332" s="1087"/>
      <c r="JT332" s="1087"/>
      <c r="JU332" s="1087"/>
      <c r="JV332" s="1087"/>
      <c r="JW332" s="1087"/>
      <c r="JX332" s="1087"/>
      <c r="JY332" s="1087"/>
      <c r="JZ332" s="1087"/>
      <c r="KA332" s="1087"/>
      <c r="KB332" s="1087"/>
      <c r="KC332" s="1087"/>
      <c r="KD332" s="1087"/>
      <c r="KE332" s="1087"/>
      <c r="KF332" s="1087"/>
      <c r="KG332" s="1087"/>
      <c r="KH332" s="1087"/>
      <c r="KI332" s="1087"/>
      <c r="KJ332" s="1087"/>
      <c r="KK332" s="1087"/>
      <c r="KL332" s="1087"/>
      <c r="KM332" s="1087"/>
      <c r="KN332" s="1087"/>
      <c r="KO332" s="1087"/>
      <c r="KP332" s="1087"/>
      <c r="KQ332" s="1087"/>
      <c r="KR332" s="1087"/>
      <c r="KS332" s="1087"/>
      <c r="KT332" s="1087"/>
      <c r="KU332" s="1087"/>
      <c r="KV332" s="1087"/>
      <c r="KW332" s="1087"/>
      <c r="KX332" s="1087"/>
      <c r="KY332" s="1087"/>
      <c r="KZ332" s="1087"/>
      <c r="LA332" s="1087"/>
      <c r="LB332" s="1087"/>
      <c r="LC332" s="1087"/>
      <c r="LD332" s="1087"/>
      <c r="LE332" s="1087"/>
      <c r="LF332" s="1087"/>
      <c r="LG332" s="1087"/>
      <c r="LH332" s="1087"/>
      <c r="LI332" s="1087"/>
      <c r="LJ332" s="1087"/>
      <c r="LK332" s="1087"/>
      <c r="LL332" s="1087"/>
      <c r="LM332" s="1087"/>
      <c r="LN332" s="1087"/>
      <c r="LO332" s="1087"/>
      <c r="LP332" s="1087"/>
      <c r="LQ332" s="1087"/>
      <c r="LR332" s="1087"/>
      <c r="LS332" s="1087"/>
      <c r="LT332" s="1087"/>
      <c r="LU332" s="1087"/>
      <c r="LV332" s="1087"/>
      <c r="LW332" s="1087"/>
      <c r="LX332" s="1087"/>
      <c r="LY332" s="1087"/>
      <c r="LZ332" s="1087"/>
      <c r="MA332" s="1087"/>
      <c r="MB332" s="1087"/>
      <c r="MC332" s="1087"/>
      <c r="MD332" s="1087"/>
      <c r="ME332" s="1087"/>
      <c r="MF332" s="1087"/>
      <c r="MG332" s="1087"/>
      <c r="MH332" s="1087"/>
      <c r="MI332" s="1087"/>
      <c r="MJ332" s="1087"/>
      <c r="MK332" s="1087"/>
      <c r="ML332" s="1087"/>
      <c r="MM332" s="1087"/>
      <c r="MN332" s="1087"/>
      <c r="MO332" s="1087"/>
      <c r="MP332" s="1087"/>
      <c r="MQ332" s="1087"/>
      <c r="MR332" s="1087"/>
      <c r="MS332" s="1087"/>
      <c r="MT332" s="1087"/>
      <c r="MU332" s="1087"/>
      <c r="MV332" s="1087"/>
      <c r="MW332" s="1087"/>
      <c r="MX332" s="1087"/>
      <c r="MY332" s="1087"/>
      <c r="MZ332" s="1087"/>
      <c r="NA332" s="1087"/>
      <c r="NB332" s="1087"/>
      <c r="NC332" s="1087"/>
      <c r="ND332" s="1087"/>
      <c r="NE332" s="1087"/>
      <c r="NF332" s="1087"/>
      <c r="NG332" s="1087"/>
      <c r="NH332" s="1087"/>
      <c r="NI332" s="1087"/>
      <c r="NJ332" s="1087"/>
      <c r="NK332" s="1087"/>
      <c r="NL332" s="1087"/>
      <c r="NM332" s="1087"/>
      <c r="NN332" s="1087"/>
      <c r="NO332" s="1087"/>
      <c r="NP332" s="1087"/>
      <c r="NQ332" s="1087"/>
      <c r="NR332" s="1087"/>
      <c r="NS332" s="1087"/>
      <c r="NT332" s="1087"/>
      <c r="NU332" s="1087"/>
      <c r="NV332" s="1087"/>
      <c r="NW332" s="1087"/>
      <c r="NX332" s="1087"/>
      <c r="NY332" s="1087"/>
      <c r="NZ332" s="1087"/>
      <c r="OA332" s="1087"/>
      <c r="OB332" s="1087"/>
      <c r="OC332" s="1087"/>
      <c r="OD332" s="1087"/>
      <c r="OE332" s="1087"/>
      <c r="OF332" s="1087"/>
      <c r="OG332" s="1087"/>
      <c r="OH332" s="1087"/>
      <c r="OI332" s="1087"/>
      <c r="OJ332" s="1087"/>
      <c r="OK332" s="1087"/>
      <c r="OL332" s="1087"/>
      <c r="OM332" s="1087"/>
      <c r="ON332" s="1087"/>
      <c r="OO332" s="1087"/>
      <c r="OP332" s="1087"/>
      <c r="OQ332" s="1087"/>
      <c r="OR332" s="1087"/>
      <c r="OS332" s="1087"/>
      <c r="OT332" s="1087"/>
      <c r="OU332" s="1087"/>
      <c r="OV332" s="1087"/>
      <c r="OW332" s="1087"/>
      <c r="OX332" s="1087"/>
      <c r="OY332" s="1087"/>
      <c r="OZ332" s="1087"/>
      <c r="PA332" s="1087"/>
      <c r="PB332" s="1087"/>
      <c r="PC332" s="1087"/>
      <c r="PD332" s="1087"/>
      <c r="PE332" s="1087"/>
      <c r="PF332" s="1087"/>
      <c r="PG332" s="1087"/>
      <c r="PH332" s="1087"/>
      <c r="PI332" s="1087"/>
      <c r="PJ332" s="1087"/>
      <c r="PK332" s="1087"/>
      <c r="PL332" s="1087"/>
      <c r="PM332" s="1087"/>
      <c r="PN332" s="1087"/>
      <c r="PO332" s="1087"/>
      <c r="PP332" s="1087"/>
      <c r="PQ332" s="1087"/>
      <c r="PR332" s="1087"/>
      <c r="PS332" s="1087"/>
      <c r="PT332" s="1087"/>
      <c r="PU332" s="1087"/>
      <c r="PV332" s="1087"/>
      <c r="PW332" s="1087"/>
      <c r="PX332" s="1087"/>
      <c r="PY332" s="1087"/>
      <c r="PZ332" s="1087"/>
      <c r="QA332" s="1087"/>
      <c r="QB332" s="1087"/>
      <c r="QC332" s="1087"/>
      <c r="QD332" s="1087"/>
      <c r="QE332" s="1087"/>
      <c r="QF332" s="1087"/>
      <c r="QG332" s="1087"/>
      <c r="QH332" s="1087"/>
      <c r="QI332" s="1087"/>
      <c r="QJ332" s="1087"/>
      <c r="QK332" s="1087"/>
      <c r="QL332" s="1087"/>
      <c r="QM332" s="1087"/>
      <c r="QN332" s="1087"/>
      <c r="QO332" s="1087"/>
      <c r="QP332" s="1087"/>
      <c r="QQ332" s="1087"/>
      <c r="QR332" s="1087"/>
      <c r="QS332" s="1087"/>
      <c r="QT332" s="1087"/>
      <c r="QU332" s="1087"/>
      <c r="QV332" s="1087"/>
      <c r="QW332" s="1087"/>
      <c r="QX332" s="1087"/>
      <c r="QY332" s="1087"/>
      <c r="QZ332" s="1087"/>
      <c r="RA332" s="1087"/>
      <c r="RB332" s="1087"/>
      <c r="RC332" s="1087"/>
      <c r="RD332" s="1087"/>
      <c r="RE332" s="1087"/>
      <c r="RF332" s="1087"/>
      <c r="RG332" s="1087"/>
      <c r="RH332" s="1087"/>
      <c r="RI332" s="1087"/>
      <c r="RJ332" s="1087"/>
      <c r="RK332" s="1087"/>
      <c r="RL332" s="1087"/>
      <c r="RM332" s="1087"/>
      <c r="RN332" s="1087"/>
      <c r="RO332" s="1087"/>
      <c r="RP332" s="1087"/>
      <c r="RQ332" s="1087"/>
      <c r="RR332" s="1087"/>
      <c r="RS332" s="1087"/>
      <c r="RT332" s="1087"/>
      <c r="RU332" s="1087"/>
      <c r="RV332" s="1087"/>
      <c r="RW332" s="1087"/>
      <c r="RX332" s="1087"/>
      <c r="RY332" s="1087"/>
      <c r="RZ332" s="1087"/>
      <c r="SA332" s="1087"/>
      <c r="SB332" s="1087"/>
      <c r="SC332" s="1087"/>
      <c r="SD332" s="1087"/>
      <c r="SE332" s="1087"/>
      <c r="SF332" s="1087"/>
      <c r="SG332" s="1087"/>
      <c r="SH332" s="1087"/>
      <c r="SI332" s="1087"/>
      <c r="SJ332" s="1087"/>
      <c r="SK332" s="1087"/>
      <c r="SL332" s="1087"/>
      <c r="SM332" s="1087"/>
      <c r="SN332" s="1087"/>
      <c r="SO332" s="1087"/>
      <c r="SP332" s="1087"/>
      <c r="SQ332" s="1087"/>
      <c r="SR332" s="1087"/>
      <c r="SS332" s="1087"/>
      <c r="ST332" s="1087"/>
      <c r="SU332" s="1087"/>
      <c r="SV332" s="1087"/>
      <c r="SW332" s="1087"/>
      <c r="SX332" s="1087"/>
      <c r="SY332" s="1087"/>
      <c r="SZ332" s="1087"/>
      <c r="TA332" s="1087"/>
      <c r="TB332" s="1087"/>
      <c r="TC332" s="1087"/>
      <c r="TD332" s="1087"/>
      <c r="TE332" s="1087"/>
      <c r="TF332" s="1087"/>
      <c r="TG332" s="1087"/>
      <c r="TH332" s="1087"/>
      <c r="TI332" s="1087"/>
      <c r="TJ332" s="1087"/>
      <c r="TK332" s="1087"/>
      <c r="TL332" s="1087"/>
      <c r="TM332" s="1087"/>
      <c r="TN332" s="1087"/>
      <c r="TO332" s="1087"/>
      <c r="TP332" s="1087"/>
      <c r="TQ332" s="1087"/>
      <c r="TR332" s="1087"/>
      <c r="TS332" s="1087"/>
      <c r="TT332" s="1087"/>
      <c r="TU332" s="1087"/>
      <c r="TV332" s="1087"/>
      <c r="TW332" s="1087"/>
      <c r="TX332" s="1087"/>
      <c r="TY332" s="1087"/>
      <c r="TZ332" s="1087"/>
      <c r="UA332" s="1087"/>
      <c r="UB332" s="1087"/>
      <c r="UC332" s="1087"/>
      <c r="UD332" s="1087"/>
      <c r="UE332" s="1087"/>
      <c r="UF332" s="1087"/>
      <c r="UG332" s="1087"/>
      <c r="UH332" s="1087"/>
      <c r="UI332" s="1087"/>
      <c r="UJ332" s="1087"/>
      <c r="UK332" s="1087"/>
      <c r="UL332" s="1087"/>
      <c r="UM332" s="1087"/>
      <c r="UN332" s="1087"/>
      <c r="UO332" s="1087"/>
      <c r="UP332" s="1087"/>
      <c r="UQ332" s="1087"/>
      <c r="UR332" s="1087"/>
      <c r="US332" s="1087"/>
      <c r="UT332" s="1087"/>
      <c r="UU332" s="1087"/>
      <c r="UV332" s="1087"/>
      <c r="UW332" s="1087"/>
      <c r="UX332" s="1087"/>
      <c r="UY332" s="1087"/>
      <c r="UZ332" s="1087"/>
      <c r="VA332" s="1087"/>
      <c r="VB332" s="1087"/>
      <c r="VC332" s="1087"/>
      <c r="VD332" s="1087"/>
      <c r="VE332" s="1087"/>
      <c r="VF332" s="1087"/>
      <c r="VG332" s="1087"/>
      <c r="VH332" s="1087"/>
      <c r="VI332" s="1087"/>
      <c r="VJ332" s="1087"/>
      <c r="VK332" s="1087"/>
      <c r="VL332" s="1087"/>
      <c r="VM332" s="1087"/>
      <c r="VN332" s="1087"/>
      <c r="VO332" s="1087"/>
      <c r="VP332" s="1087"/>
      <c r="VQ332" s="1087"/>
      <c r="VR332" s="1087"/>
      <c r="VS332" s="1087"/>
      <c r="VT332" s="1087"/>
      <c r="VU332" s="1087"/>
      <c r="VV332" s="1087"/>
      <c r="VW332" s="1087"/>
      <c r="VX332" s="1087"/>
      <c r="VY332" s="1087"/>
      <c r="VZ332" s="1087"/>
      <c r="WA332" s="1087"/>
      <c r="WB332" s="1087"/>
      <c r="WC332" s="1087"/>
      <c r="WD332" s="1087"/>
      <c r="WE332" s="1087"/>
      <c r="WF332" s="1087"/>
      <c r="WG332" s="1087"/>
      <c r="WH332" s="1087"/>
      <c r="WI332" s="1087"/>
      <c r="WJ332" s="1087"/>
      <c r="WK332" s="1087"/>
      <c r="WL332" s="1087"/>
      <c r="WM332" s="1087"/>
      <c r="WN332" s="1087"/>
      <c r="WO332" s="1087"/>
      <c r="WP332" s="1087"/>
      <c r="WQ332" s="1087"/>
      <c r="WR332" s="1087"/>
      <c r="WS332" s="1087"/>
      <c r="WT332" s="1087"/>
      <c r="WU332" s="1087"/>
      <c r="WV332" s="1087"/>
      <c r="WW332" s="1087"/>
      <c r="WX332" s="1087"/>
      <c r="WY332" s="1087"/>
      <c r="WZ332" s="1087"/>
      <c r="XA332" s="1087"/>
      <c r="XB332" s="1087"/>
      <c r="XC332" s="1087"/>
      <c r="XD332" s="1087"/>
      <c r="XE332" s="1087"/>
      <c r="XF332" s="1087"/>
      <c r="XG332" s="1087"/>
      <c r="XH332" s="1087"/>
      <c r="XI332" s="1087"/>
      <c r="XJ332" s="1087"/>
      <c r="XK332" s="1087"/>
      <c r="XL332" s="1087"/>
      <c r="XM332" s="1087"/>
      <c r="XN332" s="1087"/>
      <c r="XO332" s="1087"/>
      <c r="XP332" s="1087"/>
      <c r="XQ332" s="1087"/>
      <c r="XR332" s="1087"/>
      <c r="XS332" s="1087"/>
      <c r="XT332" s="1087"/>
      <c r="XU332" s="1087"/>
      <c r="XV332" s="1087"/>
      <c r="XW332" s="1087"/>
      <c r="XX332" s="1087"/>
      <c r="XY332" s="1087"/>
      <c r="XZ332" s="1087"/>
      <c r="YA332" s="1087"/>
      <c r="YB332" s="1087"/>
      <c r="YC332" s="1087"/>
      <c r="YD332" s="1087"/>
      <c r="YE332" s="1087"/>
      <c r="YF332" s="1087"/>
      <c r="YG332" s="1087"/>
      <c r="YH332" s="1087"/>
      <c r="YI332" s="1087"/>
      <c r="YJ332" s="1087"/>
      <c r="YK332" s="1087"/>
      <c r="YL332" s="1087"/>
      <c r="YM332" s="1087"/>
      <c r="YN332" s="1087"/>
      <c r="YO332" s="1087"/>
      <c r="YP332" s="1087"/>
      <c r="YQ332" s="1087"/>
      <c r="YR332" s="1087"/>
      <c r="YS332" s="1087"/>
      <c r="YT332" s="1087"/>
      <c r="YU332" s="1087"/>
      <c r="YV332" s="1087"/>
      <c r="YW332" s="1087"/>
      <c r="YX332" s="1087"/>
      <c r="YY332" s="1087"/>
      <c r="YZ332" s="1087"/>
      <c r="ZA332" s="1087"/>
      <c r="ZB332" s="1087"/>
      <c r="ZC332" s="1087"/>
      <c r="ZD332" s="1087"/>
      <c r="ZE332" s="1087"/>
      <c r="ZF332" s="1087"/>
      <c r="ZG332" s="1087"/>
      <c r="ZH332" s="1087"/>
      <c r="ZI332" s="1087"/>
      <c r="ZJ332" s="1087"/>
      <c r="ZK332" s="1087"/>
      <c r="ZL332" s="1087"/>
      <c r="ZM332" s="1087"/>
      <c r="ZN332" s="1087"/>
      <c r="ZO332" s="1087"/>
      <c r="ZP332" s="1087"/>
      <c r="ZQ332" s="1087"/>
      <c r="ZR332" s="1087"/>
      <c r="ZS332" s="1087"/>
      <c r="ZT332" s="1087"/>
      <c r="ZU332" s="1087"/>
      <c r="ZV332" s="1087"/>
      <c r="ZW332" s="1087"/>
      <c r="ZX332" s="1087"/>
      <c r="ZY332" s="1087"/>
      <c r="ZZ332" s="1087"/>
      <c r="AAA332" s="1087"/>
      <c r="AAB332" s="1087"/>
      <c r="AAC332" s="1087"/>
      <c r="AAD332" s="1087"/>
      <c r="AAE332" s="1087"/>
      <c r="AAF332" s="1087"/>
      <c r="AAG332" s="1087"/>
      <c r="AAH332" s="1087"/>
      <c r="AAI332" s="1087"/>
      <c r="AAJ332" s="1087"/>
      <c r="AAK332" s="1087"/>
      <c r="AAL332" s="1087"/>
      <c r="AAM332" s="1087"/>
      <c r="AAN332" s="1087"/>
      <c r="AAO332" s="1087"/>
      <c r="AAP332" s="1087"/>
      <c r="AAQ332" s="1087"/>
      <c r="AAR332" s="1087"/>
      <c r="AAS332" s="1087"/>
      <c r="AAT332" s="1087"/>
      <c r="AAU332" s="1087"/>
      <c r="AAV332" s="1087"/>
      <c r="AAW332" s="1087"/>
      <c r="AAX332" s="1087"/>
      <c r="AAY332" s="1087"/>
      <c r="AAZ332" s="1087"/>
      <c r="ABA332" s="1087"/>
      <c r="ABB332" s="1087"/>
      <c r="ABC332" s="1087"/>
      <c r="ABD332" s="1087"/>
      <c r="ABE332" s="1087"/>
      <c r="ABF332" s="1087"/>
      <c r="ABG332" s="1087"/>
      <c r="ABH332" s="1087"/>
      <c r="ABI332" s="1087"/>
      <c r="ABJ332" s="1087"/>
      <c r="ABK332" s="1087"/>
      <c r="ABL332" s="1087"/>
      <c r="ABM332" s="1087"/>
      <c r="ABN332" s="1087"/>
      <c r="ABO332" s="1087"/>
      <c r="ABP332" s="1087"/>
      <c r="ABQ332" s="1087"/>
      <c r="ABR332" s="1087"/>
      <c r="ABS332" s="1087"/>
      <c r="ABT332" s="1087"/>
      <c r="ABU332" s="1087"/>
      <c r="ABV332" s="1087"/>
      <c r="ABW332" s="1087"/>
      <c r="ABX332" s="1087"/>
      <c r="ABY332" s="1087"/>
      <c r="ABZ332" s="1087"/>
      <c r="ACA332" s="1087"/>
      <c r="ACB332" s="1087"/>
      <c r="ACC332" s="1087"/>
      <c r="ACD332" s="1087"/>
      <c r="ACE332" s="1087"/>
      <c r="ACF332" s="1087"/>
      <c r="ACG332" s="1087"/>
      <c r="ACH332" s="1087"/>
      <c r="ACI332" s="1087"/>
      <c r="ACJ332" s="1087"/>
      <c r="ACK332" s="1087"/>
      <c r="ACL332" s="1087"/>
      <c r="ACM332" s="1087"/>
      <c r="ACN332" s="1087"/>
      <c r="ACO332" s="1087"/>
      <c r="ACP332" s="1087"/>
      <c r="ACQ332" s="1087"/>
      <c r="ACR332" s="1087"/>
      <c r="ACS332" s="1087"/>
      <c r="ACT332" s="1087"/>
      <c r="ACU332" s="1087"/>
      <c r="ACV332" s="1087"/>
      <c r="ACW332" s="1087"/>
      <c r="ACX332" s="1087"/>
      <c r="ACY332" s="1087"/>
      <c r="ACZ332" s="1087"/>
      <c r="ADA332" s="1087"/>
      <c r="ADB332" s="1087"/>
      <c r="ADC332" s="1087"/>
      <c r="ADD332" s="1087"/>
      <c r="ADE332" s="1087"/>
      <c r="ADF332" s="1087"/>
      <c r="ADG332" s="1087"/>
      <c r="ADH332" s="1087"/>
      <c r="ADI332" s="1087"/>
      <c r="ADJ332" s="1087"/>
      <c r="ADK332" s="1087"/>
      <c r="ADL332" s="1087"/>
      <c r="ADM332" s="1087"/>
      <c r="ADN332" s="1087"/>
      <c r="ADO332" s="1087"/>
      <c r="ADP332" s="1087"/>
      <c r="ADQ332" s="1087"/>
      <c r="ADR332" s="1087"/>
      <c r="ADS332" s="1087"/>
      <c r="ADT332" s="1087"/>
      <c r="ADU332" s="1087"/>
      <c r="ADV332" s="1087"/>
      <c r="ADW332" s="1087"/>
      <c r="ADX332" s="1087"/>
      <c r="ADY332" s="1087"/>
      <c r="ADZ332" s="1087"/>
      <c r="AEA332" s="1087"/>
      <c r="AEB332" s="1087"/>
      <c r="AEC332" s="1087"/>
      <c r="AED332" s="1087"/>
      <c r="AEE332" s="1087"/>
      <c r="AEF332" s="1087"/>
      <c r="AEG332" s="1087"/>
      <c r="AEH332" s="1087"/>
      <c r="AEI332" s="1087"/>
      <c r="AEJ332" s="1087"/>
      <c r="AEK332" s="1087"/>
      <c r="AEL332" s="1087"/>
      <c r="AEM332" s="1087"/>
      <c r="AEN332" s="1087"/>
      <c r="AEO332" s="1087"/>
      <c r="AEP332" s="1087"/>
      <c r="AEQ332" s="1087"/>
      <c r="AER332" s="1087"/>
      <c r="AES332" s="1087"/>
      <c r="AET332" s="1087"/>
      <c r="AEU332" s="1087"/>
      <c r="AEV332" s="1087"/>
      <c r="AEW332" s="1087"/>
      <c r="AEX332" s="1087"/>
      <c r="AEY332" s="1087"/>
      <c r="AEZ332" s="1087"/>
      <c r="AFA332" s="1087"/>
      <c r="AFB332" s="1087"/>
      <c r="AFC332" s="1087"/>
      <c r="AFD332" s="1087"/>
      <c r="AFE332" s="1087"/>
      <c r="AFF332" s="1087"/>
      <c r="AFG332" s="1087"/>
      <c r="AFH332" s="1087"/>
      <c r="AFI332" s="1087"/>
      <c r="AFJ332" s="1087"/>
      <c r="AFK332" s="1087"/>
      <c r="AFL332" s="1087"/>
      <c r="AFM332" s="1087"/>
      <c r="AFN332" s="1087"/>
      <c r="AFO332" s="1087"/>
      <c r="AFP332" s="1087"/>
      <c r="AFQ332" s="1087"/>
      <c r="AFR332" s="1087"/>
      <c r="AFS332" s="1087"/>
      <c r="AFT332" s="1087"/>
      <c r="AFU332" s="1087"/>
      <c r="AFV332" s="1087"/>
      <c r="AFW332" s="1087"/>
      <c r="AFX332" s="1087"/>
      <c r="AFY332" s="1087"/>
      <c r="AFZ332" s="1087"/>
      <c r="AGA332" s="1087"/>
      <c r="AGB332" s="1087"/>
      <c r="AGC332" s="1087"/>
      <c r="AGD332" s="1087"/>
      <c r="AGE332" s="1087"/>
      <c r="AGF332" s="1087"/>
      <c r="AGG332" s="1087"/>
      <c r="AGH332" s="1087"/>
      <c r="AGI332" s="1087"/>
      <c r="AGJ332" s="1087"/>
      <c r="AGK332" s="1087"/>
      <c r="AGL332" s="1087"/>
      <c r="AGM332" s="1087"/>
      <c r="AGN332" s="1087"/>
      <c r="AGO332" s="1087"/>
      <c r="AGP332" s="1087"/>
      <c r="AGQ332" s="1087"/>
      <c r="AGR332" s="1087"/>
      <c r="AGS332" s="1087"/>
      <c r="AGT332" s="1087"/>
      <c r="AGU332" s="1087"/>
      <c r="AGV332" s="1087"/>
      <c r="AGW332" s="1087"/>
      <c r="AGX332" s="1087"/>
      <c r="AGY332" s="1087"/>
      <c r="AGZ332" s="1087"/>
      <c r="AHA332" s="1087"/>
      <c r="AHB332" s="1087"/>
      <c r="AHC332" s="1087"/>
      <c r="AHD332" s="1087"/>
      <c r="AHE332" s="1087"/>
      <c r="AHF332" s="1087"/>
      <c r="AHG332" s="1087"/>
      <c r="AHH332" s="1087"/>
      <c r="AHI332" s="1087"/>
      <c r="AHJ332" s="1087"/>
      <c r="AHK332" s="1087"/>
      <c r="AHL332" s="1087"/>
      <c r="AHM332" s="1087"/>
      <c r="AHN332" s="1087"/>
      <c r="AHO332" s="1087"/>
      <c r="AHP332" s="1087"/>
      <c r="AHQ332" s="1087"/>
      <c r="AHR332" s="1087"/>
      <c r="AHS332" s="1087"/>
      <c r="AHT332" s="1087"/>
      <c r="AHU332" s="1087"/>
      <c r="AHV332" s="1087"/>
      <c r="AHW332" s="1087"/>
      <c r="AHX332" s="1087"/>
      <c r="AHY332" s="1087"/>
      <c r="AHZ332" s="1087"/>
      <c r="AIA332" s="1087"/>
      <c r="AIB332" s="1087"/>
      <c r="AIC332" s="1087"/>
      <c r="AID332" s="1087"/>
      <c r="AIE332" s="1087"/>
      <c r="AIF332" s="1087"/>
      <c r="AIG332" s="1087"/>
      <c r="AIH332" s="1087"/>
      <c r="AII332" s="1087"/>
      <c r="AIJ332" s="1087"/>
      <c r="AIK332" s="1087"/>
      <c r="AIL332" s="1087"/>
      <c r="AIM332" s="1087"/>
      <c r="AIN332" s="1087"/>
      <c r="AIO332" s="1087"/>
      <c r="AIP332" s="1087"/>
      <c r="AIQ332" s="1087"/>
      <c r="AIR332" s="1087"/>
      <c r="AIS332" s="1087"/>
      <c r="AIT332" s="1087"/>
      <c r="AIU332" s="1087"/>
      <c r="AIV332" s="1087"/>
      <c r="AIW332" s="1087"/>
      <c r="AIX332" s="1087"/>
      <c r="AIY332" s="1087"/>
      <c r="AIZ332" s="1087"/>
      <c r="AJA332" s="1087"/>
      <c r="AJB332" s="1087"/>
      <c r="AJC332" s="1087"/>
      <c r="AJD332" s="1087"/>
      <c r="AJE332" s="1087"/>
      <c r="AJF332" s="1087"/>
      <c r="AJG332" s="1087"/>
      <c r="AJH332" s="1087"/>
      <c r="AJI332" s="1087"/>
      <c r="AJJ332" s="1087"/>
      <c r="AJK332" s="1087"/>
      <c r="AJL332" s="1087"/>
      <c r="AJM332" s="1087"/>
      <c r="AJN332" s="1087"/>
      <c r="AJO332" s="1087"/>
      <c r="AJP332" s="1087"/>
      <c r="AJQ332" s="1087"/>
      <c r="AJR332" s="1087"/>
      <c r="AJS332" s="1087"/>
      <c r="AJT332" s="1087"/>
      <c r="AJU332" s="1087"/>
      <c r="AJV332" s="1087"/>
      <c r="AJW332" s="1087"/>
      <c r="AJX332" s="1087"/>
      <c r="AJY332" s="1087"/>
      <c r="AJZ332" s="1087"/>
      <c r="AKA332" s="1087"/>
      <c r="AKB332" s="1087"/>
      <c r="AKC332" s="1087"/>
      <c r="AKD332" s="1087"/>
      <c r="AKE332" s="1087"/>
      <c r="AKF332" s="1087"/>
      <c r="AKG332" s="1087"/>
      <c r="AKH332" s="1087"/>
      <c r="AKI332" s="1087"/>
      <c r="AKJ332" s="1087"/>
      <c r="AKK332" s="1087"/>
      <c r="AKL332" s="1087"/>
      <c r="AKM332" s="1087"/>
      <c r="AKN332" s="1087"/>
      <c r="AKO332" s="1087"/>
      <c r="AKP332" s="1087"/>
      <c r="AKQ332" s="1087"/>
      <c r="AKR332" s="1087"/>
      <c r="AKS332" s="1087"/>
      <c r="AKT332" s="1087"/>
      <c r="AKU332" s="1087"/>
      <c r="AKV332" s="1087"/>
      <c r="AKW332" s="1087"/>
      <c r="AKX332" s="1087"/>
      <c r="AKY332" s="1087"/>
      <c r="AKZ332" s="1087"/>
      <c r="ALA332" s="1087"/>
      <c r="ALB332" s="1087"/>
      <c r="ALC332" s="1087"/>
      <c r="ALD332" s="1087"/>
      <c r="ALE332" s="1087"/>
      <c r="ALF332" s="1087"/>
      <c r="ALG332" s="1087"/>
      <c r="ALH332" s="1087"/>
      <c r="ALI332" s="1087"/>
      <c r="ALJ332" s="1087"/>
      <c r="ALK332" s="1087"/>
      <c r="ALL332" s="1087"/>
      <c r="ALM332" s="1087"/>
      <c r="ALN332" s="1087"/>
      <c r="ALO332" s="1087"/>
      <c r="ALP332" s="1087"/>
      <c r="ALQ332" s="1087"/>
      <c r="ALR332" s="1087"/>
      <c r="ALS332" s="1087"/>
      <c r="ALT332" s="1087"/>
      <c r="ALU332" s="1087"/>
      <c r="ALV332" s="1087"/>
      <c r="ALW332" s="1087"/>
      <c r="ALX332" s="1087"/>
      <c r="ALY332" s="1087"/>
      <c r="ALZ332" s="1087"/>
      <c r="AMA332" s="1087"/>
      <c r="AMB332" s="1087"/>
      <c r="AMC332" s="1087"/>
      <c r="AMD332" s="1087"/>
      <c r="AME332" s="1087"/>
      <c r="AMF332" s="1087"/>
      <c r="AMG332" s="1087"/>
      <c r="AMH332" s="1087"/>
    </row>
    <row r="333" spans="1:1025" s="793" customFormat="1" ht="12" x14ac:dyDescent="0.2">
      <c r="A333" s="1113" t="s">
        <v>2937</v>
      </c>
      <c r="B333" s="793" t="s">
        <v>2938</v>
      </c>
      <c r="C333" s="1085">
        <v>800000</v>
      </c>
      <c r="D333" s="1085">
        <v>0</v>
      </c>
      <c r="E333" s="1085">
        <v>800000</v>
      </c>
      <c r="F333" s="1085">
        <v>800000</v>
      </c>
      <c r="G333" s="1085">
        <v>0</v>
      </c>
      <c r="H333" s="1357">
        <f t="shared" si="8"/>
        <v>1</v>
      </c>
      <c r="I333" s="1087"/>
      <c r="J333" s="1087"/>
      <c r="K333" s="1087"/>
      <c r="L333" s="1087"/>
      <c r="M333" s="1087"/>
      <c r="N333" s="1087"/>
      <c r="O333" s="1087"/>
      <c r="P333" s="1087"/>
      <c r="Q333" s="1087"/>
      <c r="R333" s="1087"/>
      <c r="S333" s="1087"/>
      <c r="T333" s="1087"/>
      <c r="U333" s="1087"/>
      <c r="V333" s="1087"/>
      <c r="W333" s="1087"/>
      <c r="X333" s="1087"/>
      <c r="Y333" s="1087"/>
      <c r="Z333" s="1087"/>
      <c r="AA333" s="1087"/>
      <c r="AB333" s="1087"/>
      <c r="AC333" s="1087"/>
      <c r="AD333" s="1087"/>
      <c r="AE333" s="1087"/>
      <c r="AF333" s="1087"/>
      <c r="AG333" s="1087"/>
      <c r="AH333" s="1087"/>
      <c r="AI333" s="1087"/>
      <c r="AJ333" s="1087"/>
      <c r="AK333" s="1087"/>
      <c r="AL333" s="1087"/>
      <c r="AM333" s="1087"/>
      <c r="AN333" s="1087"/>
      <c r="AO333" s="1087"/>
      <c r="AP333" s="1087"/>
      <c r="AQ333" s="1087"/>
      <c r="AR333" s="1087"/>
      <c r="AS333" s="1087"/>
      <c r="AT333" s="1087"/>
      <c r="AU333" s="1087"/>
      <c r="AV333" s="1087"/>
      <c r="AW333" s="1087"/>
      <c r="AX333" s="1087"/>
      <c r="AY333" s="1087"/>
      <c r="AZ333" s="1087"/>
      <c r="BA333" s="1087"/>
      <c r="BB333" s="1087"/>
      <c r="BC333" s="1087"/>
      <c r="BD333" s="1087"/>
      <c r="BE333" s="1087"/>
      <c r="BF333" s="1087"/>
      <c r="BG333" s="1087"/>
      <c r="BH333" s="1087"/>
      <c r="BI333" s="1087"/>
      <c r="BJ333" s="1087"/>
      <c r="BK333" s="1087"/>
      <c r="BL333" s="1087"/>
      <c r="BM333" s="1087"/>
      <c r="BN333" s="1087"/>
      <c r="BO333" s="1087"/>
      <c r="BP333" s="1087"/>
      <c r="BQ333" s="1087"/>
      <c r="BR333" s="1087"/>
      <c r="BS333" s="1087"/>
      <c r="BT333" s="1087"/>
      <c r="BU333" s="1087"/>
      <c r="BV333" s="1087"/>
      <c r="BW333" s="1087"/>
      <c r="BX333" s="1087"/>
      <c r="BY333" s="1087"/>
      <c r="BZ333" s="1087"/>
      <c r="CA333" s="1087"/>
      <c r="CB333" s="1087"/>
      <c r="CC333" s="1087"/>
      <c r="CD333" s="1087"/>
      <c r="CE333" s="1087"/>
      <c r="CF333" s="1087"/>
      <c r="CG333" s="1087"/>
      <c r="CH333" s="1087"/>
      <c r="CI333" s="1087"/>
      <c r="CJ333" s="1087"/>
      <c r="CK333" s="1087"/>
      <c r="CL333" s="1087"/>
      <c r="CM333" s="1087"/>
      <c r="CN333" s="1087"/>
      <c r="CO333" s="1087"/>
      <c r="CP333" s="1087"/>
      <c r="CQ333" s="1087"/>
      <c r="CR333" s="1087"/>
      <c r="CS333" s="1087"/>
      <c r="CT333" s="1087"/>
      <c r="CU333" s="1087"/>
      <c r="CV333" s="1087"/>
      <c r="CW333" s="1087"/>
      <c r="CX333" s="1087"/>
      <c r="CY333" s="1087"/>
      <c r="CZ333" s="1087"/>
      <c r="DA333" s="1087"/>
      <c r="DB333" s="1087"/>
      <c r="DC333" s="1087"/>
      <c r="DD333" s="1087"/>
      <c r="DE333" s="1087"/>
      <c r="DF333" s="1087"/>
      <c r="DG333" s="1087"/>
      <c r="DH333" s="1087"/>
      <c r="DI333" s="1087"/>
      <c r="DJ333" s="1087"/>
      <c r="DK333" s="1087"/>
      <c r="DL333" s="1087"/>
      <c r="DM333" s="1087"/>
      <c r="DN333" s="1087"/>
      <c r="DO333" s="1087"/>
      <c r="DP333" s="1087"/>
      <c r="DQ333" s="1087"/>
      <c r="DR333" s="1087"/>
      <c r="DS333" s="1087"/>
      <c r="DT333" s="1087"/>
      <c r="DU333" s="1087"/>
      <c r="DV333" s="1087"/>
      <c r="DW333" s="1087"/>
      <c r="DX333" s="1087"/>
      <c r="DY333" s="1087"/>
      <c r="DZ333" s="1087"/>
      <c r="EA333" s="1087"/>
      <c r="EB333" s="1087"/>
      <c r="EC333" s="1087"/>
      <c r="ED333" s="1087"/>
      <c r="EE333" s="1087"/>
      <c r="EF333" s="1087"/>
      <c r="EG333" s="1087"/>
      <c r="EH333" s="1087"/>
      <c r="EI333" s="1087"/>
      <c r="EJ333" s="1087"/>
      <c r="EK333" s="1087"/>
      <c r="EL333" s="1087"/>
      <c r="EM333" s="1087"/>
      <c r="EN333" s="1087"/>
      <c r="EO333" s="1087"/>
      <c r="EP333" s="1087"/>
      <c r="EQ333" s="1087"/>
      <c r="ER333" s="1087"/>
      <c r="ES333" s="1087"/>
      <c r="ET333" s="1087"/>
      <c r="EU333" s="1087"/>
      <c r="EV333" s="1087"/>
      <c r="EW333" s="1087"/>
      <c r="EX333" s="1087"/>
      <c r="EY333" s="1087"/>
      <c r="EZ333" s="1087"/>
      <c r="FA333" s="1087"/>
      <c r="FB333" s="1087"/>
      <c r="FC333" s="1087"/>
      <c r="FD333" s="1087"/>
      <c r="FE333" s="1087"/>
      <c r="FF333" s="1087"/>
      <c r="FG333" s="1087"/>
      <c r="FH333" s="1087"/>
      <c r="FI333" s="1087"/>
      <c r="FJ333" s="1087"/>
      <c r="FK333" s="1087"/>
      <c r="FL333" s="1087"/>
      <c r="FM333" s="1087"/>
      <c r="FN333" s="1087"/>
      <c r="FO333" s="1087"/>
      <c r="FP333" s="1087"/>
      <c r="FQ333" s="1087"/>
      <c r="FR333" s="1087"/>
      <c r="FS333" s="1087"/>
      <c r="FT333" s="1087"/>
      <c r="FU333" s="1087"/>
      <c r="FV333" s="1087"/>
      <c r="FW333" s="1087"/>
      <c r="FX333" s="1087"/>
      <c r="FY333" s="1087"/>
      <c r="FZ333" s="1087"/>
      <c r="GA333" s="1087"/>
      <c r="GB333" s="1087"/>
      <c r="GC333" s="1087"/>
      <c r="GD333" s="1087"/>
      <c r="GE333" s="1087"/>
      <c r="GF333" s="1087"/>
      <c r="GG333" s="1087"/>
      <c r="GH333" s="1087"/>
      <c r="GI333" s="1087"/>
      <c r="GJ333" s="1087"/>
      <c r="GK333" s="1087"/>
      <c r="GL333" s="1087"/>
      <c r="GM333" s="1087"/>
      <c r="GN333" s="1087"/>
      <c r="GO333" s="1087"/>
      <c r="GP333" s="1087"/>
      <c r="GQ333" s="1087"/>
      <c r="GR333" s="1087"/>
      <c r="GS333" s="1087"/>
      <c r="GT333" s="1087"/>
      <c r="GU333" s="1087"/>
      <c r="GV333" s="1087"/>
      <c r="GW333" s="1087"/>
      <c r="GX333" s="1087"/>
      <c r="GY333" s="1087"/>
      <c r="GZ333" s="1087"/>
      <c r="HA333" s="1087"/>
      <c r="HB333" s="1087"/>
      <c r="HC333" s="1087"/>
      <c r="HD333" s="1087"/>
      <c r="HE333" s="1087"/>
      <c r="HF333" s="1087"/>
      <c r="HG333" s="1087"/>
      <c r="HH333" s="1087"/>
      <c r="HI333" s="1087"/>
      <c r="HJ333" s="1087"/>
      <c r="HK333" s="1087"/>
      <c r="HL333" s="1087"/>
      <c r="HM333" s="1087"/>
      <c r="HN333" s="1087"/>
      <c r="HO333" s="1087"/>
      <c r="HP333" s="1087"/>
      <c r="HQ333" s="1087"/>
      <c r="HR333" s="1087"/>
      <c r="HS333" s="1087"/>
      <c r="HT333" s="1087"/>
      <c r="HU333" s="1087"/>
      <c r="HV333" s="1087"/>
      <c r="HW333" s="1087"/>
      <c r="HX333" s="1087"/>
      <c r="HY333" s="1087"/>
      <c r="HZ333" s="1087"/>
      <c r="IA333" s="1087"/>
      <c r="IB333" s="1087"/>
      <c r="IC333" s="1087"/>
      <c r="ID333" s="1087"/>
      <c r="IE333" s="1087"/>
      <c r="IF333" s="1087"/>
      <c r="IG333" s="1087"/>
      <c r="IH333" s="1087"/>
      <c r="II333" s="1087"/>
      <c r="IJ333" s="1087"/>
      <c r="IK333" s="1087"/>
      <c r="IL333" s="1087"/>
      <c r="IM333" s="1087"/>
      <c r="IN333" s="1087"/>
      <c r="IO333" s="1087"/>
      <c r="IP333" s="1087"/>
      <c r="IQ333" s="1087"/>
      <c r="IR333" s="1087"/>
      <c r="IS333" s="1087"/>
      <c r="IT333" s="1087"/>
      <c r="IU333" s="1087"/>
      <c r="IV333" s="1087"/>
      <c r="IW333" s="1087"/>
      <c r="IX333" s="1087"/>
      <c r="IY333" s="1087"/>
      <c r="IZ333" s="1087"/>
      <c r="JA333" s="1087"/>
      <c r="JB333" s="1087"/>
      <c r="JC333" s="1087"/>
      <c r="JD333" s="1087"/>
      <c r="JE333" s="1087"/>
      <c r="JF333" s="1087"/>
      <c r="JG333" s="1087"/>
      <c r="JH333" s="1087"/>
      <c r="JI333" s="1087"/>
      <c r="JJ333" s="1087"/>
      <c r="JK333" s="1087"/>
      <c r="JL333" s="1087"/>
      <c r="JM333" s="1087"/>
      <c r="JN333" s="1087"/>
      <c r="JO333" s="1087"/>
      <c r="JP333" s="1087"/>
      <c r="JQ333" s="1087"/>
      <c r="JR333" s="1087"/>
      <c r="JS333" s="1087"/>
      <c r="JT333" s="1087"/>
      <c r="JU333" s="1087"/>
      <c r="JV333" s="1087"/>
      <c r="JW333" s="1087"/>
      <c r="JX333" s="1087"/>
      <c r="JY333" s="1087"/>
      <c r="JZ333" s="1087"/>
      <c r="KA333" s="1087"/>
      <c r="KB333" s="1087"/>
      <c r="KC333" s="1087"/>
      <c r="KD333" s="1087"/>
      <c r="KE333" s="1087"/>
      <c r="KF333" s="1087"/>
      <c r="KG333" s="1087"/>
      <c r="KH333" s="1087"/>
      <c r="KI333" s="1087"/>
      <c r="KJ333" s="1087"/>
      <c r="KK333" s="1087"/>
      <c r="KL333" s="1087"/>
      <c r="KM333" s="1087"/>
      <c r="KN333" s="1087"/>
      <c r="KO333" s="1087"/>
      <c r="KP333" s="1087"/>
      <c r="KQ333" s="1087"/>
      <c r="KR333" s="1087"/>
      <c r="KS333" s="1087"/>
      <c r="KT333" s="1087"/>
      <c r="KU333" s="1087"/>
      <c r="KV333" s="1087"/>
      <c r="KW333" s="1087"/>
      <c r="KX333" s="1087"/>
      <c r="KY333" s="1087"/>
      <c r="KZ333" s="1087"/>
      <c r="LA333" s="1087"/>
      <c r="LB333" s="1087"/>
      <c r="LC333" s="1087"/>
      <c r="LD333" s="1087"/>
      <c r="LE333" s="1087"/>
      <c r="LF333" s="1087"/>
      <c r="LG333" s="1087"/>
      <c r="LH333" s="1087"/>
      <c r="LI333" s="1087"/>
      <c r="LJ333" s="1087"/>
      <c r="LK333" s="1087"/>
      <c r="LL333" s="1087"/>
      <c r="LM333" s="1087"/>
      <c r="LN333" s="1087"/>
      <c r="LO333" s="1087"/>
      <c r="LP333" s="1087"/>
      <c r="LQ333" s="1087"/>
      <c r="LR333" s="1087"/>
      <c r="LS333" s="1087"/>
      <c r="LT333" s="1087"/>
      <c r="LU333" s="1087"/>
      <c r="LV333" s="1087"/>
      <c r="LW333" s="1087"/>
      <c r="LX333" s="1087"/>
      <c r="LY333" s="1087"/>
      <c r="LZ333" s="1087"/>
      <c r="MA333" s="1087"/>
      <c r="MB333" s="1087"/>
      <c r="MC333" s="1087"/>
      <c r="MD333" s="1087"/>
      <c r="ME333" s="1087"/>
      <c r="MF333" s="1087"/>
      <c r="MG333" s="1087"/>
      <c r="MH333" s="1087"/>
      <c r="MI333" s="1087"/>
      <c r="MJ333" s="1087"/>
      <c r="MK333" s="1087"/>
      <c r="ML333" s="1087"/>
      <c r="MM333" s="1087"/>
      <c r="MN333" s="1087"/>
      <c r="MO333" s="1087"/>
      <c r="MP333" s="1087"/>
      <c r="MQ333" s="1087"/>
      <c r="MR333" s="1087"/>
      <c r="MS333" s="1087"/>
      <c r="MT333" s="1087"/>
      <c r="MU333" s="1087"/>
      <c r="MV333" s="1087"/>
      <c r="MW333" s="1087"/>
      <c r="MX333" s="1087"/>
      <c r="MY333" s="1087"/>
      <c r="MZ333" s="1087"/>
      <c r="NA333" s="1087"/>
      <c r="NB333" s="1087"/>
      <c r="NC333" s="1087"/>
      <c r="ND333" s="1087"/>
      <c r="NE333" s="1087"/>
      <c r="NF333" s="1087"/>
      <c r="NG333" s="1087"/>
      <c r="NH333" s="1087"/>
      <c r="NI333" s="1087"/>
      <c r="NJ333" s="1087"/>
      <c r="NK333" s="1087"/>
      <c r="NL333" s="1087"/>
      <c r="NM333" s="1087"/>
      <c r="NN333" s="1087"/>
      <c r="NO333" s="1087"/>
      <c r="NP333" s="1087"/>
      <c r="NQ333" s="1087"/>
      <c r="NR333" s="1087"/>
      <c r="NS333" s="1087"/>
      <c r="NT333" s="1087"/>
      <c r="NU333" s="1087"/>
      <c r="NV333" s="1087"/>
      <c r="NW333" s="1087"/>
      <c r="NX333" s="1087"/>
      <c r="NY333" s="1087"/>
      <c r="NZ333" s="1087"/>
      <c r="OA333" s="1087"/>
      <c r="OB333" s="1087"/>
      <c r="OC333" s="1087"/>
      <c r="OD333" s="1087"/>
      <c r="OE333" s="1087"/>
      <c r="OF333" s="1087"/>
      <c r="OG333" s="1087"/>
      <c r="OH333" s="1087"/>
      <c r="OI333" s="1087"/>
      <c r="OJ333" s="1087"/>
      <c r="OK333" s="1087"/>
      <c r="OL333" s="1087"/>
      <c r="OM333" s="1087"/>
      <c r="ON333" s="1087"/>
      <c r="OO333" s="1087"/>
      <c r="OP333" s="1087"/>
      <c r="OQ333" s="1087"/>
      <c r="OR333" s="1087"/>
      <c r="OS333" s="1087"/>
      <c r="OT333" s="1087"/>
      <c r="OU333" s="1087"/>
      <c r="OV333" s="1087"/>
      <c r="OW333" s="1087"/>
      <c r="OX333" s="1087"/>
      <c r="OY333" s="1087"/>
      <c r="OZ333" s="1087"/>
      <c r="PA333" s="1087"/>
      <c r="PB333" s="1087"/>
      <c r="PC333" s="1087"/>
      <c r="PD333" s="1087"/>
      <c r="PE333" s="1087"/>
      <c r="PF333" s="1087"/>
      <c r="PG333" s="1087"/>
      <c r="PH333" s="1087"/>
      <c r="PI333" s="1087"/>
      <c r="PJ333" s="1087"/>
      <c r="PK333" s="1087"/>
      <c r="PL333" s="1087"/>
      <c r="PM333" s="1087"/>
      <c r="PN333" s="1087"/>
      <c r="PO333" s="1087"/>
      <c r="PP333" s="1087"/>
      <c r="PQ333" s="1087"/>
      <c r="PR333" s="1087"/>
      <c r="PS333" s="1087"/>
      <c r="PT333" s="1087"/>
      <c r="PU333" s="1087"/>
      <c r="PV333" s="1087"/>
      <c r="PW333" s="1087"/>
      <c r="PX333" s="1087"/>
      <c r="PY333" s="1087"/>
      <c r="PZ333" s="1087"/>
      <c r="QA333" s="1087"/>
      <c r="QB333" s="1087"/>
      <c r="QC333" s="1087"/>
      <c r="QD333" s="1087"/>
      <c r="QE333" s="1087"/>
      <c r="QF333" s="1087"/>
      <c r="QG333" s="1087"/>
      <c r="QH333" s="1087"/>
      <c r="QI333" s="1087"/>
      <c r="QJ333" s="1087"/>
      <c r="QK333" s="1087"/>
      <c r="QL333" s="1087"/>
      <c r="QM333" s="1087"/>
      <c r="QN333" s="1087"/>
      <c r="QO333" s="1087"/>
      <c r="QP333" s="1087"/>
      <c r="QQ333" s="1087"/>
      <c r="QR333" s="1087"/>
      <c r="QS333" s="1087"/>
      <c r="QT333" s="1087"/>
      <c r="QU333" s="1087"/>
      <c r="QV333" s="1087"/>
      <c r="QW333" s="1087"/>
      <c r="QX333" s="1087"/>
      <c r="QY333" s="1087"/>
      <c r="QZ333" s="1087"/>
      <c r="RA333" s="1087"/>
      <c r="RB333" s="1087"/>
      <c r="RC333" s="1087"/>
      <c r="RD333" s="1087"/>
      <c r="RE333" s="1087"/>
      <c r="RF333" s="1087"/>
      <c r="RG333" s="1087"/>
      <c r="RH333" s="1087"/>
      <c r="RI333" s="1087"/>
      <c r="RJ333" s="1087"/>
      <c r="RK333" s="1087"/>
      <c r="RL333" s="1087"/>
      <c r="RM333" s="1087"/>
      <c r="RN333" s="1087"/>
      <c r="RO333" s="1087"/>
      <c r="RP333" s="1087"/>
      <c r="RQ333" s="1087"/>
      <c r="RR333" s="1087"/>
      <c r="RS333" s="1087"/>
      <c r="RT333" s="1087"/>
      <c r="RU333" s="1087"/>
      <c r="RV333" s="1087"/>
      <c r="RW333" s="1087"/>
      <c r="RX333" s="1087"/>
      <c r="RY333" s="1087"/>
      <c r="RZ333" s="1087"/>
      <c r="SA333" s="1087"/>
      <c r="SB333" s="1087"/>
      <c r="SC333" s="1087"/>
      <c r="SD333" s="1087"/>
      <c r="SE333" s="1087"/>
      <c r="SF333" s="1087"/>
      <c r="SG333" s="1087"/>
      <c r="SH333" s="1087"/>
      <c r="SI333" s="1087"/>
      <c r="SJ333" s="1087"/>
      <c r="SK333" s="1087"/>
      <c r="SL333" s="1087"/>
      <c r="SM333" s="1087"/>
      <c r="SN333" s="1087"/>
      <c r="SO333" s="1087"/>
      <c r="SP333" s="1087"/>
      <c r="SQ333" s="1087"/>
      <c r="SR333" s="1087"/>
      <c r="SS333" s="1087"/>
      <c r="ST333" s="1087"/>
      <c r="SU333" s="1087"/>
      <c r="SV333" s="1087"/>
      <c r="SW333" s="1087"/>
      <c r="SX333" s="1087"/>
      <c r="SY333" s="1087"/>
      <c r="SZ333" s="1087"/>
      <c r="TA333" s="1087"/>
      <c r="TB333" s="1087"/>
      <c r="TC333" s="1087"/>
      <c r="TD333" s="1087"/>
      <c r="TE333" s="1087"/>
      <c r="TF333" s="1087"/>
      <c r="TG333" s="1087"/>
      <c r="TH333" s="1087"/>
      <c r="TI333" s="1087"/>
      <c r="TJ333" s="1087"/>
      <c r="TK333" s="1087"/>
      <c r="TL333" s="1087"/>
      <c r="TM333" s="1087"/>
      <c r="TN333" s="1087"/>
      <c r="TO333" s="1087"/>
      <c r="TP333" s="1087"/>
      <c r="TQ333" s="1087"/>
      <c r="TR333" s="1087"/>
      <c r="TS333" s="1087"/>
      <c r="TT333" s="1087"/>
      <c r="TU333" s="1087"/>
      <c r="TV333" s="1087"/>
      <c r="TW333" s="1087"/>
      <c r="TX333" s="1087"/>
      <c r="TY333" s="1087"/>
      <c r="TZ333" s="1087"/>
      <c r="UA333" s="1087"/>
      <c r="UB333" s="1087"/>
      <c r="UC333" s="1087"/>
      <c r="UD333" s="1087"/>
      <c r="UE333" s="1087"/>
      <c r="UF333" s="1087"/>
      <c r="UG333" s="1087"/>
      <c r="UH333" s="1087"/>
      <c r="UI333" s="1087"/>
      <c r="UJ333" s="1087"/>
      <c r="UK333" s="1087"/>
      <c r="UL333" s="1087"/>
      <c r="UM333" s="1087"/>
      <c r="UN333" s="1087"/>
      <c r="UO333" s="1087"/>
      <c r="UP333" s="1087"/>
      <c r="UQ333" s="1087"/>
      <c r="UR333" s="1087"/>
      <c r="US333" s="1087"/>
      <c r="UT333" s="1087"/>
      <c r="UU333" s="1087"/>
      <c r="UV333" s="1087"/>
      <c r="UW333" s="1087"/>
      <c r="UX333" s="1087"/>
      <c r="UY333" s="1087"/>
      <c r="UZ333" s="1087"/>
      <c r="VA333" s="1087"/>
      <c r="VB333" s="1087"/>
      <c r="VC333" s="1087"/>
      <c r="VD333" s="1087"/>
      <c r="VE333" s="1087"/>
      <c r="VF333" s="1087"/>
      <c r="VG333" s="1087"/>
      <c r="VH333" s="1087"/>
      <c r="VI333" s="1087"/>
      <c r="VJ333" s="1087"/>
      <c r="VK333" s="1087"/>
      <c r="VL333" s="1087"/>
      <c r="VM333" s="1087"/>
      <c r="VN333" s="1087"/>
      <c r="VO333" s="1087"/>
      <c r="VP333" s="1087"/>
      <c r="VQ333" s="1087"/>
      <c r="VR333" s="1087"/>
      <c r="VS333" s="1087"/>
      <c r="VT333" s="1087"/>
      <c r="VU333" s="1087"/>
      <c r="VV333" s="1087"/>
      <c r="VW333" s="1087"/>
      <c r="VX333" s="1087"/>
      <c r="VY333" s="1087"/>
      <c r="VZ333" s="1087"/>
      <c r="WA333" s="1087"/>
      <c r="WB333" s="1087"/>
      <c r="WC333" s="1087"/>
      <c r="WD333" s="1087"/>
      <c r="WE333" s="1087"/>
      <c r="WF333" s="1087"/>
      <c r="WG333" s="1087"/>
      <c r="WH333" s="1087"/>
      <c r="WI333" s="1087"/>
      <c r="WJ333" s="1087"/>
      <c r="WK333" s="1087"/>
      <c r="WL333" s="1087"/>
      <c r="WM333" s="1087"/>
      <c r="WN333" s="1087"/>
      <c r="WO333" s="1087"/>
      <c r="WP333" s="1087"/>
      <c r="WQ333" s="1087"/>
      <c r="WR333" s="1087"/>
      <c r="WS333" s="1087"/>
      <c r="WT333" s="1087"/>
      <c r="WU333" s="1087"/>
      <c r="WV333" s="1087"/>
      <c r="WW333" s="1087"/>
      <c r="WX333" s="1087"/>
      <c r="WY333" s="1087"/>
      <c r="WZ333" s="1087"/>
      <c r="XA333" s="1087"/>
      <c r="XB333" s="1087"/>
      <c r="XC333" s="1087"/>
      <c r="XD333" s="1087"/>
      <c r="XE333" s="1087"/>
      <c r="XF333" s="1087"/>
      <c r="XG333" s="1087"/>
      <c r="XH333" s="1087"/>
      <c r="XI333" s="1087"/>
      <c r="XJ333" s="1087"/>
      <c r="XK333" s="1087"/>
      <c r="XL333" s="1087"/>
      <c r="XM333" s="1087"/>
      <c r="XN333" s="1087"/>
      <c r="XO333" s="1087"/>
      <c r="XP333" s="1087"/>
      <c r="XQ333" s="1087"/>
      <c r="XR333" s="1087"/>
      <c r="XS333" s="1087"/>
      <c r="XT333" s="1087"/>
      <c r="XU333" s="1087"/>
      <c r="XV333" s="1087"/>
      <c r="XW333" s="1087"/>
      <c r="XX333" s="1087"/>
      <c r="XY333" s="1087"/>
      <c r="XZ333" s="1087"/>
      <c r="YA333" s="1087"/>
      <c r="YB333" s="1087"/>
      <c r="YC333" s="1087"/>
      <c r="YD333" s="1087"/>
      <c r="YE333" s="1087"/>
      <c r="YF333" s="1087"/>
      <c r="YG333" s="1087"/>
      <c r="YH333" s="1087"/>
      <c r="YI333" s="1087"/>
      <c r="YJ333" s="1087"/>
      <c r="YK333" s="1087"/>
      <c r="YL333" s="1087"/>
      <c r="YM333" s="1087"/>
      <c r="YN333" s="1087"/>
      <c r="YO333" s="1087"/>
      <c r="YP333" s="1087"/>
      <c r="YQ333" s="1087"/>
      <c r="YR333" s="1087"/>
      <c r="YS333" s="1087"/>
      <c r="YT333" s="1087"/>
      <c r="YU333" s="1087"/>
      <c r="YV333" s="1087"/>
      <c r="YW333" s="1087"/>
      <c r="YX333" s="1087"/>
      <c r="YY333" s="1087"/>
      <c r="YZ333" s="1087"/>
      <c r="ZA333" s="1087"/>
      <c r="ZB333" s="1087"/>
      <c r="ZC333" s="1087"/>
      <c r="ZD333" s="1087"/>
      <c r="ZE333" s="1087"/>
      <c r="ZF333" s="1087"/>
      <c r="ZG333" s="1087"/>
      <c r="ZH333" s="1087"/>
      <c r="ZI333" s="1087"/>
      <c r="ZJ333" s="1087"/>
      <c r="ZK333" s="1087"/>
      <c r="ZL333" s="1087"/>
      <c r="ZM333" s="1087"/>
      <c r="ZN333" s="1087"/>
      <c r="ZO333" s="1087"/>
      <c r="ZP333" s="1087"/>
      <c r="ZQ333" s="1087"/>
      <c r="ZR333" s="1087"/>
      <c r="ZS333" s="1087"/>
      <c r="ZT333" s="1087"/>
      <c r="ZU333" s="1087"/>
      <c r="ZV333" s="1087"/>
      <c r="ZW333" s="1087"/>
      <c r="ZX333" s="1087"/>
      <c r="ZY333" s="1087"/>
      <c r="ZZ333" s="1087"/>
      <c r="AAA333" s="1087"/>
      <c r="AAB333" s="1087"/>
      <c r="AAC333" s="1087"/>
      <c r="AAD333" s="1087"/>
      <c r="AAE333" s="1087"/>
      <c r="AAF333" s="1087"/>
      <c r="AAG333" s="1087"/>
      <c r="AAH333" s="1087"/>
      <c r="AAI333" s="1087"/>
      <c r="AAJ333" s="1087"/>
      <c r="AAK333" s="1087"/>
      <c r="AAL333" s="1087"/>
      <c r="AAM333" s="1087"/>
      <c r="AAN333" s="1087"/>
      <c r="AAO333" s="1087"/>
      <c r="AAP333" s="1087"/>
      <c r="AAQ333" s="1087"/>
      <c r="AAR333" s="1087"/>
      <c r="AAS333" s="1087"/>
      <c r="AAT333" s="1087"/>
      <c r="AAU333" s="1087"/>
      <c r="AAV333" s="1087"/>
      <c r="AAW333" s="1087"/>
      <c r="AAX333" s="1087"/>
      <c r="AAY333" s="1087"/>
      <c r="AAZ333" s="1087"/>
      <c r="ABA333" s="1087"/>
      <c r="ABB333" s="1087"/>
      <c r="ABC333" s="1087"/>
      <c r="ABD333" s="1087"/>
      <c r="ABE333" s="1087"/>
      <c r="ABF333" s="1087"/>
      <c r="ABG333" s="1087"/>
      <c r="ABH333" s="1087"/>
      <c r="ABI333" s="1087"/>
      <c r="ABJ333" s="1087"/>
      <c r="ABK333" s="1087"/>
      <c r="ABL333" s="1087"/>
      <c r="ABM333" s="1087"/>
      <c r="ABN333" s="1087"/>
      <c r="ABO333" s="1087"/>
      <c r="ABP333" s="1087"/>
      <c r="ABQ333" s="1087"/>
      <c r="ABR333" s="1087"/>
      <c r="ABS333" s="1087"/>
      <c r="ABT333" s="1087"/>
      <c r="ABU333" s="1087"/>
      <c r="ABV333" s="1087"/>
      <c r="ABW333" s="1087"/>
      <c r="ABX333" s="1087"/>
      <c r="ABY333" s="1087"/>
      <c r="ABZ333" s="1087"/>
      <c r="ACA333" s="1087"/>
      <c r="ACB333" s="1087"/>
      <c r="ACC333" s="1087"/>
      <c r="ACD333" s="1087"/>
      <c r="ACE333" s="1087"/>
      <c r="ACF333" s="1087"/>
      <c r="ACG333" s="1087"/>
      <c r="ACH333" s="1087"/>
      <c r="ACI333" s="1087"/>
      <c r="ACJ333" s="1087"/>
      <c r="ACK333" s="1087"/>
      <c r="ACL333" s="1087"/>
      <c r="ACM333" s="1087"/>
      <c r="ACN333" s="1087"/>
      <c r="ACO333" s="1087"/>
      <c r="ACP333" s="1087"/>
      <c r="ACQ333" s="1087"/>
      <c r="ACR333" s="1087"/>
      <c r="ACS333" s="1087"/>
      <c r="ACT333" s="1087"/>
      <c r="ACU333" s="1087"/>
      <c r="ACV333" s="1087"/>
      <c r="ACW333" s="1087"/>
      <c r="ACX333" s="1087"/>
      <c r="ACY333" s="1087"/>
      <c r="ACZ333" s="1087"/>
      <c r="ADA333" s="1087"/>
      <c r="ADB333" s="1087"/>
      <c r="ADC333" s="1087"/>
      <c r="ADD333" s="1087"/>
      <c r="ADE333" s="1087"/>
      <c r="ADF333" s="1087"/>
      <c r="ADG333" s="1087"/>
      <c r="ADH333" s="1087"/>
      <c r="ADI333" s="1087"/>
      <c r="ADJ333" s="1087"/>
      <c r="ADK333" s="1087"/>
      <c r="ADL333" s="1087"/>
      <c r="ADM333" s="1087"/>
      <c r="ADN333" s="1087"/>
      <c r="ADO333" s="1087"/>
      <c r="ADP333" s="1087"/>
      <c r="ADQ333" s="1087"/>
      <c r="ADR333" s="1087"/>
      <c r="ADS333" s="1087"/>
      <c r="ADT333" s="1087"/>
      <c r="ADU333" s="1087"/>
      <c r="ADV333" s="1087"/>
      <c r="ADW333" s="1087"/>
      <c r="ADX333" s="1087"/>
      <c r="ADY333" s="1087"/>
      <c r="ADZ333" s="1087"/>
      <c r="AEA333" s="1087"/>
      <c r="AEB333" s="1087"/>
      <c r="AEC333" s="1087"/>
      <c r="AED333" s="1087"/>
      <c r="AEE333" s="1087"/>
      <c r="AEF333" s="1087"/>
      <c r="AEG333" s="1087"/>
      <c r="AEH333" s="1087"/>
      <c r="AEI333" s="1087"/>
      <c r="AEJ333" s="1087"/>
      <c r="AEK333" s="1087"/>
      <c r="AEL333" s="1087"/>
      <c r="AEM333" s="1087"/>
      <c r="AEN333" s="1087"/>
      <c r="AEO333" s="1087"/>
      <c r="AEP333" s="1087"/>
      <c r="AEQ333" s="1087"/>
      <c r="AER333" s="1087"/>
      <c r="AES333" s="1087"/>
      <c r="AET333" s="1087"/>
      <c r="AEU333" s="1087"/>
      <c r="AEV333" s="1087"/>
      <c r="AEW333" s="1087"/>
      <c r="AEX333" s="1087"/>
      <c r="AEY333" s="1087"/>
      <c r="AEZ333" s="1087"/>
      <c r="AFA333" s="1087"/>
      <c r="AFB333" s="1087"/>
      <c r="AFC333" s="1087"/>
      <c r="AFD333" s="1087"/>
      <c r="AFE333" s="1087"/>
      <c r="AFF333" s="1087"/>
      <c r="AFG333" s="1087"/>
      <c r="AFH333" s="1087"/>
      <c r="AFI333" s="1087"/>
      <c r="AFJ333" s="1087"/>
      <c r="AFK333" s="1087"/>
      <c r="AFL333" s="1087"/>
      <c r="AFM333" s="1087"/>
      <c r="AFN333" s="1087"/>
      <c r="AFO333" s="1087"/>
      <c r="AFP333" s="1087"/>
      <c r="AFQ333" s="1087"/>
      <c r="AFR333" s="1087"/>
      <c r="AFS333" s="1087"/>
      <c r="AFT333" s="1087"/>
      <c r="AFU333" s="1087"/>
      <c r="AFV333" s="1087"/>
      <c r="AFW333" s="1087"/>
      <c r="AFX333" s="1087"/>
      <c r="AFY333" s="1087"/>
      <c r="AFZ333" s="1087"/>
      <c r="AGA333" s="1087"/>
      <c r="AGB333" s="1087"/>
      <c r="AGC333" s="1087"/>
      <c r="AGD333" s="1087"/>
      <c r="AGE333" s="1087"/>
      <c r="AGF333" s="1087"/>
      <c r="AGG333" s="1087"/>
      <c r="AGH333" s="1087"/>
      <c r="AGI333" s="1087"/>
      <c r="AGJ333" s="1087"/>
      <c r="AGK333" s="1087"/>
      <c r="AGL333" s="1087"/>
      <c r="AGM333" s="1087"/>
      <c r="AGN333" s="1087"/>
      <c r="AGO333" s="1087"/>
      <c r="AGP333" s="1087"/>
      <c r="AGQ333" s="1087"/>
      <c r="AGR333" s="1087"/>
      <c r="AGS333" s="1087"/>
      <c r="AGT333" s="1087"/>
      <c r="AGU333" s="1087"/>
      <c r="AGV333" s="1087"/>
      <c r="AGW333" s="1087"/>
      <c r="AGX333" s="1087"/>
      <c r="AGY333" s="1087"/>
      <c r="AGZ333" s="1087"/>
      <c r="AHA333" s="1087"/>
      <c r="AHB333" s="1087"/>
      <c r="AHC333" s="1087"/>
      <c r="AHD333" s="1087"/>
      <c r="AHE333" s="1087"/>
      <c r="AHF333" s="1087"/>
      <c r="AHG333" s="1087"/>
      <c r="AHH333" s="1087"/>
      <c r="AHI333" s="1087"/>
      <c r="AHJ333" s="1087"/>
      <c r="AHK333" s="1087"/>
      <c r="AHL333" s="1087"/>
      <c r="AHM333" s="1087"/>
      <c r="AHN333" s="1087"/>
      <c r="AHO333" s="1087"/>
      <c r="AHP333" s="1087"/>
      <c r="AHQ333" s="1087"/>
      <c r="AHR333" s="1087"/>
      <c r="AHS333" s="1087"/>
      <c r="AHT333" s="1087"/>
      <c r="AHU333" s="1087"/>
      <c r="AHV333" s="1087"/>
      <c r="AHW333" s="1087"/>
      <c r="AHX333" s="1087"/>
      <c r="AHY333" s="1087"/>
      <c r="AHZ333" s="1087"/>
      <c r="AIA333" s="1087"/>
      <c r="AIB333" s="1087"/>
      <c r="AIC333" s="1087"/>
      <c r="AID333" s="1087"/>
      <c r="AIE333" s="1087"/>
      <c r="AIF333" s="1087"/>
      <c r="AIG333" s="1087"/>
      <c r="AIH333" s="1087"/>
      <c r="AII333" s="1087"/>
      <c r="AIJ333" s="1087"/>
      <c r="AIK333" s="1087"/>
      <c r="AIL333" s="1087"/>
      <c r="AIM333" s="1087"/>
      <c r="AIN333" s="1087"/>
      <c r="AIO333" s="1087"/>
      <c r="AIP333" s="1087"/>
      <c r="AIQ333" s="1087"/>
      <c r="AIR333" s="1087"/>
      <c r="AIS333" s="1087"/>
      <c r="AIT333" s="1087"/>
      <c r="AIU333" s="1087"/>
      <c r="AIV333" s="1087"/>
      <c r="AIW333" s="1087"/>
      <c r="AIX333" s="1087"/>
      <c r="AIY333" s="1087"/>
      <c r="AIZ333" s="1087"/>
      <c r="AJA333" s="1087"/>
      <c r="AJB333" s="1087"/>
      <c r="AJC333" s="1087"/>
      <c r="AJD333" s="1087"/>
      <c r="AJE333" s="1087"/>
      <c r="AJF333" s="1087"/>
      <c r="AJG333" s="1087"/>
      <c r="AJH333" s="1087"/>
      <c r="AJI333" s="1087"/>
      <c r="AJJ333" s="1087"/>
      <c r="AJK333" s="1087"/>
      <c r="AJL333" s="1087"/>
      <c r="AJM333" s="1087"/>
      <c r="AJN333" s="1087"/>
      <c r="AJO333" s="1087"/>
      <c r="AJP333" s="1087"/>
      <c r="AJQ333" s="1087"/>
      <c r="AJR333" s="1087"/>
      <c r="AJS333" s="1087"/>
      <c r="AJT333" s="1087"/>
      <c r="AJU333" s="1087"/>
      <c r="AJV333" s="1087"/>
      <c r="AJW333" s="1087"/>
      <c r="AJX333" s="1087"/>
      <c r="AJY333" s="1087"/>
      <c r="AJZ333" s="1087"/>
      <c r="AKA333" s="1087"/>
      <c r="AKB333" s="1087"/>
      <c r="AKC333" s="1087"/>
      <c r="AKD333" s="1087"/>
      <c r="AKE333" s="1087"/>
      <c r="AKF333" s="1087"/>
      <c r="AKG333" s="1087"/>
      <c r="AKH333" s="1087"/>
      <c r="AKI333" s="1087"/>
      <c r="AKJ333" s="1087"/>
      <c r="AKK333" s="1087"/>
      <c r="AKL333" s="1087"/>
      <c r="AKM333" s="1087"/>
      <c r="AKN333" s="1087"/>
      <c r="AKO333" s="1087"/>
      <c r="AKP333" s="1087"/>
      <c r="AKQ333" s="1087"/>
      <c r="AKR333" s="1087"/>
      <c r="AKS333" s="1087"/>
      <c r="AKT333" s="1087"/>
      <c r="AKU333" s="1087"/>
      <c r="AKV333" s="1087"/>
      <c r="AKW333" s="1087"/>
      <c r="AKX333" s="1087"/>
      <c r="AKY333" s="1087"/>
      <c r="AKZ333" s="1087"/>
      <c r="ALA333" s="1087"/>
      <c r="ALB333" s="1087"/>
      <c r="ALC333" s="1087"/>
      <c r="ALD333" s="1087"/>
      <c r="ALE333" s="1087"/>
      <c r="ALF333" s="1087"/>
      <c r="ALG333" s="1087"/>
      <c r="ALH333" s="1087"/>
      <c r="ALI333" s="1087"/>
      <c r="ALJ333" s="1087"/>
      <c r="ALK333" s="1087"/>
      <c r="ALL333" s="1087"/>
      <c r="ALM333" s="1087"/>
      <c r="ALN333" s="1087"/>
      <c r="ALO333" s="1087"/>
      <c r="ALP333" s="1087"/>
      <c r="ALQ333" s="1087"/>
      <c r="ALR333" s="1087"/>
      <c r="ALS333" s="1087"/>
      <c r="ALT333" s="1087"/>
      <c r="ALU333" s="1087"/>
      <c r="ALV333" s="1087"/>
      <c r="ALW333" s="1087"/>
      <c r="ALX333" s="1087"/>
      <c r="ALY333" s="1087"/>
      <c r="ALZ333" s="1087"/>
      <c r="AMA333" s="1087"/>
      <c r="AMB333" s="1087"/>
      <c r="AMC333" s="1087"/>
      <c r="AMD333" s="1087"/>
      <c r="AME333" s="1087"/>
      <c r="AMF333" s="1087"/>
      <c r="AMG333" s="1087"/>
      <c r="AMH333" s="1087"/>
    </row>
    <row r="334" spans="1:1025" s="793" customFormat="1" ht="12" x14ac:dyDescent="0.2">
      <c r="A334" s="1113" t="s">
        <v>2939</v>
      </c>
      <c r="B334" s="793" t="s">
        <v>2940</v>
      </c>
      <c r="C334" s="1085">
        <v>200000000</v>
      </c>
      <c r="D334" s="1085">
        <v>0</v>
      </c>
      <c r="E334" s="1085">
        <v>200000000</v>
      </c>
      <c r="F334" s="1085">
        <v>200000000</v>
      </c>
      <c r="G334" s="1085">
        <v>0</v>
      </c>
      <c r="H334" s="1357">
        <f t="shared" si="8"/>
        <v>1</v>
      </c>
      <c r="I334" s="1087"/>
      <c r="J334" s="1087"/>
      <c r="K334" s="1087"/>
      <c r="L334" s="1087"/>
      <c r="M334" s="1087"/>
      <c r="N334" s="1087"/>
      <c r="O334" s="1087"/>
      <c r="P334" s="1087"/>
      <c r="Q334" s="1087"/>
      <c r="R334" s="1087"/>
      <c r="S334" s="1087"/>
      <c r="T334" s="1087"/>
      <c r="U334" s="1087"/>
      <c r="V334" s="1087"/>
      <c r="W334" s="1087"/>
      <c r="X334" s="1087"/>
      <c r="Y334" s="1087"/>
      <c r="Z334" s="1087"/>
      <c r="AA334" s="1087"/>
      <c r="AB334" s="1087"/>
      <c r="AC334" s="1087"/>
      <c r="AD334" s="1087"/>
      <c r="AE334" s="1087"/>
      <c r="AF334" s="1087"/>
      <c r="AG334" s="1087"/>
      <c r="AH334" s="1087"/>
      <c r="AI334" s="1087"/>
      <c r="AJ334" s="1087"/>
      <c r="AK334" s="1087"/>
      <c r="AL334" s="1087"/>
      <c r="AM334" s="1087"/>
      <c r="AN334" s="1087"/>
      <c r="AO334" s="1087"/>
      <c r="AP334" s="1087"/>
      <c r="AQ334" s="1087"/>
      <c r="AR334" s="1087"/>
      <c r="AS334" s="1087"/>
      <c r="AT334" s="1087"/>
      <c r="AU334" s="1087"/>
      <c r="AV334" s="1087"/>
      <c r="AW334" s="1087"/>
      <c r="AX334" s="1087"/>
      <c r="AY334" s="1087"/>
      <c r="AZ334" s="1087"/>
      <c r="BA334" s="1087"/>
      <c r="BB334" s="1087"/>
      <c r="BC334" s="1087"/>
      <c r="BD334" s="1087"/>
      <c r="BE334" s="1087"/>
      <c r="BF334" s="1087"/>
      <c r="BG334" s="1087"/>
      <c r="BH334" s="1087"/>
      <c r="BI334" s="1087"/>
      <c r="BJ334" s="1087"/>
      <c r="BK334" s="1087"/>
      <c r="BL334" s="1087"/>
      <c r="BM334" s="1087"/>
      <c r="BN334" s="1087"/>
      <c r="BO334" s="1087"/>
      <c r="BP334" s="1087"/>
      <c r="BQ334" s="1087"/>
      <c r="BR334" s="1087"/>
      <c r="BS334" s="1087"/>
      <c r="BT334" s="1087"/>
      <c r="BU334" s="1087"/>
      <c r="BV334" s="1087"/>
      <c r="BW334" s="1087"/>
      <c r="BX334" s="1087"/>
      <c r="BY334" s="1087"/>
      <c r="BZ334" s="1087"/>
      <c r="CA334" s="1087"/>
      <c r="CB334" s="1087"/>
      <c r="CC334" s="1087"/>
      <c r="CD334" s="1087"/>
      <c r="CE334" s="1087"/>
      <c r="CF334" s="1087"/>
      <c r="CG334" s="1087"/>
      <c r="CH334" s="1087"/>
      <c r="CI334" s="1087"/>
      <c r="CJ334" s="1087"/>
      <c r="CK334" s="1087"/>
      <c r="CL334" s="1087"/>
      <c r="CM334" s="1087"/>
      <c r="CN334" s="1087"/>
      <c r="CO334" s="1087"/>
      <c r="CP334" s="1087"/>
      <c r="CQ334" s="1087"/>
      <c r="CR334" s="1087"/>
      <c r="CS334" s="1087"/>
      <c r="CT334" s="1087"/>
      <c r="CU334" s="1087"/>
      <c r="CV334" s="1087"/>
      <c r="CW334" s="1087"/>
      <c r="CX334" s="1087"/>
      <c r="CY334" s="1087"/>
      <c r="CZ334" s="1087"/>
      <c r="DA334" s="1087"/>
      <c r="DB334" s="1087"/>
      <c r="DC334" s="1087"/>
      <c r="DD334" s="1087"/>
      <c r="DE334" s="1087"/>
      <c r="DF334" s="1087"/>
      <c r="DG334" s="1087"/>
      <c r="DH334" s="1087"/>
      <c r="DI334" s="1087"/>
      <c r="DJ334" s="1087"/>
      <c r="DK334" s="1087"/>
      <c r="DL334" s="1087"/>
      <c r="DM334" s="1087"/>
      <c r="DN334" s="1087"/>
      <c r="DO334" s="1087"/>
      <c r="DP334" s="1087"/>
      <c r="DQ334" s="1087"/>
      <c r="DR334" s="1087"/>
      <c r="DS334" s="1087"/>
      <c r="DT334" s="1087"/>
      <c r="DU334" s="1087"/>
      <c r="DV334" s="1087"/>
      <c r="DW334" s="1087"/>
      <c r="DX334" s="1087"/>
      <c r="DY334" s="1087"/>
      <c r="DZ334" s="1087"/>
      <c r="EA334" s="1087"/>
      <c r="EB334" s="1087"/>
      <c r="EC334" s="1087"/>
      <c r="ED334" s="1087"/>
      <c r="EE334" s="1087"/>
      <c r="EF334" s="1087"/>
      <c r="EG334" s="1087"/>
      <c r="EH334" s="1087"/>
      <c r="EI334" s="1087"/>
      <c r="EJ334" s="1087"/>
      <c r="EK334" s="1087"/>
      <c r="EL334" s="1087"/>
      <c r="EM334" s="1087"/>
      <c r="EN334" s="1087"/>
      <c r="EO334" s="1087"/>
      <c r="EP334" s="1087"/>
      <c r="EQ334" s="1087"/>
      <c r="ER334" s="1087"/>
      <c r="ES334" s="1087"/>
      <c r="ET334" s="1087"/>
      <c r="EU334" s="1087"/>
      <c r="EV334" s="1087"/>
      <c r="EW334" s="1087"/>
      <c r="EX334" s="1087"/>
      <c r="EY334" s="1087"/>
      <c r="EZ334" s="1087"/>
      <c r="FA334" s="1087"/>
      <c r="FB334" s="1087"/>
      <c r="FC334" s="1087"/>
      <c r="FD334" s="1087"/>
      <c r="FE334" s="1087"/>
      <c r="FF334" s="1087"/>
      <c r="FG334" s="1087"/>
      <c r="FH334" s="1087"/>
      <c r="FI334" s="1087"/>
      <c r="FJ334" s="1087"/>
      <c r="FK334" s="1087"/>
      <c r="FL334" s="1087"/>
      <c r="FM334" s="1087"/>
      <c r="FN334" s="1087"/>
      <c r="FO334" s="1087"/>
      <c r="FP334" s="1087"/>
      <c r="FQ334" s="1087"/>
      <c r="FR334" s="1087"/>
      <c r="FS334" s="1087"/>
      <c r="FT334" s="1087"/>
      <c r="FU334" s="1087"/>
      <c r="FV334" s="1087"/>
      <c r="FW334" s="1087"/>
      <c r="FX334" s="1087"/>
      <c r="FY334" s="1087"/>
      <c r="FZ334" s="1087"/>
      <c r="GA334" s="1087"/>
      <c r="GB334" s="1087"/>
      <c r="GC334" s="1087"/>
      <c r="GD334" s="1087"/>
      <c r="GE334" s="1087"/>
      <c r="GF334" s="1087"/>
      <c r="GG334" s="1087"/>
      <c r="GH334" s="1087"/>
      <c r="GI334" s="1087"/>
      <c r="GJ334" s="1087"/>
      <c r="GK334" s="1087"/>
      <c r="GL334" s="1087"/>
      <c r="GM334" s="1087"/>
      <c r="GN334" s="1087"/>
      <c r="GO334" s="1087"/>
      <c r="GP334" s="1087"/>
      <c r="GQ334" s="1087"/>
      <c r="GR334" s="1087"/>
      <c r="GS334" s="1087"/>
      <c r="GT334" s="1087"/>
      <c r="GU334" s="1087"/>
      <c r="GV334" s="1087"/>
      <c r="GW334" s="1087"/>
      <c r="GX334" s="1087"/>
      <c r="GY334" s="1087"/>
      <c r="GZ334" s="1087"/>
      <c r="HA334" s="1087"/>
      <c r="HB334" s="1087"/>
      <c r="HC334" s="1087"/>
      <c r="HD334" s="1087"/>
      <c r="HE334" s="1087"/>
      <c r="HF334" s="1087"/>
      <c r="HG334" s="1087"/>
      <c r="HH334" s="1087"/>
      <c r="HI334" s="1087"/>
      <c r="HJ334" s="1087"/>
      <c r="HK334" s="1087"/>
      <c r="HL334" s="1087"/>
      <c r="HM334" s="1087"/>
      <c r="HN334" s="1087"/>
      <c r="HO334" s="1087"/>
      <c r="HP334" s="1087"/>
      <c r="HQ334" s="1087"/>
      <c r="HR334" s="1087"/>
      <c r="HS334" s="1087"/>
      <c r="HT334" s="1087"/>
      <c r="HU334" s="1087"/>
      <c r="HV334" s="1087"/>
      <c r="HW334" s="1087"/>
      <c r="HX334" s="1087"/>
      <c r="HY334" s="1087"/>
      <c r="HZ334" s="1087"/>
      <c r="IA334" s="1087"/>
      <c r="IB334" s="1087"/>
      <c r="IC334" s="1087"/>
      <c r="ID334" s="1087"/>
      <c r="IE334" s="1087"/>
      <c r="IF334" s="1087"/>
      <c r="IG334" s="1087"/>
      <c r="IH334" s="1087"/>
      <c r="II334" s="1087"/>
      <c r="IJ334" s="1087"/>
      <c r="IK334" s="1087"/>
      <c r="IL334" s="1087"/>
      <c r="IM334" s="1087"/>
      <c r="IN334" s="1087"/>
      <c r="IO334" s="1087"/>
      <c r="IP334" s="1087"/>
      <c r="IQ334" s="1087"/>
      <c r="IR334" s="1087"/>
      <c r="IS334" s="1087"/>
      <c r="IT334" s="1087"/>
      <c r="IU334" s="1087"/>
      <c r="IV334" s="1087"/>
      <c r="IW334" s="1087"/>
      <c r="IX334" s="1087"/>
      <c r="IY334" s="1087"/>
      <c r="IZ334" s="1087"/>
      <c r="JA334" s="1087"/>
      <c r="JB334" s="1087"/>
      <c r="JC334" s="1087"/>
      <c r="JD334" s="1087"/>
      <c r="JE334" s="1087"/>
      <c r="JF334" s="1087"/>
      <c r="JG334" s="1087"/>
      <c r="JH334" s="1087"/>
      <c r="JI334" s="1087"/>
      <c r="JJ334" s="1087"/>
      <c r="JK334" s="1087"/>
      <c r="JL334" s="1087"/>
      <c r="JM334" s="1087"/>
      <c r="JN334" s="1087"/>
      <c r="JO334" s="1087"/>
      <c r="JP334" s="1087"/>
      <c r="JQ334" s="1087"/>
      <c r="JR334" s="1087"/>
      <c r="JS334" s="1087"/>
      <c r="JT334" s="1087"/>
      <c r="JU334" s="1087"/>
      <c r="JV334" s="1087"/>
      <c r="JW334" s="1087"/>
      <c r="JX334" s="1087"/>
      <c r="JY334" s="1087"/>
      <c r="JZ334" s="1087"/>
      <c r="KA334" s="1087"/>
      <c r="KB334" s="1087"/>
      <c r="KC334" s="1087"/>
      <c r="KD334" s="1087"/>
      <c r="KE334" s="1087"/>
      <c r="KF334" s="1087"/>
      <c r="KG334" s="1087"/>
      <c r="KH334" s="1087"/>
      <c r="KI334" s="1087"/>
      <c r="KJ334" s="1087"/>
      <c r="KK334" s="1087"/>
      <c r="KL334" s="1087"/>
      <c r="KM334" s="1087"/>
      <c r="KN334" s="1087"/>
      <c r="KO334" s="1087"/>
      <c r="KP334" s="1087"/>
      <c r="KQ334" s="1087"/>
      <c r="KR334" s="1087"/>
      <c r="KS334" s="1087"/>
      <c r="KT334" s="1087"/>
      <c r="KU334" s="1087"/>
      <c r="KV334" s="1087"/>
      <c r="KW334" s="1087"/>
      <c r="KX334" s="1087"/>
      <c r="KY334" s="1087"/>
      <c r="KZ334" s="1087"/>
      <c r="LA334" s="1087"/>
      <c r="LB334" s="1087"/>
      <c r="LC334" s="1087"/>
      <c r="LD334" s="1087"/>
      <c r="LE334" s="1087"/>
      <c r="LF334" s="1087"/>
      <c r="LG334" s="1087"/>
      <c r="LH334" s="1087"/>
      <c r="LI334" s="1087"/>
      <c r="LJ334" s="1087"/>
      <c r="LK334" s="1087"/>
      <c r="LL334" s="1087"/>
      <c r="LM334" s="1087"/>
      <c r="LN334" s="1087"/>
      <c r="LO334" s="1087"/>
      <c r="LP334" s="1087"/>
      <c r="LQ334" s="1087"/>
      <c r="LR334" s="1087"/>
      <c r="LS334" s="1087"/>
      <c r="LT334" s="1087"/>
      <c r="LU334" s="1087"/>
      <c r="LV334" s="1087"/>
      <c r="LW334" s="1087"/>
      <c r="LX334" s="1087"/>
      <c r="LY334" s="1087"/>
      <c r="LZ334" s="1087"/>
      <c r="MA334" s="1087"/>
      <c r="MB334" s="1087"/>
      <c r="MC334" s="1087"/>
      <c r="MD334" s="1087"/>
      <c r="ME334" s="1087"/>
      <c r="MF334" s="1087"/>
      <c r="MG334" s="1087"/>
      <c r="MH334" s="1087"/>
      <c r="MI334" s="1087"/>
      <c r="MJ334" s="1087"/>
      <c r="MK334" s="1087"/>
      <c r="ML334" s="1087"/>
      <c r="MM334" s="1087"/>
      <c r="MN334" s="1087"/>
      <c r="MO334" s="1087"/>
      <c r="MP334" s="1087"/>
      <c r="MQ334" s="1087"/>
      <c r="MR334" s="1087"/>
      <c r="MS334" s="1087"/>
      <c r="MT334" s="1087"/>
      <c r="MU334" s="1087"/>
      <c r="MV334" s="1087"/>
      <c r="MW334" s="1087"/>
      <c r="MX334" s="1087"/>
      <c r="MY334" s="1087"/>
      <c r="MZ334" s="1087"/>
      <c r="NA334" s="1087"/>
      <c r="NB334" s="1087"/>
      <c r="NC334" s="1087"/>
      <c r="ND334" s="1087"/>
      <c r="NE334" s="1087"/>
      <c r="NF334" s="1087"/>
      <c r="NG334" s="1087"/>
      <c r="NH334" s="1087"/>
      <c r="NI334" s="1087"/>
      <c r="NJ334" s="1087"/>
      <c r="NK334" s="1087"/>
      <c r="NL334" s="1087"/>
      <c r="NM334" s="1087"/>
      <c r="NN334" s="1087"/>
      <c r="NO334" s="1087"/>
      <c r="NP334" s="1087"/>
      <c r="NQ334" s="1087"/>
      <c r="NR334" s="1087"/>
      <c r="NS334" s="1087"/>
      <c r="NT334" s="1087"/>
      <c r="NU334" s="1087"/>
      <c r="NV334" s="1087"/>
      <c r="NW334" s="1087"/>
      <c r="NX334" s="1087"/>
      <c r="NY334" s="1087"/>
      <c r="NZ334" s="1087"/>
      <c r="OA334" s="1087"/>
      <c r="OB334" s="1087"/>
      <c r="OC334" s="1087"/>
      <c r="OD334" s="1087"/>
      <c r="OE334" s="1087"/>
      <c r="OF334" s="1087"/>
      <c r="OG334" s="1087"/>
      <c r="OH334" s="1087"/>
      <c r="OI334" s="1087"/>
      <c r="OJ334" s="1087"/>
      <c r="OK334" s="1087"/>
      <c r="OL334" s="1087"/>
      <c r="OM334" s="1087"/>
      <c r="ON334" s="1087"/>
      <c r="OO334" s="1087"/>
      <c r="OP334" s="1087"/>
      <c r="OQ334" s="1087"/>
      <c r="OR334" s="1087"/>
      <c r="OS334" s="1087"/>
      <c r="OT334" s="1087"/>
      <c r="OU334" s="1087"/>
      <c r="OV334" s="1087"/>
      <c r="OW334" s="1087"/>
      <c r="OX334" s="1087"/>
      <c r="OY334" s="1087"/>
      <c r="OZ334" s="1087"/>
      <c r="PA334" s="1087"/>
      <c r="PB334" s="1087"/>
      <c r="PC334" s="1087"/>
      <c r="PD334" s="1087"/>
      <c r="PE334" s="1087"/>
      <c r="PF334" s="1087"/>
      <c r="PG334" s="1087"/>
      <c r="PH334" s="1087"/>
      <c r="PI334" s="1087"/>
      <c r="PJ334" s="1087"/>
      <c r="PK334" s="1087"/>
      <c r="PL334" s="1087"/>
      <c r="PM334" s="1087"/>
      <c r="PN334" s="1087"/>
      <c r="PO334" s="1087"/>
      <c r="PP334" s="1087"/>
      <c r="PQ334" s="1087"/>
      <c r="PR334" s="1087"/>
      <c r="PS334" s="1087"/>
      <c r="PT334" s="1087"/>
      <c r="PU334" s="1087"/>
      <c r="PV334" s="1087"/>
      <c r="PW334" s="1087"/>
      <c r="PX334" s="1087"/>
      <c r="PY334" s="1087"/>
      <c r="PZ334" s="1087"/>
      <c r="QA334" s="1087"/>
      <c r="QB334" s="1087"/>
      <c r="QC334" s="1087"/>
      <c r="QD334" s="1087"/>
      <c r="QE334" s="1087"/>
      <c r="QF334" s="1087"/>
      <c r="QG334" s="1087"/>
      <c r="QH334" s="1087"/>
      <c r="QI334" s="1087"/>
      <c r="QJ334" s="1087"/>
      <c r="QK334" s="1087"/>
      <c r="QL334" s="1087"/>
      <c r="QM334" s="1087"/>
      <c r="QN334" s="1087"/>
      <c r="QO334" s="1087"/>
      <c r="QP334" s="1087"/>
      <c r="QQ334" s="1087"/>
      <c r="QR334" s="1087"/>
      <c r="QS334" s="1087"/>
      <c r="QT334" s="1087"/>
      <c r="QU334" s="1087"/>
      <c r="QV334" s="1087"/>
      <c r="QW334" s="1087"/>
      <c r="QX334" s="1087"/>
      <c r="QY334" s="1087"/>
      <c r="QZ334" s="1087"/>
      <c r="RA334" s="1087"/>
      <c r="RB334" s="1087"/>
      <c r="RC334" s="1087"/>
      <c r="RD334" s="1087"/>
      <c r="RE334" s="1087"/>
      <c r="RF334" s="1087"/>
      <c r="RG334" s="1087"/>
      <c r="RH334" s="1087"/>
      <c r="RI334" s="1087"/>
      <c r="RJ334" s="1087"/>
      <c r="RK334" s="1087"/>
      <c r="RL334" s="1087"/>
      <c r="RM334" s="1087"/>
      <c r="RN334" s="1087"/>
      <c r="RO334" s="1087"/>
      <c r="RP334" s="1087"/>
      <c r="RQ334" s="1087"/>
      <c r="RR334" s="1087"/>
      <c r="RS334" s="1087"/>
      <c r="RT334" s="1087"/>
      <c r="RU334" s="1087"/>
      <c r="RV334" s="1087"/>
      <c r="RW334" s="1087"/>
      <c r="RX334" s="1087"/>
      <c r="RY334" s="1087"/>
      <c r="RZ334" s="1087"/>
      <c r="SA334" s="1087"/>
      <c r="SB334" s="1087"/>
      <c r="SC334" s="1087"/>
      <c r="SD334" s="1087"/>
      <c r="SE334" s="1087"/>
      <c r="SF334" s="1087"/>
      <c r="SG334" s="1087"/>
      <c r="SH334" s="1087"/>
      <c r="SI334" s="1087"/>
      <c r="SJ334" s="1087"/>
      <c r="SK334" s="1087"/>
      <c r="SL334" s="1087"/>
      <c r="SM334" s="1087"/>
      <c r="SN334" s="1087"/>
      <c r="SO334" s="1087"/>
      <c r="SP334" s="1087"/>
      <c r="SQ334" s="1087"/>
      <c r="SR334" s="1087"/>
      <c r="SS334" s="1087"/>
      <c r="ST334" s="1087"/>
      <c r="SU334" s="1087"/>
      <c r="SV334" s="1087"/>
      <c r="SW334" s="1087"/>
      <c r="SX334" s="1087"/>
      <c r="SY334" s="1087"/>
      <c r="SZ334" s="1087"/>
      <c r="TA334" s="1087"/>
      <c r="TB334" s="1087"/>
      <c r="TC334" s="1087"/>
      <c r="TD334" s="1087"/>
      <c r="TE334" s="1087"/>
      <c r="TF334" s="1087"/>
      <c r="TG334" s="1087"/>
      <c r="TH334" s="1087"/>
      <c r="TI334" s="1087"/>
      <c r="TJ334" s="1087"/>
      <c r="TK334" s="1087"/>
      <c r="TL334" s="1087"/>
      <c r="TM334" s="1087"/>
      <c r="TN334" s="1087"/>
      <c r="TO334" s="1087"/>
      <c r="TP334" s="1087"/>
      <c r="TQ334" s="1087"/>
      <c r="TR334" s="1087"/>
      <c r="TS334" s="1087"/>
      <c r="TT334" s="1087"/>
      <c r="TU334" s="1087"/>
      <c r="TV334" s="1087"/>
      <c r="TW334" s="1087"/>
      <c r="TX334" s="1087"/>
      <c r="TY334" s="1087"/>
      <c r="TZ334" s="1087"/>
      <c r="UA334" s="1087"/>
      <c r="UB334" s="1087"/>
      <c r="UC334" s="1087"/>
      <c r="UD334" s="1087"/>
      <c r="UE334" s="1087"/>
      <c r="UF334" s="1087"/>
      <c r="UG334" s="1087"/>
      <c r="UH334" s="1087"/>
      <c r="UI334" s="1087"/>
      <c r="UJ334" s="1087"/>
      <c r="UK334" s="1087"/>
      <c r="UL334" s="1087"/>
      <c r="UM334" s="1087"/>
      <c r="UN334" s="1087"/>
      <c r="UO334" s="1087"/>
      <c r="UP334" s="1087"/>
      <c r="UQ334" s="1087"/>
      <c r="UR334" s="1087"/>
      <c r="US334" s="1087"/>
      <c r="UT334" s="1087"/>
      <c r="UU334" s="1087"/>
      <c r="UV334" s="1087"/>
      <c r="UW334" s="1087"/>
      <c r="UX334" s="1087"/>
      <c r="UY334" s="1087"/>
      <c r="UZ334" s="1087"/>
      <c r="VA334" s="1087"/>
      <c r="VB334" s="1087"/>
      <c r="VC334" s="1087"/>
      <c r="VD334" s="1087"/>
      <c r="VE334" s="1087"/>
      <c r="VF334" s="1087"/>
      <c r="VG334" s="1087"/>
      <c r="VH334" s="1087"/>
      <c r="VI334" s="1087"/>
      <c r="VJ334" s="1087"/>
      <c r="VK334" s="1087"/>
      <c r="VL334" s="1087"/>
      <c r="VM334" s="1087"/>
      <c r="VN334" s="1087"/>
      <c r="VO334" s="1087"/>
      <c r="VP334" s="1087"/>
      <c r="VQ334" s="1087"/>
      <c r="VR334" s="1087"/>
      <c r="VS334" s="1087"/>
      <c r="VT334" s="1087"/>
      <c r="VU334" s="1087"/>
      <c r="VV334" s="1087"/>
      <c r="VW334" s="1087"/>
      <c r="VX334" s="1087"/>
      <c r="VY334" s="1087"/>
      <c r="VZ334" s="1087"/>
      <c r="WA334" s="1087"/>
      <c r="WB334" s="1087"/>
      <c r="WC334" s="1087"/>
      <c r="WD334" s="1087"/>
      <c r="WE334" s="1087"/>
      <c r="WF334" s="1087"/>
      <c r="WG334" s="1087"/>
      <c r="WH334" s="1087"/>
      <c r="WI334" s="1087"/>
      <c r="WJ334" s="1087"/>
      <c r="WK334" s="1087"/>
      <c r="WL334" s="1087"/>
      <c r="WM334" s="1087"/>
      <c r="WN334" s="1087"/>
      <c r="WO334" s="1087"/>
      <c r="WP334" s="1087"/>
      <c r="WQ334" s="1087"/>
      <c r="WR334" s="1087"/>
      <c r="WS334" s="1087"/>
      <c r="WT334" s="1087"/>
      <c r="WU334" s="1087"/>
      <c r="WV334" s="1087"/>
      <c r="WW334" s="1087"/>
      <c r="WX334" s="1087"/>
      <c r="WY334" s="1087"/>
      <c r="WZ334" s="1087"/>
      <c r="XA334" s="1087"/>
      <c r="XB334" s="1087"/>
      <c r="XC334" s="1087"/>
      <c r="XD334" s="1087"/>
      <c r="XE334" s="1087"/>
      <c r="XF334" s="1087"/>
      <c r="XG334" s="1087"/>
      <c r="XH334" s="1087"/>
      <c r="XI334" s="1087"/>
      <c r="XJ334" s="1087"/>
      <c r="XK334" s="1087"/>
      <c r="XL334" s="1087"/>
      <c r="XM334" s="1087"/>
      <c r="XN334" s="1087"/>
      <c r="XO334" s="1087"/>
      <c r="XP334" s="1087"/>
      <c r="XQ334" s="1087"/>
      <c r="XR334" s="1087"/>
      <c r="XS334" s="1087"/>
      <c r="XT334" s="1087"/>
      <c r="XU334" s="1087"/>
      <c r="XV334" s="1087"/>
      <c r="XW334" s="1087"/>
      <c r="XX334" s="1087"/>
      <c r="XY334" s="1087"/>
      <c r="XZ334" s="1087"/>
      <c r="YA334" s="1087"/>
      <c r="YB334" s="1087"/>
      <c r="YC334" s="1087"/>
      <c r="YD334" s="1087"/>
      <c r="YE334" s="1087"/>
      <c r="YF334" s="1087"/>
      <c r="YG334" s="1087"/>
      <c r="YH334" s="1087"/>
      <c r="YI334" s="1087"/>
      <c r="YJ334" s="1087"/>
      <c r="YK334" s="1087"/>
      <c r="YL334" s="1087"/>
      <c r="YM334" s="1087"/>
      <c r="YN334" s="1087"/>
      <c r="YO334" s="1087"/>
      <c r="YP334" s="1087"/>
      <c r="YQ334" s="1087"/>
      <c r="YR334" s="1087"/>
      <c r="YS334" s="1087"/>
      <c r="YT334" s="1087"/>
      <c r="YU334" s="1087"/>
      <c r="YV334" s="1087"/>
      <c r="YW334" s="1087"/>
      <c r="YX334" s="1087"/>
      <c r="YY334" s="1087"/>
      <c r="YZ334" s="1087"/>
      <c r="ZA334" s="1087"/>
      <c r="ZB334" s="1087"/>
      <c r="ZC334" s="1087"/>
      <c r="ZD334" s="1087"/>
      <c r="ZE334" s="1087"/>
      <c r="ZF334" s="1087"/>
      <c r="ZG334" s="1087"/>
      <c r="ZH334" s="1087"/>
      <c r="ZI334" s="1087"/>
      <c r="ZJ334" s="1087"/>
      <c r="ZK334" s="1087"/>
      <c r="ZL334" s="1087"/>
      <c r="ZM334" s="1087"/>
      <c r="ZN334" s="1087"/>
      <c r="ZO334" s="1087"/>
      <c r="ZP334" s="1087"/>
      <c r="ZQ334" s="1087"/>
      <c r="ZR334" s="1087"/>
      <c r="ZS334" s="1087"/>
      <c r="ZT334" s="1087"/>
      <c r="ZU334" s="1087"/>
      <c r="ZV334" s="1087"/>
      <c r="ZW334" s="1087"/>
      <c r="ZX334" s="1087"/>
      <c r="ZY334" s="1087"/>
      <c r="ZZ334" s="1087"/>
      <c r="AAA334" s="1087"/>
      <c r="AAB334" s="1087"/>
      <c r="AAC334" s="1087"/>
      <c r="AAD334" s="1087"/>
      <c r="AAE334" s="1087"/>
      <c r="AAF334" s="1087"/>
      <c r="AAG334" s="1087"/>
      <c r="AAH334" s="1087"/>
      <c r="AAI334" s="1087"/>
      <c r="AAJ334" s="1087"/>
      <c r="AAK334" s="1087"/>
      <c r="AAL334" s="1087"/>
      <c r="AAM334" s="1087"/>
      <c r="AAN334" s="1087"/>
      <c r="AAO334" s="1087"/>
      <c r="AAP334" s="1087"/>
      <c r="AAQ334" s="1087"/>
      <c r="AAR334" s="1087"/>
      <c r="AAS334" s="1087"/>
      <c r="AAT334" s="1087"/>
      <c r="AAU334" s="1087"/>
      <c r="AAV334" s="1087"/>
      <c r="AAW334" s="1087"/>
      <c r="AAX334" s="1087"/>
      <c r="AAY334" s="1087"/>
      <c r="AAZ334" s="1087"/>
      <c r="ABA334" s="1087"/>
      <c r="ABB334" s="1087"/>
      <c r="ABC334" s="1087"/>
      <c r="ABD334" s="1087"/>
      <c r="ABE334" s="1087"/>
      <c r="ABF334" s="1087"/>
      <c r="ABG334" s="1087"/>
      <c r="ABH334" s="1087"/>
      <c r="ABI334" s="1087"/>
      <c r="ABJ334" s="1087"/>
      <c r="ABK334" s="1087"/>
      <c r="ABL334" s="1087"/>
      <c r="ABM334" s="1087"/>
      <c r="ABN334" s="1087"/>
      <c r="ABO334" s="1087"/>
      <c r="ABP334" s="1087"/>
      <c r="ABQ334" s="1087"/>
      <c r="ABR334" s="1087"/>
      <c r="ABS334" s="1087"/>
      <c r="ABT334" s="1087"/>
      <c r="ABU334" s="1087"/>
      <c r="ABV334" s="1087"/>
      <c r="ABW334" s="1087"/>
      <c r="ABX334" s="1087"/>
      <c r="ABY334" s="1087"/>
      <c r="ABZ334" s="1087"/>
      <c r="ACA334" s="1087"/>
      <c r="ACB334" s="1087"/>
      <c r="ACC334" s="1087"/>
      <c r="ACD334" s="1087"/>
      <c r="ACE334" s="1087"/>
      <c r="ACF334" s="1087"/>
      <c r="ACG334" s="1087"/>
      <c r="ACH334" s="1087"/>
      <c r="ACI334" s="1087"/>
      <c r="ACJ334" s="1087"/>
      <c r="ACK334" s="1087"/>
      <c r="ACL334" s="1087"/>
      <c r="ACM334" s="1087"/>
      <c r="ACN334" s="1087"/>
      <c r="ACO334" s="1087"/>
      <c r="ACP334" s="1087"/>
      <c r="ACQ334" s="1087"/>
      <c r="ACR334" s="1087"/>
      <c r="ACS334" s="1087"/>
      <c r="ACT334" s="1087"/>
      <c r="ACU334" s="1087"/>
      <c r="ACV334" s="1087"/>
      <c r="ACW334" s="1087"/>
      <c r="ACX334" s="1087"/>
      <c r="ACY334" s="1087"/>
      <c r="ACZ334" s="1087"/>
      <c r="ADA334" s="1087"/>
      <c r="ADB334" s="1087"/>
      <c r="ADC334" s="1087"/>
      <c r="ADD334" s="1087"/>
      <c r="ADE334" s="1087"/>
      <c r="ADF334" s="1087"/>
      <c r="ADG334" s="1087"/>
      <c r="ADH334" s="1087"/>
      <c r="ADI334" s="1087"/>
      <c r="ADJ334" s="1087"/>
      <c r="ADK334" s="1087"/>
      <c r="ADL334" s="1087"/>
      <c r="ADM334" s="1087"/>
      <c r="ADN334" s="1087"/>
      <c r="ADO334" s="1087"/>
      <c r="ADP334" s="1087"/>
      <c r="ADQ334" s="1087"/>
      <c r="ADR334" s="1087"/>
      <c r="ADS334" s="1087"/>
      <c r="ADT334" s="1087"/>
      <c r="ADU334" s="1087"/>
      <c r="ADV334" s="1087"/>
      <c r="ADW334" s="1087"/>
      <c r="ADX334" s="1087"/>
      <c r="ADY334" s="1087"/>
      <c r="ADZ334" s="1087"/>
      <c r="AEA334" s="1087"/>
      <c r="AEB334" s="1087"/>
      <c r="AEC334" s="1087"/>
      <c r="AED334" s="1087"/>
      <c r="AEE334" s="1087"/>
      <c r="AEF334" s="1087"/>
      <c r="AEG334" s="1087"/>
      <c r="AEH334" s="1087"/>
      <c r="AEI334" s="1087"/>
      <c r="AEJ334" s="1087"/>
      <c r="AEK334" s="1087"/>
      <c r="AEL334" s="1087"/>
      <c r="AEM334" s="1087"/>
      <c r="AEN334" s="1087"/>
      <c r="AEO334" s="1087"/>
      <c r="AEP334" s="1087"/>
      <c r="AEQ334" s="1087"/>
      <c r="AER334" s="1087"/>
      <c r="AES334" s="1087"/>
      <c r="AET334" s="1087"/>
      <c r="AEU334" s="1087"/>
      <c r="AEV334" s="1087"/>
      <c r="AEW334" s="1087"/>
      <c r="AEX334" s="1087"/>
      <c r="AEY334" s="1087"/>
      <c r="AEZ334" s="1087"/>
      <c r="AFA334" s="1087"/>
      <c r="AFB334" s="1087"/>
      <c r="AFC334" s="1087"/>
      <c r="AFD334" s="1087"/>
      <c r="AFE334" s="1087"/>
      <c r="AFF334" s="1087"/>
      <c r="AFG334" s="1087"/>
      <c r="AFH334" s="1087"/>
      <c r="AFI334" s="1087"/>
      <c r="AFJ334" s="1087"/>
      <c r="AFK334" s="1087"/>
      <c r="AFL334" s="1087"/>
      <c r="AFM334" s="1087"/>
      <c r="AFN334" s="1087"/>
      <c r="AFO334" s="1087"/>
      <c r="AFP334" s="1087"/>
      <c r="AFQ334" s="1087"/>
      <c r="AFR334" s="1087"/>
      <c r="AFS334" s="1087"/>
      <c r="AFT334" s="1087"/>
      <c r="AFU334" s="1087"/>
      <c r="AFV334" s="1087"/>
      <c r="AFW334" s="1087"/>
      <c r="AFX334" s="1087"/>
      <c r="AFY334" s="1087"/>
      <c r="AFZ334" s="1087"/>
      <c r="AGA334" s="1087"/>
      <c r="AGB334" s="1087"/>
      <c r="AGC334" s="1087"/>
      <c r="AGD334" s="1087"/>
      <c r="AGE334" s="1087"/>
      <c r="AGF334" s="1087"/>
      <c r="AGG334" s="1087"/>
      <c r="AGH334" s="1087"/>
      <c r="AGI334" s="1087"/>
      <c r="AGJ334" s="1087"/>
      <c r="AGK334" s="1087"/>
      <c r="AGL334" s="1087"/>
      <c r="AGM334" s="1087"/>
      <c r="AGN334" s="1087"/>
      <c r="AGO334" s="1087"/>
      <c r="AGP334" s="1087"/>
      <c r="AGQ334" s="1087"/>
      <c r="AGR334" s="1087"/>
      <c r="AGS334" s="1087"/>
      <c r="AGT334" s="1087"/>
      <c r="AGU334" s="1087"/>
      <c r="AGV334" s="1087"/>
      <c r="AGW334" s="1087"/>
      <c r="AGX334" s="1087"/>
      <c r="AGY334" s="1087"/>
      <c r="AGZ334" s="1087"/>
      <c r="AHA334" s="1087"/>
      <c r="AHB334" s="1087"/>
      <c r="AHC334" s="1087"/>
      <c r="AHD334" s="1087"/>
      <c r="AHE334" s="1087"/>
      <c r="AHF334" s="1087"/>
      <c r="AHG334" s="1087"/>
      <c r="AHH334" s="1087"/>
      <c r="AHI334" s="1087"/>
      <c r="AHJ334" s="1087"/>
      <c r="AHK334" s="1087"/>
      <c r="AHL334" s="1087"/>
      <c r="AHM334" s="1087"/>
      <c r="AHN334" s="1087"/>
      <c r="AHO334" s="1087"/>
      <c r="AHP334" s="1087"/>
      <c r="AHQ334" s="1087"/>
      <c r="AHR334" s="1087"/>
      <c r="AHS334" s="1087"/>
      <c r="AHT334" s="1087"/>
      <c r="AHU334" s="1087"/>
      <c r="AHV334" s="1087"/>
      <c r="AHW334" s="1087"/>
      <c r="AHX334" s="1087"/>
      <c r="AHY334" s="1087"/>
      <c r="AHZ334" s="1087"/>
      <c r="AIA334" s="1087"/>
      <c r="AIB334" s="1087"/>
      <c r="AIC334" s="1087"/>
      <c r="AID334" s="1087"/>
      <c r="AIE334" s="1087"/>
      <c r="AIF334" s="1087"/>
      <c r="AIG334" s="1087"/>
      <c r="AIH334" s="1087"/>
      <c r="AII334" s="1087"/>
      <c r="AIJ334" s="1087"/>
      <c r="AIK334" s="1087"/>
      <c r="AIL334" s="1087"/>
      <c r="AIM334" s="1087"/>
      <c r="AIN334" s="1087"/>
      <c r="AIO334" s="1087"/>
      <c r="AIP334" s="1087"/>
      <c r="AIQ334" s="1087"/>
      <c r="AIR334" s="1087"/>
      <c r="AIS334" s="1087"/>
      <c r="AIT334" s="1087"/>
      <c r="AIU334" s="1087"/>
      <c r="AIV334" s="1087"/>
      <c r="AIW334" s="1087"/>
      <c r="AIX334" s="1087"/>
      <c r="AIY334" s="1087"/>
      <c r="AIZ334" s="1087"/>
      <c r="AJA334" s="1087"/>
      <c r="AJB334" s="1087"/>
      <c r="AJC334" s="1087"/>
      <c r="AJD334" s="1087"/>
      <c r="AJE334" s="1087"/>
      <c r="AJF334" s="1087"/>
      <c r="AJG334" s="1087"/>
      <c r="AJH334" s="1087"/>
      <c r="AJI334" s="1087"/>
      <c r="AJJ334" s="1087"/>
      <c r="AJK334" s="1087"/>
      <c r="AJL334" s="1087"/>
      <c r="AJM334" s="1087"/>
      <c r="AJN334" s="1087"/>
      <c r="AJO334" s="1087"/>
      <c r="AJP334" s="1087"/>
      <c r="AJQ334" s="1087"/>
      <c r="AJR334" s="1087"/>
      <c r="AJS334" s="1087"/>
      <c r="AJT334" s="1087"/>
      <c r="AJU334" s="1087"/>
      <c r="AJV334" s="1087"/>
      <c r="AJW334" s="1087"/>
      <c r="AJX334" s="1087"/>
      <c r="AJY334" s="1087"/>
      <c r="AJZ334" s="1087"/>
      <c r="AKA334" s="1087"/>
      <c r="AKB334" s="1087"/>
      <c r="AKC334" s="1087"/>
      <c r="AKD334" s="1087"/>
      <c r="AKE334" s="1087"/>
      <c r="AKF334" s="1087"/>
      <c r="AKG334" s="1087"/>
      <c r="AKH334" s="1087"/>
      <c r="AKI334" s="1087"/>
      <c r="AKJ334" s="1087"/>
      <c r="AKK334" s="1087"/>
      <c r="AKL334" s="1087"/>
      <c r="AKM334" s="1087"/>
      <c r="AKN334" s="1087"/>
      <c r="AKO334" s="1087"/>
      <c r="AKP334" s="1087"/>
      <c r="AKQ334" s="1087"/>
      <c r="AKR334" s="1087"/>
      <c r="AKS334" s="1087"/>
      <c r="AKT334" s="1087"/>
      <c r="AKU334" s="1087"/>
      <c r="AKV334" s="1087"/>
      <c r="AKW334" s="1087"/>
      <c r="AKX334" s="1087"/>
      <c r="AKY334" s="1087"/>
      <c r="AKZ334" s="1087"/>
      <c r="ALA334" s="1087"/>
      <c r="ALB334" s="1087"/>
      <c r="ALC334" s="1087"/>
      <c r="ALD334" s="1087"/>
      <c r="ALE334" s="1087"/>
      <c r="ALF334" s="1087"/>
      <c r="ALG334" s="1087"/>
      <c r="ALH334" s="1087"/>
      <c r="ALI334" s="1087"/>
      <c r="ALJ334" s="1087"/>
      <c r="ALK334" s="1087"/>
      <c r="ALL334" s="1087"/>
      <c r="ALM334" s="1087"/>
      <c r="ALN334" s="1087"/>
      <c r="ALO334" s="1087"/>
      <c r="ALP334" s="1087"/>
      <c r="ALQ334" s="1087"/>
      <c r="ALR334" s="1087"/>
      <c r="ALS334" s="1087"/>
      <c r="ALT334" s="1087"/>
      <c r="ALU334" s="1087"/>
      <c r="ALV334" s="1087"/>
      <c r="ALW334" s="1087"/>
      <c r="ALX334" s="1087"/>
      <c r="ALY334" s="1087"/>
      <c r="ALZ334" s="1087"/>
      <c r="AMA334" s="1087"/>
      <c r="AMB334" s="1087"/>
      <c r="AMC334" s="1087"/>
      <c r="AMD334" s="1087"/>
      <c r="AME334" s="1087"/>
      <c r="AMF334" s="1087"/>
      <c r="AMG334" s="1087"/>
      <c r="AMH334" s="1087"/>
    </row>
    <row r="335" spans="1:1025" s="793" customFormat="1" ht="12" x14ac:dyDescent="0.2">
      <c r="A335" s="1113" t="s">
        <v>2942</v>
      </c>
      <c r="B335" s="793" t="s">
        <v>4915</v>
      </c>
      <c r="C335" s="1085">
        <v>522500000</v>
      </c>
      <c r="D335" s="1085">
        <v>-250000</v>
      </c>
      <c r="E335" s="1085">
        <v>522250000</v>
      </c>
      <c r="F335" s="1085">
        <v>545355818.02999997</v>
      </c>
      <c r="G335" s="1085">
        <v>-23105818.030000001</v>
      </c>
      <c r="H335" s="1357">
        <f t="shared" si="8"/>
        <v>1.0442428301196744</v>
      </c>
      <c r="I335" s="1087"/>
      <c r="J335" s="1087"/>
      <c r="K335" s="1087"/>
      <c r="L335" s="1087"/>
      <c r="M335" s="1087"/>
      <c r="N335" s="1087"/>
      <c r="O335" s="1087"/>
      <c r="P335" s="1087"/>
      <c r="Q335" s="1087"/>
      <c r="R335" s="1087"/>
      <c r="S335" s="1087"/>
      <c r="T335" s="1087"/>
      <c r="U335" s="1087"/>
      <c r="V335" s="1087"/>
      <c r="W335" s="1087"/>
      <c r="X335" s="1087"/>
      <c r="Y335" s="1087"/>
      <c r="Z335" s="1087"/>
      <c r="AA335" s="1087"/>
      <c r="AB335" s="1087"/>
      <c r="AC335" s="1087"/>
      <c r="AD335" s="1087"/>
      <c r="AE335" s="1087"/>
      <c r="AF335" s="1087"/>
      <c r="AG335" s="1087"/>
      <c r="AH335" s="1087"/>
      <c r="AI335" s="1087"/>
      <c r="AJ335" s="1087"/>
      <c r="AK335" s="1087"/>
      <c r="AL335" s="1087"/>
      <c r="AM335" s="1087"/>
      <c r="AN335" s="1087"/>
      <c r="AO335" s="1087"/>
      <c r="AP335" s="1087"/>
      <c r="AQ335" s="1087"/>
      <c r="AR335" s="1087"/>
      <c r="AS335" s="1087"/>
      <c r="AT335" s="1087"/>
      <c r="AU335" s="1087"/>
      <c r="AV335" s="1087"/>
      <c r="AW335" s="1087"/>
      <c r="AX335" s="1087"/>
      <c r="AY335" s="1087"/>
      <c r="AZ335" s="1087"/>
      <c r="BA335" s="1087"/>
      <c r="BB335" s="1087"/>
      <c r="BC335" s="1087"/>
      <c r="BD335" s="1087"/>
      <c r="BE335" s="1087"/>
      <c r="BF335" s="1087"/>
      <c r="BG335" s="1087"/>
      <c r="BH335" s="1087"/>
      <c r="BI335" s="1087"/>
      <c r="BJ335" s="1087"/>
      <c r="BK335" s="1087"/>
      <c r="BL335" s="1087"/>
      <c r="BM335" s="1087"/>
      <c r="BN335" s="1087"/>
      <c r="BO335" s="1087"/>
      <c r="BP335" s="1087"/>
      <c r="BQ335" s="1087"/>
      <c r="BR335" s="1087"/>
      <c r="BS335" s="1087"/>
      <c r="BT335" s="1087"/>
      <c r="BU335" s="1087"/>
      <c r="BV335" s="1087"/>
      <c r="BW335" s="1087"/>
      <c r="BX335" s="1087"/>
      <c r="BY335" s="1087"/>
      <c r="BZ335" s="1087"/>
      <c r="CA335" s="1087"/>
      <c r="CB335" s="1087"/>
      <c r="CC335" s="1087"/>
      <c r="CD335" s="1087"/>
      <c r="CE335" s="1087"/>
      <c r="CF335" s="1087"/>
      <c r="CG335" s="1087"/>
      <c r="CH335" s="1087"/>
      <c r="CI335" s="1087"/>
      <c r="CJ335" s="1087"/>
      <c r="CK335" s="1087"/>
      <c r="CL335" s="1087"/>
      <c r="CM335" s="1087"/>
      <c r="CN335" s="1087"/>
      <c r="CO335" s="1087"/>
      <c r="CP335" s="1087"/>
      <c r="CQ335" s="1087"/>
      <c r="CR335" s="1087"/>
      <c r="CS335" s="1087"/>
      <c r="CT335" s="1087"/>
      <c r="CU335" s="1087"/>
      <c r="CV335" s="1087"/>
      <c r="CW335" s="1087"/>
      <c r="CX335" s="1087"/>
      <c r="CY335" s="1087"/>
      <c r="CZ335" s="1087"/>
      <c r="DA335" s="1087"/>
      <c r="DB335" s="1087"/>
      <c r="DC335" s="1087"/>
      <c r="DD335" s="1087"/>
      <c r="DE335" s="1087"/>
      <c r="DF335" s="1087"/>
      <c r="DG335" s="1087"/>
      <c r="DH335" s="1087"/>
      <c r="DI335" s="1087"/>
      <c r="DJ335" s="1087"/>
      <c r="DK335" s="1087"/>
      <c r="DL335" s="1087"/>
      <c r="DM335" s="1087"/>
      <c r="DN335" s="1087"/>
      <c r="DO335" s="1087"/>
      <c r="DP335" s="1087"/>
      <c r="DQ335" s="1087"/>
      <c r="DR335" s="1087"/>
      <c r="DS335" s="1087"/>
      <c r="DT335" s="1087"/>
      <c r="DU335" s="1087"/>
      <c r="DV335" s="1087"/>
      <c r="DW335" s="1087"/>
      <c r="DX335" s="1087"/>
      <c r="DY335" s="1087"/>
      <c r="DZ335" s="1087"/>
      <c r="EA335" s="1087"/>
      <c r="EB335" s="1087"/>
      <c r="EC335" s="1087"/>
      <c r="ED335" s="1087"/>
      <c r="EE335" s="1087"/>
      <c r="EF335" s="1087"/>
      <c r="EG335" s="1087"/>
      <c r="EH335" s="1087"/>
      <c r="EI335" s="1087"/>
      <c r="EJ335" s="1087"/>
      <c r="EK335" s="1087"/>
      <c r="EL335" s="1087"/>
      <c r="EM335" s="1087"/>
      <c r="EN335" s="1087"/>
      <c r="EO335" s="1087"/>
      <c r="EP335" s="1087"/>
      <c r="EQ335" s="1087"/>
      <c r="ER335" s="1087"/>
      <c r="ES335" s="1087"/>
      <c r="ET335" s="1087"/>
      <c r="EU335" s="1087"/>
      <c r="EV335" s="1087"/>
      <c r="EW335" s="1087"/>
      <c r="EX335" s="1087"/>
      <c r="EY335" s="1087"/>
      <c r="EZ335" s="1087"/>
      <c r="FA335" s="1087"/>
      <c r="FB335" s="1087"/>
      <c r="FC335" s="1087"/>
      <c r="FD335" s="1087"/>
      <c r="FE335" s="1087"/>
      <c r="FF335" s="1087"/>
      <c r="FG335" s="1087"/>
      <c r="FH335" s="1087"/>
      <c r="FI335" s="1087"/>
      <c r="FJ335" s="1087"/>
      <c r="FK335" s="1087"/>
      <c r="FL335" s="1087"/>
      <c r="FM335" s="1087"/>
      <c r="FN335" s="1087"/>
      <c r="FO335" s="1087"/>
      <c r="FP335" s="1087"/>
      <c r="FQ335" s="1087"/>
      <c r="FR335" s="1087"/>
      <c r="FS335" s="1087"/>
      <c r="FT335" s="1087"/>
      <c r="FU335" s="1087"/>
      <c r="FV335" s="1087"/>
      <c r="FW335" s="1087"/>
      <c r="FX335" s="1087"/>
      <c r="FY335" s="1087"/>
      <c r="FZ335" s="1087"/>
      <c r="GA335" s="1087"/>
      <c r="GB335" s="1087"/>
      <c r="GC335" s="1087"/>
      <c r="GD335" s="1087"/>
      <c r="GE335" s="1087"/>
      <c r="GF335" s="1087"/>
      <c r="GG335" s="1087"/>
      <c r="GH335" s="1087"/>
      <c r="GI335" s="1087"/>
      <c r="GJ335" s="1087"/>
      <c r="GK335" s="1087"/>
      <c r="GL335" s="1087"/>
      <c r="GM335" s="1087"/>
      <c r="GN335" s="1087"/>
      <c r="GO335" s="1087"/>
      <c r="GP335" s="1087"/>
      <c r="GQ335" s="1087"/>
      <c r="GR335" s="1087"/>
      <c r="GS335" s="1087"/>
      <c r="GT335" s="1087"/>
      <c r="GU335" s="1087"/>
      <c r="GV335" s="1087"/>
      <c r="GW335" s="1087"/>
      <c r="GX335" s="1087"/>
      <c r="GY335" s="1087"/>
      <c r="GZ335" s="1087"/>
      <c r="HA335" s="1087"/>
      <c r="HB335" s="1087"/>
      <c r="HC335" s="1087"/>
      <c r="HD335" s="1087"/>
      <c r="HE335" s="1087"/>
      <c r="HF335" s="1087"/>
      <c r="HG335" s="1087"/>
      <c r="HH335" s="1087"/>
      <c r="HI335" s="1087"/>
      <c r="HJ335" s="1087"/>
      <c r="HK335" s="1087"/>
      <c r="HL335" s="1087"/>
      <c r="HM335" s="1087"/>
      <c r="HN335" s="1087"/>
      <c r="HO335" s="1087"/>
      <c r="HP335" s="1087"/>
      <c r="HQ335" s="1087"/>
      <c r="HR335" s="1087"/>
      <c r="HS335" s="1087"/>
      <c r="HT335" s="1087"/>
      <c r="HU335" s="1087"/>
      <c r="HV335" s="1087"/>
      <c r="HW335" s="1087"/>
      <c r="HX335" s="1087"/>
      <c r="HY335" s="1087"/>
      <c r="HZ335" s="1087"/>
      <c r="IA335" s="1087"/>
      <c r="IB335" s="1087"/>
      <c r="IC335" s="1087"/>
      <c r="ID335" s="1087"/>
      <c r="IE335" s="1087"/>
      <c r="IF335" s="1087"/>
      <c r="IG335" s="1087"/>
      <c r="IH335" s="1087"/>
      <c r="II335" s="1087"/>
      <c r="IJ335" s="1087"/>
      <c r="IK335" s="1087"/>
      <c r="IL335" s="1087"/>
      <c r="IM335" s="1087"/>
      <c r="IN335" s="1087"/>
      <c r="IO335" s="1087"/>
      <c r="IP335" s="1087"/>
      <c r="IQ335" s="1087"/>
      <c r="IR335" s="1087"/>
      <c r="IS335" s="1087"/>
      <c r="IT335" s="1087"/>
      <c r="IU335" s="1087"/>
      <c r="IV335" s="1087"/>
      <c r="IW335" s="1087"/>
      <c r="IX335" s="1087"/>
      <c r="IY335" s="1087"/>
      <c r="IZ335" s="1087"/>
      <c r="JA335" s="1087"/>
      <c r="JB335" s="1087"/>
      <c r="JC335" s="1087"/>
      <c r="JD335" s="1087"/>
      <c r="JE335" s="1087"/>
      <c r="JF335" s="1087"/>
      <c r="JG335" s="1087"/>
      <c r="JH335" s="1087"/>
      <c r="JI335" s="1087"/>
      <c r="JJ335" s="1087"/>
      <c r="JK335" s="1087"/>
      <c r="JL335" s="1087"/>
      <c r="JM335" s="1087"/>
      <c r="JN335" s="1087"/>
      <c r="JO335" s="1087"/>
      <c r="JP335" s="1087"/>
      <c r="JQ335" s="1087"/>
      <c r="JR335" s="1087"/>
      <c r="JS335" s="1087"/>
      <c r="JT335" s="1087"/>
      <c r="JU335" s="1087"/>
      <c r="JV335" s="1087"/>
      <c r="JW335" s="1087"/>
      <c r="JX335" s="1087"/>
      <c r="JY335" s="1087"/>
      <c r="JZ335" s="1087"/>
      <c r="KA335" s="1087"/>
      <c r="KB335" s="1087"/>
      <c r="KC335" s="1087"/>
      <c r="KD335" s="1087"/>
      <c r="KE335" s="1087"/>
      <c r="KF335" s="1087"/>
      <c r="KG335" s="1087"/>
      <c r="KH335" s="1087"/>
      <c r="KI335" s="1087"/>
      <c r="KJ335" s="1087"/>
      <c r="KK335" s="1087"/>
      <c r="KL335" s="1087"/>
      <c r="KM335" s="1087"/>
      <c r="KN335" s="1087"/>
      <c r="KO335" s="1087"/>
      <c r="KP335" s="1087"/>
      <c r="KQ335" s="1087"/>
      <c r="KR335" s="1087"/>
      <c r="KS335" s="1087"/>
      <c r="KT335" s="1087"/>
      <c r="KU335" s="1087"/>
      <c r="KV335" s="1087"/>
      <c r="KW335" s="1087"/>
      <c r="KX335" s="1087"/>
      <c r="KY335" s="1087"/>
      <c r="KZ335" s="1087"/>
      <c r="LA335" s="1087"/>
      <c r="LB335" s="1087"/>
      <c r="LC335" s="1087"/>
      <c r="LD335" s="1087"/>
      <c r="LE335" s="1087"/>
      <c r="LF335" s="1087"/>
      <c r="LG335" s="1087"/>
      <c r="LH335" s="1087"/>
      <c r="LI335" s="1087"/>
      <c r="LJ335" s="1087"/>
      <c r="LK335" s="1087"/>
      <c r="LL335" s="1087"/>
      <c r="LM335" s="1087"/>
      <c r="LN335" s="1087"/>
      <c r="LO335" s="1087"/>
      <c r="LP335" s="1087"/>
      <c r="LQ335" s="1087"/>
      <c r="LR335" s="1087"/>
      <c r="LS335" s="1087"/>
      <c r="LT335" s="1087"/>
      <c r="LU335" s="1087"/>
      <c r="LV335" s="1087"/>
      <c r="LW335" s="1087"/>
      <c r="LX335" s="1087"/>
      <c r="LY335" s="1087"/>
      <c r="LZ335" s="1087"/>
      <c r="MA335" s="1087"/>
      <c r="MB335" s="1087"/>
      <c r="MC335" s="1087"/>
      <c r="MD335" s="1087"/>
      <c r="ME335" s="1087"/>
      <c r="MF335" s="1087"/>
      <c r="MG335" s="1087"/>
      <c r="MH335" s="1087"/>
      <c r="MI335" s="1087"/>
      <c r="MJ335" s="1087"/>
      <c r="MK335" s="1087"/>
      <c r="ML335" s="1087"/>
      <c r="MM335" s="1087"/>
      <c r="MN335" s="1087"/>
      <c r="MO335" s="1087"/>
      <c r="MP335" s="1087"/>
      <c r="MQ335" s="1087"/>
      <c r="MR335" s="1087"/>
      <c r="MS335" s="1087"/>
      <c r="MT335" s="1087"/>
      <c r="MU335" s="1087"/>
      <c r="MV335" s="1087"/>
      <c r="MW335" s="1087"/>
      <c r="MX335" s="1087"/>
      <c r="MY335" s="1087"/>
      <c r="MZ335" s="1087"/>
      <c r="NA335" s="1087"/>
      <c r="NB335" s="1087"/>
      <c r="NC335" s="1087"/>
      <c r="ND335" s="1087"/>
      <c r="NE335" s="1087"/>
      <c r="NF335" s="1087"/>
      <c r="NG335" s="1087"/>
      <c r="NH335" s="1087"/>
      <c r="NI335" s="1087"/>
      <c r="NJ335" s="1087"/>
      <c r="NK335" s="1087"/>
      <c r="NL335" s="1087"/>
      <c r="NM335" s="1087"/>
      <c r="NN335" s="1087"/>
      <c r="NO335" s="1087"/>
      <c r="NP335" s="1087"/>
      <c r="NQ335" s="1087"/>
      <c r="NR335" s="1087"/>
      <c r="NS335" s="1087"/>
      <c r="NT335" s="1087"/>
      <c r="NU335" s="1087"/>
      <c r="NV335" s="1087"/>
      <c r="NW335" s="1087"/>
      <c r="NX335" s="1087"/>
      <c r="NY335" s="1087"/>
      <c r="NZ335" s="1087"/>
      <c r="OA335" s="1087"/>
      <c r="OB335" s="1087"/>
      <c r="OC335" s="1087"/>
      <c r="OD335" s="1087"/>
      <c r="OE335" s="1087"/>
      <c r="OF335" s="1087"/>
      <c r="OG335" s="1087"/>
      <c r="OH335" s="1087"/>
      <c r="OI335" s="1087"/>
      <c r="OJ335" s="1087"/>
      <c r="OK335" s="1087"/>
      <c r="OL335" s="1087"/>
      <c r="OM335" s="1087"/>
      <c r="ON335" s="1087"/>
      <c r="OO335" s="1087"/>
      <c r="OP335" s="1087"/>
      <c r="OQ335" s="1087"/>
      <c r="OR335" s="1087"/>
      <c r="OS335" s="1087"/>
      <c r="OT335" s="1087"/>
      <c r="OU335" s="1087"/>
      <c r="OV335" s="1087"/>
      <c r="OW335" s="1087"/>
      <c r="OX335" s="1087"/>
      <c r="OY335" s="1087"/>
      <c r="OZ335" s="1087"/>
      <c r="PA335" s="1087"/>
      <c r="PB335" s="1087"/>
      <c r="PC335" s="1087"/>
      <c r="PD335" s="1087"/>
      <c r="PE335" s="1087"/>
      <c r="PF335" s="1087"/>
      <c r="PG335" s="1087"/>
      <c r="PH335" s="1087"/>
      <c r="PI335" s="1087"/>
      <c r="PJ335" s="1087"/>
      <c r="PK335" s="1087"/>
      <c r="PL335" s="1087"/>
      <c r="PM335" s="1087"/>
      <c r="PN335" s="1087"/>
      <c r="PO335" s="1087"/>
      <c r="PP335" s="1087"/>
      <c r="PQ335" s="1087"/>
      <c r="PR335" s="1087"/>
      <c r="PS335" s="1087"/>
      <c r="PT335" s="1087"/>
      <c r="PU335" s="1087"/>
      <c r="PV335" s="1087"/>
      <c r="PW335" s="1087"/>
      <c r="PX335" s="1087"/>
      <c r="PY335" s="1087"/>
      <c r="PZ335" s="1087"/>
      <c r="QA335" s="1087"/>
      <c r="QB335" s="1087"/>
      <c r="QC335" s="1087"/>
      <c r="QD335" s="1087"/>
      <c r="QE335" s="1087"/>
      <c r="QF335" s="1087"/>
      <c r="QG335" s="1087"/>
      <c r="QH335" s="1087"/>
      <c r="QI335" s="1087"/>
      <c r="QJ335" s="1087"/>
      <c r="QK335" s="1087"/>
      <c r="QL335" s="1087"/>
      <c r="QM335" s="1087"/>
      <c r="QN335" s="1087"/>
      <c r="QO335" s="1087"/>
      <c r="QP335" s="1087"/>
      <c r="QQ335" s="1087"/>
      <c r="QR335" s="1087"/>
      <c r="QS335" s="1087"/>
      <c r="QT335" s="1087"/>
      <c r="QU335" s="1087"/>
      <c r="QV335" s="1087"/>
      <c r="QW335" s="1087"/>
      <c r="QX335" s="1087"/>
      <c r="QY335" s="1087"/>
      <c r="QZ335" s="1087"/>
      <c r="RA335" s="1087"/>
      <c r="RB335" s="1087"/>
      <c r="RC335" s="1087"/>
      <c r="RD335" s="1087"/>
      <c r="RE335" s="1087"/>
      <c r="RF335" s="1087"/>
      <c r="RG335" s="1087"/>
      <c r="RH335" s="1087"/>
      <c r="RI335" s="1087"/>
      <c r="RJ335" s="1087"/>
      <c r="RK335" s="1087"/>
      <c r="RL335" s="1087"/>
      <c r="RM335" s="1087"/>
      <c r="RN335" s="1087"/>
      <c r="RO335" s="1087"/>
      <c r="RP335" s="1087"/>
      <c r="RQ335" s="1087"/>
      <c r="RR335" s="1087"/>
      <c r="RS335" s="1087"/>
      <c r="RT335" s="1087"/>
      <c r="RU335" s="1087"/>
      <c r="RV335" s="1087"/>
      <c r="RW335" s="1087"/>
      <c r="RX335" s="1087"/>
      <c r="RY335" s="1087"/>
      <c r="RZ335" s="1087"/>
      <c r="SA335" s="1087"/>
      <c r="SB335" s="1087"/>
      <c r="SC335" s="1087"/>
      <c r="SD335" s="1087"/>
      <c r="SE335" s="1087"/>
      <c r="SF335" s="1087"/>
      <c r="SG335" s="1087"/>
      <c r="SH335" s="1087"/>
      <c r="SI335" s="1087"/>
      <c r="SJ335" s="1087"/>
      <c r="SK335" s="1087"/>
      <c r="SL335" s="1087"/>
      <c r="SM335" s="1087"/>
      <c r="SN335" s="1087"/>
      <c r="SO335" s="1087"/>
      <c r="SP335" s="1087"/>
      <c r="SQ335" s="1087"/>
      <c r="SR335" s="1087"/>
      <c r="SS335" s="1087"/>
      <c r="ST335" s="1087"/>
      <c r="SU335" s="1087"/>
      <c r="SV335" s="1087"/>
      <c r="SW335" s="1087"/>
      <c r="SX335" s="1087"/>
      <c r="SY335" s="1087"/>
      <c r="SZ335" s="1087"/>
      <c r="TA335" s="1087"/>
      <c r="TB335" s="1087"/>
      <c r="TC335" s="1087"/>
      <c r="TD335" s="1087"/>
      <c r="TE335" s="1087"/>
      <c r="TF335" s="1087"/>
      <c r="TG335" s="1087"/>
      <c r="TH335" s="1087"/>
      <c r="TI335" s="1087"/>
      <c r="TJ335" s="1087"/>
      <c r="TK335" s="1087"/>
      <c r="TL335" s="1087"/>
      <c r="TM335" s="1087"/>
      <c r="TN335" s="1087"/>
      <c r="TO335" s="1087"/>
      <c r="TP335" s="1087"/>
      <c r="TQ335" s="1087"/>
      <c r="TR335" s="1087"/>
      <c r="TS335" s="1087"/>
      <c r="TT335" s="1087"/>
      <c r="TU335" s="1087"/>
      <c r="TV335" s="1087"/>
      <c r="TW335" s="1087"/>
      <c r="TX335" s="1087"/>
      <c r="TY335" s="1087"/>
      <c r="TZ335" s="1087"/>
      <c r="UA335" s="1087"/>
      <c r="UB335" s="1087"/>
      <c r="UC335" s="1087"/>
      <c r="UD335" s="1087"/>
      <c r="UE335" s="1087"/>
      <c r="UF335" s="1087"/>
      <c r="UG335" s="1087"/>
      <c r="UH335" s="1087"/>
      <c r="UI335" s="1087"/>
      <c r="UJ335" s="1087"/>
      <c r="UK335" s="1087"/>
      <c r="UL335" s="1087"/>
      <c r="UM335" s="1087"/>
      <c r="UN335" s="1087"/>
      <c r="UO335" s="1087"/>
      <c r="UP335" s="1087"/>
      <c r="UQ335" s="1087"/>
      <c r="UR335" s="1087"/>
      <c r="US335" s="1087"/>
      <c r="UT335" s="1087"/>
      <c r="UU335" s="1087"/>
      <c r="UV335" s="1087"/>
      <c r="UW335" s="1087"/>
      <c r="UX335" s="1087"/>
      <c r="UY335" s="1087"/>
      <c r="UZ335" s="1087"/>
      <c r="VA335" s="1087"/>
      <c r="VB335" s="1087"/>
      <c r="VC335" s="1087"/>
      <c r="VD335" s="1087"/>
      <c r="VE335" s="1087"/>
      <c r="VF335" s="1087"/>
      <c r="VG335" s="1087"/>
      <c r="VH335" s="1087"/>
      <c r="VI335" s="1087"/>
      <c r="VJ335" s="1087"/>
      <c r="VK335" s="1087"/>
      <c r="VL335" s="1087"/>
      <c r="VM335" s="1087"/>
      <c r="VN335" s="1087"/>
      <c r="VO335" s="1087"/>
      <c r="VP335" s="1087"/>
      <c r="VQ335" s="1087"/>
      <c r="VR335" s="1087"/>
      <c r="VS335" s="1087"/>
      <c r="VT335" s="1087"/>
      <c r="VU335" s="1087"/>
      <c r="VV335" s="1087"/>
      <c r="VW335" s="1087"/>
      <c r="VX335" s="1087"/>
      <c r="VY335" s="1087"/>
      <c r="VZ335" s="1087"/>
      <c r="WA335" s="1087"/>
      <c r="WB335" s="1087"/>
      <c r="WC335" s="1087"/>
      <c r="WD335" s="1087"/>
      <c r="WE335" s="1087"/>
      <c r="WF335" s="1087"/>
      <c r="WG335" s="1087"/>
      <c r="WH335" s="1087"/>
      <c r="WI335" s="1087"/>
      <c r="WJ335" s="1087"/>
      <c r="WK335" s="1087"/>
      <c r="WL335" s="1087"/>
      <c r="WM335" s="1087"/>
      <c r="WN335" s="1087"/>
      <c r="WO335" s="1087"/>
      <c r="WP335" s="1087"/>
      <c r="WQ335" s="1087"/>
      <c r="WR335" s="1087"/>
      <c r="WS335" s="1087"/>
      <c r="WT335" s="1087"/>
      <c r="WU335" s="1087"/>
      <c r="WV335" s="1087"/>
      <c r="WW335" s="1087"/>
      <c r="WX335" s="1087"/>
      <c r="WY335" s="1087"/>
      <c r="WZ335" s="1087"/>
      <c r="XA335" s="1087"/>
      <c r="XB335" s="1087"/>
      <c r="XC335" s="1087"/>
      <c r="XD335" s="1087"/>
      <c r="XE335" s="1087"/>
      <c r="XF335" s="1087"/>
      <c r="XG335" s="1087"/>
      <c r="XH335" s="1087"/>
      <c r="XI335" s="1087"/>
      <c r="XJ335" s="1087"/>
      <c r="XK335" s="1087"/>
      <c r="XL335" s="1087"/>
      <c r="XM335" s="1087"/>
      <c r="XN335" s="1087"/>
      <c r="XO335" s="1087"/>
      <c r="XP335" s="1087"/>
      <c r="XQ335" s="1087"/>
      <c r="XR335" s="1087"/>
      <c r="XS335" s="1087"/>
      <c r="XT335" s="1087"/>
      <c r="XU335" s="1087"/>
      <c r="XV335" s="1087"/>
      <c r="XW335" s="1087"/>
      <c r="XX335" s="1087"/>
      <c r="XY335" s="1087"/>
      <c r="XZ335" s="1087"/>
      <c r="YA335" s="1087"/>
      <c r="YB335" s="1087"/>
      <c r="YC335" s="1087"/>
      <c r="YD335" s="1087"/>
      <c r="YE335" s="1087"/>
      <c r="YF335" s="1087"/>
      <c r="YG335" s="1087"/>
      <c r="YH335" s="1087"/>
      <c r="YI335" s="1087"/>
      <c r="YJ335" s="1087"/>
      <c r="YK335" s="1087"/>
      <c r="YL335" s="1087"/>
      <c r="YM335" s="1087"/>
      <c r="YN335" s="1087"/>
      <c r="YO335" s="1087"/>
      <c r="YP335" s="1087"/>
      <c r="YQ335" s="1087"/>
      <c r="YR335" s="1087"/>
      <c r="YS335" s="1087"/>
      <c r="YT335" s="1087"/>
      <c r="YU335" s="1087"/>
      <c r="YV335" s="1087"/>
      <c r="YW335" s="1087"/>
      <c r="YX335" s="1087"/>
      <c r="YY335" s="1087"/>
      <c r="YZ335" s="1087"/>
      <c r="ZA335" s="1087"/>
      <c r="ZB335" s="1087"/>
      <c r="ZC335" s="1087"/>
      <c r="ZD335" s="1087"/>
      <c r="ZE335" s="1087"/>
      <c r="ZF335" s="1087"/>
      <c r="ZG335" s="1087"/>
      <c r="ZH335" s="1087"/>
      <c r="ZI335" s="1087"/>
      <c r="ZJ335" s="1087"/>
      <c r="ZK335" s="1087"/>
      <c r="ZL335" s="1087"/>
      <c r="ZM335" s="1087"/>
      <c r="ZN335" s="1087"/>
      <c r="ZO335" s="1087"/>
      <c r="ZP335" s="1087"/>
      <c r="ZQ335" s="1087"/>
      <c r="ZR335" s="1087"/>
      <c r="ZS335" s="1087"/>
      <c r="ZT335" s="1087"/>
      <c r="ZU335" s="1087"/>
      <c r="ZV335" s="1087"/>
      <c r="ZW335" s="1087"/>
      <c r="ZX335" s="1087"/>
      <c r="ZY335" s="1087"/>
      <c r="ZZ335" s="1087"/>
      <c r="AAA335" s="1087"/>
      <c r="AAB335" s="1087"/>
      <c r="AAC335" s="1087"/>
      <c r="AAD335" s="1087"/>
      <c r="AAE335" s="1087"/>
      <c r="AAF335" s="1087"/>
      <c r="AAG335" s="1087"/>
      <c r="AAH335" s="1087"/>
      <c r="AAI335" s="1087"/>
      <c r="AAJ335" s="1087"/>
      <c r="AAK335" s="1087"/>
      <c r="AAL335" s="1087"/>
      <c r="AAM335" s="1087"/>
      <c r="AAN335" s="1087"/>
      <c r="AAO335" s="1087"/>
      <c r="AAP335" s="1087"/>
      <c r="AAQ335" s="1087"/>
      <c r="AAR335" s="1087"/>
      <c r="AAS335" s="1087"/>
      <c r="AAT335" s="1087"/>
      <c r="AAU335" s="1087"/>
      <c r="AAV335" s="1087"/>
      <c r="AAW335" s="1087"/>
      <c r="AAX335" s="1087"/>
      <c r="AAY335" s="1087"/>
      <c r="AAZ335" s="1087"/>
      <c r="ABA335" s="1087"/>
      <c r="ABB335" s="1087"/>
      <c r="ABC335" s="1087"/>
      <c r="ABD335" s="1087"/>
      <c r="ABE335" s="1087"/>
      <c r="ABF335" s="1087"/>
      <c r="ABG335" s="1087"/>
      <c r="ABH335" s="1087"/>
      <c r="ABI335" s="1087"/>
      <c r="ABJ335" s="1087"/>
      <c r="ABK335" s="1087"/>
      <c r="ABL335" s="1087"/>
      <c r="ABM335" s="1087"/>
      <c r="ABN335" s="1087"/>
      <c r="ABO335" s="1087"/>
      <c r="ABP335" s="1087"/>
      <c r="ABQ335" s="1087"/>
      <c r="ABR335" s="1087"/>
      <c r="ABS335" s="1087"/>
      <c r="ABT335" s="1087"/>
      <c r="ABU335" s="1087"/>
      <c r="ABV335" s="1087"/>
      <c r="ABW335" s="1087"/>
      <c r="ABX335" s="1087"/>
      <c r="ABY335" s="1087"/>
      <c r="ABZ335" s="1087"/>
      <c r="ACA335" s="1087"/>
      <c r="ACB335" s="1087"/>
      <c r="ACC335" s="1087"/>
      <c r="ACD335" s="1087"/>
      <c r="ACE335" s="1087"/>
      <c r="ACF335" s="1087"/>
      <c r="ACG335" s="1087"/>
      <c r="ACH335" s="1087"/>
      <c r="ACI335" s="1087"/>
      <c r="ACJ335" s="1087"/>
      <c r="ACK335" s="1087"/>
      <c r="ACL335" s="1087"/>
      <c r="ACM335" s="1087"/>
      <c r="ACN335" s="1087"/>
      <c r="ACO335" s="1087"/>
      <c r="ACP335" s="1087"/>
      <c r="ACQ335" s="1087"/>
      <c r="ACR335" s="1087"/>
      <c r="ACS335" s="1087"/>
      <c r="ACT335" s="1087"/>
      <c r="ACU335" s="1087"/>
      <c r="ACV335" s="1087"/>
      <c r="ACW335" s="1087"/>
      <c r="ACX335" s="1087"/>
      <c r="ACY335" s="1087"/>
      <c r="ACZ335" s="1087"/>
      <c r="ADA335" s="1087"/>
      <c r="ADB335" s="1087"/>
      <c r="ADC335" s="1087"/>
      <c r="ADD335" s="1087"/>
      <c r="ADE335" s="1087"/>
      <c r="ADF335" s="1087"/>
      <c r="ADG335" s="1087"/>
      <c r="ADH335" s="1087"/>
      <c r="ADI335" s="1087"/>
      <c r="ADJ335" s="1087"/>
      <c r="ADK335" s="1087"/>
      <c r="ADL335" s="1087"/>
      <c r="ADM335" s="1087"/>
      <c r="ADN335" s="1087"/>
      <c r="ADO335" s="1087"/>
      <c r="ADP335" s="1087"/>
      <c r="ADQ335" s="1087"/>
      <c r="ADR335" s="1087"/>
      <c r="ADS335" s="1087"/>
      <c r="ADT335" s="1087"/>
      <c r="ADU335" s="1087"/>
      <c r="ADV335" s="1087"/>
      <c r="ADW335" s="1087"/>
      <c r="ADX335" s="1087"/>
      <c r="ADY335" s="1087"/>
      <c r="ADZ335" s="1087"/>
      <c r="AEA335" s="1087"/>
      <c r="AEB335" s="1087"/>
      <c r="AEC335" s="1087"/>
      <c r="AED335" s="1087"/>
      <c r="AEE335" s="1087"/>
      <c r="AEF335" s="1087"/>
      <c r="AEG335" s="1087"/>
      <c r="AEH335" s="1087"/>
      <c r="AEI335" s="1087"/>
      <c r="AEJ335" s="1087"/>
      <c r="AEK335" s="1087"/>
      <c r="AEL335" s="1087"/>
      <c r="AEM335" s="1087"/>
      <c r="AEN335" s="1087"/>
      <c r="AEO335" s="1087"/>
      <c r="AEP335" s="1087"/>
      <c r="AEQ335" s="1087"/>
      <c r="AER335" s="1087"/>
      <c r="AES335" s="1087"/>
      <c r="AET335" s="1087"/>
      <c r="AEU335" s="1087"/>
      <c r="AEV335" s="1087"/>
      <c r="AEW335" s="1087"/>
      <c r="AEX335" s="1087"/>
      <c r="AEY335" s="1087"/>
      <c r="AEZ335" s="1087"/>
      <c r="AFA335" s="1087"/>
      <c r="AFB335" s="1087"/>
      <c r="AFC335" s="1087"/>
      <c r="AFD335" s="1087"/>
      <c r="AFE335" s="1087"/>
      <c r="AFF335" s="1087"/>
      <c r="AFG335" s="1087"/>
      <c r="AFH335" s="1087"/>
      <c r="AFI335" s="1087"/>
      <c r="AFJ335" s="1087"/>
      <c r="AFK335" s="1087"/>
      <c r="AFL335" s="1087"/>
      <c r="AFM335" s="1087"/>
      <c r="AFN335" s="1087"/>
      <c r="AFO335" s="1087"/>
      <c r="AFP335" s="1087"/>
      <c r="AFQ335" s="1087"/>
      <c r="AFR335" s="1087"/>
      <c r="AFS335" s="1087"/>
      <c r="AFT335" s="1087"/>
      <c r="AFU335" s="1087"/>
      <c r="AFV335" s="1087"/>
      <c r="AFW335" s="1087"/>
      <c r="AFX335" s="1087"/>
      <c r="AFY335" s="1087"/>
      <c r="AFZ335" s="1087"/>
      <c r="AGA335" s="1087"/>
      <c r="AGB335" s="1087"/>
      <c r="AGC335" s="1087"/>
      <c r="AGD335" s="1087"/>
      <c r="AGE335" s="1087"/>
      <c r="AGF335" s="1087"/>
      <c r="AGG335" s="1087"/>
      <c r="AGH335" s="1087"/>
      <c r="AGI335" s="1087"/>
      <c r="AGJ335" s="1087"/>
      <c r="AGK335" s="1087"/>
      <c r="AGL335" s="1087"/>
      <c r="AGM335" s="1087"/>
      <c r="AGN335" s="1087"/>
      <c r="AGO335" s="1087"/>
      <c r="AGP335" s="1087"/>
      <c r="AGQ335" s="1087"/>
      <c r="AGR335" s="1087"/>
      <c r="AGS335" s="1087"/>
      <c r="AGT335" s="1087"/>
      <c r="AGU335" s="1087"/>
      <c r="AGV335" s="1087"/>
      <c r="AGW335" s="1087"/>
      <c r="AGX335" s="1087"/>
      <c r="AGY335" s="1087"/>
      <c r="AGZ335" s="1087"/>
      <c r="AHA335" s="1087"/>
      <c r="AHB335" s="1087"/>
      <c r="AHC335" s="1087"/>
      <c r="AHD335" s="1087"/>
      <c r="AHE335" s="1087"/>
      <c r="AHF335" s="1087"/>
      <c r="AHG335" s="1087"/>
      <c r="AHH335" s="1087"/>
      <c r="AHI335" s="1087"/>
      <c r="AHJ335" s="1087"/>
      <c r="AHK335" s="1087"/>
      <c r="AHL335" s="1087"/>
      <c r="AHM335" s="1087"/>
      <c r="AHN335" s="1087"/>
      <c r="AHO335" s="1087"/>
      <c r="AHP335" s="1087"/>
      <c r="AHQ335" s="1087"/>
      <c r="AHR335" s="1087"/>
      <c r="AHS335" s="1087"/>
      <c r="AHT335" s="1087"/>
      <c r="AHU335" s="1087"/>
      <c r="AHV335" s="1087"/>
      <c r="AHW335" s="1087"/>
      <c r="AHX335" s="1087"/>
      <c r="AHY335" s="1087"/>
      <c r="AHZ335" s="1087"/>
      <c r="AIA335" s="1087"/>
      <c r="AIB335" s="1087"/>
      <c r="AIC335" s="1087"/>
      <c r="AID335" s="1087"/>
      <c r="AIE335" s="1087"/>
      <c r="AIF335" s="1087"/>
      <c r="AIG335" s="1087"/>
      <c r="AIH335" s="1087"/>
      <c r="AII335" s="1087"/>
      <c r="AIJ335" s="1087"/>
      <c r="AIK335" s="1087"/>
      <c r="AIL335" s="1087"/>
      <c r="AIM335" s="1087"/>
      <c r="AIN335" s="1087"/>
      <c r="AIO335" s="1087"/>
      <c r="AIP335" s="1087"/>
      <c r="AIQ335" s="1087"/>
      <c r="AIR335" s="1087"/>
      <c r="AIS335" s="1087"/>
      <c r="AIT335" s="1087"/>
      <c r="AIU335" s="1087"/>
      <c r="AIV335" s="1087"/>
      <c r="AIW335" s="1087"/>
      <c r="AIX335" s="1087"/>
      <c r="AIY335" s="1087"/>
      <c r="AIZ335" s="1087"/>
      <c r="AJA335" s="1087"/>
      <c r="AJB335" s="1087"/>
      <c r="AJC335" s="1087"/>
      <c r="AJD335" s="1087"/>
      <c r="AJE335" s="1087"/>
      <c r="AJF335" s="1087"/>
      <c r="AJG335" s="1087"/>
      <c r="AJH335" s="1087"/>
      <c r="AJI335" s="1087"/>
      <c r="AJJ335" s="1087"/>
      <c r="AJK335" s="1087"/>
      <c r="AJL335" s="1087"/>
      <c r="AJM335" s="1087"/>
      <c r="AJN335" s="1087"/>
      <c r="AJO335" s="1087"/>
      <c r="AJP335" s="1087"/>
      <c r="AJQ335" s="1087"/>
      <c r="AJR335" s="1087"/>
      <c r="AJS335" s="1087"/>
      <c r="AJT335" s="1087"/>
      <c r="AJU335" s="1087"/>
      <c r="AJV335" s="1087"/>
      <c r="AJW335" s="1087"/>
      <c r="AJX335" s="1087"/>
      <c r="AJY335" s="1087"/>
      <c r="AJZ335" s="1087"/>
      <c r="AKA335" s="1087"/>
      <c r="AKB335" s="1087"/>
      <c r="AKC335" s="1087"/>
      <c r="AKD335" s="1087"/>
      <c r="AKE335" s="1087"/>
      <c r="AKF335" s="1087"/>
      <c r="AKG335" s="1087"/>
      <c r="AKH335" s="1087"/>
      <c r="AKI335" s="1087"/>
      <c r="AKJ335" s="1087"/>
      <c r="AKK335" s="1087"/>
      <c r="AKL335" s="1087"/>
      <c r="AKM335" s="1087"/>
      <c r="AKN335" s="1087"/>
      <c r="AKO335" s="1087"/>
      <c r="AKP335" s="1087"/>
      <c r="AKQ335" s="1087"/>
      <c r="AKR335" s="1087"/>
      <c r="AKS335" s="1087"/>
      <c r="AKT335" s="1087"/>
      <c r="AKU335" s="1087"/>
      <c r="AKV335" s="1087"/>
      <c r="AKW335" s="1087"/>
      <c r="AKX335" s="1087"/>
      <c r="AKY335" s="1087"/>
      <c r="AKZ335" s="1087"/>
      <c r="ALA335" s="1087"/>
      <c r="ALB335" s="1087"/>
      <c r="ALC335" s="1087"/>
      <c r="ALD335" s="1087"/>
      <c r="ALE335" s="1087"/>
      <c r="ALF335" s="1087"/>
      <c r="ALG335" s="1087"/>
      <c r="ALH335" s="1087"/>
      <c r="ALI335" s="1087"/>
      <c r="ALJ335" s="1087"/>
      <c r="ALK335" s="1087"/>
      <c r="ALL335" s="1087"/>
      <c r="ALM335" s="1087"/>
      <c r="ALN335" s="1087"/>
      <c r="ALO335" s="1087"/>
      <c r="ALP335" s="1087"/>
      <c r="ALQ335" s="1087"/>
      <c r="ALR335" s="1087"/>
      <c r="ALS335" s="1087"/>
      <c r="ALT335" s="1087"/>
      <c r="ALU335" s="1087"/>
      <c r="ALV335" s="1087"/>
      <c r="ALW335" s="1087"/>
      <c r="ALX335" s="1087"/>
      <c r="ALY335" s="1087"/>
      <c r="ALZ335" s="1087"/>
      <c r="AMA335" s="1087"/>
      <c r="AMB335" s="1087"/>
      <c r="AMC335" s="1087"/>
      <c r="AMD335" s="1087"/>
      <c r="AME335" s="1087"/>
      <c r="AMF335" s="1087"/>
      <c r="AMG335" s="1087"/>
      <c r="AMH335" s="1087"/>
    </row>
    <row r="336" spans="1:1025" s="793" customFormat="1" ht="12" x14ac:dyDescent="0.2">
      <c r="A336" s="1113" t="s">
        <v>2943</v>
      </c>
      <c r="B336" s="793" t="s">
        <v>4915</v>
      </c>
      <c r="C336" s="1085">
        <v>522500000</v>
      </c>
      <c r="D336" s="1085">
        <v>-250000</v>
      </c>
      <c r="E336" s="1085">
        <v>522250000</v>
      </c>
      <c r="F336" s="1085">
        <v>545355818.02999997</v>
      </c>
      <c r="G336" s="1085">
        <v>-23105818.030000001</v>
      </c>
      <c r="H336" s="1357">
        <f t="shared" si="8"/>
        <v>1.0442428301196744</v>
      </c>
      <c r="I336" s="1087"/>
      <c r="J336" s="1087"/>
      <c r="K336" s="1087"/>
      <c r="L336" s="1087"/>
      <c r="M336" s="1087"/>
      <c r="N336" s="1087"/>
      <c r="O336" s="1087"/>
      <c r="P336" s="1087"/>
      <c r="Q336" s="1087"/>
      <c r="R336" s="1087"/>
      <c r="S336" s="1087"/>
      <c r="T336" s="1087"/>
      <c r="U336" s="1087"/>
      <c r="V336" s="1087"/>
      <c r="W336" s="1087"/>
      <c r="X336" s="1087"/>
      <c r="Y336" s="1087"/>
      <c r="Z336" s="1087"/>
      <c r="AA336" s="1087"/>
      <c r="AB336" s="1087"/>
      <c r="AC336" s="1087"/>
      <c r="AD336" s="1087"/>
      <c r="AE336" s="1087"/>
      <c r="AF336" s="1087"/>
      <c r="AG336" s="1087"/>
      <c r="AH336" s="1087"/>
      <c r="AI336" s="1087"/>
      <c r="AJ336" s="1087"/>
      <c r="AK336" s="1087"/>
      <c r="AL336" s="1087"/>
      <c r="AM336" s="1087"/>
      <c r="AN336" s="1087"/>
      <c r="AO336" s="1087"/>
      <c r="AP336" s="1087"/>
      <c r="AQ336" s="1087"/>
      <c r="AR336" s="1087"/>
      <c r="AS336" s="1087"/>
      <c r="AT336" s="1087"/>
      <c r="AU336" s="1087"/>
      <c r="AV336" s="1087"/>
      <c r="AW336" s="1087"/>
      <c r="AX336" s="1087"/>
      <c r="AY336" s="1087"/>
      <c r="AZ336" s="1087"/>
      <c r="BA336" s="1087"/>
      <c r="BB336" s="1087"/>
      <c r="BC336" s="1087"/>
      <c r="BD336" s="1087"/>
      <c r="BE336" s="1087"/>
      <c r="BF336" s="1087"/>
      <c r="BG336" s="1087"/>
      <c r="BH336" s="1087"/>
      <c r="BI336" s="1087"/>
      <c r="BJ336" s="1087"/>
      <c r="BK336" s="1087"/>
      <c r="BL336" s="1087"/>
      <c r="BM336" s="1087"/>
      <c r="BN336" s="1087"/>
      <c r="BO336" s="1087"/>
      <c r="BP336" s="1087"/>
      <c r="BQ336" s="1087"/>
      <c r="BR336" s="1087"/>
      <c r="BS336" s="1087"/>
      <c r="BT336" s="1087"/>
      <c r="BU336" s="1087"/>
      <c r="BV336" s="1087"/>
      <c r="BW336" s="1087"/>
      <c r="BX336" s="1087"/>
      <c r="BY336" s="1087"/>
      <c r="BZ336" s="1087"/>
      <c r="CA336" s="1087"/>
      <c r="CB336" s="1087"/>
      <c r="CC336" s="1087"/>
      <c r="CD336" s="1087"/>
      <c r="CE336" s="1087"/>
      <c r="CF336" s="1087"/>
      <c r="CG336" s="1087"/>
      <c r="CH336" s="1087"/>
      <c r="CI336" s="1087"/>
      <c r="CJ336" s="1087"/>
      <c r="CK336" s="1087"/>
      <c r="CL336" s="1087"/>
      <c r="CM336" s="1087"/>
      <c r="CN336" s="1087"/>
      <c r="CO336" s="1087"/>
      <c r="CP336" s="1087"/>
      <c r="CQ336" s="1087"/>
      <c r="CR336" s="1087"/>
      <c r="CS336" s="1087"/>
      <c r="CT336" s="1087"/>
      <c r="CU336" s="1087"/>
      <c r="CV336" s="1087"/>
      <c r="CW336" s="1087"/>
      <c r="CX336" s="1087"/>
      <c r="CY336" s="1087"/>
      <c r="CZ336" s="1087"/>
      <c r="DA336" s="1087"/>
      <c r="DB336" s="1087"/>
      <c r="DC336" s="1087"/>
      <c r="DD336" s="1087"/>
      <c r="DE336" s="1087"/>
      <c r="DF336" s="1087"/>
      <c r="DG336" s="1087"/>
      <c r="DH336" s="1087"/>
      <c r="DI336" s="1087"/>
      <c r="DJ336" s="1087"/>
      <c r="DK336" s="1087"/>
      <c r="DL336" s="1087"/>
      <c r="DM336" s="1087"/>
      <c r="DN336" s="1087"/>
      <c r="DO336" s="1087"/>
      <c r="DP336" s="1087"/>
      <c r="DQ336" s="1087"/>
      <c r="DR336" s="1087"/>
      <c r="DS336" s="1087"/>
      <c r="DT336" s="1087"/>
      <c r="DU336" s="1087"/>
      <c r="DV336" s="1087"/>
      <c r="DW336" s="1087"/>
      <c r="DX336" s="1087"/>
      <c r="DY336" s="1087"/>
      <c r="DZ336" s="1087"/>
      <c r="EA336" s="1087"/>
      <c r="EB336" s="1087"/>
      <c r="EC336" s="1087"/>
      <c r="ED336" s="1087"/>
      <c r="EE336" s="1087"/>
      <c r="EF336" s="1087"/>
      <c r="EG336" s="1087"/>
      <c r="EH336" s="1087"/>
      <c r="EI336" s="1087"/>
      <c r="EJ336" s="1087"/>
      <c r="EK336" s="1087"/>
      <c r="EL336" s="1087"/>
      <c r="EM336" s="1087"/>
      <c r="EN336" s="1087"/>
      <c r="EO336" s="1087"/>
      <c r="EP336" s="1087"/>
      <c r="EQ336" s="1087"/>
      <c r="ER336" s="1087"/>
      <c r="ES336" s="1087"/>
      <c r="ET336" s="1087"/>
      <c r="EU336" s="1087"/>
      <c r="EV336" s="1087"/>
      <c r="EW336" s="1087"/>
      <c r="EX336" s="1087"/>
      <c r="EY336" s="1087"/>
      <c r="EZ336" s="1087"/>
      <c r="FA336" s="1087"/>
      <c r="FB336" s="1087"/>
      <c r="FC336" s="1087"/>
      <c r="FD336" s="1087"/>
      <c r="FE336" s="1087"/>
      <c r="FF336" s="1087"/>
      <c r="FG336" s="1087"/>
      <c r="FH336" s="1087"/>
      <c r="FI336" s="1087"/>
      <c r="FJ336" s="1087"/>
      <c r="FK336" s="1087"/>
      <c r="FL336" s="1087"/>
      <c r="FM336" s="1087"/>
      <c r="FN336" s="1087"/>
      <c r="FO336" s="1087"/>
      <c r="FP336" s="1087"/>
      <c r="FQ336" s="1087"/>
      <c r="FR336" s="1087"/>
      <c r="FS336" s="1087"/>
      <c r="FT336" s="1087"/>
      <c r="FU336" s="1087"/>
      <c r="FV336" s="1087"/>
      <c r="FW336" s="1087"/>
      <c r="FX336" s="1087"/>
      <c r="FY336" s="1087"/>
      <c r="FZ336" s="1087"/>
      <c r="GA336" s="1087"/>
      <c r="GB336" s="1087"/>
      <c r="GC336" s="1087"/>
      <c r="GD336" s="1087"/>
      <c r="GE336" s="1087"/>
      <c r="GF336" s="1087"/>
      <c r="GG336" s="1087"/>
      <c r="GH336" s="1087"/>
      <c r="GI336" s="1087"/>
      <c r="GJ336" s="1087"/>
      <c r="GK336" s="1087"/>
      <c r="GL336" s="1087"/>
      <c r="GM336" s="1087"/>
      <c r="GN336" s="1087"/>
      <c r="GO336" s="1087"/>
      <c r="GP336" s="1087"/>
      <c r="GQ336" s="1087"/>
      <c r="GR336" s="1087"/>
      <c r="GS336" s="1087"/>
      <c r="GT336" s="1087"/>
      <c r="GU336" s="1087"/>
      <c r="GV336" s="1087"/>
      <c r="GW336" s="1087"/>
      <c r="GX336" s="1087"/>
      <c r="GY336" s="1087"/>
      <c r="GZ336" s="1087"/>
      <c r="HA336" s="1087"/>
      <c r="HB336" s="1087"/>
      <c r="HC336" s="1087"/>
      <c r="HD336" s="1087"/>
      <c r="HE336" s="1087"/>
      <c r="HF336" s="1087"/>
      <c r="HG336" s="1087"/>
      <c r="HH336" s="1087"/>
      <c r="HI336" s="1087"/>
      <c r="HJ336" s="1087"/>
      <c r="HK336" s="1087"/>
      <c r="HL336" s="1087"/>
      <c r="HM336" s="1087"/>
      <c r="HN336" s="1087"/>
      <c r="HO336" s="1087"/>
      <c r="HP336" s="1087"/>
      <c r="HQ336" s="1087"/>
      <c r="HR336" s="1087"/>
      <c r="HS336" s="1087"/>
      <c r="HT336" s="1087"/>
      <c r="HU336" s="1087"/>
      <c r="HV336" s="1087"/>
      <c r="HW336" s="1087"/>
      <c r="HX336" s="1087"/>
      <c r="HY336" s="1087"/>
      <c r="HZ336" s="1087"/>
      <c r="IA336" s="1087"/>
      <c r="IB336" s="1087"/>
      <c r="IC336" s="1087"/>
      <c r="ID336" s="1087"/>
      <c r="IE336" s="1087"/>
      <c r="IF336" s="1087"/>
      <c r="IG336" s="1087"/>
      <c r="IH336" s="1087"/>
      <c r="II336" s="1087"/>
      <c r="IJ336" s="1087"/>
      <c r="IK336" s="1087"/>
      <c r="IL336" s="1087"/>
      <c r="IM336" s="1087"/>
      <c r="IN336" s="1087"/>
      <c r="IO336" s="1087"/>
      <c r="IP336" s="1087"/>
      <c r="IQ336" s="1087"/>
      <c r="IR336" s="1087"/>
      <c r="IS336" s="1087"/>
      <c r="IT336" s="1087"/>
      <c r="IU336" s="1087"/>
      <c r="IV336" s="1087"/>
      <c r="IW336" s="1087"/>
      <c r="IX336" s="1087"/>
      <c r="IY336" s="1087"/>
      <c r="IZ336" s="1087"/>
      <c r="JA336" s="1087"/>
      <c r="JB336" s="1087"/>
      <c r="JC336" s="1087"/>
      <c r="JD336" s="1087"/>
      <c r="JE336" s="1087"/>
      <c r="JF336" s="1087"/>
      <c r="JG336" s="1087"/>
      <c r="JH336" s="1087"/>
      <c r="JI336" s="1087"/>
      <c r="JJ336" s="1087"/>
      <c r="JK336" s="1087"/>
      <c r="JL336" s="1087"/>
      <c r="JM336" s="1087"/>
      <c r="JN336" s="1087"/>
      <c r="JO336" s="1087"/>
      <c r="JP336" s="1087"/>
      <c r="JQ336" s="1087"/>
      <c r="JR336" s="1087"/>
      <c r="JS336" s="1087"/>
      <c r="JT336" s="1087"/>
      <c r="JU336" s="1087"/>
      <c r="JV336" s="1087"/>
      <c r="JW336" s="1087"/>
      <c r="JX336" s="1087"/>
      <c r="JY336" s="1087"/>
      <c r="JZ336" s="1087"/>
      <c r="KA336" s="1087"/>
      <c r="KB336" s="1087"/>
      <c r="KC336" s="1087"/>
      <c r="KD336" s="1087"/>
      <c r="KE336" s="1087"/>
      <c r="KF336" s="1087"/>
      <c r="KG336" s="1087"/>
      <c r="KH336" s="1087"/>
      <c r="KI336" s="1087"/>
      <c r="KJ336" s="1087"/>
      <c r="KK336" s="1087"/>
      <c r="KL336" s="1087"/>
      <c r="KM336" s="1087"/>
      <c r="KN336" s="1087"/>
      <c r="KO336" s="1087"/>
      <c r="KP336" s="1087"/>
      <c r="KQ336" s="1087"/>
      <c r="KR336" s="1087"/>
      <c r="KS336" s="1087"/>
      <c r="KT336" s="1087"/>
      <c r="KU336" s="1087"/>
      <c r="KV336" s="1087"/>
      <c r="KW336" s="1087"/>
      <c r="KX336" s="1087"/>
      <c r="KY336" s="1087"/>
      <c r="KZ336" s="1087"/>
      <c r="LA336" s="1087"/>
      <c r="LB336" s="1087"/>
      <c r="LC336" s="1087"/>
      <c r="LD336" s="1087"/>
      <c r="LE336" s="1087"/>
      <c r="LF336" s="1087"/>
      <c r="LG336" s="1087"/>
      <c r="LH336" s="1087"/>
      <c r="LI336" s="1087"/>
      <c r="LJ336" s="1087"/>
      <c r="LK336" s="1087"/>
      <c r="LL336" s="1087"/>
      <c r="LM336" s="1087"/>
      <c r="LN336" s="1087"/>
      <c r="LO336" s="1087"/>
      <c r="LP336" s="1087"/>
      <c r="LQ336" s="1087"/>
      <c r="LR336" s="1087"/>
      <c r="LS336" s="1087"/>
      <c r="LT336" s="1087"/>
      <c r="LU336" s="1087"/>
      <c r="LV336" s="1087"/>
      <c r="LW336" s="1087"/>
      <c r="LX336" s="1087"/>
      <c r="LY336" s="1087"/>
      <c r="LZ336" s="1087"/>
      <c r="MA336" s="1087"/>
      <c r="MB336" s="1087"/>
      <c r="MC336" s="1087"/>
      <c r="MD336" s="1087"/>
      <c r="ME336" s="1087"/>
      <c r="MF336" s="1087"/>
      <c r="MG336" s="1087"/>
      <c r="MH336" s="1087"/>
      <c r="MI336" s="1087"/>
      <c r="MJ336" s="1087"/>
      <c r="MK336" s="1087"/>
      <c r="ML336" s="1087"/>
      <c r="MM336" s="1087"/>
      <c r="MN336" s="1087"/>
      <c r="MO336" s="1087"/>
      <c r="MP336" s="1087"/>
      <c r="MQ336" s="1087"/>
      <c r="MR336" s="1087"/>
      <c r="MS336" s="1087"/>
      <c r="MT336" s="1087"/>
      <c r="MU336" s="1087"/>
      <c r="MV336" s="1087"/>
      <c r="MW336" s="1087"/>
      <c r="MX336" s="1087"/>
      <c r="MY336" s="1087"/>
      <c r="MZ336" s="1087"/>
      <c r="NA336" s="1087"/>
      <c r="NB336" s="1087"/>
      <c r="NC336" s="1087"/>
      <c r="ND336" s="1087"/>
      <c r="NE336" s="1087"/>
      <c r="NF336" s="1087"/>
      <c r="NG336" s="1087"/>
      <c r="NH336" s="1087"/>
      <c r="NI336" s="1087"/>
      <c r="NJ336" s="1087"/>
      <c r="NK336" s="1087"/>
      <c r="NL336" s="1087"/>
      <c r="NM336" s="1087"/>
      <c r="NN336" s="1087"/>
      <c r="NO336" s="1087"/>
      <c r="NP336" s="1087"/>
      <c r="NQ336" s="1087"/>
      <c r="NR336" s="1087"/>
      <c r="NS336" s="1087"/>
      <c r="NT336" s="1087"/>
      <c r="NU336" s="1087"/>
      <c r="NV336" s="1087"/>
      <c r="NW336" s="1087"/>
      <c r="NX336" s="1087"/>
      <c r="NY336" s="1087"/>
      <c r="NZ336" s="1087"/>
      <c r="OA336" s="1087"/>
      <c r="OB336" s="1087"/>
      <c r="OC336" s="1087"/>
      <c r="OD336" s="1087"/>
      <c r="OE336" s="1087"/>
      <c r="OF336" s="1087"/>
      <c r="OG336" s="1087"/>
      <c r="OH336" s="1087"/>
      <c r="OI336" s="1087"/>
      <c r="OJ336" s="1087"/>
      <c r="OK336" s="1087"/>
      <c r="OL336" s="1087"/>
      <c r="OM336" s="1087"/>
      <c r="ON336" s="1087"/>
      <c r="OO336" s="1087"/>
      <c r="OP336" s="1087"/>
      <c r="OQ336" s="1087"/>
      <c r="OR336" s="1087"/>
      <c r="OS336" s="1087"/>
      <c r="OT336" s="1087"/>
      <c r="OU336" s="1087"/>
      <c r="OV336" s="1087"/>
      <c r="OW336" s="1087"/>
      <c r="OX336" s="1087"/>
      <c r="OY336" s="1087"/>
      <c r="OZ336" s="1087"/>
      <c r="PA336" s="1087"/>
      <c r="PB336" s="1087"/>
      <c r="PC336" s="1087"/>
      <c r="PD336" s="1087"/>
      <c r="PE336" s="1087"/>
      <c r="PF336" s="1087"/>
      <c r="PG336" s="1087"/>
      <c r="PH336" s="1087"/>
      <c r="PI336" s="1087"/>
      <c r="PJ336" s="1087"/>
      <c r="PK336" s="1087"/>
      <c r="PL336" s="1087"/>
      <c r="PM336" s="1087"/>
      <c r="PN336" s="1087"/>
      <c r="PO336" s="1087"/>
      <c r="PP336" s="1087"/>
      <c r="PQ336" s="1087"/>
      <c r="PR336" s="1087"/>
      <c r="PS336" s="1087"/>
      <c r="PT336" s="1087"/>
      <c r="PU336" s="1087"/>
      <c r="PV336" s="1087"/>
      <c r="PW336" s="1087"/>
      <c r="PX336" s="1087"/>
      <c r="PY336" s="1087"/>
      <c r="PZ336" s="1087"/>
      <c r="QA336" s="1087"/>
      <c r="QB336" s="1087"/>
      <c r="QC336" s="1087"/>
      <c r="QD336" s="1087"/>
      <c r="QE336" s="1087"/>
      <c r="QF336" s="1087"/>
      <c r="QG336" s="1087"/>
      <c r="QH336" s="1087"/>
      <c r="QI336" s="1087"/>
      <c r="QJ336" s="1087"/>
      <c r="QK336" s="1087"/>
      <c r="QL336" s="1087"/>
      <c r="QM336" s="1087"/>
      <c r="QN336" s="1087"/>
      <c r="QO336" s="1087"/>
      <c r="QP336" s="1087"/>
      <c r="QQ336" s="1087"/>
      <c r="QR336" s="1087"/>
      <c r="QS336" s="1087"/>
      <c r="QT336" s="1087"/>
      <c r="QU336" s="1087"/>
      <c r="QV336" s="1087"/>
      <c r="QW336" s="1087"/>
      <c r="QX336" s="1087"/>
      <c r="QY336" s="1087"/>
      <c r="QZ336" s="1087"/>
      <c r="RA336" s="1087"/>
      <c r="RB336" s="1087"/>
      <c r="RC336" s="1087"/>
      <c r="RD336" s="1087"/>
      <c r="RE336" s="1087"/>
      <c r="RF336" s="1087"/>
      <c r="RG336" s="1087"/>
      <c r="RH336" s="1087"/>
      <c r="RI336" s="1087"/>
      <c r="RJ336" s="1087"/>
      <c r="RK336" s="1087"/>
      <c r="RL336" s="1087"/>
      <c r="RM336" s="1087"/>
      <c r="RN336" s="1087"/>
      <c r="RO336" s="1087"/>
      <c r="RP336" s="1087"/>
      <c r="RQ336" s="1087"/>
      <c r="RR336" s="1087"/>
      <c r="RS336" s="1087"/>
      <c r="RT336" s="1087"/>
      <c r="RU336" s="1087"/>
      <c r="RV336" s="1087"/>
      <c r="RW336" s="1087"/>
      <c r="RX336" s="1087"/>
      <c r="RY336" s="1087"/>
      <c r="RZ336" s="1087"/>
      <c r="SA336" s="1087"/>
      <c r="SB336" s="1087"/>
      <c r="SC336" s="1087"/>
      <c r="SD336" s="1087"/>
      <c r="SE336" s="1087"/>
      <c r="SF336" s="1087"/>
      <c r="SG336" s="1087"/>
      <c r="SH336" s="1087"/>
      <c r="SI336" s="1087"/>
      <c r="SJ336" s="1087"/>
      <c r="SK336" s="1087"/>
      <c r="SL336" s="1087"/>
      <c r="SM336" s="1087"/>
      <c r="SN336" s="1087"/>
      <c r="SO336" s="1087"/>
      <c r="SP336" s="1087"/>
      <c r="SQ336" s="1087"/>
      <c r="SR336" s="1087"/>
      <c r="SS336" s="1087"/>
      <c r="ST336" s="1087"/>
      <c r="SU336" s="1087"/>
      <c r="SV336" s="1087"/>
      <c r="SW336" s="1087"/>
      <c r="SX336" s="1087"/>
      <c r="SY336" s="1087"/>
      <c r="SZ336" s="1087"/>
      <c r="TA336" s="1087"/>
      <c r="TB336" s="1087"/>
      <c r="TC336" s="1087"/>
      <c r="TD336" s="1087"/>
      <c r="TE336" s="1087"/>
      <c r="TF336" s="1087"/>
      <c r="TG336" s="1087"/>
      <c r="TH336" s="1087"/>
      <c r="TI336" s="1087"/>
      <c r="TJ336" s="1087"/>
      <c r="TK336" s="1087"/>
      <c r="TL336" s="1087"/>
      <c r="TM336" s="1087"/>
      <c r="TN336" s="1087"/>
      <c r="TO336" s="1087"/>
      <c r="TP336" s="1087"/>
      <c r="TQ336" s="1087"/>
      <c r="TR336" s="1087"/>
      <c r="TS336" s="1087"/>
      <c r="TT336" s="1087"/>
      <c r="TU336" s="1087"/>
      <c r="TV336" s="1087"/>
      <c r="TW336" s="1087"/>
      <c r="TX336" s="1087"/>
      <c r="TY336" s="1087"/>
      <c r="TZ336" s="1087"/>
      <c r="UA336" s="1087"/>
      <c r="UB336" s="1087"/>
      <c r="UC336" s="1087"/>
      <c r="UD336" s="1087"/>
      <c r="UE336" s="1087"/>
      <c r="UF336" s="1087"/>
      <c r="UG336" s="1087"/>
      <c r="UH336" s="1087"/>
      <c r="UI336" s="1087"/>
      <c r="UJ336" s="1087"/>
      <c r="UK336" s="1087"/>
      <c r="UL336" s="1087"/>
      <c r="UM336" s="1087"/>
      <c r="UN336" s="1087"/>
      <c r="UO336" s="1087"/>
      <c r="UP336" s="1087"/>
      <c r="UQ336" s="1087"/>
      <c r="UR336" s="1087"/>
      <c r="US336" s="1087"/>
      <c r="UT336" s="1087"/>
      <c r="UU336" s="1087"/>
      <c r="UV336" s="1087"/>
      <c r="UW336" s="1087"/>
      <c r="UX336" s="1087"/>
      <c r="UY336" s="1087"/>
      <c r="UZ336" s="1087"/>
      <c r="VA336" s="1087"/>
      <c r="VB336" s="1087"/>
      <c r="VC336" s="1087"/>
      <c r="VD336" s="1087"/>
      <c r="VE336" s="1087"/>
      <c r="VF336" s="1087"/>
      <c r="VG336" s="1087"/>
      <c r="VH336" s="1087"/>
      <c r="VI336" s="1087"/>
      <c r="VJ336" s="1087"/>
      <c r="VK336" s="1087"/>
      <c r="VL336" s="1087"/>
      <c r="VM336" s="1087"/>
      <c r="VN336" s="1087"/>
      <c r="VO336" s="1087"/>
      <c r="VP336" s="1087"/>
      <c r="VQ336" s="1087"/>
      <c r="VR336" s="1087"/>
      <c r="VS336" s="1087"/>
      <c r="VT336" s="1087"/>
      <c r="VU336" s="1087"/>
      <c r="VV336" s="1087"/>
      <c r="VW336" s="1087"/>
      <c r="VX336" s="1087"/>
      <c r="VY336" s="1087"/>
      <c r="VZ336" s="1087"/>
      <c r="WA336" s="1087"/>
      <c r="WB336" s="1087"/>
      <c r="WC336" s="1087"/>
      <c r="WD336" s="1087"/>
      <c r="WE336" s="1087"/>
      <c r="WF336" s="1087"/>
      <c r="WG336" s="1087"/>
      <c r="WH336" s="1087"/>
      <c r="WI336" s="1087"/>
      <c r="WJ336" s="1087"/>
      <c r="WK336" s="1087"/>
      <c r="WL336" s="1087"/>
      <c r="WM336" s="1087"/>
      <c r="WN336" s="1087"/>
      <c r="WO336" s="1087"/>
      <c r="WP336" s="1087"/>
      <c r="WQ336" s="1087"/>
      <c r="WR336" s="1087"/>
      <c r="WS336" s="1087"/>
      <c r="WT336" s="1087"/>
      <c r="WU336" s="1087"/>
      <c r="WV336" s="1087"/>
      <c r="WW336" s="1087"/>
      <c r="WX336" s="1087"/>
      <c r="WY336" s="1087"/>
      <c r="WZ336" s="1087"/>
      <c r="XA336" s="1087"/>
      <c r="XB336" s="1087"/>
      <c r="XC336" s="1087"/>
      <c r="XD336" s="1087"/>
      <c r="XE336" s="1087"/>
      <c r="XF336" s="1087"/>
      <c r="XG336" s="1087"/>
      <c r="XH336" s="1087"/>
      <c r="XI336" s="1087"/>
      <c r="XJ336" s="1087"/>
      <c r="XK336" s="1087"/>
      <c r="XL336" s="1087"/>
      <c r="XM336" s="1087"/>
      <c r="XN336" s="1087"/>
      <c r="XO336" s="1087"/>
      <c r="XP336" s="1087"/>
      <c r="XQ336" s="1087"/>
      <c r="XR336" s="1087"/>
      <c r="XS336" s="1087"/>
      <c r="XT336" s="1087"/>
      <c r="XU336" s="1087"/>
      <c r="XV336" s="1087"/>
      <c r="XW336" s="1087"/>
      <c r="XX336" s="1087"/>
      <c r="XY336" s="1087"/>
      <c r="XZ336" s="1087"/>
      <c r="YA336" s="1087"/>
      <c r="YB336" s="1087"/>
      <c r="YC336" s="1087"/>
      <c r="YD336" s="1087"/>
      <c r="YE336" s="1087"/>
      <c r="YF336" s="1087"/>
      <c r="YG336" s="1087"/>
      <c r="YH336" s="1087"/>
      <c r="YI336" s="1087"/>
      <c r="YJ336" s="1087"/>
      <c r="YK336" s="1087"/>
      <c r="YL336" s="1087"/>
      <c r="YM336" s="1087"/>
      <c r="YN336" s="1087"/>
      <c r="YO336" s="1087"/>
      <c r="YP336" s="1087"/>
      <c r="YQ336" s="1087"/>
      <c r="YR336" s="1087"/>
      <c r="YS336" s="1087"/>
      <c r="YT336" s="1087"/>
      <c r="YU336" s="1087"/>
      <c r="YV336" s="1087"/>
      <c r="YW336" s="1087"/>
      <c r="YX336" s="1087"/>
      <c r="YY336" s="1087"/>
      <c r="YZ336" s="1087"/>
      <c r="ZA336" s="1087"/>
      <c r="ZB336" s="1087"/>
      <c r="ZC336" s="1087"/>
      <c r="ZD336" s="1087"/>
      <c r="ZE336" s="1087"/>
      <c r="ZF336" s="1087"/>
      <c r="ZG336" s="1087"/>
      <c r="ZH336" s="1087"/>
      <c r="ZI336" s="1087"/>
      <c r="ZJ336" s="1087"/>
      <c r="ZK336" s="1087"/>
      <c r="ZL336" s="1087"/>
      <c r="ZM336" s="1087"/>
      <c r="ZN336" s="1087"/>
      <c r="ZO336" s="1087"/>
      <c r="ZP336" s="1087"/>
      <c r="ZQ336" s="1087"/>
      <c r="ZR336" s="1087"/>
      <c r="ZS336" s="1087"/>
      <c r="ZT336" s="1087"/>
      <c r="ZU336" s="1087"/>
      <c r="ZV336" s="1087"/>
      <c r="ZW336" s="1087"/>
      <c r="ZX336" s="1087"/>
      <c r="ZY336" s="1087"/>
      <c r="ZZ336" s="1087"/>
      <c r="AAA336" s="1087"/>
      <c r="AAB336" s="1087"/>
      <c r="AAC336" s="1087"/>
      <c r="AAD336" s="1087"/>
      <c r="AAE336" s="1087"/>
      <c r="AAF336" s="1087"/>
      <c r="AAG336" s="1087"/>
      <c r="AAH336" s="1087"/>
      <c r="AAI336" s="1087"/>
      <c r="AAJ336" s="1087"/>
      <c r="AAK336" s="1087"/>
      <c r="AAL336" s="1087"/>
      <c r="AAM336" s="1087"/>
      <c r="AAN336" s="1087"/>
      <c r="AAO336" s="1087"/>
      <c r="AAP336" s="1087"/>
      <c r="AAQ336" s="1087"/>
      <c r="AAR336" s="1087"/>
      <c r="AAS336" s="1087"/>
      <c r="AAT336" s="1087"/>
      <c r="AAU336" s="1087"/>
      <c r="AAV336" s="1087"/>
      <c r="AAW336" s="1087"/>
      <c r="AAX336" s="1087"/>
      <c r="AAY336" s="1087"/>
      <c r="AAZ336" s="1087"/>
      <c r="ABA336" s="1087"/>
      <c r="ABB336" s="1087"/>
      <c r="ABC336" s="1087"/>
      <c r="ABD336" s="1087"/>
      <c r="ABE336" s="1087"/>
      <c r="ABF336" s="1087"/>
      <c r="ABG336" s="1087"/>
      <c r="ABH336" s="1087"/>
      <c r="ABI336" s="1087"/>
      <c r="ABJ336" s="1087"/>
      <c r="ABK336" s="1087"/>
      <c r="ABL336" s="1087"/>
      <c r="ABM336" s="1087"/>
      <c r="ABN336" s="1087"/>
      <c r="ABO336" s="1087"/>
      <c r="ABP336" s="1087"/>
      <c r="ABQ336" s="1087"/>
      <c r="ABR336" s="1087"/>
      <c r="ABS336" s="1087"/>
      <c r="ABT336" s="1087"/>
      <c r="ABU336" s="1087"/>
      <c r="ABV336" s="1087"/>
      <c r="ABW336" s="1087"/>
      <c r="ABX336" s="1087"/>
      <c r="ABY336" s="1087"/>
      <c r="ABZ336" s="1087"/>
      <c r="ACA336" s="1087"/>
      <c r="ACB336" s="1087"/>
      <c r="ACC336" s="1087"/>
      <c r="ACD336" s="1087"/>
      <c r="ACE336" s="1087"/>
      <c r="ACF336" s="1087"/>
      <c r="ACG336" s="1087"/>
      <c r="ACH336" s="1087"/>
      <c r="ACI336" s="1087"/>
      <c r="ACJ336" s="1087"/>
      <c r="ACK336" s="1087"/>
      <c r="ACL336" s="1087"/>
      <c r="ACM336" s="1087"/>
      <c r="ACN336" s="1087"/>
      <c r="ACO336" s="1087"/>
      <c r="ACP336" s="1087"/>
      <c r="ACQ336" s="1087"/>
      <c r="ACR336" s="1087"/>
      <c r="ACS336" s="1087"/>
      <c r="ACT336" s="1087"/>
      <c r="ACU336" s="1087"/>
      <c r="ACV336" s="1087"/>
      <c r="ACW336" s="1087"/>
      <c r="ACX336" s="1087"/>
      <c r="ACY336" s="1087"/>
      <c r="ACZ336" s="1087"/>
      <c r="ADA336" s="1087"/>
      <c r="ADB336" s="1087"/>
      <c r="ADC336" s="1087"/>
      <c r="ADD336" s="1087"/>
      <c r="ADE336" s="1087"/>
      <c r="ADF336" s="1087"/>
      <c r="ADG336" s="1087"/>
      <c r="ADH336" s="1087"/>
      <c r="ADI336" s="1087"/>
      <c r="ADJ336" s="1087"/>
      <c r="ADK336" s="1087"/>
      <c r="ADL336" s="1087"/>
      <c r="ADM336" s="1087"/>
      <c r="ADN336" s="1087"/>
      <c r="ADO336" s="1087"/>
      <c r="ADP336" s="1087"/>
      <c r="ADQ336" s="1087"/>
      <c r="ADR336" s="1087"/>
      <c r="ADS336" s="1087"/>
      <c r="ADT336" s="1087"/>
      <c r="ADU336" s="1087"/>
      <c r="ADV336" s="1087"/>
      <c r="ADW336" s="1087"/>
      <c r="ADX336" s="1087"/>
      <c r="ADY336" s="1087"/>
      <c r="ADZ336" s="1087"/>
      <c r="AEA336" s="1087"/>
      <c r="AEB336" s="1087"/>
      <c r="AEC336" s="1087"/>
      <c r="AED336" s="1087"/>
      <c r="AEE336" s="1087"/>
      <c r="AEF336" s="1087"/>
      <c r="AEG336" s="1087"/>
      <c r="AEH336" s="1087"/>
      <c r="AEI336" s="1087"/>
      <c r="AEJ336" s="1087"/>
      <c r="AEK336" s="1087"/>
      <c r="AEL336" s="1087"/>
      <c r="AEM336" s="1087"/>
      <c r="AEN336" s="1087"/>
      <c r="AEO336" s="1087"/>
      <c r="AEP336" s="1087"/>
      <c r="AEQ336" s="1087"/>
      <c r="AER336" s="1087"/>
      <c r="AES336" s="1087"/>
      <c r="AET336" s="1087"/>
      <c r="AEU336" s="1087"/>
      <c r="AEV336" s="1087"/>
      <c r="AEW336" s="1087"/>
      <c r="AEX336" s="1087"/>
      <c r="AEY336" s="1087"/>
      <c r="AEZ336" s="1087"/>
      <c r="AFA336" s="1087"/>
      <c r="AFB336" s="1087"/>
      <c r="AFC336" s="1087"/>
      <c r="AFD336" s="1087"/>
      <c r="AFE336" s="1087"/>
      <c r="AFF336" s="1087"/>
      <c r="AFG336" s="1087"/>
      <c r="AFH336" s="1087"/>
      <c r="AFI336" s="1087"/>
      <c r="AFJ336" s="1087"/>
      <c r="AFK336" s="1087"/>
      <c r="AFL336" s="1087"/>
      <c r="AFM336" s="1087"/>
      <c r="AFN336" s="1087"/>
      <c r="AFO336" s="1087"/>
      <c r="AFP336" s="1087"/>
      <c r="AFQ336" s="1087"/>
      <c r="AFR336" s="1087"/>
      <c r="AFS336" s="1087"/>
      <c r="AFT336" s="1087"/>
      <c r="AFU336" s="1087"/>
      <c r="AFV336" s="1087"/>
      <c r="AFW336" s="1087"/>
      <c r="AFX336" s="1087"/>
      <c r="AFY336" s="1087"/>
      <c r="AFZ336" s="1087"/>
      <c r="AGA336" s="1087"/>
      <c r="AGB336" s="1087"/>
      <c r="AGC336" s="1087"/>
      <c r="AGD336" s="1087"/>
      <c r="AGE336" s="1087"/>
      <c r="AGF336" s="1087"/>
      <c r="AGG336" s="1087"/>
      <c r="AGH336" s="1087"/>
      <c r="AGI336" s="1087"/>
      <c r="AGJ336" s="1087"/>
      <c r="AGK336" s="1087"/>
      <c r="AGL336" s="1087"/>
      <c r="AGM336" s="1087"/>
      <c r="AGN336" s="1087"/>
      <c r="AGO336" s="1087"/>
      <c r="AGP336" s="1087"/>
      <c r="AGQ336" s="1087"/>
      <c r="AGR336" s="1087"/>
      <c r="AGS336" s="1087"/>
      <c r="AGT336" s="1087"/>
      <c r="AGU336" s="1087"/>
      <c r="AGV336" s="1087"/>
      <c r="AGW336" s="1087"/>
      <c r="AGX336" s="1087"/>
      <c r="AGY336" s="1087"/>
      <c r="AGZ336" s="1087"/>
      <c r="AHA336" s="1087"/>
      <c r="AHB336" s="1087"/>
      <c r="AHC336" s="1087"/>
      <c r="AHD336" s="1087"/>
      <c r="AHE336" s="1087"/>
      <c r="AHF336" s="1087"/>
      <c r="AHG336" s="1087"/>
      <c r="AHH336" s="1087"/>
      <c r="AHI336" s="1087"/>
      <c r="AHJ336" s="1087"/>
      <c r="AHK336" s="1087"/>
      <c r="AHL336" s="1087"/>
      <c r="AHM336" s="1087"/>
      <c r="AHN336" s="1087"/>
      <c r="AHO336" s="1087"/>
      <c r="AHP336" s="1087"/>
      <c r="AHQ336" s="1087"/>
      <c r="AHR336" s="1087"/>
      <c r="AHS336" s="1087"/>
      <c r="AHT336" s="1087"/>
      <c r="AHU336" s="1087"/>
      <c r="AHV336" s="1087"/>
      <c r="AHW336" s="1087"/>
      <c r="AHX336" s="1087"/>
      <c r="AHY336" s="1087"/>
      <c r="AHZ336" s="1087"/>
      <c r="AIA336" s="1087"/>
      <c r="AIB336" s="1087"/>
      <c r="AIC336" s="1087"/>
      <c r="AID336" s="1087"/>
      <c r="AIE336" s="1087"/>
      <c r="AIF336" s="1087"/>
      <c r="AIG336" s="1087"/>
      <c r="AIH336" s="1087"/>
      <c r="AII336" s="1087"/>
      <c r="AIJ336" s="1087"/>
      <c r="AIK336" s="1087"/>
      <c r="AIL336" s="1087"/>
      <c r="AIM336" s="1087"/>
      <c r="AIN336" s="1087"/>
      <c r="AIO336" s="1087"/>
      <c r="AIP336" s="1087"/>
      <c r="AIQ336" s="1087"/>
      <c r="AIR336" s="1087"/>
      <c r="AIS336" s="1087"/>
      <c r="AIT336" s="1087"/>
      <c r="AIU336" s="1087"/>
      <c r="AIV336" s="1087"/>
      <c r="AIW336" s="1087"/>
      <c r="AIX336" s="1087"/>
      <c r="AIY336" s="1087"/>
      <c r="AIZ336" s="1087"/>
      <c r="AJA336" s="1087"/>
      <c r="AJB336" s="1087"/>
      <c r="AJC336" s="1087"/>
      <c r="AJD336" s="1087"/>
      <c r="AJE336" s="1087"/>
      <c r="AJF336" s="1087"/>
      <c r="AJG336" s="1087"/>
      <c r="AJH336" s="1087"/>
      <c r="AJI336" s="1087"/>
      <c r="AJJ336" s="1087"/>
      <c r="AJK336" s="1087"/>
      <c r="AJL336" s="1087"/>
      <c r="AJM336" s="1087"/>
      <c r="AJN336" s="1087"/>
      <c r="AJO336" s="1087"/>
      <c r="AJP336" s="1087"/>
      <c r="AJQ336" s="1087"/>
      <c r="AJR336" s="1087"/>
      <c r="AJS336" s="1087"/>
      <c r="AJT336" s="1087"/>
      <c r="AJU336" s="1087"/>
      <c r="AJV336" s="1087"/>
      <c r="AJW336" s="1087"/>
      <c r="AJX336" s="1087"/>
      <c r="AJY336" s="1087"/>
      <c r="AJZ336" s="1087"/>
      <c r="AKA336" s="1087"/>
      <c r="AKB336" s="1087"/>
      <c r="AKC336" s="1087"/>
      <c r="AKD336" s="1087"/>
      <c r="AKE336" s="1087"/>
      <c r="AKF336" s="1087"/>
      <c r="AKG336" s="1087"/>
      <c r="AKH336" s="1087"/>
      <c r="AKI336" s="1087"/>
      <c r="AKJ336" s="1087"/>
      <c r="AKK336" s="1087"/>
      <c r="AKL336" s="1087"/>
      <c r="AKM336" s="1087"/>
      <c r="AKN336" s="1087"/>
      <c r="AKO336" s="1087"/>
      <c r="AKP336" s="1087"/>
      <c r="AKQ336" s="1087"/>
      <c r="AKR336" s="1087"/>
      <c r="AKS336" s="1087"/>
      <c r="AKT336" s="1087"/>
      <c r="AKU336" s="1087"/>
      <c r="AKV336" s="1087"/>
      <c r="AKW336" s="1087"/>
      <c r="AKX336" s="1087"/>
      <c r="AKY336" s="1087"/>
      <c r="AKZ336" s="1087"/>
      <c r="ALA336" s="1087"/>
      <c r="ALB336" s="1087"/>
      <c r="ALC336" s="1087"/>
      <c r="ALD336" s="1087"/>
      <c r="ALE336" s="1087"/>
      <c r="ALF336" s="1087"/>
      <c r="ALG336" s="1087"/>
      <c r="ALH336" s="1087"/>
      <c r="ALI336" s="1087"/>
      <c r="ALJ336" s="1087"/>
      <c r="ALK336" s="1087"/>
      <c r="ALL336" s="1087"/>
      <c r="ALM336" s="1087"/>
      <c r="ALN336" s="1087"/>
      <c r="ALO336" s="1087"/>
      <c r="ALP336" s="1087"/>
      <c r="ALQ336" s="1087"/>
      <c r="ALR336" s="1087"/>
      <c r="ALS336" s="1087"/>
      <c r="ALT336" s="1087"/>
      <c r="ALU336" s="1087"/>
      <c r="ALV336" s="1087"/>
      <c r="ALW336" s="1087"/>
      <c r="ALX336" s="1087"/>
      <c r="ALY336" s="1087"/>
      <c r="ALZ336" s="1087"/>
      <c r="AMA336" s="1087"/>
      <c r="AMB336" s="1087"/>
      <c r="AMC336" s="1087"/>
      <c r="AMD336" s="1087"/>
      <c r="AME336" s="1087"/>
      <c r="AMF336" s="1087"/>
      <c r="AMG336" s="1087"/>
      <c r="AMH336" s="1087"/>
    </row>
    <row r="337" spans="1:1024" s="793" customFormat="1" ht="12" x14ac:dyDescent="0.2">
      <c r="A337" s="1113" t="s">
        <v>2944</v>
      </c>
      <c r="B337" s="793" t="s">
        <v>4916</v>
      </c>
      <c r="C337" s="1085">
        <v>40000000</v>
      </c>
      <c r="D337" s="1085">
        <v>24000000</v>
      </c>
      <c r="E337" s="1085">
        <v>64000000</v>
      </c>
      <c r="F337" s="1085">
        <v>60784961.149999999</v>
      </c>
      <c r="G337" s="1085">
        <v>3215038.85</v>
      </c>
      <c r="H337" s="1357">
        <f t="shared" si="8"/>
        <v>0.94976501796875001</v>
      </c>
      <c r="I337" s="1087"/>
      <c r="J337" s="1087"/>
      <c r="K337" s="1087"/>
      <c r="L337" s="1087"/>
      <c r="M337" s="1087"/>
      <c r="N337" s="1087"/>
      <c r="O337" s="1087"/>
      <c r="P337" s="1087"/>
      <c r="Q337" s="1087"/>
      <c r="R337" s="1087"/>
      <c r="S337" s="1087"/>
      <c r="T337" s="1087"/>
      <c r="U337" s="1087"/>
      <c r="V337" s="1087"/>
      <c r="W337" s="1087"/>
      <c r="X337" s="1087"/>
      <c r="Y337" s="1087"/>
      <c r="Z337" s="1087"/>
      <c r="AA337" s="1087"/>
      <c r="AB337" s="1087"/>
      <c r="AC337" s="1087"/>
      <c r="AD337" s="1087"/>
      <c r="AE337" s="1087"/>
      <c r="AF337" s="1087"/>
      <c r="AG337" s="1087"/>
      <c r="AH337" s="1087"/>
      <c r="AI337" s="1087"/>
      <c r="AJ337" s="1087"/>
      <c r="AK337" s="1087"/>
      <c r="AL337" s="1087"/>
      <c r="AM337" s="1087"/>
      <c r="AN337" s="1087"/>
      <c r="AO337" s="1087"/>
      <c r="AP337" s="1087"/>
      <c r="AQ337" s="1087"/>
      <c r="AR337" s="1087"/>
      <c r="AS337" s="1087"/>
      <c r="AT337" s="1087"/>
      <c r="AU337" s="1087"/>
      <c r="AV337" s="1087"/>
      <c r="AW337" s="1087"/>
      <c r="AX337" s="1087"/>
      <c r="AY337" s="1087"/>
      <c r="AZ337" s="1087"/>
      <c r="BA337" s="1087"/>
      <c r="BB337" s="1087"/>
      <c r="BC337" s="1087"/>
      <c r="BD337" s="1087"/>
      <c r="BE337" s="1087"/>
      <c r="BF337" s="1087"/>
      <c r="BG337" s="1087"/>
      <c r="BH337" s="1087"/>
      <c r="BI337" s="1087"/>
      <c r="BJ337" s="1087"/>
      <c r="BK337" s="1087"/>
      <c r="BL337" s="1087"/>
      <c r="BM337" s="1087"/>
      <c r="BN337" s="1087"/>
      <c r="BO337" s="1087"/>
      <c r="BP337" s="1087"/>
      <c r="BQ337" s="1087"/>
      <c r="BR337" s="1087"/>
      <c r="BS337" s="1087"/>
      <c r="BT337" s="1087"/>
      <c r="BU337" s="1087"/>
      <c r="BV337" s="1087"/>
      <c r="BW337" s="1087"/>
      <c r="BX337" s="1087"/>
      <c r="BY337" s="1087"/>
      <c r="BZ337" s="1087"/>
      <c r="CA337" s="1087"/>
      <c r="CB337" s="1087"/>
      <c r="CC337" s="1087"/>
      <c r="CD337" s="1087"/>
      <c r="CE337" s="1087"/>
      <c r="CF337" s="1087"/>
      <c r="CG337" s="1087"/>
      <c r="CH337" s="1087"/>
      <c r="CI337" s="1087"/>
      <c r="CJ337" s="1087"/>
      <c r="CK337" s="1087"/>
      <c r="CL337" s="1087"/>
      <c r="CM337" s="1087"/>
      <c r="CN337" s="1087"/>
      <c r="CO337" s="1087"/>
      <c r="CP337" s="1087"/>
      <c r="CQ337" s="1087"/>
      <c r="CR337" s="1087"/>
      <c r="CS337" s="1087"/>
      <c r="CT337" s="1087"/>
      <c r="CU337" s="1087"/>
      <c r="CV337" s="1087"/>
      <c r="CW337" s="1087"/>
      <c r="CX337" s="1087"/>
      <c r="CY337" s="1087"/>
      <c r="CZ337" s="1087"/>
      <c r="DA337" s="1087"/>
      <c r="DB337" s="1087"/>
      <c r="DC337" s="1087"/>
      <c r="DD337" s="1087"/>
      <c r="DE337" s="1087"/>
      <c r="DF337" s="1087"/>
      <c r="DG337" s="1087"/>
      <c r="DH337" s="1087"/>
      <c r="DI337" s="1087"/>
      <c r="DJ337" s="1087"/>
      <c r="DK337" s="1087"/>
      <c r="DL337" s="1087"/>
      <c r="DM337" s="1087"/>
      <c r="DN337" s="1087"/>
      <c r="DO337" s="1087"/>
      <c r="DP337" s="1087"/>
      <c r="DQ337" s="1087"/>
      <c r="DR337" s="1087"/>
      <c r="DS337" s="1087"/>
      <c r="DT337" s="1087"/>
      <c r="DU337" s="1087"/>
      <c r="DV337" s="1087"/>
      <c r="DW337" s="1087"/>
      <c r="DX337" s="1087"/>
      <c r="DY337" s="1087"/>
      <c r="DZ337" s="1087"/>
      <c r="EA337" s="1087"/>
      <c r="EB337" s="1087"/>
      <c r="EC337" s="1087"/>
      <c r="ED337" s="1087"/>
      <c r="EE337" s="1087"/>
      <c r="EF337" s="1087"/>
      <c r="EG337" s="1087"/>
      <c r="EH337" s="1087"/>
      <c r="EI337" s="1087"/>
      <c r="EJ337" s="1087"/>
      <c r="EK337" s="1087"/>
      <c r="EL337" s="1087"/>
      <c r="EM337" s="1087"/>
      <c r="EN337" s="1087"/>
      <c r="EO337" s="1087"/>
      <c r="EP337" s="1087"/>
      <c r="EQ337" s="1087"/>
      <c r="ER337" s="1087"/>
      <c r="ES337" s="1087"/>
      <c r="ET337" s="1087"/>
      <c r="EU337" s="1087"/>
      <c r="EV337" s="1087"/>
      <c r="EW337" s="1087"/>
      <c r="EX337" s="1087"/>
      <c r="EY337" s="1087"/>
      <c r="EZ337" s="1087"/>
      <c r="FA337" s="1087"/>
      <c r="FB337" s="1087"/>
      <c r="FC337" s="1087"/>
      <c r="FD337" s="1087"/>
      <c r="FE337" s="1087"/>
      <c r="FF337" s="1087"/>
      <c r="FG337" s="1087"/>
      <c r="FH337" s="1087"/>
      <c r="FI337" s="1087"/>
      <c r="FJ337" s="1087"/>
      <c r="FK337" s="1087"/>
      <c r="FL337" s="1087"/>
      <c r="FM337" s="1087"/>
      <c r="FN337" s="1087"/>
      <c r="FO337" s="1087"/>
      <c r="FP337" s="1087"/>
      <c r="FQ337" s="1087"/>
      <c r="FR337" s="1087"/>
      <c r="FS337" s="1087"/>
      <c r="FT337" s="1087"/>
      <c r="FU337" s="1087"/>
      <c r="FV337" s="1087"/>
      <c r="FW337" s="1087"/>
      <c r="FX337" s="1087"/>
      <c r="FY337" s="1087"/>
      <c r="FZ337" s="1087"/>
      <c r="GA337" s="1087"/>
      <c r="GB337" s="1087"/>
      <c r="GC337" s="1087"/>
      <c r="GD337" s="1087"/>
      <c r="GE337" s="1087"/>
      <c r="GF337" s="1087"/>
      <c r="GG337" s="1087"/>
      <c r="GH337" s="1087"/>
      <c r="GI337" s="1087"/>
      <c r="GJ337" s="1087"/>
      <c r="GK337" s="1087"/>
      <c r="GL337" s="1087"/>
      <c r="GM337" s="1087"/>
      <c r="GN337" s="1087"/>
      <c r="GO337" s="1087"/>
      <c r="GP337" s="1087"/>
      <c r="GQ337" s="1087"/>
      <c r="GR337" s="1087"/>
      <c r="GS337" s="1087"/>
      <c r="GT337" s="1087"/>
      <c r="GU337" s="1087"/>
      <c r="GV337" s="1087"/>
      <c r="GW337" s="1087"/>
      <c r="GX337" s="1087"/>
      <c r="GY337" s="1087"/>
      <c r="GZ337" s="1087"/>
      <c r="HA337" s="1087"/>
      <c r="HB337" s="1087"/>
      <c r="HC337" s="1087"/>
      <c r="HD337" s="1087"/>
      <c r="HE337" s="1087"/>
      <c r="HF337" s="1087"/>
      <c r="HG337" s="1087"/>
      <c r="HH337" s="1087"/>
      <c r="HI337" s="1087"/>
      <c r="HJ337" s="1087"/>
      <c r="HK337" s="1087"/>
      <c r="HL337" s="1087"/>
      <c r="HM337" s="1087"/>
      <c r="HN337" s="1087"/>
      <c r="HO337" s="1087"/>
      <c r="HP337" s="1087"/>
      <c r="HQ337" s="1087"/>
      <c r="HR337" s="1087"/>
      <c r="HS337" s="1087"/>
      <c r="HT337" s="1087"/>
      <c r="HU337" s="1087"/>
      <c r="HV337" s="1087"/>
      <c r="HW337" s="1087"/>
      <c r="HX337" s="1087"/>
      <c r="HY337" s="1087"/>
      <c r="HZ337" s="1087"/>
      <c r="IA337" s="1087"/>
      <c r="IB337" s="1087"/>
      <c r="IC337" s="1087"/>
      <c r="ID337" s="1087"/>
      <c r="IE337" s="1087"/>
      <c r="IF337" s="1087"/>
      <c r="IG337" s="1087"/>
      <c r="IH337" s="1087"/>
      <c r="II337" s="1087"/>
      <c r="IJ337" s="1087"/>
      <c r="IK337" s="1087"/>
      <c r="IL337" s="1087"/>
      <c r="IM337" s="1087"/>
      <c r="IN337" s="1087"/>
      <c r="IO337" s="1087"/>
      <c r="IP337" s="1087"/>
      <c r="IQ337" s="1087"/>
      <c r="IR337" s="1087"/>
      <c r="IS337" s="1087"/>
      <c r="IT337" s="1087"/>
      <c r="IU337" s="1087"/>
      <c r="IV337" s="1087"/>
      <c r="IW337" s="1087"/>
      <c r="IX337" s="1087"/>
      <c r="IY337" s="1087"/>
      <c r="IZ337" s="1087"/>
      <c r="JA337" s="1087"/>
      <c r="JB337" s="1087"/>
      <c r="JC337" s="1087"/>
      <c r="JD337" s="1087"/>
      <c r="JE337" s="1087"/>
      <c r="JF337" s="1087"/>
      <c r="JG337" s="1087"/>
      <c r="JH337" s="1087"/>
      <c r="JI337" s="1087"/>
      <c r="JJ337" s="1087"/>
      <c r="JK337" s="1087"/>
      <c r="JL337" s="1087"/>
      <c r="JM337" s="1087"/>
      <c r="JN337" s="1087"/>
      <c r="JO337" s="1087"/>
      <c r="JP337" s="1087"/>
      <c r="JQ337" s="1087"/>
      <c r="JR337" s="1087"/>
      <c r="JS337" s="1087"/>
      <c r="JT337" s="1087"/>
      <c r="JU337" s="1087"/>
      <c r="JV337" s="1087"/>
      <c r="JW337" s="1087"/>
      <c r="JX337" s="1087"/>
      <c r="JY337" s="1087"/>
      <c r="JZ337" s="1087"/>
      <c r="KA337" s="1087"/>
      <c r="KB337" s="1087"/>
      <c r="KC337" s="1087"/>
      <c r="KD337" s="1087"/>
      <c r="KE337" s="1087"/>
      <c r="KF337" s="1087"/>
      <c r="KG337" s="1087"/>
      <c r="KH337" s="1087"/>
      <c r="KI337" s="1087"/>
      <c r="KJ337" s="1087"/>
      <c r="KK337" s="1087"/>
      <c r="KL337" s="1087"/>
      <c r="KM337" s="1087"/>
      <c r="KN337" s="1087"/>
      <c r="KO337" s="1087"/>
      <c r="KP337" s="1087"/>
      <c r="KQ337" s="1087"/>
      <c r="KR337" s="1087"/>
      <c r="KS337" s="1087"/>
      <c r="KT337" s="1087"/>
      <c r="KU337" s="1087"/>
      <c r="KV337" s="1087"/>
      <c r="KW337" s="1087"/>
      <c r="KX337" s="1087"/>
      <c r="KY337" s="1087"/>
      <c r="KZ337" s="1087"/>
      <c r="LA337" s="1087"/>
      <c r="LB337" s="1087"/>
      <c r="LC337" s="1087"/>
      <c r="LD337" s="1087"/>
      <c r="LE337" s="1087"/>
      <c r="LF337" s="1087"/>
      <c r="LG337" s="1087"/>
      <c r="LH337" s="1087"/>
      <c r="LI337" s="1087"/>
      <c r="LJ337" s="1087"/>
      <c r="LK337" s="1087"/>
      <c r="LL337" s="1087"/>
      <c r="LM337" s="1087"/>
      <c r="LN337" s="1087"/>
      <c r="LO337" s="1087"/>
      <c r="LP337" s="1087"/>
      <c r="LQ337" s="1087"/>
      <c r="LR337" s="1087"/>
      <c r="LS337" s="1087"/>
      <c r="LT337" s="1087"/>
      <c r="LU337" s="1087"/>
      <c r="LV337" s="1087"/>
      <c r="LW337" s="1087"/>
      <c r="LX337" s="1087"/>
      <c r="LY337" s="1087"/>
      <c r="LZ337" s="1087"/>
      <c r="MA337" s="1087"/>
      <c r="MB337" s="1087"/>
      <c r="MC337" s="1087"/>
      <c r="MD337" s="1087"/>
      <c r="ME337" s="1087"/>
      <c r="MF337" s="1087"/>
      <c r="MG337" s="1087"/>
      <c r="MH337" s="1087"/>
      <c r="MI337" s="1087"/>
      <c r="MJ337" s="1087"/>
      <c r="MK337" s="1087"/>
      <c r="ML337" s="1087"/>
      <c r="MM337" s="1087"/>
      <c r="MN337" s="1087"/>
      <c r="MO337" s="1087"/>
      <c r="MP337" s="1087"/>
      <c r="MQ337" s="1087"/>
      <c r="MR337" s="1087"/>
      <c r="MS337" s="1087"/>
      <c r="MT337" s="1087"/>
      <c r="MU337" s="1087"/>
      <c r="MV337" s="1087"/>
      <c r="MW337" s="1087"/>
      <c r="MX337" s="1087"/>
      <c r="MY337" s="1087"/>
      <c r="MZ337" s="1087"/>
      <c r="NA337" s="1087"/>
      <c r="NB337" s="1087"/>
      <c r="NC337" s="1087"/>
      <c r="ND337" s="1087"/>
      <c r="NE337" s="1087"/>
      <c r="NF337" s="1087"/>
      <c r="NG337" s="1087"/>
      <c r="NH337" s="1087"/>
      <c r="NI337" s="1087"/>
      <c r="NJ337" s="1087"/>
      <c r="NK337" s="1087"/>
      <c r="NL337" s="1087"/>
      <c r="NM337" s="1087"/>
      <c r="NN337" s="1087"/>
      <c r="NO337" s="1087"/>
      <c r="NP337" s="1087"/>
      <c r="NQ337" s="1087"/>
      <c r="NR337" s="1087"/>
      <c r="NS337" s="1087"/>
      <c r="NT337" s="1087"/>
      <c r="NU337" s="1087"/>
      <c r="NV337" s="1087"/>
      <c r="NW337" s="1087"/>
      <c r="NX337" s="1087"/>
      <c r="NY337" s="1087"/>
      <c r="NZ337" s="1087"/>
      <c r="OA337" s="1087"/>
      <c r="OB337" s="1087"/>
      <c r="OC337" s="1087"/>
      <c r="OD337" s="1087"/>
      <c r="OE337" s="1087"/>
      <c r="OF337" s="1087"/>
      <c r="OG337" s="1087"/>
      <c r="OH337" s="1087"/>
      <c r="OI337" s="1087"/>
      <c r="OJ337" s="1087"/>
      <c r="OK337" s="1087"/>
      <c r="OL337" s="1087"/>
      <c r="OM337" s="1087"/>
      <c r="ON337" s="1087"/>
      <c r="OO337" s="1087"/>
      <c r="OP337" s="1087"/>
      <c r="OQ337" s="1087"/>
      <c r="OR337" s="1087"/>
      <c r="OS337" s="1087"/>
      <c r="OT337" s="1087"/>
      <c r="OU337" s="1087"/>
      <c r="OV337" s="1087"/>
      <c r="OW337" s="1087"/>
      <c r="OX337" s="1087"/>
      <c r="OY337" s="1087"/>
      <c r="OZ337" s="1087"/>
      <c r="PA337" s="1087"/>
      <c r="PB337" s="1087"/>
      <c r="PC337" s="1087"/>
      <c r="PD337" s="1087"/>
      <c r="PE337" s="1087"/>
      <c r="PF337" s="1087"/>
      <c r="PG337" s="1087"/>
      <c r="PH337" s="1087"/>
      <c r="PI337" s="1087"/>
      <c r="PJ337" s="1087"/>
      <c r="PK337" s="1087"/>
      <c r="PL337" s="1087"/>
      <c r="PM337" s="1087"/>
      <c r="PN337" s="1087"/>
      <c r="PO337" s="1087"/>
      <c r="PP337" s="1087"/>
      <c r="PQ337" s="1087"/>
      <c r="PR337" s="1087"/>
      <c r="PS337" s="1087"/>
      <c r="PT337" s="1087"/>
      <c r="PU337" s="1087"/>
      <c r="PV337" s="1087"/>
      <c r="PW337" s="1087"/>
      <c r="PX337" s="1087"/>
      <c r="PY337" s="1087"/>
      <c r="PZ337" s="1087"/>
      <c r="QA337" s="1087"/>
      <c r="QB337" s="1087"/>
      <c r="QC337" s="1087"/>
      <c r="QD337" s="1087"/>
      <c r="QE337" s="1087"/>
      <c r="QF337" s="1087"/>
      <c r="QG337" s="1087"/>
      <c r="QH337" s="1087"/>
      <c r="QI337" s="1087"/>
      <c r="QJ337" s="1087"/>
      <c r="QK337" s="1087"/>
      <c r="QL337" s="1087"/>
      <c r="QM337" s="1087"/>
      <c r="QN337" s="1087"/>
      <c r="QO337" s="1087"/>
      <c r="QP337" s="1087"/>
      <c r="QQ337" s="1087"/>
      <c r="QR337" s="1087"/>
      <c r="QS337" s="1087"/>
      <c r="QT337" s="1087"/>
      <c r="QU337" s="1087"/>
      <c r="QV337" s="1087"/>
      <c r="QW337" s="1087"/>
      <c r="QX337" s="1087"/>
      <c r="QY337" s="1087"/>
      <c r="QZ337" s="1087"/>
      <c r="RA337" s="1087"/>
      <c r="RB337" s="1087"/>
      <c r="RC337" s="1087"/>
      <c r="RD337" s="1087"/>
      <c r="RE337" s="1087"/>
      <c r="RF337" s="1087"/>
      <c r="RG337" s="1087"/>
      <c r="RH337" s="1087"/>
      <c r="RI337" s="1087"/>
      <c r="RJ337" s="1087"/>
      <c r="RK337" s="1087"/>
      <c r="RL337" s="1087"/>
      <c r="RM337" s="1087"/>
      <c r="RN337" s="1087"/>
      <c r="RO337" s="1087"/>
      <c r="RP337" s="1087"/>
      <c r="RQ337" s="1087"/>
      <c r="RR337" s="1087"/>
      <c r="RS337" s="1087"/>
      <c r="RT337" s="1087"/>
      <c r="RU337" s="1087"/>
      <c r="RV337" s="1087"/>
      <c r="RW337" s="1087"/>
      <c r="RX337" s="1087"/>
      <c r="RY337" s="1087"/>
      <c r="RZ337" s="1087"/>
      <c r="SA337" s="1087"/>
      <c r="SB337" s="1087"/>
      <c r="SC337" s="1087"/>
      <c r="SD337" s="1087"/>
      <c r="SE337" s="1087"/>
      <c r="SF337" s="1087"/>
      <c r="SG337" s="1087"/>
      <c r="SH337" s="1087"/>
      <c r="SI337" s="1087"/>
      <c r="SJ337" s="1087"/>
      <c r="SK337" s="1087"/>
      <c r="SL337" s="1087"/>
      <c r="SM337" s="1087"/>
      <c r="SN337" s="1087"/>
      <c r="SO337" s="1087"/>
      <c r="SP337" s="1087"/>
      <c r="SQ337" s="1087"/>
      <c r="SR337" s="1087"/>
      <c r="SS337" s="1087"/>
      <c r="ST337" s="1087"/>
      <c r="SU337" s="1087"/>
      <c r="SV337" s="1087"/>
      <c r="SW337" s="1087"/>
      <c r="SX337" s="1087"/>
      <c r="SY337" s="1087"/>
      <c r="SZ337" s="1087"/>
      <c r="TA337" s="1087"/>
      <c r="TB337" s="1087"/>
      <c r="TC337" s="1087"/>
      <c r="TD337" s="1087"/>
      <c r="TE337" s="1087"/>
      <c r="TF337" s="1087"/>
      <c r="TG337" s="1087"/>
      <c r="TH337" s="1087"/>
      <c r="TI337" s="1087"/>
      <c r="TJ337" s="1087"/>
      <c r="TK337" s="1087"/>
      <c r="TL337" s="1087"/>
      <c r="TM337" s="1087"/>
      <c r="TN337" s="1087"/>
      <c r="TO337" s="1087"/>
      <c r="TP337" s="1087"/>
      <c r="TQ337" s="1087"/>
      <c r="TR337" s="1087"/>
      <c r="TS337" s="1087"/>
      <c r="TT337" s="1087"/>
      <c r="TU337" s="1087"/>
      <c r="TV337" s="1087"/>
      <c r="TW337" s="1087"/>
      <c r="TX337" s="1087"/>
      <c r="TY337" s="1087"/>
      <c r="TZ337" s="1087"/>
      <c r="UA337" s="1087"/>
      <c r="UB337" s="1087"/>
      <c r="UC337" s="1087"/>
      <c r="UD337" s="1087"/>
      <c r="UE337" s="1087"/>
      <c r="UF337" s="1087"/>
      <c r="UG337" s="1087"/>
      <c r="UH337" s="1087"/>
      <c r="UI337" s="1087"/>
      <c r="UJ337" s="1087"/>
      <c r="UK337" s="1087"/>
      <c r="UL337" s="1087"/>
      <c r="UM337" s="1087"/>
      <c r="UN337" s="1087"/>
      <c r="UO337" s="1087"/>
      <c r="UP337" s="1087"/>
      <c r="UQ337" s="1087"/>
      <c r="UR337" s="1087"/>
      <c r="US337" s="1087"/>
      <c r="UT337" s="1087"/>
      <c r="UU337" s="1087"/>
      <c r="UV337" s="1087"/>
      <c r="UW337" s="1087"/>
      <c r="UX337" s="1087"/>
      <c r="UY337" s="1087"/>
      <c r="UZ337" s="1087"/>
      <c r="VA337" s="1087"/>
      <c r="VB337" s="1087"/>
      <c r="VC337" s="1087"/>
      <c r="VD337" s="1087"/>
      <c r="VE337" s="1087"/>
      <c r="VF337" s="1087"/>
      <c r="VG337" s="1087"/>
      <c r="VH337" s="1087"/>
      <c r="VI337" s="1087"/>
      <c r="VJ337" s="1087"/>
      <c r="VK337" s="1087"/>
      <c r="VL337" s="1087"/>
      <c r="VM337" s="1087"/>
      <c r="VN337" s="1087"/>
      <c r="VO337" s="1087"/>
      <c r="VP337" s="1087"/>
      <c r="VQ337" s="1087"/>
      <c r="VR337" s="1087"/>
      <c r="VS337" s="1087"/>
      <c r="VT337" s="1087"/>
      <c r="VU337" s="1087"/>
      <c r="VV337" s="1087"/>
      <c r="VW337" s="1087"/>
      <c r="VX337" s="1087"/>
      <c r="VY337" s="1087"/>
      <c r="VZ337" s="1087"/>
      <c r="WA337" s="1087"/>
      <c r="WB337" s="1087"/>
      <c r="WC337" s="1087"/>
      <c r="WD337" s="1087"/>
      <c r="WE337" s="1087"/>
      <c r="WF337" s="1087"/>
      <c r="WG337" s="1087"/>
      <c r="WH337" s="1087"/>
      <c r="WI337" s="1087"/>
      <c r="WJ337" s="1087"/>
      <c r="WK337" s="1087"/>
      <c r="WL337" s="1087"/>
      <c r="WM337" s="1087"/>
      <c r="WN337" s="1087"/>
      <c r="WO337" s="1087"/>
      <c r="WP337" s="1087"/>
      <c r="WQ337" s="1087"/>
      <c r="WR337" s="1087"/>
      <c r="WS337" s="1087"/>
      <c r="WT337" s="1087"/>
      <c r="WU337" s="1087"/>
      <c r="WV337" s="1087"/>
      <c r="WW337" s="1087"/>
      <c r="WX337" s="1087"/>
      <c r="WY337" s="1087"/>
      <c r="WZ337" s="1087"/>
      <c r="XA337" s="1087"/>
      <c r="XB337" s="1087"/>
      <c r="XC337" s="1087"/>
      <c r="XD337" s="1087"/>
      <c r="XE337" s="1087"/>
      <c r="XF337" s="1087"/>
      <c r="XG337" s="1087"/>
      <c r="XH337" s="1087"/>
      <c r="XI337" s="1087"/>
      <c r="XJ337" s="1087"/>
      <c r="XK337" s="1087"/>
      <c r="XL337" s="1087"/>
      <c r="XM337" s="1087"/>
      <c r="XN337" s="1087"/>
      <c r="XO337" s="1087"/>
      <c r="XP337" s="1087"/>
      <c r="XQ337" s="1087"/>
      <c r="XR337" s="1087"/>
      <c r="XS337" s="1087"/>
      <c r="XT337" s="1087"/>
      <c r="XU337" s="1087"/>
      <c r="XV337" s="1087"/>
      <c r="XW337" s="1087"/>
      <c r="XX337" s="1087"/>
      <c r="XY337" s="1087"/>
      <c r="XZ337" s="1087"/>
      <c r="YA337" s="1087"/>
      <c r="YB337" s="1087"/>
      <c r="YC337" s="1087"/>
      <c r="YD337" s="1087"/>
      <c r="YE337" s="1087"/>
      <c r="YF337" s="1087"/>
      <c r="YG337" s="1087"/>
      <c r="YH337" s="1087"/>
      <c r="YI337" s="1087"/>
      <c r="YJ337" s="1087"/>
      <c r="YK337" s="1087"/>
      <c r="YL337" s="1087"/>
      <c r="YM337" s="1087"/>
      <c r="YN337" s="1087"/>
      <c r="YO337" s="1087"/>
      <c r="YP337" s="1087"/>
      <c r="YQ337" s="1087"/>
      <c r="YR337" s="1087"/>
      <c r="YS337" s="1087"/>
      <c r="YT337" s="1087"/>
      <c r="YU337" s="1087"/>
      <c r="YV337" s="1087"/>
      <c r="YW337" s="1087"/>
      <c r="YX337" s="1087"/>
      <c r="YY337" s="1087"/>
      <c r="YZ337" s="1087"/>
      <c r="ZA337" s="1087"/>
      <c r="ZB337" s="1087"/>
      <c r="ZC337" s="1087"/>
      <c r="ZD337" s="1087"/>
      <c r="ZE337" s="1087"/>
      <c r="ZF337" s="1087"/>
      <c r="ZG337" s="1087"/>
      <c r="ZH337" s="1087"/>
      <c r="ZI337" s="1087"/>
      <c r="ZJ337" s="1087"/>
      <c r="ZK337" s="1087"/>
      <c r="ZL337" s="1087"/>
      <c r="ZM337" s="1087"/>
      <c r="ZN337" s="1087"/>
      <c r="ZO337" s="1087"/>
      <c r="ZP337" s="1087"/>
      <c r="ZQ337" s="1087"/>
      <c r="ZR337" s="1087"/>
      <c r="ZS337" s="1087"/>
      <c r="ZT337" s="1087"/>
      <c r="ZU337" s="1087"/>
      <c r="ZV337" s="1087"/>
      <c r="ZW337" s="1087"/>
      <c r="ZX337" s="1087"/>
      <c r="ZY337" s="1087"/>
      <c r="ZZ337" s="1087"/>
      <c r="AAA337" s="1087"/>
      <c r="AAB337" s="1087"/>
      <c r="AAC337" s="1087"/>
      <c r="AAD337" s="1087"/>
      <c r="AAE337" s="1087"/>
      <c r="AAF337" s="1087"/>
      <c r="AAG337" s="1087"/>
      <c r="AAH337" s="1087"/>
      <c r="AAI337" s="1087"/>
      <c r="AAJ337" s="1087"/>
      <c r="AAK337" s="1087"/>
      <c r="AAL337" s="1087"/>
      <c r="AAM337" s="1087"/>
      <c r="AAN337" s="1087"/>
      <c r="AAO337" s="1087"/>
      <c r="AAP337" s="1087"/>
      <c r="AAQ337" s="1087"/>
      <c r="AAR337" s="1087"/>
      <c r="AAS337" s="1087"/>
      <c r="AAT337" s="1087"/>
      <c r="AAU337" s="1087"/>
      <c r="AAV337" s="1087"/>
      <c r="AAW337" s="1087"/>
      <c r="AAX337" s="1087"/>
      <c r="AAY337" s="1087"/>
      <c r="AAZ337" s="1087"/>
      <c r="ABA337" s="1087"/>
      <c r="ABB337" s="1087"/>
      <c r="ABC337" s="1087"/>
      <c r="ABD337" s="1087"/>
      <c r="ABE337" s="1087"/>
      <c r="ABF337" s="1087"/>
      <c r="ABG337" s="1087"/>
      <c r="ABH337" s="1087"/>
      <c r="ABI337" s="1087"/>
      <c r="ABJ337" s="1087"/>
      <c r="ABK337" s="1087"/>
      <c r="ABL337" s="1087"/>
      <c r="ABM337" s="1087"/>
      <c r="ABN337" s="1087"/>
      <c r="ABO337" s="1087"/>
      <c r="ABP337" s="1087"/>
      <c r="ABQ337" s="1087"/>
      <c r="ABR337" s="1087"/>
      <c r="ABS337" s="1087"/>
      <c r="ABT337" s="1087"/>
      <c r="ABU337" s="1087"/>
      <c r="ABV337" s="1087"/>
      <c r="ABW337" s="1087"/>
      <c r="ABX337" s="1087"/>
      <c r="ABY337" s="1087"/>
      <c r="ABZ337" s="1087"/>
      <c r="ACA337" s="1087"/>
      <c r="ACB337" s="1087"/>
      <c r="ACC337" s="1087"/>
      <c r="ACD337" s="1087"/>
      <c r="ACE337" s="1087"/>
      <c r="ACF337" s="1087"/>
      <c r="ACG337" s="1087"/>
      <c r="ACH337" s="1087"/>
      <c r="ACI337" s="1087"/>
      <c r="ACJ337" s="1087"/>
      <c r="ACK337" s="1087"/>
      <c r="ACL337" s="1087"/>
      <c r="ACM337" s="1087"/>
      <c r="ACN337" s="1087"/>
      <c r="ACO337" s="1087"/>
      <c r="ACP337" s="1087"/>
      <c r="ACQ337" s="1087"/>
      <c r="ACR337" s="1087"/>
      <c r="ACS337" s="1087"/>
      <c r="ACT337" s="1087"/>
      <c r="ACU337" s="1087"/>
      <c r="ACV337" s="1087"/>
      <c r="ACW337" s="1087"/>
      <c r="ACX337" s="1087"/>
      <c r="ACY337" s="1087"/>
      <c r="ACZ337" s="1087"/>
      <c r="ADA337" s="1087"/>
      <c r="ADB337" s="1087"/>
      <c r="ADC337" s="1087"/>
      <c r="ADD337" s="1087"/>
      <c r="ADE337" s="1087"/>
      <c r="ADF337" s="1087"/>
      <c r="ADG337" s="1087"/>
      <c r="ADH337" s="1087"/>
      <c r="ADI337" s="1087"/>
      <c r="ADJ337" s="1087"/>
      <c r="ADK337" s="1087"/>
      <c r="ADL337" s="1087"/>
      <c r="ADM337" s="1087"/>
      <c r="ADN337" s="1087"/>
      <c r="ADO337" s="1087"/>
      <c r="ADP337" s="1087"/>
      <c r="ADQ337" s="1087"/>
      <c r="ADR337" s="1087"/>
      <c r="ADS337" s="1087"/>
      <c r="ADT337" s="1087"/>
      <c r="ADU337" s="1087"/>
      <c r="ADV337" s="1087"/>
      <c r="ADW337" s="1087"/>
      <c r="ADX337" s="1087"/>
      <c r="ADY337" s="1087"/>
      <c r="ADZ337" s="1087"/>
      <c r="AEA337" s="1087"/>
      <c r="AEB337" s="1087"/>
      <c r="AEC337" s="1087"/>
      <c r="AED337" s="1087"/>
      <c r="AEE337" s="1087"/>
      <c r="AEF337" s="1087"/>
      <c r="AEG337" s="1087"/>
      <c r="AEH337" s="1087"/>
      <c r="AEI337" s="1087"/>
      <c r="AEJ337" s="1087"/>
      <c r="AEK337" s="1087"/>
      <c r="AEL337" s="1087"/>
      <c r="AEM337" s="1087"/>
      <c r="AEN337" s="1087"/>
      <c r="AEO337" s="1087"/>
      <c r="AEP337" s="1087"/>
      <c r="AEQ337" s="1087"/>
      <c r="AER337" s="1087"/>
      <c r="AES337" s="1087"/>
      <c r="AET337" s="1087"/>
      <c r="AEU337" s="1087"/>
      <c r="AEV337" s="1087"/>
      <c r="AEW337" s="1087"/>
      <c r="AEX337" s="1087"/>
      <c r="AEY337" s="1087"/>
      <c r="AEZ337" s="1087"/>
      <c r="AFA337" s="1087"/>
      <c r="AFB337" s="1087"/>
      <c r="AFC337" s="1087"/>
      <c r="AFD337" s="1087"/>
      <c r="AFE337" s="1087"/>
      <c r="AFF337" s="1087"/>
      <c r="AFG337" s="1087"/>
      <c r="AFH337" s="1087"/>
      <c r="AFI337" s="1087"/>
      <c r="AFJ337" s="1087"/>
      <c r="AFK337" s="1087"/>
      <c r="AFL337" s="1087"/>
      <c r="AFM337" s="1087"/>
      <c r="AFN337" s="1087"/>
      <c r="AFO337" s="1087"/>
      <c r="AFP337" s="1087"/>
      <c r="AFQ337" s="1087"/>
      <c r="AFR337" s="1087"/>
      <c r="AFS337" s="1087"/>
      <c r="AFT337" s="1087"/>
      <c r="AFU337" s="1087"/>
      <c r="AFV337" s="1087"/>
      <c r="AFW337" s="1087"/>
      <c r="AFX337" s="1087"/>
      <c r="AFY337" s="1087"/>
      <c r="AFZ337" s="1087"/>
      <c r="AGA337" s="1087"/>
      <c r="AGB337" s="1087"/>
      <c r="AGC337" s="1087"/>
      <c r="AGD337" s="1087"/>
      <c r="AGE337" s="1087"/>
      <c r="AGF337" s="1087"/>
      <c r="AGG337" s="1087"/>
      <c r="AGH337" s="1087"/>
      <c r="AGI337" s="1087"/>
      <c r="AGJ337" s="1087"/>
      <c r="AGK337" s="1087"/>
      <c r="AGL337" s="1087"/>
      <c r="AGM337" s="1087"/>
      <c r="AGN337" s="1087"/>
      <c r="AGO337" s="1087"/>
      <c r="AGP337" s="1087"/>
      <c r="AGQ337" s="1087"/>
      <c r="AGR337" s="1087"/>
      <c r="AGS337" s="1087"/>
      <c r="AGT337" s="1087"/>
      <c r="AGU337" s="1087"/>
      <c r="AGV337" s="1087"/>
      <c r="AGW337" s="1087"/>
      <c r="AGX337" s="1087"/>
      <c r="AGY337" s="1087"/>
      <c r="AGZ337" s="1087"/>
      <c r="AHA337" s="1087"/>
      <c r="AHB337" s="1087"/>
      <c r="AHC337" s="1087"/>
      <c r="AHD337" s="1087"/>
      <c r="AHE337" s="1087"/>
      <c r="AHF337" s="1087"/>
      <c r="AHG337" s="1087"/>
      <c r="AHH337" s="1087"/>
      <c r="AHI337" s="1087"/>
      <c r="AHJ337" s="1087"/>
      <c r="AHK337" s="1087"/>
      <c r="AHL337" s="1087"/>
      <c r="AHM337" s="1087"/>
      <c r="AHN337" s="1087"/>
      <c r="AHO337" s="1087"/>
      <c r="AHP337" s="1087"/>
      <c r="AHQ337" s="1087"/>
      <c r="AHR337" s="1087"/>
      <c r="AHS337" s="1087"/>
      <c r="AHT337" s="1087"/>
      <c r="AHU337" s="1087"/>
      <c r="AHV337" s="1087"/>
      <c r="AHW337" s="1087"/>
      <c r="AHX337" s="1087"/>
      <c r="AHY337" s="1087"/>
      <c r="AHZ337" s="1087"/>
      <c r="AIA337" s="1087"/>
      <c r="AIB337" s="1087"/>
      <c r="AIC337" s="1087"/>
      <c r="AID337" s="1087"/>
      <c r="AIE337" s="1087"/>
      <c r="AIF337" s="1087"/>
      <c r="AIG337" s="1087"/>
      <c r="AIH337" s="1087"/>
      <c r="AII337" s="1087"/>
      <c r="AIJ337" s="1087"/>
      <c r="AIK337" s="1087"/>
      <c r="AIL337" s="1087"/>
      <c r="AIM337" s="1087"/>
      <c r="AIN337" s="1087"/>
      <c r="AIO337" s="1087"/>
      <c r="AIP337" s="1087"/>
      <c r="AIQ337" s="1087"/>
      <c r="AIR337" s="1087"/>
      <c r="AIS337" s="1087"/>
      <c r="AIT337" s="1087"/>
      <c r="AIU337" s="1087"/>
      <c r="AIV337" s="1087"/>
      <c r="AIW337" s="1087"/>
      <c r="AIX337" s="1087"/>
      <c r="AIY337" s="1087"/>
      <c r="AIZ337" s="1087"/>
      <c r="AJA337" s="1087"/>
      <c r="AJB337" s="1087"/>
      <c r="AJC337" s="1087"/>
      <c r="AJD337" s="1087"/>
      <c r="AJE337" s="1087"/>
      <c r="AJF337" s="1087"/>
      <c r="AJG337" s="1087"/>
      <c r="AJH337" s="1087"/>
      <c r="AJI337" s="1087"/>
      <c r="AJJ337" s="1087"/>
      <c r="AJK337" s="1087"/>
      <c r="AJL337" s="1087"/>
      <c r="AJM337" s="1087"/>
      <c r="AJN337" s="1087"/>
      <c r="AJO337" s="1087"/>
      <c r="AJP337" s="1087"/>
      <c r="AJQ337" s="1087"/>
      <c r="AJR337" s="1087"/>
      <c r="AJS337" s="1087"/>
      <c r="AJT337" s="1087"/>
      <c r="AJU337" s="1087"/>
      <c r="AJV337" s="1087"/>
      <c r="AJW337" s="1087"/>
      <c r="AJX337" s="1087"/>
      <c r="AJY337" s="1087"/>
      <c r="AJZ337" s="1087"/>
      <c r="AKA337" s="1087"/>
      <c r="AKB337" s="1087"/>
      <c r="AKC337" s="1087"/>
      <c r="AKD337" s="1087"/>
      <c r="AKE337" s="1087"/>
      <c r="AKF337" s="1087"/>
      <c r="AKG337" s="1087"/>
      <c r="AKH337" s="1087"/>
      <c r="AKI337" s="1087"/>
      <c r="AKJ337" s="1087"/>
      <c r="AKK337" s="1087"/>
      <c r="AKL337" s="1087"/>
      <c r="AKM337" s="1087"/>
      <c r="AKN337" s="1087"/>
      <c r="AKO337" s="1087"/>
      <c r="AKP337" s="1087"/>
      <c r="AKQ337" s="1087"/>
      <c r="AKR337" s="1087"/>
      <c r="AKS337" s="1087"/>
      <c r="AKT337" s="1087"/>
      <c r="AKU337" s="1087"/>
      <c r="AKV337" s="1087"/>
      <c r="AKW337" s="1087"/>
      <c r="AKX337" s="1087"/>
      <c r="AKY337" s="1087"/>
      <c r="AKZ337" s="1087"/>
      <c r="ALA337" s="1087"/>
      <c r="ALB337" s="1087"/>
      <c r="ALC337" s="1087"/>
      <c r="ALD337" s="1087"/>
      <c r="ALE337" s="1087"/>
      <c r="ALF337" s="1087"/>
      <c r="ALG337" s="1087"/>
      <c r="ALH337" s="1087"/>
      <c r="ALI337" s="1087"/>
      <c r="ALJ337" s="1087"/>
      <c r="ALK337" s="1087"/>
      <c r="ALL337" s="1087"/>
      <c r="ALM337" s="1087"/>
      <c r="ALN337" s="1087"/>
      <c r="ALO337" s="1087"/>
      <c r="ALP337" s="1087"/>
      <c r="ALQ337" s="1087"/>
      <c r="ALR337" s="1087"/>
      <c r="ALS337" s="1087"/>
      <c r="ALT337" s="1087"/>
      <c r="ALU337" s="1087"/>
      <c r="ALV337" s="1087"/>
      <c r="ALW337" s="1087"/>
      <c r="ALX337" s="1087"/>
      <c r="ALY337" s="1087"/>
      <c r="ALZ337" s="1087"/>
      <c r="AMA337" s="1087"/>
      <c r="AMB337" s="1087"/>
      <c r="AMC337" s="1087"/>
      <c r="AMD337" s="1087"/>
      <c r="AME337" s="1087"/>
      <c r="AMF337" s="1087"/>
      <c r="AMG337" s="1087"/>
      <c r="AMH337" s="1087"/>
    </row>
    <row r="338" spans="1:1024" s="793" customFormat="1" ht="12" x14ac:dyDescent="0.2">
      <c r="A338" s="1113" t="s">
        <v>2945</v>
      </c>
      <c r="B338" s="793" t="s">
        <v>68</v>
      </c>
      <c r="C338" s="1085">
        <v>40000000</v>
      </c>
      <c r="D338" s="1085">
        <v>24000000</v>
      </c>
      <c r="E338" s="1085">
        <v>64000000</v>
      </c>
      <c r="F338" s="1085">
        <v>60784961.149999999</v>
      </c>
      <c r="G338" s="1085">
        <v>3215038.85</v>
      </c>
      <c r="H338" s="1357">
        <f t="shared" si="8"/>
        <v>0.94976501796875001</v>
      </c>
      <c r="I338" s="1087"/>
      <c r="J338" s="1087"/>
      <c r="K338" s="1087"/>
      <c r="L338" s="1087"/>
      <c r="M338" s="1087"/>
      <c r="N338" s="1087"/>
      <c r="O338" s="1087"/>
      <c r="P338" s="1087"/>
      <c r="Q338" s="1087"/>
      <c r="R338" s="1087"/>
      <c r="S338" s="1087"/>
      <c r="T338" s="1087"/>
      <c r="U338" s="1087"/>
      <c r="V338" s="1087"/>
      <c r="W338" s="1087"/>
      <c r="X338" s="1087"/>
      <c r="Y338" s="1087"/>
      <c r="Z338" s="1087"/>
      <c r="AA338" s="1087"/>
      <c r="AB338" s="1087"/>
      <c r="AC338" s="1087"/>
      <c r="AD338" s="1087"/>
      <c r="AE338" s="1087"/>
      <c r="AF338" s="1087"/>
      <c r="AG338" s="1087"/>
      <c r="AH338" s="1087"/>
      <c r="AI338" s="1087"/>
      <c r="AJ338" s="1087"/>
      <c r="AK338" s="1087"/>
      <c r="AL338" s="1087"/>
      <c r="AM338" s="1087"/>
      <c r="AN338" s="1087"/>
      <c r="AO338" s="1087"/>
      <c r="AP338" s="1087"/>
      <c r="AQ338" s="1087"/>
      <c r="AR338" s="1087"/>
      <c r="AS338" s="1087"/>
      <c r="AT338" s="1087"/>
      <c r="AU338" s="1087"/>
      <c r="AV338" s="1087"/>
      <c r="AW338" s="1087"/>
      <c r="AX338" s="1087"/>
      <c r="AY338" s="1087"/>
      <c r="AZ338" s="1087"/>
      <c r="BA338" s="1087"/>
      <c r="BB338" s="1087"/>
      <c r="BC338" s="1087"/>
      <c r="BD338" s="1087"/>
      <c r="BE338" s="1087"/>
      <c r="BF338" s="1087"/>
      <c r="BG338" s="1087"/>
      <c r="BH338" s="1087"/>
      <c r="BI338" s="1087"/>
      <c r="BJ338" s="1087"/>
      <c r="BK338" s="1087"/>
      <c r="BL338" s="1087"/>
      <c r="BM338" s="1087"/>
      <c r="BN338" s="1087"/>
      <c r="BO338" s="1087"/>
      <c r="BP338" s="1087"/>
      <c r="BQ338" s="1087"/>
      <c r="BR338" s="1087"/>
      <c r="BS338" s="1087"/>
      <c r="BT338" s="1087"/>
      <c r="BU338" s="1087"/>
      <c r="BV338" s="1087"/>
      <c r="BW338" s="1087"/>
      <c r="BX338" s="1087"/>
      <c r="BY338" s="1087"/>
      <c r="BZ338" s="1087"/>
      <c r="CA338" s="1087"/>
      <c r="CB338" s="1087"/>
      <c r="CC338" s="1087"/>
      <c r="CD338" s="1087"/>
      <c r="CE338" s="1087"/>
      <c r="CF338" s="1087"/>
      <c r="CG338" s="1087"/>
      <c r="CH338" s="1087"/>
      <c r="CI338" s="1087"/>
      <c r="CJ338" s="1087"/>
      <c r="CK338" s="1087"/>
      <c r="CL338" s="1087"/>
      <c r="CM338" s="1087"/>
      <c r="CN338" s="1087"/>
      <c r="CO338" s="1087"/>
      <c r="CP338" s="1087"/>
      <c r="CQ338" s="1087"/>
      <c r="CR338" s="1087"/>
      <c r="CS338" s="1087"/>
      <c r="CT338" s="1087"/>
      <c r="CU338" s="1087"/>
      <c r="CV338" s="1087"/>
      <c r="CW338" s="1087"/>
      <c r="CX338" s="1087"/>
      <c r="CY338" s="1087"/>
      <c r="CZ338" s="1087"/>
      <c r="DA338" s="1087"/>
      <c r="DB338" s="1087"/>
      <c r="DC338" s="1087"/>
      <c r="DD338" s="1087"/>
      <c r="DE338" s="1087"/>
      <c r="DF338" s="1087"/>
      <c r="DG338" s="1087"/>
      <c r="DH338" s="1087"/>
      <c r="DI338" s="1087"/>
      <c r="DJ338" s="1087"/>
      <c r="DK338" s="1087"/>
      <c r="DL338" s="1087"/>
      <c r="DM338" s="1087"/>
      <c r="DN338" s="1087"/>
      <c r="DO338" s="1087"/>
      <c r="DP338" s="1087"/>
      <c r="DQ338" s="1087"/>
      <c r="DR338" s="1087"/>
      <c r="DS338" s="1087"/>
      <c r="DT338" s="1087"/>
      <c r="DU338" s="1087"/>
      <c r="DV338" s="1087"/>
      <c r="DW338" s="1087"/>
      <c r="DX338" s="1087"/>
      <c r="DY338" s="1087"/>
      <c r="DZ338" s="1087"/>
      <c r="EA338" s="1087"/>
      <c r="EB338" s="1087"/>
      <c r="EC338" s="1087"/>
      <c r="ED338" s="1087"/>
      <c r="EE338" s="1087"/>
      <c r="EF338" s="1087"/>
      <c r="EG338" s="1087"/>
      <c r="EH338" s="1087"/>
      <c r="EI338" s="1087"/>
      <c r="EJ338" s="1087"/>
      <c r="EK338" s="1087"/>
      <c r="EL338" s="1087"/>
      <c r="EM338" s="1087"/>
      <c r="EN338" s="1087"/>
      <c r="EO338" s="1087"/>
      <c r="EP338" s="1087"/>
      <c r="EQ338" s="1087"/>
      <c r="ER338" s="1087"/>
      <c r="ES338" s="1087"/>
      <c r="ET338" s="1087"/>
      <c r="EU338" s="1087"/>
      <c r="EV338" s="1087"/>
      <c r="EW338" s="1087"/>
      <c r="EX338" s="1087"/>
      <c r="EY338" s="1087"/>
      <c r="EZ338" s="1087"/>
      <c r="FA338" s="1087"/>
      <c r="FB338" s="1087"/>
      <c r="FC338" s="1087"/>
      <c r="FD338" s="1087"/>
      <c r="FE338" s="1087"/>
      <c r="FF338" s="1087"/>
      <c r="FG338" s="1087"/>
      <c r="FH338" s="1087"/>
      <c r="FI338" s="1087"/>
      <c r="FJ338" s="1087"/>
      <c r="FK338" s="1087"/>
      <c r="FL338" s="1087"/>
      <c r="FM338" s="1087"/>
      <c r="FN338" s="1087"/>
      <c r="FO338" s="1087"/>
      <c r="FP338" s="1087"/>
      <c r="FQ338" s="1087"/>
      <c r="FR338" s="1087"/>
      <c r="FS338" s="1087"/>
      <c r="FT338" s="1087"/>
      <c r="FU338" s="1087"/>
      <c r="FV338" s="1087"/>
      <c r="FW338" s="1087"/>
      <c r="FX338" s="1087"/>
      <c r="FY338" s="1087"/>
      <c r="FZ338" s="1087"/>
      <c r="GA338" s="1087"/>
      <c r="GB338" s="1087"/>
      <c r="GC338" s="1087"/>
      <c r="GD338" s="1087"/>
      <c r="GE338" s="1087"/>
      <c r="GF338" s="1087"/>
      <c r="GG338" s="1087"/>
      <c r="GH338" s="1087"/>
      <c r="GI338" s="1087"/>
      <c r="GJ338" s="1087"/>
      <c r="GK338" s="1087"/>
      <c r="GL338" s="1087"/>
      <c r="GM338" s="1087"/>
      <c r="GN338" s="1087"/>
      <c r="GO338" s="1087"/>
      <c r="GP338" s="1087"/>
      <c r="GQ338" s="1087"/>
      <c r="GR338" s="1087"/>
      <c r="GS338" s="1087"/>
      <c r="GT338" s="1087"/>
      <c r="GU338" s="1087"/>
      <c r="GV338" s="1087"/>
      <c r="GW338" s="1087"/>
      <c r="GX338" s="1087"/>
      <c r="GY338" s="1087"/>
      <c r="GZ338" s="1087"/>
      <c r="HA338" s="1087"/>
      <c r="HB338" s="1087"/>
      <c r="HC338" s="1087"/>
      <c r="HD338" s="1087"/>
      <c r="HE338" s="1087"/>
      <c r="HF338" s="1087"/>
      <c r="HG338" s="1087"/>
      <c r="HH338" s="1087"/>
      <c r="HI338" s="1087"/>
      <c r="HJ338" s="1087"/>
      <c r="HK338" s="1087"/>
      <c r="HL338" s="1087"/>
      <c r="HM338" s="1087"/>
      <c r="HN338" s="1087"/>
      <c r="HO338" s="1087"/>
      <c r="HP338" s="1087"/>
      <c r="HQ338" s="1087"/>
      <c r="HR338" s="1087"/>
      <c r="HS338" s="1087"/>
      <c r="HT338" s="1087"/>
      <c r="HU338" s="1087"/>
      <c r="HV338" s="1087"/>
      <c r="HW338" s="1087"/>
      <c r="HX338" s="1087"/>
      <c r="HY338" s="1087"/>
      <c r="HZ338" s="1087"/>
      <c r="IA338" s="1087"/>
      <c r="IB338" s="1087"/>
      <c r="IC338" s="1087"/>
      <c r="ID338" s="1087"/>
      <c r="IE338" s="1087"/>
      <c r="IF338" s="1087"/>
      <c r="IG338" s="1087"/>
      <c r="IH338" s="1087"/>
      <c r="II338" s="1087"/>
      <c r="IJ338" s="1087"/>
      <c r="IK338" s="1087"/>
      <c r="IL338" s="1087"/>
      <c r="IM338" s="1087"/>
      <c r="IN338" s="1087"/>
      <c r="IO338" s="1087"/>
      <c r="IP338" s="1087"/>
      <c r="IQ338" s="1087"/>
      <c r="IR338" s="1087"/>
      <c r="IS338" s="1087"/>
      <c r="IT338" s="1087"/>
      <c r="IU338" s="1087"/>
      <c r="IV338" s="1087"/>
      <c r="IW338" s="1087"/>
      <c r="IX338" s="1087"/>
      <c r="IY338" s="1087"/>
      <c r="IZ338" s="1087"/>
      <c r="JA338" s="1087"/>
      <c r="JB338" s="1087"/>
      <c r="JC338" s="1087"/>
      <c r="JD338" s="1087"/>
      <c r="JE338" s="1087"/>
      <c r="JF338" s="1087"/>
      <c r="JG338" s="1087"/>
      <c r="JH338" s="1087"/>
      <c r="JI338" s="1087"/>
      <c r="JJ338" s="1087"/>
      <c r="JK338" s="1087"/>
      <c r="JL338" s="1087"/>
      <c r="JM338" s="1087"/>
      <c r="JN338" s="1087"/>
      <c r="JO338" s="1087"/>
      <c r="JP338" s="1087"/>
      <c r="JQ338" s="1087"/>
      <c r="JR338" s="1087"/>
      <c r="JS338" s="1087"/>
      <c r="JT338" s="1087"/>
      <c r="JU338" s="1087"/>
      <c r="JV338" s="1087"/>
      <c r="JW338" s="1087"/>
      <c r="JX338" s="1087"/>
      <c r="JY338" s="1087"/>
      <c r="JZ338" s="1087"/>
      <c r="KA338" s="1087"/>
      <c r="KB338" s="1087"/>
      <c r="KC338" s="1087"/>
      <c r="KD338" s="1087"/>
      <c r="KE338" s="1087"/>
      <c r="KF338" s="1087"/>
      <c r="KG338" s="1087"/>
      <c r="KH338" s="1087"/>
      <c r="KI338" s="1087"/>
      <c r="KJ338" s="1087"/>
      <c r="KK338" s="1087"/>
      <c r="KL338" s="1087"/>
      <c r="KM338" s="1087"/>
      <c r="KN338" s="1087"/>
      <c r="KO338" s="1087"/>
      <c r="KP338" s="1087"/>
      <c r="KQ338" s="1087"/>
      <c r="KR338" s="1087"/>
      <c r="KS338" s="1087"/>
      <c r="KT338" s="1087"/>
      <c r="KU338" s="1087"/>
      <c r="KV338" s="1087"/>
      <c r="KW338" s="1087"/>
      <c r="KX338" s="1087"/>
      <c r="KY338" s="1087"/>
      <c r="KZ338" s="1087"/>
      <c r="LA338" s="1087"/>
      <c r="LB338" s="1087"/>
      <c r="LC338" s="1087"/>
      <c r="LD338" s="1087"/>
      <c r="LE338" s="1087"/>
      <c r="LF338" s="1087"/>
      <c r="LG338" s="1087"/>
      <c r="LH338" s="1087"/>
      <c r="LI338" s="1087"/>
      <c r="LJ338" s="1087"/>
      <c r="LK338" s="1087"/>
      <c r="LL338" s="1087"/>
      <c r="LM338" s="1087"/>
      <c r="LN338" s="1087"/>
      <c r="LO338" s="1087"/>
      <c r="LP338" s="1087"/>
      <c r="LQ338" s="1087"/>
      <c r="LR338" s="1087"/>
      <c r="LS338" s="1087"/>
      <c r="LT338" s="1087"/>
      <c r="LU338" s="1087"/>
      <c r="LV338" s="1087"/>
      <c r="LW338" s="1087"/>
      <c r="LX338" s="1087"/>
      <c r="LY338" s="1087"/>
      <c r="LZ338" s="1087"/>
      <c r="MA338" s="1087"/>
      <c r="MB338" s="1087"/>
      <c r="MC338" s="1087"/>
      <c r="MD338" s="1087"/>
      <c r="ME338" s="1087"/>
      <c r="MF338" s="1087"/>
      <c r="MG338" s="1087"/>
      <c r="MH338" s="1087"/>
      <c r="MI338" s="1087"/>
      <c r="MJ338" s="1087"/>
      <c r="MK338" s="1087"/>
      <c r="ML338" s="1087"/>
      <c r="MM338" s="1087"/>
      <c r="MN338" s="1087"/>
      <c r="MO338" s="1087"/>
      <c r="MP338" s="1087"/>
      <c r="MQ338" s="1087"/>
      <c r="MR338" s="1087"/>
      <c r="MS338" s="1087"/>
      <c r="MT338" s="1087"/>
      <c r="MU338" s="1087"/>
      <c r="MV338" s="1087"/>
      <c r="MW338" s="1087"/>
      <c r="MX338" s="1087"/>
      <c r="MY338" s="1087"/>
      <c r="MZ338" s="1087"/>
      <c r="NA338" s="1087"/>
      <c r="NB338" s="1087"/>
      <c r="NC338" s="1087"/>
      <c r="ND338" s="1087"/>
      <c r="NE338" s="1087"/>
      <c r="NF338" s="1087"/>
      <c r="NG338" s="1087"/>
      <c r="NH338" s="1087"/>
      <c r="NI338" s="1087"/>
      <c r="NJ338" s="1087"/>
      <c r="NK338" s="1087"/>
      <c r="NL338" s="1087"/>
      <c r="NM338" s="1087"/>
      <c r="NN338" s="1087"/>
      <c r="NO338" s="1087"/>
      <c r="NP338" s="1087"/>
      <c r="NQ338" s="1087"/>
      <c r="NR338" s="1087"/>
      <c r="NS338" s="1087"/>
      <c r="NT338" s="1087"/>
      <c r="NU338" s="1087"/>
      <c r="NV338" s="1087"/>
      <c r="NW338" s="1087"/>
      <c r="NX338" s="1087"/>
      <c r="NY338" s="1087"/>
      <c r="NZ338" s="1087"/>
      <c r="OA338" s="1087"/>
      <c r="OB338" s="1087"/>
      <c r="OC338" s="1087"/>
      <c r="OD338" s="1087"/>
      <c r="OE338" s="1087"/>
      <c r="OF338" s="1087"/>
      <c r="OG338" s="1087"/>
      <c r="OH338" s="1087"/>
      <c r="OI338" s="1087"/>
      <c r="OJ338" s="1087"/>
      <c r="OK338" s="1087"/>
      <c r="OL338" s="1087"/>
      <c r="OM338" s="1087"/>
      <c r="ON338" s="1087"/>
      <c r="OO338" s="1087"/>
      <c r="OP338" s="1087"/>
      <c r="OQ338" s="1087"/>
      <c r="OR338" s="1087"/>
      <c r="OS338" s="1087"/>
      <c r="OT338" s="1087"/>
      <c r="OU338" s="1087"/>
      <c r="OV338" s="1087"/>
      <c r="OW338" s="1087"/>
      <c r="OX338" s="1087"/>
      <c r="OY338" s="1087"/>
      <c r="OZ338" s="1087"/>
      <c r="PA338" s="1087"/>
      <c r="PB338" s="1087"/>
      <c r="PC338" s="1087"/>
      <c r="PD338" s="1087"/>
      <c r="PE338" s="1087"/>
      <c r="PF338" s="1087"/>
      <c r="PG338" s="1087"/>
      <c r="PH338" s="1087"/>
      <c r="PI338" s="1087"/>
      <c r="PJ338" s="1087"/>
      <c r="PK338" s="1087"/>
      <c r="PL338" s="1087"/>
      <c r="PM338" s="1087"/>
      <c r="PN338" s="1087"/>
      <c r="PO338" s="1087"/>
      <c r="PP338" s="1087"/>
      <c r="PQ338" s="1087"/>
      <c r="PR338" s="1087"/>
      <c r="PS338" s="1087"/>
      <c r="PT338" s="1087"/>
      <c r="PU338" s="1087"/>
      <c r="PV338" s="1087"/>
      <c r="PW338" s="1087"/>
      <c r="PX338" s="1087"/>
      <c r="PY338" s="1087"/>
      <c r="PZ338" s="1087"/>
      <c r="QA338" s="1087"/>
      <c r="QB338" s="1087"/>
      <c r="QC338" s="1087"/>
      <c r="QD338" s="1087"/>
      <c r="QE338" s="1087"/>
      <c r="QF338" s="1087"/>
      <c r="QG338" s="1087"/>
      <c r="QH338" s="1087"/>
      <c r="QI338" s="1087"/>
      <c r="QJ338" s="1087"/>
      <c r="QK338" s="1087"/>
      <c r="QL338" s="1087"/>
      <c r="QM338" s="1087"/>
      <c r="QN338" s="1087"/>
      <c r="QO338" s="1087"/>
      <c r="QP338" s="1087"/>
      <c r="QQ338" s="1087"/>
      <c r="QR338" s="1087"/>
      <c r="QS338" s="1087"/>
      <c r="QT338" s="1087"/>
      <c r="QU338" s="1087"/>
      <c r="QV338" s="1087"/>
      <c r="QW338" s="1087"/>
      <c r="QX338" s="1087"/>
      <c r="QY338" s="1087"/>
      <c r="QZ338" s="1087"/>
      <c r="RA338" s="1087"/>
      <c r="RB338" s="1087"/>
      <c r="RC338" s="1087"/>
      <c r="RD338" s="1087"/>
      <c r="RE338" s="1087"/>
      <c r="RF338" s="1087"/>
      <c r="RG338" s="1087"/>
      <c r="RH338" s="1087"/>
      <c r="RI338" s="1087"/>
      <c r="RJ338" s="1087"/>
      <c r="RK338" s="1087"/>
      <c r="RL338" s="1087"/>
      <c r="RM338" s="1087"/>
      <c r="RN338" s="1087"/>
      <c r="RO338" s="1087"/>
      <c r="RP338" s="1087"/>
      <c r="RQ338" s="1087"/>
      <c r="RR338" s="1087"/>
      <c r="RS338" s="1087"/>
      <c r="RT338" s="1087"/>
      <c r="RU338" s="1087"/>
      <c r="RV338" s="1087"/>
      <c r="RW338" s="1087"/>
      <c r="RX338" s="1087"/>
      <c r="RY338" s="1087"/>
      <c r="RZ338" s="1087"/>
      <c r="SA338" s="1087"/>
      <c r="SB338" s="1087"/>
      <c r="SC338" s="1087"/>
      <c r="SD338" s="1087"/>
      <c r="SE338" s="1087"/>
      <c r="SF338" s="1087"/>
      <c r="SG338" s="1087"/>
      <c r="SH338" s="1087"/>
      <c r="SI338" s="1087"/>
      <c r="SJ338" s="1087"/>
      <c r="SK338" s="1087"/>
      <c r="SL338" s="1087"/>
      <c r="SM338" s="1087"/>
      <c r="SN338" s="1087"/>
      <c r="SO338" s="1087"/>
      <c r="SP338" s="1087"/>
      <c r="SQ338" s="1087"/>
      <c r="SR338" s="1087"/>
      <c r="SS338" s="1087"/>
      <c r="ST338" s="1087"/>
      <c r="SU338" s="1087"/>
      <c r="SV338" s="1087"/>
      <c r="SW338" s="1087"/>
      <c r="SX338" s="1087"/>
      <c r="SY338" s="1087"/>
      <c r="SZ338" s="1087"/>
      <c r="TA338" s="1087"/>
      <c r="TB338" s="1087"/>
      <c r="TC338" s="1087"/>
      <c r="TD338" s="1087"/>
      <c r="TE338" s="1087"/>
      <c r="TF338" s="1087"/>
      <c r="TG338" s="1087"/>
      <c r="TH338" s="1087"/>
      <c r="TI338" s="1087"/>
      <c r="TJ338" s="1087"/>
      <c r="TK338" s="1087"/>
      <c r="TL338" s="1087"/>
      <c r="TM338" s="1087"/>
      <c r="TN338" s="1087"/>
      <c r="TO338" s="1087"/>
      <c r="TP338" s="1087"/>
      <c r="TQ338" s="1087"/>
      <c r="TR338" s="1087"/>
      <c r="TS338" s="1087"/>
      <c r="TT338" s="1087"/>
      <c r="TU338" s="1087"/>
      <c r="TV338" s="1087"/>
      <c r="TW338" s="1087"/>
      <c r="TX338" s="1087"/>
      <c r="TY338" s="1087"/>
      <c r="TZ338" s="1087"/>
      <c r="UA338" s="1087"/>
      <c r="UB338" s="1087"/>
      <c r="UC338" s="1087"/>
      <c r="UD338" s="1087"/>
      <c r="UE338" s="1087"/>
      <c r="UF338" s="1087"/>
      <c r="UG338" s="1087"/>
      <c r="UH338" s="1087"/>
      <c r="UI338" s="1087"/>
      <c r="UJ338" s="1087"/>
      <c r="UK338" s="1087"/>
      <c r="UL338" s="1087"/>
      <c r="UM338" s="1087"/>
      <c r="UN338" s="1087"/>
      <c r="UO338" s="1087"/>
      <c r="UP338" s="1087"/>
      <c r="UQ338" s="1087"/>
      <c r="UR338" s="1087"/>
      <c r="US338" s="1087"/>
      <c r="UT338" s="1087"/>
      <c r="UU338" s="1087"/>
      <c r="UV338" s="1087"/>
      <c r="UW338" s="1087"/>
      <c r="UX338" s="1087"/>
      <c r="UY338" s="1087"/>
      <c r="UZ338" s="1087"/>
      <c r="VA338" s="1087"/>
      <c r="VB338" s="1087"/>
      <c r="VC338" s="1087"/>
      <c r="VD338" s="1087"/>
      <c r="VE338" s="1087"/>
      <c r="VF338" s="1087"/>
      <c r="VG338" s="1087"/>
      <c r="VH338" s="1087"/>
      <c r="VI338" s="1087"/>
      <c r="VJ338" s="1087"/>
      <c r="VK338" s="1087"/>
      <c r="VL338" s="1087"/>
      <c r="VM338" s="1087"/>
      <c r="VN338" s="1087"/>
      <c r="VO338" s="1087"/>
      <c r="VP338" s="1087"/>
      <c r="VQ338" s="1087"/>
      <c r="VR338" s="1087"/>
      <c r="VS338" s="1087"/>
      <c r="VT338" s="1087"/>
      <c r="VU338" s="1087"/>
      <c r="VV338" s="1087"/>
      <c r="VW338" s="1087"/>
      <c r="VX338" s="1087"/>
      <c r="VY338" s="1087"/>
      <c r="VZ338" s="1087"/>
      <c r="WA338" s="1087"/>
      <c r="WB338" s="1087"/>
      <c r="WC338" s="1087"/>
      <c r="WD338" s="1087"/>
      <c r="WE338" s="1087"/>
      <c r="WF338" s="1087"/>
      <c r="WG338" s="1087"/>
      <c r="WH338" s="1087"/>
      <c r="WI338" s="1087"/>
      <c r="WJ338" s="1087"/>
      <c r="WK338" s="1087"/>
      <c r="WL338" s="1087"/>
      <c r="WM338" s="1087"/>
      <c r="WN338" s="1087"/>
      <c r="WO338" s="1087"/>
      <c r="WP338" s="1087"/>
      <c r="WQ338" s="1087"/>
      <c r="WR338" s="1087"/>
      <c r="WS338" s="1087"/>
      <c r="WT338" s="1087"/>
      <c r="WU338" s="1087"/>
      <c r="WV338" s="1087"/>
      <c r="WW338" s="1087"/>
      <c r="WX338" s="1087"/>
      <c r="WY338" s="1087"/>
      <c r="WZ338" s="1087"/>
      <c r="XA338" s="1087"/>
      <c r="XB338" s="1087"/>
      <c r="XC338" s="1087"/>
      <c r="XD338" s="1087"/>
      <c r="XE338" s="1087"/>
      <c r="XF338" s="1087"/>
      <c r="XG338" s="1087"/>
      <c r="XH338" s="1087"/>
      <c r="XI338" s="1087"/>
      <c r="XJ338" s="1087"/>
      <c r="XK338" s="1087"/>
      <c r="XL338" s="1087"/>
      <c r="XM338" s="1087"/>
      <c r="XN338" s="1087"/>
      <c r="XO338" s="1087"/>
      <c r="XP338" s="1087"/>
      <c r="XQ338" s="1087"/>
      <c r="XR338" s="1087"/>
      <c r="XS338" s="1087"/>
      <c r="XT338" s="1087"/>
      <c r="XU338" s="1087"/>
      <c r="XV338" s="1087"/>
      <c r="XW338" s="1087"/>
      <c r="XX338" s="1087"/>
      <c r="XY338" s="1087"/>
      <c r="XZ338" s="1087"/>
      <c r="YA338" s="1087"/>
      <c r="YB338" s="1087"/>
      <c r="YC338" s="1087"/>
      <c r="YD338" s="1087"/>
      <c r="YE338" s="1087"/>
      <c r="YF338" s="1087"/>
      <c r="YG338" s="1087"/>
      <c r="YH338" s="1087"/>
      <c r="YI338" s="1087"/>
      <c r="YJ338" s="1087"/>
      <c r="YK338" s="1087"/>
      <c r="YL338" s="1087"/>
      <c r="YM338" s="1087"/>
      <c r="YN338" s="1087"/>
      <c r="YO338" s="1087"/>
      <c r="YP338" s="1087"/>
      <c r="YQ338" s="1087"/>
      <c r="YR338" s="1087"/>
      <c r="YS338" s="1087"/>
      <c r="YT338" s="1087"/>
      <c r="YU338" s="1087"/>
      <c r="YV338" s="1087"/>
      <c r="YW338" s="1087"/>
      <c r="YX338" s="1087"/>
      <c r="YY338" s="1087"/>
      <c r="YZ338" s="1087"/>
      <c r="ZA338" s="1087"/>
      <c r="ZB338" s="1087"/>
      <c r="ZC338" s="1087"/>
      <c r="ZD338" s="1087"/>
      <c r="ZE338" s="1087"/>
      <c r="ZF338" s="1087"/>
      <c r="ZG338" s="1087"/>
      <c r="ZH338" s="1087"/>
      <c r="ZI338" s="1087"/>
      <c r="ZJ338" s="1087"/>
      <c r="ZK338" s="1087"/>
      <c r="ZL338" s="1087"/>
      <c r="ZM338" s="1087"/>
      <c r="ZN338" s="1087"/>
      <c r="ZO338" s="1087"/>
      <c r="ZP338" s="1087"/>
      <c r="ZQ338" s="1087"/>
      <c r="ZR338" s="1087"/>
      <c r="ZS338" s="1087"/>
      <c r="ZT338" s="1087"/>
      <c r="ZU338" s="1087"/>
      <c r="ZV338" s="1087"/>
      <c r="ZW338" s="1087"/>
      <c r="ZX338" s="1087"/>
      <c r="ZY338" s="1087"/>
      <c r="ZZ338" s="1087"/>
      <c r="AAA338" s="1087"/>
      <c r="AAB338" s="1087"/>
      <c r="AAC338" s="1087"/>
      <c r="AAD338" s="1087"/>
      <c r="AAE338" s="1087"/>
      <c r="AAF338" s="1087"/>
      <c r="AAG338" s="1087"/>
      <c r="AAH338" s="1087"/>
      <c r="AAI338" s="1087"/>
      <c r="AAJ338" s="1087"/>
      <c r="AAK338" s="1087"/>
      <c r="AAL338" s="1087"/>
      <c r="AAM338" s="1087"/>
      <c r="AAN338" s="1087"/>
      <c r="AAO338" s="1087"/>
      <c r="AAP338" s="1087"/>
      <c r="AAQ338" s="1087"/>
      <c r="AAR338" s="1087"/>
      <c r="AAS338" s="1087"/>
      <c r="AAT338" s="1087"/>
      <c r="AAU338" s="1087"/>
      <c r="AAV338" s="1087"/>
      <c r="AAW338" s="1087"/>
      <c r="AAX338" s="1087"/>
      <c r="AAY338" s="1087"/>
      <c r="AAZ338" s="1087"/>
      <c r="ABA338" s="1087"/>
      <c r="ABB338" s="1087"/>
      <c r="ABC338" s="1087"/>
      <c r="ABD338" s="1087"/>
      <c r="ABE338" s="1087"/>
      <c r="ABF338" s="1087"/>
      <c r="ABG338" s="1087"/>
      <c r="ABH338" s="1087"/>
      <c r="ABI338" s="1087"/>
      <c r="ABJ338" s="1087"/>
      <c r="ABK338" s="1087"/>
      <c r="ABL338" s="1087"/>
      <c r="ABM338" s="1087"/>
      <c r="ABN338" s="1087"/>
      <c r="ABO338" s="1087"/>
      <c r="ABP338" s="1087"/>
      <c r="ABQ338" s="1087"/>
      <c r="ABR338" s="1087"/>
      <c r="ABS338" s="1087"/>
      <c r="ABT338" s="1087"/>
      <c r="ABU338" s="1087"/>
      <c r="ABV338" s="1087"/>
      <c r="ABW338" s="1087"/>
      <c r="ABX338" s="1087"/>
      <c r="ABY338" s="1087"/>
      <c r="ABZ338" s="1087"/>
      <c r="ACA338" s="1087"/>
      <c r="ACB338" s="1087"/>
      <c r="ACC338" s="1087"/>
      <c r="ACD338" s="1087"/>
      <c r="ACE338" s="1087"/>
      <c r="ACF338" s="1087"/>
      <c r="ACG338" s="1087"/>
      <c r="ACH338" s="1087"/>
      <c r="ACI338" s="1087"/>
      <c r="ACJ338" s="1087"/>
      <c r="ACK338" s="1087"/>
      <c r="ACL338" s="1087"/>
      <c r="ACM338" s="1087"/>
      <c r="ACN338" s="1087"/>
      <c r="ACO338" s="1087"/>
      <c r="ACP338" s="1087"/>
      <c r="ACQ338" s="1087"/>
      <c r="ACR338" s="1087"/>
      <c r="ACS338" s="1087"/>
      <c r="ACT338" s="1087"/>
      <c r="ACU338" s="1087"/>
      <c r="ACV338" s="1087"/>
      <c r="ACW338" s="1087"/>
      <c r="ACX338" s="1087"/>
      <c r="ACY338" s="1087"/>
      <c r="ACZ338" s="1087"/>
      <c r="ADA338" s="1087"/>
      <c r="ADB338" s="1087"/>
      <c r="ADC338" s="1087"/>
      <c r="ADD338" s="1087"/>
      <c r="ADE338" s="1087"/>
      <c r="ADF338" s="1087"/>
      <c r="ADG338" s="1087"/>
      <c r="ADH338" s="1087"/>
      <c r="ADI338" s="1087"/>
      <c r="ADJ338" s="1087"/>
      <c r="ADK338" s="1087"/>
      <c r="ADL338" s="1087"/>
      <c r="ADM338" s="1087"/>
      <c r="ADN338" s="1087"/>
      <c r="ADO338" s="1087"/>
      <c r="ADP338" s="1087"/>
      <c r="ADQ338" s="1087"/>
      <c r="ADR338" s="1087"/>
      <c r="ADS338" s="1087"/>
      <c r="ADT338" s="1087"/>
      <c r="ADU338" s="1087"/>
      <c r="ADV338" s="1087"/>
      <c r="ADW338" s="1087"/>
      <c r="ADX338" s="1087"/>
      <c r="ADY338" s="1087"/>
      <c r="ADZ338" s="1087"/>
      <c r="AEA338" s="1087"/>
      <c r="AEB338" s="1087"/>
      <c r="AEC338" s="1087"/>
      <c r="AED338" s="1087"/>
      <c r="AEE338" s="1087"/>
      <c r="AEF338" s="1087"/>
      <c r="AEG338" s="1087"/>
      <c r="AEH338" s="1087"/>
      <c r="AEI338" s="1087"/>
      <c r="AEJ338" s="1087"/>
      <c r="AEK338" s="1087"/>
      <c r="AEL338" s="1087"/>
      <c r="AEM338" s="1087"/>
      <c r="AEN338" s="1087"/>
      <c r="AEO338" s="1087"/>
      <c r="AEP338" s="1087"/>
      <c r="AEQ338" s="1087"/>
      <c r="AER338" s="1087"/>
      <c r="AES338" s="1087"/>
      <c r="AET338" s="1087"/>
      <c r="AEU338" s="1087"/>
      <c r="AEV338" s="1087"/>
      <c r="AEW338" s="1087"/>
      <c r="AEX338" s="1087"/>
      <c r="AEY338" s="1087"/>
      <c r="AEZ338" s="1087"/>
      <c r="AFA338" s="1087"/>
      <c r="AFB338" s="1087"/>
      <c r="AFC338" s="1087"/>
      <c r="AFD338" s="1087"/>
      <c r="AFE338" s="1087"/>
      <c r="AFF338" s="1087"/>
      <c r="AFG338" s="1087"/>
      <c r="AFH338" s="1087"/>
      <c r="AFI338" s="1087"/>
      <c r="AFJ338" s="1087"/>
      <c r="AFK338" s="1087"/>
      <c r="AFL338" s="1087"/>
      <c r="AFM338" s="1087"/>
      <c r="AFN338" s="1087"/>
      <c r="AFO338" s="1087"/>
      <c r="AFP338" s="1087"/>
      <c r="AFQ338" s="1087"/>
      <c r="AFR338" s="1087"/>
      <c r="AFS338" s="1087"/>
      <c r="AFT338" s="1087"/>
      <c r="AFU338" s="1087"/>
      <c r="AFV338" s="1087"/>
      <c r="AFW338" s="1087"/>
      <c r="AFX338" s="1087"/>
      <c r="AFY338" s="1087"/>
      <c r="AFZ338" s="1087"/>
      <c r="AGA338" s="1087"/>
      <c r="AGB338" s="1087"/>
      <c r="AGC338" s="1087"/>
      <c r="AGD338" s="1087"/>
      <c r="AGE338" s="1087"/>
      <c r="AGF338" s="1087"/>
      <c r="AGG338" s="1087"/>
      <c r="AGH338" s="1087"/>
      <c r="AGI338" s="1087"/>
      <c r="AGJ338" s="1087"/>
      <c r="AGK338" s="1087"/>
      <c r="AGL338" s="1087"/>
      <c r="AGM338" s="1087"/>
      <c r="AGN338" s="1087"/>
      <c r="AGO338" s="1087"/>
      <c r="AGP338" s="1087"/>
      <c r="AGQ338" s="1087"/>
      <c r="AGR338" s="1087"/>
      <c r="AGS338" s="1087"/>
      <c r="AGT338" s="1087"/>
      <c r="AGU338" s="1087"/>
      <c r="AGV338" s="1087"/>
      <c r="AGW338" s="1087"/>
      <c r="AGX338" s="1087"/>
      <c r="AGY338" s="1087"/>
      <c r="AGZ338" s="1087"/>
      <c r="AHA338" s="1087"/>
      <c r="AHB338" s="1087"/>
      <c r="AHC338" s="1087"/>
      <c r="AHD338" s="1087"/>
      <c r="AHE338" s="1087"/>
      <c r="AHF338" s="1087"/>
      <c r="AHG338" s="1087"/>
      <c r="AHH338" s="1087"/>
      <c r="AHI338" s="1087"/>
      <c r="AHJ338" s="1087"/>
      <c r="AHK338" s="1087"/>
      <c r="AHL338" s="1087"/>
      <c r="AHM338" s="1087"/>
      <c r="AHN338" s="1087"/>
      <c r="AHO338" s="1087"/>
      <c r="AHP338" s="1087"/>
      <c r="AHQ338" s="1087"/>
      <c r="AHR338" s="1087"/>
      <c r="AHS338" s="1087"/>
      <c r="AHT338" s="1087"/>
      <c r="AHU338" s="1087"/>
      <c r="AHV338" s="1087"/>
      <c r="AHW338" s="1087"/>
      <c r="AHX338" s="1087"/>
      <c r="AHY338" s="1087"/>
      <c r="AHZ338" s="1087"/>
      <c r="AIA338" s="1087"/>
      <c r="AIB338" s="1087"/>
      <c r="AIC338" s="1087"/>
      <c r="AID338" s="1087"/>
      <c r="AIE338" s="1087"/>
      <c r="AIF338" s="1087"/>
      <c r="AIG338" s="1087"/>
      <c r="AIH338" s="1087"/>
      <c r="AII338" s="1087"/>
      <c r="AIJ338" s="1087"/>
      <c r="AIK338" s="1087"/>
      <c r="AIL338" s="1087"/>
      <c r="AIM338" s="1087"/>
      <c r="AIN338" s="1087"/>
      <c r="AIO338" s="1087"/>
      <c r="AIP338" s="1087"/>
      <c r="AIQ338" s="1087"/>
      <c r="AIR338" s="1087"/>
      <c r="AIS338" s="1087"/>
      <c r="AIT338" s="1087"/>
      <c r="AIU338" s="1087"/>
      <c r="AIV338" s="1087"/>
      <c r="AIW338" s="1087"/>
      <c r="AIX338" s="1087"/>
      <c r="AIY338" s="1087"/>
      <c r="AIZ338" s="1087"/>
      <c r="AJA338" s="1087"/>
      <c r="AJB338" s="1087"/>
      <c r="AJC338" s="1087"/>
      <c r="AJD338" s="1087"/>
      <c r="AJE338" s="1087"/>
      <c r="AJF338" s="1087"/>
      <c r="AJG338" s="1087"/>
      <c r="AJH338" s="1087"/>
      <c r="AJI338" s="1087"/>
      <c r="AJJ338" s="1087"/>
      <c r="AJK338" s="1087"/>
      <c r="AJL338" s="1087"/>
      <c r="AJM338" s="1087"/>
      <c r="AJN338" s="1087"/>
      <c r="AJO338" s="1087"/>
      <c r="AJP338" s="1087"/>
      <c r="AJQ338" s="1087"/>
      <c r="AJR338" s="1087"/>
      <c r="AJS338" s="1087"/>
      <c r="AJT338" s="1087"/>
      <c r="AJU338" s="1087"/>
      <c r="AJV338" s="1087"/>
      <c r="AJW338" s="1087"/>
      <c r="AJX338" s="1087"/>
      <c r="AJY338" s="1087"/>
      <c r="AJZ338" s="1087"/>
      <c r="AKA338" s="1087"/>
      <c r="AKB338" s="1087"/>
      <c r="AKC338" s="1087"/>
      <c r="AKD338" s="1087"/>
      <c r="AKE338" s="1087"/>
      <c r="AKF338" s="1087"/>
      <c r="AKG338" s="1087"/>
      <c r="AKH338" s="1087"/>
      <c r="AKI338" s="1087"/>
      <c r="AKJ338" s="1087"/>
      <c r="AKK338" s="1087"/>
      <c r="AKL338" s="1087"/>
      <c r="AKM338" s="1087"/>
      <c r="AKN338" s="1087"/>
      <c r="AKO338" s="1087"/>
      <c r="AKP338" s="1087"/>
      <c r="AKQ338" s="1087"/>
      <c r="AKR338" s="1087"/>
      <c r="AKS338" s="1087"/>
      <c r="AKT338" s="1087"/>
      <c r="AKU338" s="1087"/>
      <c r="AKV338" s="1087"/>
      <c r="AKW338" s="1087"/>
      <c r="AKX338" s="1087"/>
      <c r="AKY338" s="1087"/>
      <c r="AKZ338" s="1087"/>
      <c r="ALA338" s="1087"/>
      <c r="ALB338" s="1087"/>
      <c r="ALC338" s="1087"/>
      <c r="ALD338" s="1087"/>
      <c r="ALE338" s="1087"/>
      <c r="ALF338" s="1087"/>
      <c r="ALG338" s="1087"/>
      <c r="ALH338" s="1087"/>
      <c r="ALI338" s="1087"/>
      <c r="ALJ338" s="1087"/>
      <c r="ALK338" s="1087"/>
      <c r="ALL338" s="1087"/>
      <c r="ALM338" s="1087"/>
      <c r="ALN338" s="1087"/>
      <c r="ALO338" s="1087"/>
      <c r="ALP338" s="1087"/>
      <c r="ALQ338" s="1087"/>
      <c r="ALR338" s="1087"/>
      <c r="ALS338" s="1087"/>
      <c r="ALT338" s="1087"/>
      <c r="ALU338" s="1087"/>
      <c r="ALV338" s="1087"/>
      <c r="ALW338" s="1087"/>
      <c r="ALX338" s="1087"/>
      <c r="ALY338" s="1087"/>
      <c r="ALZ338" s="1087"/>
      <c r="AMA338" s="1087"/>
      <c r="AMB338" s="1087"/>
      <c r="AMC338" s="1087"/>
      <c r="AMD338" s="1087"/>
      <c r="AME338" s="1087"/>
      <c r="AMF338" s="1087"/>
      <c r="AMG338" s="1087"/>
      <c r="AMH338" s="1087"/>
    </row>
    <row r="339" spans="1:1024" s="793" customFormat="1" ht="12" x14ac:dyDescent="0.2">
      <c r="A339" s="1113" t="s">
        <v>2946</v>
      </c>
      <c r="B339" s="793" t="s">
        <v>68</v>
      </c>
      <c r="C339" s="1085">
        <v>40000000</v>
      </c>
      <c r="D339" s="1085">
        <v>24000000</v>
      </c>
      <c r="E339" s="1085">
        <v>64000000</v>
      </c>
      <c r="F339" s="1085">
        <v>60784961.149999999</v>
      </c>
      <c r="G339" s="1085">
        <v>3215038.85</v>
      </c>
      <c r="H339" s="1357">
        <f t="shared" si="8"/>
        <v>0.94976501796875001</v>
      </c>
      <c r="I339" s="1087"/>
      <c r="J339" s="1087"/>
      <c r="K339" s="1087"/>
      <c r="L339" s="1087"/>
      <c r="M339" s="1087"/>
      <c r="N339" s="1087"/>
      <c r="O339" s="1087"/>
      <c r="P339" s="1087"/>
      <c r="Q339" s="1087"/>
      <c r="R339" s="1087"/>
      <c r="S339" s="1087"/>
      <c r="T339" s="1087"/>
      <c r="U339" s="1087"/>
      <c r="V339" s="1087"/>
      <c r="W339" s="1087"/>
      <c r="X339" s="1087"/>
      <c r="Y339" s="1087"/>
      <c r="Z339" s="1087"/>
      <c r="AA339" s="1087"/>
      <c r="AB339" s="1087"/>
      <c r="AC339" s="1087"/>
      <c r="AD339" s="1087"/>
      <c r="AE339" s="1087"/>
      <c r="AF339" s="1087"/>
      <c r="AG339" s="1087"/>
      <c r="AH339" s="1087"/>
      <c r="AI339" s="1087"/>
      <c r="AJ339" s="1087"/>
      <c r="AK339" s="1087"/>
      <c r="AL339" s="1087"/>
      <c r="AM339" s="1087"/>
      <c r="AN339" s="1087"/>
      <c r="AO339" s="1087"/>
      <c r="AP339" s="1087"/>
      <c r="AQ339" s="1087"/>
      <c r="AR339" s="1087"/>
      <c r="AS339" s="1087"/>
      <c r="AT339" s="1087"/>
      <c r="AU339" s="1087"/>
      <c r="AV339" s="1087"/>
      <c r="AW339" s="1087"/>
      <c r="AX339" s="1087"/>
      <c r="AY339" s="1087"/>
      <c r="AZ339" s="1087"/>
      <c r="BA339" s="1087"/>
      <c r="BB339" s="1087"/>
      <c r="BC339" s="1087"/>
      <c r="BD339" s="1087"/>
      <c r="BE339" s="1087"/>
      <c r="BF339" s="1087"/>
      <c r="BG339" s="1087"/>
      <c r="BH339" s="1087"/>
      <c r="BI339" s="1087"/>
      <c r="BJ339" s="1087"/>
      <c r="BK339" s="1087"/>
      <c r="BL339" s="1087"/>
      <c r="BM339" s="1087"/>
      <c r="BN339" s="1087"/>
      <c r="BO339" s="1087"/>
      <c r="BP339" s="1087"/>
      <c r="BQ339" s="1087"/>
      <c r="BR339" s="1087"/>
      <c r="BS339" s="1087"/>
      <c r="BT339" s="1087"/>
      <c r="BU339" s="1087"/>
      <c r="BV339" s="1087"/>
      <c r="BW339" s="1087"/>
      <c r="BX339" s="1087"/>
      <c r="BY339" s="1087"/>
      <c r="BZ339" s="1087"/>
      <c r="CA339" s="1087"/>
      <c r="CB339" s="1087"/>
      <c r="CC339" s="1087"/>
      <c r="CD339" s="1087"/>
      <c r="CE339" s="1087"/>
      <c r="CF339" s="1087"/>
      <c r="CG339" s="1087"/>
      <c r="CH339" s="1087"/>
      <c r="CI339" s="1087"/>
      <c r="CJ339" s="1087"/>
      <c r="CK339" s="1087"/>
      <c r="CL339" s="1087"/>
      <c r="CM339" s="1087"/>
      <c r="CN339" s="1087"/>
      <c r="CO339" s="1087"/>
      <c r="CP339" s="1087"/>
      <c r="CQ339" s="1087"/>
      <c r="CR339" s="1087"/>
      <c r="CS339" s="1087"/>
      <c r="CT339" s="1087"/>
      <c r="CU339" s="1087"/>
      <c r="CV339" s="1087"/>
      <c r="CW339" s="1087"/>
      <c r="CX339" s="1087"/>
      <c r="CY339" s="1087"/>
      <c r="CZ339" s="1087"/>
      <c r="DA339" s="1087"/>
      <c r="DB339" s="1087"/>
      <c r="DC339" s="1087"/>
      <c r="DD339" s="1087"/>
      <c r="DE339" s="1087"/>
      <c r="DF339" s="1087"/>
      <c r="DG339" s="1087"/>
      <c r="DH339" s="1087"/>
      <c r="DI339" s="1087"/>
      <c r="DJ339" s="1087"/>
      <c r="DK339" s="1087"/>
      <c r="DL339" s="1087"/>
      <c r="DM339" s="1087"/>
      <c r="DN339" s="1087"/>
      <c r="DO339" s="1087"/>
      <c r="DP339" s="1087"/>
      <c r="DQ339" s="1087"/>
      <c r="DR339" s="1087"/>
      <c r="DS339" s="1087"/>
      <c r="DT339" s="1087"/>
      <c r="DU339" s="1087"/>
      <c r="DV339" s="1087"/>
      <c r="DW339" s="1087"/>
      <c r="DX339" s="1087"/>
      <c r="DY339" s="1087"/>
      <c r="DZ339" s="1087"/>
      <c r="EA339" s="1087"/>
      <c r="EB339" s="1087"/>
      <c r="EC339" s="1087"/>
      <c r="ED339" s="1087"/>
      <c r="EE339" s="1087"/>
      <c r="EF339" s="1087"/>
      <c r="EG339" s="1087"/>
      <c r="EH339" s="1087"/>
      <c r="EI339" s="1087"/>
      <c r="EJ339" s="1087"/>
      <c r="EK339" s="1087"/>
      <c r="EL339" s="1087"/>
      <c r="EM339" s="1087"/>
      <c r="EN339" s="1087"/>
      <c r="EO339" s="1087"/>
      <c r="EP339" s="1087"/>
      <c r="EQ339" s="1087"/>
      <c r="ER339" s="1087"/>
      <c r="ES339" s="1087"/>
      <c r="ET339" s="1087"/>
      <c r="EU339" s="1087"/>
      <c r="EV339" s="1087"/>
      <c r="EW339" s="1087"/>
      <c r="EX339" s="1087"/>
      <c r="EY339" s="1087"/>
      <c r="EZ339" s="1087"/>
      <c r="FA339" s="1087"/>
      <c r="FB339" s="1087"/>
      <c r="FC339" s="1087"/>
      <c r="FD339" s="1087"/>
      <c r="FE339" s="1087"/>
      <c r="FF339" s="1087"/>
      <c r="FG339" s="1087"/>
      <c r="FH339" s="1087"/>
      <c r="FI339" s="1087"/>
      <c r="FJ339" s="1087"/>
      <c r="FK339" s="1087"/>
      <c r="FL339" s="1087"/>
      <c r="FM339" s="1087"/>
      <c r="FN339" s="1087"/>
      <c r="FO339" s="1087"/>
      <c r="FP339" s="1087"/>
      <c r="FQ339" s="1087"/>
      <c r="FR339" s="1087"/>
      <c r="FS339" s="1087"/>
      <c r="FT339" s="1087"/>
      <c r="FU339" s="1087"/>
      <c r="FV339" s="1087"/>
      <c r="FW339" s="1087"/>
      <c r="FX339" s="1087"/>
      <c r="FY339" s="1087"/>
      <c r="FZ339" s="1087"/>
      <c r="GA339" s="1087"/>
      <c r="GB339" s="1087"/>
      <c r="GC339" s="1087"/>
      <c r="GD339" s="1087"/>
      <c r="GE339" s="1087"/>
      <c r="GF339" s="1087"/>
      <c r="GG339" s="1087"/>
      <c r="GH339" s="1087"/>
      <c r="GI339" s="1087"/>
      <c r="GJ339" s="1087"/>
      <c r="GK339" s="1087"/>
      <c r="GL339" s="1087"/>
      <c r="GM339" s="1087"/>
      <c r="GN339" s="1087"/>
      <c r="GO339" s="1087"/>
      <c r="GP339" s="1087"/>
      <c r="GQ339" s="1087"/>
      <c r="GR339" s="1087"/>
      <c r="GS339" s="1087"/>
      <c r="GT339" s="1087"/>
      <c r="GU339" s="1087"/>
      <c r="GV339" s="1087"/>
      <c r="GW339" s="1087"/>
      <c r="GX339" s="1087"/>
      <c r="GY339" s="1087"/>
      <c r="GZ339" s="1087"/>
      <c r="HA339" s="1087"/>
      <c r="HB339" s="1087"/>
      <c r="HC339" s="1087"/>
      <c r="HD339" s="1087"/>
      <c r="HE339" s="1087"/>
      <c r="HF339" s="1087"/>
      <c r="HG339" s="1087"/>
      <c r="HH339" s="1087"/>
      <c r="HI339" s="1087"/>
      <c r="HJ339" s="1087"/>
      <c r="HK339" s="1087"/>
      <c r="HL339" s="1087"/>
      <c r="HM339" s="1087"/>
      <c r="HN339" s="1087"/>
      <c r="HO339" s="1087"/>
      <c r="HP339" s="1087"/>
      <c r="HQ339" s="1087"/>
      <c r="HR339" s="1087"/>
      <c r="HS339" s="1087"/>
      <c r="HT339" s="1087"/>
      <c r="HU339" s="1087"/>
      <c r="HV339" s="1087"/>
      <c r="HW339" s="1087"/>
      <c r="HX339" s="1087"/>
      <c r="HY339" s="1087"/>
      <c r="HZ339" s="1087"/>
      <c r="IA339" s="1087"/>
      <c r="IB339" s="1087"/>
      <c r="IC339" s="1087"/>
      <c r="ID339" s="1087"/>
      <c r="IE339" s="1087"/>
      <c r="IF339" s="1087"/>
      <c r="IG339" s="1087"/>
      <c r="IH339" s="1087"/>
      <c r="II339" s="1087"/>
      <c r="IJ339" s="1087"/>
      <c r="IK339" s="1087"/>
      <c r="IL339" s="1087"/>
      <c r="IM339" s="1087"/>
      <c r="IN339" s="1087"/>
      <c r="IO339" s="1087"/>
      <c r="IP339" s="1087"/>
      <c r="IQ339" s="1087"/>
      <c r="IR339" s="1087"/>
      <c r="IS339" s="1087"/>
      <c r="IT339" s="1087"/>
      <c r="IU339" s="1087"/>
      <c r="IV339" s="1087"/>
      <c r="IW339" s="1087"/>
      <c r="IX339" s="1087"/>
      <c r="IY339" s="1087"/>
      <c r="IZ339" s="1087"/>
      <c r="JA339" s="1087"/>
      <c r="JB339" s="1087"/>
      <c r="JC339" s="1087"/>
      <c r="JD339" s="1087"/>
      <c r="JE339" s="1087"/>
      <c r="JF339" s="1087"/>
      <c r="JG339" s="1087"/>
      <c r="JH339" s="1087"/>
      <c r="JI339" s="1087"/>
      <c r="JJ339" s="1087"/>
      <c r="JK339" s="1087"/>
      <c r="JL339" s="1087"/>
      <c r="JM339" s="1087"/>
      <c r="JN339" s="1087"/>
      <c r="JO339" s="1087"/>
      <c r="JP339" s="1087"/>
      <c r="JQ339" s="1087"/>
      <c r="JR339" s="1087"/>
      <c r="JS339" s="1087"/>
      <c r="JT339" s="1087"/>
      <c r="JU339" s="1087"/>
      <c r="JV339" s="1087"/>
      <c r="JW339" s="1087"/>
      <c r="JX339" s="1087"/>
      <c r="JY339" s="1087"/>
      <c r="JZ339" s="1087"/>
      <c r="KA339" s="1087"/>
      <c r="KB339" s="1087"/>
      <c r="KC339" s="1087"/>
      <c r="KD339" s="1087"/>
      <c r="KE339" s="1087"/>
      <c r="KF339" s="1087"/>
      <c r="KG339" s="1087"/>
      <c r="KH339" s="1087"/>
      <c r="KI339" s="1087"/>
      <c r="KJ339" s="1087"/>
      <c r="KK339" s="1087"/>
      <c r="KL339" s="1087"/>
      <c r="KM339" s="1087"/>
      <c r="KN339" s="1087"/>
      <c r="KO339" s="1087"/>
      <c r="KP339" s="1087"/>
      <c r="KQ339" s="1087"/>
      <c r="KR339" s="1087"/>
      <c r="KS339" s="1087"/>
      <c r="KT339" s="1087"/>
      <c r="KU339" s="1087"/>
      <c r="KV339" s="1087"/>
      <c r="KW339" s="1087"/>
      <c r="KX339" s="1087"/>
      <c r="KY339" s="1087"/>
      <c r="KZ339" s="1087"/>
      <c r="LA339" s="1087"/>
      <c r="LB339" s="1087"/>
      <c r="LC339" s="1087"/>
      <c r="LD339" s="1087"/>
      <c r="LE339" s="1087"/>
      <c r="LF339" s="1087"/>
      <c r="LG339" s="1087"/>
      <c r="LH339" s="1087"/>
      <c r="LI339" s="1087"/>
      <c r="LJ339" s="1087"/>
      <c r="LK339" s="1087"/>
      <c r="LL339" s="1087"/>
      <c r="LM339" s="1087"/>
      <c r="LN339" s="1087"/>
      <c r="LO339" s="1087"/>
      <c r="LP339" s="1087"/>
      <c r="LQ339" s="1087"/>
      <c r="LR339" s="1087"/>
      <c r="LS339" s="1087"/>
      <c r="LT339" s="1087"/>
      <c r="LU339" s="1087"/>
      <c r="LV339" s="1087"/>
      <c r="LW339" s="1087"/>
      <c r="LX339" s="1087"/>
      <c r="LY339" s="1087"/>
      <c r="LZ339" s="1087"/>
      <c r="MA339" s="1087"/>
      <c r="MB339" s="1087"/>
      <c r="MC339" s="1087"/>
      <c r="MD339" s="1087"/>
      <c r="ME339" s="1087"/>
      <c r="MF339" s="1087"/>
      <c r="MG339" s="1087"/>
      <c r="MH339" s="1087"/>
      <c r="MI339" s="1087"/>
      <c r="MJ339" s="1087"/>
      <c r="MK339" s="1087"/>
      <c r="ML339" s="1087"/>
      <c r="MM339" s="1087"/>
      <c r="MN339" s="1087"/>
      <c r="MO339" s="1087"/>
      <c r="MP339" s="1087"/>
      <c r="MQ339" s="1087"/>
      <c r="MR339" s="1087"/>
      <c r="MS339" s="1087"/>
      <c r="MT339" s="1087"/>
      <c r="MU339" s="1087"/>
      <c r="MV339" s="1087"/>
      <c r="MW339" s="1087"/>
      <c r="MX339" s="1087"/>
      <c r="MY339" s="1087"/>
      <c r="MZ339" s="1087"/>
      <c r="NA339" s="1087"/>
      <c r="NB339" s="1087"/>
      <c r="NC339" s="1087"/>
      <c r="ND339" s="1087"/>
      <c r="NE339" s="1087"/>
      <c r="NF339" s="1087"/>
      <c r="NG339" s="1087"/>
      <c r="NH339" s="1087"/>
      <c r="NI339" s="1087"/>
      <c r="NJ339" s="1087"/>
      <c r="NK339" s="1087"/>
      <c r="NL339" s="1087"/>
      <c r="NM339" s="1087"/>
      <c r="NN339" s="1087"/>
      <c r="NO339" s="1087"/>
      <c r="NP339" s="1087"/>
      <c r="NQ339" s="1087"/>
      <c r="NR339" s="1087"/>
      <c r="NS339" s="1087"/>
      <c r="NT339" s="1087"/>
      <c r="NU339" s="1087"/>
      <c r="NV339" s="1087"/>
      <c r="NW339" s="1087"/>
      <c r="NX339" s="1087"/>
      <c r="NY339" s="1087"/>
      <c r="NZ339" s="1087"/>
      <c r="OA339" s="1087"/>
      <c r="OB339" s="1087"/>
      <c r="OC339" s="1087"/>
      <c r="OD339" s="1087"/>
      <c r="OE339" s="1087"/>
      <c r="OF339" s="1087"/>
      <c r="OG339" s="1087"/>
      <c r="OH339" s="1087"/>
      <c r="OI339" s="1087"/>
      <c r="OJ339" s="1087"/>
      <c r="OK339" s="1087"/>
      <c r="OL339" s="1087"/>
      <c r="OM339" s="1087"/>
      <c r="ON339" s="1087"/>
      <c r="OO339" s="1087"/>
      <c r="OP339" s="1087"/>
      <c r="OQ339" s="1087"/>
      <c r="OR339" s="1087"/>
      <c r="OS339" s="1087"/>
      <c r="OT339" s="1087"/>
      <c r="OU339" s="1087"/>
      <c r="OV339" s="1087"/>
      <c r="OW339" s="1087"/>
      <c r="OX339" s="1087"/>
      <c r="OY339" s="1087"/>
      <c r="OZ339" s="1087"/>
      <c r="PA339" s="1087"/>
      <c r="PB339" s="1087"/>
      <c r="PC339" s="1087"/>
      <c r="PD339" s="1087"/>
      <c r="PE339" s="1087"/>
      <c r="PF339" s="1087"/>
      <c r="PG339" s="1087"/>
      <c r="PH339" s="1087"/>
      <c r="PI339" s="1087"/>
      <c r="PJ339" s="1087"/>
      <c r="PK339" s="1087"/>
      <c r="PL339" s="1087"/>
      <c r="PM339" s="1087"/>
      <c r="PN339" s="1087"/>
      <c r="PO339" s="1087"/>
      <c r="PP339" s="1087"/>
      <c r="PQ339" s="1087"/>
      <c r="PR339" s="1087"/>
      <c r="PS339" s="1087"/>
      <c r="PT339" s="1087"/>
      <c r="PU339" s="1087"/>
      <c r="PV339" s="1087"/>
      <c r="PW339" s="1087"/>
      <c r="PX339" s="1087"/>
      <c r="PY339" s="1087"/>
      <c r="PZ339" s="1087"/>
      <c r="QA339" s="1087"/>
      <c r="QB339" s="1087"/>
      <c r="QC339" s="1087"/>
      <c r="QD339" s="1087"/>
      <c r="QE339" s="1087"/>
      <c r="QF339" s="1087"/>
      <c r="QG339" s="1087"/>
      <c r="QH339" s="1087"/>
      <c r="QI339" s="1087"/>
      <c r="QJ339" s="1087"/>
      <c r="QK339" s="1087"/>
      <c r="QL339" s="1087"/>
      <c r="QM339" s="1087"/>
      <c r="QN339" s="1087"/>
      <c r="QO339" s="1087"/>
      <c r="QP339" s="1087"/>
      <c r="QQ339" s="1087"/>
      <c r="QR339" s="1087"/>
      <c r="QS339" s="1087"/>
      <c r="QT339" s="1087"/>
      <c r="QU339" s="1087"/>
      <c r="QV339" s="1087"/>
      <c r="QW339" s="1087"/>
      <c r="QX339" s="1087"/>
      <c r="QY339" s="1087"/>
      <c r="QZ339" s="1087"/>
      <c r="RA339" s="1087"/>
      <c r="RB339" s="1087"/>
      <c r="RC339" s="1087"/>
      <c r="RD339" s="1087"/>
      <c r="RE339" s="1087"/>
      <c r="RF339" s="1087"/>
      <c r="RG339" s="1087"/>
      <c r="RH339" s="1087"/>
      <c r="RI339" s="1087"/>
      <c r="RJ339" s="1087"/>
      <c r="RK339" s="1087"/>
      <c r="RL339" s="1087"/>
      <c r="RM339" s="1087"/>
      <c r="RN339" s="1087"/>
      <c r="RO339" s="1087"/>
      <c r="RP339" s="1087"/>
      <c r="RQ339" s="1087"/>
      <c r="RR339" s="1087"/>
      <c r="RS339" s="1087"/>
      <c r="RT339" s="1087"/>
      <c r="RU339" s="1087"/>
      <c r="RV339" s="1087"/>
      <c r="RW339" s="1087"/>
      <c r="RX339" s="1087"/>
      <c r="RY339" s="1087"/>
      <c r="RZ339" s="1087"/>
      <c r="SA339" s="1087"/>
      <c r="SB339" s="1087"/>
      <c r="SC339" s="1087"/>
      <c r="SD339" s="1087"/>
      <c r="SE339" s="1087"/>
      <c r="SF339" s="1087"/>
      <c r="SG339" s="1087"/>
      <c r="SH339" s="1087"/>
      <c r="SI339" s="1087"/>
      <c r="SJ339" s="1087"/>
      <c r="SK339" s="1087"/>
      <c r="SL339" s="1087"/>
      <c r="SM339" s="1087"/>
      <c r="SN339" s="1087"/>
      <c r="SO339" s="1087"/>
      <c r="SP339" s="1087"/>
      <c r="SQ339" s="1087"/>
      <c r="SR339" s="1087"/>
      <c r="SS339" s="1087"/>
      <c r="ST339" s="1087"/>
      <c r="SU339" s="1087"/>
      <c r="SV339" s="1087"/>
      <c r="SW339" s="1087"/>
      <c r="SX339" s="1087"/>
      <c r="SY339" s="1087"/>
      <c r="SZ339" s="1087"/>
      <c r="TA339" s="1087"/>
      <c r="TB339" s="1087"/>
      <c r="TC339" s="1087"/>
      <c r="TD339" s="1087"/>
      <c r="TE339" s="1087"/>
      <c r="TF339" s="1087"/>
      <c r="TG339" s="1087"/>
      <c r="TH339" s="1087"/>
      <c r="TI339" s="1087"/>
      <c r="TJ339" s="1087"/>
      <c r="TK339" s="1087"/>
      <c r="TL339" s="1087"/>
      <c r="TM339" s="1087"/>
      <c r="TN339" s="1087"/>
      <c r="TO339" s="1087"/>
      <c r="TP339" s="1087"/>
      <c r="TQ339" s="1087"/>
      <c r="TR339" s="1087"/>
      <c r="TS339" s="1087"/>
      <c r="TT339" s="1087"/>
      <c r="TU339" s="1087"/>
      <c r="TV339" s="1087"/>
      <c r="TW339" s="1087"/>
      <c r="TX339" s="1087"/>
      <c r="TY339" s="1087"/>
      <c r="TZ339" s="1087"/>
      <c r="UA339" s="1087"/>
      <c r="UB339" s="1087"/>
      <c r="UC339" s="1087"/>
      <c r="UD339" s="1087"/>
      <c r="UE339" s="1087"/>
      <c r="UF339" s="1087"/>
      <c r="UG339" s="1087"/>
      <c r="UH339" s="1087"/>
      <c r="UI339" s="1087"/>
      <c r="UJ339" s="1087"/>
      <c r="UK339" s="1087"/>
      <c r="UL339" s="1087"/>
      <c r="UM339" s="1087"/>
      <c r="UN339" s="1087"/>
      <c r="UO339" s="1087"/>
      <c r="UP339" s="1087"/>
      <c r="UQ339" s="1087"/>
      <c r="UR339" s="1087"/>
      <c r="US339" s="1087"/>
      <c r="UT339" s="1087"/>
      <c r="UU339" s="1087"/>
      <c r="UV339" s="1087"/>
      <c r="UW339" s="1087"/>
      <c r="UX339" s="1087"/>
      <c r="UY339" s="1087"/>
      <c r="UZ339" s="1087"/>
      <c r="VA339" s="1087"/>
      <c r="VB339" s="1087"/>
      <c r="VC339" s="1087"/>
      <c r="VD339" s="1087"/>
      <c r="VE339" s="1087"/>
      <c r="VF339" s="1087"/>
      <c r="VG339" s="1087"/>
      <c r="VH339" s="1087"/>
      <c r="VI339" s="1087"/>
      <c r="VJ339" s="1087"/>
      <c r="VK339" s="1087"/>
      <c r="VL339" s="1087"/>
      <c r="VM339" s="1087"/>
      <c r="VN339" s="1087"/>
      <c r="VO339" s="1087"/>
      <c r="VP339" s="1087"/>
      <c r="VQ339" s="1087"/>
      <c r="VR339" s="1087"/>
      <c r="VS339" s="1087"/>
      <c r="VT339" s="1087"/>
      <c r="VU339" s="1087"/>
      <c r="VV339" s="1087"/>
      <c r="VW339" s="1087"/>
      <c r="VX339" s="1087"/>
      <c r="VY339" s="1087"/>
      <c r="VZ339" s="1087"/>
      <c r="WA339" s="1087"/>
      <c r="WB339" s="1087"/>
      <c r="WC339" s="1087"/>
      <c r="WD339" s="1087"/>
      <c r="WE339" s="1087"/>
      <c r="WF339" s="1087"/>
      <c r="WG339" s="1087"/>
      <c r="WH339" s="1087"/>
      <c r="WI339" s="1087"/>
      <c r="WJ339" s="1087"/>
      <c r="WK339" s="1087"/>
      <c r="WL339" s="1087"/>
      <c r="WM339" s="1087"/>
      <c r="WN339" s="1087"/>
      <c r="WO339" s="1087"/>
      <c r="WP339" s="1087"/>
      <c r="WQ339" s="1087"/>
      <c r="WR339" s="1087"/>
      <c r="WS339" s="1087"/>
      <c r="WT339" s="1087"/>
      <c r="WU339" s="1087"/>
      <c r="WV339" s="1087"/>
      <c r="WW339" s="1087"/>
      <c r="WX339" s="1087"/>
      <c r="WY339" s="1087"/>
      <c r="WZ339" s="1087"/>
      <c r="XA339" s="1087"/>
      <c r="XB339" s="1087"/>
      <c r="XC339" s="1087"/>
      <c r="XD339" s="1087"/>
      <c r="XE339" s="1087"/>
      <c r="XF339" s="1087"/>
      <c r="XG339" s="1087"/>
      <c r="XH339" s="1087"/>
      <c r="XI339" s="1087"/>
      <c r="XJ339" s="1087"/>
      <c r="XK339" s="1087"/>
      <c r="XL339" s="1087"/>
      <c r="XM339" s="1087"/>
      <c r="XN339" s="1087"/>
      <c r="XO339" s="1087"/>
      <c r="XP339" s="1087"/>
      <c r="XQ339" s="1087"/>
      <c r="XR339" s="1087"/>
      <c r="XS339" s="1087"/>
      <c r="XT339" s="1087"/>
      <c r="XU339" s="1087"/>
      <c r="XV339" s="1087"/>
      <c r="XW339" s="1087"/>
      <c r="XX339" s="1087"/>
      <c r="XY339" s="1087"/>
      <c r="XZ339" s="1087"/>
      <c r="YA339" s="1087"/>
      <c r="YB339" s="1087"/>
      <c r="YC339" s="1087"/>
      <c r="YD339" s="1087"/>
      <c r="YE339" s="1087"/>
      <c r="YF339" s="1087"/>
      <c r="YG339" s="1087"/>
      <c r="YH339" s="1087"/>
      <c r="YI339" s="1087"/>
      <c r="YJ339" s="1087"/>
      <c r="YK339" s="1087"/>
      <c r="YL339" s="1087"/>
      <c r="YM339" s="1087"/>
      <c r="YN339" s="1087"/>
      <c r="YO339" s="1087"/>
      <c r="YP339" s="1087"/>
      <c r="YQ339" s="1087"/>
      <c r="YR339" s="1087"/>
      <c r="YS339" s="1087"/>
      <c r="YT339" s="1087"/>
      <c r="YU339" s="1087"/>
      <c r="YV339" s="1087"/>
      <c r="YW339" s="1087"/>
      <c r="YX339" s="1087"/>
      <c r="YY339" s="1087"/>
      <c r="YZ339" s="1087"/>
      <c r="ZA339" s="1087"/>
      <c r="ZB339" s="1087"/>
      <c r="ZC339" s="1087"/>
      <c r="ZD339" s="1087"/>
      <c r="ZE339" s="1087"/>
      <c r="ZF339" s="1087"/>
      <c r="ZG339" s="1087"/>
      <c r="ZH339" s="1087"/>
      <c r="ZI339" s="1087"/>
      <c r="ZJ339" s="1087"/>
      <c r="ZK339" s="1087"/>
      <c r="ZL339" s="1087"/>
      <c r="ZM339" s="1087"/>
      <c r="ZN339" s="1087"/>
      <c r="ZO339" s="1087"/>
      <c r="ZP339" s="1087"/>
      <c r="ZQ339" s="1087"/>
      <c r="ZR339" s="1087"/>
      <c r="ZS339" s="1087"/>
      <c r="ZT339" s="1087"/>
      <c r="ZU339" s="1087"/>
      <c r="ZV339" s="1087"/>
      <c r="ZW339" s="1087"/>
      <c r="ZX339" s="1087"/>
      <c r="ZY339" s="1087"/>
      <c r="ZZ339" s="1087"/>
      <c r="AAA339" s="1087"/>
      <c r="AAB339" s="1087"/>
      <c r="AAC339" s="1087"/>
      <c r="AAD339" s="1087"/>
      <c r="AAE339" s="1087"/>
      <c r="AAF339" s="1087"/>
      <c r="AAG339" s="1087"/>
      <c r="AAH339" s="1087"/>
      <c r="AAI339" s="1087"/>
      <c r="AAJ339" s="1087"/>
      <c r="AAK339" s="1087"/>
      <c r="AAL339" s="1087"/>
      <c r="AAM339" s="1087"/>
      <c r="AAN339" s="1087"/>
      <c r="AAO339" s="1087"/>
      <c r="AAP339" s="1087"/>
      <c r="AAQ339" s="1087"/>
      <c r="AAR339" s="1087"/>
      <c r="AAS339" s="1087"/>
      <c r="AAT339" s="1087"/>
      <c r="AAU339" s="1087"/>
      <c r="AAV339" s="1087"/>
      <c r="AAW339" s="1087"/>
      <c r="AAX339" s="1087"/>
      <c r="AAY339" s="1087"/>
      <c r="AAZ339" s="1087"/>
      <c r="ABA339" s="1087"/>
      <c r="ABB339" s="1087"/>
      <c r="ABC339" s="1087"/>
      <c r="ABD339" s="1087"/>
      <c r="ABE339" s="1087"/>
      <c r="ABF339" s="1087"/>
      <c r="ABG339" s="1087"/>
      <c r="ABH339" s="1087"/>
      <c r="ABI339" s="1087"/>
      <c r="ABJ339" s="1087"/>
      <c r="ABK339" s="1087"/>
      <c r="ABL339" s="1087"/>
      <c r="ABM339" s="1087"/>
      <c r="ABN339" s="1087"/>
      <c r="ABO339" s="1087"/>
      <c r="ABP339" s="1087"/>
      <c r="ABQ339" s="1087"/>
      <c r="ABR339" s="1087"/>
      <c r="ABS339" s="1087"/>
      <c r="ABT339" s="1087"/>
      <c r="ABU339" s="1087"/>
      <c r="ABV339" s="1087"/>
      <c r="ABW339" s="1087"/>
      <c r="ABX339" s="1087"/>
      <c r="ABY339" s="1087"/>
      <c r="ABZ339" s="1087"/>
      <c r="ACA339" s="1087"/>
      <c r="ACB339" s="1087"/>
      <c r="ACC339" s="1087"/>
      <c r="ACD339" s="1087"/>
      <c r="ACE339" s="1087"/>
      <c r="ACF339" s="1087"/>
      <c r="ACG339" s="1087"/>
      <c r="ACH339" s="1087"/>
      <c r="ACI339" s="1087"/>
      <c r="ACJ339" s="1087"/>
      <c r="ACK339" s="1087"/>
      <c r="ACL339" s="1087"/>
      <c r="ACM339" s="1087"/>
      <c r="ACN339" s="1087"/>
      <c r="ACO339" s="1087"/>
      <c r="ACP339" s="1087"/>
      <c r="ACQ339" s="1087"/>
      <c r="ACR339" s="1087"/>
      <c r="ACS339" s="1087"/>
      <c r="ACT339" s="1087"/>
      <c r="ACU339" s="1087"/>
      <c r="ACV339" s="1087"/>
      <c r="ACW339" s="1087"/>
      <c r="ACX339" s="1087"/>
      <c r="ACY339" s="1087"/>
      <c r="ACZ339" s="1087"/>
      <c r="ADA339" s="1087"/>
      <c r="ADB339" s="1087"/>
      <c r="ADC339" s="1087"/>
      <c r="ADD339" s="1087"/>
      <c r="ADE339" s="1087"/>
      <c r="ADF339" s="1087"/>
      <c r="ADG339" s="1087"/>
      <c r="ADH339" s="1087"/>
      <c r="ADI339" s="1087"/>
      <c r="ADJ339" s="1087"/>
      <c r="ADK339" s="1087"/>
      <c r="ADL339" s="1087"/>
      <c r="ADM339" s="1087"/>
      <c r="ADN339" s="1087"/>
      <c r="ADO339" s="1087"/>
      <c r="ADP339" s="1087"/>
      <c r="ADQ339" s="1087"/>
      <c r="ADR339" s="1087"/>
      <c r="ADS339" s="1087"/>
      <c r="ADT339" s="1087"/>
      <c r="ADU339" s="1087"/>
      <c r="ADV339" s="1087"/>
      <c r="ADW339" s="1087"/>
      <c r="ADX339" s="1087"/>
      <c r="ADY339" s="1087"/>
      <c r="ADZ339" s="1087"/>
      <c r="AEA339" s="1087"/>
      <c r="AEB339" s="1087"/>
      <c r="AEC339" s="1087"/>
      <c r="AED339" s="1087"/>
      <c r="AEE339" s="1087"/>
      <c r="AEF339" s="1087"/>
      <c r="AEG339" s="1087"/>
      <c r="AEH339" s="1087"/>
      <c r="AEI339" s="1087"/>
      <c r="AEJ339" s="1087"/>
      <c r="AEK339" s="1087"/>
      <c r="AEL339" s="1087"/>
      <c r="AEM339" s="1087"/>
      <c r="AEN339" s="1087"/>
      <c r="AEO339" s="1087"/>
      <c r="AEP339" s="1087"/>
      <c r="AEQ339" s="1087"/>
      <c r="AER339" s="1087"/>
      <c r="AES339" s="1087"/>
      <c r="AET339" s="1087"/>
      <c r="AEU339" s="1087"/>
      <c r="AEV339" s="1087"/>
      <c r="AEW339" s="1087"/>
      <c r="AEX339" s="1087"/>
      <c r="AEY339" s="1087"/>
      <c r="AEZ339" s="1087"/>
      <c r="AFA339" s="1087"/>
      <c r="AFB339" s="1087"/>
      <c r="AFC339" s="1087"/>
      <c r="AFD339" s="1087"/>
      <c r="AFE339" s="1087"/>
      <c r="AFF339" s="1087"/>
      <c r="AFG339" s="1087"/>
      <c r="AFH339" s="1087"/>
      <c r="AFI339" s="1087"/>
      <c r="AFJ339" s="1087"/>
      <c r="AFK339" s="1087"/>
      <c r="AFL339" s="1087"/>
      <c r="AFM339" s="1087"/>
      <c r="AFN339" s="1087"/>
      <c r="AFO339" s="1087"/>
      <c r="AFP339" s="1087"/>
      <c r="AFQ339" s="1087"/>
      <c r="AFR339" s="1087"/>
      <c r="AFS339" s="1087"/>
      <c r="AFT339" s="1087"/>
      <c r="AFU339" s="1087"/>
      <c r="AFV339" s="1087"/>
      <c r="AFW339" s="1087"/>
      <c r="AFX339" s="1087"/>
      <c r="AFY339" s="1087"/>
      <c r="AFZ339" s="1087"/>
      <c r="AGA339" s="1087"/>
      <c r="AGB339" s="1087"/>
      <c r="AGC339" s="1087"/>
      <c r="AGD339" s="1087"/>
      <c r="AGE339" s="1087"/>
      <c r="AGF339" s="1087"/>
      <c r="AGG339" s="1087"/>
      <c r="AGH339" s="1087"/>
      <c r="AGI339" s="1087"/>
      <c r="AGJ339" s="1087"/>
      <c r="AGK339" s="1087"/>
      <c r="AGL339" s="1087"/>
      <c r="AGM339" s="1087"/>
      <c r="AGN339" s="1087"/>
      <c r="AGO339" s="1087"/>
      <c r="AGP339" s="1087"/>
      <c r="AGQ339" s="1087"/>
      <c r="AGR339" s="1087"/>
      <c r="AGS339" s="1087"/>
      <c r="AGT339" s="1087"/>
      <c r="AGU339" s="1087"/>
      <c r="AGV339" s="1087"/>
      <c r="AGW339" s="1087"/>
      <c r="AGX339" s="1087"/>
      <c r="AGY339" s="1087"/>
      <c r="AGZ339" s="1087"/>
      <c r="AHA339" s="1087"/>
      <c r="AHB339" s="1087"/>
      <c r="AHC339" s="1087"/>
      <c r="AHD339" s="1087"/>
      <c r="AHE339" s="1087"/>
      <c r="AHF339" s="1087"/>
      <c r="AHG339" s="1087"/>
      <c r="AHH339" s="1087"/>
      <c r="AHI339" s="1087"/>
      <c r="AHJ339" s="1087"/>
      <c r="AHK339" s="1087"/>
      <c r="AHL339" s="1087"/>
      <c r="AHM339" s="1087"/>
      <c r="AHN339" s="1087"/>
      <c r="AHO339" s="1087"/>
      <c r="AHP339" s="1087"/>
      <c r="AHQ339" s="1087"/>
      <c r="AHR339" s="1087"/>
      <c r="AHS339" s="1087"/>
      <c r="AHT339" s="1087"/>
      <c r="AHU339" s="1087"/>
      <c r="AHV339" s="1087"/>
      <c r="AHW339" s="1087"/>
      <c r="AHX339" s="1087"/>
      <c r="AHY339" s="1087"/>
      <c r="AHZ339" s="1087"/>
      <c r="AIA339" s="1087"/>
      <c r="AIB339" s="1087"/>
      <c r="AIC339" s="1087"/>
      <c r="AID339" s="1087"/>
      <c r="AIE339" s="1087"/>
      <c r="AIF339" s="1087"/>
      <c r="AIG339" s="1087"/>
      <c r="AIH339" s="1087"/>
      <c r="AII339" s="1087"/>
      <c r="AIJ339" s="1087"/>
      <c r="AIK339" s="1087"/>
      <c r="AIL339" s="1087"/>
      <c r="AIM339" s="1087"/>
      <c r="AIN339" s="1087"/>
      <c r="AIO339" s="1087"/>
      <c r="AIP339" s="1087"/>
      <c r="AIQ339" s="1087"/>
      <c r="AIR339" s="1087"/>
      <c r="AIS339" s="1087"/>
      <c r="AIT339" s="1087"/>
      <c r="AIU339" s="1087"/>
      <c r="AIV339" s="1087"/>
      <c r="AIW339" s="1087"/>
      <c r="AIX339" s="1087"/>
      <c r="AIY339" s="1087"/>
      <c r="AIZ339" s="1087"/>
      <c r="AJA339" s="1087"/>
      <c r="AJB339" s="1087"/>
      <c r="AJC339" s="1087"/>
      <c r="AJD339" s="1087"/>
      <c r="AJE339" s="1087"/>
      <c r="AJF339" s="1087"/>
      <c r="AJG339" s="1087"/>
      <c r="AJH339" s="1087"/>
      <c r="AJI339" s="1087"/>
      <c r="AJJ339" s="1087"/>
      <c r="AJK339" s="1087"/>
      <c r="AJL339" s="1087"/>
      <c r="AJM339" s="1087"/>
      <c r="AJN339" s="1087"/>
      <c r="AJO339" s="1087"/>
      <c r="AJP339" s="1087"/>
      <c r="AJQ339" s="1087"/>
      <c r="AJR339" s="1087"/>
      <c r="AJS339" s="1087"/>
      <c r="AJT339" s="1087"/>
      <c r="AJU339" s="1087"/>
      <c r="AJV339" s="1087"/>
      <c r="AJW339" s="1087"/>
      <c r="AJX339" s="1087"/>
      <c r="AJY339" s="1087"/>
      <c r="AJZ339" s="1087"/>
      <c r="AKA339" s="1087"/>
      <c r="AKB339" s="1087"/>
      <c r="AKC339" s="1087"/>
      <c r="AKD339" s="1087"/>
      <c r="AKE339" s="1087"/>
      <c r="AKF339" s="1087"/>
      <c r="AKG339" s="1087"/>
      <c r="AKH339" s="1087"/>
      <c r="AKI339" s="1087"/>
      <c r="AKJ339" s="1087"/>
      <c r="AKK339" s="1087"/>
      <c r="AKL339" s="1087"/>
      <c r="AKM339" s="1087"/>
      <c r="AKN339" s="1087"/>
      <c r="AKO339" s="1087"/>
      <c r="AKP339" s="1087"/>
      <c r="AKQ339" s="1087"/>
      <c r="AKR339" s="1087"/>
      <c r="AKS339" s="1087"/>
      <c r="AKT339" s="1087"/>
      <c r="AKU339" s="1087"/>
      <c r="AKV339" s="1087"/>
      <c r="AKW339" s="1087"/>
      <c r="AKX339" s="1087"/>
      <c r="AKY339" s="1087"/>
      <c r="AKZ339" s="1087"/>
      <c r="ALA339" s="1087"/>
      <c r="ALB339" s="1087"/>
      <c r="ALC339" s="1087"/>
      <c r="ALD339" s="1087"/>
      <c r="ALE339" s="1087"/>
      <c r="ALF339" s="1087"/>
      <c r="ALG339" s="1087"/>
      <c r="ALH339" s="1087"/>
      <c r="ALI339" s="1087"/>
      <c r="ALJ339" s="1087"/>
      <c r="ALK339" s="1087"/>
      <c r="ALL339" s="1087"/>
      <c r="ALM339" s="1087"/>
      <c r="ALN339" s="1087"/>
      <c r="ALO339" s="1087"/>
      <c r="ALP339" s="1087"/>
      <c r="ALQ339" s="1087"/>
      <c r="ALR339" s="1087"/>
      <c r="ALS339" s="1087"/>
      <c r="ALT339" s="1087"/>
      <c r="ALU339" s="1087"/>
      <c r="ALV339" s="1087"/>
      <c r="ALW339" s="1087"/>
      <c r="ALX339" s="1087"/>
      <c r="ALY339" s="1087"/>
      <c r="ALZ339" s="1087"/>
      <c r="AMA339" s="1087"/>
      <c r="AMB339" s="1087"/>
      <c r="AMC339" s="1087"/>
      <c r="AMD339" s="1087"/>
      <c r="AME339" s="1087"/>
      <c r="AMF339" s="1087"/>
      <c r="AMG339" s="1087"/>
      <c r="AMH339" s="1087"/>
    </row>
    <row r="340" spans="1:1024" s="793" customFormat="1" ht="12" x14ac:dyDescent="0.2">
      <c r="A340" s="1113" t="s">
        <v>2947</v>
      </c>
      <c r="B340" s="793" t="s">
        <v>2948</v>
      </c>
      <c r="C340" s="1085">
        <v>79288000</v>
      </c>
      <c r="D340" s="1085">
        <v>749069.65</v>
      </c>
      <c r="E340" s="1085">
        <v>80037069.650000006</v>
      </c>
      <c r="F340" s="1085">
        <v>33443789.010000002</v>
      </c>
      <c r="G340" s="1085">
        <v>46593280.640000001</v>
      </c>
      <c r="H340" s="1357">
        <f t="shared" si="8"/>
        <v>0.41785374147565385</v>
      </c>
      <c r="I340" s="1087"/>
      <c r="J340" s="1087"/>
      <c r="K340" s="1087"/>
      <c r="L340" s="1087"/>
      <c r="M340" s="1087"/>
      <c r="N340" s="1087"/>
      <c r="O340" s="1087"/>
      <c r="P340" s="1087"/>
      <c r="Q340" s="1087"/>
      <c r="R340" s="1087"/>
      <c r="S340" s="1087"/>
      <c r="T340" s="1087"/>
      <c r="U340" s="1087"/>
      <c r="V340" s="1087"/>
      <c r="W340" s="1087"/>
      <c r="X340" s="1087"/>
      <c r="Y340" s="1087"/>
      <c r="Z340" s="1087"/>
      <c r="AA340" s="1087"/>
      <c r="AB340" s="1087"/>
      <c r="AC340" s="1087"/>
      <c r="AD340" s="1087"/>
      <c r="AE340" s="1087"/>
      <c r="AF340" s="1087"/>
      <c r="AG340" s="1087"/>
      <c r="AH340" s="1087"/>
      <c r="AI340" s="1087"/>
      <c r="AJ340" s="1087"/>
      <c r="AK340" s="1087"/>
      <c r="AL340" s="1087"/>
      <c r="AM340" s="1087"/>
      <c r="AN340" s="1087"/>
      <c r="AO340" s="1087"/>
      <c r="AP340" s="1087"/>
      <c r="AQ340" s="1087"/>
      <c r="AR340" s="1087"/>
      <c r="AS340" s="1087"/>
      <c r="AT340" s="1087"/>
      <c r="AU340" s="1087"/>
      <c r="AV340" s="1087"/>
      <c r="AW340" s="1087"/>
      <c r="AX340" s="1087"/>
      <c r="AY340" s="1087"/>
      <c r="AZ340" s="1087"/>
      <c r="BA340" s="1087"/>
      <c r="BB340" s="1087"/>
      <c r="BC340" s="1087"/>
      <c r="BD340" s="1087"/>
      <c r="BE340" s="1087"/>
      <c r="BF340" s="1087"/>
      <c r="BG340" s="1087"/>
      <c r="BH340" s="1087"/>
      <c r="BI340" s="1087"/>
      <c r="BJ340" s="1087"/>
      <c r="BK340" s="1087"/>
      <c r="BL340" s="1087"/>
      <c r="BM340" s="1087"/>
      <c r="BN340" s="1087"/>
      <c r="BO340" s="1087"/>
      <c r="BP340" s="1087"/>
      <c r="BQ340" s="1087"/>
      <c r="BR340" s="1087"/>
      <c r="BS340" s="1087"/>
      <c r="BT340" s="1087"/>
      <c r="BU340" s="1087"/>
      <c r="BV340" s="1087"/>
      <c r="BW340" s="1087"/>
      <c r="BX340" s="1087"/>
      <c r="BY340" s="1087"/>
      <c r="BZ340" s="1087"/>
      <c r="CA340" s="1087"/>
      <c r="CB340" s="1087"/>
      <c r="CC340" s="1087"/>
      <c r="CD340" s="1087"/>
      <c r="CE340" s="1087"/>
      <c r="CF340" s="1087"/>
      <c r="CG340" s="1087"/>
      <c r="CH340" s="1087"/>
      <c r="CI340" s="1087"/>
      <c r="CJ340" s="1087"/>
      <c r="CK340" s="1087"/>
      <c r="CL340" s="1087"/>
      <c r="CM340" s="1087"/>
      <c r="CN340" s="1087"/>
      <c r="CO340" s="1087"/>
      <c r="CP340" s="1087"/>
      <c r="CQ340" s="1087"/>
      <c r="CR340" s="1087"/>
      <c r="CS340" s="1087"/>
      <c r="CT340" s="1087"/>
      <c r="CU340" s="1087"/>
      <c r="CV340" s="1087"/>
      <c r="CW340" s="1087"/>
      <c r="CX340" s="1087"/>
      <c r="CY340" s="1087"/>
      <c r="CZ340" s="1087"/>
      <c r="DA340" s="1087"/>
      <c r="DB340" s="1087"/>
      <c r="DC340" s="1087"/>
      <c r="DD340" s="1087"/>
      <c r="DE340" s="1087"/>
      <c r="DF340" s="1087"/>
      <c r="DG340" s="1087"/>
      <c r="DH340" s="1087"/>
      <c r="DI340" s="1087"/>
      <c r="DJ340" s="1087"/>
      <c r="DK340" s="1087"/>
      <c r="DL340" s="1087"/>
      <c r="DM340" s="1087"/>
      <c r="DN340" s="1087"/>
      <c r="DO340" s="1087"/>
      <c r="DP340" s="1087"/>
      <c r="DQ340" s="1087"/>
      <c r="DR340" s="1087"/>
      <c r="DS340" s="1087"/>
      <c r="DT340" s="1087"/>
      <c r="DU340" s="1087"/>
      <c r="DV340" s="1087"/>
      <c r="DW340" s="1087"/>
      <c r="DX340" s="1087"/>
      <c r="DY340" s="1087"/>
      <c r="DZ340" s="1087"/>
      <c r="EA340" s="1087"/>
      <c r="EB340" s="1087"/>
      <c r="EC340" s="1087"/>
      <c r="ED340" s="1087"/>
      <c r="EE340" s="1087"/>
      <c r="EF340" s="1087"/>
      <c r="EG340" s="1087"/>
      <c r="EH340" s="1087"/>
      <c r="EI340" s="1087"/>
      <c r="EJ340" s="1087"/>
      <c r="EK340" s="1087"/>
      <c r="EL340" s="1087"/>
      <c r="EM340" s="1087"/>
      <c r="EN340" s="1087"/>
      <c r="EO340" s="1087"/>
      <c r="EP340" s="1087"/>
      <c r="EQ340" s="1087"/>
      <c r="ER340" s="1087"/>
      <c r="ES340" s="1087"/>
      <c r="ET340" s="1087"/>
      <c r="EU340" s="1087"/>
      <c r="EV340" s="1087"/>
      <c r="EW340" s="1087"/>
      <c r="EX340" s="1087"/>
      <c r="EY340" s="1087"/>
      <c r="EZ340" s="1087"/>
      <c r="FA340" s="1087"/>
      <c r="FB340" s="1087"/>
      <c r="FC340" s="1087"/>
      <c r="FD340" s="1087"/>
      <c r="FE340" s="1087"/>
      <c r="FF340" s="1087"/>
      <c r="FG340" s="1087"/>
      <c r="FH340" s="1087"/>
      <c r="FI340" s="1087"/>
      <c r="FJ340" s="1087"/>
      <c r="FK340" s="1087"/>
      <c r="FL340" s="1087"/>
      <c r="FM340" s="1087"/>
      <c r="FN340" s="1087"/>
      <c r="FO340" s="1087"/>
      <c r="FP340" s="1087"/>
      <c r="FQ340" s="1087"/>
      <c r="FR340" s="1087"/>
      <c r="FS340" s="1087"/>
      <c r="FT340" s="1087"/>
      <c r="FU340" s="1087"/>
      <c r="FV340" s="1087"/>
      <c r="FW340" s="1087"/>
      <c r="FX340" s="1087"/>
      <c r="FY340" s="1087"/>
      <c r="FZ340" s="1087"/>
      <c r="GA340" s="1087"/>
      <c r="GB340" s="1087"/>
      <c r="GC340" s="1087"/>
      <c r="GD340" s="1087"/>
      <c r="GE340" s="1087"/>
      <c r="GF340" s="1087"/>
      <c r="GG340" s="1087"/>
      <c r="GH340" s="1087"/>
      <c r="GI340" s="1087"/>
      <c r="GJ340" s="1087"/>
      <c r="GK340" s="1087"/>
      <c r="GL340" s="1087"/>
      <c r="GM340" s="1087"/>
      <c r="GN340" s="1087"/>
      <c r="GO340" s="1087"/>
      <c r="GP340" s="1087"/>
      <c r="GQ340" s="1087"/>
      <c r="GR340" s="1087"/>
      <c r="GS340" s="1087"/>
      <c r="GT340" s="1087"/>
      <c r="GU340" s="1087"/>
      <c r="GV340" s="1087"/>
      <c r="GW340" s="1087"/>
      <c r="GX340" s="1087"/>
      <c r="GY340" s="1087"/>
      <c r="GZ340" s="1087"/>
      <c r="HA340" s="1087"/>
      <c r="HB340" s="1087"/>
      <c r="HC340" s="1087"/>
      <c r="HD340" s="1087"/>
      <c r="HE340" s="1087"/>
      <c r="HF340" s="1087"/>
      <c r="HG340" s="1087"/>
      <c r="HH340" s="1087"/>
      <c r="HI340" s="1087"/>
      <c r="HJ340" s="1087"/>
      <c r="HK340" s="1087"/>
      <c r="HL340" s="1087"/>
      <c r="HM340" s="1087"/>
      <c r="HN340" s="1087"/>
      <c r="HO340" s="1087"/>
      <c r="HP340" s="1087"/>
      <c r="HQ340" s="1087"/>
      <c r="HR340" s="1087"/>
      <c r="HS340" s="1087"/>
      <c r="HT340" s="1087"/>
      <c r="HU340" s="1087"/>
      <c r="HV340" s="1087"/>
      <c r="HW340" s="1087"/>
      <c r="HX340" s="1087"/>
      <c r="HY340" s="1087"/>
      <c r="HZ340" s="1087"/>
      <c r="IA340" s="1087"/>
      <c r="IB340" s="1087"/>
      <c r="IC340" s="1087"/>
      <c r="ID340" s="1087"/>
      <c r="IE340" s="1087"/>
      <c r="IF340" s="1087"/>
      <c r="IG340" s="1087"/>
      <c r="IH340" s="1087"/>
      <c r="II340" s="1087"/>
      <c r="IJ340" s="1087"/>
      <c r="IK340" s="1087"/>
      <c r="IL340" s="1087"/>
      <c r="IM340" s="1087"/>
      <c r="IN340" s="1087"/>
      <c r="IO340" s="1087"/>
      <c r="IP340" s="1087"/>
      <c r="IQ340" s="1087"/>
      <c r="IR340" s="1087"/>
      <c r="IS340" s="1087"/>
      <c r="IT340" s="1087"/>
      <c r="IU340" s="1087"/>
      <c r="IV340" s="1087"/>
      <c r="IW340" s="1087"/>
      <c r="IX340" s="1087"/>
      <c r="IY340" s="1087"/>
      <c r="IZ340" s="1087"/>
      <c r="JA340" s="1087"/>
      <c r="JB340" s="1087"/>
      <c r="JC340" s="1087"/>
      <c r="JD340" s="1087"/>
      <c r="JE340" s="1087"/>
      <c r="JF340" s="1087"/>
      <c r="JG340" s="1087"/>
      <c r="JH340" s="1087"/>
      <c r="JI340" s="1087"/>
      <c r="JJ340" s="1087"/>
      <c r="JK340" s="1087"/>
      <c r="JL340" s="1087"/>
      <c r="JM340" s="1087"/>
      <c r="JN340" s="1087"/>
      <c r="JO340" s="1087"/>
      <c r="JP340" s="1087"/>
      <c r="JQ340" s="1087"/>
      <c r="JR340" s="1087"/>
      <c r="JS340" s="1087"/>
      <c r="JT340" s="1087"/>
      <c r="JU340" s="1087"/>
      <c r="JV340" s="1087"/>
      <c r="JW340" s="1087"/>
      <c r="JX340" s="1087"/>
      <c r="JY340" s="1087"/>
      <c r="JZ340" s="1087"/>
      <c r="KA340" s="1087"/>
      <c r="KB340" s="1087"/>
      <c r="KC340" s="1087"/>
      <c r="KD340" s="1087"/>
      <c r="KE340" s="1087"/>
      <c r="KF340" s="1087"/>
      <c r="KG340" s="1087"/>
      <c r="KH340" s="1087"/>
      <c r="KI340" s="1087"/>
      <c r="KJ340" s="1087"/>
      <c r="KK340" s="1087"/>
      <c r="KL340" s="1087"/>
      <c r="KM340" s="1087"/>
      <c r="KN340" s="1087"/>
      <c r="KO340" s="1087"/>
      <c r="KP340" s="1087"/>
      <c r="KQ340" s="1087"/>
      <c r="KR340" s="1087"/>
      <c r="KS340" s="1087"/>
      <c r="KT340" s="1087"/>
      <c r="KU340" s="1087"/>
      <c r="KV340" s="1087"/>
      <c r="KW340" s="1087"/>
      <c r="KX340" s="1087"/>
      <c r="KY340" s="1087"/>
      <c r="KZ340" s="1087"/>
      <c r="LA340" s="1087"/>
      <c r="LB340" s="1087"/>
      <c r="LC340" s="1087"/>
      <c r="LD340" s="1087"/>
      <c r="LE340" s="1087"/>
      <c r="LF340" s="1087"/>
      <c r="LG340" s="1087"/>
      <c r="LH340" s="1087"/>
      <c r="LI340" s="1087"/>
      <c r="LJ340" s="1087"/>
      <c r="LK340" s="1087"/>
      <c r="LL340" s="1087"/>
      <c r="LM340" s="1087"/>
      <c r="LN340" s="1087"/>
      <c r="LO340" s="1087"/>
      <c r="LP340" s="1087"/>
      <c r="LQ340" s="1087"/>
      <c r="LR340" s="1087"/>
      <c r="LS340" s="1087"/>
      <c r="LT340" s="1087"/>
      <c r="LU340" s="1087"/>
      <c r="LV340" s="1087"/>
      <c r="LW340" s="1087"/>
      <c r="LX340" s="1087"/>
      <c r="LY340" s="1087"/>
      <c r="LZ340" s="1087"/>
      <c r="MA340" s="1087"/>
      <c r="MB340" s="1087"/>
      <c r="MC340" s="1087"/>
      <c r="MD340" s="1087"/>
      <c r="ME340" s="1087"/>
      <c r="MF340" s="1087"/>
      <c r="MG340" s="1087"/>
      <c r="MH340" s="1087"/>
      <c r="MI340" s="1087"/>
      <c r="MJ340" s="1087"/>
      <c r="MK340" s="1087"/>
      <c r="ML340" s="1087"/>
      <c r="MM340" s="1087"/>
      <c r="MN340" s="1087"/>
      <c r="MO340" s="1087"/>
      <c r="MP340" s="1087"/>
      <c r="MQ340" s="1087"/>
      <c r="MR340" s="1087"/>
      <c r="MS340" s="1087"/>
      <c r="MT340" s="1087"/>
      <c r="MU340" s="1087"/>
      <c r="MV340" s="1087"/>
      <c r="MW340" s="1087"/>
      <c r="MX340" s="1087"/>
      <c r="MY340" s="1087"/>
      <c r="MZ340" s="1087"/>
      <c r="NA340" s="1087"/>
      <c r="NB340" s="1087"/>
      <c r="NC340" s="1087"/>
      <c r="ND340" s="1087"/>
      <c r="NE340" s="1087"/>
      <c r="NF340" s="1087"/>
      <c r="NG340" s="1087"/>
      <c r="NH340" s="1087"/>
      <c r="NI340" s="1087"/>
      <c r="NJ340" s="1087"/>
      <c r="NK340" s="1087"/>
      <c r="NL340" s="1087"/>
      <c r="NM340" s="1087"/>
      <c r="NN340" s="1087"/>
      <c r="NO340" s="1087"/>
      <c r="NP340" s="1087"/>
      <c r="NQ340" s="1087"/>
      <c r="NR340" s="1087"/>
      <c r="NS340" s="1087"/>
      <c r="NT340" s="1087"/>
      <c r="NU340" s="1087"/>
      <c r="NV340" s="1087"/>
      <c r="NW340" s="1087"/>
      <c r="NX340" s="1087"/>
      <c r="NY340" s="1087"/>
      <c r="NZ340" s="1087"/>
      <c r="OA340" s="1087"/>
      <c r="OB340" s="1087"/>
      <c r="OC340" s="1087"/>
      <c r="OD340" s="1087"/>
      <c r="OE340" s="1087"/>
      <c r="OF340" s="1087"/>
      <c r="OG340" s="1087"/>
      <c r="OH340" s="1087"/>
      <c r="OI340" s="1087"/>
      <c r="OJ340" s="1087"/>
      <c r="OK340" s="1087"/>
      <c r="OL340" s="1087"/>
      <c r="OM340" s="1087"/>
      <c r="ON340" s="1087"/>
      <c r="OO340" s="1087"/>
      <c r="OP340" s="1087"/>
      <c r="OQ340" s="1087"/>
      <c r="OR340" s="1087"/>
      <c r="OS340" s="1087"/>
      <c r="OT340" s="1087"/>
      <c r="OU340" s="1087"/>
      <c r="OV340" s="1087"/>
      <c r="OW340" s="1087"/>
      <c r="OX340" s="1087"/>
      <c r="OY340" s="1087"/>
      <c r="OZ340" s="1087"/>
      <c r="PA340" s="1087"/>
      <c r="PB340" s="1087"/>
      <c r="PC340" s="1087"/>
      <c r="PD340" s="1087"/>
      <c r="PE340" s="1087"/>
      <c r="PF340" s="1087"/>
      <c r="PG340" s="1087"/>
      <c r="PH340" s="1087"/>
      <c r="PI340" s="1087"/>
      <c r="PJ340" s="1087"/>
      <c r="PK340" s="1087"/>
      <c r="PL340" s="1087"/>
      <c r="PM340" s="1087"/>
      <c r="PN340" s="1087"/>
      <c r="PO340" s="1087"/>
      <c r="PP340" s="1087"/>
      <c r="PQ340" s="1087"/>
      <c r="PR340" s="1087"/>
      <c r="PS340" s="1087"/>
      <c r="PT340" s="1087"/>
      <c r="PU340" s="1087"/>
      <c r="PV340" s="1087"/>
      <c r="PW340" s="1087"/>
      <c r="PX340" s="1087"/>
      <c r="PY340" s="1087"/>
      <c r="PZ340" s="1087"/>
      <c r="QA340" s="1087"/>
      <c r="QB340" s="1087"/>
      <c r="QC340" s="1087"/>
      <c r="QD340" s="1087"/>
      <c r="QE340" s="1087"/>
      <c r="QF340" s="1087"/>
      <c r="QG340" s="1087"/>
      <c r="QH340" s="1087"/>
      <c r="QI340" s="1087"/>
      <c r="QJ340" s="1087"/>
      <c r="QK340" s="1087"/>
      <c r="QL340" s="1087"/>
      <c r="QM340" s="1087"/>
      <c r="QN340" s="1087"/>
      <c r="QO340" s="1087"/>
      <c r="QP340" s="1087"/>
      <c r="QQ340" s="1087"/>
      <c r="QR340" s="1087"/>
      <c r="QS340" s="1087"/>
      <c r="QT340" s="1087"/>
      <c r="QU340" s="1087"/>
      <c r="QV340" s="1087"/>
      <c r="QW340" s="1087"/>
      <c r="QX340" s="1087"/>
      <c r="QY340" s="1087"/>
      <c r="QZ340" s="1087"/>
      <c r="RA340" s="1087"/>
      <c r="RB340" s="1087"/>
      <c r="RC340" s="1087"/>
      <c r="RD340" s="1087"/>
      <c r="RE340" s="1087"/>
      <c r="RF340" s="1087"/>
      <c r="RG340" s="1087"/>
      <c r="RH340" s="1087"/>
      <c r="RI340" s="1087"/>
      <c r="RJ340" s="1087"/>
      <c r="RK340" s="1087"/>
      <c r="RL340" s="1087"/>
      <c r="RM340" s="1087"/>
      <c r="RN340" s="1087"/>
      <c r="RO340" s="1087"/>
      <c r="RP340" s="1087"/>
      <c r="RQ340" s="1087"/>
      <c r="RR340" s="1087"/>
      <c r="RS340" s="1087"/>
      <c r="RT340" s="1087"/>
      <c r="RU340" s="1087"/>
      <c r="RV340" s="1087"/>
      <c r="RW340" s="1087"/>
      <c r="RX340" s="1087"/>
      <c r="RY340" s="1087"/>
      <c r="RZ340" s="1087"/>
      <c r="SA340" s="1087"/>
      <c r="SB340" s="1087"/>
      <c r="SC340" s="1087"/>
      <c r="SD340" s="1087"/>
      <c r="SE340" s="1087"/>
      <c r="SF340" s="1087"/>
      <c r="SG340" s="1087"/>
      <c r="SH340" s="1087"/>
      <c r="SI340" s="1087"/>
      <c r="SJ340" s="1087"/>
      <c r="SK340" s="1087"/>
      <c r="SL340" s="1087"/>
      <c r="SM340" s="1087"/>
      <c r="SN340" s="1087"/>
      <c r="SO340" s="1087"/>
      <c r="SP340" s="1087"/>
      <c r="SQ340" s="1087"/>
      <c r="SR340" s="1087"/>
      <c r="SS340" s="1087"/>
      <c r="ST340" s="1087"/>
      <c r="SU340" s="1087"/>
      <c r="SV340" s="1087"/>
      <c r="SW340" s="1087"/>
      <c r="SX340" s="1087"/>
      <c r="SY340" s="1087"/>
      <c r="SZ340" s="1087"/>
      <c r="TA340" s="1087"/>
      <c r="TB340" s="1087"/>
      <c r="TC340" s="1087"/>
      <c r="TD340" s="1087"/>
      <c r="TE340" s="1087"/>
      <c r="TF340" s="1087"/>
      <c r="TG340" s="1087"/>
      <c r="TH340" s="1087"/>
      <c r="TI340" s="1087"/>
      <c r="TJ340" s="1087"/>
      <c r="TK340" s="1087"/>
      <c r="TL340" s="1087"/>
      <c r="TM340" s="1087"/>
      <c r="TN340" s="1087"/>
      <c r="TO340" s="1087"/>
      <c r="TP340" s="1087"/>
      <c r="TQ340" s="1087"/>
      <c r="TR340" s="1087"/>
      <c r="TS340" s="1087"/>
      <c r="TT340" s="1087"/>
      <c r="TU340" s="1087"/>
      <c r="TV340" s="1087"/>
      <c r="TW340" s="1087"/>
      <c r="TX340" s="1087"/>
      <c r="TY340" s="1087"/>
      <c r="TZ340" s="1087"/>
      <c r="UA340" s="1087"/>
      <c r="UB340" s="1087"/>
      <c r="UC340" s="1087"/>
      <c r="UD340" s="1087"/>
      <c r="UE340" s="1087"/>
      <c r="UF340" s="1087"/>
      <c r="UG340" s="1087"/>
      <c r="UH340" s="1087"/>
      <c r="UI340" s="1087"/>
      <c r="UJ340" s="1087"/>
      <c r="UK340" s="1087"/>
      <c r="UL340" s="1087"/>
      <c r="UM340" s="1087"/>
      <c r="UN340" s="1087"/>
      <c r="UO340" s="1087"/>
      <c r="UP340" s="1087"/>
      <c r="UQ340" s="1087"/>
      <c r="UR340" s="1087"/>
      <c r="US340" s="1087"/>
      <c r="UT340" s="1087"/>
      <c r="UU340" s="1087"/>
      <c r="UV340" s="1087"/>
      <c r="UW340" s="1087"/>
      <c r="UX340" s="1087"/>
      <c r="UY340" s="1087"/>
      <c r="UZ340" s="1087"/>
      <c r="VA340" s="1087"/>
      <c r="VB340" s="1087"/>
      <c r="VC340" s="1087"/>
      <c r="VD340" s="1087"/>
      <c r="VE340" s="1087"/>
      <c r="VF340" s="1087"/>
      <c r="VG340" s="1087"/>
      <c r="VH340" s="1087"/>
      <c r="VI340" s="1087"/>
      <c r="VJ340" s="1087"/>
      <c r="VK340" s="1087"/>
      <c r="VL340" s="1087"/>
      <c r="VM340" s="1087"/>
      <c r="VN340" s="1087"/>
      <c r="VO340" s="1087"/>
      <c r="VP340" s="1087"/>
      <c r="VQ340" s="1087"/>
      <c r="VR340" s="1087"/>
      <c r="VS340" s="1087"/>
      <c r="VT340" s="1087"/>
      <c r="VU340" s="1087"/>
      <c r="VV340" s="1087"/>
      <c r="VW340" s="1087"/>
      <c r="VX340" s="1087"/>
      <c r="VY340" s="1087"/>
      <c r="VZ340" s="1087"/>
      <c r="WA340" s="1087"/>
      <c r="WB340" s="1087"/>
      <c r="WC340" s="1087"/>
      <c r="WD340" s="1087"/>
      <c r="WE340" s="1087"/>
      <c r="WF340" s="1087"/>
      <c r="WG340" s="1087"/>
      <c r="WH340" s="1087"/>
      <c r="WI340" s="1087"/>
      <c r="WJ340" s="1087"/>
      <c r="WK340" s="1087"/>
      <c r="WL340" s="1087"/>
      <c r="WM340" s="1087"/>
      <c r="WN340" s="1087"/>
      <c r="WO340" s="1087"/>
      <c r="WP340" s="1087"/>
      <c r="WQ340" s="1087"/>
      <c r="WR340" s="1087"/>
      <c r="WS340" s="1087"/>
      <c r="WT340" s="1087"/>
      <c r="WU340" s="1087"/>
      <c r="WV340" s="1087"/>
      <c r="WW340" s="1087"/>
      <c r="WX340" s="1087"/>
      <c r="WY340" s="1087"/>
      <c r="WZ340" s="1087"/>
      <c r="XA340" s="1087"/>
      <c r="XB340" s="1087"/>
      <c r="XC340" s="1087"/>
      <c r="XD340" s="1087"/>
      <c r="XE340" s="1087"/>
      <c r="XF340" s="1087"/>
      <c r="XG340" s="1087"/>
      <c r="XH340" s="1087"/>
      <c r="XI340" s="1087"/>
      <c r="XJ340" s="1087"/>
      <c r="XK340" s="1087"/>
      <c r="XL340" s="1087"/>
      <c r="XM340" s="1087"/>
      <c r="XN340" s="1087"/>
      <c r="XO340" s="1087"/>
      <c r="XP340" s="1087"/>
      <c r="XQ340" s="1087"/>
      <c r="XR340" s="1087"/>
      <c r="XS340" s="1087"/>
      <c r="XT340" s="1087"/>
      <c r="XU340" s="1087"/>
      <c r="XV340" s="1087"/>
      <c r="XW340" s="1087"/>
      <c r="XX340" s="1087"/>
      <c r="XY340" s="1087"/>
      <c r="XZ340" s="1087"/>
      <c r="YA340" s="1087"/>
      <c r="YB340" s="1087"/>
      <c r="YC340" s="1087"/>
      <c r="YD340" s="1087"/>
      <c r="YE340" s="1087"/>
      <c r="YF340" s="1087"/>
      <c r="YG340" s="1087"/>
      <c r="YH340" s="1087"/>
      <c r="YI340" s="1087"/>
      <c r="YJ340" s="1087"/>
      <c r="YK340" s="1087"/>
      <c r="YL340" s="1087"/>
      <c r="YM340" s="1087"/>
      <c r="YN340" s="1087"/>
      <c r="YO340" s="1087"/>
      <c r="YP340" s="1087"/>
      <c r="YQ340" s="1087"/>
      <c r="YR340" s="1087"/>
      <c r="YS340" s="1087"/>
      <c r="YT340" s="1087"/>
      <c r="YU340" s="1087"/>
      <c r="YV340" s="1087"/>
      <c r="YW340" s="1087"/>
      <c r="YX340" s="1087"/>
      <c r="YY340" s="1087"/>
      <c r="YZ340" s="1087"/>
      <c r="ZA340" s="1087"/>
      <c r="ZB340" s="1087"/>
      <c r="ZC340" s="1087"/>
      <c r="ZD340" s="1087"/>
      <c r="ZE340" s="1087"/>
      <c r="ZF340" s="1087"/>
      <c r="ZG340" s="1087"/>
      <c r="ZH340" s="1087"/>
      <c r="ZI340" s="1087"/>
      <c r="ZJ340" s="1087"/>
      <c r="ZK340" s="1087"/>
      <c r="ZL340" s="1087"/>
      <c r="ZM340" s="1087"/>
      <c r="ZN340" s="1087"/>
      <c r="ZO340" s="1087"/>
      <c r="ZP340" s="1087"/>
      <c r="ZQ340" s="1087"/>
      <c r="ZR340" s="1087"/>
      <c r="ZS340" s="1087"/>
      <c r="ZT340" s="1087"/>
      <c r="ZU340" s="1087"/>
      <c r="ZV340" s="1087"/>
      <c r="ZW340" s="1087"/>
      <c r="ZX340" s="1087"/>
      <c r="ZY340" s="1087"/>
      <c r="ZZ340" s="1087"/>
      <c r="AAA340" s="1087"/>
      <c r="AAB340" s="1087"/>
      <c r="AAC340" s="1087"/>
      <c r="AAD340" s="1087"/>
      <c r="AAE340" s="1087"/>
      <c r="AAF340" s="1087"/>
      <c r="AAG340" s="1087"/>
      <c r="AAH340" s="1087"/>
      <c r="AAI340" s="1087"/>
      <c r="AAJ340" s="1087"/>
      <c r="AAK340" s="1087"/>
      <c r="AAL340" s="1087"/>
      <c r="AAM340" s="1087"/>
      <c r="AAN340" s="1087"/>
      <c r="AAO340" s="1087"/>
      <c r="AAP340" s="1087"/>
      <c r="AAQ340" s="1087"/>
      <c r="AAR340" s="1087"/>
      <c r="AAS340" s="1087"/>
      <c r="AAT340" s="1087"/>
      <c r="AAU340" s="1087"/>
      <c r="AAV340" s="1087"/>
      <c r="AAW340" s="1087"/>
      <c r="AAX340" s="1087"/>
      <c r="AAY340" s="1087"/>
      <c r="AAZ340" s="1087"/>
      <c r="ABA340" s="1087"/>
      <c r="ABB340" s="1087"/>
      <c r="ABC340" s="1087"/>
      <c r="ABD340" s="1087"/>
      <c r="ABE340" s="1087"/>
      <c r="ABF340" s="1087"/>
      <c r="ABG340" s="1087"/>
      <c r="ABH340" s="1087"/>
      <c r="ABI340" s="1087"/>
      <c r="ABJ340" s="1087"/>
      <c r="ABK340" s="1087"/>
      <c r="ABL340" s="1087"/>
      <c r="ABM340" s="1087"/>
      <c r="ABN340" s="1087"/>
      <c r="ABO340" s="1087"/>
      <c r="ABP340" s="1087"/>
      <c r="ABQ340" s="1087"/>
      <c r="ABR340" s="1087"/>
      <c r="ABS340" s="1087"/>
      <c r="ABT340" s="1087"/>
      <c r="ABU340" s="1087"/>
      <c r="ABV340" s="1087"/>
      <c r="ABW340" s="1087"/>
      <c r="ABX340" s="1087"/>
      <c r="ABY340" s="1087"/>
      <c r="ABZ340" s="1087"/>
      <c r="ACA340" s="1087"/>
      <c r="ACB340" s="1087"/>
      <c r="ACC340" s="1087"/>
      <c r="ACD340" s="1087"/>
      <c r="ACE340" s="1087"/>
      <c r="ACF340" s="1087"/>
      <c r="ACG340" s="1087"/>
      <c r="ACH340" s="1087"/>
      <c r="ACI340" s="1087"/>
      <c r="ACJ340" s="1087"/>
      <c r="ACK340" s="1087"/>
      <c r="ACL340" s="1087"/>
      <c r="ACM340" s="1087"/>
      <c r="ACN340" s="1087"/>
      <c r="ACO340" s="1087"/>
      <c r="ACP340" s="1087"/>
      <c r="ACQ340" s="1087"/>
      <c r="ACR340" s="1087"/>
      <c r="ACS340" s="1087"/>
      <c r="ACT340" s="1087"/>
      <c r="ACU340" s="1087"/>
      <c r="ACV340" s="1087"/>
      <c r="ACW340" s="1087"/>
      <c r="ACX340" s="1087"/>
      <c r="ACY340" s="1087"/>
      <c r="ACZ340" s="1087"/>
      <c r="ADA340" s="1087"/>
      <c r="ADB340" s="1087"/>
      <c r="ADC340" s="1087"/>
      <c r="ADD340" s="1087"/>
      <c r="ADE340" s="1087"/>
      <c r="ADF340" s="1087"/>
      <c r="ADG340" s="1087"/>
      <c r="ADH340" s="1087"/>
      <c r="ADI340" s="1087"/>
      <c r="ADJ340" s="1087"/>
      <c r="ADK340" s="1087"/>
      <c r="ADL340" s="1087"/>
      <c r="ADM340" s="1087"/>
      <c r="ADN340" s="1087"/>
      <c r="ADO340" s="1087"/>
      <c r="ADP340" s="1087"/>
      <c r="ADQ340" s="1087"/>
      <c r="ADR340" s="1087"/>
      <c r="ADS340" s="1087"/>
      <c r="ADT340" s="1087"/>
      <c r="ADU340" s="1087"/>
      <c r="ADV340" s="1087"/>
      <c r="ADW340" s="1087"/>
      <c r="ADX340" s="1087"/>
      <c r="ADY340" s="1087"/>
      <c r="ADZ340" s="1087"/>
      <c r="AEA340" s="1087"/>
      <c r="AEB340" s="1087"/>
      <c r="AEC340" s="1087"/>
      <c r="AED340" s="1087"/>
      <c r="AEE340" s="1087"/>
      <c r="AEF340" s="1087"/>
      <c r="AEG340" s="1087"/>
      <c r="AEH340" s="1087"/>
      <c r="AEI340" s="1087"/>
      <c r="AEJ340" s="1087"/>
      <c r="AEK340" s="1087"/>
      <c r="AEL340" s="1087"/>
      <c r="AEM340" s="1087"/>
      <c r="AEN340" s="1087"/>
      <c r="AEO340" s="1087"/>
      <c r="AEP340" s="1087"/>
      <c r="AEQ340" s="1087"/>
      <c r="AER340" s="1087"/>
      <c r="AES340" s="1087"/>
      <c r="AET340" s="1087"/>
      <c r="AEU340" s="1087"/>
      <c r="AEV340" s="1087"/>
      <c r="AEW340" s="1087"/>
      <c r="AEX340" s="1087"/>
      <c r="AEY340" s="1087"/>
      <c r="AEZ340" s="1087"/>
      <c r="AFA340" s="1087"/>
      <c r="AFB340" s="1087"/>
      <c r="AFC340" s="1087"/>
      <c r="AFD340" s="1087"/>
      <c r="AFE340" s="1087"/>
      <c r="AFF340" s="1087"/>
      <c r="AFG340" s="1087"/>
      <c r="AFH340" s="1087"/>
      <c r="AFI340" s="1087"/>
      <c r="AFJ340" s="1087"/>
      <c r="AFK340" s="1087"/>
      <c r="AFL340" s="1087"/>
      <c r="AFM340" s="1087"/>
      <c r="AFN340" s="1087"/>
      <c r="AFO340" s="1087"/>
      <c r="AFP340" s="1087"/>
      <c r="AFQ340" s="1087"/>
      <c r="AFR340" s="1087"/>
      <c r="AFS340" s="1087"/>
      <c r="AFT340" s="1087"/>
      <c r="AFU340" s="1087"/>
      <c r="AFV340" s="1087"/>
      <c r="AFW340" s="1087"/>
      <c r="AFX340" s="1087"/>
      <c r="AFY340" s="1087"/>
      <c r="AFZ340" s="1087"/>
      <c r="AGA340" s="1087"/>
      <c r="AGB340" s="1087"/>
      <c r="AGC340" s="1087"/>
      <c r="AGD340" s="1087"/>
      <c r="AGE340" s="1087"/>
      <c r="AGF340" s="1087"/>
      <c r="AGG340" s="1087"/>
      <c r="AGH340" s="1087"/>
      <c r="AGI340" s="1087"/>
      <c r="AGJ340" s="1087"/>
      <c r="AGK340" s="1087"/>
      <c r="AGL340" s="1087"/>
      <c r="AGM340" s="1087"/>
      <c r="AGN340" s="1087"/>
      <c r="AGO340" s="1087"/>
      <c r="AGP340" s="1087"/>
      <c r="AGQ340" s="1087"/>
      <c r="AGR340" s="1087"/>
      <c r="AGS340" s="1087"/>
      <c r="AGT340" s="1087"/>
      <c r="AGU340" s="1087"/>
      <c r="AGV340" s="1087"/>
      <c r="AGW340" s="1087"/>
      <c r="AGX340" s="1087"/>
      <c r="AGY340" s="1087"/>
      <c r="AGZ340" s="1087"/>
      <c r="AHA340" s="1087"/>
      <c r="AHB340" s="1087"/>
      <c r="AHC340" s="1087"/>
      <c r="AHD340" s="1087"/>
      <c r="AHE340" s="1087"/>
      <c r="AHF340" s="1087"/>
      <c r="AHG340" s="1087"/>
      <c r="AHH340" s="1087"/>
      <c r="AHI340" s="1087"/>
      <c r="AHJ340" s="1087"/>
      <c r="AHK340" s="1087"/>
      <c r="AHL340" s="1087"/>
      <c r="AHM340" s="1087"/>
      <c r="AHN340" s="1087"/>
      <c r="AHO340" s="1087"/>
      <c r="AHP340" s="1087"/>
      <c r="AHQ340" s="1087"/>
      <c r="AHR340" s="1087"/>
      <c r="AHS340" s="1087"/>
      <c r="AHT340" s="1087"/>
      <c r="AHU340" s="1087"/>
      <c r="AHV340" s="1087"/>
      <c r="AHW340" s="1087"/>
      <c r="AHX340" s="1087"/>
      <c r="AHY340" s="1087"/>
      <c r="AHZ340" s="1087"/>
      <c r="AIA340" s="1087"/>
      <c r="AIB340" s="1087"/>
      <c r="AIC340" s="1087"/>
      <c r="AID340" s="1087"/>
      <c r="AIE340" s="1087"/>
      <c r="AIF340" s="1087"/>
      <c r="AIG340" s="1087"/>
      <c r="AIH340" s="1087"/>
      <c r="AII340" s="1087"/>
      <c r="AIJ340" s="1087"/>
      <c r="AIK340" s="1087"/>
      <c r="AIL340" s="1087"/>
      <c r="AIM340" s="1087"/>
      <c r="AIN340" s="1087"/>
      <c r="AIO340" s="1087"/>
      <c r="AIP340" s="1087"/>
      <c r="AIQ340" s="1087"/>
      <c r="AIR340" s="1087"/>
      <c r="AIS340" s="1087"/>
      <c r="AIT340" s="1087"/>
      <c r="AIU340" s="1087"/>
      <c r="AIV340" s="1087"/>
      <c r="AIW340" s="1087"/>
      <c r="AIX340" s="1087"/>
      <c r="AIY340" s="1087"/>
      <c r="AIZ340" s="1087"/>
      <c r="AJA340" s="1087"/>
      <c r="AJB340" s="1087"/>
      <c r="AJC340" s="1087"/>
      <c r="AJD340" s="1087"/>
      <c r="AJE340" s="1087"/>
      <c r="AJF340" s="1087"/>
      <c r="AJG340" s="1087"/>
      <c r="AJH340" s="1087"/>
      <c r="AJI340" s="1087"/>
      <c r="AJJ340" s="1087"/>
      <c r="AJK340" s="1087"/>
      <c r="AJL340" s="1087"/>
      <c r="AJM340" s="1087"/>
      <c r="AJN340" s="1087"/>
      <c r="AJO340" s="1087"/>
      <c r="AJP340" s="1087"/>
      <c r="AJQ340" s="1087"/>
      <c r="AJR340" s="1087"/>
      <c r="AJS340" s="1087"/>
      <c r="AJT340" s="1087"/>
      <c r="AJU340" s="1087"/>
      <c r="AJV340" s="1087"/>
      <c r="AJW340" s="1087"/>
      <c r="AJX340" s="1087"/>
      <c r="AJY340" s="1087"/>
      <c r="AJZ340" s="1087"/>
      <c r="AKA340" s="1087"/>
      <c r="AKB340" s="1087"/>
      <c r="AKC340" s="1087"/>
      <c r="AKD340" s="1087"/>
      <c r="AKE340" s="1087"/>
      <c r="AKF340" s="1087"/>
      <c r="AKG340" s="1087"/>
      <c r="AKH340" s="1087"/>
      <c r="AKI340" s="1087"/>
      <c r="AKJ340" s="1087"/>
      <c r="AKK340" s="1087"/>
      <c r="AKL340" s="1087"/>
      <c r="AKM340" s="1087"/>
      <c r="AKN340" s="1087"/>
      <c r="AKO340" s="1087"/>
      <c r="AKP340" s="1087"/>
      <c r="AKQ340" s="1087"/>
      <c r="AKR340" s="1087"/>
      <c r="AKS340" s="1087"/>
      <c r="AKT340" s="1087"/>
      <c r="AKU340" s="1087"/>
      <c r="AKV340" s="1087"/>
      <c r="AKW340" s="1087"/>
      <c r="AKX340" s="1087"/>
      <c r="AKY340" s="1087"/>
      <c r="AKZ340" s="1087"/>
      <c r="ALA340" s="1087"/>
      <c r="ALB340" s="1087"/>
      <c r="ALC340" s="1087"/>
      <c r="ALD340" s="1087"/>
      <c r="ALE340" s="1087"/>
      <c r="ALF340" s="1087"/>
      <c r="ALG340" s="1087"/>
      <c r="ALH340" s="1087"/>
      <c r="ALI340" s="1087"/>
      <c r="ALJ340" s="1087"/>
      <c r="ALK340" s="1087"/>
      <c r="ALL340" s="1087"/>
      <c r="ALM340" s="1087"/>
      <c r="ALN340" s="1087"/>
      <c r="ALO340" s="1087"/>
      <c r="ALP340" s="1087"/>
      <c r="ALQ340" s="1087"/>
      <c r="ALR340" s="1087"/>
      <c r="ALS340" s="1087"/>
      <c r="ALT340" s="1087"/>
      <c r="ALU340" s="1087"/>
      <c r="ALV340" s="1087"/>
      <c r="ALW340" s="1087"/>
      <c r="ALX340" s="1087"/>
      <c r="ALY340" s="1087"/>
      <c r="ALZ340" s="1087"/>
      <c r="AMA340" s="1087"/>
      <c r="AMB340" s="1087"/>
      <c r="AMC340" s="1087"/>
      <c r="AMD340" s="1087"/>
      <c r="AME340" s="1087"/>
      <c r="AMF340" s="1087"/>
      <c r="AMG340" s="1087"/>
      <c r="AMH340" s="1087"/>
    </row>
    <row r="341" spans="1:1024" s="793" customFormat="1" ht="12" x14ac:dyDescent="0.2">
      <c r="A341" s="1113" t="s">
        <v>2949</v>
      </c>
      <c r="B341" s="793" t="s">
        <v>2950</v>
      </c>
      <c r="C341" s="1085">
        <v>79288000</v>
      </c>
      <c r="D341" s="1085">
        <v>749069.65</v>
      </c>
      <c r="E341" s="1085">
        <v>80037069.650000006</v>
      </c>
      <c r="F341" s="1085">
        <v>33443789.010000002</v>
      </c>
      <c r="G341" s="1085">
        <v>46593280.640000001</v>
      </c>
      <c r="H341" s="1357">
        <f t="shared" si="8"/>
        <v>0.41785374147565385</v>
      </c>
      <c r="I341" s="1087"/>
      <c r="J341" s="1087"/>
      <c r="K341" s="1087"/>
      <c r="L341" s="1087"/>
      <c r="M341" s="1087"/>
      <c r="N341" s="1087"/>
      <c r="O341" s="1087"/>
      <c r="P341" s="1087"/>
      <c r="Q341" s="1087"/>
      <c r="R341" s="1087"/>
      <c r="S341" s="1087"/>
      <c r="T341" s="1087"/>
      <c r="U341" s="1087"/>
      <c r="V341" s="1087"/>
      <c r="W341" s="1087"/>
      <c r="X341" s="1087"/>
      <c r="Y341" s="1087"/>
      <c r="Z341" s="1087"/>
      <c r="AA341" s="1087"/>
      <c r="AB341" s="1087"/>
      <c r="AC341" s="1087"/>
      <c r="AD341" s="1087"/>
      <c r="AE341" s="1087"/>
      <c r="AF341" s="1087"/>
      <c r="AG341" s="1087"/>
      <c r="AH341" s="1087"/>
      <c r="AI341" s="1087"/>
      <c r="AJ341" s="1087"/>
      <c r="AK341" s="1087"/>
      <c r="AL341" s="1087"/>
      <c r="AM341" s="1087"/>
      <c r="AN341" s="1087"/>
      <c r="AO341" s="1087"/>
      <c r="AP341" s="1087"/>
      <c r="AQ341" s="1087"/>
      <c r="AR341" s="1087"/>
      <c r="AS341" s="1087"/>
      <c r="AT341" s="1087"/>
      <c r="AU341" s="1087"/>
      <c r="AV341" s="1087"/>
      <c r="AW341" s="1087"/>
      <c r="AX341" s="1087"/>
      <c r="AY341" s="1087"/>
      <c r="AZ341" s="1087"/>
      <c r="BA341" s="1087"/>
      <c r="BB341" s="1087"/>
      <c r="BC341" s="1087"/>
      <c r="BD341" s="1087"/>
      <c r="BE341" s="1087"/>
      <c r="BF341" s="1087"/>
      <c r="BG341" s="1087"/>
      <c r="BH341" s="1087"/>
      <c r="BI341" s="1087"/>
      <c r="BJ341" s="1087"/>
      <c r="BK341" s="1087"/>
      <c r="BL341" s="1087"/>
      <c r="BM341" s="1087"/>
      <c r="BN341" s="1087"/>
      <c r="BO341" s="1087"/>
      <c r="BP341" s="1087"/>
      <c r="BQ341" s="1087"/>
      <c r="BR341" s="1087"/>
      <c r="BS341" s="1087"/>
      <c r="BT341" s="1087"/>
      <c r="BU341" s="1087"/>
      <c r="BV341" s="1087"/>
      <c r="BW341" s="1087"/>
      <c r="BX341" s="1087"/>
      <c r="BY341" s="1087"/>
      <c r="BZ341" s="1087"/>
      <c r="CA341" s="1087"/>
      <c r="CB341" s="1087"/>
      <c r="CC341" s="1087"/>
      <c r="CD341" s="1087"/>
      <c r="CE341" s="1087"/>
      <c r="CF341" s="1087"/>
      <c r="CG341" s="1087"/>
      <c r="CH341" s="1087"/>
      <c r="CI341" s="1087"/>
      <c r="CJ341" s="1087"/>
      <c r="CK341" s="1087"/>
      <c r="CL341" s="1087"/>
      <c r="CM341" s="1087"/>
      <c r="CN341" s="1087"/>
      <c r="CO341" s="1087"/>
      <c r="CP341" s="1087"/>
      <c r="CQ341" s="1087"/>
      <c r="CR341" s="1087"/>
      <c r="CS341" s="1087"/>
      <c r="CT341" s="1087"/>
      <c r="CU341" s="1087"/>
      <c r="CV341" s="1087"/>
      <c r="CW341" s="1087"/>
      <c r="CX341" s="1087"/>
      <c r="CY341" s="1087"/>
      <c r="CZ341" s="1087"/>
      <c r="DA341" s="1087"/>
      <c r="DB341" s="1087"/>
      <c r="DC341" s="1087"/>
      <c r="DD341" s="1087"/>
      <c r="DE341" s="1087"/>
      <c r="DF341" s="1087"/>
      <c r="DG341" s="1087"/>
      <c r="DH341" s="1087"/>
      <c r="DI341" s="1087"/>
      <c r="DJ341" s="1087"/>
      <c r="DK341" s="1087"/>
      <c r="DL341" s="1087"/>
      <c r="DM341" s="1087"/>
      <c r="DN341" s="1087"/>
      <c r="DO341" s="1087"/>
      <c r="DP341" s="1087"/>
      <c r="DQ341" s="1087"/>
      <c r="DR341" s="1087"/>
      <c r="DS341" s="1087"/>
      <c r="DT341" s="1087"/>
      <c r="DU341" s="1087"/>
      <c r="DV341" s="1087"/>
      <c r="DW341" s="1087"/>
      <c r="DX341" s="1087"/>
      <c r="DY341" s="1087"/>
      <c r="DZ341" s="1087"/>
      <c r="EA341" s="1087"/>
      <c r="EB341" s="1087"/>
      <c r="EC341" s="1087"/>
      <c r="ED341" s="1087"/>
      <c r="EE341" s="1087"/>
      <c r="EF341" s="1087"/>
      <c r="EG341" s="1087"/>
      <c r="EH341" s="1087"/>
      <c r="EI341" s="1087"/>
      <c r="EJ341" s="1087"/>
      <c r="EK341" s="1087"/>
      <c r="EL341" s="1087"/>
      <c r="EM341" s="1087"/>
      <c r="EN341" s="1087"/>
      <c r="EO341" s="1087"/>
      <c r="EP341" s="1087"/>
      <c r="EQ341" s="1087"/>
      <c r="ER341" s="1087"/>
      <c r="ES341" s="1087"/>
      <c r="ET341" s="1087"/>
      <c r="EU341" s="1087"/>
      <c r="EV341" s="1087"/>
      <c r="EW341" s="1087"/>
      <c r="EX341" s="1087"/>
      <c r="EY341" s="1087"/>
      <c r="EZ341" s="1087"/>
      <c r="FA341" s="1087"/>
      <c r="FB341" s="1087"/>
      <c r="FC341" s="1087"/>
      <c r="FD341" s="1087"/>
      <c r="FE341" s="1087"/>
      <c r="FF341" s="1087"/>
      <c r="FG341" s="1087"/>
      <c r="FH341" s="1087"/>
      <c r="FI341" s="1087"/>
      <c r="FJ341" s="1087"/>
      <c r="FK341" s="1087"/>
      <c r="FL341" s="1087"/>
      <c r="FM341" s="1087"/>
      <c r="FN341" s="1087"/>
      <c r="FO341" s="1087"/>
      <c r="FP341" s="1087"/>
      <c r="FQ341" s="1087"/>
      <c r="FR341" s="1087"/>
      <c r="FS341" s="1087"/>
      <c r="FT341" s="1087"/>
      <c r="FU341" s="1087"/>
      <c r="FV341" s="1087"/>
      <c r="FW341" s="1087"/>
      <c r="FX341" s="1087"/>
      <c r="FY341" s="1087"/>
      <c r="FZ341" s="1087"/>
      <c r="GA341" s="1087"/>
      <c r="GB341" s="1087"/>
      <c r="GC341" s="1087"/>
      <c r="GD341" s="1087"/>
      <c r="GE341" s="1087"/>
      <c r="GF341" s="1087"/>
      <c r="GG341" s="1087"/>
      <c r="GH341" s="1087"/>
      <c r="GI341" s="1087"/>
      <c r="GJ341" s="1087"/>
      <c r="GK341" s="1087"/>
      <c r="GL341" s="1087"/>
      <c r="GM341" s="1087"/>
      <c r="GN341" s="1087"/>
      <c r="GO341" s="1087"/>
      <c r="GP341" s="1087"/>
      <c r="GQ341" s="1087"/>
      <c r="GR341" s="1087"/>
      <c r="GS341" s="1087"/>
      <c r="GT341" s="1087"/>
      <c r="GU341" s="1087"/>
      <c r="GV341" s="1087"/>
      <c r="GW341" s="1087"/>
      <c r="GX341" s="1087"/>
      <c r="GY341" s="1087"/>
      <c r="GZ341" s="1087"/>
      <c r="HA341" s="1087"/>
      <c r="HB341" s="1087"/>
      <c r="HC341" s="1087"/>
      <c r="HD341" s="1087"/>
      <c r="HE341" s="1087"/>
      <c r="HF341" s="1087"/>
      <c r="HG341" s="1087"/>
      <c r="HH341" s="1087"/>
      <c r="HI341" s="1087"/>
      <c r="HJ341" s="1087"/>
      <c r="HK341" s="1087"/>
      <c r="HL341" s="1087"/>
      <c r="HM341" s="1087"/>
      <c r="HN341" s="1087"/>
      <c r="HO341" s="1087"/>
      <c r="HP341" s="1087"/>
      <c r="HQ341" s="1087"/>
      <c r="HR341" s="1087"/>
      <c r="HS341" s="1087"/>
      <c r="HT341" s="1087"/>
      <c r="HU341" s="1087"/>
      <c r="HV341" s="1087"/>
      <c r="HW341" s="1087"/>
      <c r="HX341" s="1087"/>
      <c r="HY341" s="1087"/>
      <c r="HZ341" s="1087"/>
      <c r="IA341" s="1087"/>
      <c r="IB341" s="1087"/>
      <c r="IC341" s="1087"/>
      <c r="ID341" s="1087"/>
      <c r="IE341" s="1087"/>
      <c r="IF341" s="1087"/>
      <c r="IG341" s="1087"/>
      <c r="IH341" s="1087"/>
      <c r="II341" s="1087"/>
      <c r="IJ341" s="1087"/>
      <c r="IK341" s="1087"/>
      <c r="IL341" s="1087"/>
      <c r="IM341" s="1087"/>
      <c r="IN341" s="1087"/>
      <c r="IO341" s="1087"/>
      <c r="IP341" s="1087"/>
      <c r="IQ341" s="1087"/>
      <c r="IR341" s="1087"/>
      <c r="IS341" s="1087"/>
      <c r="IT341" s="1087"/>
      <c r="IU341" s="1087"/>
      <c r="IV341" s="1087"/>
      <c r="IW341" s="1087"/>
      <c r="IX341" s="1087"/>
      <c r="IY341" s="1087"/>
      <c r="IZ341" s="1087"/>
      <c r="JA341" s="1087"/>
      <c r="JB341" s="1087"/>
      <c r="JC341" s="1087"/>
      <c r="JD341" s="1087"/>
      <c r="JE341" s="1087"/>
      <c r="JF341" s="1087"/>
      <c r="JG341" s="1087"/>
      <c r="JH341" s="1087"/>
      <c r="JI341" s="1087"/>
      <c r="JJ341" s="1087"/>
      <c r="JK341" s="1087"/>
      <c r="JL341" s="1087"/>
      <c r="JM341" s="1087"/>
      <c r="JN341" s="1087"/>
      <c r="JO341" s="1087"/>
      <c r="JP341" s="1087"/>
      <c r="JQ341" s="1087"/>
      <c r="JR341" s="1087"/>
      <c r="JS341" s="1087"/>
      <c r="JT341" s="1087"/>
      <c r="JU341" s="1087"/>
      <c r="JV341" s="1087"/>
      <c r="JW341" s="1087"/>
      <c r="JX341" s="1087"/>
      <c r="JY341" s="1087"/>
      <c r="JZ341" s="1087"/>
      <c r="KA341" s="1087"/>
      <c r="KB341" s="1087"/>
      <c r="KC341" s="1087"/>
      <c r="KD341" s="1087"/>
      <c r="KE341" s="1087"/>
      <c r="KF341" s="1087"/>
      <c r="KG341" s="1087"/>
      <c r="KH341" s="1087"/>
      <c r="KI341" s="1087"/>
      <c r="KJ341" s="1087"/>
      <c r="KK341" s="1087"/>
      <c r="KL341" s="1087"/>
      <c r="KM341" s="1087"/>
      <c r="KN341" s="1087"/>
      <c r="KO341" s="1087"/>
      <c r="KP341" s="1087"/>
      <c r="KQ341" s="1087"/>
      <c r="KR341" s="1087"/>
      <c r="KS341" s="1087"/>
      <c r="KT341" s="1087"/>
      <c r="KU341" s="1087"/>
      <c r="KV341" s="1087"/>
      <c r="KW341" s="1087"/>
      <c r="KX341" s="1087"/>
      <c r="KY341" s="1087"/>
      <c r="KZ341" s="1087"/>
      <c r="LA341" s="1087"/>
      <c r="LB341" s="1087"/>
      <c r="LC341" s="1087"/>
      <c r="LD341" s="1087"/>
      <c r="LE341" s="1087"/>
      <c r="LF341" s="1087"/>
      <c r="LG341" s="1087"/>
      <c r="LH341" s="1087"/>
      <c r="LI341" s="1087"/>
      <c r="LJ341" s="1087"/>
      <c r="LK341" s="1087"/>
      <c r="LL341" s="1087"/>
      <c r="LM341" s="1087"/>
      <c r="LN341" s="1087"/>
      <c r="LO341" s="1087"/>
      <c r="LP341" s="1087"/>
      <c r="LQ341" s="1087"/>
      <c r="LR341" s="1087"/>
      <c r="LS341" s="1087"/>
      <c r="LT341" s="1087"/>
      <c r="LU341" s="1087"/>
      <c r="LV341" s="1087"/>
      <c r="LW341" s="1087"/>
      <c r="LX341" s="1087"/>
      <c r="LY341" s="1087"/>
      <c r="LZ341" s="1087"/>
      <c r="MA341" s="1087"/>
      <c r="MB341" s="1087"/>
      <c r="MC341" s="1087"/>
      <c r="MD341" s="1087"/>
      <c r="ME341" s="1087"/>
      <c r="MF341" s="1087"/>
      <c r="MG341" s="1087"/>
      <c r="MH341" s="1087"/>
      <c r="MI341" s="1087"/>
      <c r="MJ341" s="1087"/>
      <c r="MK341" s="1087"/>
      <c r="ML341" s="1087"/>
      <c r="MM341" s="1087"/>
      <c r="MN341" s="1087"/>
      <c r="MO341" s="1087"/>
      <c r="MP341" s="1087"/>
      <c r="MQ341" s="1087"/>
      <c r="MR341" s="1087"/>
      <c r="MS341" s="1087"/>
      <c r="MT341" s="1087"/>
      <c r="MU341" s="1087"/>
      <c r="MV341" s="1087"/>
      <c r="MW341" s="1087"/>
      <c r="MX341" s="1087"/>
      <c r="MY341" s="1087"/>
      <c r="MZ341" s="1087"/>
      <c r="NA341" s="1087"/>
      <c r="NB341" s="1087"/>
      <c r="NC341" s="1087"/>
      <c r="ND341" s="1087"/>
      <c r="NE341" s="1087"/>
      <c r="NF341" s="1087"/>
      <c r="NG341" s="1087"/>
      <c r="NH341" s="1087"/>
      <c r="NI341" s="1087"/>
      <c r="NJ341" s="1087"/>
      <c r="NK341" s="1087"/>
      <c r="NL341" s="1087"/>
      <c r="NM341" s="1087"/>
      <c r="NN341" s="1087"/>
      <c r="NO341" s="1087"/>
      <c r="NP341" s="1087"/>
      <c r="NQ341" s="1087"/>
      <c r="NR341" s="1087"/>
      <c r="NS341" s="1087"/>
      <c r="NT341" s="1087"/>
      <c r="NU341" s="1087"/>
      <c r="NV341" s="1087"/>
      <c r="NW341" s="1087"/>
      <c r="NX341" s="1087"/>
      <c r="NY341" s="1087"/>
      <c r="NZ341" s="1087"/>
      <c r="OA341" s="1087"/>
      <c r="OB341" s="1087"/>
      <c r="OC341" s="1087"/>
      <c r="OD341" s="1087"/>
      <c r="OE341" s="1087"/>
      <c r="OF341" s="1087"/>
      <c r="OG341" s="1087"/>
      <c r="OH341" s="1087"/>
      <c r="OI341" s="1087"/>
      <c r="OJ341" s="1087"/>
      <c r="OK341" s="1087"/>
      <c r="OL341" s="1087"/>
      <c r="OM341" s="1087"/>
      <c r="ON341" s="1087"/>
      <c r="OO341" s="1087"/>
      <c r="OP341" s="1087"/>
      <c r="OQ341" s="1087"/>
      <c r="OR341" s="1087"/>
      <c r="OS341" s="1087"/>
      <c r="OT341" s="1087"/>
      <c r="OU341" s="1087"/>
      <c r="OV341" s="1087"/>
      <c r="OW341" s="1087"/>
      <c r="OX341" s="1087"/>
      <c r="OY341" s="1087"/>
      <c r="OZ341" s="1087"/>
      <c r="PA341" s="1087"/>
      <c r="PB341" s="1087"/>
      <c r="PC341" s="1087"/>
      <c r="PD341" s="1087"/>
      <c r="PE341" s="1087"/>
      <c r="PF341" s="1087"/>
      <c r="PG341" s="1087"/>
      <c r="PH341" s="1087"/>
      <c r="PI341" s="1087"/>
      <c r="PJ341" s="1087"/>
      <c r="PK341" s="1087"/>
      <c r="PL341" s="1087"/>
      <c r="PM341" s="1087"/>
      <c r="PN341" s="1087"/>
      <c r="PO341" s="1087"/>
      <c r="PP341" s="1087"/>
      <c r="PQ341" s="1087"/>
      <c r="PR341" s="1087"/>
      <c r="PS341" s="1087"/>
      <c r="PT341" s="1087"/>
      <c r="PU341" s="1087"/>
      <c r="PV341" s="1087"/>
      <c r="PW341" s="1087"/>
      <c r="PX341" s="1087"/>
      <c r="PY341" s="1087"/>
      <c r="PZ341" s="1087"/>
      <c r="QA341" s="1087"/>
      <c r="QB341" s="1087"/>
      <c r="QC341" s="1087"/>
      <c r="QD341" s="1087"/>
      <c r="QE341" s="1087"/>
      <c r="QF341" s="1087"/>
      <c r="QG341" s="1087"/>
      <c r="QH341" s="1087"/>
      <c r="QI341" s="1087"/>
      <c r="QJ341" s="1087"/>
      <c r="QK341" s="1087"/>
      <c r="QL341" s="1087"/>
      <c r="QM341" s="1087"/>
      <c r="QN341" s="1087"/>
      <c r="QO341" s="1087"/>
      <c r="QP341" s="1087"/>
      <c r="QQ341" s="1087"/>
      <c r="QR341" s="1087"/>
      <c r="QS341" s="1087"/>
      <c r="QT341" s="1087"/>
      <c r="QU341" s="1087"/>
      <c r="QV341" s="1087"/>
      <c r="QW341" s="1087"/>
      <c r="QX341" s="1087"/>
      <c r="QY341" s="1087"/>
      <c r="QZ341" s="1087"/>
      <c r="RA341" s="1087"/>
      <c r="RB341" s="1087"/>
      <c r="RC341" s="1087"/>
      <c r="RD341" s="1087"/>
      <c r="RE341" s="1087"/>
      <c r="RF341" s="1087"/>
      <c r="RG341" s="1087"/>
      <c r="RH341" s="1087"/>
      <c r="RI341" s="1087"/>
      <c r="RJ341" s="1087"/>
      <c r="RK341" s="1087"/>
      <c r="RL341" s="1087"/>
      <c r="RM341" s="1087"/>
      <c r="RN341" s="1087"/>
      <c r="RO341" s="1087"/>
      <c r="RP341" s="1087"/>
      <c r="RQ341" s="1087"/>
      <c r="RR341" s="1087"/>
      <c r="RS341" s="1087"/>
      <c r="RT341" s="1087"/>
      <c r="RU341" s="1087"/>
      <c r="RV341" s="1087"/>
      <c r="RW341" s="1087"/>
      <c r="RX341" s="1087"/>
      <c r="RY341" s="1087"/>
      <c r="RZ341" s="1087"/>
      <c r="SA341" s="1087"/>
      <c r="SB341" s="1087"/>
      <c r="SC341" s="1087"/>
      <c r="SD341" s="1087"/>
      <c r="SE341" s="1087"/>
      <c r="SF341" s="1087"/>
      <c r="SG341" s="1087"/>
      <c r="SH341" s="1087"/>
      <c r="SI341" s="1087"/>
      <c r="SJ341" s="1087"/>
      <c r="SK341" s="1087"/>
      <c r="SL341" s="1087"/>
      <c r="SM341" s="1087"/>
      <c r="SN341" s="1087"/>
      <c r="SO341" s="1087"/>
      <c r="SP341" s="1087"/>
      <c r="SQ341" s="1087"/>
      <c r="SR341" s="1087"/>
      <c r="SS341" s="1087"/>
      <c r="ST341" s="1087"/>
      <c r="SU341" s="1087"/>
      <c r="SV341" s="1087"/>
      <c r="SW341" s="1087"/>
      <c r="SX341" s="1087"/>
      <c r="SY341" s="1087"/>
      <c r="SZ341" s="1087"/>
      <c r="TA341" s="1087"/>
      <c r="TB341" s="1087"/>
      <c r="TC341" s="1087"/>
      <c r="TD341" s="1087"/>
      <c r="TE341" s="1087"/>
      <c r="TF341" s="1087"/>
      <c r="TG341" s="1087"/>
      <c r="TH341" s="1087"/>
      <c r="TI341" s="1087"/>
      <c r="TJ341" s="1087"/>
      <c r="TK341" s="1087"/>
      <c r="TL341" s="1087"/>
      <c r="TM341" s="1087"/>
      <c r="TN341" s="1087"/>
      <c r="TO341" s="1087"/>
      <c r="TP341" s="1087"/>
      <c r="TQ341" s="1087"/>
      <c r="TR341" s="1087"/>
      <c r="TS341" s="1087"/>
      <c r="TT341" s="1087"/>
      <c r="TU341" s="1087"/>
      <c r="TV341" s="1087"/>
      <c r="TW341" s="1087"/>
      <c r="TX341" s="1087"/>
      <c r="TY341" s="1087"/>
      <c r="TZ341" s="1087"/>
      <c r="UA341" s="1087"/>
      <c r="UB341" s="1087"/>
      <c r="UC341" s="1087"/>
      <c r="UD341" s="1087"/>
      <c r="UE341" s="1087"/>
      <c r="UF341" s="1087"/>
      <c r="UG341" s="1087"/>
      <c r="UH341" s="1087"/>
      <c r="UI341" s="1087"/>
      <c r="UJ341" s="1087"/>
      <c r="UK341" s="1087"/>
      <c r="UL341" s="1087"/>
      <c r="UM341" s="1087"/>
      <c r="UN341" s="1087"/>
      <c r="UO341" s="1087"/>
      <c r="UP341" s="1087"/>
      <c r="UQ341" s="1087"/>
      <c r="UR341" s="1087"/>
      <c r="US341" s="1087"/>
      <c r="UT341" s="1087"/>
      <c r="UU341" s="1087"/>
      <c r="UV341" s="1087"/>
      <c r="UW341" s="1087"/>
      <c r="UX341" s="1087"/>
      <c r="UY341" s="1087"/>
      <c r="UZ341" s="1087"/>
      <c r="VA341" s="1087"/>
      <c r="VB341" s="1087"/>
      <c r="VC341" s="1087"/>
      <c r="VD341" s="1087"/>
      <c r="VE341" s="1087"/>
      <c r="VF341" s="1087"/>
      <c r="VG341" s="1087"/>
      <c r="VH341" s="1087"/>
      <c r="VI341" s="1087"/>
      <c r="VJ341" s="1087"/>
      <c r="VK341" s="1087"/>
      <c r="VL341" s="1087"/>
      <c r="VM341" s="1087"/>
      <c r="VN341" s="1087"/>
      <c r="VO341" s="1087"/>
      <c r="VP341" s="1087"/>
      <c r="VQ341" s="1087"/>
      <c r="VR341" s="1087"/>
      <c r="VS341" s="1087"/>
      <c r="VT341" s="1087"/>
      <c r="VU341" s="1087"/>
      <c r="VV341" s="1087"/>
      <c r="VW341" s="1087"/>
      <c r="VX341" s="1087"/>
      <c r="VY341" s="1087"/>
      <c r="VZ341" s="1087"/>
      <c r="WA341" s="1087"/>
      <c r="WB341" s="1087"/>
      <c r="WC341" s="1087"/>
      <c r="WD341" s="1087"/>
      <c r="WE341" s="1087"/>
      <c r="WF341" s="1087"/>
      <c r="WG341" s="1087"/>
      <c r="WH341" s="1087"/>
      <c r="WI341" s="1087"/>
      <c r="WJ341" s="1087"/>
      <c r="WK341" s="1087"/>
      <c r="WL341" s="1087"/>
      <c r="WM341" s="1087"/>
      <c r="WN341" s="1087"/>
      <c r="WO341" s="1087"/>
      <c r="WP341" s="1087"/>
      <c r="WQ341" s="1087"/>
      <c r="WR341" s="1087"/>
      <c r="WS341" s="1087"/>
      <c r="WT341" s="1087"/>
      <c r="WU341" s="1087"/>
      <c r="WV341" s="1087"/>
      <c r="WW341" s="1087"/>
      <c r="WX341" s="1087"/>
      <c r="WY341" s="1087"/>
      <c r="WZ341" s="1087"/>
      <c r="XA341" s="1087"/>
      <c r="XB341" s="1087"/>
      <c r="XC341" s="1087"/>
      <c r="XD341" s="1087"/>
      <c r="XE341" s="1087"/>
      <c r="XF341" s="1087"/>
      <c r="XG341" s="1087"/>
      <c r="XH341" s="1087"/>
      <c r="XI341" s="1087"/>
      <c r="XJ341" s="1087"/>
      <c r="XK341" s="1087"/>
      <c r="XL341" s="1087"/>
      <c r="XM341" s="1087"/>
      <c r="XN341" s="1087"/>
      <c r="XO341" s="1087"/>
      <c r="XP341" s="1087"/>
      <c r="XQ341" s="1087"/>
      <c r="XR341" s="1087"/>
      <c r="XS341" s="1087"/>
      <c r="XT341" s="1087"/>
      <c r="XU341" s="1087"/>
      <c r="XV341" s="1087"/>
      <c r="XW341" s="1087"/>
      <c r="XX341" s="1087"/>
      <c r="XY341" s="1087"/>
      <c r="XZ341" s="1087"/>
      <c r="YA341" s="1087"/>
      <c r="YB341" s="1087"/>
      <c r="YC341" s="1087"/>
      <c r="YD341" s="1087"/>
      <c r="YE341" s="1087"/>
      <c r="YF341" s="1087"/>
      <c r="YG341" s="1087"/>
      <c r="YH341" s="1087"/>
      <c r="YI341" s="1087"/>
      <c r="YJ341" s="1087"/>
      <c r="YK341" s="1087"/>
      <c r="YL341" s="1087"/>
      <c r="YM341" s="1087"/>
      <c r="YN341" s="1087"/>
      <c r="YO341" s="1087"/>
      <c r="YP341" s="1087"/>
      <c r="YQ341" s="1087"/>
      <c r="YR341" s="1087"/>
      <c r="YS341" s="1087"/>
      <c r="YT341" s="1087"/>
      <c r="YU341" s="1087"/>
      <c r="YV341" s="1087"/>
      <c r="YW341" s="1087"/>
      <c r="YX341" s="1087"/>
      <c r="YY341" s="1087"/>
      <c r="YZ341" s="1087"/>
      <c r="ZA341" s="1087"/>
      <c r="ZB341" s="1087"/>
      <c r="ZC341" s="1087"/>
      <c r="ZD341" s="1087"/>
      <c r="ZE341" s="1087"/>
      <c r="ZF341" s="1087"/>
      <c r="ZG341" s="1087"/>
      <c r="ZH341" s="1087"/>
      <c r="ZI341" s="1087"/>
      <c r="ZJ341" s="1087"/>
      <c r="ZK341" s="1087"/>
      <c r="ZL341" s="1087"/>
      <c r="ZM341" s="1087"/>
      <c r="ZN341" s="1087"/>
      <c r="ZO341" s="1087"/>
      <c r="ZP341" s="1087"/>
      <c r="ZQ341" s="1087"/>
      <c r="ZR341" s="1087"/>
      <c r="ZS341" s="1087"/>
      <c r="ZT341" s="1087"/>
      <c r="ZU341" s="1087"/>
      <c r="ZV341" s="1087"/>
      <c r="ZW341" s="1087"/>
      <c r="ZX341" s="1087"/>
      <c r="ZY341" s="1087"/>
      <c r="ZZ341" s="1087"/>
      <c r="AAA341" s="1087"/>
      <c r="AAB341" s="1087"/>
      <c r="AAC341" s="1087"/>
      <c r="AAD341" s="1087"/>
      <c r="AAE341" s="1087"/>
      <c r="AAF341" s="1087"/>
      <c r="AAG341" s="1087"/>
      <c r="AAH341" s="1087"/>
      <c r="AAI341" s="1087"/>
      <c r="AAJ341" s="1087"/>
      <c r="AAK341" s="1087"/>
      <c r="AAL341" s="1087"/>
      <c r="AAM341" s="1087"/>
      <c r="AAN341" s="1087"/>
      <c r="AAO341" s="1087"/>
      <c r="AAP341" s="1087"/>
      <c r="AAQ341" s="1087"/>
      <c r="AAR341" s="1087"/>
      <c r="AAS341" s="1087"/>
      <c r="AAT341" s="1087"/>
      <c r="AAU341" s="1087"/>
      <c r="AAV341" s="1087"/>
      <c r="AAW341" s="1087"/>
      <c r="AAX341" s="1087"/>
      <c r="AAY341" s="1087"/>
      <c r="AAZ341" s="1087"/>
      <c r="ABA341" s="1087"/>
      <c r="ABB341" s="1087"/>
      <c r="ABC341" s="1087"/>
      <c r="ABD341" s="1087"/>
      <c r="ABE341" s="1087"/>
      <c r="ABF341" s="1087"/>
      <c r="ABG341" s="1087"/>
      <c r="ABH341" s="1087"/>
      <c r="ABI341" s="1087"/>
      <c r="ABJ341" s="1087"/>
      <c r="ABK341" s="1087"/>
      <c r="ABL341" s="1087"/>
      <c r="ABM341" s="1087"/>
      <c r="ABN341" s="1087"/>
      <c r="ABO341" s="1087"/>
      <c r="ABP341" s="1087"/>
      <c r="ABQ341" s="1087"/>
      <c r="ABR341" s="1087"/>
      <c r="ABS341" s="1087"/>
      <c r="ABT341" s="1087"/>
      <c r="ABU341" s="1087"/>
      <c r="ABV341" s="1087"/>
      <c r="ABW341" s="1087"/>
      <c r="ABX341" s="1087"/>
      <c r="ABY341" s="1087"/>
      <c r="ABZ341" s="1087"/>
      <c r="ACA341" s="1087"/>
      <c r="ACB341" s="1087"/>
      <c r="ACC341" s="1087"/>
      <c r="ACD341" s="1087"/>
      <c r="ACE341" s="1087"/>
      <c r="ACF341" s="1087"/>
      <c r="ACG341" s="1087"/>
      <c r="ACH341" s="1087"/>
      <c r="ACI341" s="1087"/>
      <c r="ACJ341" s="1087"/>
      <c r="ACK341" s="1087"/>
      <c r="ACL341" s="1087"/>
      <c r="ACM341" s="1087"/>
      <c r="ACN341" s="1087"/>
      <c r="ACO341" s="1087"/>
      <c r="ACP341" s="1087"/>
      <c r="ACQ341" s="1087"/>
      <c r="ACR341" s="1087"/>
      <c r="ACS341" s="1087"/>
      <c r="ACT341" s="1087"/>
      <c r="ACU341" s="1087"/>
      <c r="ACV341" s="1087"/>
      <c r="ACW341" s="1087"/>
      <c r="ACX341" s="1087"/>
      <c r="ACY341" s="1087"/>
      <c r="ACZ341" s="1087"/>
      <c r="ADA341" s="1087"/>
      <c r="ADB341" s="1087"/>
      <c r="ADC341" s="1087"/>
      <c r="ADD341" s="1087"/>
      <c r="ADE341" s="1087"/>
      <c r="ADF341" s="1087"/>
      <c r="ADG341" s="1087"/>
      <c r="ADH341" s="1087"/>
      <c r="ADI341" s="1087"/>
      <c r="ADJ341" s="1087"/>
      <c r="ADK341" s="1087"/>
      <c r="ADL341" s="1087"/>
      <c r="ADM341" s="1087"/>
      <c r="ADN341" s="1087"/>
      <c r="ADO341" s="1087"/>
      <c r="ADP341" s="1087"/>
      <c r="ADQ341" s="1087"/>
      <c r="ADR341" s="1087"/>
      <c r="ADS341" s="1087"/>
      <c r="ADT341" s="1087"/>
      <c r="ADU341" s="1087"/>
      <c r="ADV341" s="1087"/>
      <c r="ADW341" s="1087"/>
      <c r="ADX341" s="1087"/>
      <c r="ADY341" s="1087"/>
      <c r="ADZ341" s="1087"/>
      <c r="AEA341" s="1087"/>
      <c r="AEB341" s="1087"/>
      <c r="AEC341" s="1087"/>
      <c r="AED341" s="1087"/>
      <c r="AEE341" s="1087"/>
      <c r="AEF341" s="1087"/>
      <c r="AEG341" s="1087"/>
      <c r="AEH341" s="1087"/>
      <c r="AEI341" s="1087"/>
      <c r="AEJ341" s="1087"/>
      <c r="AEK341" s="1087"/>
      <c r="AEL341" s="1087"/>
      <c r="AEM341" s="1087"/>
      <c r="AEN341" s="1087"/>
      <c r="AEO341" s="1087"/>
      <c r="AEP341" s="1087"/>
      <c r="AEQ341" s="1087"/>
      <c r="AER341" s="1087"/>
      <c r="AES341" s="1087"/>
      <c r="AET341" s="1087"/>
      <c r="AEU341" s="1087"/>
      <c r="AEV341" s="1087"/>
      <c r="AEW341" s="1087"/>
      <c r="AEX341" s="1087"/>
      <c r="AEY341" s="1087"/>
      <c r="AEZ341" s="1087"/>
      <c r="AFA341" s="1087"/>
      <c r="AFB341" s="1087"/>
      <c r="AFC341" s="1087"/>
      <c r="AFD341" s="1087"/>
      <c r="AFE341" s="1087"/>
      <c r="AFF341" s="1087"/>
      <c r="AFG341" s="1087"/>
      <c r="AFH341" s="1087"/>
      <c r="AFI341" s="1087"/>
      <c r="AFJ341" s="1087"/>
      <c r="AFK341" s="1087"/>
      <c r="AFL341" s="1087"/>
      <c r="AFM341" s="1087"/>
      <c r="AFN341" s="1087"/>
      <c r="AFO341" s="1087"/>
      <c r="AFP341" s="1087"/>
      <c r="AFQ341" s="1087"/>
      <c r="AFR341" s="1087"/>
      <c r="AFS341" s="1087"/>
      <c r="AFT341" s="1087"/>
      <c r="AFU341" s="1087"/>
      <c r="AFV341" s="1087"/>
      <c r="AFW341" s="1087"/>
      <c r="AFX341" s="1087"/>
      <c r="AFY341" s="1087"/>
      <c r="AFZ341" s="1087"/>
      <c r="AGA341" s="1087"/>
      <c r="AGB341" s="1087"/>
      <c r="AGC341" s="1087"/>
      <c r="AGD341" s="1087"/>
      <c r="AGE341" s="1087"/>
      <c r="AGF341" s="1087"/>
      <c r="AGG341" s="1087"/>
      <c r="AGH341" s="1087"/>
      <c r="AGI341" s="1087"/>
      <c r="AGJ341" s="1087"/>
      <c r="AGK341" s="1087"/>
      <c r="AGL341" s="1087"/>
      <c r="AGM341" s="1087"/>
      <c r="AGN341" s="1087"/>
      <c r="AGO341" s="1087"/>
      <c r="AGP341" s="1087"/>
      <c r="AGQ341" s="1087"/>
      <c r="AGR341" s="1087"/>
      <c r="AGS341" s="1087"/>
      <c r="AGT341" s="1087"/>
      <c r="AGU341" s="1087"/>
      <c r="AGV341" s="1087"/>
      <c r="AGW341" s="1087"/>
      <c r="AGX341" s="1087"/>
      <c r="AGY341" s="1087"/>
      <c r="AGZ341" s="1087"/>
      <c r="AHA341" s="1087"/>
      <c r="AHB341" s="1087"/>
      <c r="AHC341" s="1087"/>
      <c r="AHD341" s="1087"/>
      <c r="AHE341" s="1087"/>
      <c r="AHF341" s="1087"/>
      <c r="AHG341" s="1087"/>
      <c r="AHH341" s="1087"/>
      <c r="AHI341" s="1087"/>
      <c r="AHJ341" s="1087"/>
      <c r="AHK341" s="1087"/>
      <c r="AHL341" s="1087"/>
      <c r="AHM341" s="1087"/>
      <c r="AHN341" s="1087"/>
      <c r="AHO341" s="1087"/>
      <c r="AHP341" s="1087"/>
      <c r="AHQ341" s="1087"/>
      <c r="AHR341" s="1087"/>
      <c r="AHS341" s="1087"/>
      <c r="AHT341" s="1087"/>
      <c r="AHU341" s="1087"/>
      <c r="AHV341" s="1087"/>
      <c r="AHW341" s="1087"/>
      <c r="AHX341" s="1087"/>
      <c r="AHY341" s="1087"/>
      <c r="AHZ341" s="1087"/>
      <c r="AIA341" s="1087"/>
      <c r="AIB341" s="1087"/>
      <c r="AIC341" s="1087"/>
      <c r="AID341" s="1087"/>
      <c r="AIE341" s="1087"/>
      <c r="AIF341" s="1087"/>
      <c r="AIG341" s="1087"/>
      <c r="AIH341" s="1087"/>
      <c r="AII341" s="1087"/>
      <c r="AIJ341" s="1087"/>
      <c r="AIK341" s="1087"/>
      <c r="AIL341" s="1087"/>
      <c r="AIM341" s="1087"/>
      <c r="AIN341" s="1087"/>
      <c r="AIO341" s="1087"/>
      <c r="AIP341" s="1087"/>
      <c r="AIQ341" s="1087"/>
      <c r="AIR341" s="1087"/>
      <c r="AIS341" s="1087"/>
      <c r="AIT341" s="1087"/>
      <c r="AIU341" s="1087"/>
      <c r="AIV341" s="1087"/>
      <c r="AIW341" s="1087"/>
      <c r="AIX341" s="1087"/>
      <c r="AIY341" s="1087"/>
      <c r="AIZ341" s="1087"/>
      <c r="AJA341" s="1087"/>
      <c r="AJB341" s="1087"/>
      <c r="AJC341" s="1087"/>
      <c r="AJD341" s="1087"/>
      <c r="AJE341" s="1087"/>
      <c r="AJF341" s="1087"/>
      <c r="AJG341" s="1087"/>
      <c r="AJH341" s="1087"/>
      <c r="AJI341" s="1087"/>
      <c r="AJJ341" s="1087"/>
      <c r="AJK341" s="1087"/>
      <c r="AJL341" s="1087"/>
      <c r="AJM341" s="1087"/>
      <c r="AJN341" s="1087"/>
      <c r="AJO341" s="1087"/>
      <c r="AJP341" s="1087"/>
      <c r="AJQ341" s="1087"/>
      <c r="AJR341" s="1087"/>
      <c r="AJS341" s="1087"/>
      <c r="AJT341" s="1087"/>
      <c r="AJU341" s="1087"/>
      <c r="AJV341" s="1087"/>
      <c r="AJW341" s="1087"/>
      <c r="AJX341" s="1087"/>
      <c r="AJY341" s="1087"/>
      <c r="AJZ341" s="1087"/>
      <c r="AKA341" s="1087"/>
      <c r="AKB341" s="1087"/>
      <c r="AKC341" s="1087"/>
      <c r="AKD341" s="1087"/>
      <c r="AKE341" s="1087"/>
      <c r="AKF341" s="1087"/>
      <c r="AKG341" s="1087"/>
      <c r="AKH341" s="1087"/>
      <c r="AKI341" s="1087"/>
      <c r="AKJ341" s="1087"/>
      <c r="AKK341" s="1087"/>
      <c r="AKL341" s="1087"/>
      <c r="AKM341" s="1087"/>
      <c r="AKN341" s="1087"/>
      <c r="AKO341" s="1087"/>
      <c r="AKP341" s="1087"/>
      <c r="AKQ341" s="1087"/>
      <c r="AKR341" s="1087"/>
      <c r="AKS341" s="1087"/>
      <c r="AKT341" s="1087"/>
      <c r="AKU341" s="1087"/>
      <c r="AKV341" s="1087"/>
      <c r="AKW341" s="1087"/>
      <c r="AKX341" s="1087"/>
      <c r="AKY341" s="1087"/>
      <c r="AKZ341" s="1087"/>
      <c r="ALA341" s="1087"/>
      <c r="ALB341" s="1087"/>
      <c r="ALC341" s="1087"/>
      <c r="ALD341" s="1087"/>
      <c r="ALE341" s="1087"/>
      <c r="ALF341" s="1087"/>
      <c r="ALG341" s="1087"/>
      <c r="ALH341" s="1087"/>
      <c r="ALI341" s="1087"/>
      <c r="ALJ341" s="1087"/>
      <c r="ALK341" s="1087"/>
      <c r="ALL341" s="1087"/>
      <c r="ALM341" s="1087"/>
      <c r="ALN341" s="1087"/>
      <c r="ALO341" s="1087"/>
      <c r="ALP341" s="1087"/>
      <c r="ALQ341" s="1087"/>
      <c r="ALR341" s="1087"/>
      <c r="ALS341" s="1087"/>
      <c r="ALT341" s="1087"/>
      <c r="ALU341" s="1087"/>
      <c r="ALV341" s="1087"/>
      <c r="ALW341" s="1087"/>
      <c r="ALX341" s="1087"/>
      <c r="ALY341" s="1087"/>
      <c r="ALZ341" s="1087"/>
      <c r="AMA341" s="1087"/>
      <c r="AMB341" s="1087"/>
      <c r="AMC341" s="1087"/>
      <c r="AMD341" s="1087"/>
      <c r="AME341" s="1087"/>
      <c r="AMF341" s="1087"/>
      <c r="AMG341" s="1087"/>
      <c r="AMH341" s="1087"/>
    </row>
    <row r="342" spans="1:1024" s="793" customFormat="1" ht="12" x14ac:dyDescent="0.2">
      <c r="A342" s="1113" t="s">
        <v>2951</v>
      </c>
      <c r="B342" s="793" t="s">
        <v>4917</v>
      </c>
      <c r="C342" s="1085">
        <v>79288000</v>
      </c>
      <c r="D342" s="1085">
        <v>749069.65</v>
      </c>
      <c r="E342" s="1085">
        <v>80037069.650000006</v>
      </c>
      <c r="F342" s="1085">
        <v>33443789.010000002</v>
      </c>
      <c r="G342" s="1085">
        <v>46593280.640000001</v>
      </c>
      <c r="H342" s="1357">
        <f t="shared" si="8"/>
        <v>0.41785374147565385</v>
      </c>
      <c r="I342" s="1087"/>
      <c r="J342" s="1087"/>
      <c r="K342" s="1087"/>
      <c r="L342" s="1087"/>
      <c r="M342" s="1087"/>
      <c r="N342" s="1087"/>
      <c r="O342" s="1087"/>
      <c r="P342" s="1087"/>
      <c r="Q342" s="1087"/>
      <c r="R342" s="1087"/>
      <c r="S342" s="1087"/>
      <c r="T342" s="1087"/>
      <c r="U342" s="1087"/>
      <c r="V342" s="1087"/>
      <c r="W342" s="1087"/>
      <c r="X342" s="1087"/>
      <c r="Y342" s="1087"/>
      <c r="Z342" s="1087"/>
      <c r="AA342" s="1087"/>
      <c r="AB342" s="1087"/>
      <c r="AC342" s="1087"/>
      <c r="AD342" s="1087"/>
      <c r="AE342" s="1087"/>
      <c r="AF342" s="1087"/>
      <c r="AG342" s="1087"/>
      <c r="AH342" s="1087"/>
      <c r="AI342" s="1087"/>
      <c r="AJ342" s="1087"/>
      <c r="AK342" s="1087"/>
      <c r="AL342" s="1087"/>
      <c r="AM342" s="1087"/>
      <c r="AN342" s="1087"/>
      <c r="AO342" s="1087"/>
      <c r="AP342" s="1087"/>
      <c r="AQ342" s="1087"/>
      <c r="AR342" s="1087"/>
      <c r="AS342" s="1087"/>
      <c r="AT342" s="1087"/>
      <c r="AU342" s="1087"/>
      <c r="AV342" s="1087"/>
      <c r="AW342" s="1087"/>
      <c r="AX342" s="1087"/>
      <c r="AY342" s="1087"/>
      <c r="AZ342" s="1087"/>
      <c r="BA342" s="1087"/>
      <c r="BB342" s="1087"/>
      <c r="BC342" s="1087"/>
      <c r="BD342" s="1087"/>
      <c r="BE342" s="1087"/>
      <c r="BF342" s="1087"/>
      <c r="BG342" s="1087"/>
      <c r="BH342" s="1087"/>
      <c r="BI342" s="1087"/>
      <c r="BJ342" s="1087"/>
      <c r="BK342" s="1087"/>
      <c r="BL342" s="1087"/>
      <c r="BM342" s="1087"/>
      <c r="BN342" s="1087"/>
      <c r="BO342" s="1087"/>
      <c r="BP342" s="1087"/>
      <c r="BQ342" s="1087"/>
      <c r="BR342" s="1087"/>
      <c r="BS342" s="1087"/>
      <c r="BT342" s="1087"/>
      <c r="BU342" s="1087"/>
      <c r="BV342" s="1087"/>
      <c r="BW342" s="1087"/>
      <c r="BX342" s="1087"/>
      <c r="BY342" s="1087"/>
      <c r="BZ342" s="1087"/>
      <c r="CA342" s="1087"/>
      <c r="CB342" s="1087"/>
      <c r="CC342" s="1087"/>
      <c r="CD342" s="1087"/>
      <c r="CE342" s="1087"/>
      <c r="CF342" s="1087"/>
      <c r="CG342" s="1087"/>
      <c r="CH342" s="1087"/>
      <c r="CI342" s="1087"/>
      <c r="CJ342" s="1087"/>
      <c r="CK342" s="1087"/>
      <c r="CL342" s="1087"/>
      <c r="CM342" s="1087"/>
      <c r="CN342" s="1087"/>
      <c r="CO342" s="1087"/>
      <c r="CP342" s="1087"/>
      <c r="CQ342" s="1087"/>
      <c r="CR342" s="1087"/>
      <c r="CS342" s="1087"/>
      <c r="CT342" s="1087"/>
      <c r="CU342" s="1087"/>
      <c r="CV342" s="1087"/>
      <c r="CW342" s="1087"/>
      <c r="CX342" s="1087"/>
      <c r="CY342" s="1087"/>
      <c r="CZ342" s="1087"/>
      <c r="DA342" s="1087"/>
      <c r="DB342" s="1087"/>
      <c r="DC342" s="1087"/>
      <c r="DD342" s="1087"/>
      <c r="DE342" s="1087"/>
      <c r="DF342" s="1087"/>
      <c r="DG342" s="1087"/>
      <c r="DH342" s="1087"/>
      <c r="DI342" s="1087"/>
      <c r="DJ342" s="1087"/>
      <c r="DK342" s="1087"/>
      <c r="DL342" s="1087"/>
      <c r="DM342" s="1087"/>
      <c r="DN342" s="1087"/>
      <c r="DO342" s="1087"/>
      <c r="DP342" s="1087"/>
      <c r="DQ342" s="1087"/>
      <c r="DR342" s="1087"/>
      <c r="DS342" s="1087"/>
      <c r="DT342" s="1087"/>
      <c r="DU342" s="1087"/>
      <c r="DV342" s="1087"/>
      <c r="DW342" s="1087"/>
      <c r="DX342" s="1087"/>
      <c r="DY342" s="1087"/>
      <c r="DZ342" s="1087"/>
      <c r="EA342" s="1087"/>
      <c r="EB342" s="1087"/>
      <c r="EC342" s="1087"/>
      <c r="ED342" s="1087"/>
      <c r="EE342" s="1087"/>
      <c r="EF342" s="1087"/>
      <c r="EG342" s="1087"/>
      <c r="EH342" s="1087"/>
      <c r="EI342" s="1087"/>
      <c r="EJ342" s="1087"/>
      <c r="EK342" s="1087"/>
      <c r="EL342" s="1087"/>
      <c r="EM342" s="1087"/>
      <c r="EN342" s="1087"/>
      <c r="EO342" s="1087"/>
      <c r="EP342" s="1087"/>
      <c r="EQ342" s="1087"/>
      <c r="ER342" s="1087"/>
      <c r="ES342" s="1087"/>
      <c r="ET342" s="1087"/>
      <c r="EU342" s="1087"/>
      <c r="EV342" s="1087"/>
      <c r="EW342" s="1087"/>
      <c r="EX342" s="1087"/>
      <c r="EY342" s="1087"/>
      <c r="EZ342" s="1087"/>
      <c r="FA342" s="1087"/>
      <c r="FB342" s="1087"/>
      <c r="FC342" s="1087"/>
      <c r="FD342" s="1087"/>
      <c r="FE342" s="1087"/>
      <c r="FF342" s="1087"/>
      <c r="FG342" s="1087"/>
      <c r="FH342" s="1087"/>
      <c r="FI342" s="1087"/>
      <c r="FJ342" s="1087"/>
      <c r="FK342" s="1087"/>
      <c r="FL342" s="1087"/>
      <c r="FM342" s="1087"/>
      <c r="FN342" s="1087"/>
      <c r="FO342" s="1087"/>
      <c r="FP342" s="1087"/>
      <c r="FQ342" s="1087"/>
      <c r="FR342" s="1087"/>
      <c r="FS342" s="1087"/>
      <c r="FT342" s="1087"/>
      <c r="FU342" s="1087"/>
      <c r="FV342" s="1087"/>
      <c r="FW342" s="1087"/>
      <c r="FX342" s="1087"/>
      <c r="FY342" s="1087"/>
      <c r="FZ342" s="1087"/>
      <c r="GA342" s="1087"/>
      <c r="GB342" s="1087"/>
      <c r="GC342" s="1087"/>
      <c r="GD342" s="1087"/>
      <c r="GE342" s="1087"/>
      <c r="GF342" s="1087"/>
      <c r="GG342" s="1087"/>
      <c r="GH342" s="1087"/>
      <c r="GI342" s="1087"/>
      <c r="GJ342" s="1087"/>
      <c r="GK342" s="1087"/>
      <c r="GL342" s="1087"/>
      <c r="GM342" s="1087"/>
      <c r="GN342" s="1087"/>
      <c r="GO342" s="1087"/>
      <c r="GP342" s="1087"/>
      <c r="GQ342" s="1087"/>
      <c r="GR342" s="1087"/>
      <c r="GS342" s="1087"/>
      <c r="GT342" s="1087"/>
      <c r="GU342" s="1087"/>
      <c r="GV342" s="1087"/>
      <c r="GW342" s="1087"/>
      <c r="GX342" s="1087"/>
      <c r="GY342" s="1087"/>
      <c r="GZ342" s="1087"/>
      <c r="HA342" s="1087"/>
      <c r="HB342" s="1087"/>
      <c r="HC342" s="1087"/>
      <c r="HD342" s="1087"/>
      <c r="HE342" s="1087"/>
      <c r="HF342" s="1087"/>
      <c r="HG342" s="1087"/>
      <c r="HH342" s="1087"/>
      <c r="HI342" s="1087"/>
      <c r="HJ342" s="1087"/>
      <c r="HK342" s="1087"/>
      <c r="HL342" s="1087"/>
      <c r="HM342" s="1087"/>
      <c r="HN342" s="1087"/>
      <c r="HO342" s="1087"/>
      <c r="HP342" s="1087"/>
      <c r="HQ342" s="1087"/>
      <c r="HR342" s="1087"/>
      <c r="HS342" s="1087"/>
      <c r="HT342" s="1087"/>
      <c r="HU342" s="1087"/>
      <c r="HV342" s="1087"/>
      <c r="HW342" s="1087"/>
      <c r="HX342" s="1087"/>
      <c r="HY342" s="1087"/>
      <c r="HZ342" s="1087"/>
      <c r="IA342" s="1087"/>
      <c r="IB342" s="1087"/>
      <c r="IC342" s="1087"/>
      <c r="ID342" s="1087"/>
      <c r="IE342" s="1087"/>
      <c r="IF342" s="1087"/>
      <c r="IG342" s="1087"/>
      <c r="IH342" s="1087"/>
      <c r="II342" s="1087"/>
      <c r="IJ342" s="1087"/>
      <c r="IK342" s="1087"/>
      <c r="IL342" s="1087"/>
      <c r="IM342" s="1087"/>
      <c r="IN342" s="1087"/>
      <c r="IO342" s="1087"/>
      <c r="IP342" s="1087"/>
      <c r="IQ342" s="1087"/>
      <c r="IR342" s="1087"/>
      <c r="IS342" s="1087"/>
      <c r="IT342" s="1087"/>
      <c r="IU342" s="1087"/>
      <c r="IV342" s="1087"/>
      <c r="IW342" s="1087"/>
      <c r="IX342" s="1087"/>
      <c r="IY342" s="1087"/>
      <c r="IZ342" s="1087"/>
      <c r="JA342" s="1087"/>
      <c r="JB342" s="1087"/>
      <c r="JC342" s="1087"/>
      <c r="JD342" s="1087"/>
      <c r="JE342" s="1087"/>
      <c r="JF342" s="1087"/>
      <c r="JG342" s="1087"/>
      <c r="JH342" s="1087"/>
      <c r="JI342" s="1087"/>
      <c r="JJ342" s="1087"/>
      <c r="JK342" s="1087"/>
      <c r="JL342" s="1087"/>
      <c r="JM342" s="1087"/>
      <c r="JN342" s="1087"/>
      <c r="JO342" s="1087"/>
      <c r="JP342" s="1087"/>
      <c r="JQ342" s="1087"/>
      <c r="JR342" s="1087"/>
      <c r="JS342" s="1087"/>
      <c r="JT342" s="1087"/>
      <c r="JU342" s="1087"/>
      <c r="JV342" s="1087"/>
      <c r="JW342" s="1087"/>
      <c r="JX342" s="1087"/>
      <c r="JY342" s="1087"/>
      <c r="JZ342" s="1087"/>
      <c r="KA342" s="1087"/>
      <c r="KB342" s="1087"/>
      <c r="KC342" s="1087"/>
      <c r="KD342" s="1087"/>
      <c r="KE342" s="1087"/>
      <c r="KF342" s="1087"/>
      <c r="KG342" s="1087"/>
      <c r="KH342" s="1087"/>
      <c r="KI342" s="1087"/>
      <c r="KJ342" s="1087"/>
      <c r="KK342" s="1087"/>
      <c r="KL342" s="1087"/>
      <c r="KM342" s="1087"/>
      <c r="KN342" s="1087"/>
      <c r="KO342" s="1087"/>
      <c r="KP342" s="1087"/>
      <c r="KQ342" s="1087"/>
      <c r="KR342" s="1087"/>
      <c r="KS342" s="1087"/>
      <c r="KT342" s="1087"/>
      <c r="KU342" s="1087"/>
      <c r="KV342" s="1087"/>
      <c r="KW342" s="1087"/>
      <c r="KX342" s="1087"/>
      <c r="KY342" s="1087"/>
      <c r="KZ342" s="1087"/>
      <c r="LA342" s="1087"/>
      <c r="LB342" s="1087"/>
      <c r="LC342" s="1087"/>
      <c r="LD342" s="1087"/>
      <c r="LE342" s="1087"/>
      <c r="LF342" s="1087"/>
      <c r="LG342" s="1087"/>
      <c r="LH342" s="1087"/>
      <c r="LI342" s="1087"/>
      <c r="LJ342" s="1087"/>
      <c r="LK342" s="1087"/>
      <c r="LL342" s="1087"/>
      <c r="LM342" s="1087"/>
      <c r="LN342" s="1087"/>
      <c r="LO342" s="1087"/>
      <c r="LP342" s="1087"/>
      <c r="LQ342" s="1087"/>
      <c r="LR342" s="1087"/>
      <c r="LS342" s="1087"/>
      <c r="LT342" s="1087"/>
      <c r="LU342" s="1087"/>
      <c r="LV342" s="1087"/>
      <c r="LW342" s="1087"/>
      <c r="LX342" s="1087"/>
      <c r="LY342" s="1087"/>
      <c r="LZ342" s="1087"/>
      <c r="MA342" s="1087"/>
      <c r="MB342" s="1087"/>
      <c r="MC342" s="1087"/>
      <c r="MD342" s="1087"/>
      <c r="ME342" s="1087"/>
      <c r="MF342" s="1087"/>
      <c r="MG342" s="1087"/>
      <c r="MH342" s="1087"/>
      <c r="MI342" s="1087"/>
      <c r="MJ342" s="1087"/>
      <c r="MK342" s="1087"/>
      <c r="ML342" s="1087"/>
      <c r="MM342" s="1087"/>
      <c r="MN342" s="1087"/>
      <c r="MO342" s="1087"/>
      <c r="MP342" s="1087"/>
      <c r="MQ342" s="1087"/>
      <c r="MR342" s="1087"/>
      <c r="MS342" s="1087"/>
      <c r="MT342" s="1087"/>
      <c r="MU342" s="1087"/>
      <c r="MV342" s="1087"/>
      <c r="MW342" s="1087"/>
      <c r="MX342" s="1087"/>
      <c r="MY342" s="1087"/>
      <c r="MZ342" s="1087"/>
      <c r="NA342" s="1087"/>
      <c r="NB342" s="1087"/>
      <c r="NC342" s="1087"/>
      <c r="ND342" s="1087"/>
      <c r="NE342" s="1087"/>
      <c r="NF342" s="1087"/>
      <c r="NG342" s="1087"/>
      <c r="NH342" s="1087"/>
      <c r="NI342" s="1087"/>
      <c r="NJ342" s="1087"/>
      <c r="NK342" s="1087"/>
      <c r="NL342" s="1087"/>
      <c r="NM342" s="1087"/>
      <c r="NN342" s="1087"/>
      <c r="NO342" s="1087"/>
      <c r="NP342" s="1087"/>
      <c r="NQ342" s="1087"/>
      <c r="NR342" s="1087"/>
      <c r="NS342" s="1087"/>
      <c r="NT342" s="1087"/>
      <c r="NU342" s="1087"/>
      <c r="NV342" s="1087"/>
      <c r="NW342" s="1087"/>
      <c r="NX342" s="1087"/>
      <c r="NY342" s="1087"/>
      <c r="NZ342" s="1087"/>
      <c r="OA342" s="1087"/>
      <c r="OB342" s="1087"/>
      <c r="OC342" s="1087"/>
      <c r="OD342" s="1087"/>
      <c r="OE342" s="1087"/>
      <c r="OF342" s="1087"/>
      <c r="OG342" s="1087"/>
      <c r="OH342" s="1087"/>
      <c r="OI342" s="1087"/>
      <c r="OJ342" s="1087"/>
      <c r="OK342" s="1087"/>
      <c r="OL342" s="1087"/>
      <c r="OM342" s="1087"/>
      <c r="ON342" s="1087"/>
      <c r="OO342" s="1087"/>
      <c r="OP342" s="1087"/>
      <c r="OQ342" s="1087"/>
      <c r="OR342" s="1087"/>
      <c r="OS342" s="1087"/>
      <c r="OT342" s="1087"/>
      <c r="OU342" s="1087"/>
      <c r="OV342" s="1087"/>
      <c r="OW342" s="1087"/>
      <c r="OX342" s="1087"/>
      <c r="OY342" s="1087"/>
      <c r="OZ342" s="1087"/>
      <c r="PA342" s="1087"/>
      <c r="PB342" s="1087"/>
      <c r="PC342" s="1087"/>
      <c r="PD342" s="1087"/>
      <c r="PE342" s="1087"/>
      <c r="PF342" s="1087"/>
      <c r="PG342" s="1087"/>
      <c r="PH342" s="1087"/>
      <c r="PI342" s="1087"/>
      <c r="PJ342" s="1087"/>
      <c r="PK342" s="1087"/>
      <c r="PL342" s="1087"/>
      <c r="PM342" s="1087"/>
      <c r="PN342" s="1087"/>
      <c r="PO342" s="1087"/>
      <c r="PP342" s="1087"/>
      <c r="PQ342" s="1087"/>
      <c r="PR342" s="1087"/>
      <c r="PS342" s="1087"/>
      <c r="PT342" s="1087"/>
      <c r="PU342" s="1087"/>
      <c r="PV342" s="1087"/>
      <c r="PW342" s="1087"/>
      <c r="PX342" s="1087"/>
      <c r="PY342" s="1087"/>
      <c r="PZ342" s="1087"/>
      <c r="QA342" s="1087"/>
      <c r="QB342" s="1087"/>
      <c r="QC342" s="1087"/>
      <c r="QD342" s="1087"/>
      <c r="QE342" s="1087"/>
      <c r="QF342" s="1087"/>
      <c r="QG342" s="1087"/>
      <c r="QH342" s="1087"/>
      <c r="QI342" s="1087"/>
      <c r="QJ342" s="1087"/>
      <c r="QK342" s="1087"/>
      <c r="QL342" s="1087"/>
      <c r="QM342" s="1087"/>
      <c r="QN342" s="1087"/>
      <c r="QO342" s="1087"/>
      <c r="QP342" s="1087"/>
      <c r="QQ342" s="1087"/>
      <c r="QR342" s="1087"/>
      <c r="QS342" s="1087"/>
      <c r="QT342" s="1087"/>
      <c r="QU342" s="1087"/>
      <c r="QV342" s="1087"/>
      <c r="QW342" s="1087"/>
      <c r="QX342" s="1087"/>
      <c r="QY342" s="1087"/>
      <c r="QZ342" s="1087"/>
      <c r="RA342" s="1087"/>
      <c r="RB342" s="1087"/>
      <c r="RC342" s="1087"/>
      <c r="RD342" s="1087"/>
      <c r="RE342" s="1087"/>
      <c r="RF342" s="1087"/>
      <c r="RG342" s="1087"/>
      <c r="RH342" s="1087"/>
      <c r="RI342" s="1087"/>
      <c r="RJ342" s="1087"/>
      <c r="RK342" s="1087"/>
      <c r="RL342" s="1087"/>
      <c r="RM342" s="1087"/>
      <c r="RN342" s="1087"/>
      <c r="RO342" s="1087"/>
      <c r="RP342" s="1087"/>
      <c r="RQ342" s="1087"/>
      <c r="RR342" s="1087"/>
      <c r="RS342" s="1087"/>
      <c r="RT342" s="1087"/>
      <c r="RU342" s="1087"/>
      <c r="RV342" s="1087"/>
      <c r="RW342" s="1087"/>
      <c r="RX342" s="1087"/>
      <c r="RY342" s="1087"/>
      <c r="RZ342" s="1087"/>
      <c r="SA342" s="1087"/>
      <c r="SB342" s="1087"/>
      <c r="SC342" s="1087"/>
      <c r="SD342" s="1087"/>
      <c r="SE342" s="1087"/>
      <c r="SF342" s="1087"/>
      <c r="SG342" s="1087"/>
      <c r="SH342" s="1087"/>
      <c r="SI342" s="1087"/>
      <c r="SJ342" s="1087"/>
      <c r="SK342" s="1087"/>
      <c r="SL342" s="1087"/>
      <c r="SM342" s="1087"/>
      <c r="SN342" s="1087"/>
      <c r="SO342" s="1087"/>
      <c r="SP342" s="1087"/>
      <c r="SQ342" s="1087"/>
      <c r="SR342" s="1087"/>
      <c r="SS342" s="1087"/>
      <c r="ST342" s="1087"/>
      <c r="SU342" s="1087"/>
      <c r="SV342" s="1087"/>
      <c r="SW342" s="1087"/>
      <c r="SX342" s="1087"/>
      <c r="SY342" s="1087"/>
      <c r="SZ342" s="1087"/>
      <c r="TA342" s="1087"/>
      <c r="TB342" s="1087"/>
      <c r="TC342" s="1087"/>
      <c r="TD342" s="1087"/>
      <c r="TE342" s="1087"/>
      <c r="TF342" s="1087"/>
      <c r="TG342" s="1087"/>
      <c r="TH342" s="1087"/>
      <c r="TI342" s="1087"/>
      <c r="TJ342" s="1087"/>
      <c r="TK342" s="1087"/>
      <c r="TL342" s="1087"/>
      <c r="TM342" s="1087"/>
      <c r="TN342" s="1087"/>
      <c r="TO342" s="1087"/>
      <c r="TP342" s="1087"/>
      <c r="TQ342" s="1087"/>
      <c r="TR342" s="1087"/>
      <c r="TS342" s="1087"/>
      <c r="TT342" s="1087"/>
      <c r="TU342" s="1087"/>
      <c r="TV342" s="1087"/>
      <c r="TW342" s="1087"/>
      <c r="TX342" s="1087"/>
      <c r="TY342" s="1087"/>
      <c r="TZ342" s="1087"/>
      <c r="UA342" s="1087"/>
      <c r="UB342" s="1087"/>
      <c r="UC342" s="1087"/>
      <c r="UD342" s="1087"/>
      <c r="UE342" s="1087"/>
      <c r="UF342" s="1087"/>
      <c r="UG342" s="1087"/>
      <c r="UH342" s="1087"/>
      <c r="UI342" s="1087"/>
      <c r="UJ342" s="1087"/>
      <c r="UK342" s="1087"/>
      <c r="UL342" s="1087"/>
      <c r="UM342" s="1087"/>
      <c r="UN342" s="1087"/>
      <c r="UO342" s="1087"/>
      <c r="UP342" s="1087"/>
      <c r="UQ342" s="1087"/>
      <c r="UR342" s="1087"/>
      <c r="US342" s="1087"/>
      <c r="UT342" s="1087"/>
      <c r="UU342" s="1087"/>
      <c r="UV342" s="1087"/>
      <c r="UW342" s="1087"/>
      <c r="UX342" s="1087"/>
      <c r="UY342" s="1087"/>
      <c r="UZ342" s="1087"/>
      <c r="VA342" s="1087"/>
      <c r="VB342" s="1087"/>
      <c r="VC342" s="1087"/>
      <c r="VD342" s="1087"/>
      <c r="VE342" s="1087"/>
      <c r="VF342" s="1087"/>
      <c r="VG342" s="1087"/>
      <c r="VH342" s="1087"/>
      <c r="VI342" s="1087"/>
      <c r="VJ342" s="1087"/>
      <c r="VK342" s="1087"/>
      <c r="VL342" s="1087"/>
      <c r="VM342" s="1087"/>
      <c r="VN342" s="1087"/>
      <c r="VO342" s="1087"/>
      <c r="VP342" s="1087"/>
      <c r="VQ342" s="1087"/>
      <c r="VR342" s="1087"/>
      <c r="VS342" s="1087"/>
      <c r="VT342" s="1087"/>
      <c r="VU342" s="1087"/>
      <c r="VV342" s="1087"/>
      <c r="VW342" s="1087"/>
      <c r="VX342" s="1087"/>
      <c r="VY342" s="1087"/>
      <c r="VZ342" s="1087"/>
      <c r="WA342" s="1087"/>
      <c r="WB342" s="1087"/>
      <c r="WC342" s="1087"/>
      <c r="WD342" s="1087"/>
      <c r="WE342" s="1087"/>
      <c r="WF342" s="1087"/>
      <c r="WG342" s="1087"/>
      <c r="WH342" s="1087"/>
      <c r="WI342" s="1087"/>
      <c r="WJ342" s="1087"/>
      <c r="WK342" s="1087"/>
      <c r="WL342" s="1087"/>
      <c r="WM342" s="1087"/>
      <c r="WN342" s="1087"/>
      <c r="WO342" s="1087"/>
      <c r="WP342" s="1087"/>
      <c r="WQ342" s="1087"/>
      <c r="WR342" s="1087"/>
      <c r="WS342" s="1087"/>
      <c r="WT342" s="1087"/>
      <c r="WU342" s="1087"/>
      <c r="WV342" s="1087"/>
      <c r="WW342" s="1087"/>
      <c r="WX342" s="1087"/>
      <c r="WY342" s="1087"/>
      <c r="WZ342" s="1087"/>
      <c r="XA342" s="1087"/>
      <c r="XB342" s="1087"/>
      <c r="XC342" s="1087"/>
      <c r="XD342" s="1087"/>
      <c r="XE342" s="1087"/>
      <c r="XF342" s="1087"/>
      <c r="XG342" s="1087"/>
      <c r="XH342" s="1087"/>
      <c r="XI342" s="1087"/>
      <c r="XJ342" s="1087"/>
      <c r="XK342" s="1087"/>
      <c r="XL342" s="1087"/>
      <c r="XM342" s="1087"/>
      <c r="XN342" s="1087"/>
      <c r="XO342" s="1087"/>
      <c r="XP342" s="1087"/>
      <c r="XQ342" s="1087"/>
      <c r="XR342" s="1087"/>
      <c r="XS342" s="1087"/>
      <c r="XT342" s="1087"/>
      <c r="XU342" s="1087"/>
      <c r="XV342" s="1087"/>
      <c r="XW342" s="1087"/>
      <c r="XX342" s="1087"/>
      <c r="XY342" s="1087"/>
      <c r="XZ342" s="1087"/>
      <c r="YA342" s="1087"/>
      <c r="YB342" s="1087"/>
      <c r="YC342" s="1087"/>
      <c r="YD342" s="1087"/>
      <c r="YE342" s="1087"/>
      <c r="YF342" s="1087"/>
      <c r="YG342" s="1087"/>
      <c r="YH342" s="1087"/>
      <c r="YI342" s="1087"/>
      <c r="YJ342" s="1087"/>
      <c r="YK342" s="1087"/>
      <c r="YL342" s="1087"/>
      <c r="YM342" s="1087"/>
      <c r="YN342" s="1087"/>
      <c r="YO342" s="1087"/>
      <c r="YP342" s="1087"/>
      <c r="YQ342" s="1087"/>
      <c r="YR342" s="1087"/>
      <c r="YS342" s="1087"/>
      <c r="YT342" s="1087"/>
      <c r="YU342" s="1087"/>
      <c r="YV342" s="1087"/>
      <c r="YW342" s="1087"/>
      <c r="YX342" s="1087"/>
      <c r="YY342" s="1087"/>
      <c r="YZ342" s="1087"/>
      <c r="ZA342" s="1087"/>
      <c r="ZB342" s="1087"/>
      <c r="ZC342" s="1087"/>
      <c r="ZD342" s="1087"/>
      <c r="ZE342" s="1087"/>
      <c r="ZF342" s="1087"/>
      <c r="ZG342" s="1087"/>
      <c r="ZH342" s="1087"/>
      <c r="ZI342" s="1087"/>
      <c r="ZJ342" s="1087"/>
      <c r="ZK342" s="1087"/>
      <c r="ZL342" s="1087"/>
      <c r="ZM342" s="1087"/>
      <c r="ZN342" s="1087"/>
      <c r="ZO342" s="1087"/>
      <c r="ZP342" s="1087"/>
      <c r="ZQ342" s="1087"/>
      <c r="ZR342" s="1087"/>
      <c r="ZS342" s="1087"/>
      <c r="ZT342" s="1087"/>
      <c r="ZU342" s="1087"/>
      <c r="ZV342" s="1087"/>
      <c r="ZW342" s="1087"/>
      <c r="ZX342" s="1087"/>
      <c r="ZY342" s="1087"/>
      <c r="ZZ342" s="1087"/>
      <c r="AAA342" s="1087"/>
      <c r="AAB342" s="1087"/>
      <c r="AAC342" s="1087"/>
      <c r="AAD342" s="1087"/>
      <c r="AAE342" s="1087"/>
      <c r="AAF342" s="1087"/>
      <c r="AAG342" s="1087"/>
      <c r="AAH342" s="1087"/>
      <c r="AAI342" s="1087"/>
      <c r="AAJ342" s="1087"/>
      <c r="AAK342" s="1087"/>
      <c r="AAL342" s="1087"/>
      <c r="AAM342" s="1087"/>
      <c r="AAN342" s="1087"/>
      <c r="AAO342" s="1087"/>
      <c r="AAP342" s="1087"/>
      <c r="AAQ342" s="1087"/>
      <c r="AAR342" s="1087"/>
      <c r="AAS342" s="1087"/>
      <c r="AAT342" s="1087"/>
      <c r="AAU342" s="1087"/>
      <c r="AAV342" s="1087"/>
      <c r="AAW342" s="1087"/>
      <c r="AAX342" s="1087"/>
      <c r="AAY342" s="1087"/>
      <c r="AAZ342" s="1087"/>
      <c r="ABA342" s="1087"/>
      <c r="ABB342" s="1087"/>
      <c r="ABC342" s="1087"/>
      <c r="ABD342" s="1087"/>
      <c r="ABE342" s="1087"/>
      <c r="ABF342" s="1087"/>
      <c r="ABG342" s="1087"/>
      <c r="ABH342" s="1087"/>
      <c r="ABI342" s="1087"/>
      <c r="ABJ342" s="1087"/>
      <c r="ABK342" s="1087"/>
      <c r="ABL342" s="1087"/>
      <c r="ABM342" s="1087"/>
      <c r="ABN342" s="1087"/>
      <c r="ABO342" s="1087"/>
      <c r="ABP342" s="1087"/>
      <c r="ABQ342" s="1087"/>
      <c r="ABR342" s="1087"/>
      <c r="ABS342" s="1087"/>
      <c r="ABT342" s="1087"/>
      <c r="ABU342" s="1087"/>
      <c r="ABV342" s="1087"/>
      <c r="ABW342" s="1087"/>
      <c r="ABX342" s="1087"/>
      <c r="ABY342" s="1087"/>
      <c r="ABZ342" s="1087"/>
      <c r="ACA342" s="1087"/>
      <c r="ACB342" s="1087"/>
      <c r="ACC342" s="1087"/>
      <c r="ACD342" s="1087"/>
      <c r="ACE342" s="1087"/>
      <c r="ACF342" s="1087"/>
      <c r="ACG342" s="1087"/>
      <c r="ACH342" s="1087"/>
      <c r="ACI342" s="1087"/>
      <c r="ACJ342" s="1087"/>
      <c r="ACK342" s="1087"/>
      <c r="ACL342" s="1087"/>
      <c r="ACM342" s="1087"/>
      <c r="ACN342" s="1087"/>
      <c r="ACO342" s="1087"/>
      <c r="ACP342" s="1087"/>
      <c r="ACQ342" s="1087"/>
      <c r="ACR342" s="1087"/>
      <c r="ACS342" s="1087"/>
      <c r="ACT342" s="1087"/>
      <c r="ACU342" s="1087"/>
      <c r="ACV342" s="1087"/>
      <c r="ACW342" s="1087"/>
      <c r="ACX342" s="1087"/>
      <c r="ACY342" s="1087"/>
      <c r="ACZ342" s="1087"/>
      <c r="ADA342" s="1087"/>
      <c r="ADB342" s="1087"/>
      <c r="ADC342" s="1087"/>
      <c r="ADD342" s="1087"/>
      <c r="ADE342" s="1087"/>
      <c r="ADF342" s="1087"/>
      <c r="ADG342" s="1087"/>
      <c r="ADH342" s="1087"/>
      <c r="ADI342" s="1087"/>
      <c r="ADJ342" s="1087"/>
      <c r="ADK342" s="1087"/>
      <c r="ADL342" s="1087"/>
      <c r="ADM342" s="1087"/>
      <c r="ADN342" s="1087"/>
      <c r="ADO342" s="1087"/>
      <c r="ADP342" s="1087"/>
      <c r="ADQ342" s="1087"/>
      <c r="ADR342" s="1087"/>
      <c r="ADS342" s="1087"/>
      <c r="ADT342" s="1087"/>
      <c r="ADU342" s="1087"/>
      <c r="ADV342" s="1087"/>
      <c r="ADW342" s="1087"/>
      <c r="ADX342" s="1087"/>
      <c r="ADY342" s="1087"/>
      <c r="ADZ342" s="1087"/>
      <c r="AEA342" s="1087"/>
      <c r="AEB342" s="1087"/>
      <c r="AEC342" s="1087"/>
      <c r="AED342" s="1087"/>
      <c r="AEE342" s="1087"/>
      <c r="AEF342" s="1087"/>
      <c r="AEG342" s="1087"/>
      <c r="AEH342" s="1087"/>
      <c r="AEI342" s="1087"/>
      <c r="AEJ342" s="1087"/>
      <c r="AEK342" s="1087"/>
      <c r="AEL342" s="1087"/>
      <c r="AEM342" s="1087"/>
      <c r="AEN342" s="1087"/>
      <c r="AEO342" s="1087"/>
      <c r="AEP342" s="1087"/>
      <c r="AEQ342" s="1087"/>
      <c r="AER342" s="1087"/>
      <c r="AES342" s="1087"/>
      <c r="AET342" s="1087"/>
      <c r="AEU342" s="1087"/>
      <c r="AEV342" s="1087"/>
      <c r="AEW342" s="1087"/>
      <c r="AEX342" s="1087"/>
      <c r="AEY342" s="1087"/>
      <c r="AEZ342" s="1087"/>
      <c r="AFA342" s="1087"/>
      <c r="AFB342" s="1087"/>
      <c r="AFC342" s="1087"/>
      <c r="AFD342" s="1087"/>
      <c r="AFE342" s="1087"/>
      <c r="AFF342" s="1087"/>
      <c r="AFG342" s="1087"/>
      <c r="AFH342" s="1087"/>
      <c r="AFI342" s="1087"/>
      <c r="AFJ342" s="1087"/>
      <c r="AFK342" s="1087"/>
      <c r="AFL342" s="1087"/>
      <c r="AFM342" s="1087"/>
      <c r="AFN342" s="1087"/>
      <c r="AFO342" s="1087"/>
      <c r="AFP342" s="1087"/>
      <c r="AFQ342" s="1087"/>
      <c r="AFR342" s="1087"/>
      <c r="AFS342" s="1087"/>
      <c r="AFT342" s="1087"/>
      <c r="AFU342" s="1087"/>
      <c r="AFV342" s="1087"/>
      <c r="AFW342" s="1087"/>
      <c r="AFX342" s="1087"/>
      <c r="AFY342" s="1087"/>
      <c r="AFZ342" s="1087"/>
      <c r="AGA342" s="1087"/>
      <c r="AGB342" s="1087"/>
      <c r="AGC342" s="1087"/>
      <c r="AGD342" s="1087"/>
      <c r="AGE342" s="1087"/>
      <c r="AGF342" s="1087"/>
      <c r="AGG342" s="1087"/>
      <c r="AGH342" s="1087"/>
      <c r="AGI342" s="1087"/>
      <c r="AGJ342" s="1087"/>
      <c r="AGK342" s="1087"/>
      <c r="AGL342" s="1087"/>
      <c r="AGM342" s="1087"/>
      <c r="AGN342" s="1087"/>
      <c r="AGO342" s="1087"/>
      <c r="AGP342" s="1087"/>
      <c r="AGQ342" s="1087"/>
      <c r="AGR342" s="1087"/>
      <c r="AGS342" s="1087"/>
      <c r="AGT342" s="1087"/>
      <c r="AGU342" s="1087"/>
      <c r="AGV342" s="1087"/>
      <c r="AGW342" s="1087"/>
      <c r="AGX342" s="1087"/>
      <c r="AGY342" s="1087"/>
      <c r="AGZ342" s="1087"/>
      <c r="AHA342" s="1087"/>
      <c r="AHB342" s="1087"/>
      <c r="AHC342" s="1087"/>
      <c r="AHD342" s="1087"/>
      <c r="AHE342" s="1087"/>
      <c r="AHF342" s="1087"/>
      <c r="AHG342" s="1087"/>
      <c r="AHH342" s="1087"/>
      <c r="AHI342" s="1087"/>
      <c r="AHJ342" s="1087"/>
      <c r="AHK342" s="1087"/>
      <c r="AHL342" s="1087"/>
      <c r="AHM342" s="1087"/>
      <c r="AHN342" s="1087"/>
      <c r="AHO342" s="1087"/>
      <c r="AHP342" s="1087"/>
      <c r="AHQ342" s="1087"/>
      <c r="AHR342" s="1087"/>
      <c r="AHS342" s="1087"/>
      <c r="AHT342" s="1087"/>
      <c r="AHU342" s="1087"/>
      <c r="AHV342" s="1087"/>
      <c r="AHW342" s="1087"/>
      <c r="AHX342" s="1087"/>
      <c r="AHY342" s="1087"/>
      <c r="AHZ342" s="1087"/>
      <c r="AIA342" s="1087"/>
      <c r="AIB342" s="1087"/>
      <c r="AIC342" s="1087"/>
      <c r="AID342" s="1087"/>
      <c r="AIE342" s="1087"/>
      <c r="AIF342" s="1087"/>
      <c r="AIG342" s="1087"/>
      <c r="AIH342" s="1087"/>
      <c r="AII342" s="1087"/>
      <c r="AIJ342" s="1087"/>
      <c r="AIK342" s="1087"/>
      <c r="AIL342" s="1087"/>
      <c r="AIM342" s="1087"/>
      <c r="AIN342" s="1087"/>
      <c r="AIO342" s="1087"/>
      <c r="AIP342" s="1087"/>
      <c r="AIQ342" s="1087"/>
      <c r="AIR342" s="1087"/>
      <c r="AIS342" s="1087"/>
      <c r="AIT342" s="1087"/>
      <c r="AIU342" s="1087"/>
      <c r="AIV342" s="1087"/>
      <c r="AIW342" s="1087"/>
      <c r="AIX342" s="1087"/>
      <c r="AIY342" s="1087"/>
      <c r="AIZ342" s="1087"/>
      <c r="AJA342" s="1087"/>
      <c r="AJB342" s="1087"/>
      <c r="AJC342" s="1087"/>
      <c r="AJD342" s="1087"/>
      <c r="AJE342" s="1087"/>
      <c r="AJF342" s="1087"/>
      <c r="AJG342" s="1087"/>
      <c r="AJH342" s="1087"/>
      <c r="AJI342" s="1087"/>
      <c r="AJJ342" s="1087"/>
      <c r="AJK342" s="1087"/>
      <c r="AJL342" s="1087"/>
      <c r="AJM342" s="1087"/>
      <c r="AJN342" s="1087"/>
      <c r="AJO342" s="1087"/>
      <c r="AJP342" s="1087"/>
      <c r="AJQ342" s="1087"/>
      <c r="AJR342" s="1087"/>
      <c r="AJS342" s="1087"/>
      <c r="AJT342" s="1087"/>
      <c r="AJU342" s="1087"/>
      <c r="AJV342" s="1087"/>
      <c r="AJW342" s="1087"/>
      <c r="AJX342" s="1087"/>
      <c r="AJY342" s="1087"/>
      <c r="AJZ342" s="1087"/>
      <c r="AKA342" s="1087"/>
      <c r="AKB342" s="1087"/>
      <c r="AKC342" s="1087"/>
      <c r="AKD342" s="1087"/>
      <c r="AKE342" s="1087"/>
      <c r="AKF342" s="1087"/>
      <c r="AKG342" s="1087"/>
      <c r="AKH342" s="1087"/>
      <c r="AKI342" s="1087"/>
      <c r="AKJ342" s="1087"/>
      <c r="AKK342" s="1087"/>
      <c r="AKL342" s="1087"/>
      <c r="AKM342" s="1087"/>
      <c r="AKN342" s="1087"/>
      <c r="AKO342" s="1087"/>
      <c r="AKP342" s="1087"/>
      <c r="AKQ342" s="1087"/>
      <c r="AKR342" s="1087"/>
      <c r="AKS342" s="1087"/>
      <c r="AKT342" s="1087"/>
      <c r="AKU342" s="1087"/>
      <c r="AKV342" s="1087"/>
      <c r="AKW342" s="1087"/>
      <c r="AKX342" s="1087"/>
      <c r="AKY342" s="1087"/>
      <c r="AKZ342" s="1087"/>
      <c r="ALA342" s="1087"/>
      <c r="ALB342" s="1087"/>
      <c r="ALC342" s="1087"/>
      <c r="ALD342" s="1087"/>
      <c r="ALE342" s="1087"/>
      <c r="ALF342" s="1087"/>
      <c r="ALG342" s="1087"/>
      <c r="ALH342" s="1087"/>
      <c r="ALI342" s="1087"/>
      <c r="ALJ342" s="1087"/>
      <c r="ALK342" s="1087"/>
      <c r="ALL342" s="1087"/>
      <c r="ALM342" s="1087"/>
      <c r="ALN342" s="1087"/>
      <c r="ALO342" s="1087"/>
      <c r="ALP342" s="1087"/>
      <c r="ALQ342" s="1087"/>
      <c r="ALR342" s="1087"/>
      <c r="ALS342" s="1087"/>
      <c r="ALT342" s="1087"/>
      <c r="ALU342" s="1087"/>
      <c r="ALV342" s="1087"/>
      <c r="ALW342" s="1087"/>
      <c r="ALX342" s="1087"/>
      <c r="ALY342" s="1087"/>
      <c r="ALZ342" s="1087"/>
      <c r="AMA342" s="1087"/>
      <c r="AMB342" s="1087"/>
      <c r="AMC342" s="1087"/>
      <c r="AMD342" s="1087"/>
      <c r="AME342" s="1087"/>
      <c r="AMF342" s="1087"/>
      <c r="AMG342" s="1087"/>
      <c r="AMH342" s="1087"/>
    </row>
    <row r="343" spans="1:1024" s="793" customFormat="1" ht="12" x14ac:dyDescent="0.2">
      <c r="A343" s="1113"/>
      <c r="C343" s="1085"/>
      <c r="D343" s="1085"/>
      <c r="E343" s="1085"/>
      <c r="F343" s="1085"/>
      <c r="G343" s="1085"/>
      <c r="H343" s="1357"/>
      <c r="I343" s="1087"/>
      <c r="J343" s="1087"/>
      <c r="K343" s="1087"/>
      <c r="L343" s="1087"/>
      <c r="M343" s="1087"/>
      <c r="N343" s="1087"/>
      <c r="O343" s="1087"/>
      <c r="P343" s="1087"/>
      <c r="Q343" s="1087"/>
      <c r="R343" s="1087"/>
      <c r="S343" s="1087"/>
      <c r="T343" s="1087"/>
      <c r="U343" s="1087"/>
      <c r="V343" s="1087"/>
      <c r="W343" s="1087"/>
      <c r="X343" s="1087"/>
      <c r="Y343" s="1087"/>
      <c r="Z343" s="1087"/>
      <c r="AA343" s="1087"/>
      <c r="AB343" s="1087"/>
      <c r="AC343" s="1087"/>
      <c r="AD343" s="1087"/>
      <c r="AE343" s="1087"/>
      <c r="AF343" s="1087"/>
      <c r="AG343" s="1087"/>
      <c r="AH343" s="1087"/>
      <c r="AI343" s="1087"/>
      <c r="AJ343" s="1087"/>
      <c r="AK343" s="1087"/>
      <c r="AL343" s="1087"/>
      <c r="AM343" s="1087"/>
      <c r="AN343" s="1087"/>
      <c r="AO343" s="1087"/>
      <c r="AP343" s="1087"/>
      <c r="AQ343" s="1087"/>
      <c r="AR343" s="1087"/>
      <c r="AS343" s="1087"/>
      <c r="AT343" s="1087"/>
      <c r="AU343" s="1087"/>
      <c r="AV343" s="1087"/>
      <c r="AW343" s="1087"/>
      <c r="AX343" s="1087"/>
      <c r="AY343" s="1087"/>
      <c r="AZ343" s="1087"/>
      <c r="BA343" s="1087"/>
      <c r="BB343" s="1087"/>
      <c r="BC343" s="1087"/>
      <c r="BD343" s="1087"/>
      <c r="BE343" s="1087"/>
      <c r="BF343" s="1087"/>
      <c r="BG343" s="1087"/>
      <c r="BH343" s="1087"/>
      <c r="BI343" s="1087"/>
      <c r="BJ343" s="1087"/>
      <c r="BK343" s="1087"/>
      <c r="BL343" s="1087"/>
      <c r="BM343" s="1087"/>
      <c r="BN343" s="1087"/>
      <c r="BO343" s="1087"/>
      <c r="BP343" s="1087"/>
      <c r="BQ343" s="1087"/>
      <c r="BR343" s="1087"/>
      <c r="BS343" s="1087"/>
      <c r="BT343" s="1087"/>
      <c r="BU343" s="1087"/>
      <c r="BV343" s="1087"/>
      <c r="BW343" s="1087"/>
      <c r="BX343" s="1087"/>
      <c r="BY343" s="1087"/>
      <c r="BZ343" s="1087"/>
      <c r="CA343" s="1087"/>
      <c r="CB343" s="1087"/>
      <c r="CC343" s="1087"/>
      <c r="CD343" s="1087"/>
      <c r="CE343" s="1087"/>
      <c r="CF343" s="1087"/>
      <c r="CG343" s="1087"/>
      <c r="CH343" s="1087"/>
      <c r="CI343" s="1087"/>
      <c r="CJ343" s="1087"/>
      <c r="CK343" s="1087"/>
      <c r="CL343" s="1087"/>
      <c r="CM343" s="1087"/>
      <c r="CN343" s="1087"/>
      <c r="CO343" s="1087"/>
      <c r="CP343" s="1087"/>
      <c r="CQ343" s="1087"/>
      <c r="CR343" s="1087"/>
      <c r="CS343" s="1087"/>
      <c r="CT343" s="1087"/>
      <c r="CU343" s="1087"/>
      <c r="CV343" s="1087"/>
      <c r="CW343" s="1087"/>
      <c r="CX343" s="1087"/>
      <c r="CY343" s="1087"/>
      <c r="CZ343" s="1087"/>
      <c r="DA343" s="1087"/>
      <c r="DB343" s="1087"/>
      <c r="DC343" s="1087"/>
      <c r="DD343" s="1087"/>
      <c r="DE343" s="1087"/>
      <c r="DF343" s="1087"/>
      <c r="DG343" s="1087"/>
      <c r="DH343" s="1087"/>
      <c r="DI343" s="1087"/>
      <c r="DJ343" s="1087"/>
      <c r="DK343" s="1087"/>
      <c r="DL343" s="1087"/>
      <c r="DM343" s="1087"/>
      <c r="DN343" s="1087"/>
      <c r="DO343" s="1087"/>
      <c r="DP343" s="1087"/>
      <c r="DQ343" s="1087"/>
      <c r="DR343" s="1087"/>
      <c r="DS343" s="1087"/>
      <c r="DT343" s="1087"/>
      <c r="DU343" s="1087"/>
      <c r="DV343" s="1087"/>
      <c r="DW343" s="1087"/>
      <c r="DX343" s="1087"/>
      <c r="DY343" s="1087"/>
      <c r="DZ343" s="1087"/>
      <c r="EA343" s="1087"/>
      <c r="EB343" s="1087"/>
      <c r="EC343" s="1087"/>
      <c r="ED343" s="1087"/>
      <c r="EE343" s="1087"/>
      <c r="EF343" s="1087"/>
      <c r="EG343" s="1087"/>
      <c r="EH343" s="1087"/>
      <c r="EI343" s="1087"/>
      <c r="EJ343" s="1087"/>
      <c r="EK343" s="1087"/>
      <c r="EL343" s="1087"/>
      <c r="EM343" s="1087"/>
      <c r="EN343" s="1087"/>
      <c r="EO343" s="1087"/>
      <c r="EP343" s="1087"/>
      <c r="EQ343" s="1087"/>
      <c r="ER343" s="1087"/>
      <c r="ES343" s="1087"/>
      <c r="ET343" s="1087"/>
      <c r="EU343" s="1087"/>
      <c r="EV343" s="1087"/>
      <c r="EW343" s="1087"/>
      <c r="EX343" s="1087"/>
      <c r="EY343" s="1087"/>
      <c r="EZ343" s="1087"/>
      <c r="FA343" s="1087"/>
      <c r="FB343" s="1087"/>
      <c r="FC343" s="1087"/>
      <c r="FD343" s="1087"/>
      <c r="FE343" s="1087"/>
      <c r="FF343" s="1087"/>
      <c r="FG343" s="1087"/>
      <c r="FH343" s="1087"/>
      <c r="FI343" s="1087"/>
      <c r="FJ343" s="1087"/>
      <c r="FK343" s="1087"/>
      <c r="FL343" s="1087"/>
      <c r="FM343" s="1087"/>
      <c r="FN343" s="1087"/>
      <c r="FO343" s="1087"/>
      <c r="FP343" s="1087"/>
      <c r="FQ343" s="1087"/>
      <c r="FR343" s="1087"/>
      <c r="FS343" s="1087"/>
      <c r="FT343" s="1087"/>
      <c r="FU343" s="1087"/>
      <c r="FV343" s="1087"/>
      <c r="FW343" s="1087"/>
      <c r="FX343" s="1087"/>
      <c r="FY343" s="1087"/>
      <c r="FZ343" s="1087"/>
      <c r="GA343" s="1087"/>
      <c r="GB343" s="1087"/>
      <c r="GC343" s="1087"/>
      <c r="GD343" s="1087"/>
      <c r="GE343" s="1087"/>
      <c r="GF343" s="1087"/>
      <c r="GG343" s="1087"/>
      <c r="GH343" s="1087"/>
      <c r="GI343" s="1087"/>
      <c r="GJ343" s="1087"/>
      <c r="GK343" s="1087"/>
      <c r="GL343" s="1087"/>
      <c r="GM343" s="1087"/>
      <c r="GN343" s="1087"/>
      <c r="GO343" s="1087"/>
      <c r="GP343" s="1087"/>
      <c r="GQ343" s="1087"/>
      <c r="GR343" s="1087"/>
      <c r="GS343" s="1087"/>
      <c r="GT343" s="1087"/>
      <c r="GU343" s="1087"/>
      <c r="GV343" s="1087"/>
      <c r="GW343" s="1087"/>
      <c r="GX343" s="1087"/>
      <c r="GY343" s="1087"/>
      <c r="GZ343" s="1087"/>
      <c r="HA343" s="1087"/>
      <c r="HB343" s="1087"/>
      <c r="HC343" s="1087"/>
      <c r="HD343" s="1087"/>
      <c r="HE343" s="1087"/>
      <c r="HF343" s="1087"/>
      <c r="HG343" s="1087"/>
      <c r="HH343" s="1087"/>
      <c r="HI343" s="1087"/>
      <c r="HJ343" s="1087"/>
      <c r="HK343" s="1087"/>
      <c r="HL343" s="1087"/>
      <c r="HM343" s="1087"/>
      <c r="HN343" s="1087"/>
      <c r="HO343" s="1087"/>
      <c r="HP343" s="1087"/>
      <c r="HQ343" s="1087"/>
      <c r="HR343" s="1087"/>
      <c r="HS343" s="1087"/>
      <c r="HT343" s="1087"/>
      <c r="HU343" s="1087"/>
      <c r="HV343" s="1087"/>
      <c r="HW343" s="1087"/>
      <c r="HX343" s="1087"/>
      <c r="HY343" s="1087"/>
      <c r="HZ343" s="1087"/>
      <c r="IA343" s="1087"/>
      <c r="IB343" s="1087"/>
      <c r="IC343" s="1087"/>
      <c r="ID343" s="1087"/>
      <c r="IE343" s="1087"/>
      <c r="IF343" s="1087"/>
      <c r="IG343" s="1087"/>
      <c r="IH343" s="1087"/>
      <c r="II343" s="1087"/>
      <c r="IJ343" s="1087"/>
      <c r="IK343" s="1087"/>
      <c r="IL343" s="1087"/>
      <c r="IM343" s="1087"/>
      <c r="IN343" s="1087"/>
      <c r="IO343" s="1087"/>
      <c r="IP343" s="1087"/>
      <c r="IQ343" s="1087"/>
      <c r="IR343" s="1087"/>
      <c r="IS343" s="1087"/>
      <c r="IT343" s="1087"/>
      <c r="IU343" s="1087"/>
      <c r="IV343" s="1087"/>
      <c r="IW343" s="1087"/>
      <c r="IX343" s="1087"/>
      <c r="IY343" s="1087"/>
      <c r="IZ343" s="1087"/>
      <c r="JA343" s="1087"/>
      <c r="JB343" s="1087"/>
      <c r="JC343" s="1087"/>
      <c r="JD343" s="1087"/>
      <c r="JE343" s="1087"/>
      <c r="JF343" s="1087"/>
      <c r="JG343" s="1087"/>
      <c r="JH343" s="1087"/>
      <c r="JI343" s="1087"/>
      <c r="JJ343" s="1087"/>
      <c r="JK343" s="1087"/>
      <c r="JL343" s="1087"/>
      <c r="JM343" s="1087"/>
      <c r="JN343" s="1087"/>
      <c r="JO343" s="1087"/>
      <c r="JP343" s="1087"/>
      <c r="JQ343" s="1087"/>
      <c r="JR343" s="1087"/>
      <c r="JS343" s="1087"/>
      <c r="JT343" s="1087"/>
      <c r="JU343" s="1087"/>
      <c r="JV343" s="1087"/>
      <c r="JW343" s="1087"/>
      <c r="JX343" s="1087"/>
      <c r="JY343" s="1087"/>
      <c r="JZ343" s="1087"/>
      <c r="KA343" s="1087"/>
      <c r="KB343" s="1087"/>
      <c r="KC343" s="1087"/>
      <c r="KD343" s="1087"/>
      <c r="KE343" s="1087"/>
      <c r="KF343" s="1087"/>
      <c r="KG343" s="1087"/>
      <c r="KH343" s="1087"/>
      <c r="KI343" s="1087"/>
      <c r="KJ343" s="1087"/>
      <c r="KK343" s="1087"/>
      <c r="KL343" s="1087"/>
      <c r="KM343" s="1087"/>
      <c r="KN343" s="1087"/>
      <c r="KO343" s="1087"/>
      <c r="KP343" s="1087"/>
      <c r="KQ343" s="1087"/>
      <c r="KR343" s="1087"/>
      <c r="KS343" s="1087"/>
      <c r="KT343" s="1087"/>
      <c r="KU343" s="1087"/>
      <c r="KV343" s="1087"/>
      <c r="KW343" s="1087"/>
      <c r="KX343" s="1087"/>
      <c r="KY343" s="1087"/>
      <c r="KZ343" s="1087"/>
      <c r="LA343" s="1087"/>
      <c r="LB343" s="1087"/>
      <c r="LC343" s="1087"/>
      <c r="LD343" s="1087"/>
      <c r="LE343" s="1087"/>
      <c r="LF343" s="1087"/>
      <c r="LG343" s="1087"/>
      <c r="LH343" s="1087"/>
      <c r="LI343" s="1087"/>
      <c r="LJ343" s="1087"/>
      <c r="LK343" s="1087"/>
      <c r="LL343" s="1087"/>
      <c r="LM343" s="1087"/>
      <c r="LN343" s="1087"/>
      <c r="LO343" s="1087"/>
      <c r="LP343" s="1087"/>
      <c r="LQ343" s="1087"/>
      <c r="LR343" s="1087"/>
      <c r="LS343" s="1087"/>
      <c r="LT343" s="1087"/>
      <c r="LU343" s="1087"/>
      <c r="LV343" s="1087"/>
      <c r="LW343" s="1087"/>
      <c r="LX343" s="1087"/>
      <c r="LY343" s="1087"/>
      <c r="LZ343" s="1087"/>
      <c r="MA343" s="1087"/>
      <c r="MB343" s="1087"/>
      <c r="MC343" s="1087"/>
      <c r="MD343" s="1087"/>
      <c r="ME343" s="1087"/>
      <c r="MF343" s="1087"/>
      <c r="MG343" s="1087"/>
      <c r="MH343" s="1087"/>
      <c r="MI343" s="1087"/>
      <c r="MJ343" s="1087"/>
      <c r="MK343" s="1087"/>
      <c r="ML343" s="1087"/>
      <c r="MM343" s="1087"/>
      <c r="MN343" s="1087"/>
      <c r="MO343" s="1087"/>
      <c r="MP343" s="1087"/>
      <c r="MQ343" s="1087"/>
      <c r="MR343" s="1087"/>
      <c r="MS343" s="1087"/>
      <c r="MT343" s="1087"/>
      <c r="MU343" s="1087"/>
      <c r="MV343" s="1087"/>
      <c r="MW343" s="1087"/>
      <c r="MX343" s="1087"/>
      <c r="MY343" s="1087"/>
      <c r="MZ343" s="1087"/>
      <c r="NA343" s="1087"/>
      <c r="NB343" s="1087"/>
      <c r="NC343" s="1087"/>
      <c r="ND343" s="1087"/>
      <c r="NE343" s="1087"/>
      <c r="NF343" s="1087"/>
      <c r="NG343" s="1087"/>
      <c r="NH343" s="1087"/>
      <c r="NI343" s="1087"/>
      <c r="NJ343" s="1087"/>
      <c r="NK343" s="1087"/>
      <c r="NL343" s="1087"/>
      <c r="NM343" s="1087"/>
      <c r="NN343" s="1087"/>
      <c r="NO343" s="1087"/>
      <c r="NP343" s="1087"/>
      <c r="NQ343" s="1087"/>
      <c r="NR343" s="1087"/>
      <c r="NS343" s="1087"/>
      <c r="NT343" s="1087"/>
      <c r="NU343" s="1087"/>
      <c r="NV343" s="1087"/>
      <c r="NW343" s="1087"/>
      <c r="NX343" s="1087"/>
      <c r="NY343" s="1087"/>
      <c r="NZ343" s="1087"/>
      <c r="OA343" s="1087"/>
      <c r="OB343" s="1087"/>
      <c r="OC343" s="1087"/>
      <c r="OD343" s="1087"/>
      <c r="OE343" s="1087"/>
      <c r="OF343" s="1087"/>
      <c r="OG343" s="1087"/>
      <c r="OH343" s="1087"/>
      <c r="OI343" s="1087"/>
      <c r="OJ343" s="1087"/>
      <c r="OK343" s="1087"/>
      <c r="OL343" s="1087"/>
      <c r="OM343" s="1087"/>
      <c r="ON343" s="1087"/>
      <c r="OO343" s="1087"/>
      <c r="OP343" s="1087"/>
      <c r="OQ343" s="1087"/>
      <c r="OR343" s="1087"/>
      <c r="OS343" s="1087"/>
      <c r="OT343" s="1087"/>
      <c r="OU343" s="1087"/>
      <c r="OV343" s="1087"/>
      <c r="OW343" s="1087"/>
      <c r="OX343" s="1087"/>
      <c r="OY343" s="1087"/>
      <c r="OZ343" s="1087"/>
      <c r="PA343" s="1087"/>
      <c r="PB343" s="1087"/>
      <c r="PC343" s="1087"/>
      <c r="PD343" s="1087"/>
      <c r="PE343" s="1087"/>
      <c r="PF343" s="1087"/>
      <c r="PG343" s="1087"/>
      <c r="PH343" s="1087"/>
      <c r="PI343" s="1087"/>
      <c r="PJ343" s="1087"/>
      <c r="PK343" s="1087"/>
      <c r="PL343" s="1087"/>
      <c r="PM343" s="1087"/>
      <c r="PN343" s="1087"/>
      <c r="PO343" s="1087"/>
      <c r="PP343" s="1087"/>
      <c r="PQ343" s="1087"/>
      <c r="PR343" s="1087"/>
      <c r="PS343" s="1087"/>
      <c r="PT343" s="1087"/>
      <c r="PU343" s="1087"/>
      <c r="PV343" s="1087"/>
      <c r="PW343" s="1087"/>
      <c r="PX343" s="1087"/>
      <c r="PY343" s="1087"/>
      <c r="PZ343" s="1087"/>
      <c r="QA343" s="1087"/>
      <c r="QB343" s="1087"/>
      <c r="QC343" s="1087"/>
      <c r="QD343" s="1087"/>
      <c r="QE343" s="1087"/>
      <c r="QF343" s="1087"/>
      <c r="QG343" s="1087"/>
      <c r="QH343" s="1087"/>
      <c r="QI343" s="1087"/>
      <c r="QJ343" s="1087"/>
      <c r="QK343" s="1087"/>
      <c r="QL343" s="1087"/>
      <c r="QM343" s="1087"/>
      <c r="QN343" s="1087"/>
      <c r="QO343" s="1087"/>
      <c r="QP343" s="1087"/>
      <c r="QQ343" s="1087"/>
      <c r="QR343" s="1087"/>
      <c r="QS343" s="1087"/>
      <c r="QT343" s="1087"/>
      <c r="QU343" s="1087"/>
      <c r="QV343" s="1087"/>
      <c r="QW343" s="1087"/>
      <c r="QX343" s="1087"/>
      <c r="QY343" s="1087"/>
      <c r="QZ343" s="1087"/>
      <c r="RA343" s="1087"/>
      <c r="RB343" s="1087"/>
      <c r="RC343" s="1087"/>
      <c r="RD343" s="1087"/>
      <c r="RE343" s="1087"/>
      <c r="RF343" s="1087"/>
      <c r="RG343" s="1087"/>
      <c r="RH343" s="1087"/>
      <c r="RI343" s="1087"/>
      <c r="RJ343" s="1087"/>
      <c r="RK343" s="1087"/>
      <c r="RL343" s="1087"/>
      <c r="RM343" s="1087"/>
      <c r="RN343" s="1087"/>
      <c r="RO343" s="1087"/>
      <c r="RP343" s="1087"/>
      <c r="RQ343" s="1087"/>
      <c r="RR343" s="1087"/>
      <c r="RS343" s="1087"/>
      <c r="RT343" s="1087"/>
      <c r="RU343" s="1087"/>
      <c r="RV343" s="1087"/>
      <c r="RW343" s="1087"/>
      <c r="RX343" s="1087"/>
      <c r="RY343" s="1087"/>
      <c r="RZ343" s="1087"/>
      <c r="SA343" s="1087"/>
      <c r="SB343" s="1087"/>
      <c r="SC343" s="1087"/>
      <c r="SD343" s="1087"/>
      <c r="SE343" s="1087"/>
      <c r="SF343" s="1087"/>
      <c r="SG343" s="1087"/>
      <c r="SH343" s="1087"/>
      <c r="SI343" s="1087"/>
      <c r="SJ343" s="1087"/>
      <c r="SK343" s="1087"/>
      <c r="SL343" s="1087"/>
      <c r="SM343" s="1087"/>
      <c r="SN343" s="1087"/>
      <c r="SO343" s="1087"/>
      <c r="SP343" s="1087"/>
      <c r="SQ343" s="1087"/>
      <c r="SR343" s="1087"/>
      <c r="SS343" s="1087"/>
      <c r="ST343" s="1087"/>
      <c r="SU343" s="1087"/>
      <c r="SV343" s="1087"/>
      <c r="SW343" s="1087"/>
      <c r="SX343" s="1087"/>
      <c r="SY343" s="1087"/>
      <c r="SZ343" s="1087"/>
      <c r="TA343" s="1087"/>
      <c r="TB343" s="1087"/>
      <c r="TC343" s="1087"/>
      <c r="TD343" s="1087"/>
      <c r="TE343" s="1087"/>
      <c r="TF343" s="1087"/>
      <c r="TG343" s="1087"/>
      <c r="TH343" s="1087"/>
      <c r="TI343" s="1087"/>
      <c r="TJ343" s="1087"/>
      <c r="TK343" s="1087"/>
      <c r="TL343" s="1087"/>
      <c r="TM343" s="1087"/>
      <c r="TN343" s="1087"/>
      <c r="TO343" s="1087"/>
      <c r="TP343" s="1087"/>
      <c r="TQ343" s="1087"/>
      <c r="TR343" s="1087"/>
      <c r="TS343" s="1087"/>
      <c r="TT343" s="1087"/>
      <c r="TU343" s="1087"/>
      <c r="TV343" s="1087"/>
      <c r="TW343" s="1087"/>
      <c r="TX343" s="1087"/>
      <c r="TY343" s="1087"/>
      <c r="TZ343" s="1087"/>
      <c r="UA343" s="1087"/>
      <c r="UB343" s="1087"/>
      <c r="UC343" s="1087"/>
      <c r="UD343" s="1087"/>
      <c r="UE343" s="1087"/>
      <c r="UF343" s="1087"/>
      <c r="UG343" s="1087"/>
      <c r="UH343" s="1087"/>
      <c r="UI343" s="1087"/>
      <c r="UJ343" s="1087"/>
      <c r="UK343" s="1087"/>
      <c r="UL343" s="1087"/>
      <c r="UM343" s="1087"/>
      <c r="UN343" s="1087"/>
      <c r="UO343" s="1087"/>
      <c r="UP343" s="1087"/>
      <c r="UQ343" s="1087"/>
      <c r="UR343" s="1087"/>
      <c r="US343" s="1087"/>
      <c r="UT343" s="1087"/>
      <c r="UU343" s="1087"/>
      <c r="UV343" s="1087"/>
      <c r="UW343" s="1087"/>
      <c r="UX343" s="1087"/>
      <c r="UY343" s="1087"/>
      <c r="UZ343" s="1087"/>
      <c r="VA343" s="1087"/>
      <c r="VB343" s="1087"/>
      <c r="VC343" s="1087"/>
      <c r="VD343" s="1087"/>
      <c r="VE343" s="1087"/>
      <c r="VF343" s="1087"/>
      <c r="VG343" s="1087"/>
      <c r="VH343" s="1087"/>
      <c r="VI343" s="1087"/>
      <c r="VJ343" s="1087"/>
      <c r="VK343" s="1087"/>
      <c r="VL343" s="1087"/>
      <c r="VM343" s="1087"/>
      <c r="VN343" s="1087"/>
      <c r="VO343" s="1087"/>
      <c r="VP343" s="1087"/>
      <c r="VQ343" s="1087"/>
      <c r="VR343" s="1087"/>
      <c r="VS343" s="1087"/>
      <c r="VT343" s="1087"/>
      <c r="VU343" s="1087"/>
      <c r="VV343" s="1087"/>
      <c r="VW343" s="1087"/>
      <c r="VX343" s="1087"/>
      <c r="VY343" s="1087"/>
      <c r="VZ343" s="1087"/>
      <c r="WA343" s="1087"/>
      <c r="WB343" s="1087"/>
      <c r="WC343" s="1087"/>
      <c r="WD343" s="1087"/>
      <c r="WE343" s="1087"/>
      <c r="WF343" s="1087"/>
      <c r="WG343" s="1087"/>
      <c r="WH343" s="1087"/>
      <c r="WI343" s="1087"/>
      <c r="WJ343" s="1087"/>
      <c r="WK343" s="1087"/>
      <c r="WL343" s="1087"/>
      <c r="WM343" s="1087"/>
      <c r="WN343" s="1087"/>
      <c r="WO343" s="1087"/>
      <c r="WP343" s="1087"/>
      <c r="WQ343" s="1087"/>
      <c r="WR343" s="1087"/>
      <c r="WS343" s="1087"/>
      <c r="WT343" s="1087"/>
      <c r="WU343" s="1087"/>
      <c r="WV343" s="1087"/>
      <c r="WW343" s="1087"/>
      <c r="WX343" s="1087"/>
      <c r="WY343" s="1087"/>
      <c r="WZ343" s="1087"/>
      <c r="XA343" s="1087"/>
      <c r="XB343" s="1087"/>
      <c r="XC343" s="1087"/>
      <c r="XD343" s="1087"/>
      <c r="XE343" s="1087"/>
      <c r="XF343" s="1087"/>
      <c r="XG343" s="1087"/>
      <c r="XH343" s="1087"/>
      <c r="XI343" s="1087"/>
      <c r="XJ343" s="1087"/>
      <c r="XK343" s="1087"/>
      <c r="XL343" s="1087"/>
      <c r="XM343" s="1087"/>
      <c r="XN343" s="1087"/>
      <c r="XO343" s="1087"/>
      <c r="XP343" s="1087"/>
      <c r="XQ343" s="1087"/>
      <c r="XR343" s="1087"/>
      <c r="XS343" s="1087"/>
      <c r="XT343" s="1087"/>
      <c r="XU343" s="1087"/>
      <c r="XV343" s="1087"/>
      <c r="XW343" s="1087"/>
      <c r="XX343" s="1087"/>
      <c r="XY343" s="1087"/>
      <c r="XZ343" s="1087"/>
      <c r="YA343" s="1087"/>
      <c r="YB343" s="1087"/>
      <c r="YC343" s="1087"/>
      <c r="YD343" s="1087"/>
      <c r="YE343" s="1087"/>
      <c r="YF343" s="1087"/>
      <c r="YG343" s="1087"/>
      <c r="YH343" s="1087"/>
      <c r="YI343" s="1087"/>
      <c r="YJ343" s="1087"/>
      <c r="YK343" s="1087"/>
      <c r="YL343" s="1087"/>
      <c r="YM343" s="1087"/>
      <c r="YN343" s="1087"/>
      <c r="YO343" s="1087"/>
      <c r="YP343" s="1087"/>
      <c r="YQ343" s="1087"/>
      <c r="YR343" s="1087"/>
      <c r="YS343" s="1087"/>
      <c r="YT343" s="1087"/>
      <c r="YU343" s="1087"/>
      <c r="YV343" s="1087"/>
      <c r="YW343" s="1087"/>
      <c r="YX343" s="1087"/>
      <c r="YY343" s="1087"/>
      <c r="YZ343" s="1087"/>
      <c r="ZA343" s="1087"/>
      <c r="ZB343" s="1087"/>
      <c r="ZC343" s="1087"/>
      <c r="ZD343" s="1087"/>
      <c r="ZE343" s="1087"/>
      <c r="ZF343" s="1087"/>
      <c r="ZG343" s="1087"/>
      <c r="ZH343" s="1087"/>
      <c r="ZI343" s="1087"/>
      <c r="ZJ343" s="1087"/>
      <c r="ZK343" s="1087"/>
      <c r="ZL343" s="1087"/>
      <c r="ZM343" s="1087"/>
      <c r="ZN343" s="1087"/>
      <c r="ZO343" s="1087"/>
      <c r="ZP343" s="1087"/>
      <c r="ZQ343" s="1087"/>
      <c r="ZR343" s="1087"/>
      <c r="ZS343" s="1087"/>
      <c r="ZT343" s="1087"/>
      <c r="ZU343" s="1087"/>
      <c r="ZV343" s="1087"/>
      <c r="ZW343" s="1087"/>
      <c r="ZX343" s="1087"/>
      <c r="ZY343" s="1087"/>
      <c r="ZZ343" s="1087"/>
      <c r="AAA343" s="1087"/>
      <c r="AAB343" s="1087"/>
      <c r="AAC343" s="1087"/>
      <c r="AAD343" s="1087"/>
      <c r="AAE343" s="1087"/>
      <c r="AAF343" s="1087"/>
      <c r="AAG343" s="1087"/>
      <c r="AAH343" s="1087"/>
      <c r="AAI343" s="1087"/>
      <c r="AAJ343" s="1087"/>
      <c r="AAK343" s="1087"/>
      <c r="AAL343" s="1087"/>
      <c r="AAM343" s="1087"/>
      <c r="AAN343" s="1087"/>
      <c r="AAO343" s="1087"/>
      <c r="AAP343" s="1087"/>
      <c r="AAQ343" s="1087"/>
      <c r="AAR343" s="1087"/>
      <c r="AAS343" s="1087"/>
      <c r="AAT343" s="1087"/>
      <c r="AAU343" s="1087"/>
      <c r="AAV343" s="1087"/>
      <c r="AAW343" s="1087"/>
      <c r="AAX343" s="1087"/>
      <c r="AAY343" s="1087"/>
      <c r="AAZ343" s="1087"/>
      <c r="ABA343" s="1087"/>
      <c r="ABB343" s="1087"/>
      <c r="ABC343" s="1087"/>
      <c r="ABD343" s="1087"/>
      <c r="ABE343" s="1087"/>
      <c r="ABF343" s="1087"/>
      <c r="ABG343" s="1087"/>
      <c r="ABH343" s="1087"/>
      <c r="ABI343" s="1087"/>
      <c r="ABJ343" s="1087"/>
      <c r="ABK343" s="1087"/>
      <c r="ABL343" s="1087"/>
      <c r="ABM343" s="1087"/>
      <c r="ABN343" s="1087"/>
      <c r="ABO343" s="1087"/>
      <c r="ABP343" s="1087"/>
      <c r="ABQ343" s="1087"/>
      <c r="ABR343" s="1087"/>
      <c r="ABS343" s="1087"/>
      <c r="ABT343" s="1087"/>
      <c r="ABU343" s="1087"/>
      <c r="ABV343" s="1087"/>
      <c r="ABW343" s="1087"/>
      <c r="ABX343" s="1087"/>
      <c r="ABY343" s="1087"/>
      <c r="ABZ343" s="1087"/>
      <c r="ACA343" s="1087"/>
      <c r="ACB343" s="1087"/>
      <c r="ACC343" s="1087"/>
      <c r="ACD343" s="1087"/>
      <c r="ACE343" s="1087"/>
      <c r="ACF343" s="1087"/>
      <c r="ACG343" s="1087"/>
      <c r="ACH343" s="1087"/>
      <c r="ACI343" s="1087"/>
      <c r="ACJ343" s="1087"/>
      <c r="ACK343" s="1087"/>
      <c r="ACL343" s="1087"/>
      <c r="ACM343" s="1087"/>
      <c r="ACN343" s="1087"/>
      <c r="ACO343" s="1087"/>
      <c r="ACP343" s="1087"/>
      <c r="ACQ343" s="1087"/>
      <c r="ACR343" s="1087"/>
      <c r="ACS343" s="1087"/>
      <c r="ACT343" s="1087"/>
      <c r="ACU343" s="1087"/>
      <c r="ACV343" s="1087"/>
      <c r="ACW343" s="1087"/>
      <c r="ACX343" s="1087"/>
      <c r="ACY343" s="1087"/>
      <c r="ACZ343" s="1087"/>
      <c r="ADA343" s="1087"/>
      <c r="ADB343" s="1087"/>
      <c r="ADC343" s="1087"/>
      <c r="ADD343" s="1087"/>
      <c r="ADE343" s="1087"/>
      <c r="ADF343" s="1087"/>
      <c r="ADG343" s="1087"/>
      <c r="ADH343" s="1087"/>
      <c r="ADI343" s="1087"/>
      <c r="ADJ343" s="1087"/>
      <c r="ADK343" s="1087"/>
      <c r="ADL343" s="1087"/>
      <c r="ADM343" s="1087"/>
      <c r="ADN343" s="1087"/>
      <c r="ADO343" s="1087"/>
      <c r="ADP343" s="1087"/>
      <c r="ADQ343" s="1087"/>
      <c r="ADR343" s="1087"/>
      <c r="ADS343" s="1087"/>
      <c r="ADT343" s="1087"/>
      <c r="ADU343" s="1087"/>
      <c r="ADV343" s="1087"/>
      <c r="ADW343" s="1087"/>
      <c r="ADX343" s="1087"/>
      <c r="ADY343" s="1087"/>
      <c r="ADZ343" s="1087"/>
      <c r="AEA343" s="1087"/>
      <c r="AEB343" s="1087"/>
      <c r="AEC343" s="1087"/>
      <c r="AED343" s="1087"/>
      <c r="AEE343" s="1087"/>
      <c r="AEF343" s="1087"/>
      <c r="AEG343" s="1087"/>
      <c r="AEH343" s="1087"/>
      <c r="AEI343" s="1087"/>
      <c r="AEJ343" s="1087"/>
      <c r="AEK343" s="1087"/>
      <c r="AEL343" s="1087"/>
      <c r="AEM343" s="1087"/>
      <c r="AEN343" s="1087"/>
      <c r="AEO343" s="1087"/>
      <c r="AEP343" s="1087"/>
      <c r="AEQ343" s="1087"/>
      <c r="AER343" s="1087"/>
      <c r="AES343" s="1087"/>
      <c r="AET343" s="1087"/>
      <c r="AEU343" s="1087"/>
      <c r="AEV343" s="1087"/>
      <c r="AEW343" s="1087"/>
      <c r="AEX343" s="1087"/>
      <c r="AEY343" s="1087"/>
      <c r="AEZ343" s="1087"/>
      <c r="AFA343" s="1087"/>
      <c r="AFB343" s="1087"/>
      <c r="AFC343" s="1087"/>
      <c r="AFD343" s="1087"/>
      <c r="AFE343" s="1087"/>
      <c r="AFF343" s="1087"/>
      <c r="AFG343" s="1087"/>
      <c r="AFH343" s="1087"/>
      <c r="AFI343" s="1087"/>
      <c r="AFJ343" s="1087"/>
      <c r="AFK343" s="1087"/>
      <c r="AFL343" s="1087"/>
      <c r="AFM343" s="1087"/>
      <c r="AFN343" s="1087"/>
      <c r="AFO343" s="1087"/>
      <c r="AFP343" s="1087"/>
      <c r="AFQ343" s="1087"/>
      <c r="AFR343" s="1087"/>
      <c r="AFS343" s="1087"/>
      <c r="AFT343" s="1087"/>
      <c r="AFU343" s="1087"/>
      <c r="AFV343" s="1087"/>
      <c r="AFW343" s="1087"/>
      <c r="AFX343" s="1087"/>
      <c r="AFY343" s="1087"/>
      <c r="AFZ343" s="1087"/>
      <c r="AGA343" s="1087"/>
      <c r="AGB343" s="1087"/>
      <c r="AGC343" s="1087"/>
      <c r="AGD343" s="1087"/>
      <c r="AGE343" s="1087"/>
      <c r="AGF343" s="1087"/>
      <c r="AGG343" s="1087"/>
      <c r="AGH343" s="1087"/>
      <c r="AGI343" s="1087"/>
      <c r="AGJ343" s="1087"/>
      <c r="AGK343" s="1087"/>
      <c r="AGL343" s="1087"/>
      <c r="AGM343" s="1087"/>
      <c r="AGN343" s="1087"/>
      <c r="AGO343" s="1087"/>
      <c r="AGP343" s="1087"/>
      <c r="AGQ343" s="1087"/>
      <c r="AGR343" s="1087"/>
      <c r="AGS343" s="1087"/>
      <c r="AGT343" s="1087"/>
      <c r="AGU343" s="1087"/>
      <c r="AGV343" s="1087"/>
      <c r="AGW343" s="1087"/>
      <c r="AGX343" s="1087"/>
      <c r="AGY343" s="1087"/>
      <c r="AGZ343" s="1087"/>
      <c r="AHA343" s="1087"/>
      <c r="AHB343" s="1087"/>
      <c r="AHC343" s="1087"/>
      <c r="AHD343" s="1087"/>
      <c r="AHE343" s="1087"/>
      <c r="AHF343" s="1087"/>
      <c r="AHG343" s="1087"/>
      <c r="AHH343" s="1087"/>
      <c r="AHI343" s="1087"/>
      <c r="AHJ343" s="1087"/>
      <c r="AHK343" s="1087"/>
      <c r="AHL343" s="1087"/>
      <c r="AHM343" s="1087"/>
      <c r="AHN343" s="1087"/>
      <c r="AHO343" s="1087"/>
      <c r="AHP343" s="1087"/>
      <c r="AHQ343" s="1087"/>
      <c r="AHR343" s="1087"/>
      <c r="AHS343" s="1087"/>
      <c r="AHT343" s="1087"/>
      <c r="AHU343" s="1087"/>
      <c r="AHV343" s="1087"/>
      <c r="AHW343" s="1087"/>
      <c r="AHX343" s="1087"/>
      <c r="AHY343" s="1087"/>
      <c r="AHZ343" s="1087"/>
      <c r="AIA343" s="1087"/>
      <c r="AIB343" s="1087"/>
      <c r="AIC343" s="1087"/>
      <c r="AID343" s="1087"/>
      <c r="AIE343" s="1087"/>
      <c r="AIF343" s="1087"/>
      <c r="AIG343" s="1087"/>
      <c r="AIH343" s="1087"/>
      <c r="AII343" s="1087"/>
      <c r="AIJ343" s="1087"/>
      <c r="AIK343" s="1087"/>
      <c r="AIL343" s="1087"/>
      <c r="AIM343" s="1087"/>
      <c r="AIN343" s="1087"/>
      <c r="AIO343" s="1087"/>
      <c r="AIP343" s="1087"/>
      <c r="AIQ343" s="1087"/>
      <c r="AIR343" s="1087"/>
      <c r="AIS343" s="1087"/>
      <c r="AIT343" s="1087"/>
      <c r="AIU343" s="1087"/>
      <c r="AIV343" s="1087"/>
      <c r="AIW343" s="1087"/>
      <c r="AIX343" s="1087"/>
      <c r="AIY343" s="1087"/>
      <c r="AIZ343" s="1087"/>
      <c r="AJA343" s="1087"/>
      <c r="AJB343" s="1087"/>
      <c r="AJC343" s="1087"/>
      <c r="AJD343" s="1087"/>
      <c r="AJE343" s="1087"/>
      <c r="AJF343" s="1087"/>
      <c r="AJG343" s="1087"/>
      <c r="AJH343" s="1087"/>
      <c r="AJI343" s="1087"/>
      <c r="AJJ343" s="1087"/>
      <c r="AJK343" s="1087"/>
      <c r="AJL343" s="1087"/>
      <c r="AJM343" s="1087"/>
      <c r="AJN343" s="1087"/>
      <c r="AJO343" s="1087"/>
      <c r="AJP343" s="1087"/>
      <c r="AJQ343" s="1087"/>
      <c r="AJR343" s="1087"/>
      <c r="AJS343" s="1087"/>
      <c r="AJT343" s="1087"/>
      <c r="AJU343" s="1087"/>
      <c r="AJV343" s="1087"/>
      <c r="AJW343" s="1087"/>
      <c r="AJX343" s="1087"/>
      <c r="AJY343" s="1087"/>
      <c r="AJZ343" s="1087"/>
      <c r="AKA343" s="1087"/>
      <c r="AKB343" s="1087"/>
      <c r="AKC343" s="1087"/>
      <c r="AKD343" s="1087"/>
      <c r="AKE343" s="1087"/>
      <c r="AKF343" s="1087"/>
      <c r="AKG343" s="1087"/>
      <c r="AKH343" s="1087"/>
      <c r="AKI343" s="1087"/>
      <c r="AKJ343" s="1087"/>
      <c r="AKK343" s="1087"/>
      <c r="AKL343" s="1087"/>
      <c r="AKM343" s="1087"/>
      <c r="AKN343" s="1087"/>
      <c r="AKO343" s="1087"/>
      <c r="AKP343" s="1087"/>
      <c r="AKQ343" s="1087"/>
      <c r="AKR343" s="1087"/>
      <c r="AKS343" s="1087"/>
      <c r="AKT343" s="1087"/>
      <c r="AKU343" s="1087"/>
      <c r="AKV343" s="1087"/>
      <c r="AKW343" s="1087"/>
      <c r="AKX343" s="1087"/>
      <c r="AKY343" s="1087"/>
      <c r="AKZ343" s="1087"/>
      <c r="ALA343" s="1087"/>
      <c r="ALB343" s="1087"/>
      <c r="ALC343" s="1087"/>
      <c r="ALD343" s="1087"/>
      <c r="ALE343" s="1087"/>
      <c r="ALF343" s="1087"/>
      <c r="ALG343" s="1087"/>
      <c r="ALH343" s="1087"/>
      <c r="ALI343" s="1087"/>
      <c r="ALJ343" s="1087"/>
      <c r="ALK343" s="1087"/>
      <c r="ALL343" s="1087"/>
      <c r="ALM343" s="1087"/>
      <c r="ALN343" s="1087"/>
      <c r="ALO343" s="1087"/>
      <c r="ALP343" s="1087"/>
      <c r="ALQ343" s="1087"/>
      <c r="ALR343" s="1087"/>
      <c r="ALS343" s="1087"/>
      <c r="ALT343" s="1087"/>
      <c r="ALU343" s="1087"/>
      <c r="ALV343" s="1087"/>
      <c r="ALW343" s="1087"/>
      <c r="ALX343" s="1087"/>
      <c r="ALY343" s="1087"/>
      <c r="ALZ343" s="1087"/>
      <c r="AMA343" s="1087"/>
      <c r="AMB343" s="1087"/>
      <c r="AMC343" s="1087"/>
      <c r="AMD343" s="1087"/>
      <c r="AME343" s="1087"/>
      <c r="AMF343" s="1087"/>
      <c r="AMG343" s="1087"/>
      <c r="AMH343" s="1087"/>
    </row>
    <row r="344" spans="1:1024" s="1116" customFormat="1" ht="12" x14ac:dyDescent="0.2">
      <c r="A344" s="1111">
        <v>8</v>
      </c>
      <c r="B344" s="1083" t="s">
        <v>88</v>
      </c>
      <c r="C344" s="1084">
        <v>1490404994.27</v>
      </c>
      <c r="D344" s="1084">
        <v>0</v>
      </c>
      <c r="E344" s="1084">
        <v>1490404994.27</v>
      </c>
      <c r="F344" s="1084">
        <v>337771889.24000001</v>
      </c>
      <c r="G344" s="1084">
        <v>1152633105.03</v>
      </c>
      <c r="H344" s="1356">
        <f t="shared" ref="H344:H349" si="9">F344/E344</f>
        <v>0.22663094295751512</v>
      </c>
      <c r="AMI344" s="1083"/>
      <c r="AMJ344" s="1083"/>
    </row>
    <row r="345" spans="1:1024" s="793" customFormat="1" ht="12" x14ac:dyDescent="0.2">
      <c r="A345" s="1113" t="s">
        <v>2952</v>
      </c>
      <c r="B345" s="793" t="s">
        <v>4918</v>
      </c>
      <c r="C345" s="1085">
        <v>1490404994.27</v>
      </c>
      <c r="D345" s="1085">
        <v>0</v>
      </c>
      <c r="E345" s="1085">
        <v>1490404994.27</v>
      </c>
      <c r="F345" s="1085">
        <v>337771889.24000001</v>
      </c>
      <c r="G345" s="1085">
        <v>1152633105.03</v>
      </c>
      <c r="H345" s="1357">
        <f t="shared" si="9"/>
        <v>0.22663094295751512</v>
      </c>
      <c r="I345" s="1087"/>
      <c r="J345" s="1087"/>
      <c r="K345" s="1087"/>
      <c r="L345" s="1087"/>
      <c r="M345" s="1087"/>
      <c r="N345" s="1087"/>
      <c r="O345" s="1087"/>
      <c r="P345" s="1087"/>
      <c r="Q345" s="1087"/>
      <c r="R345" s="1087"/>
      <c r="S345" s="1087"/>
      <c r="T345" s="1087"/>
      <c r="U345" s="1087"/>
      <c r="V345" s="1087"/>
      <c r="W345" s="1087"/>
      <c r="X345" s="1087"/>
      <c r="Y345" s="1087"/>
      <c r="Z345" s="1087"/>
      <c r="AA345" s="1087"/>
      <c r="AB345" s="1087"/>
      <c r="AC345" s="1087"/>
      <c r="AD345" s="1087"/>
      <c r="AE345" s="1087"/>
      <c r="AF345" s="1087"/>
      <c r="AG345" s="1087"/>
      <c r="AH345" s="1087"/>
      <c r="AI345" s="1087"/>
      <c r="AJ345" s="1087"/>
      <c r="AK345" s="1087"/>
      <c r="AL345" s="1087"/>
      <c r="AM345" s="1087"/>
      <c r="AN345" s="1087"/>
      <c r="AO345" s="1087"/>
      <c r="AP345" s="1087"/>
      <c r="AQ345" s="1087"/>
      <c r="AR345" s="1087"/>
      <c r="AS345" s="1087"/>
      <c r="AT345" s="1087"/>
      <c r="AU345" s="1087"/>
      <c r="AV345" s="1087"/>
      <c r="AW345" s="1087"/>
      <c r="AX345" s="1087"/>
      <c r="AY345" s="1087"/>
      <c r="AZ345" s="1087"/>
      <c r="BA345" s="1087"/>
      <c r="BB345" s="1087"/>
      <c r="BC345" s="1087"/>
      <c r="BD345" s="1087"/>
      <c r="BE345" s="1087"/>
      <c r="BF345" s="1087"/>
      <c r="BG345" s="1087"/>
      <c r="BH345" s="1087"/>
      <c r="BI345" s="1087"/>
      <c r="BJ345" s="1087"/>
      <c r="BK345" s="1087"/>
      <c r="BL345" s="1087"/>
      <c r="BM345" s="1087"/>
      <c r="BN345" s="1087"/>
      <c r="BO345" s="1087"/>
      <c r="BP345" s="1087"/>
      <c r="BQ345" s="1087"/>
      <c r="BR345" s="1087"/>
      <c r="BS345" s="1087"/>
      <c r="BT345" s="1087"/>
      <c r="BU345" s="1087"/>
      <c r="BV345" s="1087"/>
      <c r="BW345" s="1087"/>
      <c r="BX345" s="1087"/>
      <c r="BY345" s="1087"/>
      <c r="BZ345" s="1087"/>
      <c r="CA345" s="1087"/>
      <c r="CB345" s="1087"/>
      <c r="CC345" s="1087"/>
      <c r="CD345" s="1087"/>
      <c r="CE345" s="1087"/>
      <c r="CF345" s="1087"/>
      <c r="CG345" s="1087"/>
      <c r="CH345" s="1087"/>
      <c r="CI345" s="1087"/>
      <c r="CJ345" s="1087"/>
      <c r="CK345" s="1087"/>
      <c r="CL345" s="1087"/>
      <c r="CM345" s="1087"/>
      <c r="CN345" s="1087"/>
      <c r="CO345" s="1087"/>
      <c r="CP345" s="1087"/>
      <c r="CQ345" s="1087"/>
      <c r="CR345" s="1087"/>
      <c r="CS345" s="1087"/>
      <c r="CT345" s="1087"/>
      <c r="CU345" s="1087"/>
      <c r="CV345" s="1087"/>
      <c r="CW345" s="1087"/>
      <c r="CX345" s="1087"/>
      <c r="CY345" s="1087"/>
      <c r="CZ345" s="1087"/>
      <c r="DA345" s="1087"/>
      <c r="DB345" s="1087"/>
      <c r="DC345" s="1087"/>
      <c r="DD345" s="1087"/>
      <c r="DE345" s="1087"/>
      <c r="DF345" s="1087"/>
      <c r="DG345" s="1087"/>
      <c r="DH345" s="1087"/>
      <c r="DI345" s="1087"/>
      <c r="DJ345" s="1087"/>
      <c r="DK345" s="1087"/>
      <c r="DL345" s="1087"/>
      <c r="DM345" s="1087"/>
      <c r="DN345" s="1087"/>
      <c r="DO345" s="1087"/>
      <c r="DP345" s="1087"/>
      <c r="DQ345" s="1087"/>
      <c r="DR345" s="1087"/>
      <c r="DS345" s="1087"/>
      <c r="DT345" s="1087"/>
      <c r="DU345" s="1087"/>
      <c r="DV345" s="1087"/>
      <c r="DW345" s="1087"/>
      <c r="DX345" s="1087"/>
      <c r="DY345" s="1087"/>
      <c r="DZ345" s="1087"/>
      <c r="EA345" s="1087"/>
      <c r="EB345" s="1087"/>
      <c r="EC345" s="1087"/>
      <c r="ED345" s="1087"/>
      <c r="EE345" s="1087"/>
      <c r="EF345" s="1087"/>
      <c r="EG345" s="1087"/>
      <c r="EH345" s="1087"/>
      <c r="EI345" s="1087"/>
      <c r="EJ345" s="1087"/>
      <c r="EK345" s="1087"/>
      <c r="EL345" s="1087"/>
      <c r="EM345" s="1087"/>
      <c r="EN345" s="1087"/>
      <c r="EO345" s="1087"/>
      <c r="EP345" s="1087"/>
      <c r="EQ345" s="1087"/>
      <c r="ER345" s="1087"/>
      <c r="ES345" s="1087"/>
      <c r="ET345" s="1087"/>
      <c r="EU345" s="1087"/>
      <c r="EV345" s="1087"/>
      <c r="EW345" s="1087"/>
      <c r="EX345" s="1087"/>
      <c r="EY345" s="1087"/>
      <c r="EZ345" s="1087"/>
      <c r="FA345" s="1087"/>
      <c r="FB345" s="1087"/>
      <c r="FC345" s="1087"/>
      <c r="FD345" s="1087"/>
      <c r="FE345" s="1087"/>
      <c r="FF345" s="1087"/>
      <c r="FG345" s="1087"/>
      <c r="FH345" s="1087"/>
      <c r="FI345" s="1087"/>
      <c r="FJ345" s="1087"/>
      <c r="FK345" s="1087"/>
      <c r="FL345" s="1087"/>
      <c r="FM345" s="1087"/>
      <c r="FN345" s="1087"/>
      <c r="FO345" s="1087"/>
      <c r="FP345" s="1087"/>
      <c r="FQ345" s="1087"/>
      <c r="FR345" s="1087"/>
      <c r="FS345" s="1087"/>
      <c r="FT345" s="1087"/>
      <c r="FU345" s="1087"/>
      <c r="FV345" s="1087"/>
      <c r="FW345" s="1087"/>
      <c r="FX345" s="1087"/>
      <c r="FY345" s="1087"/>
      <c r="FZ345" s="1087"/>
      <c r="GA345" s="1087"/>
      <c r="GB345" s="1087"/>
      <c r="GC345" s="1087"/>
      <c r="GD345" s="1087"/>
      <c r="GE345" s="1087"/>
      <c r="GF345" s="1087"/>
      <c r="GG345" s="1087"/>
      <c r="GH345" s="1087"/>
      <c r="GI345" s="1087"/>
      <c r="GJ345" s="1087"/>
      <c r="GK345" s="1087"/>
      <c r="GL345" s="1087"/>
      <c r="GM345" s="1087"/>
      <c r="GN345" s="1087"/>
      <c r="GO345" s="1087"/>
      <c r="GP345" s="1087"/>
      <c r="GQ345" s="1087"/>
      <c r="GR345" s="1087"/>
      <c r="GS345" s="1087"/>
      <c r="GT345" s="1087"/>
      <c r="GU345" s="1087"/>
      <c r="GV345" s="1087"/>
      <c r="GW345" s="1087"/>
      <c r="GX345" s="1087"/>
      <c r="GY345" s="1087"/>
      <c r="GZ345" s="1087"/>
      <c r="HA345" s="1087"/>
      <c r="HB345" s="1087"/>
      <c r="HC345" s="1087"/>
      <c r="HD345" s="1087"/>
      <c r="HE345" s="1087"/>
      <c r="HF345" s="1087"/>
      <c r="HG345" s="1087"/>
      <c r="HH345" s="1087"/>
      <c r="HI345" s="1087"/>
      <c r="HJ345" s="1087"/>
      <c r="HK345" s="1087"/>
      <c r="HL345" s="1087"/>
      <c r="HM345" s="1087"/>
      <c r="HN345" s="1087"/>
      <c r="HO345" s="1087"/>
      <c r="HP345" s="1087"/>
      <c r="HQ345" s="1087"/>
      <c r="HR345" s="1087"/>
      <c r="HS345" s="1087"/>
      <c r="HT345" s="1087"/>
      <c r="HU345" s="1087"/>
      <c r="HV345" s="1087"/>
      <c r="HW345" s="1087"/>
      <c r="HX345" s="1087"/>
      <c r="HY345" s="1087"/>
      <c r="HZ345" s="1087"/>
      <c r="IA345" s="1087"/>
      <c r="IB345" s="1087"/>
      <c r="IC345" s="1087"/>
      <c r="ID345" s="1087"/>
      <c r="IE345" s="1087"/>
      <c r="IF345" s="1087"/>
      <c r="IG345" s="1087"/>
      <c r="IH345" s="1087"/>
      <c r="II345" s="1087"/>
      <c r="IJ345" s="1087"/>
      <c r="IK345" s="1087"/>
      <c r="IL345" s="1087"/>
      <c r="IM345" s="1087"/>
      <c r="IN345" s="1087"/>
      <c r="IO345" s="1087"/>
      <c r="IP345" s="1087"/>
      <c r="IQ345" s="1087"/>
      <c r="IR345" s="1087"/>
      <c r="IS345" s="1087"/>
      <c r="IT345" s="1087"/>
      <c r="IU345" s="1087"/>
      <c r="IV345" s="1087"/>
      <c r="IW345" s="1087"/>
      <c r="IX345" s="1087"/>
      <c r="IY345" s="1087"/>
      <c r="IZ345" s="1087"/>
      <c r="JA345" s="1087"/>
      <c r="JB345" s="1087"/>
      <c r="JC345" s="1087"/>
      <c r="JD345" s="1087"/>
      <c r="JE345" s="1087"/>
      <c r="JF345" s="1087"/>
      <c r="JG345" s="1087"/>
      <c r="JH345" s="1087"/>
      <c r="JI345" s="1087"/>
      <c r="JJ345" s="1087"/>
      <c r="JK345" s="1087"/>
      <c r="JL345" s="1087"/>
      <c r="JM345" s="1087"/>
      <c r="JN345" s="1087"/>
      <c r="JO345" s="1087"/>
      <c r="JP345" s="1087"/>
      <c r="JQ345" s="1087"/>
      <c r="JR345" s="1087"/>
      <c r="JS345" s="1087"/>
      <c r="JT345" s="1087"/>
      <c r="JU345" s="1087"/>
      <c r="JV345" s="1087"/>
      <c r="JW345" s="1087"/>
      <c r="JX345" s="1087"/>
      <c r="JY345" s="1087"/>
      <c r="JZ345" s="1087"/>
      <c r="KA345" s="1087"/>
      <c r="KB345" s="1087"/>
      <c r="KC345" s="1087"/>
      <c r="KD345" s="1087"/>
      <c r="KE345" s="1087"/>
      <c r="KF345" s="1087"/>
      <c r="KG345" s="1087"/>
      <c r="KH345" s="1087"/>
      <c r="KI345" s="1087"/>
      <c r="KJ345" s="1087"/>
      <c r="KK345" s="1087"/>
      <c r="KL345" s="1087"/>
      <c r="KM345" s="1087"/>
      <c r="KN345" s="1087"/>
      <c r="KO345" s="1087"/>
      <c r="KP345" s="1087"/>
      <c r="KQ345" s="1087"/>
      <c r="KR345" s="1087"/>
      <c r="KS345" s="1087"/>
      <c r="KT345" s="1087"/>
      <c r="KU345" s="1087"/>
      <c r="KV345" s="1087"/>
      <c r="KW345" s="1087"/>
      <c r="KX345" s="1087"/>
      <c r="KY345" s="1087"/>
      <c r="KZ345" s="1087"/>
      <c r="LA345" s="1087"/>
      <c r="LB345" s="1087"/>
      <c r="LC345" s="1087"/>
      <c r="LD345" s="1087"/>
      <c r="LE345" s="1087"/>
      <c r="LF345" s="1087"/>
      <c r="LG345" s="1087"/>
      <c r="LH345" s="1087"/>
      <c r="LI345" s="1087"/>
      <c r="LJ345" s="1087"/>
      <c r="LK345" s="1087"/>
      <c r="LL345" s="1087"/>
      <c r="LM345" s="1087"/>
      <c r="LN345" s="1087"/>
      <c r="LO345" s="1087"/>
      <c r="LP345" s="1087"/>
      <c r="LQ345" s="1087"/>
      <c r="LR345" s="1087"/>
      <c r="LS345" s="1087"/>
      <c r="LT345" s="1087"/>
      <c r="LU345" s="1087"/>
      <c r="LV345" s="1087"/>
      <c r="LW345" s="1087"/>
      <c r="LX345" s="1087"/>
      <c r="LY345" s="1087"/>
      <c r="LZ345" s="1087"/>
      <c r="MA345" s="1087"/>
      <c r="MB345" s="1087"/>
      <c r="MC345" s="1087"/>
      <c r="MD345" s="1087"/>
      <c r="ME345" s="1087"/>
      <c r="MF345" s="1087"/>
      <c r="MG345" s="1087"/>
      <c r="MH345" s="1087"/>
      <c r="MI345" s="1087"/>
      <c r="MJ345" s="1087"/>
      <c r="MK345" s="1087"/>
      <c r="ML345" s="1087"/>
      <c r="MM345" s="1087"/>
      <c r="MN345" s="1087"/>
      <c r="MO345" s="1087"/>
      <c r="MP345" s="1087"/>
      <c r="MQ345" s="1087"/>
      <c r="MR345" s="1087"/>
      <c r="MS345" s="1087"/>
      <c r="MT345" s="1087"/>
      <c r="MU345" s="1087"/>
      <c r="MV345" s="1087"/>
      <c r="MW345" s="1087"/>
      <c r="MX345" s="1087"/>
      <c r="MY345" s="1087"/>
      <c r="MZ345" s="1087"/>
      <c r="NA345" s="1087"/>
      <c r="NB345" s="1087"/>
      <c r="NC345" s="1087"/>
      <c r="ND345" s="1087"/>
      <c r="NE345" s="1087"/>
      <c r="NF345" s="1087"/>
      <c r="NG345" s="1087"/>
      <c r="NH345" s="1087"/>
      <c r="NI345" s="1087"/>
      <c r="NJ345" s="1087"/>
      <c r="NK345" s="1087"/>
      <c r="NL345" s="1087"/>
      <c r="NM345" s="1087"/>
      <c r="NN345" s="1087"/>
      <c r="NO345" s="1087"/>
      <c r="NP345" s="1087"/>
      <c r="NQ345" s="1087"/>
      <c r="NR345" s="1087"/>
      <c r="NS345" s="1087"/>
      <c r="NT345" s="1087"/>
      <c r="NU345" s="1087"/>
      <c r="NV345" s="1087"/>
      <c r="NW345" s="1087"/>
      <c r="NX345" s="1087"/>
      <c r="NY345" s="1087"/>
      <c r="NZ345" s="1087"/>
      <c r="OA345" s="1087"/>
      <c r="OB345" s="1087"/>
      <c r="OC345" s="1087"/>
      <c r="OD345" s="1087"/>
      <c r="OE345" s="1087"/>
      <c r="OF345" s="1087"/>
      <c r="OG345" s="1087"/>
      <c r="OH345" s="1087"/>
      <c r="OI345" s="1087"/>
      <c r="OJ345" s="1087"/>
      <c r="OK345" s="1087"/>
      <c r="OL345" s="1087"/>
      <c r="OM345" s="1087"/>
      <c r="ON345" s="1087"/>
      <c r="OO345" s="1087"/>
      <c r="OP345" s="1087"/>
      <c r="OQ345" s="1087"/>
      <c r="OR345" s="1087"/>
      <c r="OS345" s="1087"/>
      <c r="OT345" s="1087"/>
      <c r="OU345" s="1087"/>
      <c r="OV345" s="1087"/>
      <c r="OW345" s="1087"/>
      <c r="OX345" s="1087"/>
      <c r="OY345" s="1087"/>
      <c r="OZ345" s="1087"/>
      <c r="PA345" s="1087"/>
      <c r="PB345" s="1087"/>
      <c r="PC345" s="1087"/>
      <c r="PD345" s="1087"/>
      <c r="PE345" s="1087"/>
      <c r="PF345" s="1087"/>
      <c r="PG345" s="1087"/>
      <c r="PH345" s="1087"/>
      <c r="PI345" s="1087"/>
      <c r="PJ345" s="1087"/>
      <c r="PK345" s="1087"/>
      <c r="PL345" s="1087"/>
      <c r="PM345" s="1087"/>
      <c r="PN345" s="1087"/>
      <c r="PO345" s="1087"/>
      <c r="PP345" s="1087"/>
      <c r="PQ345" s="1087"/>
      <c r="PR345" s="1087"/>
      <c r="PS345" s="1087"/>
      <c r="PT345" s="1087"/>
      <c r="PU345" s="1087"/>
      <c r="PV345" s="1087"/>
      <c r="PW345" s="1087"/>
      <c r="PX345" s="1087"/>
      <c r="PY345" s="1087"/>
      <c r="PZ345" s="1087"/>
      <c r="QA345" s="1087"/>
      <c r="QB345" s="1087"/>
      <c r="QC345" s="1087"/>
      <c r="QD345" s="1087"/>
      <c r="QE345" s="1087"/>
      <c r="QF345" s="1087"/>
      <c r="QG345" s="1087"/>
      <c r="QH345" s="1087"/>
      <c r="QI345" s="1087"/>
      <c r="QJ345" s="1087"/>
      <c r="QK345" s="1087"/>
      <c r="QL345" s="1087"/>
      <c r="QM345" s="1087"/>
      <c r="QN345" s="1087"/>
      <c r="QO345" s="1087"/>
      <c r="QP345" s="1087"/>
      <c r="QQ345" s="1087"/>
      <c r="QR345" s="1087"/>
      <c r="QS345" s="1087"/>
      <c r="QT345" s="1087"/>
      <c r="QU345" s="1087"/>
      <c r="QV345" s="1087"/>
      <c r="QW345" s="1087"/>
      <c r="QX345" s="1087"/>
      <c r="QY345" s="1087"/>
      <c r="QZ345" s="1087"/>
      <c r="RA345" s="1087"/>
      <c r="RB345" s="1087"/>
      <c r="RC345" s="1087"/>
      <c r="RD345" s="1087"/>
      <c r="RE345" s="1087"/>
      <c r="RF345" s="1087"/>
      <c r="RG345" s="1087"/>
      <c r="RH345" s="1087"/>
      <c r="RI345" s="1087"/>
      <c r="RJ345" s="1087"/>
      <c r="RK345" s="1087"/>
      <c r="RL345" s="1087"/>
      <c r="RM345" s="1087"/>
      <c r="RN345" s="1087"/>
      <c r="RO345" s="1087"/>
      <c r="RP345" s="1087"/>
      <c r="RQ345" s="1087"/>
      <c r="RR345" s="1087"/>
      <c r="RS345" s="1087"/>
      <c r="RT345" s="1087"/>
      <c r="RU345" s="1087"/>
      <c r="RV345" s="1087"/>
      <c r="RW345" s="1087"/>
      <c r="RX345" s="1087"/>
      <c r="RY345" s="1087"/>
      <c r="RZ345" s="1087"/>
      <c r="SA345" s="1087"/>
      <c r="SB345" s="1087"/>
      <c r="SC345" s="1087"/>
      <c r="SD345" s="1087"/>
      <c r="SE345" s="1087"/>
      <c r="SF345" s="1087"/>
      <c r="SG345" s="1087"/>
      <c r="SH345" s="1087"/>
      <c r="SI345" s="1087"/>
      <c r="SJ345" s="1087"/>
      <c r="SK345" s="1087"/>
      <c r="SL345" s="1087"/>
      <c r="SM345" s="1087"/>
      <c r="SN345" s="1087"/>
      <c r="SO345" s="1087"/>
      <c r="SP345" s="1087"/>
      <c r="SQ345" s="1087"/>
      <c r="SR345" s="1087"/>
      <c r="SS345" s="1087"/>
      <c r="ST345" s="1087"/>
      <c r="SU345" s="1087"/>
      <c r="SV345" s="1087"/>
      <c r="SW345" s="1087"/>
      <c r="SX345" s="1087"/>
      <c r="SY345" s="1087"/>
      <c r="SZ345" s="1087"/>
      <c r="TA345" s="1087"/>
      <c r="TB345" s="1087"/>
      <c r="TC345" s="1087"/>
      <c r="TD345" s="1087"/>
      <c r="TE345" s="1087"/>
      <c r="TF345" s="1087"/>
      <c r="TG345" s="1087"/>
      <c r="TH345" s="1087"/>
      <c r="TI345" s="1087"/>
      <c r="TJ345" s="1087"/>
      <c r="TK345" s="1087"/>
      <c r="TL345" s="1087"/>
      <c r="TM345" s="1087"/>
      <c r="TN345" s="1087"/>
      <c r="TO345" s="1087"/>
      <c r="TP345" s="1087"/>
      <c r="TQ345" s="1087"/>
      <c r="TR345" s="1087"/>
      <c r="TS345" s="1087"/>
      <c r="TT345" s="1087"/>
      <c r="TU345" s="1087"/>
      <c r="TV345" s="1087"/>
      <c r="TW345" s="1087"/>
      <c r="TX345" s="1087"/>
      <c r="TY345" s="1087"/>
      <c r="TZ345" s="1087"/>
      <c r="UA345" s="1087"/>
      <c r="UB345" s="1087"/>
      <c r="UC345" s="1087"/>
      <c r="UD345" s="1087"/>
      <c r="UE345" s="1087"/>
      <c r="UF345" s="1087"/>
      <c r="UG345" s="1087"/>
      <c r="UH345" s="1087"/>
      <c r="UI345" s="1087"/>
      <c r="UJ345" s="1087"/>
      <c r="UK345" s="1087"/>
      <c r="UL345" s="1087"/>
      <c r="UM345" s="1087"/>
      <c r="UN345" s="1087"/>
      <c r="UO345" s="1087"/>
      <c r="UP345" s="1087"/>
      <c r="UQ345" s="1087"/>
      <c r="UR345" s="1087"/>
      <c r="US345" s="1087"/>
      <c r="UT345" s="1087"/>
      <c r="UU345" s="1087"/>
      <c r="UV345" s="1087"/>
      <c r="UW345" s="1087"/>
      <c r="UX345" s="1087"/>
      <c r="UY345" s="1087"/>
      <c r="UZ345" s="1087"/>
      <c r="VA345" s="1087"/>
      <c r="VB345" s="1087"/>
      <c r="VC345" s="1087"/>
      <c r="VD345" s="1087"/>
      <c r="VE345" s="1087"/>
      <c r="VF345" s="1087"/>
      <c r="VG345" s="1087"/>
      <c r="VH345" s="1087"/>
      <c r="VI345" s="1087"/>
      <c r="VJ345" s="1087"/>
      <c r="VK345" s="1087"/>
      <c r="VL345" s="1087"/>
      <c r="VM345" s="1087"/>
      <c r="VN345" s="1087"/>
      <c r="VO345" s="1087"/>
      <c r="VP345" s="1087"/>
      <c r="VQ345" s="1087"/>
      <c r="VR345" s="1087"/>
      <c r="VS345" s="1087"/>
      <c r="VT345" s="1087"/>
      <c r="VU345" s="1087"/>
      <c r="VV345" s="1087"/>
      <c r="VW345" s="1087"/>
      <c r="VX345" s="1087"/>
      <c r="VY345" s="1087"/>
      <c r="VZ345" s="1087"/>
      <c r="WA345" s="1087"/>
      <c r="WB345" s="1087"/>
      <c r="WC345" s="1087"/>
      <c r="WD345" s="1087"/>
      <c r="WE345" s="1087"/>
      <c r="WF345" s="1087"/>
      <c r="WG345" s="1087"/>
      <c r="WH345" s="1087"/>
      <c r="WI345" s="1087"/>
      <c r="WJ345" s="1087"/>
      <c r="WK345" s="1087"/>
      <c r="WL345" s="1087"/>
      <c r="WM345" s="1087"/>
      <c r="WN345" s="1087"/>
      <c r="WO345" s="1087"/>
      <c r="WP345" s="1087"/>
      <c r="WQ345" s="1087"/>
      <c r="WR345" s="1087"/>
      <c r="WS345" s="1087"/>
      <c r="WT345" s="1087"/>
      <c r="WU345" s="1087"/>
      <c r="WV345" s="1087"/>
      <c r="WW345" s="1087"/>
      <c r="WX345" s="1087"/>
      <c r="WY345" s="1087"/>
      <c r="WZ345" s="1087"/>
      <c r="XA345" s="1087"/>
      <c r="XB345" s="1087"/>
      <c r="XC345" s="1087"/>
      <c r="XD345" s="1087"/>
      <c r="XE345" s="1087"/>
      <c r="XF345" s="1087"/>
      <c r="XG345" s="1087"/>
      <c r="XH345" s="1087"/>
      <c r="XI345" s="1087"/>
      <c r="XJ345" s="1087"/>
      <c r="XK345" s="1087"/>
      <c r="XL345" s="1087"/>
      <c r="XM345" s="1087"/>
      <c r="XN345" s="1087"/>
      <c r="XO345" s="1087"/>
      <c r="XP345" s="1087"/>
      <c r="XQ345" s="1087"/>
      <c r="XR345" s="1087"/>
      <c r="XS345" s="1087"/>
      <c r="XT345" s="1087"/>
      <c r="XU345" s="1087"/>
      <c r="XV345" s="1087"/>
      <c r="XW345" s="1087"/>
      <c r="XX345" s="1087"/>
      <c r="XY345" s="1087"/>
      <c r="XZ345" s="1087"/>
      <c r="YA345" s="1087"/>
      <c r="YB345" s="1087"/>
      <c r="YC345" s="1087"/>
      <c r="YD345" s="1087"/>
      <c r="YE345" s="1087"/>
      <c r="YF345" s="1087"/>
      <c r="YG345" s="1087"/>
      <c r="YH345" s="1087"/>
      <c r="YI345" s="1087"/>
      <c r="YJ345" s="1087"/>
      <c r="YK345" s="1087"/>
      <c r="YL345" s="1087"/>
      <c r="YM345" s="1087"/>
      <c r="YN345" s="1087"/>
      <c r="YO345" s="1087"/>
      <c r="YP345" s="1087"/>
      <c r="YQ345" s="1087"/>
      <c r="YR345" s="1087"/>
      <c r="YS345" s="1087"/>
      <c r="YT345" s="1087"/>
      <c r="YU345" s="1087"/>
      <c r="YV345" s="1087"/>
      <c r="YW345" s="1087"/>
      <c r="YX345" s="1087"/>
      <c r="YY345" s="1087"/>
      <c r="YZ345" s="1087"/>
      <c r="ZA345" s="1087"/>
      <c r="ZB345" s="1087"/>
      <c r="ZC345" s="1087"/>
      <c r="ZD345" s="1087"/>
      <c r="ZE345" s="1087"/>
      <c r="ZF345" s="1087"/>
      <c r="ZG345" s="1087"/>
      <c r="ZH345" s="1087"/>
      <c r="ZI345" s="1087"/>
      <c r="ZJ345" s="1087"/>
      <c r="ZK345" s="1087"/>
      <c r="ZL345" s="1087"/>
      <c r="ZM345" s="1087"/>
      <c r="ZN345" s="1087"/>
      <c r="ZO345" s="1087"/>
      <c r="ZP345" s="1087"/>
      <c r="ZQ345" s="1087"/>
      <c r="ZR345" s="1087"/>
      <c r="ZS345" s="1087"/>
      <c r="ZT345" s="1087"/>
      <c r="ZU345" s="1087"/>
      <c r="ZV345" s="1087"/>
      <c r="ZW345" s="1087"/>
      <c r="ZX345" s="1087"/>
      <c r="ZY345" s="1087"/>
      <c r="ZZ345" s="1087"/>
      <c r="AAA345" s="1087"/>
      <c r="AAB345" s="1087"/>
      <c r="AAC345" s="1087"/>
      <c r="AAD345" s="1087"/>
      <c r="AAE345" s="1087"/>
      <c r="AAF345" s="1087"/>
      <c r="AAG345" s="1087"/>
      <c r="AAH345" s="1087"/>
      <c r="AAI345" s="1087"/>
      <c r="AAJ345" s="1087"/>
      <c r="AAK345" s="1087"/>
      <c r="AAL345" s="1087"/>
      <c r="AAM345" s="1087"/>
      <c r="AAN345" s="1087"/>
      <c r="AAO345" s="1087"/>
      <c r="AAP345" s="1087"/>
      <c r="AAQ345" s="1087"/>
      <c r="AAR345" s="1087"/>
      <c r="AAS345" s="1087"/>
      <c r="AAT345" s="1087"/>
      <c r="AAU345" s="1087"/>
      <c r="AAV345" s="1087"/>
      <c r="AAW345" s="1087"/>
      <c r="AAX345" s="1087"/>
      <c r="AAY345" s="1087"/>
      <c r="AAZ345" s="1087"/>
      <c r="ABA345" s="1087"/>
      <c r="ABB345" s="1087"/>
      <c r="ABC345" s="1087"/>
      <c r="ABD345" s="1087"/>
      <c r="ABE345" s="1087"/>
      <c r="ABF345" s="1087"/>
      <c r="ABG345" s="1087"/>
      <c r="ABH345" s="1087"/>
      <c r="ABI345" s="1087"/>
      <c r="ABJ345" s="1087"/>
      <c r="ABK345" s="1087"/>
      <c r="ABL345" s="1087"/>
      <c r="ABM345" s="1087"/>
      <c r="ABN345" s="1087"/>
      <c r="ABO345" s="1087"/>
      <c r="ABP345" s="1087"/>
      <c r="ABQ345" s="1087"/>
      <c r="ABR345" s="1087"/>
      <c r="ABS345" s="1087"/>
      <c r="ABT345" s="1087"/>
      <c r="ABU345" s="1087"/>
      <c r="ABV345" s="1087"/>
      <c r="ABW345" s="1087"/>
      <c r="ABX345" s="1087"/>
      <c r="ABY345" s="1087"/>
      <c r="ABZ345" s="1087"/>
      <c r="ACA345" s="1087"/>
      <c r="ACB345" s="1087"/>
      <c r="ACC345" s="1087"/>
      <c r="ACD345" s="1087"/>
      <c r="ACE345" s="1087"/>
      <c r="ACF345" s="1087"/>
      <c r="ACG345" s="1087"/>
      <c r="ACH345" s="1087"/>
      <c r="ACI345" s="1087"/>
      <c r="ACJ345" s="1087"/>
      <c r="ACK345" s="1087"/>
      <c r="ACL345" s="1087"/>
      <c r="ACM345" s="1087"/>
      <c r="ACN345" s="1087"/>
      <c r="ACO345" s="1087"/>
      <c r="ACP345" s="1087"/>
      <c r="ACQ345" s="1087"/>
      <c r="ACR345" s="1087"/>
      <c r="ACS345" s="1087"/>
      <c r="ACT345" s="1087"/>
      <c r="ACU345" s="1087"/>
      <c r="ACV345" s="1087"/>
      <c r="ACW345" s="1087"/>
      <c r="ACX345" s="1087"/>
      <c r="ACY345" s="1087"/>
      <c r="ACZ345" s="1087"/>
      <c r="ADA345" s="1087"/>
      <c r="ADB345" s="1087"/>
      <c r="ADC345" s="1087"/>
      <c r="ADD345" s="1087"/>
      <c r="ADE345" s="1087"/>
      <c r="ADF345" s="1087"/>
      <c r="ADG345" s="1087"/>
      <c r="ADH345" s="1087"/>
      <c r="ADI345" s="1087"/>
      <c r="ADJ345" s="1087"/>
      <c r="ADK345" s="1087"/>
      <c r="ADL345" s="1087"/>
      <c r="ADM345" s="1087"/>
      <c r="ADN345" s="1087"/>
      <c r="ADO345" s="1087"/>
      <c r="ADP345" s="1087"/>
      <c r="ADQ345" s="1087"/>
      <c r="ADR345" s="1087"/>
      <c r="ADS345" s="1087"/>
      <c r="ADT345" s="1087"/>
      <c r="ADU345" s="1087"/>
      <c r="ADV345" s="1087"/>
      <c r="ADW345" s="1087"/>
      <c r="ADX345" s="1087"/>
      <c r="ADY345" s="1087"/>
      <c r="ADZ345" s="1087"/>
      <c r="AEA345" s="1087"/>
      <c r="AEB345" s="1087"/>
      <c r="AEC345" s="1087"/>
      <c r="AED345" s="1087"/>
      <c r="AEE345" s="1087"/>
      <c r="AEF345" s="1087"/>
      <c r="AEG345" s="1087"/>
      <c r="AEH345" s="1087"/>
      <c r="AEI345" s="1087"/>
      <c r="AEJ345" s="1087"/>
      <c r="AEK345" s="1087"/>
      <c r="AEL345" s="1087"/>
      <c r="AEM345" s="1087"/>
      <c r="AEN345" s="1087"/>
      <c r="AEO345" s="1087"/>
      <c r="AEP345" s="1087"/>
      <c r="AEQ345" s="1087"/>
      <c r="AER345" s="1087"/>
      <c r="AES345" s="1087"/>
      <c r="AET345" s="1087"/>
      <c r="AEU345" s="1087"/>
      <c r="AEV345" s="1087"/>
      <c r="AEW345" s="1087"/>
      <c r="AEX345" s="1087"/>
      <c r="AEY345" s="1087"/>
      <c r="AEZ345" s="1087"/>
      <c r="AFA345" s="1087"/>
      <c r="AFB345" s="1087"/>
      <c r="AFC345" s="1087"/>
      <c r="AFD345" s="1087"/>
      <c r="AFE345" s="1087"/>
      <c r="AFF345" s="1087"/>
      <c r="AFG345" s="1087"/>
      <c r="AFH345" s="1087"/>
      <c r="AFI345" s="1087"/>
      <c r="AFJ345" s="1087"/>
      <c r="AFK345" s="1087"/>
      <c r="AFL345" s="1087"/>
      <c r="AFM345" s="1087"/>
      <c r="AFN345" s="1087"/>
      <c r="AFO345" s="1087"/>
      <c r="AFP345" s="1087"/>
      <c r="AFQ345" s="1087"/>
      <c r="AFR345" s="1087"/>
      <c r="AFS345" s="1087"/>
      <c r="AFT345" s="1087"/>
      <c r="AFU345" s="1087"/>
      <c r="AFV345" s="1087"/>
      <c r="AFW345" s="1087"/>
      <c r="AFX345" s="1087"/>
      <c r="AFY345" s="1087"/>
      <c r="AFZ345" s="1087"/>
      <c r="AGA345" s="1087"/>
      <c r="AGB345" s="1087"/>
      <c r="AGC345" s="1087"/>
      <c r="AGD345" s="1087"/>
      <c r="AGE345" s="1087"/>
      <c r="AGF345" s="1087"/>
      <c r="AGG345" s="1087"/>
      <c r="AGH345" s="1087"/>
      <c r="AGI345" s="1087"/>
      <c r="AGJ345" s="1087"/>
      <c r="AGK345" s="1087"/>
      <c r="AGL345" s="1087"/>
      <c r="AGM345" s="1087"/>
      <c r="AGN345" s="1087"/>
      <c r="AGO345" s="1087"/>
      <c r="AGP345" s="1087"/>
      <c r="AGQ345" s="1087"/>
      <c r="AGR345" s="1087"/>
      <c r="AGS345" s="1087"/>
      <c r="AGT345" s="1087"/>
      <c r="AGU345" s="1087"/>
      <c r="AGV345" s="1087"/>
      <c r="AGW345" s="1087"/>
      <c r="AGX345" s="1087"/>
      <c r="AGY345" s="1087"/>
      <c r="AGZ345" s="1087"/>
      <c r="AHA345" s="1087"/>
      <c r="AHB345" s="1087"/>
      <c r="AHC345" s="1087"/>
      <c r="AHD345" s="1087"/>
      <c r="AHE345" s="1087"/>
      <c r="AHF345" s="1087"/>
      <c r="AHG345" s="1087"/>
      <c r="AHH345" s="1087"/>
      <c r="AHI345" s="1087"/>
      <c r="AHJ345" s="1087"/>
      <c r="AHK345" s="1087"/>
      <c r="AHL345" s="1087"/>
      <c r="AHM345" s="1087"/>
      <c r="AHN345" s="1087"/>
      <c r="AHO345" s="1087"/>
      <c r="AHP345" s="1087"/>
      <c r="AHQ345" s="1087"/>
      <c r="AHR345" s="1087"/>
      <c r="AHS345" s="1087"/>
      <c r="AHT345" s="1087"/>
      <c r="AHU345" s="1087"/>
      <c r="AHV345" s="1087"/>
      <c r="AHW345" s="1087"/>
      <c r="AHX345" s="1087"/>
      <c r="AHY345" s="1087"/>
      <c r="AHZ345" s="1087"/>
      <c r="AIA345" s="1087"/>
      <c r="AIB345" s="1087"/>
      <c r="AIC345" s="1087"/>
      <c r="AID345" s="1087"/>
      <c r="AIE345" s="1087"/>
      <c r="AIF345" s="1087"/>
      <c r="AIG345" s="1087"/>
      <c r="AIH345" s="1087"/>
      <c r="AII345" s="1087"/>
      <c r="AIJ345" s="1087"/>
      <c r="AIK345" s="1087"/>
      <c r="AIL345" s="1087"/>
      <c r="AIM345" s="1087"/>
      <c r="AIN345" s="1087"/>
      <c r="AIO345" s="1087"/>
      <c r="AIP345" s="1087"/>
      <c r="AIQ345" s="1087"/>
      <c r="AIR345" s="1087"/>
      <c r="AIS345" s="1087"/>
      <c r="AIT345" s="1087"/>
      <c r="AIU345" s="1087"/>
      <c r="AIV345" s="1087"/>
      <c r="AIW345" s="1087"/>
      <c r="AIX345" s="1087"/>
      <c r="AIY345" s="1087"/>
      <c r="AIZ345" s="1087"/>
      <c r="AJA345" s="1087"/>
      <c r="AJB345" s="1087"/>
      <c r="AJC345" s="1087"/>
      <c r="AJD345" s="1087"/>
      <c r="AJE345" s="1087"/>
      <c r="AJF345" s="1087"/>
      <c r="AJG345" s="1087"/>
      <c r="AJH345" s="1087"/>
      <c r="AJI345" s="1087"/>
      <c r="AJJ345" s="1087"/>
      <c r="AJK345" s="1087"/>
      <c r="AJL345" s="1087"/>
      <c r="AJM345" s="1087"/>
      <c r="AJN345" s="1087"/>
      <c r="AJO345" s="1087"/>
      <c r="AJP345" s="1087"/>
      <c r="AJQ345" s="1087"/>
      <c r="AJR345" s="1087"/>
      <c r="AJS345" s="1087"/>
      <c r="AJT345" s="1087"/>
      <c r="AJU345" s="1087"/>
      <c r="AJV345" s="1087"/>
      <c r="AJW345" s="1087"/>
      <c r="AJX345" s="1087"/>
      <c r="AJY345" s="1087"/>
      <c r="AJZ345" s="1087"/>
      <c r="AKA345" s="1087"/>
      <c r="AKB345" s="1087"/>
      <c r="AKC345" s="1087"/>
      <c r="AKD345" s="1087"/>
      <c r="AKE345" s="1087"/>
      <c r="AKF345" s="1087"/>
      <c r="AKG345" s="1087"/>
      <c r="AKH345" s="1087"/>
      <c r="AKI345" s="1087"/>
      <c r="AKJ345" s="1087"/>
      <c r="AKK345" s="1087"/>
      <c r="AKL345" s="1087"/>
      <c r="AKM345" s="1087"/>
      <c r="AKN345" s="1087"/>
      <c r="AKO345" s="1087"/>
      <c r="AKP345" s="1087"/>
      <c r="AKQ345" s="1087"/>
      <c r="AKR345" s="1087"/>
      <c r="AKS345" s="1087"/>
      <c r="AKT345" s="1087"/>
      <c r="AKU345" s="1087"/>
      <c r="AKV345" s="1087"/>
      <c r="AKW345" s="1087"/>
      <c r="AKX345" s="1087"/>
      <c r="AKY345" s="1087"/>
      <c r="AKZ345" s="1087"/>
      <c r="ALA345" s="1087"/>
      <c r="ALB345" s="1087"/>
      <c r="ALC345" s="1087"/>
      <c r="ALD345" s="1087"/>
      <c r="ALE345" s="1087"/>
      <c r="ALF345" s="1087"/>
      <c r="ALG345" s="1087"/>
      <c r="ALH345" s="1087"/>
      <c r="ALI345" s="1087"/>
      <c r="ALJ345" s="1087"/>
      <c r="ALK345" s="1087"/>
      <c r="ALL345" s="1087"/>
      <c r="ALM345" s="1087"/>
      <c r="ALN345" s="1087"/>
      <c r="ALO345" s="1087"/>
      <c r="ALP345" s="1087"/>
      <c r="ALQ345" s="1087"/>
      <c r="ALR345" s="1087"/>
      <c r="ALS345" s="1087"/>
      <c r="ALT345" s="1087"/>
      <c r="ALU345" s="1087"/>
      <c r="ALV345" s="1087"/>
      <c r="ALW345" s="1087"/>
      <c r="ALX345" s="1087"/>
      <c r="ALY345" s="1087"/>
      <c r="ALZ345" s="1087"/>
      <c r="AMA345" s="1087"/>
      <c r="AMB345" s="1087"/>
      <c r="AMC345" s="1087"/>
      <c r="AMD345" s="1087"/>
      <c r="AME345" s="1087"/>
      <c r="AMF345" s="1087"/>
      <c r="AMG345" s="1087"/>
      <c r="AMH345" s="1087"/>
    </row>
    <row r="346" spans="1:1024" s="793" customFormat="1" ht="12" x14ac:dyDescent="0.2">
      <c r="A346" s="1113" t="s">
        <v>2953</v>
      </c>
      <c r="B346" s="793" t="s">
        <v>4919</v>
      </c>
      <c r="C346" s="1085">
        <v>135500000</v>
      </c>
      <c r="D346" s="1085">
        <v>0</v>
      </c>
      <c r="E346" s="1085">
        <v>135500000</v>
      </c>
      <c r="F346" s="1085">
        <v>69385820.510000005</v>
      </c>
      <c r="G346" s="1085">
        <v>66114179.490000002</v>
      </c>
      <c r="H346" s="1357">
        <f t="shared" si="9"/>
        <v>0.51207247608856088</v>
      </c>
      <c r="I346" s="1087"/>
      <c r="J346" s="1087"/>
      <c r="K346" s="1087"/>
      <c r="L346" s="1087"/>
      <c r="M346" s="1087"/>
      <c r="N346" s="1087"/>
      <c r="O346" s="1087"/>
      <c r="P346" s="1087"/>
      <c r="Q346" s="1087"/>
      <c r="R346" s="1087"/>
      <c r="S346" s="1087"/>
      <c r="T346" s="1087"/>
      <c r="U346" s="1087"/>
      <c r="V346" s="1087"/>
      <c r="W346" s="1087"/>
      <c r="X346" s="1087"/>
      <c r="Y346" s="1087"/>
      <c r="Z346" s="1087"/>
      <c r="AA346" s="1087"/>
      <c r="AB346" s="1087"/>
      <c r="AC346" s="1087"/>
      <c r="AD346" s="1087"/>
      <c r="AE346" s="1087"/>
      <c r="AF346" s="1087"/>
      <c r="AG346" s="1087"/>
      <c r="AH346" s="1087"/>
      <c r="AI346" s="1087"/>
      <c r="AJ346" s="1087"/>
      <c r="AK346" s="1087"/>
      <c r="AL346" s="1087"/>
      <c r="AM346" s="1087"/>
      <c r="AN346" s="1087"/>
      <c r="AO346" s="1087"/>
      <c r="AP346" s="1087"/>
      <c r="AQ346" s="1087"/>
      <c r="AR346" s="1087"/>
      <c r="AS346" s="1087"/>
      <c r="AT346" s="1087"/>
      <c r="AU346" s="1087"/>
      <c r="AV346" s="1087"/>
      <c r="AW346" s="1087"/>
      <c r="AX346" s="1087"/>
      <c r="AY346" s="1087"/>
      <c r="AZ346" s="1087"/>
      <c r="BA346" s="1087"/>
      <c r="BB346" s="1087"/>
      <c r="BC346" s="1087"/>
      <c r="BD346" s="1087"/>
      <c r="BE346" s="1087"/>
      <c r="BF346" s="1087"/>
      <c r="BG346" s="1087"/>
      <c r="BH346" s="1087"/>
      <c r="BI346" s="1087"/>
      <c r="BJ346" s="1087"/>
      <c r="BK346" s="1087"/>
      <c r="BL346" s="1087"/>
      <c r="BM346" s="1087"/>
      <c r="BN346" s="1087"/>
      <c r="BO346" s="1087"/>
      <c r="BP346" s="1087"/>
      <c r="BQ346" s="1087"/>
      <c r="BR346" s="1087"/>
      <c r="BS346" s="1087"/>
      <c r="BT346" s="1087"/>
      <c r="BU346" s="1087"/>
      <c r="BV346" s="1087"/>
      <c r="BW346" s="1087"/>
      <c r="BX346" s="1087"/>
      <c r="BY346" s="1087"/>
      <c r="BZ346" s="1087"/>
      <c r="CA346" s="1087"/>
      <c r="CB346" s="1087"/>
      <c r="CC346" s="1087"/>
      <c r="CD346" s="1087"/>
      <c r="CE346" s="1087"/>
      <c r="CF346" s="1087"/>
      <c r="CG346" s="1087"/>
      <c r="CH346" s="1087"/>
      <c r="CI346" s="1087"/>
      <c r="CJ346" s="1087"/>
      <c r="CK346" s="1087"/>
      <c r="CL346" s="1087"/>
      <c r="CM346" s="1087"/>
      <c r="CN346" s="1087"/>
      <c r="CO346" s="1087"/>
      <c r="CP346" s="1087"/>
      <c r="CQ346" s="1087"/>
      <c r="CR346" s="1087"/>
      <c r="CS346" s="1087"/>
      <c r="CT346" s="1087"/>
      <c r="CU346" s="1087"/>
      <c r="CV346" s="1087"/>
      <c r="CW346" s="1087"/>
      <c r="CX346" s="1087"/>
      <c r="CY346" s="1087"/>
      <c r="CZ346" s="1087"/>
      <c r="DA346" s="1087"/>
      <c r="DB346" s="1087"/>
      <c r="DC346" s="1087"/>
      <c r="DD346" s="1087"/>
      <c r="DE346" s="1087"/>
      <c r="DF346" s="1087"/>
      <c r="DG346" s="1087"/>
      <c r="DH346" s="1087"/>
      <c r="DI346" s="1087"/>
      <c r="DJ346" s="1087"/>
      <c r="DK346" s="1087"/>
      <c r="DL346" s="1087"/>
      <c r="DM346" s="1087"/>
      <c r="DN346" s="1087"/>
      <c r="DO346" s="1087"/>
      <c r="DP346" s="1087"/>
      <c r="DQ346" s="1087"/>
      <c r="DR346" s="1087"/>
      <c r="DS346" s="1087"/>
      <c r="DT346" s="1087"/>
      <c r="DU346" s="1087"/>
      <c r="DV346" s="1087"/>
      <c r="DW346" s="1087"/>
      <c r="DX346" s="1087"/>
      <c r="DY346" s="1087"/>
      <c r="DZ346" s="1087"/>
      <c r="EA346" s="1087"/>
      <c r="EB346" s="1087"/>
      <c r="EC346" s="1087"/>
      <c r="ED346" s="1087"/>
      <c r="EE346" s="1087"/>
      <c r="EF346" s="1087"/>
      <c r="EG346" s="1087"/>
      <c r="EH346" s="1087"/>
      <c r="EI346" s="1087"/>
      <c r="EJ346" s="1087"/>
      <c r="EK346" s="1087"/>
      <c r="EL346" s="1087"/>
      <c r="EM346" s="1087"/>
      <c r="EN346" s="1087"/>
      <c r="EO346" s="1087"/>
      <c r="EP346" s="1087"/>
      <c r="EQ346" s="1087"/>
      <c r="ER346" s="1087"/>
      <c r="ES346" s="1087"/>
      <c r="ET346" s="1087"/>
      <c r="EU346" s="1087"/>
      <c r="EV346" s="1087"/>
      <c r="EW346" s="1087"/>
      <c r="EX346" s="1087"/>
      <c r="EY346" s="1087"/>
      <c r="EZ346" s="1087"/>
      <c r="FA346" s="1087"/>
      <c r="FB346" s="1087"/>
      <c r="FC346" s="1087"/>
      <c r="FD346" s="1087"/>
      <c r="FE346" s="1087"/>
      <c r="FF346" s="1087"/>
      <c r="FG346" s="1087"/>
      <c r="FH346" s="1087"/>
      <c r="FI346" s="1087"/>
      <c r="FJ346" s="1087"/>
      <c r="FK346" s="1087"/>
      <c r="FL346" s="1087"/>
      <c r="FM346" s="1087"/>
      <c r="FN346" s="1087"/>
      <c r="FO346" s="1087"/>
      <c r="FP346" s="1087"/>
      <c r="FQ346" s="1087"/>
      <c r="FR346" s="1087"/>
      <c r="FS346" s="1087"/>
      <c r="FT346" s="1087"/>
      <c r="FU346" s="1087"/>
      <c r="FV346" s="1087"/>
      <c r="FW346" s="1087"/>
      <c r="FX346" s="1087"/>
      <c r="FY346" s="1087"/>
      <c r="FZ346" s="1087"/>
      <c r="GA346" s="1087"/>
      <c r="GB346" s="1087"/>
      <c r="GC346" s="1087"/>
      <c r="GD346" s="1087"/>
      <c r="GE346" s="1087"/>
      <c r="GF346" s="1087"/>
      <c r="GG346" s="1087"/>
      <c r="GH346" s="1087"/>
      <c r="GI346" s="1087"/>
      <c r="GJ346" s="1087"/>
      <c r="GK346" s="1087"/>
      <c r="GL346" s="1087"/>
      <c r="GM346" s="1087"/>
      <c r="GN346" s="1087"/>
      <c r="GO346" s="1087"/>
      <c r="GP346" s="1087"/>
      <c r="GQ346" s="1087"/>
      <c r="GR346" s="1087"/>
      <c r="GS346" s="1087"/>
      <c r="GT346" s="1087"/>
      <c r="GU346" s="1087"/>
      <c r="GV346" s="1087"/>
      <c r="GW346" s="1087"/>
      <c r="GX346" s="1087"/>
      <c r="GY346" s="1087"/>
      <c r="GZ346" s="1087"/>
      <c r="HA346" s="1087"/>
      <c r="HB346" s="1087"/>
      <c r="HC346" s="1087"/>
      <c r="HD346" s="1087"/>
      <c r="HE346" s="1087"/>
      <c r="HF346" s="1087"/>
      <c r="HG346" s="1087"/>
      <c r="HH346" s="1087"/>
      <c r="HI346" s="1087"/>
      <c r="HJ346" s="1087"/>
      <c r="HK346" s="1087"/>
      <c r="HL346" s="1087"/>
      <c r="HM346" s="1087"/>
      <c r="HN346" s="1087"/>
      <c r="HO346" s="1087"/>
      <c r="HP346" s="1087"/>
      <c r="HQ346" s="1087"/>
      <c r="HR346" s="1087"/>
      <c r="HS346" s="1087"/>
      <c r="HT346" s="1087"/>
      <c r="HU346" s="1087"/>
      <c r="HV346" s="1087"/>
      <c r="HW346" s="1087"/>
      <c r="HX346" s="1087"/>
      <c r="HY346" s="1087"/>
      <c r="HZ346" s="1087"/>
      <c r="IA346" s="1087"/>
      <c r="IB346" s="1087"/>
      <c r="IC346" s="1087"/>
      <c r="ID346" s="1087"/>
      <c r="IE346" s="1087"/>
      <c r="IF346" s="1087"/>
      <c r="IG346" s="1087"/>
      <c r="IH346" s="1087"/>
      <c r="II346" s="1087"/>
      <c r="IJ346" s="1087"/>
      <c r="IK346" s="1087"/>
      <c r="IL346" s="1087"/>
      <c r="IM346" s="1087"/>
      <c r="IN346" s="1087"/>
      <c r="IO346" s="1087"/>
      <c r="IP346" s="1087"/>
      <c r="IQ346" s="1087"/>
      <c r="IR346" s="1087"/>
      <c r="IS346" s="1087"/>
      <c r="IT346" s="1087"/>
      <c r="IU346" s="1087"/>
      <c r="IV346" s="1087"/>
      <c r="IW346" s="1087"/>
      <c r="IX346" s="1087"/>
      <c r="IY346" s="1087"/>
      <c r="IZ346" s="1087"/>
      <c r="JA346" s="1087"/>
      <c r="JB346" s="1087"/>
      <c r="JC346" s="1087"/>
      <c r="JD346" s="1087"/>
      <c r="JE346" s="1087"/>
      <c r="JF346" s="1087"/>
      <c r="JG346" s="1087"/>
      <c r="JH346" s="1087"/>
      <c r="JI346" s="1087"/>
      <c r="JJ346" s="1087"/>
      <c r="JK346" s="1087"/>
      <c r="JL346" s="1087"/>
      <c r="JM346" s="1087"/>
      <c r="JN346" s="1087"/>
      <c r="JO346" s="1087"/>
      <c r="JP346" s="1087"/>
      <c r="JQ346" s="1087"/>
      <c r="JR346" s="1087"/>
      <c r="JS346" s="1087"/>
      <c r="JT346" s="1087"/>
      <c r="JU346" s="1087"/>
      <c r="JV346" s="1087"/>
      <c r="JW346" s="1087"/>
      <c r="JX346" s="1087"/>
      <c r="JY346" s="1087"/>
      <c r="JZ346" s="1087"/>
      <c r="KA346" s="1087"/>
      <c r="KB346" s="1087"/>
      <c r="KC346" s="1087"/>
      <c r="KD346" s="1087"/>
      <c r="KE346" s="1087"/>
      <c r="KF346" s="1087"/>
      <c r="KG346" s="1087"/>
      <c r="KH346" s="1087"/>
      <c r="KI346" s="1087"/>
      <c r="KJ346" s="1087"/>
      <c r="KK346" s="1087"/>
      <c r="KL346" s="1087"/>
      <c r="KM346" s="1087"/>
      <c r="KN346" s="1087"/>
      <c r="KO346" s="1087"/>
      <c r="KP346" s="1087"/>
      <c r="KQ346" s="1087"/>
      <c r="KR346" s="1087"/>
      <c r="KS346" s="1087"/>
      <c r="KT346" s="1087"/>
      <c r="KU346" s="1087"/>
      <c r="KV346" s="1087"/>
      <c r="KW346" s="1087"/>
      <c r="KX346" s="1087"/>
      <c r="KY346" s="1087"/>
      <c r="KZ346" s="1087"/>
      <c r="LA346" s="1087"/>
      <c r="LB346" s="1087"/>
      <c r="LC346" s="1087"/>
      <c r="LD346" s="1087"/>
      <c r="LE346" s="1087"/>
      <c r="LF346" s="1087"/>
      <c r="LG346" s="1087"/>
      <c r="LH346" s="1087"/>
      <c r="LI346" s="1087"/>
      <c r="LJ346" s="1087"/>
      <c r="LK346" s="1087"/>
      <c r="LL346" s="1087"/>
      <c r="LM346" s="1087"/>
      <c r="LN346" s="1087"/>
      <c r="LO346" s="1087"/>
      <c r="LP346" s="1087"/>
      <c r="LQ346" s="1087"/>
      <c r="LR346" s="1087"/>
      <c r="LS346" s="1087"/>
      <c r="LT346" s="1087"/>
      <c r="LU346" s="1087"/>
      <c r="LV346" s="1087"/>
      <c r="LW346" s="1087"/>
      <c r="LX346" s="1087"/>
      <c r="LY346" s="1087"/>
      <c r="LZ346" s="1087"/>
      <c r="MA346" s="1087"/>
      <c r="MB346" s="1087"/>
      <c r="MC346" s="1087"/>
      <c r="MD346" s="1087"/>
      <c r="ME346" s="1087"/>
      <c r="MF346" s="1087"/>
      <c r="MG346" s="1087"/>
      <c r="MH346" s="1087"/>
      <c r="MI346" s="1087"/>
      <c r="MJ346" s="1087"/>
      <c r="MK346" s="1087"/>
      <c r="ML346" s="1087"/>
      <c r="MM346" s="1087"/>
      <c r="MN346" s="1087"/>
      <c r="MO346" s="1087"/>
      <c r="MP346" s="1087"/>
      <c r="MQ346" s="1087"/>
      <c r="MR346" s="1087"/>
      <c r="MS346" s="1087"/>
      <c r="MT346" s="1087"/>
      <c r="MU346" s="1087"/>
      <c r="MV346" s="1087"/>
      <c r="MW346" s="1087"/>
      <c r="MX346" s="1087"/>
      <c r="MY346" s="1087"/>
      <c r="MZ346" s="1087"/>
      <c r="NA346" s="1087"/>
      <c r="NB346" s="1087"/>
      <c r="NC346" s="1087"/>
      <c r="ND346" s="1087"/>
      <c r="NE346" s="1087"/>
      <c r="NF346" s="1087"/>
      <c r="NG346" s="1087"/>
      <c r="NH346" s="1087"/>
      <c r="NI346" s="1087"/>
      <c r="NJ346" s="1087"/>
      <c r="NK346" s="1087"/>
      <c r="NL346" s="1087"/>
      <c r="NM346" s="1087"/>
      <c r="NN346" s="1087"/>
      <c r="NO346" s="1087"/>
      <c r="NP346" s="1087"/>
      <c r="NQ346" s="1087"/>
      <c r="NR346" s="1087"/>
      <c r="NS346" s="1087"/>
      <c r="NT346" s="1087"/>
      <c r="NU346" s="1087"/>
      <c r="NV346" s="1087"/>
      <c r="NW346" s="1087"/>
      <c r="NX346" s="1087"/>
      <c r="NY346" s="1087"/>
      <c r="NZ346" s="1087"/>
      <c r="OA346" s="1087"/>
      <c r="OB346" s="1087"/>
      <c r="OC346" s="1087"/>
      <c r="OD346" s="1087"/>
      <c r="OE346" s="1087"/>
      <c r="OF346" s="1087"/>
      <c r="OG346" s="1087"/>
      <c r="OH346" s="1087"/>
      <c r="OI346" s="1087"/>
      <c r="OJ346" s="1087"/>
      <c r="OK346" s="1087"/>
      <c r="OL346" s="1087"/>
      <c r="OM346" s="1087"/>
      <c r="ON346" s="1087"/>
      <c r="OO346" s="1087"/>
      <c r="OP346" s="1087"/>
      <c r="OQ346" s="1087"/>
      <c r="OR346" s="1087"/>
      <c r="OS346" s="1087"/>
      <c r="OT346" s="1087"/>
      <c r="OU346" s="1087"/>
      <c r="OV346" s="1087"/>
      <c r="OW346" s="1087"/>
      <c r="OX346" s="1087"/>
      <c r="OY346" s="1087"/>
      <c r="OZ346" s="1087"/>
      <c r="PA346" s="1087"/>
      <c r="PB346" s="1087"/>
      <c r="PC346" s="1087"/>
      <c r="PD346" s="1087"/>
      <c r="PE346" s="1087"/>
      <c r="PF346" s="1087"/>
      <c r="PG346" s="1087"/>
      <c r="PH346" s="1087"/>
      <c r="PI346" s="1087"/>
      <c r="PJ346" s="1087"/>
      <c r="PK346" s="1087"/>
      <c r="PL346" s="1087"/>
      <c r="PM346" s="1087"/>
      <c r="PN346" s="1087"/>
      <c r="PO346" s="1087"/>
      <c r="PP346" s="1087"/>
      <c r="PQ346" s="1087"/>
      <c r="PR346" s="1087"/>
      <c r="PS346" s="1087"/>
      <c r="PT346" s="1087"/>
      <c r="PU346" s="1087"/>
      <c r="PV346" s="1087"/>
      <c r="PW346" s="1087"/>
      <c r="PX346" s="1087"/>
      <c r="PY346" s="1087"/>
      <c r="PZ346" s="1087"/>
      <c r="QA346" s="1087"/>
      <c r="QB346" s="1087"/>
      <c r="QC346" s="1087"/>
      <c r="QD346" s="1087"/>
      <c r="QE346" s="1087"/>
      <c r="QF346" s="1087"/>
      <c r="QG346" s="1087"/>
      <c r="QH346" s="1087"/>
      <c r="QI346" s="1087"/>
      <c r="QJ346" s="1087"/>
      <c r="QK346" s="1087"/>
      <c r="QL346" s="1087"/>
      <c r="QM346" s="1087"/>
      <c r="QN346" s="1087"/>
      <c r="QO346" s="1087"/>
      <c r="QP346" s="1087"/>
      <c r="QQ346" s="1087"/>
      <c r="QR346" s="1087"/>
      <c r="QS346" s="1087"/>
      <c r="QT346" s="1087"/>
      <c r="QU346" s="1087"/>
      <c r="QV346" s="1087"/>
      <c r="QW346" s="1087"/>
      <c r="QX346" s="1087"/>
      <c r="QY346" s="1087"/>
      <c r="QZ346" s="1087"/>
      <c r="RA346" s="1087"/>
      <c r="RB346" s="1087"/>
      <c r="RC346" s="1087"/>
      <c r="RD346" s="1087"/>
      <c r="RE346" s="1087"/>
      <c r="RF346" s="1087"/>
      <c r="RG346" s="1087"/>
      <c r="RH346" s="1087"/>
      <c r="RI346" s="1087"/>
      <c r="RJ346" s="1087"/>
      <c r="RK346" s="1087"/>
      <c r="RL346" s="1087"/>
      <c r="RM346" s="1087"/>
      <c r="RN346" s="1087"/>
      <c r="RO346" s="1087"/>
      <c r="RP346" s="1087"/>
      <c r="RQ346" s="1087"/>
      <c r="RR346" s="1087"/>
      <c r="RS346" s="1087"/>
      <c r="RT346" s="1087"/>
      <c r="RU346" s="1087"/>
      <c r="RV346" s="1087"/>
      <c r="RW346" s="1087"/>
      <c r="RX346" s="1087"/>
      <c r="RY346" s="1087"/>
      <c r="RZ346" s="1087"/>
      <c r="SA346" s="1087"/>
      <c r="SB346" s="1087"/>
      <c r="SC346" s="1087"/>
      <c r="SD346" s="1087"/>
      <c r="SE346" s="1087"/>
      <c r="SF346" s="1087"/>
      <c r="SG346" s="1087"/>
      <c r="SH346" s="1087"/>
      <c r="SI346" s="1087"/>
      <c r="SJ346" s="1087"/>
      <c r="SK346" s="1087"/>
      <c r="SL346" s="1087"/>
      <c r="SM346" s="1087"/>
      <c r="SN346" s="1087"/>
      <c r="SO346" s="1087"/>
      <c r="SP346" s="1087"/>
      <c r="SQ346" s="1087"/>
      <c r="SR346" s="1087"/>
      <c r="SS346" s="1087"/>
      <c r="ST346" s="1087"/>
      <c r="SU346" s="1087"/>
      <c r="SV346" s="1087"/>
      <c r="SW346" s="1087"/>
      <c r="SX346" s="1087"/>
      <c r="SY346" s="1087"/>
      <c r="SZ346" s="1087"/>
      <c r="TA346" s="1087"/>
      <c r="TB346" s="1087"/>
      <c r="TC346" s="1087"/>
      <c r="TD346" s="1087"/>
      <c r="TE346" s="1087"/>
      <c r="TF346" s="1087"/>
      <c r="TG346" s="1087"/>
      <c r="TH346" s="1087"/>
      <c r="TI346" s="1087"/>
      <c r="TJ346" s="1087"/>
      <c r="TK346" s="1087"/>
      <c r="TL346" s="1087"/>
      <c r="TM346" s="1087"/>
      <c r="TN346" s="1087"/>
      <c r="TO346" s="1087"/>
      <c r="TP346" s="1087"/>
      <c r="TQ346" s="1087"/>
      <c r="TR346" s="1087"/>
      <c r="TS346" s="1087"/>
      <c r="TT346" s="1087"/>
      <c r="TU346" s="1087"/>
      <c r="TV346" s="1087"/>
      <c r="TW346" s="1087"/>
      <c r="TX346" s="1087"/>
      <c r="TY346" s="1087"/>
      <c r="TZ346" s="1087"/>
      <c r="UA346" s="1087"/>
      <c r="UB346" s="1087"/>
      <c r="UC346" s="1087"/>
      <c r="UD346" s="1087"/>
      <c r="UE346" s="1087"/>
      <c r="UF346" s="1087"/>
      <c r="UG346" s="1087"/>
      <c r="UH346" s="1087"/>
      <c r="UI346" s="1087"/>
      <c r="UJ346" s="1087"/>
      <c r="UK346" s="1087"/>
      <c r="UL346" s="1087"/>
      <c r="UM346" s="1087"/>
      <c r="UN346" s="1087"/>
      <c r="UO346" s="1087"/>
      <c r="UP346" s="1087"/>
      <c r="UQ346" s="1087"/>
      <c r="UR346" s="1087"/>
      <c r="US346" s="1087"/>
      <c r="UT346" s="1087"/>
      <c r="UU346" s="1087"/>
      <c r="UV346" s="1087"/>
      <c r="UW346" s="1087"/>
      <c r="UX346" s="1087"/>
      <c r="UY346" s="1087"/>
      <c r="UZ346" s="1087"/>
      <c r="VA346" s="1087"/>
      <c r="VB346" s="1087"/>
      <c r="VC346" s="1087"/>
      <c r="VD346" s="1087"/>
      <c r="VE346" s="1087"/>
      <c r="VF346" s="1087"/>
      <c r="VG346" s="1087"/>
      <c r="VH346" s="1087"/>
      <c r="VI346" s="1087"/>
      <c r="VJ346" s="1087"/>
      <c r="VK346" s="1087"/>
      <c r="VL346" s="1087"/>
      <c r="VM346" s="1087"/>
      <c r="VN346" s="1087"/>
      <c r="VO346" s="1087"/>
      <c r="VP346" s="1087"/>
      <c r="VQ346" s="1087"/>
      <c r="VR346" s="1087"/>
      <c r="VS346" s="1087"/>
      <c r="VT346" s="1087"/>
      <c r="VU346" s="1087"/>
      <c r="VV346" s="1087"/>
      <c r="VW346" s="1087"/>
      <c r="VX346" s="1087"/>
      <c r="VY346" s="1087"/>
      <c r="VZ346" s="1087"/>
      <c r="WA346" s="1087"/>
      <c r="WB346" s="1087"/>
      <c r="WC346" s="1087"/>
      <c r="WD346" s="1087"/>
      <c r="WE346" s="1087"/>
      <c r="WF346" s="1087"/>
      <c r="WG346" s="1087"/>
      <c r="WH346" s="1087"/>
      <c r="WI346" s="1087"/>
      <c r="WJ346" s="1087"/>
      <c r="WK346" s="1087"/>
      <c r="WL346" s="1087"/>
      <c r="WM346" s="1087"/>
      <c r="WN346" s="1087"/>
      <c r="WO346" s="1087"/>
      <c r="WP346" s="1087"/>
      <c r="WQ346" s="1087"/>
      <c r="WR346" s="1087"/>
      <c r="WS346" s="1087"/>
      <c r="WT346" s="1087"/>
      <c r="WU346" s="1087"/>
      <c r="WV346" s="1087"/>
      <c r="WW346" s="1087"/>
      <c r="WX346" s="1087"/>
      <c r="WY346" s="1087"/>
      <c r="WZ346" s="1087"/>
      <c r="XA346" s="1087"/>
      <c r="XB346" s="1087"/>
      <c r="XC346" s="1087"/>
      <c r="XD346" s="1087"/>
      <c r="XE346" s="1087"/>
      <c r="XF346" s="1087"/>
      <c r="XG346" s="1087"/>
      <c r="XH346" s="1087"/>
      <c r="XI346" s="1087"/>
      <c r="XJ346" s="1087"/>
      <c r="XK346" s="1087"/>
      <c r="XL346" s="1087"/>
      <c r="XM346" s="1087"/>
      <c r="XN346" s="1087"/>
      <c r="XO346" s="1087"/>
      <c r="XP346" s="1087"/>
      <c r="XQ346" s="1087"/>
      <c r="XR346" s="1087"/>
      <c r="XS346" s="1087"/>
      <c r="XT346" s="1087"/>
      <c r="XU346" s="1087"/>
      <c r="XV346" s="1087"/>
      <c r="XW346" s="1087"/>
      <c r="XX346" s="1087"/>
      <c r="XY346" s="1087"/>
      <c r="XZ346" s="1087"/>
      <c r="YA346" s="1087"/>
      <c r="YB346" s="1087"/>
      <c r="YC346" s="1087"/>
      <c r="YD346" s="1087"/>
      <c r="YE346" s="1087"/>
      <c r="YF346" s="1087"/>
      <c r="YG346" s="1087"/>
      <c r="YH346" s="1087"/>
      <c r="YI346" s="1087"/>
      <c r="YJ346" s="1087"/>
      <c r="YK346" s="1087"/>
      <c r="YL346" s="1087"/>
      <c r="YM346" s="1087"/>
      <c r="YN346" s="1087"/>
      <c r="YO346" s="1087"/>
      <c r="YP346" s="1087"/>
      <c r="YQ346" s="1087"/>
      <c r="YR346" s="1087"/>
      <c r="YS346" s="1087"/>
      <c r="YT346" s="1087"/>
      <c r="YU346" s="1087"/>
      <c r="YV346" s="1087"/>
      <c r="YW346" s="1087"/>
      <c r="YX346" s="1087"/>
      <c r="YY346" s="1087"/>
      <c r="YZ346" s="1087"/>
      <c r="ZA346" s="1087"/>
      <c r="ZB346" s="1087"/>
      <c r="ZC346" s="1087"/>
      <c r="ZD346" s="1087"/>
      <c r="ZE346" s="1087"/>
      <c r="ZF346" s="1087"/>
      <c r="ZG346" s="1087"/>
      <c r="ZH346" s="1087"/>
      <c r="ZI346" s="1087"/>
      <c r="ZJ346" s="1087"/>
      <c r="ZK346" s="1087"/>
      <c r="ZL346" s="1087"/>
      <c r="ZM346" s="1087"/>
      <c r="ZN346" s="1087"/>
      <c r="ZO346" s="1087"/>
      <c r="ZP346" s="1087"/>
      <c r="ZQ346" s="1087"/>
      <c r="ZR346" s="1087"/>
      <c r="ZS346" s="1087"/>
      <c r="ZT346" s="1087"/>
      <c r="ZU346" s="1087"/>
      <c r="ZV346" s="1087"/>
      <c r="ZW346" s="1087"/>
      <c r="ZX346" s="1087"/>
      <c r="ZY346" s="1087"/>
      <c r="ZZ346" s="1087"/>
      <c r="AAA346" s="1087"/>
      <c r="AAB346" s="1087"/>
      <c r="AAC346" s="1087"/>
      <c r="AAD346" s="1087"/>
      <c r="AAE346" s="1087"/>
      <c r="AAF346" s="1087"/>
      <c r="AAG346" s="1087"/>
      <c r="AAH346" s="1087"/>
      <c r="AAI346" s="1087"/>
      <c r="AAJ346" s="1087"/>
      <c r="AAK346" s="1087"/>
      <c r="AAL346" s="1087"/>
      <c r="AAM346" s="1087"/>
      <c r="AAN346" s="1087"/>
      <c r="AAO346" s="1087"/>
      <c r="AAP346" s="1087"/>
      <c r="AAQ346" s="1087"/>
      <c r="AAR346" s="1087"/>
      <c r="AAS346" s="1087"/>
      <c r="AAT346" s="1087"/>
      <c r="AAU346" s="1087"/>
      <c r="AAV346" s="1087"/>
      <c r="AAW346" s="1087"/>
      <c r="AAX346" s="1087"/>
      <c r="AAY346" s="1087"/>
      <c r="AAZ346" s="1087"/>
      <c r="ABA346" s="1087"/>
      <c r="ABB346" s="1087"/>
      <c r="ABC346" s="1087"/>
      <c r="ABD346" s="1087"/>
      <c r="ABE346" s="1087"/>
      <c r="ABF346" s="1087"/>
      <c r="ABG346" s="1087"/>
      <c r="ABH346" s="1087"/>
      <c r="ABI346" s="1087"/>
      <c r="ABJ346" s="1087"/>
      <c r="ABK346" s="1087"/>
      <c r="ABL346" s="1087"/>
      <c r="ABM346" s="1087"/>
      <c r="ABN346" s="1087"/>
      <c r="ABO346" s="1087"/>
      <c r="ABP346" s="1087"/>
      <c r="ABQ346" s="1087"/>
      <c r="ABR346" s="1087"/>
      <c r="ABS346" s="1087"/>
      <c r="ABT346" s="1087"/>
      <c r="ABU346" s="1087"/>
      <c r="ABV346" s="1087"/>
      <c r="ABW346" s="1087"/>
      <c r="ABX346" s="1087"/>
      <c r="ABY346" s="1087"/>
      <c r="ABZ346" s="1087"/>
      <c r="ACA346" s="1087"/>
      <c r="ACB346" s="1087"/>
      <c r="ACC346" s="1087"/>
      <c r="ACD346" s="1087"/>
      <c r="ACE346" s="1087"/>
      <c r="ACF346" s="1087"/>
      <c r="ACG346" s="1087"/>
      <c r="ACH346" s="1087"/>
      <c r="ACI346" s="1087"/>
      <c r="ACJ346" s="1087"/>
      <c r="ACK346" s="1087"/>
      <c r="ACL346" s="1087"/>
      <c r="ACM346" s="1087"/>
      <c r="ACN346" s="1087"/>
      <c r="ACO346" s="1087"/>
      <c r="ACP346" s="1087"/>
      <c r="ACQ346" s="1087"/>
      <c r="ACR346" s="1087"/>
      <c r="ACS346" s="1087"/>
      <c r="ACT346" s="1087"/>
      <c r="ACU346" s="1087"/>
      <c r="ACV346" s="1087"/>
      <c r="ACW346" s="1087"/>
      <c r="ACX346" s="1087"/>
      <c r="ACY346" s="1087"/>
      <c r="ACZ346" s="1087"/>
      <c r="ADA346" s="1087"/>
      <c r="ADB346" s="1087"/>
      <c r="ADC346" s="1087"/>
      <c r="ADD346" s="1087"/>
      <c r="ADE346" s="1087"/>
      <c r="ADF346" s="1087"/>
      <c r="ADG346" s="1087"/>
      <c r="ADH346" s="1087"/>
      <c r="ADI346" s="1087"/>
      <c r="ADJ346" s="1087"/>
      <c r="ADK346" s="1087"/>
      <c r="ADL346" s="1087"/>
      <c r="ADM346" s="1087"/>
      <c r="ADN346" s="1087"/>
      <c r="ADO346" s="1087"/>
      <c r="ADP346" s="1087"/>
      <c r="ADQ346" s="1087"/>
      <c r="ADR346" s="1087"/>
      <c r="ADS346" s="1087"/>
      <c r="ADT346" s="1087"/>
      <c r="ADU346" s="1087"/>
      <c r="ADV346" s="1087"/>
      <c r="ADW346" s="1087"/>
      <c r="ADX346" s="1087"/>
      <c r="ADY346" s="1087"/>
      <c r="ADZ346" s="1087"/>
      <c r="AEA346" s="1087"/>
      <c r="AEB346" s="1087"/>
      <c r="AEC346" s="1087"/>
      <c r="AED346" s="1087"/>
      <c r="AEE346" s="1087"/>
      <c r="AEF346" s="1087"/>
      <c r="AEG346" s="1087"/>
      <c r="AEH346" s="1087"/>
      <c r="AEI346" s="1087"/>
      <c r="AEJ346" s="1087"/>
      <c r="AEK346" s="1087"/>
      <c r="AEL346" s="1087"/>
      <c r="AEM346" s="1087"/>
      <c r="AEN346" s="1087"/>
      <c r="AEO346" s="1087"/>
      <c r="AEP346" s="1087"/>
      <c r="AEQ346" s="1087"/>
      <c r="AER346" s="1087"/>
      <c r="AES346" s="1087"/>
      <c r="AET346" s="1087"/>
      <c r="AEU346" s="1087"/>
      <c r="AEV346" s="1087"/>
      <c r="AEW346" s="1087"/>
      <c r="AEX346" s="1087"/>
      <c r="AEY346" s="1087"/>
      <c r="AEZ346" s="1087"/>
      <c r="AFA346" s="1087"/>
      <c r="AFB346" s="1087"/>
      <c r="AFC346" s="1087"/>
      <c r="AFD346" s="1087"/>
      <c r="AFE346" s="1087"/>
      <c r="AFF346" s="1087"/>
      <c r="AFG346" s="1087"/>
      <c r="AFH346" s="1087"/>
      <c r="AFI346" s="1087"/>
      <c r="AFJ346" s="1087"/>
      <c r="AFK346" s="1087"/>
      <c r="AFL346" s="1087"/>
      <c r="AFM346" s="1087"/>
      <c r="AFN346" s="1087"/>
      <c r="AFO346" s="1087"/>
      <c r="AFP346" s="1087"/>
      <c r="AFQ346" s="1087"/>
      <c r="AFR346" s="1087"/>
      <c r="AFS346" s="1087"/>
      <c r="AFT346" s="1087"/>
      <c r="AFU346" s="1087"/>
      <c r="AFV346" s="1087"/>
      <c r="AFW346" s="1087"/>
      <c r="AFX346" s="1087"/>
      <c r="AFY346" s="1087"/>
      <c r="AFZ346" s="1087"/>
      <c r="AGA346" s="1087"/>
      <c r="AGB346" s="1087"/>
      <c r="AGC346" s="1087"/>
      <c r="AGD346" s="1087"/>
      <c r="AGE346" s="1087"/>
      <c r="AGF346" s="1087"/>
      <c r="AGG346" s="1087"/>
      <c r="AGH346" s="1087"/>
      <c r="AGI346" s="1087"/>
      <c r="AGJ346" s="1087"/>
      <c r="AGK346" s="1087"/>
      <c r="AGL346" s="1087"/>
      <c r="AGM346" s="1087"/>
      <c r="AGN346" s="1087"/>
      <c r="AGO346" s="1087"/>
      <c r="AGP346" s="1087"/>
      <c r="AGQ346" s="1087"/>
      <c r="AGR346" s="1087"/>
      <c r="AGS346" s="1087"/>
      <c r="AGT346" s="1087"/>
      <c r="AGU346" s="1087"/>
      <c r="AGV346" s="1087"/>
      <c r="AGW346" s="1087"/>
      <c r="AGX346" s="1087"/>
      <c r="AGY346" s="1087"/>
      <c r="AGZ346" s="1087"/>
      <c r="AHA346" s="1087"/>
      <c r="AHB346" s="1087"/>
      <c r="AHC346" s="1087"/>
      <c r="AHD346" s="1087"/>
      <c r="AHE346" s="1087"/>
      <c r="AHF346" s="1087"/>
      <c r="AHG346" s="1087"/>
      <c r="AHH346" s="1087"/>
      <c r="AHI346" s="1087"/>
      <c r="AHJ346" s="1087"/>
      <c r="AHK346" s="1087"/>
      <c r="AHL346" s="1087"/>
      <c r="AHM346" s="1087"/>
      <c r="AHN346" s="1087"/>
      <c r="AHO346" s="1087"/>
      <c r="AHP346" s="1087"/>
      <c r="AHQ346" s="1087"/>
      <c r="AHR346" s="1087"/>
      <c r="AHS346" s="1087"/>
      <c r="AHT346" s="1087"/>
      <c r="AHU346" s="1087"/>
      <c r="AHV346" s="1087"/>
      <c r="AHW346" s="1087"/>
      <c r="AHX346" s="1087"/>
      <c r="AHY346" s="1087"/>
      <c r="AHZ346" s="1087"/>
      <c r="AIA346" s="1087"/>
      <c r="AIB346" s="1087"/>
      <c r="AIC346" s="1087"/>
      <c r="AID346" s="1087"/>
      <c r="AIE346" s="1087"/>
      <c r="AIF346" s="1087"/>
      <c r="AIG346" s="1087"/>
      <c r="AIH346" s="1087"/>
      <c r="AII346" s="1087"/>
      <c r="AIJ346" s="1087"/>
      <c r="AIK346" s="1087"/>
      <c r="AIL346" s="1087"/>
      <c r="AIM346" s="1087"/>
      <c r="AIN346" s="1087"/>
      <c r="AIO346" s="1087"/>
      <c r="AIP346" s="1087"/>
      <c r="AIQ346" s="1087"/>
      <c r="AIR346" s="1087"/>
      <c r="AIS346" s="1087"/>
      <c r="AIT346" s="1087"/>
      <c r="AIU346" s="1087"/>
      <c r="AIV346" s="1087"/>
      <c r="AIW346" s="1087"/>
      <c r="AIX346" s="1087"/>
      <c r="AIY346" s="1087"/>
      <c r="AIZ346" s="1087"/>
      <c r="AJA346" s="1087"/>
      <c r="AJB346" s="1087"/>
      <c r="AJC346" s="1087"/>
      <c r="AJD346" s="1087"/>
      <c r="AJE346" s="1087"/>
      <c r="AJF346" s="1087"/>
      <c r="AJG346" s="1087"/>
      <c r="AJH346" s="1087"/>
      <c r="AJI346" s="1087"/>
      <c r="AJJ346" s="1087"/>
      <c r="AJK346" s="1087"/>
      <c r="AJL346" s="1087"/>
      <c r="AJM346" s="1087"/>
      <c r="AJN346" s="1087"/>
      <c r="AJO346" s="1087"/>
      <c r="AJP346" s="1087"/>
      <c r="AJQ346" s="1087"/>
      <c r="AJR346" s="1087"/>
      <c r="AJS346" s="1087"/>
      <c r="AJT346" s="1087"/>
      <c r="AJU346" s="1087"/>
      <c r="AJV346" s="1087"/>
      <c r="AJW346" s="1087"/>
      <c r="AJX346" s="1087"/>
      <c r="AJY346" s="1087"/>
      <c r="AJZ346" s="1087"/>
      <c r="AKA346" s="1087"/>
      <c r="AKB346" s="1087"/>
      <c r="AKC346" s="1087"/>
      <c r="AKD346" s="1087"/>
      <c r="AKE346" s="1087"/>
      <c r="AKF346" s="1087"/>
      <c r="AKG346" s="1087"/>
      <c r="AKH346" s="1087"/>
      <c r="AKI346" s="1087"/>
      <c r="AKJ346" s="1087"/>
      <c r="AKK346" s="1087"/>
      <c r="AKL346" s="1087"/>
      <c r="AKM346" s="1087"/>
      <c r="AKN346" s="1087"/>
      <c r="AKO346" s="1087"/>
      <c r="AKP346" s="1087"/>
      <c r="AKQ346" s="1087"/>
      <c r="AKR346" s="1087"/>
      <c r="AKS346" s="1087"/>
      <c r="AKT346" s="1087"/>
      <c r="AKU346" s="1087"/>
      <c r="AKV346" s="1087"/>
      <c r="AKW346" s="1087"/>
      <c r="AKX346" s="1087"/>
      <c r="AKY346" s="1087"/>
      <c r="AKZ346" s="1087"/>
      <c r="ALA346" s="1087"/>
      <c r="ALB346" s="1087"/>
      <c r="ALC346" s="1087"/>
      <c r="ALD346" s="1087"/>
      <c r="ALE346" s="1087"/>
      <c r="ALF346" s="1087"/>
      <c r="ALG346" s="1087"/>
      <c r="ALH346" s="1087"/>
      <c r="ALI346" s="1087"/>
      <c r="ALJ346" s="1087"/>
      <c r="ALK346" s="1087"/>
      <c r="ALL346" s="1087"/>
      <c r="ALM346" s="1087"/>
      <c r="ALN346" s="1087"/>
      <c r="ALO346" s="1087"/>
      <c r="ALP346" s="1087"/>
      <c r="ALQ346" s="1087"/>
      <c r="ALR346" s="1087"/>
      <c r="ALS346" s="1087"/>
      <c r="ALT346" s="1087"/>
      <c r="ALU346" s="1087"/>
      <c r="ALV346" s="1087"/>
      <c r="ALW346" s="1087"/>
      <c r="ALX346" s="1087"/>
      <c r="ALY346" s="1087"/>
      <c r="ALZ346" s="1087"/>
      <c r="AMA346" s="1087"/>
      <c r="AMB346" s="1087"/>
      <c r="AMC346" s="1087"/>
      <c r="AMD346" s="1087"/>
      <c r="AME346" s="1087"/>
      <c r="AMF346" s="1087"/>
      <c r="AMG346" s="1087"/>
      <c r="AMH346" s="1087"/>
    </row>
    <row r="347" spans="1:1024" s="1106" customFormat="1" ht="12" x14ac:dyDescent="0.2">
      <c r="A347" s="1113" t="s">
        <v>2954</v>
      </c>
      <c r="B347" s="793" t="s">
        <v>4920</v>
      </c>
      <c r="C347" s="1085">
        <v>135500000</v>
      </c>
      <c r="D347" s="1085">
        <v>0</v>
      </c>
      <c r="E347" s="1085">
        <v>135500000</v>
      </c>
      <c r="F347" s="1085">
        <v>69385820.510000005</v>
      </c>
      <c r="G347" s="1085">
        <v>66114179.490000002</v>
      </c>
      <c r="H347" s="1357">
        <f t="shared" si="9"/>
        <v>0.51207247608856088</v>
      </c>
      <c r="AMI347" s="793"/>
      <c r="AMJ347" s="793"/>
    </row>
    <row r="348" spans="1:1024" s="1106" customFormat="1" ht="12" x14ac:dyDescent="0.2">
      <c r="A348" s="1113" t="s">
        <v>2955</v>
      </c>
      <c r="B348" s="793" t="s">
        <v>2956</v>
      </c>
      <c r="C348" s="1085">
        <v>1354904994.27</v>
      </c>
      <c r="D348" s="1085">
        <v>0</v>
      </c>
      <c r="E348" s="1085">
        <v>1354904994.27</v>
      </c>
      <c r="F348" s="1085">
        <v>268386068.72999999</v>
      </c>
      <c r="G348" s="1085">
        <v>1086518925.54</v>
      </c>
      <c r="H348" s="1357">
        <f t="shared" si="9"/>
        <v>0.19808478813276637</v>
      </c>
      <c r="AMI348" s="793"/>
      <c r="AMJ348" s="793"/>
    </row>
    <row r="349" spans="1:1024" s="793" customFormat="1" ht="12" x14ac:dyDescent="0.2">
      <c r="A349" s="1113" t="s">
        <v>2957</v>
      </c>
      <c r="B349" s="793" t="s">
        <v>2956</v>
      </c>
      <c r="C349" s="1085">
        <v>1354904994.27</v>
      </c>
      <c r="D349" s="1085">
        <v>0</v>
      </c>
      <c r="E349" s="1085">
        <v>1354904994.27</v>
      </c>
      <c r="F349" s="1085">
        <v>268386068.72999999</v>
      </c>
      <c r="G349" s="1085">
        <v>1086518925.54</v>
      </c>
      <c r="H349" s="1357">
        <f t="shared" si="9"/>
        <v>0.19808478813276637</v>
      </c>
      <c r="I349" s="1087"/>
      <c r="J349" s="1087"/>
      <c r="K349" s="1087"/>
      <c r="L349" s="1087"/>
      <c r="M349" s="1087"/>
      <c r="N349" s="1087"/>
      <c r="O349" s="1087"/>
      <c r="P349" s="1087"/>
      <c r="Q349" s="1087"/>
      <c r="R349" s="1087"/>
      <c r="S349" s="1087"/>
      <c r="T349" s="1087"/>
      <c r="U349" s="1087"/>
      <c r="V349" s="1087"/>
      <c r="W349" s="1087"/>
      <c r="X349" s="1087"/>
      <c r="Y349" s="1087"/>
      <c r="Z349" s="1087"/>
      <c r="AA349" s="1087"/>
      <c r="AB349" s="1087"/>
      <c r="AC349" s="1087"/>
      <c r="AD349" s="1087"/>
      <c r="AE349" s="1087"/>
      <c r="AF349" s="1087"/>
      <c r="AG349" s="1087"/>
      <c r="AH349" s="1087"/>
      <c r="AI349" s="1087"/>
      <c r="AJ349" s="1087"/>
      <c r="AK349" s="1087"/>
      <c r="AL349" s="1087"/>
      <c r="AM349" s="1087"/>
      <c r="AN349" s="1087"/>
      <c r="AO349" s="1087"/>
      <c r="AP349" s="1087"/>
      <c r="AQ349" s="1087"/>
      <c r="AR349" s="1087"/>
      <c r="AS349" s="1087"/>
      <c r="AT349" s="1087"/>
      <c r="AU349" s="1087"/>
      <c r="AV349" s="1087"/>
      <c r="AW349" s="1087"/>
      <c r="AX349" s="1087"/>
      <c r="AY349" s="1087"/>
      <c r="AZ349" s="1087"/>
      <c r="BA349" s="1087"/>
      <c r="BB349" s="1087"/>
      <c r="BC349" s="1087"/>
      <c r="BD349" s="1087"/>
      <c r="BE349" s="1087"/>
      <c r="BF349" s="1087"/>
      <c r="BG349" s="1087"/>
      <c r="BH349" s="1087"/>
      <c r="BI349" s="1087"/>
      <c r="BJ349" s="1087"/>
      <c r="BK349" s="1087"/>
      <c r="BL349" s="1087"/>
      <c r="BM349" s="1087"/>
      <c r="BN349" s="1087"/>
      <c r="BO349" s="1087"/>
      <c r="BP349" s="1087"/>
      <c r="BQ349" s="1087"/>
      <c r="BR349" s="1087"/>
      <c r="BS349" s="1087"/>
      <c r="BT349" s="1087"/>
      <c r="BU349" s="1087"/>
      <c r="BV349" s="1087"/>
      <c r="BW349" s="1087"/>
      <c r="BX349" s="1087"/>
      <c r="BY349" s="1087"/>
      <c r="BZ349" s="1087"/>
      <c r="CA349" s="1087"/>
      <c r="CB349" s="1087"/>
      <c r="CC349" s="1087"/>
      <c r="CD349" s="1087"/>
      <c r="CE349" s="1087"/>
      <c r="CF349" s="1087"/>
      <c r="CG349" s="1087"/>
      <c r="CH349" s="1087"/>
      <c r="CI349" s="1087"/>
      <c r="CJ349" s="1087"/>
      <c r="CK349" s="1087"/>
      <c r="CL349" s="1087"/>
      <c r="CM349" s="1087"/>
      <c r="CN349" s="1087"/>
      <c r="CO349" s="1087"/>
      <c r="CP349" s="1087"/>
      <c r="CQ349" s="1087"/>
      <c r="CR349" s="1087"/>
      <c r="CS349" s="1087"/>
      <c r="CT349" s="1087"/>
      <c r="CU349" s="1087"/>
      <c r="CV349" s="1087"/>
      <c r="CW349" s="1087"/>
      <c r="CX349" s="1087"/>
      <c r="CY349" s="1087"/>
      <c r="CZ349" s="1087"/>
      <c r="DA349" s="1087"/>
      <c r="DB349" s="1087"/>
      <c r="DC349" s="1087"/>
      <c r="DD349" s="1087"/>
      <c r="DE349" s="1087"/>
      <c r="DF349" s="1087"/>
      <c r="DG349" s="1087"/>
      <c r="DH349" s="1087"/>
      <c r="DI349" s="1087"/>
      <c r="DJ349" s="1087"/>
      <c r="DK349" s="1087"/>
      <c r="DL349" s="1087"/>
      <c r="DM349" s="1087"/>
      <c r="DN349" s="1087"/>
      <c r="DO349" s="1087"/>
      <c r="DP349" s="1087"/>
      <c r="DQ349" s="1087"/>
      <c r="DR349" s="1087"/>
      <c r="DS349" s="1087"/>
      <c r="DT349" s="1087"/>
      <c r="DU349" s="1087"/>
      <c r="DV349" s="1087"/>
      <c r="DW349" s="1087"/>
      <c r="DX349" s="1087"/>
      <c r="DY349" s="1087"/>
      <c r="DZ349" s="1087"/>
      <c r="EA349" s="1087"/>
      <c r="EB349" s="1087"/>
      <c r="EC349" s="1087"/>
      <c r="ED349" s="1087"/>
      <c r="EE349" s="1087"/>
      <c r="EF349" s="1087"/>
      <c r="EG349" s="1087"/>
      <c r="EH349" s="1087"/>
      <c r="EI349" s="1087"/>
      <c r="EJ349" s="1087"/>
      <c r="EK349" s="1087"/>
      <c r="EL349" s="1087"/>
      <c r="EM349" s="1087"/>
      <c r="EN349" s="1087"/>
      <c r="EO349" s="1087"/>
      <c r="EP349" s="1087"/>
      <c r="EQ349" s="1087"/>
      <c r="ER349" s="1087"/>
      <c r="ES349" s="1087"/>
      <c r="ET349" s="1087"/>
      <c r="EU349" s="1087"/>
      <c r="EV349" s="1087"/>
      <c r="EW349" s="1087"/>
      <c r="EX349" s="1087"/>
      <c r="EY349" s="1087"/>
      <c r="EZ349" s="1087"/>
      <c r="FA349" s="1087"/>
      <c r="FB349" s="1087"/>
      <c r="FC349" s="1087"/>
      <c r="FD349" s="1087"/>
      <c r="FE349" s="1087"/>
      <c r="FF349" s="1087"/>
      <c r="FG349" s="1087"/>
      <c r="FH349" s="1087"/>
      <c r="FI349" s="1087"/>
      <c r="FJ349" s="1087"/>
      <c r="FK349" s="1087"/>
      <c r="FL349" s="1087"/>
      <c r="FM349" s="1087"/>
      <c r="FN349" s="1087"/>
      <c r="FO349" s="1087"/>
      <c r="FP349" s="1087"/>
      <c r="FQ349" s="1087"/>
      <c r="FR349" s="1087"/>
      <c r="FS349" s="1087"/>
      <c r="FT349" s="1087"/>
      <c r="FU349" s="1087"/>
      <c r="FV349" s="1087"/>
      <c r="FW349" s="1087"/>
      <c r="FX349" s="1087"/>
      <c r="FY349" s="1087"/>
      <c r="FZ349" s="1087"/>
      <c r="GA349" s="1087"/>
      <c r="GB349" s="1087"/>
      <c r="GC349" s="1087"/>
      <c r="GD349" s="1087"/>
      <c r="GE349" s="1087"/>
      <c r="GF349" s="1087"/>
      <c r="GG349" s="1087"/>
      <c r="GH349" s="1087"/>
      <c r="GI349" s="1087"/>
      <c r="GJ349" s="1087"/>
      <c r="GK349" s="1087"/>
      <c r="GL349" s="1087"/>
      <c r="GM349" s="1087"/>
      <c r="GN349" s="1087"/>
      <c r="GO349" s="1087"/>
      <c r="GP349" s="1087"/>
      <c r="GQ349" s="1087"/>
      <c r="GR349" s="1087"/>
      <c r="GS349" s="1087"/>
      <c r="GT349" s="1087"/>
      <c r="GU349" s="1087"/>
      <c r="GV349" s="1087"/>
      <c r="GW349" s="1087"/>
      <c r="GX349" s="1087"/>
      <c r="GY349" s="1087"/>
      <c r="GZ349" s="1087"/>
      <c r="HA349" s="1087"/>
      <c r="HB349" s="1087"/>
      <c r="HC349" s="1087"/>
      <c r="HD349" s="1087"/>
      <c r="HE349" s="1087"/>
      <c r="HF349" s="1087"/>
      <c r="HG349" s="1087"/>
      <c r="HH349" s="1087"/>
      <c r="HI349" s="1087"/>
      <c r="HJ349" s="1087"/>
      <c r="HK349" s="1087"/>
      <c r="HL349" s="1087"/>
      <c r="HM349" s="1087"/>
      <c r="HN349" s="1087"/>
      <c r="HO349" s="1087"/>
      <c r="HP349" s="1087"/>
      <c r="HQ349" s="1087"/>
      <c r="HR349" s="1087"/>
      <c r="HS349" s="1087"/>
      <c r="HT349" s="1087"/>
      <c r="HU349" s="1087"/>
      <c r="HV349" s="1087"/>
      <c r="HW349" s="1087"/>
      <c r="HX349" s="1087"/>
      <c r="HY349" s="1087"/>
      <c r="HZ349" s="1087"/>
      <c r="IA349" s="1087"/>
      <c r="IB349" s="1087"/>
      <c r="IC349" s="1087"/>
      <c r="ID349" s="1087"/>
      <c r="IE349" s="1087"/>
      <c r="IF349" s="1087"/>
      <c r="IG349" s="1087"/>
      <c r="IH349" s="1087"/>
      <c r="II349" s="1087"/>
      <c r="IJ349" s="1087"/>
      <c r="IK349" s="1087"/>
      <c r="IL349" s="1087"/>
      <c r="IM349" s="1087"/>
      <c r="IN349" s="1087"/>
      <c r="IO349" s="1087"/>
      <c r="IP349" s="1087"/>
      <c r="IQ349" s="1087"/>
      <c r="IR349" s="1087"/>
      <c r="IS349" s="1087"/>
      <c r="IT349" s="1087"/>
      <c r="IU349" s="1087"/>
      <c r="IV349" s="1087"/>
      <c r="IW349" s="1087"/>
      <c r="IX349" s="1087"/>
      <c r="IY349" s="1087"/>
      <c r="IZ349" s="1087"/>
      <c r="JA349" s="1087"/>
      <c r="JB349" s="1087"/>
      <c r="JC349" s="1087"/>
      <c r="JD349" s="1087"/>
      <c r="JE349" s="1087"/>
      <c r="JF349" s="1087"/>
      <c r="JG349" s="1087"/>
      <c r="JH349" s="1087"/>
      <c r="JI349" s="1087"/>
      <c r="JJ349" s="1087"/>
      <c r="JK349" s="1087"/>
      <c r="JL349" s="1087"/>
      <c r="JM349" s="1087"/>
      <c r="JN349" s="1087"/>
      <c r="JO349" s="1087"/>
      <c r="JP349" s="1087"/>
      <c r="JQ349" s="1087"/>
      <c r="JR349" s="1087"/>
      <c r="JS349" s="1087"/>
      <c r="JT349" s="1087"/>
      <c r="JU349" s="1087"/>
      <c r="JV349" s="1087"/>
      <c r="JW349" s="1087"/>
      <c r="JX349" s="1087"/>
      <c r="JY349" s="1087"/>
      <c r="JZ349" s="1087"/>
      <c r="KA349" s="1087"/>
      <c r="KB349" s="1087"/>
      <c r="KC349" s="1087"/>
      <c r="KD349" s="1087"/>
      <c r="KE349" s="1087"/>
      <c r="KF349" s="1087"/>
      <c r="KG349" s="1087"/>
      <c r="KH349" s="1087"/>
      <c r="KI349" s="1087"/>
      <c r="KJ349" s="1087"/>
      <c r="KK349" s="1087"/>
      <c r="KL349" s="1087"/>
      <c r="KM349" s="1087"/>
      <c r="KN349" s="1087"/>
      <c r="KO349" s="1087"/>
      <c r="KP349" s="1087"/>
      <c r="KQ349" s="1087"/>
      <c r="KR349" s="1087"/>
      <c r="KS349" s="1087"/>
      <c r="KT349" s="1087"/>
      <c r="KU349" s="1087"/>
      <c r="KV349" s="1087"/>
      <c r="KW349" s="1087"/>
      <c r="KX349" s="1087"/>
      <c r="KY349" s="1087"/>
      <c r="KZ349" s="1087"/>
      <c r="LA349" s="1087"/>
      <c r="LB349" s="1087"/>
      <c r="LC349" s="1087"/>
      <c r="LD349" s="1087"/>
      <c r="LE349" s="1087"/>
      <c r="LF349" s="1087"/>
      <c r="LG349" s="1087"/>
      <c r="LH349" s="1087"/>
      <c r="LI349" s="1087"/>
      <c r="LJ349" s="1087"/>
      <c r="LK349" s="1087"/>
      <c r="LL349" s="1087"/>
      <c r="LM349" s="1087"/>
      <c r="LN349" s="1087"/>
      <c r="LO349" s="1087"/>
      <c r="LP349" s="1087"/>
      <c r="LQ349" s="1087"/>
      <c r="LR349" s="1087"/>
      <c r="LS349" s="1087"/>
      <c r="LT349" s="1087"/>
      <c r="LU349" s="1087"/>
      <c r="LV349" s="1087"/>
      <c r="LW349" s="1087"/>
      <c r="LX349" s="1087"/>
      <c r="LY349" s="1087"/>
      <c r="LZ349" s="1087"/>
      <c r="MA349" s="1087"/>
      <c r="MB349" s="1087"/>
      <c r="MC349" s="1087"/>
      <c r="MD349" s="1087"/>
      <c r="ME349" s="1087"/>
      <c r="MF349" s="1087"/>
      <c r="MG349" s="1087"/>
      <c r="MH349" s="1087"/>
      <c r="MI349" s="1087"/>
      <c r="MJ349" s="1087"/>
      <c r="MK349" s="1087"/>
      <c r="ML349" s="1087"/>
      <c r="MM349" s="1087"/>
      <c r="MN349" s="1087"/>
      <c r="MO349" s="1087"/>
      <c r="MP349" s="1087"/>
      <c r="MQ349" s="1087"/>
      <c r="MR349" s="1087"/>
      <c r="MS349" s="1087"/>
      <c r="MT349" s="1087"/>
      <c r="MU349" s="1087"/>
      <c r="MV349" s="1087"/>
      <c r="MW349" s="1087"/>
      <c r="MX349" s="1087"/>
      <c r="MY349" s="1087"/>
      <c r="MZ349" s="1087"/>
      <c r="NA349" s="1087"/>
      <c r="NB349" s="1087"/>
      <c r="NC349" s="1087"/>
      <c r="ND349" s="1087"/>
      <c r="NE349" s="1087"/>
      <c r="NF349" s="1087"/>
      <c r="NG349" s="1087"/>
      <c r="NH349" s="1087"/>
      <c r="NI349" s="1087"/>
      <c r="NJ349" s="1087"/>
      <c r="NK349" s="1087"/>
      <c r="NL349" s="1087"/>
      <c r="NM349" s="1087"/>
      <c r="NN349" s="1087"/>
      <c r="NO349" s="1087"/>
      <c r="NP349" s="1087"/>
      <c r="NQ349" s="1087"/>
      <c r="NR349" s="1087"/>
      <c r="NS349" s="1087"/>
      <c r="NT349" s="1087"/>
      <c r="NU349" s="1087"/>
      <c r="NV349" s="1087"/>
      <c r="NW349" s="1087"/>
      <c r="NX349" s="1087"/>
      <c r="NY349" s="1087"/>
      <c r="NZ349" s="1087"/>
      <c r="OA349" s="1087"/>
      <c r="OB349" s="1087"/>
      <c r="OC349" s="1087"/>
      <c r="OD349" s="1087"/>
      <c r="OE349" s="1087"/>
      <c r="OF349" s="1087"/>
      <c r="OG349" s="1087"/>
      <c r="OH349" s="1087"/>
      <c r="OI349" s="1087"/>
      <c r="OJ349" s="1087"/>
      <c r="OK349" s="1087"/>
      <c r="OL349" s="1087"/>
      <c r="OM349" s="1087"/>
      <c r="ON349" s="1087"/>
      <c r="OO349" s="1087"/>
      <c r="OP349" s="1087"/>
      <c r="OQ349" s="1087"/>
      <c r="OR349" s="1087"/>
      <c r="OS349" s="1087"/>
      <c r="OT349" s="1087"/>
      <c r="OU349" s="1087"/>
      <c r="OV349" s="1087"/>
      <c r="OW349" s="1087"/>
      <c r="OX349" s="1087"/>
      <c r="OY349" s="1087"/>
      <c r="OZ349" s="1087"/>
      <c r="PA349" s="1087"/>
      <c r="PB349" s="1087"/>
      <c r="PC349" s="1087"/>
      <c r="PD349" s="1087"/>
      <c r="PE349" s="1087"/>
      <c r="PF349" s="1087"/>
      <c r="PG349" s="1087"/>
      <c r="PH349" s="1087"/>
      <c r="PI349" s="1087"/>
      <c r="PJ349" s="1087"/>
      <c r="PK349" s="1087"/>
      <c r="PL349" s="1087"/>
      <c r="PM349" s="1087"/>
      <c r="PN349" s="1087"/>
      <c r="PO349" s="1087"/>
      <c r="PP349" s="1087"/>
      <c r="PQ349" s="1087"/>
      <c r="PR349" s="1087"/>
      <c r="PS349" s="1087"/>
      <c r="PT349" s="1087"/>
      <c r="PU349" s="1087"/>
      <c r="PV349" s="1087"/>
      <c r="PW349" s="1087"/>
      <c r="PX349" s="1087"/>
      <c r="PY349" s="1087"/>
      <c r="PZ349" s="1087"/>
      <c r="QA349" s="1087"/>
      <c r="QB349" s="1087"/>
      <c r="QC349" s="1087"/>
      <c r="QD349" s="1087"/>
      <c r="QE349" s="1087"/>
      <c r="QF349" s="1087"/>
      <c r="QG349" s="1087"/>
      <c r="QH349" s="1087"/>
      <c r="QI349" s="1087"/>
      <c r="QJ349" s="1087"/>
      <c r="QK349" s="1087"/>
      <c r="QL349" s="1087"/>
      <c r="QM349" s="1087"/>
      <c r="QN349" s="1087"/>
      <c r="QO349" s="1087"/>
      <c r="QP349" s="1087"/>
      <c r="QQ349" s="1087"/>
      <c r="QR349" s="1087"/>
      <c r="QS349" s="1087"/>
      <c r="QT349" s="1087"/>
      <c r="QU349" s="1087"/>
      <c r="QV349" s="1087"/>
      <c r="QW349" s="1087"/>
      <c r="QX349" s="1087"/>
      <c r="QY349" s="1087"/>
      <c r="QZ349" s="1087"/>
      <c r="RA349" s="1087"/>
      <c r="RB349" s="1087"/>
      <c r="RC349" s="1087"/>
      <c r="RD349" s="1087"/>
      <c r="RE349" s="1087"/>
      <c r="RF349" s="1087"/>
      <c r="RG349" s="1087"/>
      <c r="RH349" s="1087"/>
      <c r="RI349" s="1087"/>
      <c r="RJ349" s="1087"/>
      <c r="RK349" s="1087"/>
      <c r="RL349" s="1087"/>
      <c r="RM349" s="1087"/>
      <c r="RN349" s="1087"/>
      <c r="RO349" s="1087"/>
      <c r="RP349" s="1087"/>
      <c r="RQ349" s="1087"/>
      <c r="RR349" s="1087"/>
      <c r="RS349" s="1087"/>
      <c r="RT349" s="1087"/>
      <c r="RU349" s="1087"/>
      <c r="RV349" s="1087"/>
      <c r="RW349" s="1087"/>
      <c r="RX349" s="1087"/>
      <c r="RY349" s="1087"/>
      <c r="RZ349" s="1087"/>
      <c r="SA349" s="1087"/>
      <c r="SB349" s="1087"/>
      <c r="SC349" s="1087"/>
      <c r="SD349" s="1087"/>
      <c r="SE349" s="1087"/>
      <c r="SF349" s="1087"/>
      <c r="SG349" s="1087"/>
      <c r="SH349" s="1087"/>
      <c r="SI349" s="1087"/>
      <c r="SJ349" s="1087"/>
      <c r="SK349" s="1087"/>
      <c r="SL349" s="1087"/>
      <c r="SM349" s="1087"/>
      <c r="SN349" s="1087"/>
      <c r="SO349" s="1087"/>
      <c r="SP349" s="1087"/>
      <c r="SQ349" s="1087"/>
      <c r="SR349" s="1087"/>
      <c r="SS349" s="1087"/>
      <c r="ST349" s="1087"/>
      <c r="SU349" s="1087"/>
      <c r="SV349" s="1087"/>
      <c r="SW349" s="1087"/>
      <c r="SX349" s="1087"/>
      <c r="SY349" s="1087"/>
      <c r="SZ349" s="1087"/>
      <c r="TA349" s="1087"/>
      <c r="TB349" s="1087"/>
      <c r="TC349" s="1087"/>
      <c r="TD349" s="1087"/>
      <c r="TE349" s="1087"/>
      <c r="TF349" s="1087"/>
      <c r="TG349" s="1087"/>
      <c r="TH349" s="1087"/>
      <c r="TI349" s="1087"/>
      <c r="TJ349" s="1087"/>
      <c r="TK349" s="1087"/>
      <c r="TL349" s="1087"/>
      <c r="TM349" s="1087"/>
      <c r="TN349" s="1087"/>
      <c r="TO349" s="1087"/>
      <c r="TP349" s="1087"/>
      <c r="TQ349" s="1087"/>
      <c r="TR349" s="1087"/>
      <c r="TS349" s="1087"/>
      <c r="TT349" s="1087"/>
      <c r="TU349" s="1087"/>
      <c r="TV349" s="1087"/>
      <c r="TW349" s="1087"/>
      <c r="TX349" s="1087"/>
      <c r="TY349" s="1087"/>
      <c r="TZ349" s="1087"/>
      <c r="UA349" s="1087"/>
      <c r="UB349" s="1087"/>
      <c r="UC349" s="1087"/>
      <c r="UD349" s="1087"/>
      <c r="UE349" s="1087"/>
      <c r="UF349" s="1087"/>
      <c r="UG349" s="1087"/>
      <c r="UH349" s="1087"/>
      <c r="UI349" s="1087"/>
      <c r="UJ349" s="1087"/>
      <c r="UK349" s="1087"/>
      <c r="UL349" s="1087"/>
      <c r="UM349" s="1087"/>
      <c r="UN349" s="1087"/>
      <c r="UO349" s="1087"/>
      <c r="UP349" s="1087"/>
      <c r="UQ349" s="1087"/>
      <c r="UR349" s="1087"/>
      <c r="US349" s="1087"/>
      <c r="UT349" s="1087"/>
      <c r="UU349" s="1087"/>
      <c r="UV349" s="1087"/>
      <c r="UW349" s="1087"/>
      <c r="UX349" s="1087"/>
      <c r="UY349" s="1087"/>
      <c r="UZ349" s="1087"/>
      <c r="VA349" s="1087"/>
      <c r="VB349" s="1087"/>
      <c r="VC349" s="1087"/>
      <c r="VD349" s="1087"/>
      <c r="VE349" s="1087"/>
      <c r="VF349" s="1087"/>
      <c r="VG349" s="1087"/>
      <c r="VH349" s="1087"/>
      <c r="VI349" s="1087"/>
      <c r="VJ349" s="1087"/>
      <c r="VK349" s="1087"/>
      <c r="VL349" s="1087"/>
      <c r="VM349" s="1087"/>
      <c r="VN349" s="1087"/>
      <c r="VO349" s="1087"/>
      <c r="VP349" s="1087"/>
      <c r="VQ349" s="1087"/>
      <c r="VR349" s="1087"/>
      <c r="VS349" s="1087"/>
      <c r="VT349" s="1087"/>
      <c r="VU349" s="1087"/>
      <c r="VV349" s="1087"/>
      <c r="VW349" s="1087"/>
      <c r="VX349" s="1087"/>
      <c r="VY349" s="1087"/>
      <c r="VZ349" s="1087"/>
      <c r="WA349" s="1087"/>
      <c r="WB349" s="1087"/>
      <c r="WC349" s="1087"/>
      <c r="WD349" s="1087"/>
      <c r="WE349" s="1087"/>
      <c r="WF349" s="1087"/>
      <c r="WG349" s="1087"/>
      <c r="WH349" s="1087"/>
      <c r="WI349" s="1087"/>
      <c r="WJ349" s="1087"/>
      <c r="WK349" s="1087"/>
      <c r="WL349" s="1087"/>
      <c r="WM349" s="1087"/>
      <c r="WN349" s="1087"/>
      <c r="WO349" s="1087"/>
      <c r="WP349" s="1087"/>
      <c r="WQ349" s="1087"/>
      <c r="WR349" s="1087"/>
      <c r="WS349" s="1087"/>
      <c r="WT349" s="1087"/>
      <c r="WU349" s="1087"/>
      <c r="WV349" s="1087"/>
      <c r="WW349" s="1087"/>
      <c r="WX349" s="1087"/>
      <c r="WY349" s="1087"/>
      <c r="WZ349" s="1087"/>
      <c r="XA349" s="1087"/>
      <c r="XB349" s="1087"/>
      <c r="XC349" s="1087"/>
      <c r="XD349" s="1087"/>
      <c r="XE349" s="1087"/>
      <c r="XF349" s="1087"/>
      <c r="XG349" s="1087"/>
      <c r="XH349" s="1087"/>
      <c r="XI349" s="1087"/>
      <c r="XJ349" s="1087"/>
      <c r="XK349" s="1087"/>
      <c r="XL349" s="1087"/>
      <c r="XM349" s="1087"/>
      <c r="XN349" s="1087"/>
      <c r="XO349" s="1087"/>
      <c r="XP349" s="1087"/>
      <c r="XQ349" s="1087"/>
      <c r="XR349" s="1087"/>
      <c r="XS349" s="1087"/>
      <c r="XT349" s="1087"/>
      <c r="XU349" s="1087"/>
      <c r="XV349" s="1087"/>
      <c r="XW349" s="1087"/>
      <c r="XX349" s="1087"/>
      <c r="XY349" s="1087"/>
      <c r="XZ349" s="1087"/>
      <c r="YA349" s="1087"/>
      <c r="YB349" s="1087"/>
      <c r="YC349" s="1087"/>
      <c r="YD349" s="1087"/>
      <c r="YE349" s="1087"/>
      <c r="YF349" s="1087"/>
      <c r="YG349" s="1087"/>
      <c r="YH349" s="1087"/>
      <c r="YI349" s="1087"/>
      <c r="YJ349" s="1087"/>
      <c r="YK349" s="1087"/>
      <c r="YL349" s="1087"/>
      <c r="YM349" s="1087"/>
      <c r="YN349" s="1087"/>
      <c r="YO349" s="1087"/>
      <c r="YP349" s="1087"/>
      <c r="YQ349" s="1087"/>
      <c r="YR349" s="1087"/>
      <c r="YS349" s="1087"/>
      <c r="YT349" s="1087"/>
      <c r="YU349" s="1087"/>
      <c r="YV349" s="1087"/>
      <c r="YW349" s="1087"/>
      <c r="YX349" s="1087"/>
      <c r="YY349" s="1087"/>
      <c r="YZ349" s="1087"/>
      <c r="ZA349" s="1087"/>
      <c r="ZB349" s="1087"/>
      <c r="ZC349" s="1087"/>
      <c r="ZD349" s="1087"/>
      <c r="ZE349" s="1087"/>
      <c r="ZF349" s="1087"/>
      <c r="ZG349" s="1087"/>
      <c r="ZH349" s="1087"/>
      <c r="ZI349" s="1087"/>
      <c r="ZJ349" s="1087"/>
      <c r="ZK349" s="1087"/>
      <c r="ZL349" s="1087"/>
      <c r="ZM349" s="1087"/>
      <c r="ZN349" s="1087"/>
      <c r="ZO349" s="1087"/>
      <c r="ZP349" s="1087"/>
      <c r="ZQ349" s="1087"/>
      <c r="ZR349" s="1087"/>
      <c r="ZS349" s="1087"/>
      <c r="ZT349" s="1087"/>
      <c r="ZU349" s="1087"/>
      <c r="ZV349" s="1087"/>
      <c r="ZW349" s="1087"/>
      <c r="ZX349" s="1087"/>
      <c r="ZY349" s="1087"/>
      <c r="ZZ349" s="1087"/>
      <c r="AAA349" s="1087"/>
      <c r="AAB349" s="1087"/>
      <c r="AAC349" s="1087"/>
      <c r="AAD349" s="1087"/>
      <c r="AAE349" s="1087"/>
      <c r="AAF349" s="1087"/>
      <c r="AAG349" s="1087"/>
      <c r="AAH349" s="1087"/>
      <c r="AAI349" s="1087"/>
      <c r="AAJ349" s="1087"/>
      <c r="AAK349" s="1087"/>
      <c r="AAL349" s="1087"/>
      <c r="AAM349" s="1087"/>
      <c r="AAN349" s="1087"/>
      <c r="AAO349" s="1087"/>
      <c r="AAP349" s="1087"/>
      <c r="AAQ349" s="1087"/>
      <c r="AAR349" s="1087"/>
      <c r="AAS349" s="1087"/>
      <c r="AAT349" s="1087"/>
      <c r="AAU349" s="1087"/>
      <c r="AAV349" s="1087"/>
      <c r="AAW349" s="1087"/>
      <c r="AAX349" s="1087"/>
      <c r="AAY349" s="1087"/>
      <c r="AAZ349" s="1087"/>
      <c r="ABA349" s="1087"/>
      <c r="ABB349" s="1087"/>
      <c r="ABC349" s="1087"/>
      <c r="ABD349" s="1087"/>
      <c r="ABE349" s="1087"/>
      <c r="ABF349" s="1087"/>
      <c r="ABG349" s="1087"/>
      <c r="ABH349" s="1087"/>
      <c r="ABI349" s="1087"/>
      <c r="ABJ349" s="1087"/>
      <c r="ABK349" s="1087"/>
      <c r="ABL349" s="1087"/>
      <c r="ABM349" s="1087"/>
      <c r="ABN349" s="1087"/>
      <c r="ABO349" s="1087"/>
      <c r="ABP349" s="1087"/>
      <c r="ABQ349" s="1087"/>
      <c r="ABR349" s="1087"/>
      <c r="ABS349" s="1087"/>
      <c r="ABT349" s="1087"/>
      <c r="ABU349" s="1087"/>
      <c r="ABV349" s="1087"/>
      <c r="ABW349" s="1087"/>
      <c r="ABX349" s="1087"/>
      <c r="ABY349" s="1087"/>
      <c r="ABZ349" s="1087"/>
      <c r="ACA349" s="1087"/>
      <c r="ACB349" s="1087"/>
      <c r="ACC349" s="1087"/>
      <c r="ACD349" s="1087"/>
      <c r="ACE349" s="1087"/>
      <c r="ACF349" s="1087"/>
      <c r="ACG349" s="1087"/>
      <c r="ACH349" s="1087"/>
      <c r="ACI349" s="1087"/>
      <c r="ACJ349" s="1087"/>
      <c r="ACK349" s="1087"/>
      <c r="ACL349" s="1087"/>
      <c r="ACM349" s="1087"/>
      <c r="ACN349" s="1087"/>
      <c r="ACO349" s="1087"/>
      <c r="ACP349" s="1087"/>
      <c r="ACQ349" s="1087"/>
      <c r="ACR349" s="1087"/>
      <c r="ACS349" s="1087"/>
      <c r="ACT349" s="1087"/>
      <c r="ACU349" s="1087"/>
      <c r="ACV349" s="1087"/>
      <c r="ACW349" s="1087"/>
      <c r="ACX349" s="1087"/>
      <c r="ACY349" s="1087"/>
      <c r="ACZ349" s="1087"/>
      <c r="ADA349" s="1087"/>
      <c r="ADB349" s="1087"/>
      <c r="ADC349" s="1087"/>
      <c r="ADD349" s="1087"/>
      <c r="ADE349" s="1087"/>
      <c r="ADF349" s="1087"/>
      <c r="ADG349" s="1087"/>
      <c r="ADH349" s="1087"/>
      <c r="ADI349" s="1087"/>
      <c r="ADJ349" s="1087"/>
      <c r="ADK349" s="1087"/>
      <c r="ADL349" s="1087"/>
      <c r="ADM349" s="1087"/>
      <c r="ADN349" s="1087"/>
      <c r="ADO349" s="1087"/>
      <c r="ADP349" s="1087"/>
      <c r="ADQ349" s="1087"/>
      <c r="ADR349" s="1087"/>
      <c r="ADS349" s="1087"/>
      <c r="ADT349" s="1087"/>
      <c r="ADU349" s="1087"/>
      <c r="ADV349" s="1087"/>
      <c r="ADW349" s="1087"/>
      <c r="ADX349" s="1087"/>
      <c r="ADY349" s="1087"/>
      <c r="ADZ349" s="1087"/>
      <c r="AEA349" s="1087"/>
      <c r="AEB349" s="1087"/>
      <c r="AEC349" s="1087"/>
      <c r="AED349" s="1087"/>
      <c r="AEE349" s="1087"/>
      <c r="AEF349" s="1087"/>
      <c r="AEG349" s="1087"/>
      <c r="AEH349" s="1087"/>
      <c r="AEI349" s="1087"/>
      <c r="AEJ349" s="1087"/>
      <c r="AEK349" s="1087"/>
      <c r="AEL349" s="1087"/>
      <c r="AEM349" s="1087"/>
      <c r="AEN349" s="1087"/>
      <c r="AEO349" s="1087"/>
      <c r="AEP349" s="1087"/>
      <c r="AEQ349" s="1087"/>
      <c r="AER349" s="1087"/>
      <c r="AES349" s="1087"/>
      <c r="AET349" s="1087"/>
      <c r="AEU349" s="1087"/>
      <c r="AEV349" s="1087"/>
      <c r="AEW349" s="1087"/>
      <c r="AEX349" s="1087"/>
      <c r="AEY349" s="1087"/>
      <c r="AEZ349" s="1087"/>
      <c r="AFA349" s="1087"/>
      <c r="AFB349" s="1087"/>
      <c r="AFC349" s="1087"/>
      <c r="AFD349" s="1087"/>
      <c r="AFE349" s="1087"/>
      <c r="AFF349" s="1087"/>
      <c r="AFG349" s="1087"/>
      <c r="AFH349" s="1087"/>
      <c r="AFI349" s="1087"/>
      <c r="AFJ349" s="1087"/>
      <c r="AFK349" s="1087"/>
      <c r="AFL349" s="1087"/>
      <c r="AFM349" s="1087"/>
      <c r="AFN349" s="1087"/>
      <c r="AFO349" s="1087"/>
      <c r="AFP349" s="1087"/>
      <c r="AFQ349" s="1087"/>
      <c r="AFR349" s="1087"/>
      <c r="AFS349" s="1087"/>
      <c r="AFT349" s="1087"/>
      <c r="AFU349" s="1087"/>
      <c r="AFV349" s="1087"/>
      <c r="AFW349" s="1087"/>
      <c r="AFX349" s="1087"/>
      <c r="AFY349" s="1087"/>
      <c r="AFZ349" s="1087"/>
      <c r="AGA349" s="1087"/>
      <c r="AGB349" s="1087"/>
      <c r="AGC349" s="1087"/>
      <c r="AGD349" s="1087"/>
      <c r="AGE349" s="1087"/>
      <c r="AGF349" s="1087"/>
      <c r="AGG349" s="1087"/>
      <c r="AGH349" s="1087"/>
      <c r="AGI349" s="1087"/>
      <c r="AGJ349" s="1087"/>
      <c r="AGK349" s="1087"/>
      <c r="AGL349" s="1087"/>
      <c r="AGM349" s="1087"/>
      <c r="AGN349" s="1087"/>
      <c r="AGO349" s="1087"/>
      <c r="AGP349" s="1087"/>
      <c r="AGQ349" s="1087"/>
      <c r="AGR349" s="1087"/>
      <c r="AGS349" s="1087"/>
      <c r="AGT349" s="1087"/>
      <c r="AGU349" s="1087"/>
      <c r="AGV349" s="1087"/>
      <c r="AGW349" s="1087"/>
      <c r="AGX349" s="1087"/>
      <c r="AGY349" s="1087"/>
      <c r="AGZ349" s="1087"/>
      <c r="AHA349" s="1087"/>
      <c r="AHB349" s="1087"/>
      <c r="AHC349" s="1087"/>
      <c r="AHD349" s="1087"/>
      <c r="AHE349" s="1087"/>
      <c r="AHF349" s="1087"/>
      <c r="AHG349" s="1087"/>
      <c r="AHH349" s="1087"/>
      <c r="AHI349" s="1087"/>
      <c r="AHJ349" s="1087"/>
      <c r="AHK349" s="1087"/>
      <c r="AHL349" s="1087"/>
      <c r="AHM349" s="1087"/>
      <c r="AHN349" s="1087"/>
      <c r="AHO349" s="1087"/>
      <c r="AHP349" s="1087"/>
      <c r="AHQ349" s="1087"/>
      <c r="AHR349" s="1087"/>
      <c r="AHS349" s="1087"/>
      <c r="AHT349" s="1087"/>
      <c r="AHU349" s="1087"/>
      <c r="AHV349" s="1087"/>
      <c r="AHW349" s="1087"/>
      <c r="AHX349" s="1087"/>
      <c r="AHY349" s="1087"/>
      <c r="AHZ349" s="1087"/>
      <c r="AIA349" s="1087"/>
      <c r="AIB349" s="1087"/>
      <c r="AIC349" s="1087"/>
      <c r="AID349" s="1087"/>
      <c r="AIE349" s="1087"/>
      <c r="AIF349" s="1087"/>
      <c r="AIG349" s="1087"/>
      <c r="AIH349" s="1087"/>
      <c r="AII349" s="1087"/>
      <c r="AIJ349" s="1087"/>
      <c r="AIK349" s="1087"/>
      <c r="AIL349" s="1087"/>
      <c r="AIM349" s="1087"/>
      <c r="AIN349" s="1087"/>
      <c r="AIO349" s="1087"/>
      <c r="AIP349" s="1087"/>
      <c r="AIQ349" s="1087"/>
      <c r="AIR349" s="1087"/>
      <c r="AIS349" s="1087"/>
      <c r="AIT349" s="1087"/>
      <c r="AIU349" s="1087"/>
      <c r="AIV349" s="1087"/>
      <c r="AIW349" s="1087"/>
      <c r="AIX349" s="1087"/>
      <c r="AIY349" s="1087"/>
      <c r="AIZ349" s="1087"/>
      <c r="AJA349" s="1087"/>
      <c r="AJB349" s="1087"/>
      <c r="AJC349" s="1087"/>
      <c r="AJD349" s="1087"/>
      <c r="AJE349" s="1087"/>
      <c r="AJF349" s="1087"/>
      <c r="AJG349" s="1087"/>
      <c r="AJH349" s="1087"/>
      <c r="AJI349" s="1087"/>
      <c r="AJJ349" s="1087"/>
      <c r="AJK349" s="1087"/>
      <c r="AJL349" s="1087"/>
      <c r="AJM349" s="1087"/>
      <c r="AJN349" s="1087"/>
      <c r="AJO349" s="1087"/>
      <c r="AJP349" s="1087"/>
      <c r="AJQ349" s="1087"/>
      <c r="AJR349" s="1087"/>
      <c r="AJS349" s="1087"/>
      <c r="AJT349" s="1087"/>
      <c r="AJU349" s="1087"/>
      <c r="AJV349" s="1087"/>
      <c r="AJW349" s="1087"/>
      <c r="AJX349" s="1087"/>
      <c r="AJY349" s="1087"/>
      <c r="AJZ349" s="1087"/>
      <c r="AKA349" s="1087"/>
      <c r="AKB349" s="1087"/>
      <c r="AKC349" s="1087"/>
      <c r="AKD349" s="1087"/>
      <c r="AKE349" s="1087"/>
      <c r="AKF349" s="1087"/>
      <c r="AKG349" s="1087"/>
      <c r="AKH349" s="1087"/>
      <c r="AKI349" s="1087"/>
      <c r="AKJ349" s="1087"/>
      <c r="AKK349" s="1087"/>
      <c r="AKL349" s="1087"/>
      <c r="AKM349" s="1087"/>
      <c r="AKN349" s="1087"/>
      <c r="AKO349" s="1087"/>
      <c r="AKP349" s="1087"/>
      <c r="AKQ349" s="1087"/>
      <c r="AKR349" s="1087"/>
      <c r="AKS349" s="1087"/>
      <c r="AKT349" s="1087"/>
      <c r="AKU349" s="1087"/>
      <c r="AKV349" s="1087"/>
      <c r="AKW349" s="1087"/>
      <c r="AKX349" s="1087"/>
      <c r="AKY349" s="1087"/>
      <c r="AKZ349" s="1087"/>
      <c r="ALA349" s="1087"/>
      <c r="ALB349" s="1087"/>
      <c r="ALC349" s="1087"/>
      <c r="ALD349" s="1087"/>
      <c r="ALE349" s="1087"/>
      <c r="ALF349" s="1087"/>
      <c r="ALG349" s="1087"/>
      <c r="ALH349" s="1087"/>
      <c r="ALI349" s="1087"/>
      <c r="ALJ349" s="1087"/>
      <c r="ALK349" s="1087"/>
      <c r="ALL349" s="1087"/>
      <c r="ALM349" s="1087"/>
      <c r="ALN349" s="1087"/>
      <c r="ALO349" s="1087"/>
      <c r="ALP349" s="1087"/>
      <c r="ALQ349" s="1087"/>
      <c r="ALR349" s="1087"/>
      <c r="ALS349" s="1087"/>
      <c r="ALT349" s="1087"/>
      <c r="ALU349" s="1087"/>
      <c r="ALV349" s="1087"/>
      <c r="ALW349" s="1087"/>
      <c r="ALX349" s="1087"/>
      <c r="ALY349" s="1087"/>
      <c r="ALZ349" s="1087"/>
      <c r="AMA349" s="1087"/>
      <c r="AMB349" s="1087"/>
      <c r="AMC349" s="1087"/>
      <c r="AMD349" s="1087"/>
      <c r="AME349" s="1087"/>
      <c r="AMF349" s="1087"/>
      <c r="AMG349" s="1087"/>
      <c r="AMH349" s="1087"/>
    </row>
    <row r="350" spans="1:1024" s="793" customFormat="1" ht="12" x14ac:dyDescent="0.2">
      <c r="A350" s="1113"/>
      <c r="C350" s="1085"/>
      <c r="D350" s="1085"/>
      <c r="E350" s="1085"/>
      <c r="F350" s="1085"/>
      <c r="G350" s="1085"/>
      <c r="H350" s="1357"/>
      <c r="I350" s="1087"/>
      <c r="J350" s="1087"/>
      <c r="K350" s="1087"/>
      <c r="L350" s="1087"/>
      <c r="M350" s="1087"/>
      <c r="N350" s="1087"/>
      <c r="O350" s="1087"/>
      <c r="P350" s="1087"/>
      <c r="Q350" s="1087"/>
      <c r="R350" s="1087"/>
      <c r="S350" s="1087"/>
      <c r="T350" s="1087"/>
      <c r="U350" s="1087"/>
      <c r="V350" s="1087"/>
      <c r="W350" s="1087"/>
      <c r="X350" s="1087"/>
      <c r="Y350" s="1087"/>
      <c r="Z350" s="1087"/>
      <c r="AA350" s="1087"/>
      <c r="AB350" s="1087"/>
      <c r="AC350" s="1087"/>
      <c r="AD350" s="1087"/>
      <c r="AE350" s="1087"/>
      <c r="AF350" s="1087"/>
      <c r="AG350" s="1087"/>
      <c r="AH350" s="1087"/>
      <c r="AI350" s="1087"/>
      <c r="AJ350" s="1087"/>
      <c r="AK350" s="1087"/>
      <c r="AL350" s="1087"/>
      <c r="AM350" s="1087"/>
      <c r="AN350" s="1087"/>
      <c r="AO350" s="1087"/>
      <c r="AP350" s="1087"/>
      <c r="AQ350" s="1087"/>
      <c r="AR350" s="1087"/>
      <c r="AS350" s="1087"/>
      <c r="AT350" s="1087"/>
      <c r="AU350" s="1087"/>
      <c r="AV350" s="1087"/>
      <c r="AW350" s="1087"/>
      <c r="AX350" s="1087"/>
      <c r="AY350" s="1087"/>
      <c r="AZ350" s="1087"/>
      <c r="BA350" s="1087"/>
      <c r="BB350" s="1087"/>
      <c r="BC350" s="1087"/>
      <c r="BD350" s="1087"/>
      <c r="BE350" s="1087"/>
      <c r="BF350" s="1087"/>
      <c r="BG350" s="1087"/>
      <c r="BH350" s="1087"/>
      <c r="BI350" s="1087"/>
      <c r="BJ350" s="1087"/>
      <c r="BK350" s="1087"/>
      <c r="BL350" s="1087"/>
      <c r="BM350" s="1087"/>
      <c r="BN350" s="1087"/>
      <c r="BO350" s="1087"/>
      <c r="BP350" s="1087"/>
      <c r="BQ350" s="1087"/>
      <c r="BR350" s="1087"/>
      <c r="BS350" s="1087"/>
      <c r="BT350" s="1087"/>
      <c r="BU350" s="1087"/>
      <c r="BV350" s="1087"/>
      <c r="BW350" s="1087"/>
      <c r="BX350" s="1087"/>
      <c r="BY350" s="1087"/>
      <c r="BZ350" s="1087"/>
      <c r="CA350" s="1087"/>
      <c r="CB350" s="1087"/>
      <c r="CC350" s="1087"/>
      <c r="CD350" s="1087"/>
      <c r="CE350" s="1087"/>
      <c r="CF350" s="1087"/>
      <c r="CG350" s="1087"/>
      <c r="CH350" s="1087"/>
      <c r="CI350" s="1087"/>
      <c r="CJ350" s="1087"/>
      <c r="CK350" s="1087"/>
      <c r="CL350" s="1087"/>
      <c r="CM350" s="1087"/>
      <c r="CN350" s="1087"/>
      <c r="CO350" s="1087"/>
      <c r="CP350" s="1087"/>
      <c r="CQ350" s="1087"/>
      <c r="CR350" s="1087"/>
      <c r="CS350" s="1087"/>
      <c r="CT350" s="1087"/>
      <c r="CU350" s="1087"/>
      <c r="CV350" s="1087"/>
      <c r="CW350" s="1087"/>
      <c r="CX350" s="1087"/>
      <c r="CY350" s="1087"/>
      <c r="CZ350" s="1087"/>
      <c r="DA350" s="1087"/>
      <c r="DB350" s="1087"/>
      <c r="DC350" s="1087"/>
      <c r="DD350" s="1087"/>
      <c r="DE350" s="1087"/>
      <c r="DF350" s="1087"/>
      <c r="DG350" s="1087"/>
      <c r="DH350" s="1087"/>
      <c r="DI350" s="1087"/>
      <c r="DJ350" s="1087"/>
      <c r="DK350" s="1087"/>
      <c r="DL350" s="1087"/>
      <c r="DM350" s="1087"/>
      <c r="DN350" s="1087"/>
      <c r="DO350" s="1087"/>
      <c r="DP350" s="1087"/>
      <c r="DQ350" s="1087"/>
      <c r="DR350" s="1087"/>
      <c r="DS350" s="1087"/>
      <c r="DT350" s="1087"/>
      <c r="DU350" s="1087"/>
      <c r="DV350" s="1087"/>
      <c r="DW350" s="1087"/>
      <c r="DX350" s="1087"/>
      <c r="DY350" s="1087"/>
      <c r="DZ350" s="1087"/>
      <c r="EA350" s="1087"/>
      <c r="EB350" s="1087"/>
      <c r="EC350" s="1087"/>
      <c r="ED350" s="1087"/>
      <c r="EE350" s="1087"/>
      <c r="EF350" s="1087"/>
      <c r="EG350" s="1087"/>
      <c r="EH350" s="1087"/>
      <c r="EI350" s="1087"/>
      <c r="EJ350" s="1087"/>
      <c r="EK350" s="1087"/>
      <c r="EL350" s="1087"/>
      <c r="EM350" s="1087"/>
      <c r="EN350" s="1087"/>
      <c r="EO350" s="1087"/>
      <c r="EP350" s="1087"/>
      <c r="EQ350" s="1087"/>
      <c r="ER350" s="1087"/>
      <c r="ES350" s="1087"/>
      <c r="ET350" s="1087"/>
      <c r="EU350" s="1087"/>
      <c r="EV350" s="1087"/>
      <c r="EW350" s="1087"/>
      <c r="EX350" s="1087"/>
      <c r="EY350" s="1087"/>
      <c r="EZ350" s="1087"/>
      <c r="FA350" s="1087"/>
      <c r="FB350" s="1087"/>
      <c r="FC350" s="1087"/>
      <c r="FD350" s="1087"/>
      <c r="FE350" s="1087"/>
      <c r="FF350" s="1087"/>
      <c r="FG350" s="1087"/>
      <c r="FH350" s="1087"/>
      <c r="FI350" s="1087"/>
      <c r="FJ350" s="1087"/>
      <c r="FK350" s="1087"/>
      <c r="FL350" s="1087"/>
      <c r="FM350" s="1087"/>
      <c r="FN350" s="1087"/>
      <c r="FO350" s="1087"/>
      <c r="FP350" s="1087"/>
      <c r="FQ350" s="1087"/>
      <c r="FR350" s="1087"/>
      <c r="FS350" s="1087"/>
      <c r="FT350" s="1087"/>
      <c r="FU350" s="1087"/>
      <c r="FV350" s="1087"/>
      <c r="FW350" s="1087"/>
      <c r="FX350" s="1087"/>
      <c r="FY350" s="1087"/>
      <c r="FZ350" s="1087"/>
      <c r="GA350" s="1087"/>
      <c r="GB350" s="1087"/>
      <c r="GC350" s="1087"/>
      <c r="GD350" s="1087"/>
      <c r="GE350" s="1087"/>
      <c r="GF350" s="1087"/>
      <c r="GG350" s="1087"/>
      <c r="GH350" s="1087"/>
      <c r="GI350" s="1087"/>
      <c r="GJ350" s="1087"/>
      <c r="GK350" s="1087"/>
      <c r="GL350" s="1087"/>
      <c r="GM350" s="1087"/>
      <c r="GN350" s="1087"/>
      <c r="GO350" s="1087"/>
      <c r="GP350" s="1087"/>
      <c r="GQ350" s="1087"/>
      <c r="GR350" s="1087"/>
      <c r="GS350" s="1087"/>
      <c r="GT350" s="1087"/>
      <c r="GU350" s="1087"/>
      <c r="GV350" s="1087"/>
      <c r="GW350" s="1087"/>
      <c r="GX350" s="1087"/>
      <c r="GY350" s="1087"/>
      <c r="GZ350" s="1087"/>
      <c r="HA350" s="1087"/>
      <c r="HB350" s="1087"/>
      <c r="HC350" s="1087"/>
      <c r="HD350" s="1087"/>
      <c r="HE350" s="1087"/>
      <c r="HF350" s="1087"/>
      <c r="HG350" s="1087"/>
      <c r="HH350" s="1087"/>
      <c r="HI350" s="1087"/>
      <c r="HJ350" s="1087"/>
      <c r="HK350" s="1087"/>
      <c r="HL350" s="1087"/>
      <c r="HM350" s="1087"/>
      <c r="HN350" s="1087"/>
      <c r="HO350" s="1087"/>
      <c r="HP350" s="1087"/>
      <c r="HQ350" s="1087"/>
      <c r="HR350" s="1087"/>
      <c r="HS350" s="1087"/>
      <c r="HT350" s="1087"/>
      <c r="HU350" s="1087"/>
      <c r="HV350" s="1087"/>
      <c r="HW350" s="1087"/>
      <c r="HX350" s="1087"/>
      <c r="HY350" s="1087"/>
      <c r="HZ350" s="1087"/>
      <c r="IA350" s="1087"/>
      <c r="IB350" s="1087"/>
      <c r="IC350" s="1087"/>
      <c r="ID350" s="1087"/>
      <c r="IE350" s="1087"/>
      <c r="IF350" s="1087"/>
      <c r="IG350" s="1087"/>
      <c r="IH350" s="1087"/>
      <c r="II350" s="1087"/>
      <c r="IJ350" s="1087"/>
      <c r="IK350" s="1087"/>
      <c r="IL350" s="1087"/>
      <c r="IM350" s="1087"/>
      <c r="IN350" s="1087"/>
      <c r="IO350" s="1087"/>
      <c r="IP350" s="1087"/>
      <c r="IQ350" s="1087"/>
      <c r="IR350" s="1087"/>
      <c r="IS350" s="1087"/>
      <c r="IT350" s="1087"/>
      <c r="IU350" s="1087"/>
      <c r="IV350" s="1087"/>
      <c r="IW350" s="1087"/>
      <c r="IX350" s="1087"/>
      <c r="IY350" s="1087"/>
      <c r="IZ350" s="1087"/>
      <c r="JA350" s="1087"/>
      <c r="JB350" s="1087"/>
      <c r="JC350" s="1087"/>
      <c r="JD350" s="1087"/>
      <c r="JE350" s="1087"/>
      <c r="JF350" s="1087"/>
      <c r="JG350" s="1087"/>
      <c r="JH350" s="1087"/>
      <c r="JI350" s="1087"/>
      <c r="JJ350" s="1087"/>
      <c r="JK350" s="1087"/>
      <c r="JL350" s="1087"/>
      <c r="JM350" s="1087"/>
      <c r="JN350" s="1087"/>
      <c r="JO350" s="1087"/>
      <c r="JP350" s="1087"/>
      <c r="JQ350" s="1087"/>
      <c r="JR350" s="1087"/>
      <c r="JS350" s="1087"/>
      <c r="JT350" s="1087"/>
      <c r="JU350" s="1087"/>
      <c r="JV350" s="1087"/>
      <c r="JW350" s="1087"/>
      <c r="JX350" s="1087"/>
      <c r="JY350" s="1087"/>
      <c r="JZ350" s="1087"/>
      <c r="KA350" s="1087"/>
      <c r="KB350" s="1087"/>
      <c r="KC350" s="1087"/>
      <c r="KD350" s="1087"/>
      <c r="KE350" s="1087"/>
      <c r="KF350" s="1087"/>
      <c r="KG350" s="1087"/>
      <c r="KH350" s="1087"/>
      <c r="KI350" s="1087"/>
      <c r="KJ350" s="1087"/>
      <c r="KK350" s="1087"/>
      <c r="KL350" s="1087"/>
      <c r="KM350" s="1087"/>
      <c r="KN350" s="1087"/>
      <c r="KO350" s="1087"/>
      <c r="KP350" s="1087"/>
      <c r="KQ350" s="1087"/>
      <c r="KR350" s="1087"/>
      <c r="KS350" s="1087"/>
      <c r="KT350" s="1087"/>
      <c r="KU350" s="1087"/>
      <c r="KV350" s="1087"/>
      <c r="KW350" s="1087"/>
      <c r="KX350" s="1087"/>
      <c r="KY350" s="1087"/>
      <c r="KZ350" s="1087"/>
      <c r="LA350" s="1087"/>
      <c r="LB350" s="1087"/>
      <c r="LC350" s="1087"/>
      <c r="LD350" s="1087"/>
      <c r="LE350" s="1087"/>
      <c r="LF350" s="1087"/>
      <c r="LG350" s="1087"/>
      <c r="LH350" s="1087"/>
      <c r="LI350" s="1087"/>
      <c r="LJ350" s="1087"/>
      <c r="LK350" s="1087"/>
      <c r="LL350" s="1087"/>
      <c r="LM350" s="1087"/>
      <c r="LN350" s="1087"/>
      <c r="LO350" s="1087"/>
      <c r="LP350" s="1087"/>
      <c r="LQ350" s="1087"/>
      <c r="LR350" s="1087"/>
      <c r="LS350" s="1087"/>
      <c r="LT350" s="1087"/>
      <c r="LU350" s="1087"/>
      <c r="LV350" s="1087"/>
      <c r="LW350" s="1087"/>
      <c r="LX350" s="1087"/>
      <c r="LY350" s="1087"/>
      <c r="LZ350" s="1087"/>
      <c r="MA350" s="1087"/>
      <c r="MB350" s="1087"/>
      <c r="MC350" s="1087"/>
      <c r="MD350" s="1087"/>
      <c r="ME350" s="1087"/>
      <c r="MF350" s="1087"/>
      <c r="MG350" s="1087"/>
      <c r="MH350" s="1087"/>
      <c r="MI350" s="1087"/>
      <c r="MJ350" s="1087"/>
      <c r="MK350" s="1087"/>
      <c r="ML350" s="1087"/>
      <c r="MM350" s="1087"/>
      <c r="MN350" s="1087"/>
      <c r="MO350" s="1087"/>
      <c r="MP350" s="1087"/>
      <c r="MQ350" s="1087"/>
      <c r="MR350" s="1087"/>
      <c r="MS350" s="1087"/>
      <c r="MT350" s="1087"/>
      <c r="MU350" s="1087"/>
      <c r="MV350" s="1087"/>
      <c r="MW350" s="1087"/>
      <c r="MX350" s="1087"/>
      <c r="MY350" s="1087"/>
      <c r="MZ350" s="1087"/>
      <c r="NA350" s="1087"/>
      <c r="NB350" s="1087"/>
      <c r="NC350" s="1087"/>
      <c r="ND350" s="1087"/>
      <c r="NE350" s="1087"/>
      <c r="NF350" s="1087"/>
      <c r="NG350" s="1087"/>
      <c r="NH350" s="1087"/>
      <c r="NI350" s="1087"/>
      <c r="NJ350" s="1087"/>
      <c r="NK350" s="1087"/>
      <c r="NL350" s="1087"/>
      <c r="NM350" s="1087"/>
      <c r="NN350" s="1087"/>
      <c r="NO350" s="1087"/>
      <c r="NP350" s="1087"/>
      <c r="NQ350" s="1087"/>
      <c r="NR350" s="1087"/>
      <c r="NS350" s="1087"/>
      <c r="NT350" s="1087"/>
      <c r="NU350" s="1087"/>
      <c r="NV350" s="1087"/>
      <c r="NW350" s="1087"/>
      <c r="NX350" s="1087"/>
      <c r="NY350" s="1087"/>
      <c r="NZ350" s="1087"/>
      <c r="OA350" s="1087"/>
      <c r="OB350" s="1087"/>
      <c r="OC350" s="1087"/>
      <c r="OD350" s="1087"/>
      <c r="OE350" s="1087"/>
      <c r="OF350" s="1087"/>
      <c r="OG350" s="1087"/>
      <c r="OH350" s="1087"/>
      <c r="OI350" s="1087"/>
      <c r="OJ350" s="1087"/>
      <c r="OK350" s="1087"/>
      <c r="OL350" s="1087"/>
      <c r="OM350" s="1087"/>
      <c r="ON350" s="1087"/>
      <c r="OO350" s="1087"/>
      <c r="OP350" s="1087"/>
      <c r="OQ350" s="1087"/>
      <c r="OR350" s="1087"/>
      <c r="OS350" s="1087"/>
      <c r="OT350" s="1087"/>
      <c r="OU350" s="1087"/>
      <c r="OV350" s="1087"/>
      <c r="OW350" s="1087"/>
      <c r="OX350" s="1087"/>
      <c r="OY350" s="1087"/>
      <c r="OZ350" s="1087"/>
      <c r="PA350" s="1087"/>
      <c r="PB350" s="1087"/>
      <c r="PC350" s="1087"/>
      <c r="PD350" s="1087"/>
      <c r="PE350" s="1087"/>
      <c r="PF350" s="1087"/>
      <c r="PG350" s="1087"/>
      <c r="PH350" s="1087"/>
      <c r="PI350" s="1087"/>
      <c r="PJ350" s="1087"/>
      <c r="PK350" s="1087"/>
      <c r="PL350" s="1087"/>
      <c r="PM350" s="1087"/>
      <c r="PN350" s="1087"/>
      <c r="PO350" s="1087"/>
      <c r="PP350" s="1087"/>
      <c r="PQ350" s="1087"/>
      <c r="PR350" s="1087"/>
      <c r="PS350" s="1087"/>
      <c r="PT350" s="1087"/>
      <c r="PU350" s="1087"/>
      <c r="PV350" s="1087"/>
      <c r="PW350" s="1087"/>
      <c r="PX350" s="1087"/>
      <c r="PY350" s="1087"/>
      <c r="PZ350" s="1087"/>
      <c r="QA350" s="1087"/>
      <c r="QB350" s="1087"/>
      <c r="QC350" s="1087"/>
      <c r="QD350" s="1087"/>
      <c r="QE350" s="1087"/>
      <c r="QF350" s="1087"/>
      <c r="QG350" s="1087"/>
      <c r="QH350" s="1087"/>
      <c r="QI350" s="1087"/>
      <c r="QJ350" s="1087"/>
      <c r="QK350" s="1087"/>
      <c r="QL350" s="1087"/>
      <c r="QM350" s="1087"/>
      <c r="QN350" s="1087"/>
      <c r="QO350" s="1087"/>
      <c r="QP350" s="1087"/>
      <c r="QQ350" s="1087"/>
      <c r="QR350" s="1087"/>
      <c r="QS350" s="1087"/>
      <c r="QT350" s="1087"/>
      <c r="QU350" s="1087"/>
      <c r="QV350" s="1087"/>
      <c r="QW350" s="1087"/>
      <c r="QX350" s="1087"/>
      <c r="QY350" s="1087"/>
      <c r="QZ350" s="1087"/>
      <c r="RA350" s="1087"/>
      <c r="RB350" s="1087"/>
      <c r="RC350" s="1087"/>
      <c r="RD350" s="1087"/>
      <c r="RE350" s="1087"/>
      <c r="RF350" s="1087"/>
      <c r="RG350" s="1087"/>
      <c r="RH350" s="1087"/>
      <c r="RI350" s="1087"/>
      <c r="RJ350" s="1087"/>
      <c r="RK350" s="1087"/>
      <c r="RL350" s="1087"/>
      <c r="RM350" s="1087"/>
      <c r="RN350" s="1087"/>
      <c r="RO350" s="1087"/>
      <c r="RP350" s="1087"/>
      <c r="RQ350" s="1087"/>
      <c r="RR350" s="1087"/>
      <c r="RS350" s="1087"/>
      <c r="RT350" s="1087"/>
      <c r="RU350" s="1087"/>
      <c r="RV350" s="1087"/>
      <c r="RW350" s="1087"/>
      <c r="RX350" s="1087"/>
      <c r="RY350" s="1087"/>
      <c r="RZ350" s="1087"/>
      <c r="SA350" s="1087"/>
      <c r="SB350" s="1087"/>
      <c r="SC350" s="1087"/>
      <c r="SD350" s="1087"/>
      <c r="SE350" s="1087"/>
      <c r="SF350" s="1087"/>
      <c r="SG350" s="1087"/>
      <c r="SH350" s="1087"/>
      <c r="SI350" s="1087"/>
      <c r="SJ350" s="1087"/>
      <c r="SK350" s="1087"/>
      <c r="SL350" s="1087"/>
      <c r="SM350" s="1087"/>
      <c r="SN350" s="1087"/>
      <c r="SO350" s="1087"/>
      <c r="SP350" s="1087"/>
      <c r="SQ350" s="1087"/>
      <c r="SR350" s="1087"/>
      <c r="SS350" s="1087"/>
      <c r="ST350" s="1087"/>
      <c r="SU350" s="1087"/>
      <c r="SV350" s="1087"/>
      <c r="SW350" s="1087"/>
      <c r="SX350" s="1087"/>
      <c r="SY350" s="1087"/>
      <c r="SZ350" s="1087"/>
      <c r="TA350" s="1087"/>
      <c r="TB350" s="1087"/>
      <c r="TC350" s="1087"/>
      <c r="TD350" s="1087"/>
      <c r="TE350" s="1087"/>
      <c r="TF350" s="1087"/>
      <c r="TG350" s="1087"/>
      <c r="TH350" s="1087"/>
      <c r="TI350" s="1087"/>
      <c r="TJ350" s="1087"/>
      <c r="TK350" s="1087"/>
      <c r="TL350" s="1087"/>
      <c r="TM350" s="1087"/>
      <c r="TN350" s="1087"/>
      <c r="TO350" s="1087"/>
      <c r="TP350" s="1087"/>
      <c r="TQ350" s="1087"/>
      <c r="TR350" s="1087"/>
      <c r="TS350" s="1087"/>
      <c r="TT350" s="1087"/>
      <c r="TU350" s="1087"/>
      <c r="TV350" s="1087"/>
      <c r="TW350" s="1087"/>
      <c r="TX350" s="1087"/>
      <c r="TY350" s="1087"/>
      <c r="TZ350" s="1087"/>
      <c r="UA350" s="1087"/>
      <c r="UB350" s="1087"/>
      <c r="UC350" s="1087"/>
      <c r="UD350" s="1087"/>
      <c r="UE350" s="1087"/>
      <c r="UF350" s="1087"/>
      <c r="UG350" s="1087"/>
      <c r="UH350" s="1087"/>
      <c r="UI350" s="1087"/>
      <c r="UJ350" s="1087"/>
      <c r="UK350" s="1087"/>
      <c r="UL350" s="1087"/>
      <c r="UM350" s="1087"/>
      <c r="UN350" s="1087"/>
      <c r="UO350" s="1087"/>
      <c r="UP350" s="1087"/>
      <c r="UQ350" s="1087"/>
      <c r="UR350" s="1087"/>
      <c r="US350" s="1087"/>
      <c r="UT350" s="1087"/>
      <c r="UU350" s="1087"/>
      <c r="UV350" s="1087"/>
      <c r="UW350" s="1087"/>
      <c r="UX350" s="1087"/>
      <c r="UY350" s="1087"/>
      <c r="UZ350" s="1087"/>
      <c r="VA350" s="1087"/>
      <c r="VB350" s="1087"/>
      <c r="VC350" s="1087"/>
      <c r="VD350" s="1087"/>
      <c r="VE350" s="1087"/>
      <c r="VF350" s="1087"/>
      <c r="VG350" s="1087"/>
      <c r="VH350" s="1087"/>
      <c r="VI350" s="1087"/>
      <c r="VJ350" s="1087"/>
      <c r="VK350" s="1087"/>
      <c r="VL350" s="1087"/>
      <c r="VM350" s="1087"/>
      <c r="VN350" s="1087"/>
      <c r="VO350" s="1087"/>
      <c r="VP350" s="1087"/>
      <c r="VQ350" s="1087"/>
      <c r="VR350" s="1087"/>
      <c r="VS350" s="1087"/>
      <c r="VT350" s="1087"/>
      <c r="VU350" s="1087"/>
      <c r="VV350" s="1087"/>
      <c r="VW350" s="1087"/>
      <c r="VX350" s="1087"/>
      <c r="VY350" s="1087"/>
      <c r="VZ350" s="1087"/>
      <c r="WA350" s="1087"/>
      <c r="WB350" s="1087"/>
      <c r="WC350" s="1087"/>
      <c r="WD350" s="1087"/>
      <c r="WE350" s="1087"/>
      <c r="WF350" s="1087"/>
      <c r="WG350" s="1087"/>
      <c r="WH350" s="1087"/>
      <c r="WI350" s="1087"/>
      <c r="WJ350" s="1087"/>
      <c r="WK350" s="1087"/>
      <c r="WL350" s="1087"/>
      <c r="WM350" s="1087"/>
      <c r="WN350" s="1087"/>
      <c r="WO350" s="1087"/>
      <c r="WP350" s="1087"/>
      <c r="WQ350" s="1087"/>
      <c r="WR350" s="1087"/>
      <c r="WS350" s="1087"/>
      <c r="WT350" s="1087"/>
      <c r="WU350" s="1087"/>
      <c r="WV350" s="1087"/>
      <c r="WW350" s="1087"/>
      <c r="WX350" s="1087"/>
      <c r="WY350" s="1087"/>
      <c r="WZ350" s="1087"/>
      <c r="XA350" s="1087"/>
      <c r="XB350" s="1087"/>
      <c r="XC350" s="1087"/>
      <c r="XD350" s="1087"/>
      <c r="XE350" s="1087"/>
      <c r="XF350" s="1087"/>
      <c r="XG350" s="1087"/>
      <c r="XH350" s="1087"/>
      <c r="XI350" s="1087"/>
      <c r="XJ350" s="1087"/>
      <c r="XK350" s="1087"/>
      <c r="XL350" s="1087"/>
      <c r="XM350" s="1087"/>
      <c r="XN350" s="1087"/>
      <c r="XO350" s="1087"/>
      <c r="XP350" s="1087"/>
      <c r="XQ350" s="1087"/>
      <c r="XR350" s="1087"/>
      <c r="XS350" s="1087"/>
      <c r="XT350" s="1087"/>
      <c r="XU350" s="1087"/>
      <c r="XV350" s="1087"/>
      <c r="XW350" s="1087"/>
      <c r="XX350" s="1087"/>
      <c r="XY350" s="1087"/>
      <c r="XZ350" s="1087"/>
      <c r="YA350" s="1087"/>
      <c r="YB350" s="1087"/>
      <c r="YC350" s="1087"/>
      <c r="YD350" s="1087"/>
      <c r="YE350" s="1087"/>
      <c r="YF350" s="1087"/>
      <c r="YG350" s="1087"/>
      <c r="YH350" s="1087"/>
      <c r="YI350" s="1087"/>
      <c r="YJ350" s="1087"/>
      <c r="YK350" s="1087"/>
      <c r="YL350" s="1087"/>
      <c r="YM350" s="1087"/>
      <c r="YN350" s="1087"/>
      <c r="YO350" s="1087"/>
      <c r="YP350" s="1087"/>
      <c r="YQ350" s="1087"/>
      <c r="YR350" s="1087"/>
      <c r="YS350" s="1087"/>
      <c r="YT350" s="1087"/>
      <c r="YU350" s="1087"/>
      <c r="YV350" s="1087"/>
      <c r="YW350" s="1087"/>
      <c r="YX350" s="1087"/>
      <c r="YY350" s="1087"/>
      <c r="YZ350" s="1087"/>
      <c r="ZA350" s="1087"/>
      <c r="ZB350" s="1087"/>
      <c r="ZC350" s="1087"/>
      <c r="ZD350" s="1087"/>
      <c r="ZE350" s="1087"/>
      <c r="ZF350" s="1087"/>
      <c r="ZG350" s="1087"/>
      <c r="ZH350" s="1087"/>
      <c r="ZI350" s="1087"/>
      <c r="ZJ350" s="1087"/>
      <c r="ZK350" s="1087"/>
      <c r="ZL350" s="1087"/>
      <c r="ZM350" s="1087"/>
      <c r="ZN350" s="1087"/>
      <c r="ZO350" s="1087"/>
      <c r="ZP350" s="1087"/>
      <c r="ZQ350" s="1087"/>
      <c r="ZR350" s="1087"/>
      <c r="ZS350" s="1087"/>
      <c r="ZT350" s="1087"/>
      <c r="ZU350" s="1087"/>
      <c r="ZV350" s="1087"/>
      <c r="ZW350" s="1087"/>
      <c r="ZX350" s="1087"/>
      <c r="ZY350" s="1087"/>
      <c r="ZZ350" s="1087"/>
      <c r="AAA350" s="1087"/>
      <c r="AAB350" s="1087"/>
      <c r="AAC350" s="1087"/>
      <c r="AAD350" s="1087"/>
      <c r="AAE350" s="1087"/>
      <c r="AAF350" s="1087"/>
      <c r="AAG350" s="1087"/>
      <c r="AAH350" s="1087"/>
      <c r="AAI350" s="1087"/>
      <c r="AAJ350" s="1087"/>
      <c r="AAK350" s="1087"/>
      <c r="AAL350" s="1087"/>
      <c r="AAM350" s="1087"/>
      <c r="AAN350" s="1087"/>
      <c r="AAO350" s="1087"/>
      <c r="AAP350" s="1087"/>
      <c r="AAQ350" s="1087"/>
      <c r="AAR350" s="1087"/>
      <c r="AAS350" s="1087"/>
      <c r="AAT350" s="1087"/>
      <c r="AAU350" s="1087"/>
      <c r="AAV350" s="1087"/>
      <c r="AAW350" s="1087"/>
      <c r="AAX350" s="1087"/>
      <c r="AAY350" s="1087"/>
      <c r="AAZ350" s="1087"/>
      <c r="ABA350" s="1087"/>
      <c r="ABB350" s="1087"/>
      <c r="ABC350" s="1087"/>
      <c r="ABD350" s="1087"/>
      <c r="ABE350" s="1087"/>
      <c r="ABF350" s="1087"/>
      <c r="ABG350" s="1087"/>
      <c r="ABH350" s="1087"/>
      <c r="ABI350" s="1087"/>
      <c r="ABJ350" s="1087"/>
      <c r="ABK350" s="1087"/>
      <c r="ABL350" s="1087"/>
      <c r="ABM350" s="1087"/>
      <c r="ABN350" s="1087"/>
      <c r="ABO350" s="1087"/>
      <c r="ABP350" s="1087"/>
      <c r="ABQ350" s="1087"/>
      <c r="ABR350" s="1087"/>
      <c r="ABS350" s="1087"/>
      <c r="ABT350" s="1087"/>
      <c r="ABU350" s="1087"/>
      <c r="ABV350" s="1087"/>
      <c r="ABW350" s="1087"/>
      <c r="ABX350" s="1087"/>
      <c r="ABY350" s="1087"/>
      <c r="ABZ350" s="1087"/>
      <c r="ACA350" s="1087"/>
      <c r="ACB350" s="1087"/>
      <c r="ACC350" s="1087"/>
      <c r="ACD350" s="1087"/>
      <c r="ACE350" s="1087"/>
      <c r="ACF350" s="1087"/>
      <c r="ACG350" s="1087"/>
      <c r="ACH350" s="1087"/>
      <c r="ACI350" s="1087"/>
      <c r="ACJ350" s="1087"/>
      <c r="ACK350" s="1087"/>
      <c r="ACL350" s="1087"/>
      <c r="ACM350" s="1087"/>
      <c r="ACN350" s="1087"/>
      <c r="ACO350" s="1087"/>
      <c r="ACP350" s="1087"/>
      <c r="ACQ350" s="1087"/>
      <c r="ACR350" s="1087"/>
      <c r="ACS350" s="1087"/>
      <c r="ACT350" s="1087"/>
      <c r="ACU350" s="1087"/>
      <c r="ACV350" s="1087"/>
      <c r="ACW350" s="1087"/>
      <c r="ACX350" s="1087"/>
      <c r="ACY350" s="1087"/>
      <c r="ACZ350" s="1087"/>
      <c r="ADA350" s="1087"/>
      <c r="ADB350" s="1087"/>
      <c r="ADC350" s="1087"/>
      <c r="ADD350" s="1087"/>
      <c r="ADE350" s="1087"/>
      <c r="ADF350" s="1087"/>
      <c r="ADG350" s="1087"/>
      <c r="ADH350" s="1087"/>
      <c r="ADI350" s="1087"/>
      <c r="ADJ350" s="1087"/>
      <c r="ADK350" s="1087"/>
      <c r="ADL350" s="1087"/>
      <c r="ADM350" s="1087"/>
      <c r="ADN350" s="1087"/>
      <c r="ADO350" s="1087"/>
      <c r="ADP350" s="1087"/>
      <c r="ADQ350" s="1087"/>
      <c r="ADR350" s="1087"/>
      <c r="ADS350" s="1087"/>
      <c r="ADT350" s="1087"/>
      <c r="ADU350" s="1087"/>
      <c r="ADV350" s="1087"/>
      <c r="ADW350" s="1087"/>
      <c r="ADX350" s="1087"/>
      <c r="ADY350" s="1087"/>
      <c r="ADZ350" s="1087"/>
      <c r="AEA350" s="1087"/>
      <c r="AEB350" s="1087"/>
      <c r="AEC350" s="1087"/>
      <c r="AED350" s="1087"/>
      <c r="AEE350" s="1087"/>
      <c r="AEF350" s="1087"/>
      <c r="AEG350" s="1087"/>
      <c r="AEH350" s="1087"/>
      <c r="AEI350" s="1087"/>
      <c r="AEJ350" s="1087"/>
      <c r="AEK350" s="1087"/>
      <c r="AEL350" s="1087"/>
      <c r="AEM350" s="1087"/>
      <c r="AEN350" s="1087"/>
      <c r="AEO350" s="1087"/>
      <c r="AEP350" s="1087"/>
      <c r="AEQ350" s="1087"/>
      <c r="AER350" s="1087"/>
      <c r="AES350" s="1087"/>
      <c r="AET350" s="1087"/>
      <c r="AEU350" s="1087"/>
      <c r="AEV350" s="1087"/>
      <c r="AEW350" s="1087"/>
      <c r="AEX350" s="1087"/>
      <c r="AEY350" s="1087"/>
      <c r="AEZ350" s="1087"/>
      <c r="AFA350" s="1087"/>
      <c r="AFB350" s="1087"/>
      <c r="AFC350" s="1087"/>
      <c r="AFD350" s="1087"/>
      <c r="AFE350" s="1087"/>
      <c r="AFF350" s="1087"/>
      <c r="AFG350" s="1087"/>
      <c r="AFH350" s="1087"/>
      <c r="AFI350" s="1087"/>
      <c r="AFJ350" s="1087"/>
      <c r="AFK350" s="1087"/>
      <c r="AFL350" s="1087"/>
      <c r="AFM350" s="1087"/>
      <c r="AFN350" s="1087"/>
      <c r="AFO350" s="1087"/>
      <c r="AFP350" s="1087"/>
      <c r="AFQ350" s="1087"/>
      <c r="AFR350" s="1087"/>
      <c r="AFS350" s="1087"/>
      <c r="AFT350" s="1087"/>
      <c r="AFU350" s="1087"/>
      <c r="AFV350" s="1087"/>
      <c r="AFW350" s="1087"/>
      <c r="AFX350" s="1087"/>
      <c r="AFY350" s="1087"/>
      <c r="AFZ350" s="1087"/>
      <c r="AGA350" s="1087"/>
      <c r="AGB350" s="1087"/>
      <c r="AGC350" s="1087"/>
      <c r="AGD350" s="1087"/>
      <c r="AGE350" s="1087"/>
      <c r="AGF350" s="1087"/>
      <c r="AGG350" s="1087"/>
      <c r="AGH350" s="1087"/>
      <c r="AGI350" s="1087"/>
      <c r="AGJ350" s="1087"/>
      <c r="AGK350" s="1087"/>
      <c r="AGL350" s="1087"/>
      <c r="AGM350" s="1087"/>
      <c r="AGN350" s="1087"/>
      <c r="AGO350" s="1087"/>
      <c r="AGP350" s="1087"/>
      <c r="AGQ350" s="1087"/>
      <c r="AGR350" s="1087"/>
      <c r="AGS350" s="1087"/>
      <c r="AGT350" s="1087"/>
      <c r="AGU350" s="1087"/>
      <c r="AGV350" s="1087"/>
      <c r="AGW350" s="1087"/>
      <c r="AGX350" s="1087"/>
      <c r="AGY350" s="1087"/>
      <c r="AGZ350" s="1087"/>
      <c r="AHA350" s="1087"/>
      <c r="AHB350" s="1087"/>
      <c r="AHC350" s="1087"/>
      <c r="AHD350" s="1087"/>
      <c r="AHE350" s="1087"/>
      <c r="AHF350" s="1087"/>
      <c r="AHG350" s="1087"/>
      <c r="AHH350" s="1087"/>
      <c r="AHI350" s="1087"/>
      <c r="AHJ350" s="1087"/>
      <c r="AHK350" s="1087"/>
      <c r="AHL350" s="1087"/>
      <c r="AHM350" s="1087"/>
      <c r="AHN350" s="1087"/>
      <c r="AHO350" s="1087"/>
      <c r="AHP350" s="1087"/>
      <c r="AHQ350" s="1087"/>
      <c r="AHR350" s="1087"/>
      <c r="AHS350" s="1087"/>
      <c r="AHT350" s="1087"/>
      <c r="AHU350" s="1087"/>
      <c r="AHV350" s="1087"/>
      <c r="AHW350" s="1087"/>
      <c r="AHX350" s="1087"/>
      <c r="AHY350" s="1087"/>
      <c r="AHZ350" s="1087"/>
      <c r="AIA350" s="1087"/>
      <c r="AIB350" s="1087"/>
      <c r="AIC350" s="1087"/>
      <c r="AID350" s="1087"/>
      <c r="AIE350" s="1087"/>
      <c r="AIF350" s="1087"/>
      <c r="AIG350" s="1087"/>
      <c r="AIH350" s="1087"/>
      <c r="AII350" s="1087"/>
      <c r="AIJ350" s="1087"/>
      <c r="AIK350" s="1087"/>
      <c r="AIL350" s="1087"/>
      <c r="AIM350" s="1087"/>
      <c r="AIN350" s="1087"/>
      <c r="AIO350" s="1087"/>
      <c r="AIP350" s="1087"/>
      <c r="AIQ350" s="1087"/>
      <c r="AIR350" s="1087"/>
      <c r="AIS350" s="1087"/>
      <c r="AIT350" s="1087"/>
      <c r="AIU350" s="1087"/>
      <c r="AIV350" s="1087"/>
      <c r="AIW350" s="1087"/>
      <c r="AIX350" s="1087"/>
      <c r="AIY350" s="1087"/>
      <c r="AIZ350" s="1087"/>
      <c r="AJA350" s="1087"/>
      <c r="AJB350" s="1087"/>
      <c r="AJC350" s="1087"/>
      <c r="AJD350" s="1087"/>
      <c r="AJE350" s="1087"/>
      <c r="AJF350" s="1087"/>
      <c r="AJG350" s="1087"/>
      <c r="AJH350" s="1087"/>
      <c r="AJI350" s="1087"/>
      <c r="AJJ350" s="1087"/>
      <c r="AJK350" s="1087"/>
      <c r="AJL350" s="1087"/>
      <c r="AJM350" s="1087"/>
      <c r="AJN350" s="1087"/>
      <c r="AJO350" s="1087"/>
      <c r="AJP350" s="1087"/>
      <c r="AJQ350" s="1087"/>
      <c r="AJR350" s="1087"/>
      <c r="AJS350" s="1087"/>
      <c r="AJT350" s="1087"/>
      <c r="AJU350" s="1087"/>
      <c r="AJV350" s="1087"/>
      <c r="AJW350" s="1087"/>
      <c r="AJX350" s="1087"/>
      <c r="AJY350" s="1087"/>
      <c r="AJZ350" s="1087"/>
      <c r="AKA350" s="1087"/>
      <c r="AKB350" s="1087"/>
      <c r="AKC350" s="1087"/>
      <c r="AKD350" s="1087"/>
      <c r="AKE350" s="1087"/>
      <c r="AKF350" s="1087"/>
      <c r="AKG350" s="1087"/>
      <c r="AKH350" s="1087"/>
      <c r="AKI350" s="1087"/>
      <c r="AKJ350" s="1087"/>
      <c r="AKK350" s="1087"/>
      <c r="AKL350" s="1087"/>
      <c r="AKM350" s="1087"/>
      <c r="AKN350" s="1087"/>
      <c r="AKO350" s="1087"/>
      <c r="AKP350" s="1087"/>
      <c r="AKQ350" s="1087"/>
      <c r="AKR350" s="1087"/>
      <c r="AKS350" s="1087"/>
      <c r="AKT350" s="1087"/>
      <c r="AKU350" s="1087"/>
      <c r="AKV350" s="1087"/>
      <c r="AKW350" s="1087"/>
      <c r="AKX350" s="1087"/>
      <c r="AKY350" s="1087"/>
      <c r="AKZ350" s="1087"/>
      <c r="ALA350" s="1087"/>
      <c r="ALB350" s="1087"/>
      <c r="ALC350" s="1087"/>
      <c r="ALD350" s="1087"/>
      <c r="ALE350" s="1087"/>
      <c r="ALF350" s="1087"/>
      <c r="ALG350" s="1087"/>
      <c r="ALH350" s="1087"/>
      <c r="ALI350" s="1087"/>
      <c r="ALJ350" s="1087"/>
      <c r="ALK350" s="1087"/>
      <c r="ALL350" s="1087"/>
      <c r="ALM350" s="1087"/>
      <c r="ALN350" s="1087"/>
      <c r="ALO350" s="1087"/>
      <c r="ALP350" s="1087"/>
      <c r="ALQ350" s="1087"/>
      <c r="ALR350" s="1087"/>
      <c r="ALS350" s="1087"/>
      <c r="ALT350" s="1087"/>
      <c r="ALU350" s="1087"/>
      <c r="ALV350" s="1087"/>
      <c r="ALW350" s="1087"/>
      <c r="ALX350" s="1087"/>
      <c r="ALY350" s="1087"/>
      <c r="ALZ350" s="1087"/>
      <c r="AMA350" s="1087"/>
      <c r="AMB350" s="1087"/>
      <c r="AMC350" s="1087"/>
      <c r="AMD350" s="1087"/>
      <c r="AME350" s="1087"/>
      <c r="AMF350" s="1087"/>
      <c r="AMG350" s="1087"/>
      <c r="AMH350" s="1087"/>
    </row>
    <row r="351" spans="1:1024" s="1116" customFormat="1" ht="12" x14ac:dyDescent="0.2">
      <c r="A351" s="1111">
        <v>9</v>
      </c>
      <c r="B351" s="1083" t="s">
        <v>4921</v>
      </c>
      <c r="C351" s="1084">
        <v>17244257639.59</v>
      </c>
      <c r="D351" s="1084">
        <v>-3161679068</v>
      </c>
      <c r="E351" s="1084">
        <v>14082578571.59</v>
      </c>
      <c r="F351" s="1084">
        <v>0</v>
      </c>
      <c r="G351" s="1084">
        <v>14082578571.59</v>
      </c>
      <c r="H351" s="1356">
        <f>F351/E351</f>
        <v>0</v>
      </c>
      <c r="AMI351" s="1083"/>
      <c r="AMJ351" s="1083"/>
    </row>
    <row r="352" spans="1:1024" s="793" customFormat="1" ht="12" x14ac:dyDescent="0.2">
      <c r="A352" s="1113" t="s">
        <v>2958</v>
      </c>
      <c r="B352" s="793" t="s">
        <v>4921</v>
      </c>
      <c r="C352" s="1085">
        <v>17244257639.59</v>
      </c>
      <c r="D352" s="1085">
        <v>-3161679068</v>
      </c>
      <c r="E352" s="1085">
        <v>14082578571.59</v>
      </c>
      <c r="F352" s="1085">
        <v>0</v>
      </c>
      <c r="G352" s="1085">
        <v>14082578571.59</v>
      </c>
      <c r="H352" s="1357">
        <f>F352/E352</f>
        <v>0</v>
      </c>
      <c r="I352" s="1087"/>
      <c r="J352" s="1087"/>
      <c r="K352" s="1087"/>
      <c r="L352" s="1087"/>
      <c r="M352" s="1087"/>
      <c r="N352" s="1087"/>
      <c r="O352" s="1087"/>
      <c r="P352" s="1087"/>
      <c r="Q352" s="1087"/>
      <c r="R352" s="1087"/>
      <c r="S352" s="1087"/>
      <c r="T352" s="1087"/>
      <c r="U352" s="1087"/>
      <c r="V352" s="1087"/>
      <c r="W352" s="1087"/>
      <c r="X352" s="1087"/>
      <c r="Y352" s="1087"/>
      <c r="Z352" s="1087"/>
      <c r="AA352" s="1087"/>
      <c r="AB352" s="1087"/>
      <c r="AC352" s="1087"/>
      <c r="AD352" s="1087"/>
      <c r="AE352" s="1087"/>
      <c r="AF352" s="1087"/>
      <c r="AG352" s="1087"/>
      <c r="AH352" s="1087"/>
      <c r="AI352" s="1087"/>
      <c r="AJ352" s="1087"/>
      <c r="AK352" s="1087"/>
      <c r="AL352" s="1087"/>
      <c r="AM352" s="1087"/>
      <c r="AN352" s="1087"/>
      <c r="AO352" s="1087"/>
      <c r="AP352" s="1087"/>
      <c r="AQ352" s="1087"/>
      <c r="AR352" s="1087"/>
      <c r="AS352" s="1087"/>
      <c r="AT352" s="1087"/>
      <c r="AU352" s="1087"/>
      <c r="AV352" s="1087"/>
      <c r="AW352" s="1087"/>
      <c r="AX352" s="1087"/>
      <c r="AY352" s="1087"/>
      <c r="AZ352" s="1087"/>
      <c r="BA352" s="1087"/>
      <c r="BB352" s="1087"/>
      <c r="BC352" s="1087"/>
      <c r="BD352" s="1087"/>
      <c r="BE352" s="1087"/>
      <c r="BF352" s="1087"/>
      <c r="BG352" s="1087"/>
      <c r="BH352" s="1087"/>
      <c r="BI352" s="1087"/>
      <c r="BJ352" s="1087"/>
      <c r="BK352" s="1087"/>
      <c r="BL352" s="1087"/>
      <c r="BM352" s="1087"/>
      <c r="BN352" s="1087"/>
      <c r="BO352" s="1087"/>
      <c r="BP352" s="1087"/>
      <c r="BQ352" s="1087"/>
      <c r="BR352" s="1087"/>
      <c r="BS352" s="1087"/>
      <c r="BT352" s="1087"/>
      <c r="BU352" s="1087"/>
      <c r="BV352" s="1087"/>
      <c r="BW352" s="1087"/>
      <c r="BX352" s="1087"/>
      <c r="BY352" s="1087"/>
      <c r="BZ352" s="1087"/>
      <c r="CA352" s="1087"/>
      <c r="CB352" s="1087"/>
      <c r="CC352" s="1087"/>
      <c r="CD352" s="1087"/>
      <c r="CE352" s="1087"/>
      <c r="CF352" s="1087"/>
      <c r="CG352" s="1087"/>
      <c r="CH352" s="1087"/>
      <c r="CI352" s="1087"/>
      <c r="CJ352" s="1087"/>
      <c r="CK352" s="1087"/>
      <c r="CL352" s="1087"/>
      <c r="CM352" s="1087"/>
      <c r="CN352" s="1087"/>
      <c r="CO352" s="1087"/>
      <c r="CP352" s="1087"/>
      <c r="CQ352" s="1087"/>
      <c r="CR352" s="1087"/>
      <c r="CS352" s="1087"/>
      <c r="CT352" s="1087"/>
      <c r="CU352" s="1087"/>
      <c r="CV352" s="1087"/>
      <c r="CW352" s="1087"/>
      <c r="CX352" s="1087"/>
      <c r="CY352" s="1087"/>
      <c r="CZ352" s="1087"/>
      <c r="DA352" s="1087"/>
      <c r="DB352" s="1087"/>
      <c r="DC352" s="1087"/>
      <c r="DD352" s="1087"/>
      <c r="DE352" s="1087"/>
      <c r="DF352" s="1087"/>
      <c r="DG352" s="1087"/>
      <c r="DH352" s="1087"/>
      <c r="DI352" s="1087"/>
      <c r="DJ352" s="1087"/>
      <c r="DK352" s="1087"/>
      <c r="DL352" s="1087"/>
      <c r="DM352" s="1087"/>
      <c r="DN352" s="1087"/>
      <c r="DO352" s="1087"/>
      <c r="DP352" s="1087"/>
      <c r="DQ352" s="1087"/>
      <c r="DR352" s="1087"/>
      <c r="DS352" s="1087"/>
      <c r="DT352" s="1087"/>
      <c r="DU352" s="1087"/>
      <c r="DV352" s="1087"/>
      <c r="DW352" s="1087"/>
      <c r="DX352" s="1087"/>
      <c r="DY352" s="1087"/>
      <c r="DZ352" s="1087"/>
      <c r="EA352" s="1087"/>
      <c r="EB352" s="1087"/>
      <c r="EC352" s="1087"/>
      <c r="ED352" s="1087"/>
      <c r="EE352" s="1087"/>
      <c r="EF352" s="1087"/>
      <c r="EG352" s="1087"/>
      <c r="EH352" s="1087"/>
      <c r="EI352" s="1087"/>
      <c r="EJ352" s="1087"/>
      <c r="EK352" s="1087"/>
      <c r="EL352" s="1087"/>
      <c r="EM352" s="1087"/>
      <c r="EN352" s="1087"/>
      <c r="EO352" s="1087"/>
      <c r="EP352" s="1087"/>
      <c r="EQ352" s="1087"/>
      <c r="ER352" s="1087"/>
      <c r="ES352" s="1087"/>
      <c r="ET352" s="1087"/>
      <c r="EU352" s="1087"/>
      <c r="EV352" s="1087"/>
      <c r="EW352" s="1087"/>
      <c r="EX352" s="1087"/>
      <c r="EY352" s="1087"/>
      <c r="EZ352" s="1087"/>
      <c r="FA352" s="1087"/>
      <c r="FB352" s="1087"/>
      <c r="FC352" s="1087"/>
      <c r="FD352" s="1087"/>
      <c r="FE352" s="1087"/>
      <c r="FF352" s="1087"/>
      <c r="FG352" s="1087"/>
      <c r="FH352" s="1087"/>
      <c r="FI352" s="1087"/>
      <c r="FJ352" s="1087"/>
      <c r="FK352" s="1087"/>
      <c r="FL352" s="1087"/>
      <c r="FM352" s="1087"/>
      <c r="FN352" s="1087"/>
      <c r="FO352" s="1087"/>
      <c r="FP352" s="1087"/>
      <c r="FQ352" s="1087"/>
      <c r="FR352" s="1087"/>
      <c r="FS352" s="1087"/>
      <c r="FT352" s="1087"/>
      <c r="FU352" s="1087"/>
      <c r="FV352" s="1087"/>
      <c r="FW352" s="1087"/>
      <c r="FX352" s="1087"/>
      <c r="FY352" s="1087"/>
      <c r="FZ352" s="1087"/>
      <c r="GA352" s="1087"/>
      <c r="GB352" s="1087"/>
      <c r="GC352" s="1087"/>
      <c r="GD352" s="1087"/>
      <c r="GE352" s="1087"/>
      <c r="GF352" s="1087"/>
      <c r="GG352" s="1087"/>
      <c r="GH352" s="1087"/>
      <c r="GI352" s="1087"/>
      <c r="GJ352" s="1087"/>
      <c r="GK352" s="1087"/>
      <c r="GL352" s="1087"/>
      <c r="GM352" s="1087"/>
      <c r="GN352" s="1087"/>
      <c r="GO352" s="1087"/>
      <c r="GP352" s="1087"/>
      <c r="GQ352" s="1087"/>
      <c r="GR352" s="1087"/>
      <c r="GS352" s="1087"/>
      <c r="GT352" s="1087"/>
      <c r="GU352" s="1087"/>
      <c r="GV352" s="1087"/>
      <c r="GW352" s="1087"/>
      <c r="GX352" s="1087"/>
      <c r="GY352" s="1087"/>
      <c r="GZ352" s="1087"/>
      <c r="HA352" s="1087"/>
      <c r="HB352" s="1087"/>
      <c r="HC352" s="1087"/>
      <c r="HD352" s="1087"/>
      <c r="HE352" s="1087"/>
      <c r="HF352" s="1087"/>
      <c r="HG352" s="1087"/>
      <c r="HH352" s="1087"/>
      <c r="HI352" s="1087"/>
      <c r="HJ352" s="1087"/>
      <c r="HK352" s="1087"/>
      <c r="HL352" s="1087"/>
      <c r="HM352" s="1087"/>
      <c r="HN352" s="1087"/>
      <c r="HO352" s="1087"/>
      <c r="HP352" s="1087"/>
      <c r="HQ352" s="1087"/>
      <c r="HR352" s="1087"/>
      <c r="HS352" s="1087"/>
      <c r="HT352" s="1087"/>
      <c r="HU352" s="1087"/>
      <c r="HV352" s="1087"/>
      <c r="HW352" s="1087"/>
      <c r="HX352" s="1087"/>
      <c r="HY352" s="1087"/>
      <c r="HZ352" s="1087"/>
      <c r="IA352" s="1087"/>
      <c r="IB352" s="1087"/>
      <c r="IC352" s="1087"/>
      <c r="ID352" s="1087"/>
      <c r="IE352" s="1087"/>
      <c r="IF352" s="1087"/>
      <c r="IG352" s="1087"/>
      <c r="IH352" s="1087"/>
      <c r="II352" s="1087"/>
      <c r="IJ352" s="1087"/>
      <c r="IK352" s="1087"/>
      <c r="IL352" s="1087"/>
      <c r="IM352" s="1087"/>
      <c r="IN352" s="1087"/>
      <c r="IO352" s="1087"/>
      <c r="IP352" s="1087"/>
      <c r="IQ352" s="1087"/>
      <c r="IR352" s="1087"/>
      <c r="IS352" s="1087"/>
      <c r="IT352" s="1087"/>
      <c r="IU352" s="1087"/>
      <c r="IV352" s="1087"/>
      <c r="IW352" s="1087"/>
      <c r="IX352" s="1087"/>
      <c r="IY352" s="1087"/>
      <c r="IZ352" s="1087"/>
      <c r="JA352" s="1087"/>
      <c r="JB352" s="1087"/>
      <c r="JC352" s="1087"/>
      <c r="JD352" s="1087"/>
      <c r="JE352" s="1087"/>
      <c r="JF352" s="1087"/>
      <c r="JG352" s="1087"/>
      <c r="JH352" s="1087"/>
      <c r="JI352" s="1087"/>
      <c r="JJ352" s="1087"/>
      <c r="JK352" s="1087"/>
      <c r="JL352" s="1087"/>
      <c r="JM352" s="1087"/>
      <c r="JN352" s="1087"/>
      <c r="JO352" s="1087"/>
      <c r="JP352" s="1087"/>
      <c r="JQ352" s="1087"/>
      <c r="JR352" s="1087"/>
      <c r="JS352" s="1087"/>
      <c r="JT352" s="1087"/>
      <c r="JU352" s="1087"/>
      <c r="JV352" s="1087"/>
      <c r="JW352" s="1087"/>
      <c r="JX352" s="1087"/>
      <c r="JY352" s="1087"/>
      <c r="JZ352" s="1087"/>
      <c r="KA352" s="1087"/>
      <c r="KB352" s="1087"/>
      <c r="KC352" s="1087"/>
      <c r="KD352" s="1087"/>
      <c r="KE352" s="1087"/>
      <c r="KF352" s="1087"/>
      <c r="KG352" s="1087"/>
      <c r="KH352" s="1087"/>
      <c r="KI352" s="1087"/>
      <c r="KJ352" s="1087"/>
      <c r="KK352" s="1087"/>
      <c r="KL352" s="1087"/>
      <c r="KM352" s="1087"/>
      <c r="KN352" s="1087"/>
      <c r="KO352" s="1087"/>
      <c r="KP352" s="1087"/>
      <c r="KQ352" s="1087"/>
      <c r="KR352" s="1087"/>
      <c r="KS352" s="1087"/>
      <c r="KT352" s="1087"/>
      <c r="KU352" s="1087"/>
      <c r="KV352" s="1087"/>
      <c r="KW352" s="1087"/>
      <c r="KX352" s="1087"/>
      <c r="KY352" s="1087"/>
      <c r="KZ352" s="1087"/>
      <c r="LA352" s="1087"/>
      <c r="LB352" s="1087"/>
      <c r="LC352" s="1087"/>
      <c r="LD352" s="1087"/>
      <c r="LE352" s="1087"/>
      <c r="LF352" s="1087"/>
      <c r="LG352" s="1087"/>
      <c r="LH352" s="1087"/>
      <c r="LI352" s="1087"/>
      <c r="LJ352" s="1087"/>
      <c r="LK352" s="1087"/>
      <c r="LL352" s="1087"/>
      <c r="LM352" s="1087"/>
      <c r="LN352" s="1087"/>
      <c r="LO352" s="1087"/>
      <c r="LP352" s="1087"/>
      <c r="LQ352" s="1087"/>
      <c r="LR352" s="1087"/>
      <c r="LS352" s="1087"/>
      <c r="LT352" s="1087"/>
      <c r="LU352" s="1087"/>
      <c r="LV352" s="1087"/>
      <c r="LW352" s="1087"/>
      <c r="LX352" s="1087"/>
      <c r="LY352" s="1087"/>
      <c r="LZ352" s="1087"/>
      <c r="MA352" s="1087"/>
      <c r="MB352" s="1087"/>
      <c r="MC352" s="1087"/>
      <c r="MD352" s="1087"/>
      <c r="ME352" s="1087"/>
      <c r="MF352" s="1087"/>
      <c r="MG352" s="1087"/>
      <c r="MH352" s="1087"/>
      <c r="MI352" s="1087"/>
      <c r="MJ352" s="1087"/>
      <c r="MK352" s="1087"/>
      <c r="ML352" s="1087"/>
      <c r="MM352" s="1087"/>
      <c r="MN352" s="1087"/>
      <c r="MO352" s="1087"/>
      <c r="MP352" s="1087"/>
      <c r="MQ352" s="1087"/>
      <c r="MR352" s="1087"/>
      <c r="MS352" s="1087"/>
      <c r="MT352" s="1087"/>
      <c r="MU352" s="1087"/>
      <c r="MV352" s="1087"/>
      <c r="MW352" s="1087"/>
      <c r="MX352" s="1087"/>
      <c r="MY352" s="1087"/>
      <c r="MZ352" s="1087"/>
      <c r="NA352" s="1087"/>
      <c r="NB352" s="1087"/>
      <c r="NC352" s="1087"/>
      <c r="ND352" s="1087"/>
      <c r="NE352" s="1087"/>
      <c r="NF352" s="1087"/>
      <c r="NG352" s="1087"/>
      <c r="NH352" s="1087"/>
      <c r="NI352" s="1087"/>
      <c r="NJ352" s="1087"/>
      <c r="NK352" s="1087"/>
      <c r="NL352" s="1087"/>
      <c r="NM352" s="1087"/>
      <c r="NN352" s="1087"/>
      <c r="NO352" s="1087"/>
      <c r="NP352" s="1087"/>
      <c r="NQ352" s="1087"/>
      <c r="NR352" s="1087"/>
      <c r="NS352" s="1087"/>
      <c r="NT352" s="1087"/>
      <c r="NU352" s="1087"/>
      <c r="NV352" s="1087"/>
      <c r="NW352" s="1087"/>
      <c r="NX352" s="1087"/>
      <c r="NY352" s="1087"/>
      <c r="NZ352" s="1087"/>
      <c r="OA352" s="1087"/>
      <c r="OB352" s="1087"/>
      <c r="OC352" s="1087"/>
      <c r="OD352" s="1087"/>
      <c r="OE352" s="1087"/>
      <c r="OF352" s="1087"/>
      <c r="OG352" s="1087"/>
      <c r="OH352" s="1087"/>
      <c r="OI352" s="1087"/>
      <c r="OJ352" s="1087"/>
      <c r="OK352" s="1087"/>
      <c r="OL352" s="1087"/>
      <c r="OM352" s="1087"/>
      <c r="ON352" s="1087"/>
      <c r="OO352" s="1087"/>
      <c r="OP352" s="1087"/>
      <c r="OQ352" s="1087"/>
      <c r="OR352" s="1087"/>
      <c r="OS352" s="1087"/>
      <c r="OT352" s="1087"/>
      <c r="OU352" s="1087"/>
      <c r="OV352" s="1087"/>
      <c r="OW352" s="1087"/>
      <c r="OX352" s="1087"/>
      <c r="OY352" s="1087"/>
      <c r="OZ352" s="1087"/>
      <c r="PA352" s="1087"/>
      <c r="PB352" s="1087"/>
      <c r="PC352" s="1087"/>
      <c r="PD352" s="1087"/>
      <c r="PE352" s="1087"/>
      <c r="PF352" s="1087"/>
      <c r="PG352" s="1087"/>
      <c r="PH352" s="1087"/>
      <c r="PI352" s="1087"/>
      <c r="PJ352" s="1087"/>
      <c r="PK352" s="1087"/>
      <c r="PL352" s="1087"/>
      <c r="PM352" s="1087"/>
      <c r="PN352" s="1087"/>
      <c r="PO352" s="1087"/>
      <c r="PP352" s="1087"/>
      <c r="PQ352" s="1087"/>
      <c r="PR352" s="1087"/>
      <c r="PS352" s="1087"/>
      <c r="PT352" s="1087"/>
      <c r="PU352" s="1087"/>
      <c r="PV352" s="1087"/>
      <c r="PW352" s="1087"/>
      <c r="PX352" s="1087"/>
      <c r="PY352" s="1087"/>
      <c r="PZ352" s="1087"/>
      <c r="QA352" s="1087"/>
      <c r="QB352" s="1087"/>
      <c r="QC352" s="1087"/>
      <c r="QD352" s="1087"/>
      <c r="QE352" s="1087"/>
      <c r="QF352" s="1087"/>
      <c r="QG352" s="1087"/>
      <c r="QH352" s="1087"/>
      <c r="QI352" s="1087"/>
      <c r="QJ352" s="1087"/>
      <c r="QK352" s="1087"/>
      <c r="QL352" s="1087"/>
      <c r="QM352" s="1087"/>
      <c r="QN352" s="1087"/>
      <c r="QO352" s="1087"/>
      <c r="QP352" s="1087"/>
      <c r="QQ352" s="1087"/>
      <c r="QR352" s="1087"/>
      <c r="QS352" s="1087"/>
      <c r="QT352" s="1087"/>
      <c r="QU352" s="1087"/>
      <c r="QV352" s="1087"/>
      <c r="QW352" s="1087"/>
      <c r="QX352" s="1087"/>
      <c r="QY352" s="1087"/>
      <c r="QZ352" s="1087"/>
      <c r="RA352" s="1087"/>
      <c r="RB352" s="1087"/>
      <c r="RC352" s="1087"/>
      <c r="RD352" s="1087"/>
      <c r="RE352" s="1087"/>
      <c r="RF352" s="1087"/>
      <c r="RG352" s="1087"/>
      <c r="RH352" s="1087"/>
      <c r="RI352" s="1087"/>
      <c r="RJ352" s="1087"/>
      <c r="RK352" s="1087"/>
      <c r="RL352" s="1087"/>
      <c r="RM352" s="1087"/>
      <c r="RN352" s="1087"/>
      <c r="RO352" s="1087"/>
      <c r="RP352" s="1087"/>
      <c r="RQ352" s="1087"/>
      <c r="RR352" s="1087"/>
      <c r="RS352" s="1087"/>
      <c r="RT352" s="1087"/>
      <c r="RU352" s="1087"/>
      <c r="RV352" s="1087"/>
      <c r="RW352" s="1087"/>
      <c r="RX352" s="1087"/>
      <c r="RY352" s="1087"/>
      <c r="RZ352" s="1087"/>
      <c r="SA352" s="1087"/>
      <c r="SB352" s="1087"/>
      <c r="SC352" s="1087"/>
      <c r="SD352" s="1087"/>
      <c r="SE352" s="1087"/>
      <c r="SF352" s="1087"/>
      <c r="SG352" s="1087"/>
      <c r="SH352" s="1087"/>
      <c r="SI352" s="1087"/>
      <c r="SJ352" s="1087"/>
      <c r="SK352" s="1087"/>
      <c r="SL352" s="1087"/>
      <c r="SM352" s="1087"/>
      <c r="SN352" s="1087"/>
      <c r="SO352" s="1087"/>
      <c r="SP352" s="1087"/>
      <c r="SQ352" s="1087"/>
      <c r="SR352" s="1087"/>
      <c r="SS352" s="1087"/>
      <c r="ST352" s="1087"/>
      <c r="SU352" s="1087"/>
      <c r="SV352" s="1087"/>
      <c r="SW352" s="1087"/>
      <c r="SX352" s="1087"/>
      <c r="SY352" s="1087"/>
      <c r="SZ352" s="1087"/>
      <c r="TA352" s="1087"/>
      <c r="TB352" s="1087"/>
      <c r="TC352" s="1087"/>
      <c r="TD352" s="1087"/>
      <c r="TE352" s="1087"/>
      <c r="TF352" s="1087"/>
      <c r="TG352" s="1087"/>
      <c r="TH352" s="1087"/>
      <c r="TI352" s="1087"/>
      <c r="TJ352" s="1087"/>
      <c r="TK352" s="1087"/>
      <c r="TL352" s="1087"/>
      <c r="TM352" s="1087"/>
      <c r="TN352" s="1087"/>
      <c r="TO352" s="1087"/>
      <c r="TP352" s="1087"/>
      <c r="TQ352" s="1087"/>
      <c r="TR352" s="1087"/>
      <c r="TS352" s="1087"/>
      <c r="TT352" s="1087"/>
      <c r="TU352" s="1087"/>
      <c r="TV352" s="1087"/>
      <c r="TW352" s="1087"/>
      <c r="TX352" s="1087"/>
      <c r="TY352" s="1087"/>
      <c r="TZ352" s="1087"/>
      <c r="UA352" s="1087"/>
      <c r="UB352" s="1087"/>
      <c r="UC352" s="1087"/>
      <c r="UD352" s="1087"/>
      <c r="UE352" s="1087"/>
      <c r="UF352" s="1087"/>
      <c r="UG352" s="1087"/>
      <c r="UH352" s="1087"/>
      <c r="UI352" s="1087"/>
      <c r="UJ352" s="1087"/>
      <c r="UK352" s="1087"/>
      <c r="UL352" s="1087"/>
      <c r="UM352" s="1087"/>
      <c r="UN352" s="1087"/>
      <c r="UO352" s="1087"/>
      <c r="UP352" s="1087"/>
      <c r="UQ352" s="1087"/>
      <c r="UR352" s="1087"/>
      <c r="US352" s="1087"/>
      <c r="UT352" s="1087"/>
      <c r="UU352" s="1087"/>
      <c r="UV352" s="1087"/>
      <c r="UW352" s="1087"/>
      <c r="UX352" s="1087"/>
      <c r="UY352" s="1087"/>
      <c r="UZ352" s="1087"/>
      <c r="VA352" s="1087"/>
      <c r="VB352" s="1087"/>
      <c r="VC352" s="1087"/>
      <c r="VD352" s="1087"/>
      <c r="VE352" s="1087"/>
      <c r="VF352" s="1087"/>
      <c r="VG352" s="1087"/>
      <c r="VH352" s="1087"/>
      <c r="VI352" s="1087"/>
      <c r="VJ352" s="1087"/>
      <c r="VK352" s="1087"/>
      <c r="VL352" s="1087"/>
      <c r="VM352" s="1087"/>
      <c r="VN352" s="1087"/>
      <c r="VO352" s="1087"/>
      <c r="VP352" s="1087"/>
      <c r="VQ352" s="1087"/>
      <c r="VR352" s="1087"/>
      <c r="VS352" s="1087"/>
      <c r="VT352" s="1087"/>
      <c r="VU352" s="1087"/>
      <c r="VV352" s="1087"/>
      <c r="VW352" s="1087"/>
      <c r="VX352" s="1087"/>
      <c r="VY352" s="1087"/>
      <c r="VZ352" s="1087"/>
      <c r="WA352" s="1087"/>
      <c r="WB352" s="1087"/>
      <c r="WC352" s="1087"/>
      <c r="WD352" s="1087"/>
      <c r="WE352" s="1087"/>
      <c r="WF352" s="1087"/>
      <c r="WG352" s="1087"/>
      <c r="WH352" s="1087"/>
      <c r="WI352" s="1087"/>
      <c r="WJ352" s="1087"/>
      <c r="WK352" s="1087"/>
      <c r="WL352" s="1087"/>
      <c r="WM352" s="1087"/>
      <c r="WN352" s="1087"/>
      <c r="WO352" s="1087"/>
      <c r="WP352" s="1087"/>
      <c r="WQ352" s="1087"/>
      <c r="WR352" s="1087"/>
      <c r="WS352" s="1087"/>
      <c r="WT352" s="1087"/>
      <c r="WU352" s="1087"/>
      <c r="WV352" s="1087"/>
      <c r="WW352" s="1087"/>
      <c r="WX352" s="1087"/>
      <c r="WY352" s="1087"/>
      <c r="WZ352" s="1087"/>
      <c r="XA352" s="1087"/>
      <c r="XB352" s="1087"/>
      <c r="XC352" s="1087"/>
      <c r="XD352" s="1087"/>
      <c r="XE352" s="1087"/>
      <c r="XF352" s="1087"/>
      <c r="XG352" s="1087"/>
      <c r="XH352" s="1087"/>
      <c r="XI352" s="1087"/>
      <c r="XJ352" s="1087"/>
      <c r="XK352" s="1087"/>
      <c r="XL352" s="1087"/>
      <c r="XM352" s="1087"/>
      <c r="XN352" s="1087"/>
      <c r="XO352" s="1087"/>
      <c r="XP352" s="1087"/>
      <c r="XQ352" s="1087"/>
      <c r="XR352" s="1087"/>
      <c r="XS352" s="1087"/>
      <c r="XT352" s="1087"/>
      <c r="XU352" s="1087"/>
      <c r="XV352" s="1087"/>
      <c r="XW352" s="1087"/>
      <c r="XX352" s="1087"/>
      <c r="XY352" s="1087"/>
      <c r="XZ352" s="1087"/>
      <c r="YA352" s="1087"/>
      <c r="YB352" s="1087"/>
      <c r="YC352" s="1087"/>
      <c r="YD352" s="1087"/>
      <c r="YE352" s="1087"/>
      <c r="YF352" s="1087"/>
      <c r="YG352" s="1087"/>
      <c r="YH352" s="1087"/>
      <c r="YI352" s="1087"/>
      <c r="YJ352" s="1087"/>
      <c r="YK352" s="1087"/>
      <c r="YL352" s="1087"/>
      <c r="YM352" s="1087"/>
      <c r="YN352" s="1087"/>
      <c r="YO352" s="1087"/>
      <c r="YP352" s="1087"/>
      <c r="YQ352" s="1087"/>
      <c r="YR352" s="1087"/>
      <c r="YS352" s="1087"/>
      <c r="YT352" s="1087"/>
      <c r="YU352" s="1087"/>
      <c r="YV352" s="1087"/>
      <c r="YW352" s="1087"/>
      <c r="YX352" s="1087"/>
      <c r="YY352" s="1087"/>
      <c r="YZ352" s="1087"/>
      <c r="ZA352" s="1087"/>
      <c r="ZB352" s="1087"/>
      <c r="ZC352" s="1087"/>
      <c r="ZD352" s="1087"/>
      <c r="ZE352" s="1087"/>
      <c r="ZF352" s="1087"/>
      <c r="ZG352" s="1087"/>
      <c r="ZH352" s="1087"/>
      <c r="ZI352" s="1087"/>
      <c r="ZJ352" s="1087"/>
      <c r="ZK352" s="1087"/>
      <c r="ZL352" s="1087"/>
      <c r="ZM352" s="1087"/>
      <c r="ZN352" s="1087"/>
      <c r="ZO352" s="1087"/>
      <c r="ZP352" s="1087"/>
      <c r="ZQ352" s="1087"/>
      <c r="ZR352" s="1087"/>
      <c r="ZS352" s="1087"/>
      <c r="ZT352" s="1087"/>
      <c r="ZU352" s="1087"/>
      <c r="ZV352" s="1087"/>
      <c r="ZW352" s="1087"/>
      <c r="ZX352" s="1087"/>
      <c r="ZY352" s="1087"/>
      <c r="ZZ352" s="1087"/>
      <c r="AAA352" s="1087"/>
      <c r="AAB352" s="1087"/>
      <c r="AAC352" s="1087"/>
      <c r="AAD352" s="1087"/>
      <c r="AAE352" s="1087"/>
      <c r="AAF352" s="1087"/>
      <c r="AAG352" s="1087"/>
      <c r="AAH352" s="1087"/>
      <c r="AAI352" s="1087"/>
      <c r="AAJ352" s="1087"/>
      <c r="AAK352" s="1087"/>
      <c r="AAL352" s="1087"/>
      <c r="AAM352" s="1087"/>
      <c r="AAN352" s="1087"/>
      <c r="AAO352" s="1087"/>
      <c r="AAP352" s="1087"/>
      <c r="AAQ352" s="1087"/>
      <c r="AAR352" s="1087"/>
      <c r="AAS352" s="1087"/>
      <c r="AAT352" s="1087"/>
      <c r="AAU352" s="1087"/>
      <c r="AAV352" s="1087"/>
      <c r="AAW352" s="1087"/>
      <c r="AAX352" s="1087"/>
      <c r="AAY352" s="1087"/>
      <c r="AAZ352" s="1087"/>
      <c r="ABA352" s="1087"/>
      <c r="ABB352" s="1087"/>
      <c r="ABC352" s="1087"/>
      <c r="ABD352" s="1087"/>
      <c r="ABE352" s="1087"/>
      <c r="ABF352" s="1087"/>
      <c r="ABG352" s="1087"/>
      <c r="ABH352" s="1087"/>
      <c r="ABI352" s="1087"/>
      <c r="ABJ352" s="1087"/>
      <c r="ABK352" s="1087"/>
      <c r="ABL352" s="1087"/>
      <c r="ABM352" s="1087"/>
      <c r="ABN352" s="1087"/>
      <c r="ABO352" s="1087"/>
      <c r="ABP352" s="1087"/>
      <c r="ABQ352" s="1087"/>
      <c r="ABR352" s="1087"/>
      <c r="ABS352" s="1087"/>
      <c r="ABT352" s="1087"/>
      <c r="ABU352" s="1087"/>
      <c r="ABV352" s="1087"/>
      <c r="ABW352" s="1087"/>
      <c r="ABX352" s="1087"/>
      <c r="ABY352" s="1087"/>
      <c r="ABZ352" s="1087"/>
      <c r="ACA352" s="1087"/>
      <c r="ACB352" s="1087"/>
      <c r="ACC352" s="1087"/>
      <c r="ACD352" s="1087"/>
      <c r="ACE352" s="1087"/>
      <c r="ACF352" s="1087"/>
      <c r="ACG352" s="1087"/>
      <c r="ACH352" s="1087"/>
      <c r="ACI352" s="1087"/>
      <c r="ACJ352" s="1087"/>
      <c r="ACK352" s="1087"/>
      <c r="ACL352" s="1087"/>
      <c r="ACM352" s="1087"/>
      <c r="ACN352" s="1087"/>
      <c r="ACO352" s="1087"/>
      <c r="ACP352" s="1087"/>
      <c r="ACQ352" s="1087"/>
      <c r="ACR352" s="1087"/>
      <c r="ACS352" s="1087"/>
      <c r="ACT352" s="1087"/>
      <c r="ACU352" s="1087"/>
      <c r="ACV352" s="1087"/>
      <c r="ACW352" s="1087"/>
      <c r="ACX352" s="1087"/>
      <c r="ACY352" s="1087"/>
      <c r="ACZ352" s="1087"/>
      <c r="ADA352" s="1087"/>
      <c r="ADB352" s="1087"/>
      <c r="ADC352" s="1087"/>
      <c r="ADD352" s="1087"/>
      <c r="ADE352" s="1087"/>
      <c r="ADF352" s="1087"/>
      <c r="ADG352" s="1087"/>
      <c r="ADH352" s="1087"/>
      <c r="ADI352" s="1087"/>
      <c r="ADJ352" s="1087"/>
      <c r="ADK352" s="1087"/>
      <c r="ADL352" s="1087"/>
      <c r="ADM352" s="1087"/>
      <c r="ADN352" s="1087"/>
      <c r="ADO352" s="1087"/>
      <c r="ADP352" s="1087"/>
      <c r="ADQ352" s="1087"/>
      <c r="ADR352" s="1087"/>
      <c r="ADS352" s="1087"/>
      <c r="ADT352" s="1087"/>
      <c r="ADU352" s="1087"/>
      <c r="ADV352" s="1087"/>
      <c r="ADW352" s="1087"/>
      <c r="ADX352" s="1087"/>
      <c r="ADY352" s="1087"/>
      <c r="ADZ352" s="1087"/>
      <c r="AEA352" s="1087"/>
      <c r="AEB352" s="1087"/>
      <c r="AEC352" s="1087"/>
      <c r="AED352" s="1087"/>
      <c r="AEE352" s="1087"/>
      <c r="AEF352" s="1087"/>
      <c r="AEG352" s="1087"/>
      <c r="AEH352" s="1087"/>
      <c r="AEI352" s="1087"/>
      <c r="AEJ352" s="1087"/>
      <c r="AEK352" s="1087"/>
      <c r="AEL352" s="1087"/>
      <c r="AEM352" s="1087"/>
      <c r="AEN352" s="1087"/>
      <c r="AEO352" s="1087"/>
      <c r="AEP352" s="1087"/>
      <c r="AEQ352" s="1087"/>
      <c r="AER352" s="1087"/>
      <c r="AES352" s="1087"/>
      <c r="AET352" s="1087"/>
      <c r="AEU352" s="1087"/>
      <c r="AEV352" s="1087"/>
      <c r="AEW352" s="1087"/>
      <c r="AEX352" s="1087"/>
      <c r="AEY352" s="1087"/>
      <c r="AEZ352" s="1087"/>
      <c r="AFA352" s="1087"/>
      <c r="AFB352" s="1087"/>
      <c r="AFC352" s="1087"/>
      <c r="AFD352" s="1087"/>
      <c r="AFE352" s="1087"/>
      <c r="AFF352" s="1087"/>
      <c r="AFG352" s="1087"/>
      <c r="AFH352" s="1087"/>
      <c r="AFI352" s="1087"/>
      <c r="AFJ352" s="1087"/>
      <c r="AFK352" s="1087"/>
      <c r="AFL352" s="1087"/>
      <c r="AFM352" s="1087"/>
      <c r="AFN352" s="1087"/>
      <c r="AFO352" s="1087"/>
      <c r="AFP352" s="1087"/>
      <c r="AFQ352" s="1087"/>
      <c r="AFR352" s="1087"/>
      <c r="AFS352" s="1087"/>
      <c r="AFT352" s="1087"/>
      <c r="AFU352" s="1087"/>
      <c r="AFV352" s="1087"/>
      <c r="AFW352" s="1087"/>
      <c r="AFX352" s="1087"/>
      <c r="AFY352" s="1087"/>
      <c r="AFZ352" s="1087"/>
      <c r="AGA352" s="1087"/>
      <c r="AGB352" s="1087"/>
      <c r="AGC352" s="1087"/>
      <c r="AGD352" s="1087"/>
      <c r="AGE352" s="1087"/>
      <c r="AGF352" s="1087"/>
      <c r="AGG352" s="1087"/>
      <c r="AGH352" s="1087"/>
      <c r="AGI352" s="1087"/>
      <c r="AGJ352" s="1087"/>
      <c r="AGK352" s="1087"/>
      <c r="AGL352" s="1087"/>
      <c r="AGM352" s="1087"/>
      <c r="AGN352" s="1087"/>
      <c r="AGO352" s="1087"/>
      <c r="AGP352" s="1087"/>
      <c r="AGQ352" s="1087"/>
      <c r="AGR352" s="1087"/>
      <c r="AGS352" s="1087"/>
      <c r="AGT352" s="1087"/>
      <c r="AGU352" s="1087"/>
      <c r="AGV352" s="1087"/>
      <c r="AGW352" s="1087"/>
      <c r="AGX352" s="1087"/>
      <c r="AGY352" s="1087"/>
      <c r="AGZ352" s="1087"/>
      <c r="AHA352" s="1087"/>
      <c r="AHB352" s="1087"/>
      <c r="AHC352" s="1087"/>
      <c r="AHD352" s="1087"/>
      <c r="AHE352" s="1087"/>
      <c r="AHF352" s="1087"/>
      <c r="AHG352" s="1087"/>
      <c r="AHH352" s="1087"/>
      <c r="AHI352" s="1087"/>
      <c r="AHJ352" s="1087"/>
      <c r="AHK352" s="1087"/>
      <c r="AHL352" s="1087"/>
      <c r="AHM352" s="1087"/>
      <c r="AHN352" s="1087"/>
      <c r="AHO352" s="1087"/>
      <c r="AHP352" s="1087"/>
      <c r="AHQ352" s="1087"/>
      <c r="AHR352" s="1087"/>
      <c r="AHS352" s="1087"/>
      <c r="AHT352" s="1087"/>
      <c r="AHU352" s="1087"/>
      <c r="AHV352" s="1087"/>
      <c r="AHW352" s="1087"/>
      <c r="AHX352" s="1087"/>
      <c r="AHY352" s="1087"/>
      <c r="AHZ352" s="1087"/>
      <c r="AIA352" s="1087"/>
      <c r="AIB352" s="1087"/>
      <c r="AIC352" s="1087"/>
      <c r="AID352" s="1087"/>
      <c r="AIE352" s="1087"/>
      <c r="AIF352" s="1087"/>
      <c r="AIG352" s="1087"/>
      <c r="AIH352" s="1087"/>
      <c r="AII352" s="1087"/>
      <c r="AIJ352" s="1087"/>
      <c r="AIK352" s="1087"/>
      <c r="AIL352" s="1087"/>
      <c r="AIM352" s="1087"/>
      <c r="AIN352" s="1087"/>
      <c r="AIO352" s="1087"/>
      <c r="AIP352" s="1087"/>
      <c r="AIQ352" s="1087"/>
      <c r="AIR352" s="1087"/>
      <c r="AIS352" s="1087"/>
      <c r="AIT352" s="1087"/>
      <c r="AIU352" s="1087"/>
      <c r="AIV352" s="1087"/>
      <c r="AIW352" s="1087"/>
      <c r="AIX352" s="1087"/>
      <c r="AIY352" s="1087"/>
      <c r="AIZ352" s="1087"/>
      <c r="AJA352" s="1087"/>
      <c r="AJB352" s="1087"/>
      <c r="AJC352" s="1087"/>
      <c r="AJD352" s="1087"/>
      <c r="AJE352" s="1087"/>
      <c r="AJF352" s="1087"/>
      <c r="AJG352" s="1087"/>
      <c r="AJH352" s="1087"/>
      <c r="AJI352" s="1087"/>
      <c r="AJJ352" s="1087"/>
      <c r="AJK352" s="1087"/>
      <c r="AJL352" s="1087"/>
      <c r="AJM352" s="1087"/>
      <c r="AJN352" s="1087"/>
      <c r="AJO352" s="1087"/>
      <c r="AJP352" s="1087"/>
      <c r="AJQ352" s="1087"/>
      <c r="AJR352" s="1087"/>
      <c r="AJS352" s="1087"/>
      <c r="AJT352" s="1087"/>
      <c r="AJU352" s="1087"/>
      <c r="AJV352" s="1087"/>
      <c r="AJW352" s="1087"/>
      <c r="AJX352" s="1087"/>
      <c r="AJY352" s="1087"/>
      <c r="AJZ352" s="1087"/>
      <c r="AKA352" s="1087"/>
      <c r="AKB352" s="1087"/>
      <c r="AKC352" s="1087"/>
      <c r="AKD352" s="1087"/>
      <c r="AKE352" s="1087"/>
      <c r="AKF352" s="1087"/>
      <c r="AKG352" s="1087"/>
      <c r="AKH352" s="1087"/>
      <c r="AKI352" s="1087"/>
      <c r="AKJ352" s="1087"/>
      <c r="AKK352" s="1087"/>
      <c r="AKL352" s="1087"/>
      <c r="AKM352" s="1087"/>
      <c r="AKN352" s="1087"/>
      <c r="AKO352" s="1087"/>
      <c r="AKP352" s="1087"/>
      <c r="AKQ352" s="1087"/>
      <c r="AKR352" s="1087"/>
      <c r="AKS352" s="1087"/>
      <c r="AKT352" s="1087"/>
      <c r="AKU352" s="1087"/>
      <c r="AKV352" s="1087"/>
      <c r="AKW352" s="1087"/>
      <c r="AKX352" s="1087"/>
      <c r="AKY352" s="1087"/>
      <c r="AKZ352" s="1087"/>
      <c r="ALA352" s="1087"/>
      <c r="ALB352" s="1087"/>
      <c r="ALC352" s="1087"/>
      <c r="ALD352" s="1087"/>
      <c r="ALE352" s="1087"/>
      <c r="ALF352" s="1087"/>
      <c r="ALG352" s="1087"/>
      <c r="ALH352" s="1087"/>
      <c r="ALI352" s="1087"/>
      <c r="ALJ352" s="1087"/>
      <c r="ALK352" s="1087"/>
      <c r="ALL352" s="1087"/>
      <c r="ALM352" s="1087"/>
      <c r="ALN352" s="1087"/>
      <c r="ALO352" s="1087"/>
      <c r="ALP352" s="1087"/>
      <c r="ALQ352" s="1087"/>
      <c r="ALR352" s="1087"/>
      <c r="ALS352" s="1087"/>
      <c r="ALT352" s="1087"/>
      <c r="ALU352" s="1087"/>
      <c r="ALV352" s="1087"/>
      <c r="ALW352" s="1087"/>
      <c r="ALX352" s="1087"/>
      <c r="ALY352" s="1087"/>
      <c r="ALZ352" s="1087"/>
      <c r="AMA352" s="1087"/>
      <c r="AMB352" s="1087"/>
      <c r="AMC352" s="1087"/>
      <c r="AMD352" s="1087"/>
      <c r="AME352" s="1087"/>
      <c r="AMF352" s="1087"/>
      <c r="AMG352" s="1087"/>
      <c r="AMH352" s="1087"/>
    </row>
    <row r="353" spans="1:1024" s="1106" customFormat="1" ht="12" x14ac:dyDescent="0.2">
      <c r="A353" s="1113" t="s">
        <v>2959</v>
      </c>
      <c r="B353" s="793" t="s">
        <v>4922</v>
      </c>
      <c r="C353" s="1085">
        <v>17244257639.59</v>
      </c>
      <c r="D353" s="1085">
        <v>-3161679068</v>
      </c>
      <c r="E353" s="1085">
        <v>14082578571.59</v>
      </c>
      <c r="F353" s="1085">
        <v>0</v>
      </c>
      <c r="G353" s="1085">
        <v>14082578571.59</v>
      </c>
      <c r="H353" s="1357">
        <f>F353/E353</f>
        <v>0</v>
      </c>
      <c r="AMI353" s="793"/>
      <c r="AMJ353" s="793"/>
    </row>
    <row r="354" spans="1:1024" s="1106" customFormat="1" ht="12" x14ac:dyDescent="0.2">
      <c r="A354" s="1113" t="s">
        <v>2960</v>
      </c>
      <c r="B354" s="793" t="s">
        <v>4923</v>
      </c>
      <c r="C354" s="1085">
        <v>17244257639.59</v>
      </c>
      <c r="D354" s="1085">
        <v>-3161679068</v>
      </c>
      <c r="E354" s="1085">
        <v>14082578571.59</v>
      </c>
      <c r="F354" s="1085">
        <v>0</v>
      </c>
      <c r="G354" s="1085">
        <v>14082578571.59</v>
      </c>
      <c r="H354" s="1357">
        <f>F354/E354</f>
        <v>0</v>
      </c>
      <c r="AMI354" s="793"/>
      <c r="AMJ354" s="793"/>
    </row>
    <row r="355" spans="1:1024" s="1106" customFormat="1" ht="12" x14ac:dyDescent="0.2">
      <c r="A355" s="1113"/>
      <c r="B355" s="793"/>
      <c r="C355" s="1085"/>
      <c r="D355" s="1085"/>
      <c r="E355" s="1085"/>
      <c r="F355" s="1085"/>
      <c r="G355" s="1085"/>
      <c r="H355" s="1357"/>
      <c r="AMI355" s="793"/>
      <c r="AMJ355" s="793"/>
    </row>
    <row r="356" spans="1:1024" s="1116" customFormat="1" ht="21.6" customHeight="1" thickBot="1" x14ac:dyDescent="0.25">
      <c r="A356" s="1724" t="s">
        <v>133</v>
      </c>
      <c r="B356" s="1724"/>
      <c r="C356" s="1117">
        <f>C351+C344+C298+C252+C245+C235+C168+C66+C4</f>
        <v>346831385500</v>
      </c>
      <c r="D356" s="1117">
        <f>D351+D344+D298+D252+D245+D235+D168+D66+D4</f>
        <v>2557150928.9399991</v>
      </c>
      <c r="E356" s="1117">
        <f>E351+E344+E298+E252+E245+E235+E168+E66+E4</f>
        <v>349388536428.94006</v>
      </c>
      <c r="F356" s="1117">
        <f>F351+F344+F298+F252+F245+F235+F168+F66+F4</f>
        <v>157655901919.64001</v>
      </c>
      <c r="G356" s="1117">
        <f>G351+G344+G298+G252+G245+G235+G168+G66+G4</f>
        <v>191732634509.30002</v>
      </c>
      <c r="H356" s="1358">
        <f>F356/E356</f>
        <v>0.45123375692580758</v>
      </c>
      <c r="AMI356" s="793"/>
      <c r="AMJ356" s="793"/>
    </row>
    <row r="357" spans="1:1024" x14ac:dyDescent="0.25">
      <c r="H357" s="1355" t="s">
        <v>0</v>
      </c>
    </row>
    <row r="358" spans="1:1024" x14ac:dyDescent="0.25">
      <c r="A358" s="1086" t="s">
        <v>51</v>
      </c>
    </row>
    <row r="359" spans="1:1024" x14ac:dyDescent="0.25">
      <c r="A359" s="1086"/>
    </row>
    <row r="360" spans="1:1024" x14ac:dyDescent="0.25">
      <c r="A360" s="1088" t="s">
        <v>4825</v>
      </c>
    </row>
  </sheetData>
  <mergeCells count="2">
    <mergeCell ref="B1:B2"/>
    <mergeCell ref="A356:B356"/>
  </mergeCells>
  <phoneticPr fontId="22" type="noConversion"/>
  <pageMargins left="0.78740157480314965" right="0.78740157480314965" top="1.8503937007874016" bottom="0.74803149606299213" header="0.74803149606299213" footer="0.35433070866141736"/>
  <pageSetup scale="78" firstPageNumber="0" orientation="landscape" r:id="rId1"/>
  <headerFooter>
    <oddHeader>&amp;C&amp;"Arial Negrita,Negrita"&amp;K000000UNIVERSIDAD DE COSTA RICA
VICERRECTORA DE ADMINISTRACIÓN
OFICINA DE ADMINISTRACIÓN FINANCIERA
SITUACIÓN PRESUPUESTARIA DE EGRESOS POR OBJETO DE PARTIDA
AL 30 DE JUNIO DE 2018
Expresado en colones</oddHeader>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E28" sqref="E28"/>
    </sheetView>
  </sheetViews>
  <sheetFormatPr baseColWidth="10" defaultColWidth="9.140625" defaultRowHeight="12.75" x14ac:dyDescent="0.2"/>
  <cols>
    <col min="1" max="1025" width="10.7109375" customWidth="1"/>
  </cols>
  <sheetData/>
  <printOptions horizontalCentered="1" verticalCentered="1"/>
  <pageMargins left="1.3779527559055118" right="1.1811023622047245" top="0.98425196850393704" bottom="0.98425196850393704" header="0.51181102362204722" footer="0.51181102362204722"/>
  <pageSetup paperSize="9" firstPageNumber="0"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D31" sqref="D31"/>
    </sheetView>
  </sheetViews>
  <sheetFormatPr baseColWidth="10" defaultColWidth="9.140625" defaultRowHeight="12.75" x14ac:dyDescent="0.2"/>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S27" sqref="S27"/>
    </sheetView>
  </sheetViews>
  <sheetFormatPr baseColWidth="10" defaultColWidth="9.140625" defaultRowHeight="12.75" x14ac:dyDescent="0.2"/>
  <cols>
    <col min="1" max="1025" width="10.71093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47"/>
  <sheetViews>
    <sheetView topLeftCell="A22" zoomScale="90" zoomScaleNormal="90" zoomScalePageLayoutView="90" workbookViewId="0">
      <selection activeCell="A48" sqref="A48"/>
    </sheetView>
  </sheetViews>
  <sheetFormatPr baseColWidth="10" defaultColWidth="10.85546875" defaultRowHeight="12.75" x14ac:dyDescent="0.2"/>
  <cols>
    <col min="1" max="1" width="52.85546875" style="411" customWidth="1"/>
    <col min="2" max="2" width="2" style="411" bestFit="1" customWidth="1"/>
    <col min="3" max="3" width="23.7109375" style="411" customWidth="1"/>
    <col min="4" max="4" width="3.140625" style="411" customWidth="1"/>
    <col min="5" max="5" width="14.85546875" style="411" customWidth="1"/>
    <col min="6" max="16384" width="10.85546875" style="411"/>
  </cols>
  <sheetData>
    <row r="1" spans="1:6" ht="15" x14ac:dyDescent="0.25">
      <c r="A1" s="1725" t="s">
        <v>685</v>
      </c>
      <c r="B1" s="1725"/>
      <c r="C1" s="1725"/>
      <c r="D1" s="1725"/>
      <c r="E1" s="1725"/>
      <c r="F1" s="835"/>
    </row>
    <row r="2" spans="1:6" ht="15" x14ac:dyDescent="0.25">
      <c r="A2" s="1725" t="s">
        <v>4178</v>
      </c>
      <c r="B2" s="1725"/>
      <c r="C2" s="1725"/>
      <c r="D2" s="1725"/>
      <c r="E2" s="1725"/>
      <c r="F2" s="835"/>
    </row>
    <row r="3" spans="1:6" ht="15" x14ac:dyDescent="0.25">
      <c r="A3" s="1725" t="s">
        <v>4179</v>
      </c>
      <c r="B3" s="1725"/>
      <c r="C3" s="1725"/>
      <c r="D3" s="1725"/>
      <c r="E3" s="1725"/>
      <c r="F3" s="835"/>
    </row>
    <row r="4" spans="1:6" ht="15" x14ac:dyDescent="0.25">
      <c r="A4" s="1726" t="s">
        <v>4180</v>
      </c>
      <c r="B4" s="1726"/>
      <c r="C4" s="1726"/>
      <c r="D4" s="1726"/>
      <c r="E4" s="1726"/>
      <c r="F4" s="835"/>
    </row>
    <row r="5" spans="1:6" ht="15" x14ac:dyDescent="0.25">
      <c r="A5" s="1726" t="s">
        <v>437</v>
      </c>
      <c r="B5" s="1726"/>
      <c r="C5" s="1726"/>
      <c r="D5" s="1726"/>
      <c r="E5" s="1726"/>
      <c r="F5" s="835"/>
    </row>
    <row r="6" spans="1:6" ht="15" x14ac:dyDescent="0.25">
      <c r="A6" s="840"/>
      <c r="B6" s="843"/>
      <c r="C6" s="844"/>
      <c r="D6" s="845"/>
      <c r="E6" s="835"/>
      <c r="F6" s="835"/>
    </row>
    <row r="7" spans="1:6" ht="15" x14ac:dyDescent="0.25">
      <c r="A7" s="1727" t="s">
        <v>687</v>
      </c>
      <c r="B7" s="1728"/>
      <c r="C7" s="1728"/>
      <c r="D7" s="1728"/>
      <c r="E7" s="1728"/>
      <c r="F7" s="835"/>
    </row>
    <row r="8" spans="1:6" ht="15" x14ac:dyDescent="0.25">
      <c r="A8" s="846"/>
      <c r="B8" s="846"/>
      <c r="C8" s="846"/>
      <c r="D8" s="847"/>
      <c r="E8" s="840"/>
      <c r="F8" s="835"/>
    </row>
    <row r="9" spans="1:6" ht="15" x14ac:dyDescent="0.25">
      <c r="A9" s="840"/>
      <c r="B9" s="843"/>
      <c r="C9" s="844"/>
      <c r="D9" s="845"/>
      <c r="E9" s="835"/>
      <c r="F9" s="835"/>
    </row>
    <row r="10" spans="1:6" ht="14.25" x14ac:dyDescent="0.2">
      <c r="A10" s="835" t="s">
        <v>4181</v>
      </c>
      <c r="B10" s="843"/>
      <c r="C10" s="836">
        <v>37044929812.400002</v>
      </c>
      <c r="E10" s="835"/>
      <c r="F10" s="835"/>
    </row>
    <row r="11" spans="1:6" ht="14.25" x14ac:dyDescent="0.2">
      <c r="A11" s="835"/>
      <c r="B11" s="843"/>
      <c r="C11" s="848"/>
      <c r="E11" s="835"/>
      <c r="F11" s="835"/>
    </row>
    <row r="12" spans="1:6" ht="15" thickBot="1" x14ac:dyDescent="0.25">
      <c r="A12" s="835" t="s">
        <v>4182</v>
      </c>
      <c r="B12" s="843"/>
      <c r="C12" s="849">
        <v>10939103152.360001</v>
      </c>
      <c r="D12" s="837" t="s">
        <v>3589</v>
      </c>
      <c r="E12" s="835"/>
      <c r="F12" s="835"/>
    </row>
    <row r="13" spans="1:6" ht="14.25" x14ac:dyDescent="0.2">
      <c r="A13" s="835"/>
      <c r="B13" s="843"/>
      <c r="C13" s="848"/>
      <c r="E13" s="835"/>
      <c r="F13" s="835"/>
    </row>
    <row r="14" spans="1:6" ht="15" x14ac:dyDescent="0.25">
      <c r="A14" s="88" t="s">
        <v>5094</v>
      </c>
      <c r="B14" s="850"/>
      <c r="C14" s="851">
        <f>C10-C12</f>
        <v>26105826660.040001</v>
      </c>
      <c r="E14" s="835"/>
      <c r="F14" s="835"/>
    </row>
    <row r="15" spans="1:6" ht="14.25" x14ac:dyDescent="0.2">
      <c r="A15" s="835"/>
      <c r="B15" s="843"/>
      <c r="C15" s="848"/>
      <c r="E15" s="835"/>
      <c r="F15" s="835"/>
    </row>
    <row r="16" spans="1:6" ht="14.25" x14ac:dyDescent="0.2">
      <c r="A16" s="835"/>
      <c r="B16" s="843"/>
      <c r="C16" s="844"/>
      <c r="E16" s="835"/>
      <c r="F16" s="835"/>
    </row>
    <row r="17" spans="1:6" ht="14.25" x14ac:dyDescent="0.2">
      <c r="A17" s="835"/>
      <c r="B17" s="843"/>
      <c r="C17" s="844"/>
      <c r="D17" s="845"/>
      <c r="E17" s="835"/>
      <c r="F17" s="835"/>
    </row>
    <row r="18" spans="1:6" ht="15" x14ac:dyDescent="0.25">
      <c r="A18" s="1727" t="s">
        <v>5095</v>
      </c>
      <c r="B18" s="1728"/>
      <c r="C18" s="1728"/>
      <c r="D18" s="1728"/>
      <c r="E18" s="1728"/>
      <c r="F18" s="835"/>
    </row>
    <row r="19" spans="1:6" ht="15" x14ac:dyDescent="0.25">
      <c r="A19" s="846"/>
      <c r="B19" s="846"/>
      <c r="C19" s="846"/>
      <c r="D19" s="847"/>
      <c r="E19" s="835"/>
      <c r="F19" s="835"/>
    </row>
    <row r="20" spans="1:6" ht="15" x14ac:dyDescent="0.25">
      <c r="A20" s="846"/>
      <c r="B20" s="846"/>
      <c r="C20" s="846"/>
      <c r="D20" s="847"/>
      <c r="E20" s="835"/>
      <c r="F20" s="835"/>
    </row>
    <row r="21" spans="1:6" ht="30" x14ac:dyDescent="0.25">
      <c r="A21" s="840" t="s">
        <v>4183</v>
      </c>
      <c r="B21" s="843"/>
      <c r="C21" s="844"/>
      <c r="E21" s="838" t="s">
        <v>4184</v>
      </c>
      <c r="F21" s="835"/>
    </row>
    <row r="22" spans="1:6" ht="15" x14ac:dyDescent="0.25">
      <c r="A22" s="840"/>
      <c r="B22" s="843"/>
      <c r="C22" s="844"/>
      <c r="D22" s="845"/>
      <c r="E22" s="835"/>
      <c r="F22" s="835"/>
    </row>
    <row r="23" spans="1:6" ht="14.25" x14ac:dyDescent="0.2">
      <c r="A23" s="835" t="s">
        <v>688</v>
      </c>
      <c r="B23" s="852"/>
      <c r="C23" s="836">
        <v>29296559436.209999</v>
      </c>
      <c r="D23" s="845"/>
      <c r="E23" s="835"/>
      <c r="F23" s="835"/>
    </row>
    <row r="24" spans="1:6" ht="15.75" thickBot="1" x14ac:dyDescent="0.3">
      <c r="A24" s="835" t="s">
        <v>689</v>
      </c>
      <c r="B24" s="843"/>
      <c r="C24" s="849">
        <f>+C10</f>
        <v>37044929812.400002</v>
      </c>
      <c r="E24" s="839">
        <f>C24/C23</f>
        <v>1.2644805576252467</v>
      </c>
      <c r="F24" s="835"/>
    </row>
    <row r="25" spans="1:6" ht="14.25" x14ac:dyDescent="0.2">
      <c r="A25" s="835"/>
      <c r="B25" s="843"/>
      <c r="C25" s="844"/>
      <c r="D25" s="845"/>
      <c r="E25" s="835"/>
      <c r="F25" s="835"/>
    </row>
    <row r="26" spans="1:6" ht="15" x14ac:dyDescent="0.25">
      <c r="A26" s="840" t="s">
        <v>870</v>
      </c>
      <c r="B26" s="850"/>
      <c r="C26" s="853">
        <f>C23-C24</f>
        <v>-7748370376.1900024</v>
      </c>
      <c r="D26" s="845"/>
      <c r="E26" s="835"/>
      <c r="F26" s="835"/>
    </row>
    <row r="27" spans="1:6" ht="14.25" x14ac:dyDescent="0.2">
      <c r="A27" s="835"/>
      <c r="B27" s="843"/>
      <c r="C27" s="844"/>
      <c r="D27" s="845"/>
      <c r="E27" s="835"/>
      <c r="F27" s="835"/>
    </row>
    <row r="28" spans="1:6" ht="14.25" x14ac:dyDescent="0.2">
      <c r="A28" s="835"/>
      <c r="B28" s="843"/>
      <c r="C28" s="844"/>
      <c r="D28" s="845"/>
      <c r="E28" s="835"/>
      <c r="F28" s="835"/>
    </row>
    <row r="29" spans="1:6" ht="15" x14ac:dyDescent="0.25">
      <c r="A29" s="841" t="s">
        <v>4185</v>
      </c>
      <c r="B29" s="843"/>
      <c r="C29" s="844"/>
      <c r="E29" s="838" t="s">
        <v>4186</v>
      </c>
      <c r="F29" s="835"/>
    </row>
    <row r="30" spans="1:6" ht="14.25" x14ac:dyDescent="0.2">
      <c r="A30" s="835"/>
      <c r="B30" s="843"/>
      <c r="C30" s="844"/>
      <c r="E30" s="835"/>
      <c r="F30" s="835"/>
    </row>
    <row r="31" spans="1:6" ht="14.25" x14ac:dyDescent="0.2">
      <c r="A31" s="835" t="s">
        <v>688</v>
      </c>
      <c r="B31" s="852"/>
      <c r="C31" s="836">
        <f>+C23</f>
        <v>29296559436.209999</v>
      </c>
      <c r="E31" s="835"/>
      <c r="F31" s="835"/>
    </row>
    <row r="32" spans="1:6" ht="15.75" thickBot="1" x14ac:dyDescent="0.3">
      <c r="A32" s="835" t="s">
        <v>689</v>
      </c>
      <c r="B32" s="843"/>
      <c r="C32" s="849">
        <f>+C12</f>
        <v>10939103152.360001</v>
      </c>
      <c r="D32" s="837"/>
      <c r="E32" s="839">
        <f>C32/C31</f>
        <v>0.37339207616439335</v>
      </c>
      <c r="F32" s="835"/>
    </row>
    <row r="33" spans="1:6" ht="14.25" x14ac:dyDescent="0.2">
      <c r="A33" s="835"/>
      <c r="B33" s="843"/>
      <c r="C33" s="844"/>
      <c r="E33" s="835"/>
      <c r="F33" s="835"/>
    </row>
    <row r="34" spans="1:6" ht="15" x14ac:dyDescent="0.25">
      <c r="A34" s="840" t="s">
        <v>4187</v>
      </c>
      <c r="B34" s="850"/>
      <c r="C34" s="853">
        <f>C31-C32</f>
        <v>18357456283.849998</v>
      </c>
      <c r="E34" s="835"/>
      <c r="F34" s="835"/>
    </row>
    <row r="35" spans="1:6" ht="15" x14ac:dyDescent="0.25">
      <c r="A35" s="840"/>
      <c r="B35" s="850"/>
      <c r="C35" s="853"/>
      <c r="E35" s="835"/>
      <c r="F35" s="835"/>
    </row>
    <row r="36" spans="1:6" ht="15" x14ac:dyDescent="0.25">
      <c r="A36" s="840"/>
      <c r="B36" s="850"/>
      <c r="C36" s="853"/>
      <c r="E36" s="835"/>
      <c r="F36" s="835"/>
    </row>
    <row r="37" spans="1:6" ht="30" x14ac:dyDescent="0.25">
      <c r="A37" s="842" t="s">
        <v>4188</v>
      </c>
      <c r="B37" s="850"/>
      <c r="C37" s="854">
        <f>C34-C26</f>
        <v>26105826660.040001</v>
      </c>
      <c r="E37" s="835"/>
      <c r="F37" s="835"/>
    </row>
    <row r="38" spans="1:6" ht="14.25" x14ac:dyDescent="0.2">
      <c r="A38" s="835"/>
      <c r="B38" s="843"/>
      <c r="C38" s="844"/>
      <c r="E38" s="835"/>
      <c r="F38" s="835"/>
    </row>
    <row r="39" spans="1:6" ht="14.25" x14ac:dyDescent="0.2">
      <c r="A39" s="835" t="s">
        <v>691</v>
      </c>
      <c r="B39" s="843"/>
      <c r="C39" s="848">
        <v>8652077288.1399994</v>
      </c>
      <c r="E39" s="835"/>
      <c r="F39" s="835"/>
    </row>
    <row r="40" spans="1:6" ht="15" x14ac:dyDescent="0.25">
      <c r="A40" s="840"/>
      <c r="B40" s="843"/>
      <c r="C40" s="848"/>
      <c r="E40" s="835"/>
      <c r="F40" s="835"/>
    </row>
    <row r="41" spans="1:6" ht="15.75" thickBot="1" x14ac:dyDescent="0.3">
      <c r="A41" s="840" t="s">
        <v>692</v>
      </c>
      <c r="B41" s="850"/>
      <c r="C41" s="855">
        <f>C37-C39</f>
        <v>17453749371.900002</v>
      </c>
      <c r="E41" s="835"/>
      <c r="F41" s="835"/>
    </row>
    <row r="42" spans="1:6" ht="15" thickTop="1" x14ac:dyDescent="0.2">
      <c r="A42" s="835"/>
      <c r="B42" s="843"/>
      <c r="C42" s="844"/>
      <c r="E42" s="835"/>
      <c r="F42" s="835"/>
    </row>
    <row r="43" spans="1:6" ht="14.25" x14ac:dyDescent="0.2">
      <c r="A43" s="835"/>
      <c r="B43" s="843"/>
      <c r="C43" s="844"/>
      <c r="E43" s="835"/>
      <c r="F43" s="835"/>
    </row>
    <row r="44" spans="1:6" ht="15" x14ac:dyDescent="0.25">
      <c r="A44" s="840" t="s">
        <v>361</v>
      </c>
      <c r="B44" s="843"/>
      <c r="C44" s="844"/>
      <c r="E44" s="835"/>
      <c r="F44" s="835"/>
    </row>
    <row r="45" spans="1:6" ht="33.75" customHeight="1" x14ac:dyDescent="0.2">
      <c r="A45" s="1680" t="s">
        <v>5256</v>
      </c>
      <c r="B45" s="1679"/>
      <c r="C45" s="1679"/>
      <c r="D45" s="1679"/>
      <c r="E45" s="1679"/>
      <c r="F45" s="835"/>
    </row>
    <row r="46" spans="1:6" ht="14.25" x14ac:dyDescent="0.2">
      <c r="A46" s="835"/>
      <c r="B46" s="843"/>
      <c r="C46" s="844"/>
      <c r="E46" s="835"/>
      <c r="F46" s="835"/>
    </row>
    <row r="47" spans="1:6" ht="14.25" x14ac:dyDescent="0.2">
      <c r="A47" s="835"/>
      <c r="B47" s="835"/>
      <c r="C47" s="835"/>
      <c r="E47" s="835"/>
      <c r="F47" s="835"/>
    </row>
  </sheetData>
  <mergeCells count="8">
    <mergeCell ref="A45:E45"/>
    <mergeCell ref="A1:E1"/>
    <mergeCell ref="A2:E2"/>
    <mergeCell ref="A3:E3"/>
    <mergeCell ref="A4:E4"/>
    <mergeCell ref="A5:E5"/>
    <mergeCell ref="A7:E7"/>
    <mergeCell ref="A18:E18"/>
  </mergeCells>
  <printOptions horizontalCentered="1" verticalCentered="1"/>
  <pageMargins left="0.98425196850393704" right="0.98425196850393704" top="1.3779527559055118" bottom="0.98425196850393704" header="0.70866141732283472" footer="0.51181102362204722"/>
  <pageSetup scale="85" firstPageNumber="0" orientation="portrait" r:id="rId1"/>
  <headerFooter>
    <oddHeader>&amp;CUNIVERSIDAD DE COSTA RICA
VICERRECTORÍA DE ADMINISTRACIÓN
OFICINA DE ADMINISTRACIÓN FINANCIERA</oddHead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27"/>
  <sheetViews>
    <sheetView zoomScale="90" zoomScaleNormal="90" zoomScalePageLayoutView="90" workbookViewId="0">
      <selection activeCell="A222" sqref="A222"/>
    </sheetView>
  </sheetViews>
  <sheetFormatPr baseColWidth="10" defaultColWidth="10.7109375" defaultRowHeight="15" x14ac:dyDescent="0.25"/>
  <cols>
    <col min="1" max="1" width="13.42578125" style="859" customWidth="1"/>
    <col min="2" max="2" width="79.140625" style="858" bestFit="1" customWidth="1"/>
    <col min="3" max="5" width="17.42578125" style="858" bestFit="1" customWidth="1"/>
    <col min="6" max="6" width="2.42578125" style="858" customWidth="1"/>
    <col min="7" max="7" width="17.42578125" style="858" bestFit="1" customWidth="1"/>
    <col min="8" max="8" width="17.140625" style="858" customWidth="1"/>
    <col min="9" max="9" width="19.7109375" style="856" customWidth="1"/>
    <col min="10" max="10" width="17.42578125" style="856" bestFit="1" customWidth="1"/>
    <col min="11" max="11" width="16.28515625" style="856" bestFit="1" customWidth="1"/>
    <col min="12" max="12" width="17.42578125" style="858" bestFit="1" customWidth="1"/>
    <col min="13" max="251" width="10.7109375" style="858"/>
    <col min="252" max="252" width="15.140625" style="858" customWidth="1"/>
    <col min="253" max="253" width="74.28515625" style="858" customWidth="1"/>
    <col min="254" max="254" width="18" style="858" customWidth="1"/>
    <col min="255" max="255" width="17.140625" style="858" customWidth="1"/>
    <col min="256" max="256" width="22.42578125" style="858" customWidth="1"/>
    <col min="257" max="257" width="2.42578125" style="858" customWidth="1"/>
    <col min="258" max="258" width="21.28515625" style="858" customWidth="1"/>
    <col min="259" max="259" width="21.140625" style="858" customWidth="1"/>
    <col min="260" max="260" width="23" style="858" customWidth="1"/>
    <col min="261" max="261" width="21.140625" style="858" customWidth="1"/>
    <col min="262" max="262" width="17.42578125" style="858" customWidth="1"/>
    <col min="263" max="263" width="21.140625" style="858" customWidth="1"/>
    <col min="264" max="264" width="16.85546875" style="858" bestFit="1" customWidth="1"/>
    <col min="265" max="265" width="12.28515625" style="858" customWidth="1"/>
    <col min="266" max="507" width="10.7109375" style="858"/>
    <col min="508" max="508" width="15.140625" style="858" customWidth="1"/>
    <col min="509" max="509" width="74.28515625" style="858" customWidth="1"/>
    <col min="510" max="510" width="18" style="858" customWidth="1"/>
    <col min="511" max="511" width="17.140625" style="858" customWidth="1"/>
    <col min="512" max="512" width="22.42578125" style="858" customWidth="1"/>
    <col min="513" max="513" width="2.42578125" style="858" customWidth="1"/>
    <col min="514" max="514" width="21.28515625" style="858" customWidth="1"/>
    <col min="515" max="515" width="21.140625" style="858" customWidth="1"/>
    <col min="516" max="516" width="23" style="858" customWidth="1"/>
    <col min="517" max="517" width="21.140625" style="858" customWidth="1"/>
    <col min="518" max="518" width="17.42578125" style="858" customWidth="1"/>
    <col min="519" max="519" width="21.140625" style="858" customWidth="1"/>
    <col min="520" max="520" width="16.85546875" style="858" bestFit="1" customWidth="1"/>
    <col min="521" max="521" width="12.28515625" style="858" customWidth="1"/>
    <col min="522" max="763" width="10.7109375" style="858"/>
    <col min="764" max="764" width="15.140625" style="858" customWidth="1"/>
    <col min="765" max="765" width="74.28515625" style="858" customWidth="1"/>
    <col min="766" max="766" width="18" style="858" customWidth="1"/>
    <col min="767" max="767" width="17.140625" style="858" customWidth="1"/>
    <col min="768" max="768" width="22.42578125" style="858" customWidth="1"/>
    <col min="769" max="769" width="2.42578125" style="858" customWidth="1"/>
    <col min="770" max="770" width="21.28515625" style="858" customWidth="1"/>
    <col min="771" max="771" width="21.140625" style="858" customWidth="1"/>
    <col min="772" max="772" width="23" style="858" customWidth="1"/>
    <col min="773" max="773" width="21.140625" style="858" customWidth="1"/>
    <col min="774" max="774" width="17.42578125" style="858" customWidth="1"/>
    <col min="775" max="775" width="21.140625" style="858" customWidth="1"/>
    <col min="776" max="776" width="16.85546875" style="858" bestFit="1" customWidth="1"/>
    <col min="777" max="777" width="12.28515625" style="858" customWidth="1"/>
    <col min="778" max="1019" width="10.7109375" style="858"/>
    <col min="1020" max="1020" width="15.140625" style="858" customWidth="1"/>
    <col min="1021" max="1021" width="74.28515625" style="858" customWidth="1"/>
    <col min="1022" max="1022" width="18" style="858" customWidth="1"/>
    <col min="1023" max="1023" width="17.140625" style="858" customWidth="1"/>
    <col min="1024" max="1024" width="22.42578125" style="858" customWidth="1"/>
    <col min="1025" max="1025" width="2.42578125" style="858" customWidth="1"/>
    <col min="1026" max="1026" width="21.28515625" style="858" customWidth="1"/>
    <col min="1027" max="1027" width="21.140625" style="858" customWidth="1"/>
    <col min="1028" max="1028" width="23" style="858" customWidth="1"/>
    <col min="1029" max="1029" width="21.140625" style="858" customWidth="1"/>
    <col min="1030" max="1030" width="17.42578125" style="858" customWidth="1"/>
    <col min="1031" max="1031" width="21.140625" style="858" customWidth="1"/>
    <col min="1032" max="1032" width="16.85546875" style="858" bestFit="1" customWidth="1"/>
    <col min="1033" max="1033" width="12.28515625" style="858" customWidth="1"/>
    <col min="1034" max="1275" width="10.7109375" style="858"/>
    <col min="1276" max="1276" width="15.140625" style="858" customWidth="1"/>
    <col min="1277" max="1277" width="74.28515625" style="858" customWidth="1"/>
    <col min="1278" max="1278" width="18" style="858" customWidth="1"/>
    <col min="1279" max="1279" width="17.140625" style="858" customWidth="1"/>
    <col min="1280" max="1280" width="22.42578125" style="858" customWidth="1"/>
    <col min="1281" max="1281" width="2.42578125" style="858" customWidth="1"/>
    <col min="1282" max="1282" width="21.28515625" style="858" customWidth="1"/>
    <col min="1283" max="1283" width="21.140625" style="858" customWidth="1"/>
    <col min="1284" max="1284" width="23" style="858" customWidth="1"/>
    <col min="1285" max="1285" width="21.140625" style="858" customWidth="1"/>
    <col min="1286" max="1286" width="17.42578125" style="858" customWidth="1"/>
    <col min="1287" max="1287" width="21.140625" style="858" customWidth="1"/>
    <col min="1288" max="1288" width="16.85546875" style="858" bestFit="1" customWidth="1"/>
    <col min="1289" max="1289" width="12.28515625" style="858" customWidth="1"/>
    <col min="1290" max="1531" width="10.7109375" style="858"/>
    <col min="1532" max="1532" width="15.140625" style="858" customWidth="1"/>
    <col min="1533" max="1533" width="74.28515625" style="858" customWidth="1"/>
    <col min="1534" max="1534" width="18" style="858" customWidth="1"/>
    <col min="1535" max="1535" width="17.140625" style="858" customWidth="1"/>
    <col min="1536" max="1536" width="22.42578125" style="858" customWidth="1"/>
    <col min="1537" max="1537" width="2.42578125" style="858" customWidth="1"/>
    <col min="1538" max="1538" width="21.28515625" style="858" customWidth="1"/>
    <col min="1539" max="1539" width="21.140625" style="858" customWidth="1"/>
    <col min="1540" max="1540" width="23" style="858" customWidth="1"/>
    <col min="1541" max="1541" width="21.140625" style="858" customWidth="1"/>
    <col min="1542" max="1542" width="17.42578125" style="858" customWidth="1"/>
    <col min="1543" max="1543" width="21.140625" style="858" customWidth="1"/>
    <col min="1544" max="1544" width="16.85546875" style="858" bestFit="1" customWidth="1"/>
    <col min="1545" max="1545" width="12.28515625" style="858" customWidth="1"/>
    <col min="1546" max="1787" width="10.7109375" style="858"/>
    <col min="1788" max="1788" width="15.140625" style="858" customWidth="1"/>
    <col min="1789" max="1789" width="74.28515625" style="858" customWidth="1"/>
    <col min="1790" max="1790" width="18" style="858" customWidth="1"/>
    <col min="1791" max="1791" width="17.140625" style="858" customWidth="1"/>
    <col min="1792" max="1792" width="22.42578125" style="858" customWidth="1"/>
    <col min="1793" max="1793" width="2.42578125" style="858" customWidth="1"/>
    <col min="1794" max="1794" width="21.28515625" style="858" customWidth="1"/>
    <col min="1795" max="1795" width="21.140625" style="858" customWidth="1"/>
    <col min="1796" max="1796" width="23" style="858" customWidth="1"/>
    <col min="1797" max="1797" width="21.140625" style="858" customWidth="1"/>
    <col min="1798" max="1798" width="17.42578125" style="858" customWidth="1"/>
    <col min="1799" max="1799" width="21.140625" style="858" customWidth="1"/>
    <col min="1800" max="1800" width="16.85546875" style="858" bestFit="1" customWidth="1"/>
    <col min="1801" max="1801" width="12.28515625" style="858" customWidth="1"/>
    <col min="1802" max="2043" width="10.7109375" style="858"/>
    <col min="2044" max="2044" width="15.140625" style="858" customWidth="1"/>
    <col min="2045" max="2045" width="74.28515625" style="858" customWidth="1"/>
    <col min="2046" max="2046" width="18" style="858" customWidth="1"/>
    <col min="2047" max="2047" width="17.140625" style="858" customWidth="1"/>
    <col min="2048" max="2048" width="22.42578125" style="858" customWidth="1"/>
    <col min="2049" max="2049" width="2.42578125" style="858" customWidth="1"/>
    <col min="2050" max="2050" width="21.28515625" style="858" customWidth="1"/>
    <col min="2051" max="2051" width="21.140625" style="858" customWidth="1"/>
    <col min="2052" max="2052" width="23" style="858" customWidth="1"/>
    <col min="2053" max="2053" width="21.140625" style="858" customWidth="1"/>
    <col min="2054" max="2054" width="17.42578125" style="858" customWidth="1"/>
    <col min="2055" max="2055" width="21.140625" style="858" customWidth="1"/>
    <col min="2056" max="2056" width="16.85546875" style="858" bestFit="1" customWidth="1"/>
    <col min="2057" max="2057" width="12.28515625" style="858" customWidth="1"/>
    <col min="2058" max="2299" width="10.7109375" style="858"/>
    <col min="2300" max="2300" width="15.140625" style="858" customWidth="1"/>
    <col min="2301" max="2301" width="74.28515625" style="858" customWidth="1"/>
    <col min="2302" max="2302" width="18" style="858" customWidth="1"/>
    <col min="2303" max="2303" width="17.140625" style="858" customWidth="1"/>
    <col min="2304" max="2304" width="22.42578125" style="858" customWidth="1"/>
    <col min="2305" max="2305" width="2.42578125" style="858" customWidth="1"/>
    <col min="2306" max="2306" width="21.28515625" style="858" customWidth="1"/>
    <col min="2307" max="2307" width="21.140625" style="858" customWidth="1"/>
    <col min="2308" max="2308" width="23" style="858" customWidth="1"/>
    <col min="2309" max="2309" width="21.140625" style="858" customWidth="1"/>
    <col min="2310" max="2310" width="17.42578125" style="858" customWidth="1"/>
    <col min="2311" max="2311" width="21.140625" style="858" customWidth="1"/>
    <col min="2312" max="2312" width="16.85546875" style="858" bestFit="1" customWidth="1"/>
    <col min="2313" max="2313" width="12.28515625" style="858" customWidth="1"/>
    <col min="2314" max="2555" width="10.7109375" style="858"/>
    <col min="2556" max="2556" width="15.140625" style="858" customWidth="1"/>
    <col min="2557" max="2557" width="74.28515625" style="858" customWidth="1"/>
    <col min="2558" max="2558" width="18" style="858" customWidth="1"/>
    <col min="2559" max="2559" width="17.140625" style="858" customWidth="1"/>
    <col min="2560" max="2560" width="22.42578125" style="858" customWidth="1"/>
    <col min="2561" max="2561" width="2.42578125" style="858" customWidth="1"/>
    <col min="2562" max="2562" width="21.28515625" style="858" customWidth="1"/>
    <col min="2563" max="2563" width="21.140625" style="858" customWidth="1"/>
    <col min="2564" max="2564" width="23" style="858" customWidth="1"/>
    <col min="2565" max="2565" width="21.140625" style="858" customWidth="1"/>
    <col min="2566" max="2566" width="17.42578125" style="858" customWidth="1"/>
    <col min="2567" max="2567" width="21.140625" style="858" customWidth="1"/>
    <col min="2568" max="2568" width="16.85546875" style="858" bestFit="1" customWidth="1"/>
    <col min="2569" max="2569" width="12.28515625" style="858" customWidth="1"/>
    <col min="2570" max="2811" width="10.7109375" style="858"/>
    <col min="2812" max="2812" width="15.140625" style="858" customWidth="1"/>
    <col min="2813" max="2813" width="74.28515625" style="858" customWidth="1"/>
    <col min="2814" max="2814" width="18" style="858" customWidth="1"/>
    <col min="2815" max="2815" width="17.140625" style="858" customWidth="1"/>
    <col min="2816" max="2816" width="22.42578125" style="858" customWidth="1"/>
    <col min="2817" max="2817" width="2.42578125" style="858" customWidth="1"/>
    <col min="2818" max="2818" width="21.28515625" style="858" customWidth="1"/>
    <col min="2819" max="2819" width="21.140625" style="858" customWidth="1"/>
    <col min="2820" max="2820" width="23" style="858" customWidth="1"/>
    <col min="2821" max="2821" width="21.140625" style="858" customWidth="1"/>
    <col min="2822" max="2822" width="17.42578125" style="858" customWidth="1"/>
    <col min="2823" max="2823" width="21.140625" style="858" customWidth="1"/>
    <col min="2824" max="2824" width="16.85546875" style="858" bestFit="1" customWidth="1"/>
    <col min="2825" max="2825" width="12.28515625" style="858" customWidth="1"/>
    <col min="2826" max="3067" width="10.7109375" style="858"/>
    <col min="3068" max="3068" width="15.140625" style="858" customWidth="1"/>
    <col min="3069" max="3069" width="74.28515625" style="858" customWidth="1"/>
    <col min="3070" max="3070" width="18" style="858" customWidth="1"/>
    <col min="3071" max="3071" width="17.140625" style="858" customWidth="1"/>
    <col min="3072" max="3072" width="22.42578125" style="858" customWidth="1"/>
    <col min="3073" max="3073" width="2.42578125" style="858" customWidth="1"/>
    <col min="3074" max="3074" width="21.28515625" style="858" customWidth="1"/>
    <col min="3075" max="3075" width="21.140625" style="858" customWidth="1"/>
    <col min="3076" max="3076" width="23" style="858" customWidth="1"/>
    <col min="3077" max="3077" width="21.140625" style="858" customWidth="1"/>
    <col min="3078" max="3078" width="17.42578125" style="858" customWidth="1"/>
    <col min="3079" max="3079" width="21.140625" style="858" customWidth="1"/>
    <col min="3080" max="3080" width="16.85546875" style="858" bestFit="1" customWidth="1"/>
    <col min="3081" max="3081" width="12.28515625" style="858" customWidth="1"/>
    <col min="3082" max="3323" width="10.7109375" style="858"/>
    <col min="3324" max="3324" width="15.140625" style="858" customWidth="1"/>
    <col min="3325" max="3325" width="74.28515625" style="858" customWidth="1"/>
    <col min="3326" max="3326" width="18" style="858" customWidth="1"/>
    <col min="3327" max="3327" width="17.140625" style="858" customWidth="1"/>
    <col min="3328" max="3328" width="22.42578125" style="858" customWidth="1"/>
    <col min="3329" max="3329" width="2.42578125" style="858" customWidth="1"/>
    <col min="3330" max="3330" width="21.28515625" style="858" customWidth="1"/>
    <col min="3331" max="3331" width="21.140625" style="858" customWidth="1"/>
    <col min="3332" max="3332" width="23" style="858" customWidth="1"/>
    <col min="3333" max="3333" width="21.140625" style="858" customWidth="1"/>
    <col min="3334" max="3334" width="17.42578125" style="858" customWidth="1"/>
    <col min="3335" max="3335" width="21.140625" style="858" customWidth="1"/>
    <col min="3336" max="3336" width="16.85546875" style="858" bestFit="1" customWidth="1"/>
    <col min="3337" max="3337" width="12.28515625" style="858" customWidth="1"/>
    <col min="3338" max="3579" width="10.7109375" style="858"/>
    <col min="3580" max="3580" width="15.140625" style="858" customWidth="1"/>
    <col min="3581" max="3581" width="74.28515625" style="858" customWidth="1"/>
    <col min="3582" max="3582" width="18" style="858" customWidth="1"/>
    <col min="3583" max="3583" width="17.140625" style="858" customWidth="1"/>
    <col min="3584" max="3584" width="22.42578125" style="858" customWidth="1"/>
    <col min="3585" max="3585" width="2.42578125" style="858" customWidth="1"/>
    <col min="3586" max="3586" width="21.28515625" style="858" customWidth="1"/>
    <col min="3587" max="3587" width="21.140625" style="858" customWidth="1"/>
    <col min="3588" max="3588" width="23" style="858" customWidth="1"/>
    <col min="3589" max="3589" width="21.140625" style="858" customWidth="1"/>
    <col min="3590" max="3590" width="17.42578125" style="858" customWidth="1"/>
    <col min="3591" max="3591" width="21.140625" style="858" customWidth="1"/>
    <col min="3592" max="3592" width="16.85546875" style="858" bestFit="1" customWidth="1"/>
    <col min="3593" max="3593" width="12.28515625" style="858" customWidth="1"/>
    <col min="3594" max="3835" width="10.7109375" style="858"/>
    <col min="3836" max="3836" width="15.140625" style="858" customWidth="1"/>
    <col min="3837" max="3837" width="74.28515625" style="858" customWidth="1"/>
    <col min="3838" max="3838" width="18" style="858" customWidth="1"/>
    <col min="3839" max="3839" width="17.140625" style="858" customWidth="1"/>
    <col min="3840" max="3840" width="22.42578125" style="858" customWidth="1"/>
    <col min="3841" max="3841" width="2.42578125" style="858" customWidth="1"/>
    <col min="3842" max="3842" width="21.28515625" style="858" customWidth="1"/>
    <col min="3843" max="3843" width="21.140625" style="858" customWidth="1"/>
    <col min="3844" max="3844" width="23" style="858" customWidth="1"/>
    <col min="3845" max="3845" width="21.140625" style="858" customWidth="1"/>
    <col min="3846" max="3846" width="17.42578125" style="858" customWidth="1"/>
    <col min="3847" max="3847" width="21.140625" style="858" customWidth="1"/>
    <col min="3848" max="3848" width="16.85546875" style="858" bestFit="1" customWidth="1"/>
    <col min="3849" max="3849" width="12.28515625" style="858" customWidth="1"/>
    <col min="3850" max="4091" width="10.7109375" style="858"/>
    <col min="4092" max="4092" width="15.140625" style="858" customWidth="1"/>
    <col min="4093" max="4093" width="74.28515625" style="858" customWidth="1"/>
    <col min="4094" max="4094" width="18" style="858" customWidth="1"/>
    <col min="4095" max="4095" width="17.140625" style="858" customWidth="1"/>
    <col min="4096" max="4096" width="22.42578125" style="858" customWidth="1"/>
    <col min="4097" max="4097" width="2.42578125" style="858" customWidth="1"/>
    <col min="4098" max="4098" width="21.28515625" style="858" customWidth="1"/>
    <col min="4099" max="4099" width="21.140625" style="858" customWidth="1"/>
    <col min="4100" max="4100" width="23" style="858" customWidth="1"/>
    <col min="4101" max="4101" width="21.140625" style="858" customWidth="1"/>
    <col min="4102" max="4102" width="17.42578125" style="858" customWidth="1"/>
    <col min="4103" max="4103" width="21.140625" style="858" customWidth="1"/>
    <col min="4104" max="4104" width="16.85546875" style="858" bestFit="1" customWidth="1"/>
    <col min="4105" max="4105" width="12.28515625" style="858" customWidth="1"/>
    <col min="4106" max="4347" width="10.7109375" style="858"/>
    <col min="4348" max="4348" width="15.140625" style="858" customWidth="1"/>
    <col min="4349" max="4349" width="74.28515625" style="858" customWidth="1"/>
    <col min="4350" max="4350" width="18" style="858" customWidth="1"/>
    <col min="4351" max="4351" width="17.140625" style="858" customWidth="1"/>
    <col min="4352" max="4352" width="22.42578125" style="858" customWidth="1"/>
    <col min="4353" max="4353" width="2.42578125" style="858" customWidth="1"/>
    <col min="4354" max="4354" width="21.28515625" style="858" customWidth="1"/>
    <col min="4355" max="4355" width="21.140625" style="858" customWidth="1"/>
    <col min="4356" max="4356" width="23" style="858" customWidth="1"/>
    <col min="4357" max="4357" width="21.140625" style="858" customWidth="1"/>
    <col min="4358" max="4358" width="17.42578125" style="858" customWidth="1"/>
    <col min="4359" max="4359" width="21.140625" style="858" customWidth="1"/>
    <col min="4360" max="4360" width="16.85546875" style="858" bestFit="1" customWidth="1"/>
    <col min="4361" max="4361" width="12.28515625" style="858" customWidth="1"/>
    <col min="4362" max="4603" width="10.7109375" style="858"/>
    <col min="4604" max="4604" width="15.140625" style="858" customWidth="1"/>
    <col min="4605" max="4605" width="74.28515625" style="858" customWidth="1"/>
    <col min="4606" max="4606" width="18" style="858" customWidth="1"/>
    <col min="4607" max="4607" width="17.140625" style="858" customWidth="1"/>
    <col min="4608" max="4608" width="22.42578125" style="858" customWidth="1"/>
    <col min="4609" max="4609" width="2.42578125" style="858" customWidth="1"/>
    <col min="4610" max="4610" width="21.28515625" style="858" customWidth="1"/>
    <col min="4611" max="4611" width="21.140625" style="858" customWidth="1"/>
    <col min="4612" max="4612" width="23" style="858" customWidth="1"/>
    <col min="4613" max="4613" width="21.140625" style="858" customWidth="1"/>
    <col min="4614" max="4614" width="17.42578125" style="858" customWidth="1"/>
    <col min="4615" max="4615" width="21.140625" style="858" customWidth="1"/>
    <col min="4616" max="4616" width="16.85546875" style="858" bestFit="1" customWidth="1"/>
    <col min="4617" max="4617" width="12.28515625" style="858" customWidth="1"/>
    <col min="4618" max="4859" width="10.7109375" style="858"/>
    <col min="4860" max="4860" width="15.140625" style="858" customWidth="1"/>
    <col min="4861" max="4861" width="74.28515625" style="858" customWidth="1"/>
    <col min="4862" max="4862" width="18" style="858" customWidth="1"/>
    <col min="4863" max="4863" width="17.140625" style="858" customWidth="1"/>
    <col min="4864" max="4864" width="22.42578125" style="858" customWidth="1"/>
    <col min="4865" max="4865" width="2.42578125" style="858" customWidth="1"/>
    <col min="4866" max="4866" width="21.28515625" style="858" customWidth="1"/>
    <col min="4867" max="4867" width="21.140625" style="858" customWidth="1"/>
    <col min="4868" max="4868" width="23" style="858" customWidth="1"/>
    <col min="4869" max="4869" width="21.140625" style="858" customWidth="1"/>
    <col min="4870" max="4870" width="17.42578125" style="858" customWidth="1"/>
    <col min="4871" max="4871" width="21.140625" style="858" customWidth="1"/>
    <col min="4872" max="4872" width="16.85546875" style="858" bestFit="1" customWidth="1"/>
    <col min="4873" max="4873" width="12.28515625" style="858" customWidth="1"/>
    <col min="4874" max="5115" width="10.7109375" style="858"/>
    <col min="5116" max="5116" width="15.140625" style="858" customWidth="1"/>
    <col min="5117" max="5117" width="74.28515625" style="858" customWidth="1"/>
    <col min="5118" max="5118" width="18" style="858" customWidth="1"/>
    <col min="5119" max="5119" width="17.140625" style="858" customWidth="1"/>
    <col min="5120" max="5120" width="22.42578125" style="858" customWidth="1"/>
    <col min="5121" max="5121" width="2.42578125" style="858" customWidth="1"/>
    <col min="5122" max="5122" width="21.28515625" style="858" customWidth="1"/>
    <col min="5123" max="5123" width="21.140625" style="858" customWidth="1"/>
    <col min="5124" max="5124" width="23" style="858" customWidth="1"/>
    <col min="5125" max="5125" width="21.140625" style="858" customWidth="1"/>
    <col min="5126" max="5126" width="17.42578125" style="858" customWidth="1"/>
    <col min="5127" max="5127" width="21.140625" style="858" customWidth="1"/>
    <col min="5128" max="5128" width="16.85546875" style="858" bestFit="1" customWidth="1"/>
    <col min="5129" max="5129" width="12.28515625" style="858" customWidth="1"/>
    <col min="5130" max="5371" width="10.7109375" style="858"/>
    <col min="5372" max="5372" width="15.140625" style="858" customWidth="1"/>
    <col min="5373" max="5373" width="74.28515625" style="858" customWidth="1"/>
    <col min="5374" max="5374" width="18" style="858" customWidth="1"/>
    <col min="5375" max="5375" width="17.140625" style="858" customWidth="1"/>
    <col min="5376" max="5376" width="22.42578125" style="858" customWidth="1"/>
    <col min="5377" max="5377" width="2.42578125" style="858" customWidth="1"/>
    <col min="5378" max="5378" width="21.28515625" style="858" customWidth="1"/>
    <col min="5379" max="5379" width="21.140625" style="858" customWidth="1"/>
    <col min="5380" max="5380" width="23" style="858" customWidth="1"/>
    <col min="5381" max="5381" width="21.140625" style="858" customWidth="1"/>
    <col min="5382" max="5382" width="17.42578125" style="858" customWidth="1"/>
    <col min="5383" max="5383" width="21.140625" style="858" customWidth="1"/>
    <col min="5384" max="5384" width="16.85546875" style="858" bestFit="1" customWidth="1"/>
    <col min="5385" max="5385" width="12.28515625" style="858" customWidth="1"/>
    <col min="5386" max="5627" width="10.7109375" style="858"/>
    <col min="5628" max="5628" width="15.140625" style="858" customWidth="1"/>
    <col min="5629" max="5629" width="74.28515625" style="858" customWidth="1"/>
    <col min="5630" max="5630" width="18" style="858" customWidth="1"/>
    <col min="5631" max="5631" width="17.140625" style="858" customWidth="1"/>
    <col min="5632" max="5632" width="22.42578125" style="858" customWidth="1"/>
    <col min="5633" max="5633" width="2.42578125" style="858" customWidth="1"/>
    <col min="5634" max="5634" width="21.28515625" style="858" customWidth="1"/>
    <col min="5635" max="5635" width="21.140625" style="858" customWidth="1"/>
    <col min="5636" max="5636" width="23" style="858" customWidth="1"/>
    <col min="5637" max="5637" width="21.140625" style="858" customWidth="1"/>
    <col min="5638" max="5638" width="17.42578125" style="858" customWidth="1"/>
    <col min="5639" max="5639" width="21.140625" style="858" customWidth="1"/>
    <col min="5640" max="5640" width="16.85546875" style="858" bestFit="1" customWidth="1"/>
    <col min="5641" max="5641" width="12.28515625" style="858" customWidth="1"/>
    <col min="5642" max="5883" width="10.7109375" style="858"/>
    <col min="5884" max="5884" width="15.140625" style="858" customWidth="1"/>
    <col min="5885" max="5885" width="74.28515625" style="858" customWidth="1"/>
    <col min="5886" max="5886" width="18" style="858" customWidth="1"/>
    <col min="5887" max="5887" width="17.140625" style="858" customWidth="1"/>
    <col min="5888" max="5888" width="22.42578125" style="858" customWidth="1"/>
    <col min="5889" max="5889" width="2.42578125" style="858" customWidth="1"/>
    <col min="5890" max="5890" width="21.28515625" style="858" customWidth="1"/>
    <col min="5891" max="5891" width="21.140625" style="858" customWidth="1"/>
    <col min="5892" max="5892" width="23" style="858" customWidth="1"/>
    <col min="5893" max="5893" width="21.140625" style="858" customWidth="1"/>
    <col min="5894" max="5894" width="17.42578125" style="858" customWidth="1"/>
    <col min="5895" max="5895" width="21.140625" style="858" customWidth="1"/>
    <col min="5896" max="5896" width="16.85546875" style="858" bestFit="1" customWidth="1"/>
    <col min="5897" max="5897" width="12.28515625" style="858" customWidth="1"/>
    <col min="5898" max="6139" width="10.7109375" style="858"/>
    <col min="6140" max="6140" width="15.140625" style="858" customWidth="1"/>
    <col min="6141" max="6141" width="74.28515625" style="858" customWidth="1"/>
    <col min="6142" max="6142" width="18" style="858" customWidth="1"/>
    <col min="6143" max="6143" width="17.140625" style="858" customWidth="1"/>
    <col min="6144" max="6144" width="22.42578125" style="858" customWidth="1"/>
    <col min="6145" max="6145" width="2.42578125" style="858" customWidth="1"/>
    <col min="6146" max="6146" width="21.28515625" style="858" customWidth="1"/>
    <col min="6147" max="6147" width="21.140625" style="858" customWidth="1"/>
    <col min="6148" max="6148" width="23" style="858" customWidth="1"/>
    <col min="6149" max="6149" width="21.140625" style="858" customWidth="1"/>
    <col min="6150" max="6150" width="17.42578125" style="858" customWidth="1"/>
    <col min="6151" max="6151" width="21.140625" style="858" customWidth="1"/>
    <col min="6152" max="6152" width="16.85546875" style="858" bestFit="1" customWidth="1"/>
    <col min="6153" max="6153" width="12.28515625" style="858" customWidth="1"/>
    <col min="6154" max="6395" width="10.7109375" style="858"/>
    <col min="6396" max="6396" width="15.140625" style="858" customWidth="1"/>
    <col min="6397" max="6397" width="74.28515625" style="858" customWidth="1"/>
    <col min="6398" max="6398" width="18" style="858" customWidth="1"/>
    <col min="6399" max="6399" width="17.140625" style="858" customWidth="1"/>
    <col min="6400" max="6400" width="22.42578125" style="858" customWidth="1"/>
    <col min="6401" max="6401" width="2.42578125" style="858" customWidth="1"/>
    <col min="6402" max="6402" width="21.28515625" style="858" customWidth="1"/>
    <col min="6403" max="6403" width="21.140625" style="858" customWidth="1"/>
    <col min="6404" max="6404" width="23" style="858" customWidth="1"/>
    <col min="6405" max="6405" width="21.140625" style="858" customWidth="1"/>
    <col min="6406" max="6406" width="17.42578125" style="858" customWidth="1"/>
    <col min="6407" max="6407" width="21.140625" style="858" customWidth="1"/>
    <col min="6408" max="6408" width="16.85546875" style="858" bestFit="1" customWidth="1"/>
    <col min="6409" max="6409" width="12.28515625" style="858" customWidth="1"/>
    <col min="6410" max="6651" width="10.7109375" style="858"/>
    <col min="6652" max="6652" width="15.140625" style="858" customWidth="1"/>
    <col min="6653" max="6653" width="74.28515625" style="858" customWidth="1"/>
    <col min="6654" max="6654" width="18" style="858" customWidth="1"/>
    <col min="6655" max="6655" width="17.140625" style="858" customWidth="1"/>
    <col min="6656" max="6656" width="22.42578125" style="858" customWidth="1"/>
    <col min="6657" max="6657" width="2.42578125" style="858" customWidth="1"/>
    <col min="6658" max="6658" width="21.28515625" style="858" customWidth="1"/>
    <col min="6659" max="6659" width="21.140625" style="858" customWidth="1"/>
    <col min="6660" max="6660" width="23" style="858" customWidth="1"/>
    <col min="6661" max="6661" width="21.140625" style="858" customWidth="1"/>
    <col min="6662" max="6662" width="17.42578125" style="858" customWidth="1"/>
    <col min="6663" max="6663" width="21.140625" style="858" customWidth="1"/>
    <col min="6664" max="6664" width="16.85546875" style="858" bestFit="1" customWidth="1"/>
    <col min="6665" max="6665" width="12.28515625" style="858" customWidth="1"/>
    <col min="6666" max="6907" width="10.7109375" style="858"/>
    <col min="6908" max="6908" width="15.140625" style="858" customWidth="1"/>
    <col min="6909" max="6909" width="74.28515625" style="858" customWidth="1"/>
    <col min="6910" max="6910" width="18" style="858" customWidth="1"/>
    <col min="6911" max="6911" width="17.140625" style="858" customWidth="1"/>
    <col min="6912" max="6912" width="22.42578125" style="858" customWidth="1"/>
    <col min="6913" max="6913" width="2.42578125" style="858" customWidth="1"/>
    <col min="6914" max="6914" width="21.28515625" style="858" customWidth="1"/>
    <col min="6915" max="6915" width="21.140625" style="858" customWidth="1"/>
    <col min="6916" max="6916" width="23" style="858" customWidth="1"/>
    <col min="6917" max="6917" width="21.140625" style="858" customWidth="1"/>
    <col min="6918" max="6918" width="17.42578125" style="858" customWidth="1"/>
    <col min="6919" max="6919" width="21.140625" style="858" customWidth="1"/>
    <col min="6920" max="6920" width="16.85546875" style="858" bestFit="1" customWidth="1"/>
    <col min="6921" max="6921" width="12.28515625" style="858" customWidth="1"/>
    <col min="6922" max="7163" width="10.7109375" style="858"/>
    <col min="7164" max="7164" width="15.140625" style="858" customWidth="1"/>
    <col min="7165" max="7165" width="74.28515625" style="858" customWidth="1"/>
    <col min="7166" max="7166" width="18" style="858" customWidth="1"/>
    <col min="7167" max="7167" width="17.140625" style="858" customWidth="1"/>
    <col min="7168" max="7168" width="22.42578125" style="858" customWidth="1"/>
    <col min="7169" max="7169" width="2.42578125" style="858" customWidth="1"/>
    <col min="7170" max="7170" width="21.28515625" style="858" customWidth="1"/>
    <col min="7171" max="7171" width="21.140625" style="858" customWidth="1"/>
    <col min="7172" max="7172" width="23" style="858" customWidth="1"/>
    <col min="7173" max="7173" width="21.140625" style="858" customWidth="1"/>
    <col min="7174" max="7174" width="17.42578125" style="858" customWidth="1"/>
    <col min="7175" max="7175" width="21.140625" style="858" customWidth="1"/>
    <col min="7176" max="7176" width="16.85546875" style="858" bestFit="1" customWidth="1"/>
    <col min="7177" max="7177" width="12.28515625" style="858" customWidth="1"/>
    <col min="7178" max="7419" width="10.7109375" style="858"/>
    <col min="7420" max="7420" width="15.140625" style="858" customWidth="1"/>
    <col min="7421" max="7421" width="74.28515625" style="858" customWidth="1"/>
    <col min="7422" max="7422" width="18" style="858" customWidth="1"/>
    <col min="7423" max="7423" width="17.140625" style="858" customWidth="1"/>
    <col min="7424" max="7424" width="22.42578125" style="858" customWidth="1"/>
    <col min="7425" max="7425" width="2.42578125" style="858" customWidth="1"/>
    <col min="7426" max="7426" width="21.28515625" style="858" customWidth="1"/>
    <col min="7427" max="7427" width="21.140625" style="858" customWidth="1"/>
    <col min="7428" max="7428" width="23" style="858" customWidth="1"/>
    <col min="7429" max="7429" width="21.140625" style="858" customWidth="1"/>
    <col min="7430" max="7430" width="17.42578125" style="858" customWidth="1"/>
    <col min="7431" max="7431" width="21.140625" style="858" customWidth="1"/>
    <col min="7432" max="7432" width="16.85546875" style="858" bestFit="1" customWidth="1"/>
    <col min="7433" max="7433" width="12.28515625" style="858" customWidth="1"/>
    <col min="7434" max="7675" width="10.7109375" style="858"/>
    <col min="7676" max="7676" width="15.140625" style="858" customWidth="1"/>
    <col min="7677" max="7677" width="74.28515625" style="858" customWidth="1"/>
    <col min="7678" max="7678" width="18" style="858" customWidth="1"/>
    <col min="7679" max="7679" width="17.140625" style="858" customWidth="1"/>
    <col min="7680" max="7680" width="22.42578125" style="858" customWidth="1"/>
    <col min="7681" max="7681" width="2.42578125" style="858" customWidth="1"/>
    <col min="7682" max="7682" width="21.28515625" style="858" customWidth="1"/>
    <col min="7683" max="7683" width="21.140625" style="858" customWidth="1"/>
    <col min="7684" max="7684" width="23" style="858" customWidth="1"/>
    <col min="7685" max="7685" width="21.140625" style="858" customWidth="1"/>
    <col min="7686" max="7686" width="17.42578125" style="858" customWidth="1"/>
    <col min="7687" max="7687" width="21.140625" style="858" customWidth="1"/>
    <col min="7688" max="7688" width="16.85546875" style="858" bestFit="1" customWidth="1"/>
    <col min="7689" max="7689" width="12.28515625" style="858" customWidth="1"/>
    <col min="7690" max="7931" width="10.7109375" style="858"/>
    <col min="7932" max="7932" width="15.140625" style="858" customWidth="1"/>
    <col min="7933" max="7933" width="74.28515625" style="858" customWidth="1"/>
    <col min="7934" max="7934" width="18" style="858" customWidth="1"/>
    <col min="7935" max="7935" width="17.140625" style="858" customWidth="1"/>
    <col min="7936" max="7936" width="22.42578125" style="858" customWidth="1"/>
    <col min="7937" max="7937" width="2.42578125" style="858" customWidth="1"/>
    <col min="7938" max="7938" width="21.28515625" style="858" customWidth="1"/>
    <col min="7939" max="7939" width="21.140625" style="858" customWidth="1"/>
    <col min="7940" max="7940" width="23" style="858" customWidth="1"/>
    <col min="7941" max="7941" width="21.140625" style="858" customWidth="1"/>
    <col min="7942" max="7942" width="17.42578125" style="858" customWidth="1"/>
    <col min="7943" max="7943" width="21.140625" style="858" customWidth="1"/>
    <col min="7944" max="7944" width="16.85546875" style="858" bestFit="1" customWidth="1"/>
    <col min="7945" max="7945" width="12.28515625" style="858" customWidth="1"/>
    <col min="7946" max="8187" width="10.7109375" style="858"/>
    <col min="8188" max="8188" width="15.140625" style="858" customWidth="1"/>
    <col min="8189" max="8189" width="74.28515625" style="858" customWidth="1"/>
    <col min="8190" max="8190" width="18" style="858" customWidth="1"/>
    <col min="8191" max="8191" width="17.140625" style="858" customWidth="1"/>
    <col min="8192" max="8192" width="22.42578125" style="858" customWidth="1"/>
    <col min="8193" max="8193" width="2.42578125" style="858" customWidth="1"/>
    <col min="8194" max="8194" width="21.28515625" style="858" customWidth="1"/>
    <col min="8195" max="8195" width="21.140625" style="858" customWidth="1"/>
    <col min="8196" max="8196" width="23" style="858" customWidth="1"/>
    <col min="8197" max="8197" width="21.140625" style="858" customWidth="1"/>
    <col min="8198" max="8198" width="17.42578125" style="858" customWidth="1"/>
    <col min="8199" max="8199" width="21.140625" style="858" customWidth="1"/>
    <col min="8200" max="8200" width="16.85546875" style="858" bestFit="1" customWidth="1"/>
    <col min="8201" max="8201" width="12.28515625" style="858" customWidth="1"/>
    <col min="8202" max="8443" width="10.7109375" style="858"/>
    <col min="8444" max="8444" width="15.140625" style="858" customWidth="1"/>
    <col min="8445" max="8445" width="74.28515625" style="858" customWidth="1"/>
    <col min="8446" max="8446" width="18" style="858" customWidth="1"/>
    <col min="8447" max="8447" width="17.140625" style="858" customWidth="1"/>
    <col min="8448" max="8448" width="22.42578125" style="858" customWidth="1"/>
    <col min="8449" max="8449" width="2.42578125" style="858" customWidth="1"/>
    <col min="8450" max="8450" width="21.28515625" style="858" customWidth="1"/>
    <col min="8451" max="8451" width="21.140625" style="858" customWidth="1"/>
    <col min="8452" max="8452" width="23" style="858" customWidth="1"/>
    <col min="8453" max="8453" width="21.140625" style="858" customWidth="1"/>
    <col min="8454" max="8454" width="17.42578125" style="858" customWidth="1"/>
    <col min="8455" max="8455" width="21.140625" style="858" customWidth="1"/>
    <col min="8456" max="8456" width="16.85546875" style="858" bestFit="1" customWidth="1"/>
    <col min="8457" max="8457" width="12.28515625" style="858" customWidth="1"/>
    <col min="8458" max="8699" width="10.7109375" style="858"/>
    <col min="8700" max="8700" width="15.140625" style="858" customWidth="1"/>
    <col min="8701" max="8701" width="74.28515625" style="858" customWidth="1"/>
    <col min="8702" max="8702" width="18" style="858" customWidth="1"/>
    <col min="8703" max="8703" width="17.140625" style="858" customWidth="1"/>
    <col min="8704" max="8704" width="22.42578125" style="858" customWidth="1"/>
    <col min="8705" max="8705" width="2.42578125" style="858" customWidth="1"/>
    <col min="8706" max="8706" width="21.28515625" style="858" customWidth="1"/>
    <col min="8707" max="8707" width="21.140625" style="858" customWidth="1"/>
    <col min="8708" max="8708" width="23" style="858" customWidth="1"/>
    <col min="8709" max="8709" width="21.140625" style="858" customWidth="1"/>
    <col min="8710" max="8710" width="17.42578125" style="858" customWidth="1"/>
    <col min="8711" max="8711" width="21.140625" style="858" customWidth="1"/>
    <col min="8712" max="8712" width="16.85546875" style="858" bestFit="1" customWidth="1"/>
    <col min="8713" max="8713" width="12.28515625" style="858" customWidth="1"/>
    <col min="8714" max="8955" width="10.7109375" style="858"/>
    <col min="8956" max="8956" width="15.140625" style="858" customWidth="1"/>
    <col min="8957" max="8957" width="74.28515625" style="858" customWidth="1"/>
    <col min="8958" max="8958" width="18" style="858" customWidth="1"/>
    <col min="8959" max="8959" width="17.140625" style="858" customWidth="1"/>
    <col min="8960" max="8960" width="22.42578125" style="858" customWidth="1"/>
    <col min="8961" max="8961" width="2.42578125" style="858" customWidth="1"/>
    <col min="8962" max="8962" width="21.28515625" style="858" customWidth="1"/>
    <col min="8963" max="8963" width="21.140625" style="858" customWidth="1"/>
    <col min="8964" max="8964" width="23" style="858" customWidth="1"/>
    <col min="8965" max="8965" width="21.140625" style="858" customWidth="1"/>
    <col min="8966" max="8966" width="17.42578125" style="858" customWidth="1"/>
    <col min="8967" max="8967" width="21.140625" style="858" customWidth="1"/>
    <col min="8968" max="8968" width="16.85546875" style="858" bestFit="1" customWidth="1"/>
    <col min="8969" max="8969" width="12.28515625" style="858" customWidth="1"/>
    <col min="8970" max="9211" width="10.7109375" style="858"/>
    <col min="9212" max="9212" width="15.140625" style="858" customWidth="1"/>
    <col min="9213" max="9213" width="74.28515625" style="858" customWidth="1"/>
    <col min="9214" max="9214" width="18" style="858" customWidth="1"/>
    <col min="9215" max="9215" width="17.140625" style="858" customWidth="1"/>
    <col min="9216" max="9216" width="22.42578125" style="858" customWidth="1"/>
    <col min="9217" max="9217" width="2.42578125" style="858" customWidth="1"/>
    <col min="9218" max="9218" width="21.28515625" style="858" customWidth="1"/>
    <col min="9219" max="9219" width="21.140625" style="858" customWidth="1"/>
    <col min="9220" max="9220" width="23" style="858" customWidth="1"/>
    <col min="9221" max="9221" width="21.140625" style="858" customWidth="1"/>
    <col min="9222" max="9222" width="17.42578125" style="858" customWidth="1"/>
    <col min="9223" max="9223" width="21.140625" style="858" customWidth="1"/>
    <col min="9224" max="9224" width="16.85546875" style="858" bestFit="1" customWidth="1"/>
    <col min="9225" max="9225" width="12.28515625" style="858" customWidth="1"/>
    <col min="9226" max="9467" width="10.7109375" style="858"/>
    <col min="9468" max="9468" width="15.140625" style="858" customWidth="1"/>
    <col min="9469" max="9469" width="74.28515625" style="858" customWidth="1"/>
    <col min="9470" max="9470" width="18" style="858" customWidth="1"/>
    <col min="9471" max="9471" width="17.140625" style="858" customWidth="1"/>
    <col min="9472" max="9472" width="22.42578125" style="858" customWidth="1"/>
    <col min="9473" max="9473" width="2.42578125" style="858" customWidth="1"/>
    <col min="9474" max="9474" width="21.28515625" style="858" customWidth="1"/>
    <col min="9475" max="9475" width="21.140625" style="858" customWidth="1"/>
    <col min="9476" max="9476" width="23" style="858" customWidth="1"/>
    <col min="9477" max="9477" width="21.140625" style="858" customWidth="1"/>
    <col min="9478" max="9478" width="17.42578125" style="858" customWidth="1"/>
    <col min="9479" max="9479" width="21.140625" style="858" customWidth="1"/>
    <col min="9480" max="9480" width="16.85546875" style="858" bestFit="1" customWidth="1"/>
    <col min="9481" max="9481" width="12.28515625" style="858" customWidth="1"/>
    <col min="9482" max="9723" width="10.7109375" style="858"/>
    <col min="9724" max="9724" width="15.140625" style="858" customWidth="1"/>
    <col min="9725" max="9725" width="74.28515625" style="858" customWidth="1"/>
    <col min="9726" max="9726" width="18" style="858" customWidth="1"/>
    <col min="9727" max="9727" width="17.140625" style="858" customWidth="1"/>
    <col min="9728" max="9728" width="22.42578125" style="858" customWidth="1"/>
    <col min="9729" max="9729" width="2.42578125" style="858" customWidth="1"/>
    <col min="9730" max="9730" width="21.28515625" style="858" customWidth="1"/>
    <col min="9731" max="9731" width="21.140625" style="858" customWidth="1"/>
    <col min="9732" max="9732" width="23" style="858" customWidth="1"/>
    <col min="9733" max="9733" width="21.140625" style="858" customWidth="1"/>
    <col min="9734" max="9734" width="17.42578125" style="858" customWidth="1"/>
    <col min="9735" max="9735" width="21.140625" style="858" customWidth="1"/>
    <col min="9736" max="9736" width="16.85546875" style="858" bestFit="1" customWidth="1"/>
    <col min="9737" max="9737" width="12.28515625" style="858" customWidth="1"/>
    <col min="9738" max="9979" width="10.7109375" style="858"/>
    <col min="9980" max="9980" width="15.140625" style="858" customWidth="1"/>
    <col min="9981" max="9981" width="74.28515625" style="858" customWidth="1"/>
    <col min="9982" max="9982" width="18" style="858" customWidth="1"/>
    <col min="9983" max="9983" width="17.140625" style="858" customWidth="1"/>
    <col min="9984" max="9984" width="22.42578125" style="858" customWidth="1"/>
    <col min="9985" max="9985" width="2.42578125" style="858" customWidth="1"/>
    <col min="9986" max="9986" width="21.28515625" style="858" customWidth="1"/>
    <col min="9987" max="9987" width="21.140625" style="858" customWidth="1"/>
    <col min="9988" max="9988" width="23" style="858" customWidth="1"/>
    <col min="9989" max="9989" width="21.140625" style="858" customWidth="1"/>
    <col min="9990" max="9990" width="17.42578125" style="858" customWidth="1"/>
    <col min="9991" max="9991" width="21.140625" style="858" customWidth="1"/>
    <col min="9992" max="9992" width="16.85546875" style="858" bestFit="1" customWidth="1"/>
    <col min="9993" max="9993" width="12.28515625" style="858" customWidth="1"/>
    <col min="9994" max="10235" width="10.7109375" style="858"/>
    <col min="10236" max="10236" width="15.140625" style="858" customWidth="1"/>
    <col min="10237" max="10237" width="74.28515625" style="858" customWidth="1"/>
    <col min="10238" max="10238" width="18" style="858" customWidth="1"/>
    <col min="10239" max="10239" width="17.140625" style="858" customWidth="1"/>
    <col min="10240" max="10240" width="22.42578125" style="858" customWidth="1"/>
    <col min="10241" max="10241" width="2.42578125" style="858" customWidth="1"/>
    <col min="10242" max="10242" width="21.28515625" style="858" customWidth="1"/>
    <col min="10243" max="10243" width="21.140625" style="858" customWidth="1"/>
    <col min="10244" max="10244" width="23" style="858" customWidth="1"/>
    <col min="10245" max="10245" width="21.140625" style="858" customWidth="1"/>
    <col min="10246" max="10246" width="17.42578125" style="858" customWidth="1"/>
    <col min="10247" max="10247" width="21.140625" style="858" customWidth="1"/>
    <col min="10248" max="10248" width="16.85546875" style="858" bestFit="1" customWidth="1"/>
    <col min="10249" max="10249" width="12.28515625" style="858" customWidth="1"/>
    <col min="10250" max="10491" width="10.7109375" style="858"/>
    <col min="10492" max="10492" width="15.140625" style="858" customWidth="1"/>
    <col min="10493" max="10493" width="74.28515625" style="858" customWidth="1"/>
    <col min="10494" max="10494" width="18" style="858" customWidth="1"/>
    <col min="10495" max="10495" width="17.140625" style="858" customWidth="1"/>
    <col min="10496" max="10496" width="22.42578125" style="858" customWidth="1"/>
    <col min="10497" max="10497" width="2.42578125" style="858" customWidth="1"/>
    <col min="10498" max="10498" width="21.28515625" style="858" customWidth="1"/>
    <col min="10499" max="10499" width="21.140625" style="858" customWidth="1"/>
    <col min="10500" max="10500" width="23" style="858" customWidth="1"/>
    <col min="10501" max="10501" width="21.140625" style="858" customWidth="1"/>
    <col min="10502" max="10502" width="17.42578125" style="858" customWidth="1"/>
    <col min="10503" max="10503" width="21.140625" style="858" customWidth="1"/>
    <col min="10504" max="10504" width="16.85546875" style="858" bestFit="1" customWidth="1"/>
    <col min="10505" max="10505" width="12.28515625" style="858" customWidth="1"/>
    <col min="10506" max="10747" width="10.7109375" style="858"/>
    <col min="10748" max="10748" width="15.140625" style="858" customWidth="1"/>
    <col min="10749" max="10749" width="74.28515625" style="858" customWidth="1"/>
    <col min="10750" max="10750" width="18" style="858" customWidth="1"/>
    <col min="10751" max="10751" width="17.140625" style="858" customWidth="1"/>
    <col min="10752" max="10752" width="22.42578125" style="858" customWidth="1"/>
    <col min="10753" max="10753" width="2.42578125" style="858" customWidth="1"/>
    <col min="10754" max="10754" width="21.28515625" style="858" customWidth="1"/>
    <col min="10755" max="10755" width="21.140625" style="858" customWidth="1"/>
    <col min="10756" max="10756" width="23" style="858" customWidth="1"/>
    <col min="10757" max="10757" width="21.140625" style="858" customWidth="1"/>
    <col min="10758" max="10758" width="17.42578125" style="858" customWidth="1"/>
    <col min="10759" max="10759" width="21.140625" style="858" customWidth="1"/>
    <col min="10760" max="10760" width="16.85546875" style="858" bestFit="1" customWidth="1"/>
    <col min="10761" max="10761" width="12.28515625" style="858" customWidth="1"/>
    <col min="10762" max="11003" width="10.7109375" style="858"/>
    <col min="11004" max="11004" width="15.140625" style="858" customWidth="1"/>
    <col min="11005" max="11005" width="74.28515625" style="858" customWidth="1"/>
    <col min="11006" max="11006" width="18" style="858" customWidth="1"/>
    <col min="11007" max="11007" width="17.140625" style="858" customWidth="1"/>
    <col min="11008" max="11008" width="22.42578125" style="858" customWidth="1"/>
    <col min="11009" max="11009" width="2.42578125" style="858" customWidth="1"/>
    <col min="11010" max="11010" width="21.28515625" style="858" customWidth="1"/>
    <col min="11011" max="11011" width="21.140625" style="858" customWidth="1"/>
    <col min="11012" max="11012" width="23" style="858" customWidth="1"/>
    <col min="11013" max="11013" width="21.140625" style="858" customWidth="1"/>
    <col min="11014" max="11014" width="17.42578125" style="858" customWidth="1"/>
    <col min="11015" max="11015" width="21.140625" style="858" customWidth="1"/>
    <col min="11016" max="11016" width="16.85546875" style="858" bestFit="1" customWidth="1"/>
    <col min="11017" max="11017" width="12.28515625" style="858" customWidth="1"/>
    <col min="11018" max="11259" width="10.7109375" style="858"/>
    <col min="11260" max="11260" width="15.140625" style="858" customWidth="1"/>
    <col min="11261" max="11261" width="74.28515625" style="858" customWidth="1"/>
    <col min="11262" max="11262" width="18" style="858" customWidth="1"/>
    <col min="11263" max="11263" width="17.140625" style="858" customWidth="1"/>
    <col min="11264" max="11264" width="22.42578125" style="858" customWidth="1"/>
    <col min="11265" max="11265" width="2.42578125" style="858" customWidth="1"/>
    <col min="11266" max="11266" width="21.28515625" style="858" customWidth="1"/>
    <col min="11267" max="11267" width="21.140625" style="858" customWidth="1"/>
    <col min="11268" max="11268" width="23" style="858" customWidth="1"/>
    <col min="11269" max="11269" width="21.140625" style="858" customWidth="1"/>
    <col min="11270" max="11270" width="17.42578125" style="858" customWidth="1"/>
    <col min="11271" max="11271" width="21.140625" style="858" customWidth="1"/>
    <col min="11272" max="11272" width="16.85546875" style="858" bestFit="1" customWidth="1"/>
    <col min="11273" max="11273" width="12.28515625" style="858" customWidth="1"/>
    <col min="11274" max="11515" width="10.7109375" style="858"/>
    <col min="11516" max="11516" width="15.140625" style="858" customWidth="1"/>
    <col min="11517" max="11517" width="74.28515625" style="858" customWidth="1"/>
    <col min="11518" max="11518" width="18" style="858" customWidth="1"/>
    <col min="11519" max="11519" width="17.140625" style="858" customWidth="1"/>
    <col min="11520" max="11520" width="22.42578125" style="858" customWidth="1"/>
    <col min="11521" max="11521" width="2.42578125" style="858" customWidth="1"/>
    <col min="11522" max="11522" width="21.28515625" style="858" customWidth="1"/>
    <col min="11523" max="11523" width="21.140625" style="858" customWidth="1"/>
    <col min="11524" max="11524" width="23" style="858" customWidth="1"/>
    <col min="11525" max="11525" width="21.140625" style="858" customWidth="1"/>
    <col min="11526" max="11526" width="17.42578125" style="858" customWidth="1"/>
    <col min="11527" max="11527" width="21.140625" style="858" customWidth="1"/>
    <col min="11528" max="11528" width="16.85546875" style="858" bestFit="1" customWidth="1"/>
    <col min="11529" max="11529" width="12.28515625" style="858" customWidth="1"/>
    <col min="11530" max="11771" width="10.7109375" style="858"/>
    <col min="11772" max="11772" width="15.140625" style="858" customWidth="1"/>
    <col min="11773" max="11773" width="74.28515625" style="858" customWidth="1"/>
    <col min="11774" max="11774" width="18" style="858" customWidth="1"/>
    <col min="11775" max="11775" width="17.140625" style="858" customWidth="1"/>
    <col min="11776" max="11776" width="22.42578125" style="858" customWidth="1"/>
    <col min="11777" max="11777" width="2.42578125" style="858" customWidth="1"/>
    <col min="11778" max="11778" width="21.28515625" style="858" customWidth="1"/>
    <col min="11779" max="11779" width="21.140625" style="858" customWidth="1"/>
    <col min="11780" max="11780" width="23" style="858" customWidth="1"/>
    <col min="11781" max="11781" width="21.140625" style="858" customWidth="1"/>
    <col min="11782" max="11782" width="17.42578125" style="858" customWidth="1"/>
    <col min="11783" max="11783" width="21.140625" style="858" customWidth="1"/>
    <col min="11784" max="11784" width="16.85546875" style="858" bestFit="1" customWidth="1"/>
    <col min="11785" max="11785" width="12.28515625" style="858" customWidth="1"/>
    <col min="11786" max="12027" width="10.7109375" style="858"/>
    <col min="12028" max="12028" width="15.140625" style="858" customWidth="1"/>
    <col min="12029" max="12029" width="74.28515625" style="858" customWidth="1"/>
    <col min="12030" max="12030" width="18" style="858" customWidth="1"/>
    <col min="12031" max="12031" width="17.140625" style="858" customWidth="1"/>
    <col min="12032" max="12032" width="22.42578125" style="858" customWidth="1"/>
    <col min="12033" max="12033" width="2.42578125" style="858" customWidth="1"/>
    <col min="12034" max="12034" width="21.28515625" style="858" customWidth="1"/>
    <col min="12035" max="12035" width="21.140625" style="858" customWidth="1"/>
    <col min="12036" max="12036" width="23" style="858" customWidth="1"/>
    <col min="12037" max="12037" width="21.140625" style="858" customWidth="1"/>
    <col min="12038" max="12038" width="17.42578125" style="858" customWidth="1"/>
    <col min="12039" max="12039" width="21.140625" style="858" customWidth="1"/>
    <col min="12040" max="12040" width="16.85546875" style="858" bestFit="1" customWidth="1"/>
    <col min="12041" max="12041" width="12.28515625" style="858" customWidth="1"/>
    <col min="12042" max="12283" width="10.7109375" style="858"/>
    <col min="12284" max="12284" width="15.140625" style="858" customWidth="1"/>
    <col min="12285" max="12285" width="74.28515625" style="858" customWidth="1"/>
    <col min="12286" max="12286" width="18" style="858" customWidth="1"/>
    <col min="12287" max="12287" width="17.140625" style="858" customWidth="1"/>
    <col min="12288" max="12288" width="22.42578125" style="858" customWidth="1"/>
    <col min="12289" max="12289" width="2.42578125" style="858" customWidth="1"/>
    <col min="12290" max="12290" width="21.28515625" style="858" customWidth="1"/>
    <col min="12291" max="12291" width="21.140625" style="858" customWidth="1"/>
    <col min="12292" max="12292" width="23" style="858" customWidth="1"/>
    <col min="12293" max="12293" width="21.140625" style="858" customWidth="1"/>
    <col min="12294" max="12294" width="17.42578125" style="858" customWidth="1"/>
    <col min="12295" max="12295" width="21.140625" style="858" customWidth="1"/>
    <col min="12296" max="12296" width="16.85546875" style="858" bestFit="1" customWidth="1"/>
    <col min="12297" max="12297" width="12.28515625" style="858" customWidth="1"/>
    <col min="12298" max="12539" width="10.7109375" style="858"/>
    <col min="12540" max="12540" width="15.140625" style="858" customWidth="1"/>
    <col min="12541" max="12541" width="74.28515625" style="858" customWidth="1"/>
    <col min="12542" max="12542" width="18" style="858" customWidth="1"/>
    <col min="12543" max="12543" width="17.140625" style="858" customWidth="1"/>
    <col min="12544" max="12544" width="22.42578125" style="858" customWidth="1"/>
    <col min="12545" max="12545" width="2.42578125" style="858" customWidth="1"/>
    <col min="12546" max="12546" width="21.28515625" style="858" customWidth="1"/>
    <col min="12547" max="12547" width="21.140625" style="858" customWidth="1"/>
    <col min="12548" max="12548" width="23" style="858" customWidth="1"/>
    <col min="12549" max="12549" width="21.140625" style="858" customWidth="1"/>
    <col min="12550" max="12550" width="17.42578125" style="858" customWidth="1"/>
    <col min="12551" max="12551" width="21.140625" style="858" customWidth="1"/>
    <col min="12552" max="12552" width="16.85546875" style="858" bestFit="1" customWidth="1"/>
    <col min="12553" max="12553" width="12.28515625" style="858" customWidth="1"/>
    <col min="12554" max="12795" width="10.7109375" style="858"/>
    <col min="12796" max="12796" width="15.140625" style="858" customWidth="1"/>
    <col min="12797" max="12797" width="74.28515625" style="858" customWidth="1"/>
    <col min="12798" max="12798" width="18" style="858" customWidth="1"/>
    <col min="12799" max="12799" width="17.140625" style="858" customWidth="1"/>
    <col min="12800" max="12800" width="22.42578125" style="858" customWidth="1"/>
    <col min="12801" max="12801" width="2.42578125" style="858" customWidth="1"/>
    <col min="12802" max="12802" width="21.28515625" style="858" customWidth="1"/>
    <col min="12803" max="12803" width="21.140625" style="858" customWidth="1"/>
    <col min="12804" max="12804" width="23" style="858" customWidth="1"/>
    <col min="12805" max="12805" width="21.140625" style="858" customWidth="1"/>
    <col min="12806" max="12806" width="17.42578125" style="858" customWidth="1"/>
    <col min="12807" max="12807" width="21.140625" style="858" customWidth="1"/>
    <col min="12808" max="12808" width="16.85546875" style="858" bestFit="1" customWidth="1"/>
    <col min="12809" max="12809" width="12.28515625" style="858" customWidth="1"/>
    <col min="12810" max="13051" width="10.7109375" style="858"/>
    <col min="13052" max="13052" width="15.140625" style="858" customWidth="1"/>
    <col min="13053" max="13053" width="74.28515625" style="858" customWidth="1"/>
    <col min="13054" max="13054" width="18" style="858" customWidth="1"/>
    <col min="13055" max="13055" width="17.140625" style="858" customWidth="1"/>
    <col min="13056" max="13056" width="22.42578125" style="858" customWidth="1"/>
    <col min="13057" max="13057" width="2.42578125" style="858" customWidth="1"/>
    <col min="13058" max="13058" width="21.28515625" style="858" customWidth="1"/>
    <col min="13059" max="13059" width="21.140625" style="858" customWidth="1"/>
    <col min="13060" max="13060" width="23" style="858" customWidth="1"/>
    <col min="13061" max="13061" width="21.140625" style="858" customWidth="1"/>
    <col min="13062" max="13062" width="17.42578125" style="858" customWidth="1"/>
    <col min="13063" max="13063" width="21.140625" style="858" customWidth="1"/>
    <col min="13064" max="13064" width="16.85546875" style="858" bestFit="1" customWidth="1"/>
    <col min="13065" max="13065" width="12.28515625" style="858" customWidth="1"/>
    <col min="13066" max="13307" width="10.7109375" style="858"/>
    <col min="13308" max="13308" width="15.140625" style="858" customWidth="1"/>
    <col min="13309" max="13309" width="74.28515625" style="858" customWidth="1"/>
    <col min="13310" max="13310" width="18" style="858" customWidth="1"/>
    <col min="13311" max="13311" width="17.140625" style="858" customWidth="1"/>
    <col min="13312" max="13312" width="22.42578125" style="858" customWidth="1"/>
    <col min="13313" max="13313" width="2.42578125" style="858" customWidth="1"/>
    <col min="13314" max="13314" width="21.28515625" style="858" customWidth="1"/>
    <col min="13315" max="13315" width="21.140625" style="858" customWidth="1"/>
    <col min="13316" max="13316" width="23" style="858" customWidth="1"/>
    <col min="13317" max="13317" width="21.140625" style="858" customWidth="1"/>
    <col min="13318" max="13318" width="17.42578125" style="858" customWidth="1"/>
    <col min="13319" max="13319" width="21.140625" style="858" customWidth="1"/>
    <col min="13320" max="13320" width="16.85546875" style="858" bestFit="1" customWidth="1"/>
    <col min="13321" max="13321" width="12.28515625" style="858" customWidth="1"/>
    <col min="13322" max="13563" width="10.7109375" style="858"/>
    <col min="13564" max="13564" width="15.140625" style="858" customWidth="1"/>
    <col min="13565" max="13565" width="74.28515625" style="858" customWidth="1"/>
    <col min="13566" max="13566" width="18" style="858" customWidth="1"/>
    <col min="13567" max="13567" width="17.140625" style="858" customWidth="1"/>
    <col min="13568" max="13568" width="22.42578125" style="858" customWidth="1"/>
    <col min="13569" max="13569" width="2.42578125" style="858" customWidth="1"/>
    <col min="13570" max="13570" width="21.28515625" style="858" customWidth="1"/>
    <col min="13571" max="13571" width="21.140625" style="858" customWidth="1"/>
    <col min="13572" max="13572" width="23" style="858" customWidth="1"/>
    <col min="13573" max="13573" width="21.140625" style="858" customWidth="1"/>
    <col min="13574" max="13574" width="17.42578125" style="858" customWidth="1"/>
    <col min="13575" max="13575" width="21.140625" style="858" customWidth="1"/>
    <col min="13576" max="13576" width="16.85546875" style="858" bestFit="1" customWidth="1"/>
    <col min="13577" max="13577" width="12.28515625" style="858" customWidth="1"/>
    <col min="13578" max="13819" width="10.7109375" style="858"/>
    <col min="13820" max="13820" width="15.140625" style="858" customWidth="1"/>
    <col min="13821" max="13821" width="74.28515625" style="858" customWidth="1"/>
    <col min="13822" max="13822" width="18" style="858" customWidth="1"/>
    <col min="13823" max="13823" width="17.140625" style="858" customWidth="1"/>
    <col min="13824" max="13824" width="22.42578125" style="858" customWidth="1"/>
    <col min="13825" max="13825" width="2.42578125" style="858" customWidth="1"/>
    <col min="13826" max="13826" width="21.28515625" style="858" customWidth="1"/>
    <col min="13827" max="13827" width="21.140625" style="858" customWidth="1"/>
    <col min="13828" max="13828" width="23" style="858" customWidth="1"/>
    <col min="13829" max="13829" width="21.140625" style="858" customWidth="1"/>
    <col min="13830" max="13830" width="17.42578125" style="858" customWidth="1"/>
    <col min="13831" max="13831" width="21.140625" style="858" customWidth="1"/>
    <col min="13832" max="13832" width="16.85546875" style="858" bestFit="1" customWidth="1"/>
    <col min="13833" max="13833" width="12.28515625" style="858" customWidth="1"/>
    <col min="13834" max="14075" width="10.7109375" style="858"/>
    <col min="14076" max="14076" width="15.140625" style="858" customWidth="1"/>
    <col min="14077" max="14077" width="74.28515625" style="858" customWidth="1"/>
    <col min="14078" max="14078" width="18" style="858" customWidth="1"/>
    <col min="14079" max="14079" width="17.140625" style="858" customWidth="1"/>
    <col min="14080" max="14080" width="22.42578125" style="858" customWidth="1"/>
    <col min="14081" max="14081" width="2.42578125" style="858" customWidth="1"/>
    <col min="14082" max="14082" width="21.28515625" style="858" customWidth="1"/>
    <col min="14083" max="14083" width="21.140625" style="858" customWidth="1"/>
    <col min="14084" max="14084" width="23" style="858" customWidth="1"/>
    <col min="14085" max="14085" width="21.140625" style="858" customWidth="1"/>
    <col min="14086" max="14086" width="17.42578125" style="858" customWidth="1"/>
    <col min="14087" max="14087" width="21.140625" style="858" customWidth="1"/>
    <col min="14088" max="14088" width="16.85546875" style="858" bestFit="1" customWidth="1"/>
    <col min="14089" max="14089" width="12.28515625" style="858" customWidth="1"/>
    <col min="14090" max="14331" width="10.7109375" style="858"/>
    <col min="14332" max="14332" width="15.140625" style="858" customWidth="1"/>
    <col min="14333" max="14333" width="74.28515625" style="858" customWidth="1"/>
    <col min="14334" max="14334" width="18" style="858" customWidth="1"/>
    <col min="14335" max="14335" width="17.140625" style="858" customWidth="1"/>
    <col min="14336" max="14336" width="22.42578125" style="858" customWidth="1"/>
    <col min="14337" max="14337" width="2.42578125" style="858" customWidth="1"/>
    <col min="14338" max="14338" width="21.28515625" style="858" customWidth="1"/>
    <col min="14339" max="14339" width="21.140625" style="858" customWidth="1"/>
    <col min="14340" max="14340" width="23" style="858" customWidth="1"/>
    <col min="14341" max="14341" width="21.140625" style="858" customWidth="1"/>
    <col min="14342" max="14342" width="17.42578125" style="858" customWidth="1"/>
    <col min="14343" max="14343" width="21.140625" style="858" customWidth="1"/>
    <col min="14344" max="14344" width="16.85546875" style="858" bestFit="1" customWidth="1"/>
    <col min="14345" max="14345" width="12.28515625" style="858" customWidth="1"/>
    <col min="14346" max="14587" width="10.7109375" style="858"/>
    <col min="14588" max="14588" width="15.140625" style="858" customWidth="1"/>
    <col min="14589" max="14589" width="74.28515625" style="858" customWidth="1"/>
    <col min="14590" max="14590" width="18" style="858" customWidth="1"/>
    <col min="14591" max="14591" width="17.140625" style="858" customWidth="1"/>
    <col min="14592" max="14592" width="22.42578125" style="858" customWidth="1"/>
    <col min="14593" max="14593" width="2.42578125" style="858" customWidth="1"/>
    <col min="14594" max="14594" width="21.28515625" style="858" customWidth="1"/>
    <col min="14595" max="14595" width="21.140625" style="858" customWidth="1"/>
    <col min="14596" max="14596" width="23" style="858" customWidth="1"/>
    <col min="14597" max="14597" width="21.140625" style="858" customWidth="1"/>
    <col min="14598" max="14598" width="17.42578125" style="858" customWidth="1"/>
    <col min="14599" max="14599" width="21.140625" style="858" customWidth="1"/>
    <col min="14600" max="14600" width="16.85546875" style="858" bestFit="1" customWidth="1"/>
    <col min="14601" max="14601" width="12.28515625" style="858" customWidth="1"/>
    <col min="14602" max="14843" width="10.7109375" style="858"/>
    <col min="14844" max="14844" width="15.140625" style="858" customWidth="1"/>
    <col min="14845" max="14845" width="74.28515625" style="858" customWidth="1"/>
    <col min="14846" max="14846" width="18" style="858" customWidth="1"/>
    <col min="14847" max="14847" width="17.140625" style="858" customWidth="1"/>
    <col min="14848" max="14848" width="22.42578125" style="858" customWidth="1"/>
    <col min="14849" max="14849" width="2.42578125" style="858" customWidth="1"/>
    <col min="14850" max="14850" width="21.28515625" style="858" customWidth="1"/>
    <col min="14851" max="14851" width="21.140625" style="858" customWidth="1"/>
    <col min="14852" max="14852" width="23" style="858" customWidth="1"/>
    <col min="14853" max="14853" width="21.140625" style="858" customWidth="1"/>
    <col min="14854" max="14854" width="17.42578125" style="858" customWidth="1"/>
    <col min="14855" max="14855" width="21.140625" style="858" customWidth="1"/>
    <col min="14856" max="14856" width="16.85546875" style="858" bestFit="1" customWidth="1"/>
    <col min="14857" max="14857" width="12.28515625" style="858" customWidth="1"/>
    <col min="14858" max="15099" width="10.7109375" style="858"/>
    <col min="15100" max="15100" width="15.140625" style="858" customWidth="1"/>
    <col min="15101" max="15101" width="74.28515625" style="858" customWidth="1"/>
    <col min="15102" max="15102" width="18" style="858" customWidth="1"/>
    <col min="15103" max="15103" width="17.140625" style="858" customWidth="1"/>
    <col min="15104" max="15104" width="22.42578125" style="858" customWidth="1"/>
    <col min="15105" max="15105" width="2.42578125" style="858" customWidth="1"/>
    <col min="15106" max="15106" width="21.28515625" style="858" customWidth="1"/>
    <col min="15107" max="15107" width="21.140625" style="858" customWidth="1"/>
    <col min="15108" max="15108" width="23" style="858" customWidth="1"/>
    <col min="15109" max="15109" width="21.140625" style="858" customWidth="1"/>
    <col min="15110" max="15110" width="17.42578125" style="858" customWidth="1"/>
    <col min="15111" max="15111" width="21.140625" style="858" customWidth="1"/>
    <col min="15112" max="15112" width="16.85546875" style="858" bestFit="1" customWidth="1"/>
    <col min="15113" max="15113" width="12.28515625" style="858" customWidth="1"/>
    <col min="15114" max="15355" width="10.7109375" style="858"/>
    <col min="15356" max="15356" width="15.140625" style="858" customWidth="1"/>
    <col min="15357" max="15357" width="74.28515625" style="858" customWidth="1"/>
    <col min="15358" max="15358" width="18" style="858" customWidth="1"/>
    <col min="15359" max="15359" width="17.140625" style="858" customWidth="1"/>
    <col min="15360" max="15360" width="22.42578125" style="858" customWidth="1"/>
    <col min="15361" max="15361" width="2.42578125" style="858" customWidth="1"/>
    <col min="15362" max="15362" width="21.28515625" style="858" customWidth="1"/>
    <col min="15363" max="15363" width="21.140625" style="858" customWidth="1"/>
    <col min="15364" max="15364" width="23" style="858" customWidth="1"/>
    <col min="15365" max="15365" width="21.140625" style="858" customWidth="1"/>
    <col min="15366" max="15366" width="17.42578125" style="858" customWidth="1"/>
    <col min="15367" max="15367" width="21.140625" style="858" customWidth="1"/>
    <col min="15368" max="15368" width="16.85546875" style="858" bestFit="1" customWidth="1"/>
    <col min="15369" max="15369" width="12.28515625" style="858" customWidth="1"/>
    <col min="15370" max="15611" width="10.7109375" style="858"/>
    <col min="15612" max="15612" width="15.140625" style="858" customWidth="1"/>
    <col min="15613" max="15613" width="74.28515625" style="858" customWidth="1"/>
    <col min="15614" max="15614" width="18" style="858" customWidth="1"/>
    <col min="15615" max="15615" width="17.140625" style="858" customWidth="1"/>
    <col min="15616" max="15616" width="22.42578125" style="858" customWidth="1"/>
    <col min="15617" max="15617" width="2.42578125" style="858" customWidth="1"/>
    <col min="15618" max="15618" width="21.28515625" style="858" customWidth="1"/>
    <col min="15619" max="15619" width="21.140625" style="858" customWidth="1"/>
    <col min="15620" max="15620" width="23" style="858" customWidth="1"/>
    <col min="15621" max="15621" width="21.140625" style="858" customWidth="1"/>
    <col min="15622" max="15622" width="17.42578125" style="858" customWidth="1"/>
    <col min="15623" max="15623" width="21.140625" style="858" customWidth="1"/>
    <col min="15624" max="15624" width="16.85546875" style="858" bestFit="1" customWidth="1"/>
    <col min="15625" max="15625" width="12.28515625" style="858" customWidth="1"/>
    <col min="15626" max="15867" width="10.7109375" style="858"/>
    <col min="15868" max="15868" width="15.140625" style="858" customWidth="1"/>
    <col min="15869" max="15869" width="74.28515625" style="858" customWidth="1"/>
    <col min="15870" max="15870" width="18" style="858" customWidth="1"/>
    <col min="15871" max="15871" width="17.140625" style="858" customWidth="1"/>
    <col min="15872" max="15872" width="22.42578125" style="858" customWidth="1"/>
    <col min="15873" max="15873" width="2.42578125" style="858" customWidth="1"/>
    <col min="15874" max="15874" width="21.28515625" style="858" customWidth="1"/>
    <col min="15875" max="15875" width="21.140625" style="858" customWidth="1"/>
    <col min="15876" max="15876" width="23" style="858" customWidth="1"/>
    <col min="15877" max="15877" width="21.140625" style="858" customWidth="1"/>
    <col min="15878" max="15878" width="17.42578125" style="858" customWidth="1"/>
    <col min="15879" max="15879" width="21.140625" style="858" customWidth="1"/>
    <col min="15880" max="15880" width="16.85546875" style="858" bestFit="1" customWidth="1"/>
    <col min="15881" max="15881" width="12.28515625" style="858" customWidth="1"/>
    <col min="15882" max="16123" width="10.7109375" style="858"/>
    <col min="16124" max="16124" width="15.140625" style="858" customWidth="1"/>
    <col min="16125" max="16125" width="74.28515625" style="858" customWidth="1"/>
    <col min="16126" max="16126" width="18" style="858" customWidth="1"/>
    <col min="16127" max="16127" width="17.140625" style="858" customWidth="1"/>
    <col min="16128" max="16128" width="22.42578125" style="858" customWidth="1"/>
    <col min="16129" max="16129" width="2.42578125" style="858" customWidth="1"/>
    <col min="16130" max="16130" width="21.28515625" style="858" customWidth="1"/>
    <col min="16131" max="16131" width="21.140625" style="858" customWidth="1"/>
    <col min="16132" max="16132" width="23" style="858" customWidth="1"/>
    <col min="16133" max="16133" width="21.140625" style="858" customWidth="1"/>
    <col min="16134" max="16134" width="17.42578125" style="858" customWidth="1"/>
    <col min="16135" max="16135" width="21.140625" style="858" customWidth="1"/>
    <col min="16136" max="16136" width="16.85546875" style="858" bestFit="1" customWidth="1"/>
    <col min="16137" max="16137" width="12.28515625" style="858" customWidth="1"/>
    <col min="16138" max="16384" width="10.7109375" style="858"/>
  </cols>
  <sheetData>
    <row r="1" spans="1:12" x14ac:dyDescent="0.25">
      <c r="A1" s="873"/>
      <c r="B1" s="873"/>
      <c r="C1" s="873"/>
      <c r="D1" s="873"/>
      <c r="E1" s="873"/>
      <c r="F1" s="873"/>
      <c r="G1" s="873"/>
      <c r="H1" s="873"/>
      <c r="I1" s="857"/>
      <c r="J1" s="857"/>
      <c r="K1" s="857"/>
      <c r="L1" s="873"/>
    </row>
    <row r="2" spans="1:12" x14ac:dyDescent="0.25">
      <c r="A2" s="1729" t="s">
        <v>687</v>
      </c>
      <c r="B2" s="1729"/>
      <c r="C2" s="1729"/>
      <c r="D2" s="1729"/>
      <c r="E2" s="1729"/>
      <c r="F2" s="1729"/>
      <c r="G2" s="1730" t="s">
        <v>686</v>
      </c>
      <c r="H2" s="1730"/>
      <c r="I2" s="1730"/>
      <c r="J2" s="1730"/>
      <c r="K2" s="1730"/>
      <c r="L2" s="1730"/>
    </row>
    <row r="3" spans="1:12" ht="25.5" x14ac:dyDescent="0.25">
      <c r="A3" s="865" t="s">
        <v>693</v>
      </c>
      <c r="B3" s="866" t="s">
        <v>267</v>
      </c>
      <c r="C3" s="867" t="s">
        <v>694</v>
      </c>
      <c r="D3" s="1374" t="s">
        <v>5092</v>
      </c>
      <c r="E3" s="867" t="s">
        <v>695</v>
      </c>
      <c r="F3" s="868"/>
      <c r="G3" s="869" t="s">
        <v>696</v>
      </c>
      <c r="H3" s="867" t="s">
        <v>217</v>
      </c>
      <c r="I3" s="867" t="s">
        <v>697</v>
      </c>
      <c r="J3" s="1376" t="s">
        <v>5092</v>
      </c>
      <c r="K3" s="867" t="s">
        <v>243</v>
      </c>
      <c r="L3" s="867" t="s">
        <v>695</v>
      </c>
    </row>
    <row r="4" spans="1:12" x14ac:dyDescent="0.25">
      <c r="A4" s="911">
        <v>1302</v>
      </c>
      <c r="B4" s="873" t="s">
        <v>698</v>
      </c>
      <c r="C4" s="857">
        <v>0</v>
      </c>
      <c r="D4" s="857">
        <v>0</v>
      </c>
      <c r="E4" s="857">
        <f t="shared" ref="E4:E92" si="0">C4-D4</f>
        <v>0</v>
      </c>
      <c r="F4" s="868"/>
      <c r="G4" s="912">
        <v>20716.36</v>
      </c>
      <c r="H4" s="913">
        <f t="shared" ref="H4:H168" si="1">I4-G4</f>
        <v>0</v>
      </c>
      <c r="I4" s="913">
        <v>20716.36</v>
      </c>
      <c r="J4" s="912">
        <f t="shared" ref="J4:J90" si="2">D4</f>
        <v>0</v>
      </c>
      <c r="K4" s="913">
        <v>0</v>
      </c>
      <c r="L4" s="913">
        <f t="shared" ref="L4:L92" si="3">I4-J4-K4</f>
        <v>20716.36</v>
      </c>
    </row>
    <row r="5" spans="1:12" x14ac:dyDescent="0.25">
      <c r="A5" s="871">
        <v>1303</v>
      </c>
      <c r="B5" s="873" t="s">
        <v>699</v>
      </c>
      <c r="C5" s="913">
        <v>4210609.32</v>
      </c>
      <c r="D5" s="913">
        <v>1287691.5</v>
      </c>
      <c r="E5" s="913">
        <f t="shared" si="0"/>
        <v>2922917.8200000003</v>
      </c>
      <c r="F5" s="868"/>
      <c r="G5" s="913">
        <v>4210609.32</v>
      </c>
      <c r="H5" s="913">
        <f t="shared" si="1"/>
        <v>300000</v>
      </c>
      <c r="I5" s="913">
        <v>4510609.32</v>
      </c>
      <c r="J5" s="913">
        <f t="shared" si="2"/>
        <v>1287691.5</v>
      </c>
      <c r="K5" s="913">
        <v>0</v>
      </c>
      <c r="L5" s="913">
        <f t="shared" si="3"/>
        <v>3222917.8200000003</v>
      </c>
    </row>
    <row r="6" spans="1:12" x14ac:dyDescent="0.25">
      <c r="A6" s="871">
        <v>1307</v>
      </c>
      <c r="B6" s="873" t="s">
        <v>700</v>
      </c>
      <c r="C6" s="913">
        <v>5026601.5</v>
      </c>
      <c r="D6" s="913">
        <v>0</v>
      </c>
      <c r="E6" s="913">
        <f t="shared" si="0"/>
        <v>5026601.5</v>
      </c>
      <c r="F6" s="868"/>
      <c r="G6" s="913">
        <v>39934826.100000001</v>
      </c>
      <c r="H6" s="913">
        <f t="shared" si="1"/>
        <v>5026601.5</v>
      </c>
      <c r="I6" s="913">
        <v>44961427.600000001</v>
      </c>
      <c r="J6" s="913">
        <f t="shared" si="2"/>
        <v>0</v>
      </c>
      <c r="K6" s="913">
        <v>5026601.5</v>
      </c>
      <c r="L6" s="913">
        <f t="shared" si="3"/>
        <v>39934826.100000001</v>
      </c>
    </row>
    <row r="7" spans="1:12" x14ac:dyDescent="0.25">
      <c r="A7" s="871">
        <v>1308</v>
      </c>
      <c r="B7" s="873" t="s">
        <v>701</v>
      </c>
      <c r="C7" s="913">
        <v>2018352</v>
      </c>
      <c r="D7" s="913">
        <v>0</v>
      </c>
      <c r="E7" s="913">
        <f t="shared" si="0"/>
        <v>2018352</v>
      </c>
      <c r="F7" s="868"/>
      <c r="G7" s="913">
        <v>0</v>
      </c>
      <c r="H7" s="913">
        <f t="shared" si="1"/>
        <v>2018352</v>
      </c>
      <c r="I7" s="913">
        <v>2018352</v>
      </c>
      <c r="J7" s="913">
        <f t="shared" si="2"/>
        <v>0</v>
      </c>
      <c r="K7" s="913">
        <v>2018352</v>
      </c>
      <c r="L7" s="913">
        <f t="shared" si="3"/>
        <v>0</v>
      </c>
    </row>
    <row r="8" spans="1:12" x14ac:dyDescent="0.25">
      <c r="A8" s="871">
        <v>1309</v>
      </c>
      <c r="B8" s="873" t="s">
        <v>702</v>
      </c>
      <c r="C8" s="913">
        <v>0</v>
      </c>
      <c r="D8" s="913">
        <v>0</v>
      </c>
      <c r="E8" s="913">
        <f t="shared" si="0"/>
        <v>0</v>
      </c>
      <c r="F8" s="868"/>
      <c r="G8" s="913">
        <v>9395520.9000000004</v>
      </c>
      <c r="H8" s="913">
        <f t="shared" si="1"/>
        <v>0</v>
      </c>
      <c r="I8" s="913">
        <v>9395520.9000000004</v>
      </c>
      <c r="J8" s="913">
        <f t="shared" si="2"/>
        <v>0</v>
      </c>
      <c r="K8" s="913">
        <v>0</v>
      </c>
      <c r="L8" s="913">
        <f t="shared" si="3"/>
        <v>9395520.9000000004</v>
      </c>
    </row>
    <row r="9" spans="1:12" x14ac:dyDescent="0.25">
      <c r="A9" s="871">
        <v>1310</v>
      </c>
      <c r="B9" s="873" t="s">
        <v>703</v>
      </c>
      <c r="C9" s="913">
        <v>0</v>
      </c>
      <c r="D9" s="913">
        <v>0</v>
      </c>
      <c r="E9" s="913">
        <f t="shared" si="0"/>
        <v>0</v>
      </c>
      <c r="F9" s="868"/>
      <c r="G9" s="913">
        <v>5368714.75</v>
      </c>
      <c r="H9" s="913">
        <f t="shared" si="1"/>
        <v>0</v>
      </c>
      <c r="I9" s="913">
        <v>5368714.75</v>
      </c>
      <c r="J9" s="913">
        <f t="shared" si="2"/>
        <v>0</v>
      </c>
      <c r="K9" s="913">
        <v>0</v>
      </c>
      <c r="L9" s="913">
        <f t="shared" si="3"/>
        <v>5368714.75</v>
      </c>
    </row>
    <row r="10" spans="1:12" x14ac:dyDescent="0.25">
      <c r="A10" s="871">
        <v>1311</v>
      </c>
      <c r="B10" s="873" t="s">
        <v>704</v>
      </c>
      <c r="C10" s="913">
        <v>1355652039.4200001</v>
      </c>
      <c r="D10" s="913">
        <v>59942329.350000001</v>
      </c>
      <c r="E10" s="913">
        <f t="shared" si="0"/>
        <v>1295709710.0700002</v>
      </c>
      <c r="F10" s="868"/>
      <c r="G10" s="913">
        <v>1149469414.05</v>
      </c>
      <c r="H10" s="913">
        <f t="shared" si="1"/>
        <v>95663524.220000029</v>
      </c>
      <c r="I10" s="913">
        <v>1245132938.27</v>
      </c>
      <c r="J10" s="913">
        <f t="shared" si="2"/>
        <v>59942329.350000001</v>
      </c>
      <c r="K10" s="913">
        <v>87624078.269999996</v>
      </c>
      <c r="L10" s="913">
        <f t="shared" si="3"/>
        <v>1097566530.6500001</v>
      </c>
    </row>
    <row r="11" spans="1:12" x14ac:dyDescent="0.25">
      <c r="A11" s="871">
        <v>1317</v>
      </c>
      <c r="B11" s="873" t="s">
        <v>705</v>
      </c>
      <c r="C11" s="913">
        <v>75249756.200000003</v>
      </c>
      <c r="D11" s="913">
        <v>16879872.739999998</v>
      </c>
      <c r="E11" s="913">
        <f t="shared" si="0"/>
        <v>58369883.460000008</v>
      </c>
      <c r="F11" s="868"/>
      <c r="G11" s="913">
        <v>24588379.719999999</v>
      </c>
      <c r="H11" s="913">
        <f t="shared" si="1"/>
        <v>475000</v>
      </c>
      <c r="I11" s="913">
        <v>25063379.719999999</v>
      </c>
      <c r="J11" s="913">
        <f t="shared" si="2"/>
        <v>16879872.739999998</v>
      </c>
      <c r="K11" s="913">
        <v>0</v>
      </c>
      <c r="L11" s="913">
        <f t="shared" si="3"/>
        <v>8183506.9800000004</v>
      </c>
    </row>
    <row r="12" spans="1:12" x14ac:dyDescent="0.25">
      <c r="A12" s="871">
        <v>1319</v>
      </c>
      <c r="B12" s="873" t="s">
        <v>706</v>
      </c>
      <c r="C12" s="913">
        <v>0</v>
      </c>
      <c r="D12" s="913">
        <v>0</v>
      </c>
      <c r="E12" s="913">
        <f t="shared" si="0"/>
        <v>0</v>
      </c>
      <c r="F12" s="868"/>
      <c r="G12" s="913">
        <v>21000000</v>
      </c>
      <c r="H12" s="913">
        <f t="shared" si="1"/>
        <v>0</v>
      </c>
      <c r="I12" s="913">
        <v>21000000</v>
      </c>
      <c r="J12" s="913">
        <f t="shared" si="2"/>
        <v>0</v>
      </c>
      <c r="K12" s="913">
        <v>0</v>
      </c>
      <c r="L12" s="913">
        <f t="shared" si="3"/>
        <v>21000000</v>
      </c>
    </row>
    <row r="13" spans="1:12" x14ac:dyDescent="0.25">
      <c r="A13" s="871">
        <v>1322</v>
      </c>
      <c r="B13" s="873" t="s">
        <v>707</v>
      </c>
      <c r="C13" s="913">
        <v>0</v>
      </c>
      <c r="D13" s="913">
        <v>0</v>
      </c>
      <c r="E13" s="913">
        <f t="shared" si="0"/>
        <v>0</v>
      </c>
      <c r="F13" s="868"/>
      <c r="G13" s="913">
        <v>260602.12</v>
      </c>
      <c r="H13" s="913">
        <f t="shared" si="1"/>
        <v>0</v>
      </c>
      <c r="I13" s="913">
        <v>260602.12</v>
      </c>
      <c r="J13" s="913">
        <f t="shared" si="2"/>
        <v>0</v>
      </c>
      <c r="K13" s="913">
        <v>0</v>
      </c>
      <c r="L13" s="913">
        <f t="shared" si="3"/>
        <v>260602.12</v>
      </c>
    </row>
    <row r="14" spans="1:12" x14ac:dyDescent="0.25">
      <c r="A14" s="871">
        <v>1324</v>
      </c>
      <c r="B14" s="873" t="s">
        <v>708</v>
      </c>
      <c r="C14" s="913">
        <v>10000000</v>
      </c>
      <c r="D14" s="913">
        <v>28225</v>
      </c>
      <c r="E14" s="913">
        <f t="shared" si="0"/>
        <v>9971775</v>
      </c>
      <c r="F14" s="868"/>
      <c r="G14" s="913">
        <v>463151.23000000045</v>
      </c>
      <c r="H14" s="913">
        <f t="shared" si="1"/>
        <v>10282250</v>
      </c>
      <c r="I14" s="913">
        <v>10745401.23</v>
      </c>
      <c r="J14" s="913">
        <f t="shared" si="2"/>
        <v>28225</v>
      </c>
      <c r="K14" s="913">
        <v>10000000</v>
      </c>
      <c r="L14" s="913">
        <f t="shared" si="3"/>
        <v>717176.23000000045</v>
      </c>
    </row>
    <row r="15" spans="1:12" x14ac:dyDescent="0.25">
      <c r="A15" s="871">
        <v>1326</v>
      </c>
      <c r="B15" s="873" t="s">
        <v>709</v>
      </c>
      <c r="C15" s="913">
        <v>15017161.949999999</v>
      </c>
      <c r="D15" s="913">
        <v>3420605.32</v>
      </c>
      <c r="E15" s="913">
        <f t="shared" si="0"/>
        <v>11596556.629999999</v>
      </c>
      <c r="F15" s="868"/>
      <c r="G15" s="913">
        <v>2582524.5999999996</v>
      </c>
      <c r="H15" s="913">
        <f t="shared" si="1"/>
        <v>6806070</v>
      </c>
      <c r="I15" s="913">
        <v>9388594.5999999996</v>
      </c>
      <c r="J15" s="913">
        <f t="shared" si="2"/>
        <v>3420605.32</v>
      </c>
      <c r="K15" s="913">
        <v>484098.7</v>
      </c>
      <c r="L15" s="913">
        <f t="shared" si="3"/>
        <v>5483890.5799999991</v>
      </c>
    </row>
    <row r="16" spans="1:12" x14ac:dyDescent="0.25">
      <c r="A16" s="871">
        <v>1327</v>
      </c>
      <c r="B16" s="873" t="s">
        <v>710</v>
      </c>
      <c r="C16" s="913">
        <v>2753907.97</v>
      </c>
      <c r="D16" s="913">
        <v>0</v>
      </c>
      <c r="E16" s="913">
        <f t="shared" si="0"/>
        <v>2753907.97</v>
      </c>
      <c r="F16" s="868"/>
      <c r="G16" s="913">
        <v>253907.97</v>
      </c>
      <c r="H16" s="913">
        <f t="shared" si="1"/>
        <v>2500000</v>
      </c>
      <c r="I16" s="913">
        <v>2753907.97</v>
      </c>
      <c r="J16" s="913">
        <f t="shared" si="2"/>
        <v>0</v>
      </c>
      <c r="K16" s="913">
        <v>0</v>
      </c>
      <c r="L16" s="913">
        <f t="shared" si="3"/>
        <v>2753907.97</v>
      </c>
    </row>
    <row r="17" spans="1:12" x14ac:dyDescent="0.25">
      <c r="A17" s="871">
        <v>1328</v>
      </c>
      <c r="B17" s="873" t="s">
        <v>711</v>
      </c>
      <c r="C17" s="913">
        <v>12979310.449999999</v>
      </c>
      <c r="D17" s="913">
        <v>3553405.32</v>
      </c>
      <c r="E17" s="913">
        <f t="shared" si="0"/>
        <v>9425905.129999999</v>
      </c>
      <c r="F17" s="868"/>
      <c r="G17" s="913">
        <v>11439367.120000001</v>
      </c>
      <c r="H17" s="913">
        <f t="shared" si="1"/>
        <v>0</v>
      </c>
      <c r="I17" s="913">
        <v>11439367.119999999</v>
      </c>
      <c r="J17" s="913">
        <f t="shared" si="2"/>
        <v>3553405.32</v>
      </c>
      <c r="K17" s="913">
        <v>0</v>
      </c>
      <c r="L17" s="913">
        <f t="shared" si="3"/>
        <v>7885961.7999999989</v>
      </c>
    </row>
    <row r="18" spans="1:12" x14ac:dyDescent="0.25">
      <c r="A18" s="871">
        <v>1331</v>
      </c>
      <c r="B18" s="873" t="s">
        <v>712</v>
      </c>
      <c r="C18" s="913">
        <v>0</v>
      </c>
      <c r="D18" s="913">
        <v>0</v>
      </c>
      <c r="E18" s="913">
        <f t="shared" si="0"/>
        <v>0</v>
      </c>
      <c r="F18" s="868"/>
      <c r="G18" s="913">
        <v>584078.93999999994</v>
      </c>
      <c r="H18" s="913">
        <f t="shared" si="1"/>
        <v>0</v>
      </c>
      <c r="I18" s="913">
        <v>584078.93999999994</v>
      </c>
      <c r="J18" s="913">
        <f t="shared" si="2"/>
        <v>0</v>
      </c>
      <c r="K18" s="913">
        <v>0</v>
      </c>
      <c r="L18" s="913">
        <f t="shared" si="3"/>
        <v>584078.93999999994</v>
      </c>
    </row>
    <row r="19" spans="1:12" x14ac:dyDescent="0.25">
      <c r="A19" s="871">
        <v>1336</v>
      </c>
      <c r="B19" s="873" t="s">
        <v>713</v>
      </c>
      <c r="C19" s="913">
        <v>12151364.08</v>
      </c>
      <c r="D19" s="913">
        <v>1172211.72</v>
      </c>
      <c r="E19" s="913">
        <f t="shared" si="0"/>
        <v>10979152.359999999</v>
      </c>
      <c r="F19" s="868"/>
      <c r="G19" s="913">
        <v>951364.07999999984</v>
      </c>
      <c r="H19" s="913">
        <f t="shared" si="1"/>
        <v>11200000</v>
      </c>
      <c r="I19" s="913">
        <v>12151364.08</v>
      </c>
      <c r="J19" s="913">
        <f t="shared" si="2"/>
        <v>1172211.72</v>
      </c>
      <c r="K19" s="913">
        <v>0</v>
      </c>
      <c r="L19" s="913">
        <f t="shared" si="3"/>
        <v>10979152.359999999</v>
      </c>
    </row>
    <row r="20" spans="1:12" x14ac:dyDescent="0.25">
      <c r="A20" s="871">
        <v>1351</v>
      </c>
      <c r="B20" s="873" t="s">
        <v>714</v>
      </c>
      <c r="C20" s="913">
        <v>0</v>
      </c>
      <c r="D20" s="913">
        <v>0</v>
      </c>
      <c r="E20" s="913">
        <f t="shared" si="0"/>
        <v>0</v>
      </c>
      <c r="F20" s="868"/>
      <c r="G20" s="913">
        <v>1181729.72</v>
      </c>
      <c r="H20" s="913">
        <f t="shared" si="1"/>
        <v>0</v>
      </c>
      <c r="I20" s="913">
        <v>1181729.72</v>
      </c>
      <c r="J20" s="913">
        <f t="shared" si="2"/>
        <v>0</v>
      </c>
      <c r="K20" s="913">
        <v>0</v>
      </c>
      <c r="L20" s="913">
        <f t="shared" si="3"/>
        <v>1181729.72</v>
      </c>
    </row>
    <row r="21" spans="1:12" x14ac:dyDescent="0.25">
      <c r="A21" s="871">
        <v>1352</v>
      </c>
      <c r="B21" s="873" t="s">
        <v>715</v>
      </c>
      <c r="C21" s="913">
        <v>3703507.02</v>
      </c>
      <c r="D21" s="913">
        <v>0</v>
      </c>
      <c r="E21" s="913">
        <f t="shared" si="0"/>
        <v>3703507.02</v>
      </c>
      <c r="F21" s="868"/>
      <c r="G21" s="913">
        <v>1703507.02</v>
      </c>
      <c r="H21" s="913">
        <f t="shared" si="1"/>
        <v>0</v>
      </c>
      <c r="I21" s="913">
        <v>1703507.02</v>
      </c>
      <c r="J21" s="913">
        <f t="shared" si="2"/>
        <v>0</v>
      </c>
      <c r="K21" s="913">
        <v>0</v>
      </c>
      <c r="L21" s="913">
        <f t="shared" si="3"/>
        <v>1703507.02</v>
      </c>
    </row>
    <row r="22" spans="1:12" x14ac:dyDescent="0.25">
      <c r="A22" s="871">
        <v>1355</v>
      </c>
      <c r="B22" s="873" t="s">
        <v>716</v>
      </c>
      <c r="C22" s="913">
        <v>0</v>
      </c>
      <c r="D22" s="913">
        <v>0</v>
      </c>
      <c r="E22" s="913">
        <f t="shared" si="0"/>
        <v>0</v>
      </c>
      <c r="F22" s="868"/>
      <c r="G22" s="913">
        <v>192469241.24000001</v>
      </c>
      <c r="H22" s="913">
        <f t="shared" si="1"/>
        <v>0</v>
      </c>
      <c r="I22" s="913">
        <v>192469241.24000001</v>
      </c>
      <c r="J22" s="913">
        <f t="shared" si="2"/>
        <v>0</v>
      </c>
      <c r="K22" s="913">
        <v>0</v>
      </c>
      <c r="L22" s="913">
        <f t="shared" si="3"/>
        <v>192469241.24000001</v>
      </c>
    </row>
    <row r="23" spans="1:12" x14ac:dyDescent="0.25">
      <c r="A23" s="871">
        <v>1357</v>
      </c>
      <c r="B23" s="873" t="s">
        <v>717</v>
      </c>
      <c r="C23" s="913">
        <v>323174.32</v>
      </c>
      <c r="D23" s="913">
        <v>0</v>
      </c>
      <c r="E23" s="913">
        <f t="shared" si="0"/>
        <v>323174.32</v>
      </c>
      <c r="F23" s="868"/>
      <c r="G23" s="913">
        <v>2.0000000309664756E-2</v>
      </c>
      <c r="H23" s="913">
        <f t="shared" si="1"/>
        <v>323174.31999999972</v>
      </c>
      <c r="I23" s="913">
        <v>323174.34000000003</v>
      </c>
      <c r="J23" s="913">
        <f t="shared" si="2"/>
        <v>0</v>
      </c>
      <c r="K23" s="913">
        <v>323174.32</v>
      </c>
      <c r="L23" s="913">
        <f t="shared" si="3"/>
        <v>2.0000000018626451E-2</v>
      </c>
    </row>
    <row r="24" spans="1:12" x14ac:dyDescent="0.25">
      <c r="A24" s="871">
        <v>1358</v>
      </c>
      <c r="B24" s="873" t="s">
        <v>718</v>
      </c>
      <c r="C24" s="913">
        <v>25878144.48</v>
      </c>
      <c r="D24" s="913">
        <v>0</v>
      </c>
      <c r="E24" s="913">
        <f t="shared" si="0"/>
        <v>25878144.48</v>
      </c>
      <c r="F24" s="868"/>
      <c r="G24" s="913">
        <v>2036073.3999999985</v>
      </c>
      <c r="H24" s="913">
        <f t="shared" si="1"/>
        <v>25878144.48</v>
      </c>
      <c r="I24" s="913">
        <v>27914217.879999999</v>
      </c>
      <c r="J24" s="913">
        <f t="shared" si="2"/>
        <v>0</v>
      </c>
      <c r="K24" s="913">
        <v>25878144.48</v>
      </c>
      <c r="L24" s="913">
        <f t="shared" si="3"/>
        <v>2036073.3999999985</v>
      </c>
    </row>
    <row r="25" spans="1:12" x14ac:dyDescent="0.25">
      <c r="A25" s="871">
        <v>1390</v>
      </c>
      <c r="B25" s="873" t="s">
        <v>719</v>
      </c>
      <c r="C25" s="913">
        <v>0</v>
      </c>
      <c r="D25" s="913">
        <v>0</v>
      </c>
      <c r="E25" s="913">
        <f t="shared" si="0"/>
        <v>0</v>
      </c>
      <c r="F25" s="868"/>
      <c r="G25" s="913">
        <v>1746229.63</v>
      </c>
      <c r="H25" s="913">
        <f t="shared" si="1"/>
        <v>0</v>
      </c>
      <c r="I25" s="913">
        <v>1746229.63</v>
      </c>
      <c r="J25" s="913">
        <f t="shared" si="2"/>
        <v>0</v>
      </c>
      <c r="K25" s="913">
        <v>0</v>
      </c>
      <c r="L25" s="913">
        <f t="shared" si="3"/>
        <v>1746229.63</v>
      </c>
    </row>
    <row r="26" spans="1:12" x14ac:dyDescent="0.25">
      <c r="A26" s="871">
        <v>1391</v>
      </c>
      <c r="B26" s="873" t="s">
        <v>720</v>
      </c>
      <c r="C26" s="913">
        <v>0</v>
      </c>
      <c r="D26" s="913">
        <v>22067.8</v>
      </c>
      <c r="E26" s="913">
        <f t="shared" si="0"/>
        <v>-22067.8</v>
      </c>
      <c r="F26" s="868"/>
      <c r="G26" s="913">
        <v>230465.87000000011</v>
      </c>
      <c r="H26" s="913">
        <f t="shared" si="1"/>
        <v>0</v>
      </c>
      <c r="I26" s="913">
        <v>230465.87</v>
      </c>
      <c r="J26" s="913">
        <f t="shared" si="2"/>
        <v>22067.8</v>
      </c>
      <c r="K26" s="913">
        <v>0</v>
      </c>
      <c r="L26" s="913">
        <f t="shared" si="3"/>
        <v>208398.07</v>
      </c>
    </row>
    <row r="27" spans="1:12" x14ac:dyDescent="0.25">
      <c r="A27" s="871">
        <v>1402</v>
      </c>
      <c r="B27" s="873" t="s">
        <v>721</v>
      </c>
      <c r="C27" s="913">
        <v>0</v>
      </c>
      <c r="D27" s="913">
        <v>0</v>
      </c>
      <c r="E27" s="913">
        <f t="shared" si="0"/>
        <v>0</v>
      </c>
      <c r="F27" s="868"/>
      <c r="G27" s="913">
        <v>1202270</v>
      </c>
      <c r="H27" s="913">
        <f t="shared" si="1"/>
        <v>-23000</v>
      </c>
      <c r="I27" s="913">
        <v>1179270</v>
      </c>
      <c r="J27" s="913">
        <f t="shared" si="2"/>
        <v>0</v>
      </c>
      <c r="K27" s="913">
        <v>0</v>
      </c>
      <c r="L27" s="913">
        <f t="shared" si="3"/>
        <v>1179270</v>
      </c>
    </row>
    <row r="28" spans="1:12" x14ac:dyDescent="0.25">
      <c r="A28" s="871">
        <v>1408</v>
      </c>
      <c r="B28" s="873" t="s">
        <v>722</v>
      </c>
      <c r="C28" s="913">
        <v>0</v>
      </c>
      <c r="D28" s="913">
        <v>153491.43</v>
      </c>
      <c r="E28" s="913">
        <f t="shared" si="0"/>
        <v>-153491.43</v>
      </c>
      <c r="F28" s="868"/>
      <c r="G28" s="913">
        <v>2032630.09</v>
      </c>
      <c r="H28" s="913">
        <f t="shared" si="1"/>
        <v>1534914.36</v>
      </c>
      <c r="I28" s="913">
        <v>3567544.45</v>
      </c>
      <c r="J28" s="913">
        <f t="shared" si="2"/>
        <v>153491.43</v>
      </c>
      <c r="K28" s="913">
        <v>0</v>
      </c>
      <c r="L28" s="913">
        <f t="shared" si="3"/>
        <v>3414053.02</v>
      </c>
    </row>
    <row r="29" spans="1:12" x14ac:dyDescent="0.25">
      <c r="A29" s="871">
        <v>1411</v>
      </c>
      <c r="B29" s="873" t="s">
        <v>723</v>
      </c>
      <c r="C29" s="913">
        <v>0</v>
      </c>
      <c r="D29" s="913">
        <v>0</v>
      </c>
      <c r="E29" s="913">
        <f t="shared" si="0"/>
        <v>0</v>
      </c>
      <c r="F29" s="868"/>
      <c r="G29" s="913">
        <v>596049.55000000005</v>
      </c>
      <c r="H29" s="913">
        <f t="shared" si="1"/>
        <v>0</v>
      </c>
      <c r="I29" s="913">
        <v>596049.55000000005</v>
      </c>
      <c r="J29" s="913">
        <f t="shared" si="2"/>
        <v>0</v>
      </c>
      <c r="K29" s="913">
        <v>0</v>
      </c>
      <c r="L29" s="913">
        <f t="shared" si="3"/>
        <v>596049.55000000005</v>
      </c>
    </row>
    <row r="30" spans="1:12" x14ac:dyDescent="0.25">
      <c r="A30" s="871">
        <v>1412</v>
      </c>
      <c r="B30" s="873" t="s">
        <v>724</v>
      </c>
      <c r="C30" s="913">
        <v>0</v>
      </c>
      <c r="D30" s="913">
        <v>0</v>
      </c>
      <c r="E30" s="913">
        <f t="shared" si="0"/>
        <v>0</v>
      </c>
      <c r="F30" s="868"/>
      <c r="G30" s="913">
        <v>316378</v>
      </c>
      <c r="H30" s="913">
        <f t="shared" si="1"/>
        <v>0</v>
      </c>
      <c r="I30" s="913">
        <v>316378</v>
      </c>
      <c r="J30" s="913">
        <f t="shared" si="2"/>
        <v>0</v>
      </c>
      <c r="K30" s="913">
        <v>0</v>
      </c>
      <c r="L30" s="913">
        <f t="shared" si="3"/>
        <v>316378</v>
      </c>
    </row>
    <row r="31" spans="1:12" x14ac:dyDescent="0.25">
      <c r="A31" s="871">
        <v>1413</v>
      </c>
      <c r="B31" s="873" t="s">
        <v>725</v>
      </c>
      <c r="C31" s="913">
        <v>0</v>
      </c>
      <c r="D31" s="913">
        <v>0</v>
      </c>
      <c r="E31" s="913">
        <f t="shared" si="0"/>
        <v>0</v>
      </c>
      <c r="F31" s="868"/>
      <c r="G31" s="913">
        <v>97714.64</v>
      </c>
      <c r="H31" s="913">
        <f t="shared" si="1"/>
        <v>0</v>
      </c>
      <c r="I31" s="913">
        <v>97714.64</v>
      </c>
      <c r="J31" s="913">
        <f t="shared" si="2"/>
        <v>0</v>
      </c>
      <c r="K31" s="913">
        <v>0</v>
      </c>
      <c r="L31" s="913">
        <f t="shared" si="3"/>
        <v>97714.64</v>
      </c>
    </row>
    <row r="32" spans="1:12" x14ac:dyDescent="0.25">
      <c r="A32" s="871">
        <v>1416</v>
      </c>
      <c r="B32" s="873" t="s">
        <v>726</v>
      </c>
      <c r="C32" s="913">
        <v>5466666.5</v>
      </c>
      <c r="D32" s="913">
        <v>2268160</v>
      </c>
      <c r="E32" s="913">
        <f t="shared" si="0"/>
        <v>3198506.5</v>
      </c>
      <c r="F32" s="868"/>
      <c r="G32" s="913">
        <v>0</v>
      </c>
      <c r="H32" s="913">
        <f t="shared" si="1"/>
        <v>0</v>
      </c>
      <c r="I32" s="913">
        <v>0</v>
      </c>
      <c r="J32" s="913">
        <f t="shared" si="2"/>
        <v>2268160</v>
      </c>
      <c r="K32" s="913">
        <v>0</v>
      </c>
      <c r="L32" s="913">
        <f t="shared" si="3"/>
        <v>-2268160</v>
      </c>
    </row>
    <row r="33" spans="1:12" x14ac:dyDescent="0.25">
      <c r="A33" s="871">
        <v>1421</v>
      </c>
      <c r="B33" s="873" t="s">
        <v>727</v>
      </c>
      <c r="C33" s="913">
        <v>10300000</v>
      </c>
      <c r="D33" s="913">
        <v>4500068.0999999996</v>
      </c>
      <c r="E33" s="913">
        <f t="shared" si="0"/>
        <v>5799931.9000000004</v>
      </c>
      <c r="F33" s="868"/>
      <c r="G33" s="913">
        <v>0</v>
      </c>
      <c r="H33" s="913">
        <f t="shared" si="1"/>
        <v>10512900</v>
      </c>
      <c r="I33" s="913">
        <v>10512900</v>
      </c>
      <c r="J33" s="913">
        <f t="shared" si="2"/>
        <v>4500068.0999999996</v>
      </c>
      <c r="K33" s="913">
        <v>0</v>
      </c>
      <c r="L33" s="913">
        <f t="shared" si="3"/>
        <v>6012831.9000000004</v>
      </c>
    </row>
    <row r="34" spans="1:12" x14ac:dyDescent="0.25">
      <c r="A34" s="871">
        <v>1424</v>
      </c>
      <c r="B34" s="873" t="s">
        <v>728</v>
      </c>
      <c r="C34" s="913">
        <v>1975110.1</v>
      </c>
      <c r="D34" s="913">
        <v>560844.5</v>
      </c>
      <c r="E34" s="913">
        <f t="shared" si="0"/>
        <v>1414265.6</v>
      </c>
      <c r="F34" s="868"/>
      <c r="G34" s="913">
        <v>2901185.61</v>
      </c>
      <c r="H34" s="913">
        <f t="shared" si="1"/>
        <v>0</v>
      </c>
      <c r="I34" s="913">
        <v>2901185.61</v>
      </c>
      <c r="J34" s="913">
        <f t="shared" si="2"/>
        <v>560844.5</v>
      </c>
      <c r="K34" s="913">
        <v>0</v>
      </c>
      <c r="L34" s="913">
        <f t="shared" si="3"/>
        <v>2340341.11</v>
      </c>
    </row>
    <row r="35" spans="1:12" x14ac:dyDescent="0.25">
      <c r="A35" s="871">
        <v>1426</v>
      </c>
      <c r="B35" s="873" t="s">
        <v>729</v>
      </c>
      <c r="C35" s="913">
        <v>0</v>
      </c>
      <c r="D35" s="913">
        <v>0</v>
      </c>
      <c r="E35" s="913">
        <f t="shared" si="0"/>
        <v>0</v>
      </c>
      <c r="F35" s="868"/>
      <c r="G35" s="913">
        <v>527987.15000000014</v>
      </c>
      <c r="H35" s="913">
        <f t="shared" si="1"/>
        <v>0</v>
      </c>
      <c r="I35" s="913">
        <v>527987.15</v>
      </c>
      <c r="J35" s="913">
        <f t="shared" si="2"/>
        <v>0</v>
      </c>
      <c r="K35" s="913">
        <v>0</v>
      </c>
      <c r="L35" s="913">
        <f t="shared" si="3"/>
        <v>527987.15</v>
      </c>
    </row>
    <row r="36" spans="1:12" x14ac:dyDescent="0.25">
      <c r="A36" s="871">
        <v>1428</v>
      </c>
      <c r="B36" s="873" t="s">
        <v>730</v>
      </c>
      <c r="C36" s="913">
        <v>0</v>
      </c>
      <c r="D36" s="913">
        <v>0</v>
      </c>
      <c r="E36" s="913">
        <f t="shared" si="0"/>
        <v>0</v>
      </c>
      <c r="F36" s="868"/>
      <c r="G36" s="913">
        <v>1703865.53</v>
      </c>
      <c r="H36" s="913">
        <f t="shared" si="1"/>
        <v>0</v>
      </c>
      <c r="I36" s="913">
        <v>1703865.53</v>
      </c>
      <c r="J36" s="913">
        <f t="shared" si="2"/>
        <v>0</v>
      </c>
      <c r="K36" s="913">
        <v>0</v>
      </c>
      <c r="L36" s="913">
        <f t="shared" si="3"/>
        <v>1703865.53</v>
      </c>
    </row>
    <row r="37" spans="1:12" x14ac:dyDescent="0.25">
      <c r="A37" s="871">
        <v>1431</v>
      </c>
      <c r="B37" s="873" t="s">
        <v>731</v>
      </c>
      <c r="C37" s="913">
        <v>0</v>
      </c>
      <c r="D37" s="913">
        <v>0</v>
      </c>
      <c r="E37" s="913">
        <f t="shared" si="0"/>
        <v>0</v>
      </c>
      <c r="F37" s="868"/>
      <c r="G37" s="913">
        <v>1132037.19</v>
      </c>
      <c r="H37" s="913">
        <f t="shared" si="1"/>
        <v>0</v>
      </c>
      <c r="I37" s="913">
        <v>1132037.19</v>
      </c>
      <c r="J37" s="913">
        <f t="shared" si="2"/>
        <v>0</v>
      </c>
      <c r="K37" s="913">
        <v>0</v>
      </c>
      <c r="L37" s="913">
        <f t="shared" si="3"/>
        <v>1132037.19</v>
      </c>
    </row>
    <row r="38" spans="1:12" x14ac:dyDescent="0.25">
      <c r="A38" s="871">
        <v>1445</v>
      </c>
      <c r="B38" s="873" t="s">
        <v>732</v>
      </c>
      <c r="C38" s="913">
        <v>6830050</v>
      </c>
      <c r="D38" s="913">
        <v>81210.2</v>
      </c>
      <c r="E38" s="913">
        <f t="shared" si="0"/>
        <v>6748839.7999999998</v>
      </c>
      <c r="F38" s="868"/>
      <c r="G38" s="913">
        <v>6587905.8700000001</v>
      </c>
      <c r="H38" s="913">
        <f t="shared" si="1"/>
        <v>169482</v>
      </c>
      <c r="I38" s="913">
        <v>6757387.8700000001</v>
      </c>
      <c r="J38" s="913">
        <f t="shared" si="2"/>
        <v>81210.2</v>
      </c>
      <c r="K38" s="913">
        <v>0</v>
      </c>
      <c r="L38" s="913">
        <f t="shared" si="3"/>
        <v>6676177.6699999999</v>
      </c>
    </row>
    <row r="39" spans="1:12" x14ac:dyDescent="0.25">
      <c r="A39" s="871">
        <v>1446</v>
      </c>
      <c r="B39" s="873" t="s">
        <v>733</v>
      </c>
      <c r="C39" s="913">
        <v>0</v>
      </c>
      <c r="D39" s="913">
        <v>0</v>
      </c>
      <c r="E39" s="913">
        <f t="shared" si="0"/>
        <v>0</v>
      </c>
      <c r="F39" s="868"/>
      <c r="G39" s="913">
        <v>389974.19999999995</v>
      </c>
      <c r="H39" s="913">
        <f t="shared" si="1"/>
        <v>0</v>
      </c>
      <c r="I39" s="913">
        <v>389974.2</v>
      </c>
      <c r="J39" s="913">
        <f t="shared" si="2"/>
        <v>0</v>
      </c>
      <c r="K39" s="913">
        <v>0</v>
      </c>
      <c r="L39" s="913">
        <f t="shared" si="3"/>
        <v>389974.2</v>
      </c>
    </row>
    <row r="40" spans="1:12" x14ac:dyDescent="0.25">
      <c r="A40" s="871">
        <v>1448</v>
      </c>
      <c r="B40" s="873" t="s">
        <v>734</v>
      </c>
      <c r="C40" s="913">
        <v>2142424.15</v>
      </c>
      <c r="D40" s="913">
        <v>881025.45</v>
      </c>
      <c r="E40" s="913">
        <f t="shared" si="0"/>
        <v>1261398.7</v>
      </c>
      <c r="F40" s="868"/>
      <c r="G40" s="913">
        <v>1945924.1</v>
      </c>
      <c r="H40" s="913">
        <f t="shared" si="1"/>
        <v>0</v>
      </c>
      <c r="I40" s="913">
        <v>1945924.1</v>
      </c>
      <c r="J40" s="913">
        <f t="shared" si="2"/>
        <v>881025.45</v>
      </c>
      <c r="K40" s="913">
        <v>0</v>
      </c>
      <c r="L40" s="913">
        <f t="shared" si="3"/>
        <v>1064898.6500000001</v>
      </c>
    </row>
    <row r="41" spans="1:12" x14ac:dyDescent="0.25">
      <c r="A41" s="871">
        <v>1455</v>
      </c>
      <c r="B41" s="873" t="s">
        <v>735</v>
      </c>
      <c r="C41" s="913">
        <v>0</v>
      </c>
      <c r="D41" s="913">
        <v>0</v>
      </c>
      <c r="E41" s="913">
        <f t="shared" si="0"/>
        <v>0</v>
      </c>
      <c r="F41" s="868"/>
      <c r="G41" s="913">
        <v>31617432.820000004</v>
      </c>
      <c r="H41" s="913">
        <f t="shared" si="1"/>
        <v>-31617432.820000004</v>
      </c>
      <c r="I41" s="913">
        <v>0</v>
      </c>
      <c r="J41" s="913">
        <f t="shared" si="2"/>
        <v>0</v>
      </c>
      <c r="K41" s="913">
        <v>0</v>
      </c>
      <c r="L41" s="913">
        <f t="shared" si="3"/>
        <v>0</v>
      </c>
    </row>
    <row r="42" spans="1:12" x14ac:dyDescent="0.25">
      <c r="A42" s="871">
        <v>1456</v>
      </c>
      <c r="B42" s="873" t="s">
        <v>736</v>
      </c>
      <c r="C42" s="913">
        <v>803150779.13</v>
      </c>
      <c r="D42" s="913">
        <v>179284428.09</v>
      </c>
      <c r="E42" s="913">
        <f t="shared" si="0"/>
        <v>623866351.03999996</v>
      </c>
      <c r="F42" s="868"/>
      <c r="G42" s="913">
        <v>679039543.97999978</v>
      </c>
      <c r="H42" s="913">
        <f t="shared" si="1"/>
        <v>156039797.20000017</v>
      </c>
      <c r="I42" s="913">
        <v>835079341.17999995</v>
      </c>
      <c r="J42" s="913">
        <f t="shared" si="2"/>
        <v>179284428.09</v>
      </c>
      <c r="K42" s="913">
        <v>33396074.699999999</v>
      </c>
      <c r="L42" s="913">
        <f t="shared" si="3"/>
        <v>622398838.38999987</v>
      </c>
    </row>
    <row r="43" spans="1:12" x14ac:dyDescent="0.25">
      <c r="A43" s="871">
        <v>1457</v>
      </c>
      <c r="B43" s="873" t="s">
        <v>737</v>
      </c>
      <c r="C43" s="913">
        <v>0</v>
      </c>
      <c r="D43" s="913">
        <v>0</v>
      </c>
      <c r="E43" s="913">
        <f t="shared" si="0"/>
        <v>0</v>
      </c>
      <c r="F43" s="868"/>
      <c r="G43" s="913">
        <v>20757458.789999999</v>
      </c>
      <c r="H43" s="913">
        <f t="shared" si="1"/>
        <v>0</v>
      </c>
      <c r="I43" s="913">
        <v>20757458.789999999</v>
      </c>
      <c r="J43" s="913">
        <f t="shared" si="2"/>
        <v>0</v>
      </c>
      <c r="K43" s="913">
        <v>0</v>
      </c>
      <c r="L43" s="913">
        <f t="shared" si="3"/>
        <v>20757458.789999999</v>
      </c>
    </row>
    <row r="44" spans="1:12" x14ac:dyDescent="0.25">
      <c r="A44" s="871">
        <v>1458</v>
      </c>
      <c r="B44" s="873" t="s">
        <v>738</v>
      </c>
      <c r="C44" s="913">
        <v>0</v>
      </c>
      <c r="D44" s="913">
        <v>0</v>
      </c>
      <c r="E44" s="913">
        <f t="shared" si="0"/>
        <v>0</v>
      </c>
      <c r="F44" s="868"/>
      <c r="G44" s="913">
        <v>2502914.38</v>
      </c>
      <c r="H44" s="913">
        <f t="shared" si="1"/>
        <v>0</v>
      </c>
      <c r="I44" s="913">
        <v>2502914.38</v>
      </c>
      <c r="J44" s="913">
        <f t="shared" si="2"/>
        <v>0</v>
      </c>
      <c r="K44" s="913">
        <v>0</v>
      </c>
      <c r="L44" s="913">
        <f t="shared" si="3"/>
        <v>2502914.38</v>
      </c>
    </row>
    <row r="45" spans="1:12" x14ac:dyDescent="0.25">
      <c r="A45" s="871">
        <v>1459</v>
      </c>
      <c r="B45" s="873" t="s">
        <v>739</v>
      </c>
      <c r="C45" s="913">
        <v>6284204.79</v>
      </c>
      <c r="D45" s="913">
        <v>0</v>
      </c>
      <c r="E45" s="913">
        <f t="shared" si="0"/>
        <v>6284204.79</v>
      </c>
      <c r="F45" s="868"/>
      <c r="G45" s="913">
        <v>3284204.79</v>
      </c>
      <c r="H45" s="913">
        <f t="shared" si="1"/>
        <v>0</v>
      </c>
      <c r="I45" s="913">
        <v>3284204.79</v>
      </c>
      <c r="J45" s="913">
        <f t="shared" si="2"/>
        <v>0</v>
      </c>
      <c r="K45" s="913">
        <v>0</v>
      </c>
      <c r="L45" s="913">
        <f t="shared" si="3"/>
        <v>3284204.79</v>
      </c>
    </row>
    <row r="46" spans="1:12" x14ac:dyDescent="0.25">
      <c r="A46" s="871">
        <v>1460</v>
      </c>
      <c r="B46" s="873" t="s">
        <v>740</v>
      </c>
      <c r="C46" s="913">
        <v>3862869</v>
      </c>
      <c r="D46" s="913">
        <v>1291165</v>
      </c>
      <c r="E46" s="913">
        <f t="shared" si="0"/>
        <v>2571704</v>
      </c>
      <c r="F46" s="868"/>
      <c r="G46" s="913">
        <v>3862869.3999999994</v>
      </c>
      <c r="H46" s="913">
        <f t="shared" si="1"/>
        <v>0</v>
      </c>
      <c r="I46" s="913">
        <v>3862869.4</v>
      </c>
      <c r="J46" s="913">
        <f t="shared" si="2"/>
        <v>1291165</v>
      </c>
      <c r="K46" s="913">
        <v>0</v>
      </c>
      <c r="L46" s="913">
        <f t="shared" si="3"/>
        <v>2571704.4</v>
      </c>
    </row>
    <row r="47" spans="1:12" s="860" customFormat="1" x14ac:dyDescent="0.25">
      <c r="A47" s="914">
        <v>1461</v>
      </c>
      <c r="B47" s="915" t="s">
        <v>2052</v>
      </c>
      <c r="C47" s="875">
        <v>0</v>
      </c>
      <c r="D47" s="875">
        <v>4922841.95</v>
      </c>
      <c r="E47" s="875">
        <f t="shared" si="0"/>
        <v>-4922841.95</v>
      </c>
      <c r="F47" s="868"/>
      <c r="G47" s="875">
        <v>0</v>
      </c>
      <c r="H47" s="875">
        <f t="shared" si="1"/>
        <v>0</v>
      </c>
      <c r="I47" s="875">
        <v>0</v>
      </c>
      <c r="J47" s="875">
        <f t="shared" si="2"/>
        <v>4922841.95</v>
      </c>
      <c r="K47" s="875">
        <v>0</v>
      </c>
      <c r="L47" s="875">
        <f t="shared" si="3"/>
        <v>-4922841.95</v>
      </c>
    </row>
    <row r="48" spans="1:12" x14ac:dyDescent="0.25">
      <c r="A48" s="871">
        <v>1462</v>
      </c>
      <c r="B48" s="873" t="s">
        <v>741</v>
      </c>
      <c r="C48" s="913">
        <v>0</v>
      </c>
      <c r="D48" s="913">
        <v>0</v>
      </c>
      <c r="E48" s="913">
        <f t="shared" si="0"/>
        <v>0</v>
      </c>
      <c r="F48" s="868"/>
      <c r="G48" s="913">
        <v>357732.69</v>
      </c>
      <c r="H48" s="913">
        <f t="shared" si="1"/>
        <v>0</v>
      </c>
      <c r="I48" s="913">
        <v>357732.69</v>
      </c>
      <c r="J48" s="913">
        <f t="shared" si="2"/>
        <v>0</v>
      </c>
      <c r="K48" s="913">
        <v>0</v>
      </c>
      <c r="L48" s="913">
        <f t="shared" si="3"/>
        <v>357732.69</v>
      </c>
    </row>
    <row r="49" spans="1:12" x14ac:dyDescent="0.25">
      <c r="A49" s="871">
        <v>1463</v>
      </c>
      <c r="B49" s="873" t="s">
        <v>2054</v>
      </c>
      <c r="C49" s="913">
        <v>357187.95</v>
      </c>
      <c r="D49" s="913">
        <v>287213</v>
      </c>
      <c r="E49" s="913">
        <f t="shared" si="0"/>
        <v>69974.950000000012</v>
      </c>
      <c r="F49" s="868"/>
      <c r="G49" s="913">
        <v>357187.94999999925</v>
      </c>
      <c r="H49" s="913">
        <f t="shared" si="1"/>
        <v>7.5669959187507629E-10</v>
      </c>
      <c r="I49" s="913">
        <v>357187.95</v>
      </c>
      <c r="J49" s="913">
        <f t="shared" si="2"/>
        <v>287213</v>
      </c>
      <c r="K49" s="913">
        <v>0</v>
      </c>
      <c r="L49" s="913">
        <f t="shared" si="3"/>
        <v>69974.950000000012</v>
      </c>
    </row>
    <row r="50" spans="1:12" x14ac:dyDescent="0.25">
      <c r="A50" s="871">
        <v>1464</v>
      </c>
      <c r="B50" s="873" t="s">
        <v>4189</v>
      </c>
      <c r="C50" s="913">
        <v>0</v>
      </c>
      <c r="D50" s="913">
        <v>0</v>
      </c>
      <c r="E50" s="913">
        <f t="shared" si="0"/>
        <v>0</v>
      </c>
      <c r="F50" s="868"/>
      <c r="G50" s="913">
        <v>1297005990.24</v>
      </c>
      <c r="H50" s="913">
        <f t="shared" si="1"/>
        <v>13479136.359999895</v>
      </c>
      <c r="I50" s="913">
        <v>1310485126.5999999</v>
      </c>
      <c r="J50" s="913">
        <f t="shared" si="2"/>
        <v>0</v>
      </c>
      <c r="K50" s="913">
        <v>0</v>
      </c>
      <c r="L50" s="913">
        <f t="shared" si="3"/>
        <v>1310485126.5999999</v>
      </c>
    </row>
    <row r="51" spans="1:12" x14ac:dyDescent="0.25">
      <c r="A51" s="871">
        <v>1466</v>
      </c>
      <c r="B51" s="873" t="s">
        <v>742</v>
      </c>
      <c r="C51" s="913">
        <v>31000000</v>
      </c>
      <c r="D51" s="913">
        <v>13489952.130000001</v>
      </c>
      <c r="E51" s="913">
        <f t="shared" si="0"/>
        <v>17510047.869999997</v>
      </c>
      <c r="F51" s="868"/>
      <c r="G51" s="913">
        <v>11054687.919999998</v>
      </c>
      <c r="H51" s="913">
        <f t="shared" si="1"/>
        <v>5145312.0800000019</v>
      </c>
      <c r="I51" s="913">
        <v>16200000</v>
      </c>
      <c r="J51" s="913">
        <f t="shared" si="2"/>
        <v>13489952.130000001</v>
      </c>
      <c r="K51" s="913">
        <v>0</v>
      </c>
      <c r="L51" s="913">
        <f t="shared" si="3"/>
        <v>2710047.8699999992</v>
      </c>
    </row>
    <row r="52" spans="1:12" x14ac:dyDescent="0.25">
      <c r="A52" s="871">
        <v>1467</v>
      </c>
      <c r="B52" s="873" t="s">
        <v>2056</v>
      </c>
      <c r="C52" s="913">
        <v>0</v>
      </c>
      <c r="D52" s="913">
        <v>0</v>
      </c>
      <c r="E52" s="913">
        <f t="shared" si="0"/>
        <v>0</v>
      </c>
      <c r="F52" s="868"/>
      <c r="G52" s="913">
        <v>65640.850000000035</v>
      </c>
      <c r="H52" s="913">
        <f t="shared" si="1"/>
        <v>0</v>
      </c>
      <c r="I52" s="913">
        <v>65640.850000000006</v>
      </c>
      <c r="J52" s="913">
        <f t="shared" si="2"/>
        <v>0</v>
      </c>
      <c r="K52" s="913">
        <v>0</v>
      </c>
      <c r="L52" s="913">
        <f t="shared" si="3"/>
        <v>65640.850000000006</v>
      </c>
    </row>
    <row r="53" spans="1:12" x14ac:dyDescent="0.25">
      <c r="A53" s="871">
        <v>1469</v>
      </c>
      <c r="B53" s="873" t="s">
        <v>2058</v>
      </c>
      <c r="C53" s="913">
        <v>2566451.5499999998</v>
      </c>
      <c r="D53" s="913">
        <v>287624</v>
      </c>
      <c r="E53" s="913">
        <f t="shared" si="0"/>
        <v>2278827.5499999998</v>
      </c>
      <c r="F53" s="868"/>
      <c r="G53" s="913">
        <v>366730.04999999981</v>
      </c>
      <c r="H53" s="913">
        <f t="shared" si="1"/>
        <v>2566451.5500000003</v>
      </c>
      <c r="I53" s="913">
        <v>2933181.6</v>
      </c>
      <c r="J53" s="913">
        <f t="shared" si="2"/>
        <v>287624</v>
      </c>
      <c r="K53" s="913">
        <v>2278827.5499999998</v>
      </c>
      <c r="L53" s="913">
        <f t="shared" si="3"/>
        <v>366730.05000000028</v>
      </c>
    </row>
    <row r="54" spans="1:12" x14ac:dyDescent="0.25">
      <c r="A54" s="871">
        <v>1470</v>
      </c>
      <c r="B54" s="873" t="s">
        <v>743</v>
      </c>
      <c r="C54" s="913">
        <v>900421.85</v>
      </c>
      <c r="D54" s="913">
        <v>665081.94999999995</v>
      </c>
      <c r="E54" s="913">
        <f t="shared" si="0"/>
        <v>235339.90000000002</v>
      </c>
      <c r="F54" s="868"/>
      <c r="G54" s="913">
        <v>898501.39999999944</v>
      </c>
      <c r="H54" s="913">
        <f t="shared" si="1"/>
        <v>0</v>
      </c>
      <c r="I54" s="913">
        <v>898501.4</v>
      </c>
      <c r="J54" s="913">
        <f t="shared" si="2"/>
        <v>665081.94999999995</v>
      </c>
      <c r="K54" s="913">
        <v>0</v>
      </c>
      <c r="L54" s="913">
        <f t="shared" si="3"/>
        <v>233419.45000000007</v>
      </c>
    </row>
    <row r="55" spans="1:12" x14ac:dyDescent="0.25">
      <c r="A55" s="871">
        <v>1471</v>
      </c>
      <c r="B55" s="873" t="s">
        <v>2060</v>
      </c>
      <c r="C55" s="913">
        <v>0</v>
      </c>
      <c r="D55" s="913">
        <v>0</v>
      </c>
      <c r="E55" s="913">
        <f t="shared" si="0"/>
        <v>0</v>
      </c>
      <c r="F55" s="868"/>
      <c r="G55" s="913">
        <v>480900.75</v>
      </c>
      <c r="H55" s="913">
        <f t="shared" si="1"/>
        <v>0</v>
      </c>
      <c r="I55" s="913">
        <v>480900.75</v>
      </c>
      <c r="J55" s="913">
        <f t="shared" si="2"/>
        <v>0</v>
      </c>
      <c r="K55" s="913">
        <v>0</v>
      </c>
      <c r="L55" s="913">
        <f t="shared" si="3"/>
        <v>480900.75</v>
      </c>
    </row>
    <row r="56" spans="1:12" x14ac:dyDescent="0.25">
      <c r="A56" s="871">
        <v>1472</v>
      </c>
      <c r="B56" s="873" t="s">
        <v>4190</v>
      </c>
      <c r="C56" s="913">
        <v>1082667.3</v>
      </c>
      <c r="D56" s="913">
        <v>889121</v>
      </c>
      <c r="E56" s="913">
        <f t="shared" si="0"/>
        <v>193546.30000000005</v>
      </c>
      <c r="F56" s="868"/>
      <c r="G56" s="913">
        <v>1082667.2999999998</v>
      </c>
      <c r="H56" s="913">
        <f t="shared" si="1"/>
        <v>0</v>
      </c>
      <c r="I56" s="913">
        <v>1082667.3</v>
      </c>
      <c r="J56" s="913">
        <f t="shared" si="2"/>
        <v>889121</v>
      </c>
      <c r="K56" s="913">
        <v>0</v>
      </c>
      <c r="L56" s="913">
        <f t="shared" si="3"/>
        <v>193546.30000000005</v>
      </c>
    </row>
    <row r="57" spans="1:12" x14ac:dyDescent="0.25">
      <c r="A57" s="871">
        <v>1474</v>
      </c>
      <c r="B57" s="873" t="s">
        <v>2062</v>
      </c>
      <c r="C57" s="913">
        <v>0</v>
      </c>
      <c r="D57" s="913">
        <v>0</v>
      </c>
      <c r="E57" s="913">
        <f t="shared" si="0"/>
        <v>0</v>
      </c>
      <c r="F57" s="868"/>
      <c r="G57" s="913">
        <v>9630804.0500000007</v>
      </c>
      <c r="H57" s="913">
        <f t="shared" si="1"/>
        <v>-2532812.5000000009</v>
      </c>
      <c r="I57" s="913">
        <v>7097991.5499999998</v>
      </c>
      <c r="J57" s="913">
        <f t="shared" si="2"/>
        <v>0</v>
      </c>
      <c r="K57" s="913">
        <v>0</v>
      </c>
      <c r="L57" s="913">
        <f t="shared" si="3"/>
        <v>7097991.5499999998</v>
      </c>
    </row>
    <row r="58" spans="1:12" x14ac:dyDescent="0.25">
      <c r="A58" s="871">
        <v>1476</v>
      </c>
      <c r="B58" s="873" t="s">
        <v>2064</v>
      </c>
      <c r="C58" s="913">
        <v>15986516.49</v>
      </c>
      <c r="D58" s="913">
        <v>338855.85</v>
      </c>
      <c r="E58" s="913">
        <f t="shared" si="0"/>
        <v>15647660.640000001</v>
      </c>
      <c r="F58" s="868"/>
      <c r="G58" s="913">
        <v>9214403.6999999993</v>
      </c>
      <c r="H58" s="913">
        <f t="shared" si="1"/>
        <v>986516.49000000022</v>
      </c>
      <c r="I58" s="913">
        <v>10200920.189999999</v>
      </c>
      <c r="J58" s="913">
        <f t="shared" si="2"/>
        <v>338855.85</v>
      </c>
      <c r="K58" s="913">
        <v>1884556.49</v>
      </c>
      <c r="L58" s="913">
        <f t="shared" si="3"/>
        <v>7977507.8499999996</v>
      </c>
    </row>
    <row r="59" spans="1:12" x14ac:dyDescent="0.25">
      <c r="A59" s="871">
        <v>1477</v>
      </c>
      <c r="B59" s="873" t="s">
        <v>2065</v>
      </c>
      <c r="C59" s="913">
        <v>0</v>
      </c>
      <c r="D59" s="913">
        <v>0</v>
      </c>
      <c r="E59" s="913">
        <f t="shared" si="0"/>
        <v>0</v>
      </c>
      <c r="F59" s="868"/>
      <c r="G59" s="913">
        <v>244344.35</v>
      </c>
      <c r="H59" s="913">
        <f t="shared" si="1"/>
        <v>0</v>
      </c>
      <c r="I59" s="913">
        <v>244344.35</v>
      </c>
      <c r="J59" s="913">
        <f t="shared" si="2"/>
        <v>0</v>
      </c>
      <c r="K59" s="913">
        <v>0</v>
      </c>
      <c r="L59" s="913">
        <f t="shared" si="3"/>
        <v>244344.35</v>
      </c>
    </row>
    <row r="60" spans="1:12" x14ac:dyDescent="0.25">
      <c r="A60" s="871">
        <v>1478</v>
      </c>
      <c r="B60" s="873" t="s">
        <v>4191</v>
      </c>
      <c r="C60" s="913">
        <v>2375521.9700000002</v>
      </c>
      <c r="D60" s="913">
        <v>0</v>
      </c>
      <c r="E60" s="913">
        <f t="shared" si="0"/>
        <v>2375521.9700000002</v>
      </c>
      <c r="F60" s="868"/>
      <c r="G60" s="913">
        <v>2375521.9700000002</v>
      </c>
      <c r="H60" s="913">
        <f t="shared" si="1"/>
        <v>0</v>
      </c>
      <c r="I60" s="913">
        <v>2375521.9700000002</v>
      </c>
      <c r="J60" s="913">
        <f t="shared" si="2"/>
        <v>0</v>
      </c>
      <c r="K60" s="913">
        <v>0</v>
      </c>
      <c r="L60" s="913">
        <f t="shared" si="3"/>
        <v>2375521.9700000002</v>
      </c>
    </row>
    <row r="61" spans="1:12" x14ac:dyDescent="0.25">
      <c r="A61" s="871">
        <v>1482</v>
      </c>
      <c r="B61" s="873" t="s">
        <v>4192</v>
      </c>
      <c r="C61" s="913">
        <v>20256590.600000001</v>
      </c>
      <c r="D61" s="913">
        <v>2874375.2</v>
      </c>
      <c r="E61" s="913">
        <f t="shared" si="0"/>
        <v>17382215.400000002</v>
      </c>
      <c r="F61" s="868"/>
      <c r="G61" s="913">
        <v>3010190.5999999996</v>
      </c>
      <c r="H61" s="913">
        <f t="shared" si="1"/>
        <v>17246400</v>
      </c>
      <c r="I61" s="913">
        <v>20256590.600000001</v>
      </c>
      <c r="J61" s="913">
        <f t="shared" si="2"/>
        <v>2874375.2</v>
      </c>
      <c r="K61" s="913">
        <v>0</v>
      </c>
      <c r="L61" s="913">
        <f t="shared" si="3"/>
        <v>17382215.400000002</v>
      </c>
    </row>
    <row r="62" spans="1:12" x14ac:dyDescent="0.25">
      <c r="A62" s="871">
        <v>1486</v>
      </c>
      <c r="B62" s="873" t="s">
        <v>744</v>
      </c>
      <c r="C62" s="913">
        <v>0</v>
      </c>
      <c r="D62" s="913">
        <v>0</v>
      </c>
      <c r="E62" s="913">
        <f t="shared" si="0"/>
        <v>0</v>
      </c>
      <c r="F62" s="868"/>
      <c r="G62" s="913">
        <v>422644.94</v>
      </c>
      <c r="H62" s="913">
        <f t="shared" si="1"/>
        <v>0</v>
      </c>
      <c r="I62" s="913">
        <v>422644.94</v>
      </c>
      <c r="J62" s="913">
        <f t="shared" si="2"/>
        <v>0</v>
      </c>
      <c r="K62" s="913">
        <v>0</v>
      </c>
      <c r="L62" s="913">
        <f t="shared" si="3"/>
        <v>422644.94</v>
      </c>
    </row>
    <row r="63" spans="1:12" x14ac:dyDescent="0.25">
      <c r="A63" s="871">
        <v>1499</v>
      </c>
      <c r="B63" s="873" t="s">
        <v>745</v>
      </c>
      <c r="C63" s="913">
        <v>34979886</v>
      </c>
      <c r="D63" s="913">
        <v>34979886</v>
      </c>
      <c r="E63" s="913">
        <f t="shared" si="0"/>
        <v>0</v>
      </c>
      <c r="F63" s="868"/>
      <c r="G63" s="913">
        <v>18458365.5</v>
      </c>
      <c r="H63" s="913">
        <f t="shared" si="1"/>
        <v>34979886</v>
      </c>
      <c r="I63" s="913">
        <v>53438251.5</v>
      </c>
      <c r="J63" s="913">
        <f t="shared" si="2"/>
        <v>34979886</v>
      </c>
      <c r="K63" s="913">
        <v>0</v>
      </c>
      <c r="L63" s="913">
        <f t="shared" si="3"/>
        <v>18458365.5</v>
      </c>
    </row>
    <row r="64" spans="1:12" x14ac:dyDescent="0.25">
      <c r="A64" s="871">
        <v>1501</v>
      </c>
      <c r="B64" s="873" t="s">
        <v>746</v>
      </c>
      <c r="C64" s="913">
        <v>0</v>
      </c>
      <c r="D64" s="913">
        <v>0</v>
      </c>
      <c r="E64" s="913">
        <f t="shared" si="0"/>
        <v>0</v>
      </c>
      <c r="F64" s="868"/>
      <c r="G64" s="913">
        <v>351062.25</v>
      </c>
      <c r="H64" s="913">
        <f t="shared" si="1"/>
        <v>0</v>
      </c>
      <c r="I64" s="913">
        <v>351062.25</v>
      </c>
      <c r="J64" s="913">
        <f t="shared" si="2"/>
        <v>0</v>
      </c>
      <c r="K64" s="913">
        <v>0</v>
      </c>
      <c r="L64" s="913">
        <f t="shared" si="3"/>
        <v>351062.25</v>
      </c>
    </row>
    <row r="65" spans="1:12" x14ac:dyDescent="0.25">
      <c r="A65" s="871">
        <v>1504</v>
      </c>
      <c r="B65" s="873" t="s">
        <v>747</v>
      </c>
      <c r="C65" s="913">
        <v>9896315.2799999993</v>
      </c>
      <c r="D65" s="913">
        <v>1305945.8999999999</v>
      </c>
      <c r="E65" s="913">
        <f t="shared" si="0"/>
        <v>8590369.379999999</v>
      </c>
      <c r="F65" s="868"/>
      <c r="G65" s="913">
        <v>9896315.2799999993</v>
      </c>
      <c r="H65" s="913">
        <f t="shared" si="1"/>
        <v>0</v>
      </c>
      <c r="I65" s="913">
        <v>9896315.2799999993</v>
      </c>
      <c r="J65" s="913">
        <f t="shared" si="2"/>
        <v>1305945.8999999999</v>
      </c>
      <c r="K65" s="913">
        <v>660000</v>
      </c>
      <c r="L65" s="913">
        <f t="shared" si="3"/>
        <v>7930369.379999999</v>
      </c>
    </row>
    <row r="66" spans="1:12" x14ac:dyDescent="0.25">
      <c r="A66" s="871">
        <v>1506</v>
      </c>
      <c r="B66" s="873" t="s">
        <v>748</v>
      </c>
      <c r="C66" s="913">
        <v>2000000</v>
      </c>
      <c r="D66" s="913">
        <v>0</v>
      </c>
      <c r="E66" s="913">
        <f t="shared" si="0"/>
        <v>2000000</v>
      </c>
      <c r="F66" s="868"/>
      <c r="G66" s="913">
        <v>0</v>
      </c>
      <c r="H66" s="913">
        <f t="shared" si="1"/>
        <v>0</v>
      </c>
      <c r="I66" s="913">
        <v>0</v>
      </c>
      <c r="J66" s="913">
        <f t="shared" si="2"/>
        <v>0</v>
      </c>
      <c r="K66" s="913">
        <v>0</v>
      </c>
      <c r="L66" s="913">
        <f t="shared" si="3"/>
        <v>0</v>
      </c>
    </row>
    <row r="67" spans="1:12" x14ac:dyDescent="0.25">
      <c r="A67" s="871">
        <v>1509</v>
      </c>
      <c r="B67" s="873" t="s">
        <v>749</v>
      </c>
      <c r="C67" s="913">
        <v>0</v>
      </c>
      <c r="D67" s="913">
        <v>0</v>
      </c>
      <c r="E67" s="913">
        <f t="shared" si="0"/>
        <v>0</v>
      </c>
      <c r="F67" s="868"/>
      <c r="G67" s="913">
        <v>2000242.9</v>
      </c>
      <c r="H67" s="913">
        <f t="shared" si="1"/>
        <v>-2000242.9</v>
      </c>
      <c r="I67" s="913">
        <v>0</v>
      </c>
      <c r="J67" s="913">
        <f t="shared" si="2"/>
        <v>0</v>
      </c>
      <c r="K67" s="913">
        <v>0</v>
      </c>
      <c r="L67" s="913">
        <f t="shared" si="3"/>
        <v>0</v>
      </c>
    </row>
    <row r="68" spans="1:12" x14ac:dyDescent="0.25">
      <c r="A68" s="871">
        <v>1510</v>
      </c>
      <c r="B68" s="873" t="s">
        <v>750</v>
      </c>
      <c r="C68" s="913">
        <v>0</v>
      </c>
      <c r="D68" s="913">
        <v>0</v>
      </c>
      <c r="E68" s="913">
        <f t="shared" si="0"/>
        <v>0</v>
      </c>
      <c r="F68" s="868"/>
      <c r="G68" s="913">
        <v>1048632.6399999999</v>
      </c>
      <c r="H68" s="913">
        <f t="shared" si="1"/>
        <v>0</v>
      </c>
      <c r="I68" s="913">
        <v>1048632.6399999999</v>
      </c>
      <c r="J68" s="913">
        <f t="shared" si="2"/>
        <v>0</v>
      </c>
      <c r="K68" s="913">
        <v>0</v>
      </c>
      <c r="L68" s="913">
        <f t="shared" si="3"/>
        <v>1048632.6399999999</v>
      </c>
    </row>
    <row r="69" spans="1:12" x14ac:dyDescent="0.25">
      <c r="A69" s="871">
        <v>1512</v>
      </c>
      <c r="B69" s="873" t="s">
        <v>751</v>
      </c>
      <c r="C69" s="913">
        <v>2919111.35</v>
      </c>
      <c r="D69" s="913">
        <v>1730482.35</v>
      </c>
      <c r="E69" s="913">
        <f t="shared" si="0"/>
        <v>1188629</v>
      </c>
      <c r="F69" s="868"/>
      <c r="G69" s="913">
        <v>2363271.3499999996</v>
      </c>
      <c r="H69" s="913">
        <f t="shared" si="1"/>
        <v>555840.00000000047</v>
      </c>
      <c r="I69" s="913">
        <v>2919111.35</v>
      </c>
      <c r="J69" s="913">
        <f t="shared" si="2"/>
        <v>1730482.35</v>
      </c>
      <c r="K69" s="913">
        <v>33840</v>
      </c>
      <c r="L69" s="913">
        <f t="shared" si="3"/>
        <v>1154789</v>
      </c>
    </row>
    <row r="70" spans="1:12" x14ac:dyDescent="0.25">
      <c r="A70" s="871">
        <v>1513</v>
      </c>
      <c r="B70" s="873" t="s">
        <v>752</v>
      </c>
      <c r="C70" s="913">
        <v>2047203</v>
      </c>
      <c r="D70" s="913">
        <v>1919349</v>
      </c>
      <c r="E70" s="913">
        <f t="shared" si="0"/>
        <v>127854</v>
      </c>
      <c r="F70" s="868"/>
      <c r="G70" s="913">
        <v>50837.950000000186</v>
      </c>
      <c r="H70" s="913">
        <f t="shared" si="1"/>
        <v>2047203</v>
      </c>
      <c r="I70" s="913">
        <v>2098040.9500000002</v>
      </c>
      <c r="J70" s="913">
        <f t="shared" si="2"/>
        <v>1919349</v>
      </c>
      <c r="K70" s="913">
        <v>127854</v>
      </c>
      <c r="L70" s="913">
        <f t="shared" si="3"/>
        <v>50837.950000000186</v>
      </c>
    </row>
    <row r="71" spans="1:12" x14ac:dyDescent="0.25">
      <c r="A71" s="871">
        <v>1515</v>
      </c>
      <c r="B71" s="873" t="s">
        <v>4193</v>
      </c>
      <c r="C71" s="913">
        <v>0</v>
      </c>
      <c r="D71" s="913">
        <v>0</v>
      </c>
      <c r="E71" s="913">
        <f t="shared" si="0"/>
        <v>0</v>
      </c>
      <c r="F71" s="868"/>
      <c r="G71" s="913">
        <v>11014.359999999404</v>
      </c>
      <c r="H71" s="913">
        <f t="shared" si="1"/>
        <v>5.9662852436304092E-10</v>
      </c>
      <c r="I71" s="913">
        <v>11014.36</v>
      </c>
      <c r="J71" s="913">
        <f t="shared" si="2"/>
        <v>0</v>
      </c>
      <c r="K71" s="913">
        <v>0</v>
      </c>
      <c r="L71" s="913">
        <f t="shared" si="3"/>
        <v>11014.36</v>
      </c>
    </row>
    <row r="72" spans="1:12" x14ac:dyDescent="0.25">
      <c r="A72" s="871">
        <v>1516</v>
      </c>
      <c r="B72" s="873" t="s">
        <v>753</v>
      </c>
      <c r="C72" s="913">
        <v>0</v>
      </c>
      <c r="D72" s="913">
        <v>0</v>
      </c>
      <c r="E72" s="913">
        <f t="shared" si="0"/>
        <v>0</v>
      </c>
      <c r="F72" s="868"/>
      <c r="G72" s="913">
        <v>214731.79999999981</v>
      </c>
      <c r="H72" s="913">
        <f t="shared" si="1"/>
        <v>-214731.79999999981</v>
      </c>
      <c r="I72" s="913">
        <v>0</v>
      </c>
      <c r="J72" s="913">
        <f t="shared" si="2"/>
        <v>0</v>
      </c>
      <c r="K72" s="913">
        <v>0</v>
      </c>
      <c r="L72" s="913">
        <f t="shared" si="3"/>
        <v>0</v>
      </c>
    </row>
    <row r="73" spans="1:12" x14ac:dyDescent="0.25">
      <c r="A73" s="871">
        <v>1517</v>
      </c>
      <c r="B73" s="873" t="s">
        <v>754</v>
      </c>
      <c r="C73" s="913">
        <v>0</v>
      </c>
      <c r="D73" s="913">
        <v>0</v>
      </c>
      <c r="E73" s="913">
        <f t="shared" si="0"/>
        <v>0</v>
      </c>
      <c r="F73" s="868"/>
      <c r="G73" s="913">
        <v>267995.03000000119</v>
      </c>
      <c r="H73" s="913">
        <f t="shared" si="1"/>
        <v>-1.1641532182693481E-9</v>
      </c>
      <c r="I73" s="913">
        <v>267995.03000000003</v>
      </c>
      <c r="J73" s="913">
        <f t="shared" si="2"/>
        <v>0</v>
      </c>
      <c r="K73" s="913">
        <v>0</v>
      </c>
      <c r="L73" s="913">
        <f t="shared" si="3"/>
        <v>267995.03000000003</v>
      </c>
    </row>
    <row r="74" spans="1:12" x14ac:dyDescent="0.25">
      <c r="A74" s="871">
        <v>1518</v>
      </c>
      <c r="B74" s="873" t="s">
        <v>2037</v>
      </c>
      <c r="C74" s="913">
        <v>0</v>
      </c>
      <c r="D74" s="913">
        <v>0</v>
      </c>
      <c r="E74" s="913">
        <f t="shared" si="0"/>
        <v>0</v>
      </c>
      <c r="F74" s="868"/>
      <c r="G74" s="913">
        <v>4032506</v>
      </c>
      <c r="H74" s="913">
        <f t="shared" si="1"/>
        <v>0</v>
      </c>
      <c r="I74" s="913">
        <v>4032506</v>
      </c>
      <c r="J74" s="913">
        <f t="shared" si="2"/>
        <v>0</v>
      </c>
      <c r="K74" s="913">
        <v>0</v>
      </c>
      <c r="L74" s="913">
        <f t="shared" si="3"/>
        <v>4032506</v>
      </c>
    </row>
    <row r="75" spans="1:12" x14ac:dyDescent="0.25">
      <c r="A75" s="871">
        <v>1519</v>
      </c>
      <c r="B75" s="873" t="s">
        <v>755</v>
      </c>
      <c r="C75" s="913">
        <v>6369923360.9899998</v>
      </c>
      <c r="D75" s="913">
        <v>2175832116.5</v>
      </c>
      <c r="E75" s="913">
        <f t="shared" si="0"/>
        <v>4194091244.4899998</v>
      </c>
      <c r="F75" s="868"/>
      <c r="G75" s="913">
        <v>1542005434.3099997</v>
      </c>
      <c r="H75" s="913">
        <f t="shared" si="1"/>
        <v>2831563097.6700001</v>
      </c>
      <c r="I75" s="913">
        <v>4373568531.9799995</v>
      </c>
      <c r="J75" s="913">
        <f t="shared" si="2"/>
        <v>2175832116.5</v>
      </c>
      <c r="K75" s="913">
        <v>890074702.83000004</v>
      </c>
      <c r="L75" s="913">
        <f t="shared" si="3"/>
        <v>1307661712.6499996</v>
      </c>
    </row>
    <row r="76" spans="1:12" x14ac:dyDescent="0.25">
      <c r="A76" s="871">
        <v>1520</v>
      </c>
      <c r="B76" s="873" t="s">
        <v>756</v>
      </c>
      <c r="C76" s="913">
        <v>0</v>
      </c>
      <c r="D76" s="913">
        <v>0</v>
      </c>
      <c r="E76" s="913">
        <f t="shared" si="0"/>
        <v>0</v>
      </c>
      <c r="F76" s="868"/>
      <c r="G76" s="913">
        <v>246218.27</v>
      </c>
      <c r="H76" s="913">
        <f t="shared" si="1"/>
        <v>0</v>
      </c>
      <c r="I76" s="913">
        <v>246218.27</v>
      </c>
      <c r="J76" s="913">
        <f t="shared" si="2"/>
        <v>0</v>
      </c>
      <c r="K76" s="913">
        <v>0</v>
      </c>
      <c r="L76" s="913">
        <f t="shared" si="3"/>
        <v>246218.27</v>
      </c>
    </row>
    <row r="77" spans="1:12" x14ac:dyDescent="0.25">
      <c r="A77" s="871">
        <v>1528</v>
      </c>
      <c r="B77" s="873" t="s">
        <v>4194</v>
      </c>
      <c r="C77" s="913">
        <v>0</v>
      </c>
      <c r="D77" s="913">
        <v>0</v>
      </c>
      <c r="E77" s="913">
        <f t="shared" si="0"/>
        <v>0</v>
      </c>
      <c r="F77" s="868"/>
      <c r="G77" s="913">
        <v>77562598.040000007</v>
      </c>
      <c r="H77" s="913">
        <f t="shared" si="1"/>
        <v>0</v>
      </c>
      <c r="I77" s="913">
        <v>77562598.040000007</v>
      </c>
      <c r="J77" s="913">
        <f t="shared" si="2"/>
        <v>0</v>
      </c>
      <c r="K77" s="913">
        <v>0</v>
      </c>
      <c r="L77" s="913">
        <f t="shared" si="3"/>
        <v>77562598.040000007</v>
      </c>
    </row>
    <row r="78" spans="1:12" x14ac:dyDescent="0.25">
      <c r="A78" s="871">
        <v>1529</v>
      </c>
      <c r="B78" s="873" t="s">
        <v>757</v>
      </c>
      <c r="C78" s="913">
        <v>35966837.399999999</v>
      </c>
      <c r="D78" s="913">
        <v>1751609.65</v>
      </c>
      <c r="E78" s="913">
        <f t="shared" si="0"/>
        <v>34215227.75</v>
      </c>
      <c r="F78" s="868"/>
      <c r="G78" s="913">
        <v>-1.4915713109076023E-9</v>
      </c>
      <c r="H78" s="913">
        <f t="shared" si="1"/>
        <v>3793188.1000000015</v>
      </c>
      <c r="I78" s="913">
        <v>3793188.1</v>
      </c>
      <c r="J78" s="913">
        <f t="shared" si="2"/>
        <v>1751609.65</v>
      </c>
      <c r="K78" s="913">
        <v>0</v>
      </c>
      <c r="L78" s="913">
        <f t="shared" si="3"/>
        <v>2041578.4500000002</v>
      </c>
    </row>
    <row r="79" spans="1:12" x14ac:dyDescent="0.25">
      <c r="A79" s="871">
        <v>1533</v>
      </c>
      <c r="B79" s="873" t="s">
        <v>758</v>
      </c>
      <c r="C79" s="913">
        <v>5483954.0499999998</v>
      </c>
      <c r="D79" s="913">
        <v>4204360.51</v>
      </c>
      <c r="E79" s="913">
        <f t="shared" si="0"/>
        <v>1279593.54</v>
      </c>
      <c r="F79" s="868"/>
      <c r="G79" s="913">
        <v>0</v>
      </c>
      <c r="H79" s="913">
        <f t="shared" si="1"/>
        <v>5483954.0499999998</v>
      </c>
      <c r="I79" s="913">
        <v>5483954.0499999998</v>
      </c>
      <c r="J79" s="913">
        <f t="shared" si="2"/>
        <v>4204360.51</v>
      </c>
      <c r="K79" s="913">
        <v>0</v>
      </c>
      <c r="L79" s="913">
        <f t="shared" si="3"/>
        <v>1279593.54</v>
      </c>
    </row>
    <row r="80" spans="1:12" x14ac:dyDescent="0.25">
      <c r="A80" s="871">
        <v>1540</v>
      </c>
      <c r="B80" s="873" t="s">
        <v>759</v>
      </c>
      <c r="C80" s="913">
        <v>0</v>
      </c>
      <c r="D80" s="913">
        <v>0</v>
      </c>
      <c r="E80" s="913">
        <f t="shared" si="0"/>
        <v>0</v>
      </c>
      <c r="F80" s="868"/>
      <c r="G80" s="913">
        <v>42963.15</v>
      </c>
      <c r="H80" s="913">
        <f t="shared" si="1"/>
        <v>0</v>
      </c>
      <c r="I80" s="913">
        <v>42963.15</v>
      </c>
      <c r="J80" s="913">
        <f t="shared" si="2"/>
        <v>0</v>
      </c>
      <c r="K80" s="913">
        <v>0</v>
      </c>
      <c r="L80" s="913">
        <f t="shared" si="3"/>
        <v>42963.15</v>
      </c>
    </row>
    <row r="81" spans="1:12" x14ac:dyDescent="0.25">
      <c r="A81" s="871">
        <v>1542</v>
      </c>
      <c r="B81" s="873" t="s">
        <v>760</v>
      </c>
      <c r="C81" s="913">
        <v>0</v>
      </c>
      <c r="D81" s="913">
        <v>0</v>
      </c>
      <c r="E81" s="913">
        <f t="shared" si="0"/>
        <v>0</v>
      </c>
      <c r="F81" s="868"/>
      <c r="G81" s="913">
        <v>735476.31</v>
      </c>
      <c r="H81" s="913">
        <f t="shared" si="1"/>
        <v>0</v>
      </c>
      <c r="I81" s="913">
        <v>735476.31</v>
      </c>
      <c r="J81" s="913">
        <f t="shared" si="2"/>
        <v>0</v>
      </c>
      <c r="K81" s="913">
        <v>0</v>
      </c>
      <c r="L81" s="913">
        <f t="shared" si="3"/>
        <v>735476.31</v>
      </c>
    </row>
    <row r="82" spans="1:12" x14ac:dyDescent="0.25">
      <c r="A82" s="871">
        <v>1551</v>
      </c>
      <c r="B82" s="873" t="s">
        <v>761</v>
      </c>
      <c r="C82" s="913">
        <v>128070295.73999999</v>
      </c>
      <c r="D82" s="913">
        <v>25085180.329999998</v>
      </c>
      <c r="E82" s="913">
        <f t="shared" si="0"/>
        <v>102985115.41</v>
      </c>
      <c r="F82" s="868"/>
      <c r="G82" s="913">
        <v>85012649.300000012</v>
      </c>
      <c r="H82" s="913">
        <f t="shared" si="1"/>
        <v>42609632.239999995</v>
      </c>
      <c r="I82" s="913">
        <v>127622281.54000001</v>
      </c>
      <c r="J82" s="913">
        <f t="shared" si="2"/>
        <v>25085180.329999998</v>
      </c>
      <c r="K82" s="913">
        <v>0</v>
      </c>
      <c r="L82" s="913">
        <f t="shared" si="3"/>
        <v>102537101.21000001</v>
      </c>
    </row>
    <row r="83" spans="1:12" x14ac:dyDescent="0.25">
      <c r="A83" s="871">
        <v>1560</v>
      </c>
      <c r="B83" s="873" t="s">
        <v>762</v>
      </c>
      <c r="C83" s="913">
        <v>0</v>
      </c>
      <c r="D83" s="913">
        <v>0</v>
      </c>
      <c r="E83" s="913">
        <f t="shared" si="0"/>
        <v>0</v>
      </c>
      <c r="F83" s="868"/>
      <c r="G83" s="913">
        <v>0.17</v>
      </c>
      <c r="H83" s="913">
        <f t="shared" si="1"/>
        <v>0</v>
      </c>
      <c r="I83" s="913">
        <v>0.17</v>
      </c>
      <c r="J83" s="913">
        <f t="shared" si="2"/>
        <v>0</v>
      </c>
      <c r="K83" s="913">
        <v>0</v>
      </c>
      <c r="L83" s="913">
        <f t="shared" si="3"/>
        <v>0.17</v>
      </c>
    </row>
    <row r="84" spans="1:12" x14ac:dyDescent="0.25">
      <c r="A84" s="871">
        <v>1561</v>
      </c>
      <c r="B84" s="873" t="s">
        <v>763</v>
      </c>
      <c r="C84" s="913">
        <v>0</v>
      </c>
      <c r="D84" s="913">
        <v>0</v>
      </c>
      <c r="E84" s="913">
        <f t="shared" si="0"/>
        <v>0</v>
      </c>
      <c r="F84" s="868"/>
      <c r="G84" s="913">
        <v>865590.21</v>
      </c>
      <c r="H84" s="913">
        <f t="shared" si="1"/>
        <v>0</v>
      </c>
      <c r="I84" s="913">
        <v>865590.21</v>
      </c>
      <c r="J84" s="913">
        <f t="shared" si="2"/>
        <v>0</v>
      </c>
      <c r="K84" s="913">
        <v>0</v>
      </c>
      <c r="L84" s="913">
        <f t="shared" si="3"/>
        <v>865590.21</v>
      </c>
    </row>
    <row r="85" spans="1:12" x14ac:dyDescent="0.25">
      <c r="A85" s="871">
        <v>1564</v>
      </c>
      <c r="B85" s="873" t="s">
        <v>2078</v>
      </c>
      <c r="C85" s="913">
        <v>14765022.33</v>
      </c>
      <c r="D85" s="913">
        <v>5451744.5</v>
      </c>
      <c r="E85" s="913">
        <f t="shared" si="0"/>
        <v>9313277.8300000001</v>
      </c>
      <c r="F85" s="868"/>
      <c r="G85" s="913">
        <v>14791802.770000001</v>
      </c>
      <c r="H85" s="913">
        <f t="shared" si="1"/>
        <v>0</v>
      </c>
      <c r="I85" s="913">
        <v>14791802.77</v>
      </c>
      <c r="J85" s="913">
        <f t="shared" si="2"/>
        <v>5451744.5</v>
      </c>
      <c r="K85" s="913">
        <v>1014250.8</v>
      </c>
      <c r="L85" s="913">
        <f t="shared" si="3"/>
        <v>8325807.4699999997</v>
      </c>
    </row>
    <row r="86" spans="1:12" x14ac:dyDescent="0.25">
      <c r="A86" s="871">
        <v>1567</v>
      </c>
      <c r="B86" s="873" t="s">
        <v>2080</v>
      </c>
      <c r="C86" s="913">
        <v>5287817.99</v>
      </c>
      <c r="D86" s="913">
        <v>3756560.95</v>
      </c>
      <c r="E86" s="913">
        <f t="shared" si="0"/>
        <v>1531257.04</v>
      </c>
      <c r="F86" s="868"/>
      <c r="G86" s="913">
        <v>2835135.200000003</v>
      </c>
      <c r="H86" s="913">
        <f t="shared" si="1"/>
        <v>2480796.4399999967</v>
      </c>
      <c r="I86" s="913">
        <v>5315931.6399999997</v>
      </c>
      <c r="J86" s="913">
        <f t="shared" si="2"/>
        <v>3756560.95</v>
      </c>
      <c r="K86" s="913">
        <v>0</v>
      </c>
      <c r="L86" s="913">
        <f t="shared" si="3"/>
        <v>1559370.6899999995</v>
      </c>
    </row>
    <row r="87" spans="1:12" x14ac:dyDescent="0.25">
      <c r="A87" s="871">
        <v>1575</v>
      </c>
      <c r="B87" s="873" t="s">
        <v>764</v>
      </c>
      <c r="C87" s="913">
        <v>0</v>
      </c>
      <c r="D87" s="913">
        <v>0</v>
      </c>
      <c r="E87" s="913">
        <f t="shared" si="0"/>
        <v>0</v>
      </c>
      <c r="F87" s="868"/>
      <c r="G87" s="913">
        <v>721491.93</v>
      </c>
      <c r="H87" s="913">
        <f t="shared" si="1"/>
        <v>0</v>
      </c>
      <c r="I87" s="913">
        <v>721491.93</v>
      </c>
      <c r="J87" s="913">
        <f t="shared" si="2"/>
        <v>0</v>
      </c>
      <c r="K87" s="913">
        <v>0</v>
      </c>
      <c r="L87" s="913">
        <f t="shared" si="3"/>
        <v>721491.93</v>
      </c>
    </row>
    <row r="88" spans="1:12" x14ac:dyDescent="0.25">
      <c r="A88" s="871">
        <v>1577</v>
      </c>
      <c r="B88" s="873" t="s">
        <v>765</v>
      </c>
      <c r="C88" s="913">
        <v>42500000</v>
      </c>
      <c r="D88" s="913">
        <v>11684083.949999999</v>
      </c>
      <c r="E88" s="913">
        <f t="shared" si="0"/>
        <v>30815916.050000001</v>
      </c>
      <c r="F88" s="868"/>
      <c r="G88" s="913">
        <v>9984226.5600000024</v>
      </c>
      <c r="H88" s="913">
        <f t="shared" si="1"/>
        <v>0</v>
      </c>
      <c r="I88" s="913">
        <v>9984226.5600000005</v>
      </c>
      <c r="J88" s="913">
        <f t="shared" si="2"/>
        <v>11684083.949999999</v>
      </c>
      <c r="K88" s="913">
        <v>0</v>
      </c>
      <c r="L88" s="913">
        <f t="shared" si="3"/>
        <v>-1699857.3899999987</v>
      </c>
    </row>
    <row r="89" spans="1:12" x14ac:dyDescent="0.25">
      <c r="A89" s="871">
        <v>1578</v>
      </c>
      <c r="B89" s="873" t="s">
        <v>766</v>
      </c>
      <c r="C89" s="913">
        <v>0</v>
      </c>
      <c r="D89" s="913">
        <v>0</v>
      </c>
      <c r="E89" s="913">
        <f t="shared" si="0"/>
        <v>0</v>
      </c>
      <c r="F89" s="868"/>
      <c r="G89" s="913">
        <v>2456642.85</v>
      </c>
      <c r="H89" s="913">
        <f t="shared" si="1"/>
        <v>-2456642.85</v>
      </c>
      <c r="I89" s="913">
        <v>0</v>
      </c>
      <c r="J89" s="913">
        <f t="shared" si="2"/>
        <v>0</v>
      </c>
      <c r="K89" s="913">
        <v>0</v>
      </c>
      <c r="L89" s="913">
        <f t="shared" si="3"/>
        <v>0</v>
      </c>
    </row>
    <row r="90" spans="1:12" x14ac:dyDescent="0.25">
      <c r="A90" s="871">
        <v>1581</v>
      </c>
      <c r="B90" s="873" t="s">
        <v>767</v>
      </c>
      <c r="C90" s="913">
        <v>0</v>
      </c>
      <c r="D90" s="913">
        <v>0</v>
      </c>
      <c r="E90" s="913">
        <f t="shared" si="0"/>
        <v>0</v>
      </c>
      <c r="F90" s="868"/>
      <c r="G90" s="913">
        <v>984921.33</v>
      </c>
      <c r="H90" s="913">
        <f t="shared" si="1"/>
        <v>0</v>
      </c>
      <c r="I90" s="913">
        <v>984921.33</v>
      </c>
      <c r="J90" s="913">
        <f t="shared" si="2"/>
        <v>0</v>
      </c>
      <c r="K90" s="913">
        <v>0</v>
      </c>
      <c r="L90" s="913">
        <f t="shared" si="3"/>
        <v>984921.33</v>
      </c>
    </row>
    <row r="91" spans="1:12" x14ac:dyDescent="0.25">
      <c r="A91" s="871">
        <v>1584</v>
      </c>
      <c r="B91" s="873" t="s">
        <v>768</v>
      </c>
      <c r="C91" s="913">
        <v>0</v>
      </c>
      <c r="D91" s="913">
        <v>0</v>
      </c>
      <c r="E91" s="913">
        <f t="shared" si="0"/>
        <v>0</v>
      </c>
      <c r="F91" s="868"/>
      <c r="G91" s="913">
        <v>54000</v>
      </c>
      <c r="H91" s="913">
        <f t="shared" si="1"/>
        <v>0</v>
      </c>
      <c r="I91" s="913">
        <v>54000</v>
      </c>
      <c r="J91" s="913">
        <f t="shared" ref="J91:J154" si="4">D91</f>
        <v>0</v>
      </c>
      <c r="K91" s="913">
        <v>0</v>
      </c>
      <c r="L91" s="913">
        <f t="shared" si="3"/>
        <v>54000</v>
      </c>
    </row>
    <row r="92" spans="1:12" x14ac:dyDescent="0.25">
      <c r="A92" s="871">
        <v>1589</v>
      </c>
      <c r="B92" s="873" t="s">
        <v>4195</v>
      </c>
      <c r="C92" s="913">
        <v>0</v>
      </c>
      <c r="D92" s="913">
        <v>0</v>
      </c>
      <c r="E92" s="913">
        <f t="shared" si="0"/>
        <v>0</v>
      </c>
      <c r="F92" s="868"/>
      <c r="G92" s="913">
        <v>5150</v>
      </c>
      <c r="H92" s="913">
        <f t="shared" si="1"/>
        <v>0</v>
      </c>
      <c r="I92" s="913">
        <v>5150</v>
      </c>
      <c r="J92" s="913">
        <f t="shared" si="4"/>
        <v>0</v>
      </c>
      <c r="K92" s="913">
        <v>0</v>
      </c>
      <c r="L92" s="913">
        <f t="shared" si="3"/>
        <v>5150</v>
      </c>
    </row>
    <row r="93" spans="1:12" x14ac:dyDescent="0.25">
      <c r="A93" s="871">
        <v>1596</v>
      </c>
      <c r="B93" s="873" t="s">
        <v>769</v>
      </c>
      <c r="C93" s="913">
        <v>0</v>
      </c>
      <c r="D93" s="913">
        <v>0</v>
      </c>
      <c r="E93" s="913">
        <f t="shared" ref="E93:E156" si="5">C93-D93</f>
        <v>0</v>
      </c>
      <c r="F93" s="868"/>
      <c r="G93" s="913">
        <v>20520</v>
      </c>
      <c r="H93" s="913">
        <f t="shared" si="1"/>
        <v>0</v>
      </c>
      <c r="I93" s="913">
        <v>20520</v>
      </c>
      <c r="J93" s="913">
        <f t="shared" si="4"/>
        <v>0</v>
      </c>
      <c r="K93" s="913">
        <v>0</v>
      </c>
      <c r="L93" s="913">
        <f t="shared" ref="L93:L156" si="6">I93-J93-K93</f>
        <v>20520</v>
      </c>
    </row>
    <row r="94" spans="1:12" x14ac:dyDescent="0.25">
      <c r="A94" s="871">
        <v>1598</v>
      </c>
      <c r="B94" s="873" t="s">
        <v>770</v>
      </c>
      <c r="C94" s="913">
        <v>0</v>
      </c>
      <c r="D94" s="913">
        <v>0</v>
      </c>
      <c r="E94" s="913">
        <f t="shared" si="5"/>
        <v>0</v>
      </c>
      <c r="F94" s="868"/>
      <c r="G94" s="913">
        <v>6896858.5899999999</v>
      </c>
      <c r="H94" s="913">
        <f t="shared" si="1"/>
        <v>0</v>
      </c>
      <c r="I94" s="913">
        <v>6896858.5899999999</v>
      </c>
      <c r="J94" s="913">
        <f t="shared" si="4"/>
        <v>0</v>
      </c>
      <c r="K94" s="913">
        <v>0</v>
      </c>
      <c r="L94" s="913">
        <f t="shared" si="6"/>
        <v>6896858.5899999999</v>
      </c>
    </row>
    <row r="95" spans="1:12" x14ac:dyDescent="0.25">
      <c r="A95" s="871">
        <v>8001</v>
      </c>
      <c r="B95" s="873" t="s">
        <v>771</v>
      </c>
      <c r="C95" s="913">
        <v>35043810.549999997</v>
      </c>
      <c r="D95" s="913">
        <v>10249817.15</v>
      </c>
      <c r="E95" s="913">
        <f t="shared" si="5"/>
        <v>24793993.399999999</v>
      </c>
      <c r="F95" s="868"/>
      <c r="G95" s="913">
        <v>12679760.550000001</v>
      </c>
      <c r="H95" s="913">
        <f t="shared" si="1"/>
        <v>22444499.999999996</v>
      </c>
      <c r="I95" s="913">
        <v>35124260.549999997</v>
      </c>
      <c r="J95" s="913">
        <f t="shared" si="4"/>
        <v>10249817.15</v>
      </c>
      <c r="K95" s="913">
        <v>4789000</v>
      </c>
      <c r="L95" s="913">
        <f t="shared" si="6"/>
        <v>20085443.399999999</v>
      </c>
    </row>
    <row r="96" spans="1:12" x14ac:dyDescent="0.25">
      <c r="A96" s="871">
        <v>8002</v>
      </c>
      <c r="B96" s="873" t="s">
        <v>772</v>
      </c>
      <c r="C96" s="913">
        <v>28747221.600000001</v>
      </c>
      <c r="D96" s="913">
        <v>3559397.25</v>
      </c>
      <c r="E96" s="913">
        <f t="shared" si="5"/>
        <v>25187824.350000001</v>
      </c>
      <c r="F96" s="868"/>
      <c r="G96" s="913">
        <v>5291037.1500000004</v>
      </c>
      <c r="H96" s="913">
        <f t="shared" si="1"/>
        <v>22830100</v>
      </c>
      <c r="I96" s="913">
        <v>28121137.149999999</v>
      </c>
      <c r="J96" s="913">
        <f t="shared" si="4"/>
        <v>3559397.25</v>
      </c>
      <c r="K96" s="913">
        <v>4100000</v>
      </c>
      <c r="L96" s="913">
        <f t="shared" si="6"/>
        <v>20461739.899999999</v>
      </c>
    </row>
    <row r="97" spans="1:12" x14ac:dyDescent="0.25">
      <c r="A97" s="871">
        <v>8003</v>
      </c>
      <c r="B97" s="873" t="s">
        <v>773</v>
      </c>
      <c r="C97" s="913">
        <v>27543686.649999999</v>
      </c>
      <c r="D97" s="913">
        <v>11980940.25</v>
      </c>
      <c r="E97" s="913">
        <f t="shared" si="5"/>
        <v>15562746.399999999</v>
      </c>
      <c r="F97" s="868"/>
      <c r="G97" s="913">
        <v>2793686.6500000004</v>
      </c>
      <c r="H97" s="913">
        <f t="shared" si="1"/>
        <v>24750000</v>
      </c>
      <c r="I97" s="913">
        <v>27543686.649999999</v>
      </c>
      <c r="J97" s="913">
        <f t="shared" si="4"/>
        <v>11980940.25</v>
      </c>
      <c r="K97" s="913">
        <v>1111157.8500000001</v>
      </c>
      <c r="L97" s="913">
        <f t="shared" si="6"/>
        <v>14451588.549999999</v>
      </c>
    </row>
    <row r="98" spans="1:12" x14ac:dyDescent="0.25">
      <c r="A98" s="871">
        <v>8004</v>
      </c>
      <c r="B98" s="873" t="s">
        <v>774</v>
      </c>
      <c r="C98" s="913">
        <v>9344499.6999999993</v>
      </c>
      <c r="D98" s="913">
        <v>9300200</v>
      </c>
      <c r="E98" s="913">
        <f t="shared" si="5"/>
        <v>44299.699999999255</v>
      </c>
      <c r="F98" s="868"/>
      <c r="G98" s="913">
        <v>6334499.6999999993</v>
      </c>
      <c r="H98" s="913">
        <f t="shared" si="1"/>
        <v>3010000</v>
      </c>
      <c r="I98" s="913">
        <v>9344499.6999999993</v>
      </c>
      <c r="J98" s="913">
        <f t="shared" si="4"/>
        <v>9300200</v>
      </c>
      <c r="K98" s="913">
        <v>0</v>
      </c>
      <c r="L98" s="913">
        <f t="shared" si="6"/>
        <v>44299.699999999255</v>
      </c>
    </row>
    <row r="99" spans="1:12" x14ac:dyDescent="0.25">
      <c r="A99" s="871">
        <v>8005</v>
      </c>
      <c r="B99" s="873" t="s">
        <v>2087</v>
      </c>
      <c r="C99" s="913">
        <v>5704873</v>
      </c>
      <c r="D99" s="913">
        <v>2807217.2</v>
      </c>
      <c r="E99" s="913">
        <f t="shared" si="5"/>
        <v>2897655.8</v>
      </c>
      <c r="F99" s="868"/>
      <c r="G99" s="913">
        <v>3554872.9000000004</v>
      </c>
      <c r="H99" s="913">
        <f t="shared" si="1"/>
        <v>0</v>
      </c>
      <c r="I99" s="913">
        <v>3554872.9</v>
      </c>
      <c r="J99" s="913">
        <f t="shared" si="4"/>
        <v>2807217.2</v>
      </c>
      <c r="K99" s="913">
        <v>0</v>
      </c>
      <c r="L99" s="913">
        <f t="shared" si="6"/>
        <v>747655.69999999972</v>
      </c>
    </row>
    <row r="100" spans="1:12" x14ac:dyDescent="0.25">
      <c r="A100" s="871">
        <v>8006</v>
      </c>
      <c r="B100" s="873" t="s">
        <v>775</v>
      </c>
      <c r="C100" s="913">
        <v>5407142.25</v>
      </c>
      <c r="D100" s="913">
        <v>1718428.01</v>
      </c>
      <c r="E100" s="913">
        <f t="shared" si="5"/>
        <v>3688714.2400000002</v>
      </c>
      <c r="F100" s="868"/>
      <c r="G100" s="913">
        <v>5407172.25</v>
      </c>
      <c r="H100" s="913">
        <f t="shared" si="1"/>
        <v>-3776350.7</v>
      </c>
      <c r="I100" s="913">
        <v>1630821.55</v>
      </c>
      <c r="J100" s="913">
        <f t="shared" si="4"/>
        <v>1718428.01</v>
      </c>
      <c r="K100" s="913">
        <v>0</v>
      </c>
      <c r="L100" s="913">
        <f t="shared" si="6"/>
        <v>-87606.459999999963</v>
      </c>
    </row>
    <row r="101" spans="1:12" x14ac:dyDescent="0.25">
      <c r="A101" s="871">
        <v>8007</v>
      </c>
      <c r="B101" s="873" t="s">
        <v>776</v>
      </c>
      <c r="C101" s="913">
        <v>0</v>
      </c>
      <c r="D101" s="913">
        <v>0</v>
      </c>
      <c r="E101" s="913">
        <f t="shared" si="5"/>
        <v>0</v>
      </c>
      <c r="F101" s="868"/>
      <c r="G101" s="913">
        <v>331492.35000000056</v>
      </c>
      <c r="H101" s="913">
        <f t="shared" si="1"/>
        <v>-5.8207660913467407E-10</v>
      </c>
      <c r="I101" s="913">
        <v>331492.34999999998</v>
      </c>
      <c r="J101" s="913">
        <f t="shared" si="4"/>
        <v>0</v>
      </c>
      <c r="K101" s="913">
        <v>0</v>
      </c>
      <c r="L101" s="913">
        <f t="shared" si="6"/>
        <v>331492.34999999998</v>
      </c>
    </row>
    <row r="102" spans="1:12" x14ac:dyDescent="0.25">
      <c r="A102" s="871">
        <v>8008</v>
      </c>
      <c r="B102" s="873" t="s">
        <v>4196</v>
      </c>
      <c r="C102" s="913">
        <v>0</v>
      </c>
      <c r="D102" s="913">
        <v>924775.67</v>
      </c>
      <c r="E102" s="913">
        <f t="shared" si="5"/>
        <v>-924775.67</v>
      </c>
      <c r="F102" s="868"/>
      <c r="G102" s="913">
        <v>0</v>
      </c>
      <c r="H102" s="913">
        <f t="shared" si="1"/>
        <v>9247756.6199999992</v>
      </c>
      <c r="I102" s="913">
        <v>9247756.6199999992</v>
      </c>
      <c r="J102" s="913">
        <f t="shared" si="4"/>
        <v>924775.67</v>
      </c>
      <c r="K102" s="913">
        <v>0</v>
      </c>
      <c r="L102" s="913">
        <f t="shared" si="6"/>
        <v>8322980.9499999993</v>
      </c>
    </row>
    <row r="103" spans="1:12" x14ac:dyDescent="0.25">
      <c r="A103" s="871">
        <v>8009</v>
      </c>
      <c r="B103" s="873" t="s">
        <v>777</v>
      </c>
      <c r="C103" s="913">
        <v>10406440.91</v>
      </c>
      <c r="D103" s="913">
        <v>3912976.9</v>
      </c>
      <c r="E103" s="913">
        <f t="shared" si="5"/>
        <v>6493464.0099999998</v>
      </c>
      <c r="F103" s="868"/>
      <c r="G103" s="913">
        <v>10406440.91</v>
      </c>
      <c r="H103" s="913">
        <f t="shared" si="1"/>
        <v>0</v>
      </c>
      <c r="I103" s="913">
        <v>10406440.91</v>
      </c>
      <c r="J103" s="913">
        <f t="shared" si="4"/>
        <v>3912976.9</v>
      </c>
      <c r="K103" s="913">
        <v>0</v>
      </c>
      <c r="L103" s="913">
        <f t="shared" si="6"/>
        <v>6493464.0099999998</v>
      </c>
    </row>
    <row r="104" spans="1:12" x14ac:dyDescent="0.25">
      <c r="A104" s="871">
        <v>8011</v>
      </c>
      <c r="B104" s="873" t="s">
        <v>4197</v>
      </c>
      <c r="C104" s="913">
        <v>20000000</v>
      </c>
      <c r="D104" s="913">
        <v>9625420.5999999996</v>
      </c>
      <c r="E104" s="913">
        <f t="shared" si="5"/>
        <v>10374579.4</v>
      </c>
      <c r="F104" s="868"/>
      <c r="G104" s="913">
        <v>0</v>
      </c>
      <c r="H104" s="913">
        <f t="shared" si="1"/>
        <v>0</v>
      </c>
      <c r="I104" s="913">
        <v>0</v>
      </c>
      <c r="J104" s="913">
        <f t="shared" si="4"/>
        <v>9625420.5999999996</v>
      </c>
      <c r="K104" s="913">
        <v>0</v>
      </c>
      <c r="L104" s="913">
        <f t="shared" si="6"/>
        <v>-9625420.5999999996</v>
      </c>
    </row>
    <row r="105" spans="1:12" x14ac:dyDescent="0.25">
      <c r="A105" s="871">
        <v>8012</v>
      </c>
      <c r="B105" s="873" t="s">
        <v>4198</v>
      </c>
      <c r="C105" s="913">
        <v>2595428.0499999998</v>
      </c>
      <c r="D105" s="913">
        <v>360542.9</v>
      </c>
      <c r="E105" s="913">
        <f t="shared" si="5"/>
        <v>2234885.15</v>
      </c>
      <c r="F105" s="868"/>
      <c r="G105" s="913">
        <v>0</v>
      </c>
      <c r="H105" s="913">
        <f t="shared" si="1"/>
        <v>2595934.1</v>
      </c>
      <c r="I105" s="913">
        <v>2595934.1</v>
      </c>
      <c r="J105" s="913">
        <f t="shared" si="4"/>
        <v>360542.9</v>
      </c>
      <c r="K105" s="913">
        <v>0</v>
      </c>
      <c r="L105" s="913">
        <f t="shared" si="6"/>
        <v>2235391.2000000002</v>
      </c>
    </row>
    <row r="106" spans="1:12" x14ac:dyDescent="0.25">
      <c r="A106" s="871">
        <v>8013</v>
      </c>
      <c r="B106" s="873" t="s">
        <v>4199</v>
      </c>
      <c r="C106" s="913">
        <v>8600000</v>
      </c>
      <c r="D106" s="913">
        <v>0</v>
      </c>
      <c r="E106" s="913">
        <f t="shared" si="5"/>
        <v>8600000</v>
      </c>
      <c r="F106" s="868"/>
      <c r="G106" s="913">
        <v>0</v>
      </c>
      <c r="H106" s="913">
        <f t="shared" si="1"/>
        <v>26998350</v>
      </c>
      <c r="I106" s="913">
        <v>26998350</v>
      </c>
      <c r="J106" s="913">
        <f t="shared" si="4"/>
        <v>0</v>
      </c>
      <c r="K106" s="913">
        <v>0</v>
      </c>
      <c r="L106" s="913">
        <f t="shared" si="6"/>
        <v>26998350</v>
      </c>
    </row>
    <row r="107" spans="1:12" x14ac:dyDescent="0.25">
      <c r="A107" s="871">
        <v>8014</v>
      </c>
      <c r="B107" s="873" t="s">
        <v>4200</v>
      </c>
      <c r="C107" s="913">
        <v>17885522</v>
      </c>
      <c r="D107" s="913">
        <v>0</v>
      </c>
      <c r="E107" s="913">
        <f t="shared" si="5"/>
        <v>17885522</v>
      </c>
      <c r="F107" s="868"/>
      <c r="G107" s="913">
        <v>0</v>
      </c>
      <c r="H107" s="913">
        <f t="shared" si="1"/>
        <v>26969000</v>
      </c>
      <c r="I107" s="913">
        <v>26969000</v>
      </c>
      <c r="J107" s="913">
        <f t="shared" si="4"/>
        <v>0</v>
      </c>
      <c r="K107" s="913">
        <v>0</v>
      </c>
      <c r="L107" s="913">
        <f t="shared" si="6"/>
        <v>26969000</v>
      </c>
    </row>
    <row r="108" spans="1:12" x14ac:dyDescent="0.25">
      <c r="A108" s="871">
        <v>8017</v>
      </c>
      <c r="B108" s="873" t="s">
        <v>4201</v>
      </c>
      <c r="C108" s="913">
        <v>44850000</v>
      </c>
      <c r="D108" s="913">
        <v>4914899</v>
      </c>
      <c r="E108" s="913">
        <f t="shared" si="5"/>
        <v>39935101</v>
      </c>
      <c r="F108" s="868"/>
      <c r="G108" s="913">
        <v>0</v>
      </c>
      <c r="H108" s="913">
        <f t="shared" si="1"/>
        <v>42454100</v>
      </c>
      <c r="I108" s="913">
        <v>42454100</v>
      </c>
      <c r="J108" s="913">
        <f t="shared" si="4"/>
        <v>4914899</v>
      </c>
      <c r="K108" s="913">
        <v>6865000</v>
      </c>
      <c r="L108" s="913">
        <f t="shared" si="6"/>
        <v>30674201</v>
      </c>
    </row>
    <row r="109" spans="1:12" x14ac:dyDescent="0.25">
      <c r="A109" s="871">
        <v>8018</v>
      </c>
      <c r="B109" s="873" t="s">
        <v>4202</v>
      </c>
      <c r="C109" s="913">
        <v>34622192</v>
      </c>
      <c r="D109" s="913">
        <v>207801</v>
      </c>
      <c r="E109" s="913">
        <f t="shared" si="5"/>
        <v>34414391</v>
      </c>
      <c r="F109" s="868"/>
      <c r="G109" s="913">
        <v>0</v>
      </c>
      <c r="H109" s="913">
        <f t="shared" si="1"/>
        <v>0</v>
      </c>
      <c r="I109" s="913">
        <v>0</v>
      </c>
      <c r="J109" s="913">
        <f t="shared" si="4"/>
        <v>207801</v>
      </c>
      <c r="K109" s="913">
        <v>0</v>
      </c>
      <c r="L109" s="913">
        <f t="shared" si="6"/>
        <v>-207801</v>
      </c>
    </row>
    <row r="110" spans="1:12" x14ac:dyDescent="0.25">
      <c r="A110" s="871">
        <v>1511</v>
      </c>
      <c r="B110" s="873" t="s">
        <v>778</v>
      </c>
      <c r="C110" s="913">
        <v>419463069.25999999</v>
      </c>
      <c r="D110" s="913">
        <v>141427149.69999999</v>
      </c>
      <c r="E110" s="913">
        <f t="shared" si="5"/>
        <v>278035919.56</v>
      </c>
      <c r="F110" s="868"/>
      <c r="G110" s="913">
        <v>178181236.80000001</v>
      </c>
      <c r="H110" s="913">
        <f t="shared" si="1"/>
        <v>190992824.88999999</v>
      </c>
      <c r="I110" s="913">
        <v>369174061.69</v>
      </c>
      <c r="J110" s="913">
        <f t="shared" si="4"/>
        <v>141427149.69999999</v>
      </c>
      <c r="K110" s="913">
        <v>7930549.71</v>
      </c>
      <c r="L110" s="913">
        <f t="shared" si="6"/>
        <v>219816362.28</v>
      </c>
    </row>
    <row r="111" spans="1:12" x14ac:dyDescent="0.25">
      <c r="A111" s="871">
        <v>1603</v>
      </c>
      <c r="B111" s="873" t="s">
        <v>779</v>
      </c>
      <c r="C111" s="913">
        <v>3905538.4</v>
      </c>
      <c r="D111" s="913">
        <v>3647400</v>
      </c>
      <c r="E111" s="913">
        <f t="shared" si="5"/>
        <v>258138.39999999991</v>
      </c>
      <c r="F111" s="868"/>
      <c r="G111" s="913">
        <v>405538.39999999944</v>
      </c>
      <c r="H111" s="913">
        <f t="shared" si="1"/>
        <v>3500000.0000000005</v>
      </c>
      <c r="I111" s="913">
        <v>3905538.4</v>
      </c>
      <c r="J111" s="913">
        <f t="shared" si="4"/>
        <v>3647400</v>
      </c>
      <c r="K111" s="913">
        <v>257600</v>
      </c>
      <c r="L111" s="913">
        <f t="shared" si="6"/>
        <v>538.39999999990687</v>
      </c>
    </row>
    <row r="112" spans="1:12" x14ac:dyDescent="0.25">
      <c r="A112" s="871">
        <v>1607</v>
      </c>
      <c r="B112" s="873" t="s">
        <v>780</v>
      </c>
      <c r="C112" s="913">
        <v>15592.5</v>
      </c>
      <c r="D112" s="913">
        <v>0</v>
      </c>
      <c r="E112" s="913">
        <f t="shared" si="5"/>
        <v>15592.5</v>
      </c>
      <c r="F112" s="868"/>
      <c r="G112" s="913">
        <v>3753483.53</v>
      </c>
      <c r="H112" s="913">
        <f t="shared" si="1"/>
        <v>15592.5</v>
      </c>
      <c r="I112" s="913">
        <v>3769076.03</v>
      </c>
      <c r="J112" s="913">
        <f t="shared" si="4"/>
        <v>0</v>
      </c>
      <c r="K112" s="913">
        <v>15592.5</v>
      </c>
      <c r="L112" s="913">
        <f t="shared" si="6"/>
        <v>3753483.53</v>
      </c>
    </row>
    <row r="113" spans="1:12" x14ac:dyDescent="0.25">
      <c r="A113" s="871">
        <v>1610</v>
      </c>
      <c r="B113" s="873" t="s">
        <v>781</v>
      </c>
      <c r="C113" s="913">
        <v>100000000</v>
      </c>
      <c r="D113" s="913">
        <v>1383523.98</v>
      </c>
      <c r="E113" s="913">
        <f t="shared" si="5"/>
        <v>98616476.019999996</v>
      </c>
      <c r="F113" s="868"/>
      <c r="G113" s="913">
        <v>0</v>
      </c>
      <c r="H113" s="913">
        <f t="shared" si="1"/>
        <v>1372513.8</v>
      </c>
      <c r="I113" s="913">
        <v>1372513.8</v>
      </c>
      <c r="J113" s="913">
        <f t="shared" si="4"/>
        <v>1383523.98</v>
      </c>
      <c r="K113" s="913">
        <v>0</v>
      </c>
      <c r="L113" s="913">
        <f t="shared" si="6"/>
        <v>-11010.179999999935</v>
      </c>
    </row>
    <row r="114" spans="1:12" x14ac:dyDescent="0.25">
      <c r="A114" s="871">
        <v>1611</v>
      </c>
      <c r="B114" s="873" t="s">
        <v>4203</v>
      </c>
      <c r="C114" s="913">
        <v>0</v>
      </c>
      <c r="D114" s="913">
        <v>0</v>
      </c>
      <c r="E114" s="913">
        <f t="shared" si="5"/>
        <v>0</v>
      </c>
      <c r="F114" s="868"/>
      <c r="G114" s="913">
        <v>120000</v>
      </c>
      <c r="H114" s="913">
        <f t="shared" si="1"/>
        <v>0</v>
      </c>
      <c r="I114" s="913">
        <v>120000</v>
      </c>
      <c r="J114" s="913">
        <f t="shared" si="4"/>
        <v>0</v>
      </c>
      <c r="K114" s="913">
        <v>0</v>
      </c>
      <c r="L114" s="913">
        <f t="shared" si="6"/>
        <v>120000</v>
      </c>
    </row>
    <row r="115" spans="1:12" x14ac:dyDescent="0.25">
      <c r="A115" s="871">
        <v>1612</v>
      </c>
      <c r="B115" s="873" t="s">
        <v>782</v>
      </c>
      <c r="C115" s="913">
        <v>17678160</v>
      </c>
      <c r="D115" s="913">
        <v>4610765.6100000003</v>
      </c>
      <c r="E115" s="913">
        <f t="shared" si="5"/>
        <v>13067394.390000001</v>
      </c>
      <c r="F115" s="868"/>
      <c r="G115" s="913">
        <v>0</v>
      </c>
      <c r="H115" s="913">
        <f t="shared" si="1"/>
        <v>0</v>
      </c>
      <c r="I115" s="913">
        <v>0</v>
      </c>
      <c r="J115" s="913">
        <f t="shared" si="4"/>
        <v>4610765.6100000003</v>
      </c>
      <c r="K115" s="913">
        <v>0</v>
      </c>
      <c r="L115" s="913">
        <f t="shared" si="6"/>
        <v>-4610765.6100000003</v>
      </c>
    </row>
    <row r="116" spans="1:12" x14ac:dyDescent="0.25">
      <c r="A116" s="871">
        <v>1613</v>
      </c>
      <c r="B116" s="873" t="s">
        <v>783</v>
      </c>
      <c r="C116" s="913">
        <v>328630.59999999998</v>
      </c>
      <c r="D116" s="913">
        <v>0</v>
      </c>
      <c r="E116" s="913">
        <f t="shared" si="5"/>
        <v>328630.59999999998</v>
      </c>
      <c r="F116" s="868"/>
      <c r="G116" s="913">
        <v>328630.59999999998</v>
      </c>
      <c r="H116" s="913">
        <f t="shared" si="1"/>
        <v>0</v>
      </c>
      <c r="I116" s="913">
        <v>328630.59999999998</v>
      </c>
      <c r="J116" s="913">
        <f t="shared" si="4"/>
        <v>0</v>
      </c>
      <c r="K116" s="913">
        <v>0</v>
      </c>
      <c r="L116" s="913">
        <f t="shared" si="6"/>
        <v>328630.59999999998</v>
      </c>
    </row>
    <row r="117" spans="1:12" x14ac:dyDescent="0.25">
      <c r="A117" s="871">
        <v>1614</v>
      </c>
      <c r="B117" s="873" t="s">
        <v>2098</v>
      </c>
      <c r="C117" s="913">
        <v>0</v>
      </c>
      <c r="D117" s="913">
        <v>26495.15</v>
      </c>
      <c r="E117" s="913">
        <f t="shared" si="5"/>
        <v>-26495.15</v>
      </c>
      <c r="F117" s="868"/>
      <c r="G117" s="913">
        <v>13794468.780000001</v>
      </c>
      <c r="H117" s="913">
        <f t="shared" si="1"/>
        <v>-9944200.8900000006</v>
      </c>
      <c r="I117" s="913">
        <v>3850267.89</v>
      </c>
      <c r="J117" s="913">
        <f t="shared" si="4"/>
        <v>26495.15</v>
      </c>
      <c r="K117" s="913">
        <v>0</v>
      </c>
      <c r="L117" s="913">
        <f t="shared" si="6"/>
        <v>3823772.74</v>
      </c>
    </row>
    <row r="118" spans="1:12" x14ac:dyDescent="0.25">
      <c r="A118" s="871">
        <v>1615</v>
      </c>
      <c r="B118" s="873" t="s">
        <v>784</v>
      </c>
      <c r="C118" s="913">
        <v>0</v>
      </c>
      <c r="D118" s="913">
        <v>0</v>
      </c>
      <c r="E118" s="913">
        <f t="shared" si="5"/>
        <v>0</v>
      </c>
      <c r="F118" s="868"/>
      <c r="G118" s="913">
        <v>1624283.9000000004</v>
      </c>
      <c r="H118" s="913">
        <f t="shared" si="1"/>
        <v>-1624283.9000000004</v>
      </c>
      <c r="I118" s="913">
        <v>0</v>
      </c>
      <c r="J118" s="913">
        <f t="shared" si="4"/>
        <v>0</v>
      </c>
      <c r="K118" s="913">
        <v>0</v>
      </c>
      <c r="L118" s="913">
        <f t="shared" si="6"/>
        <v>0</v>
      </c>
    </row>
    <row r="119" spans="1:12" x14ac:dyDescent="0.25">
      <c r="A119" s="871">
        <v>1617</v>
      </c>
      <c r="B119" s="873" t="s">
        <v>785</v>
      </c>
      <c r="C119" s="913">
        <v>79835535.780000001</v>
      </c>
      <c r="D119" s="913">
        <v>18171059.129999999</v>
      </c>
      <c r="E119" s="913">
        <f t="shared" si="5"/>
        <v>61664476.650000006</v>
      </c>
      <c r="F119" s="868"/>
      <c r="G119" s="913">
        <v>0</v>
      </c>
      <c r="H119" s="913">
        <f t="shared" si="1"/>
        <v>46076499.149999999</v>
      </c>
      <c r="I119" s="913">
        <v>46076499.149999999</v>
      </c>
      <c r="J119" s="913">
        <f t="shared" si="4"/>
        <v>18171059.129999999</v>
      </c>
      <c r="K119" s="913">
        <v>1835061</v>
      </c>
      <c r="L119" s="913">
        <f t="shared" si="6"/>
        <v>26070379.02</v>
      </c>
    </row>
    <row r="120" spans="1:12" x14ac:dyDescent="0.25">
      <c r="A120" s="871">
        <v>1618</v>
      </c>
      <c r="B120" s="873" t="s">
        <v>2183</v>
      </c>
      <c r="C120" s="913">
        <v>129600000</v>
      </c>
      <c r="D120" s="913">
        <v>14211347.32</v>
      </c>
      <c r="E120" s="913">
        <f t="shared" si="5"/>
        <v>115388652.68000001</v>
      </c>
      <c r="F120" s="868"/>
      <c r="G120" s="913">
        <v>0</v>
      </c>
      <c r="H120" s="913">
        <f t="shared" si="1"/>
        <v>396800</v>
      </c>
      <c r="I120" s="913">
        <v>396800</v>
      </c>
      <c r="J120" s="913">
        <f t="shared" si="4"/>
        <v>14211347.32</v>
      </c>
      <c r="K120" s="913">
        <v>0</v>
      </c>
      <c r="L120" s="913">
        <f t="shared" si="6"/>
        <v>-13814547.32</v>
      </c>
    </row>
    <row r="121" spans="1:12" x14ac:dyDescent="0.25">
      <c r="A121" s="871">
        <v>1619</v>
      </c>
      <c r="B121" s="1375" t="s">
        <v>5093</v>
      </c>
      <c r="C121" s="913">
        <v>150000000</v>
      </c>
      <c r="D121" s="913">
        <v>5518229</v>
      </c>
      <c r="E121" s="913">
        <f t="shared" si="5"/>
        <v>144481771</v>
      </c>
      <c r="F121" s="868"/>
      <c r="G121" s="913">
        <v>0</v>
      </c>
      <c r="H121" s="913">
        <f t="shared" si="1"/>
        <v>64684839.159999996</v>
      </c>
      <c r="I121" s="913">
        <v>64684839.159999996</v>
      </c>
      <c r="J121" s="913">
        <f t="shared" si="4"/>
        <v>5518229</v>
      </c>
      <c r="K121" s="913">
        <v>0</v>
      </c>
      <c r="L121" s="913">
        <f t="shared" si="6"/>
        <v>59166610.159999996</v>
      </c>
    </row>
    <row r="122" spans="1:12" x14ac:dyDescent="0.25">
      <c r="A122" s="871">
        <v>1620</v>
      </c>
      <c r="B122" s="873" t="s">
        <v>4204</v>
      </c>
      <c r="C122" s="913">
        <v>3600689</v>
      </c>
      <c r="D122" s="913">
        <v>551371.17000000004</v>
      </c>
      <c r="E122" s="913">
        <f t="shared" si="5"/>
        <v>3049317.83</v>
      </c>
      <c r="F122" s="868"/>
      <c r="G122" s="913">
        <v>0</v>
      </c>
      <c r="H122" s="913">
        <f t="shared" si="1"/>
        <v>3605191.67</v>
      </c>
      <c r="I122" s="913">
        <v>3605191.67</v>
      </c>
      <c r="J122" s="913">
        <f t="shared" si="4"/>
        <v>551371.17000000004</v>
      </c>
      <c r="K122" s="913">
        <v>0</v>
      </c>
      <c r="L122" s="913">
        <f t="shared" si="6"/>
        <v>3053820.5</v>
      </c>
    </row>
    <row r="123" spans="1:12" x14ac:dyDescent="0.25">
      <c r="A123" s="871">
        <v>1635</v>
      </c>
      <c r="B123" s="873" t="s">
        <v>4205</v>
      </c>
      <c r="C123" s="913">
        <v>0</v>
      </c>
      <c r="D123" s="913">
        <v>0</v>
      </c>
      <c r="E123" s="913">
        <f t="shared" si="5"/>
        <v>0</v>
      </c>
      <c r="F123" s="868"/>
      <c r="G123" s="913">
        <v>354615.55</v>
      </c>
      <c r="H123" s="913">
        <f t="shared" si="1"/>
        <v>0</v>
      </c>
      <c r="I123" s="913">
        <v>354615.55</v>
      </c>
      <c r="J123" s="913">
        <f t="shared" si="4"/>
        <v>0</v>
      </c>
      <c r="K123" s="913">
        <v>0</v>
      </c>
      <c r="L123" s="913">
        <f t="shared" si="6"/>
        <v>354615.55</v>
      </c>
    </row>
    <row r="124" spans="1:12" x14ac:dyDescent="0.25">
      <c r="A124" s="871">
        <v>1636</v>
      </c>
      <c r="B124" s="873" t="s">
        <v>2103</v>
      </c>
      <c r="C124" s="913">
        <v>54765279.450000003</v>
      </c>
      <c r="D124" s="913">
        <v>4410917.08</v>
      </c>
      <c r="E124" s="913">
        <f t="shared" si="5"/>
        <v>50354362.370000005</v>
      </c>
      <c r="F124" s="868"/>
      <c r="G124" s="913">
        <v>33449571.450000003</v>
      </c>
      <c r="H124" s="913">
        <f t="shared" si="1"/>
        <v>25301328</v>
      </c>
      <c r="I124" s="913">
        <v>58750899.450000003</v>
      </c>
      <c r="J124" s="913">
        <f t="shared" si="4"/>
        <v>4410917.08</v>
      </c>
      <c r="K124" s="913">
        <v>20000000</v>
      </c>
      <c r="L124" s="913">
        <f t="shared" si="6"/>
        <v>34339982.370000005</v>
      </c>
    </row>
    <row r="125" spans="1:12" x14ac:dyDescent="0.25">
      <c r="A125" s="871">
        <v>1638</v>
      </c>
      <c r="B125" s="873" t="s">
        <v>786</v>
      </c>
      <c r="C125" s="913">
        <v>0</v>
      </c>
      <c r="D125" s="913">
        <v>0</v>
      </c>
      <c r="E125" s="913">
        <f t="shared" si="5"/>
        <v>0</v>
      </c>
      <c r="F125" s="868"/>
      <c r="G125" s="913">
        <v>791249.84</v>
      </c>
      <c r="H125" s="913">
        <f t="shared" si="1"/>
        <v>0</v>
      </c>
      <c r="I125" s="913">
        <v>791249.84</v>
      </c>
      <c r="J125" s="913">
        <f t="shared" si="4"/>
        <v>0</v>
      </c>
      <c r="K125" s="913">
        <v>0</v>
      </c>
      <c r="L125" s="913">
        <f t="shared" si="6"/>
        <v>791249.84</v>
      </c>
    </row>
    <row r="126" spans="1:12" x14ac:dyDescent="0.25">
      <c r="A126" s="871">
        <v>1640</v>
      </c>
      <c r="B126" s="873" t="s">
        <v>787</v>
      </c>
      <c r="C126" s="913">
        <v>0</v>
      </c>
      <c r="D126" s="913">
        <v>0</v>
      </c>
      <c r="E126" s="913">
        <f t="shared" si="5"/>
        <v>0</v>
      </c>
      <c r="F126" s="868"/>
      <c r="G126" s="913">
        <v>735792.6</v>
      </c>
      <c r="H126" s="913">
        <f t="shared" si="1"/>
        <v>0</v>
      </c>
      <c r="I126" s="913">
        <v>735792.6</v>
      </c>
      <c r="J126" s="913">
        <f t="shared" si="4"/>
        <v>0</v>
      </c>
      <c r="K126" s="913">
        <v>0</v>
      </c>
      <c r="L126" s="913">
        <f t="shared" si="6"/>
        <v>735792.6</v>
      </c>
    </row>
    <row r="127" spans="1:12" x14ac:dyDescent="0.25">
      <c r="A127" s="871">
        <v>1641</v>
      </c>
      <c r="B127" s="873" t="s">
        <v>788</v>
      </c>
      <c r="C127" s="913">
        <v>0</v>
      </c>
      <c r="D127" s="913">
        <v>0</v>
      </c>
      <c r="E127" s="913">
        <f t="shared" si="5"/>
        <v>0</v>
      </c>
      <c r="F127" s="868"/>
      <c r="G127" s="913">
        <v>205648.2</v>
      </c>
      <c r="H127" s="913">
        <f t="shared" si="1"/>
        <v>0</v>
      </c>
      <c r="I127" s="913">
        <v>205648.2</v>
      </c>
      <c r="J127" s="913">
        <f t="shared" si="4"/>
        <v>0</v>
      </c>
      <c r="K127" s="913">
        <v>0</v>
      </c>
      <c r="L127" s="913">
        <f t="shared" si="6"/>
        <v>205648.2</v>
      </c>
    </row>
    <row r="128" spans="1:12" x14ac:dyDescent="0.25">
      <c r="A128" s="871">
        <v>1676</v>
      </c>
      <c r="B128" s="873" t="s">
        <v>789</v>
      </c>
      <c r="C128" s="913">
        <v>0</v>
      </c>
      <c r="D128" s="913">
        <v>0</v>
      </c>
      <c r="E128" s="913">
        <f t="shared" si="5"/>
        <v>0</v>
      </c>
      <c r="F128" s="868"/>
      <c r="G128" s="913">
        <v>21149585.510000002</v>
      </c>
      <c r="H128" s="913">
        <f t="shared" si="1"/>
        <v>0</v>
      </c>
      <c r="I128" s="913">
        <v>21149585.510000002</v>
      </c>
      <c r="J128" s="913">
        <f t="shared" si="4"/>
        <v>0</v>
      </c>
      <c r="K128" s="913">
        <v>0</v>
      </c>
      <c r="L128" s="913">
        <f t="shared" si="6"/>
        <v>21149585.510000002</v>
      </c>
    </row>
    <row r="129" spans="1:12" x14ac:dyDescent="0.25">
      <c r="A129" s="871">
        <v>1678</v>
      </c>
      <c r="B129" s="873" t="s">
        <v>790</v>
      </c>
      <c r="C129" s="913">
        <v>0</v>
      </c>
      <c r="D129" s="913">
        <v>0</v>
      </c>
      <c r="E129" s="913">
        <f t="shared" si="5"/>
        <v>0</v>
      </c>
      <c r="F129" s="868"/>
      <c r="G129" s="913">
        <v>5518105.96</v>
      </c>
      <c r="H129" s="913">
        <f t="shared" si="1"/>
        <v>0</v>
      </c>
      <c r="I129" s="913">
        <v>5518105.96</v>
      </c>
      <c r="J129" s="913">
        <f t="shared" si="4"/>
        <v>0</v>
      </c>
      <c r="K129" s="913">
        <v>0</v>
      </c>
      <c r="L129" s="913">
        <f t="shared" si="6"/>
        <v>5518105.96</v>
      </c>
    </row>
    <row r="130" spans="1:12" x14ac:dyDescent="0.25">
      <c r="A130" s="871">
        <v>1679</v>
      </c>
      <c r="B130" s="873" t="s">
        <v>791</v>
      </c>
      <c r="C130" s="913">
        <v>0</v>
      </c>
      <c r="D130" s="913">
        <v>0</v>
      </c>
      <c r="E130" s="913">
        <f t="shared" si="5"/>
        <v>0</v>
      </c>
      <c r="F130" s="868"/>
      <c r="G130" s="913">
        <v>1412758.53</v>
      </c>
      <c r="H130" s="913">
        <f t="shared" si="1"/>
        <v>148040.76</v>
      </c>
      <c r="I130" s="913">
        <v>1560799.29</v>
      </c>
      <c r="J130" s="913">
        <f t="shared" si="4"/>
        <v>0</v>
      </c>
      <c r="K130" s="913">
        <v>0</v>
      </c>
      <c r="L130" s="913">
        <f t="shared" si="6"/>
        <v>1560799.29</v>
      </c>
    </row>
    <row r="131" spans="1:12" x14ac:dyDescent="0.25">
      <c r="A131" s="871">
        <v>1680</v>
      </c>
      <c r="B131" s="873" t="s">
        <v>792</v>
      </c>
      <c r="C131" s="913">
        <v>500000</v>
      </c>
      <c r="D131" s="913">
        <v>200000</v>
      </c>
      <c r="E131" s="913">
        <f t="shared" si="5"/>
        <v>300000</v>
      </c>
      <c r="F131" s="868"/>
      <c r="G131" s="913">
        <v>149669.45999999996</v>
      </c>
      <c r="H131" s="913">
        <f t="shared" si="1"/>
        <v>1346729.25</v>
      </c>
      <c r="I131" s="913">
        <v>1496398.71</v>
      </c>
      <c r="J131" s="913">
        <f t="shared" si="4"/>
        <v>200000</v>
      </c>
      <c r="K131" s="913">
        <v>0</v>
      </c>
      <c r="L131" s="913">
        <f t="shared" si="6"/>
        <v>1296398.71</v>
      </c>
    </row>
    <row r="132" spans="1:12" x14ac:dyDescent="0.25">
      <c r="A132" s="871">
        <v>1682</v>
      </c>
      <c r="B132" s="873" t="s">
        <v>793</v>
      </c>
      <c r="C132" s="913">
        <v>0</v>
      </c>
      <c r="D132" s="913">
        <v>0</v>
      </c>
      <c r="E132" s="913">
        <f t="shared" si="5"/>
        <v>0</v>
      </c>
      <c r="F132" s="868"/>
      <c r="G132" s="913">
        <v>117340</v>
      </c>
      <c r="H132" s="913">
        <f t="shared" si="1"/>
        <v>0</v>
      </c>
      <c r="I132" s="913">
        <v>117340</v>
      </c>
      <c r="J132" s="913">
        <f t="shared" si="4"/>
        <v>0</v>
      </c>
      <c r="K132" s="913">
        <v>0</v>
      </c>
      <c r="L132" s="913">
        <f t="shared" si="6"/>
        <v>117340</v>
      </c>
    </row>
    <row r="133" spans="1:12" x14ac:dyDescent="0.25">
      <c r="A133" s="871">
        <v>1683</v>
      </c>
      <c r="B133" s="873" t="s">
        <v>794</v>
      </c>
      <c r="C133" s="913">
        <v>72789617</v>
      </c>
      <c r="D133" s="913">
        <v>830000</v>
      </c>
      <c r="E133" s="913">
        <f t="shared" si="5"/>
        <v>71959617</v>
      </c>
      <c r="F133" s="868"/>
      <c r="G133" s="913">
        <v>501023055.55000001</v>
      </c>
      <c r="H133" s="913">
        <f t="shared" si="1"/>
        <v>50617871.859999955</v>
      </c>
      <c r="I133" s="913">
        <v>551640927.40999997</v>
      </c>
      <c r="J133" s="913">
        <f t="shared" si="4"/>
        <v>830000</v>
      </c>
      <c r="K133" s="913">
        <v>0</v>
      </c>
      <c r="L133" s="913">
        <f t="shared" si="6"/>
        <v>550810927.40999997</v>
      </c>
    </row>
    <row r="134" spans="1:12" x14ac:dyDescent="0.25">
      <c r="A134" s="871">
        <v>1684</v>
      </c>
      <c r="B134" s="873" t="s">
        <v>795</v>
      </c>
      <c r="C134" s="913">
        <v>2800000</v>
      </c>
      <c r="D134" s="913">
        <v>1050000</v>
      </c>
      <c r="E134" s="913">
        <f t="shared" si="5"/>
        <v>1750000</v>
      </c>
      <c r="F134" s="868"/>
      <c r="G134" s="913">
        <v>304790</v>
      </c>
      <c r="H134" s="913">
        <f t="shared" si="1"/>
        <v>1407000</v>
      </c>
      <c r="I134" s="913">
        <v>1711790</v>
      </c>
      <c r="J134" s="913">
        <f t="shared" si="4"/>
        <v>1050000</v>
      </c>
      <c r="K134" s="913">
        <v>0</v>
      </c>
      <c r="L134" s="913">
        <f t="shared" si="6"/>
        <v>661790</v>
      </c>
    </row>
    <row r="135" spans="1:12" x14ac:dyDescent="0.25">
      <c r="A135" s="871">
        <v>1685</v>
      </c>
      <c r="B135" s="873" t="s">
        <v>796</v>
      </c>
      <c r="C135" s="913">
        <v>0</v>
      </c>
      <c r="D135" s="913">
        <v>0</v>
      </c>
      <c r="E135" s="913">
        <f t="shared" si="5"/>
        <v>0</v>
      </c>
      <c r="F135" s="868"/>
      <c r="G135" s="913">
        <v>1999973.94</v>
      </c>
      <c r="H135" s="913">
        <f t="shared" si="1"/>
        <v>0</v>
      </c>
      <c r="I135" s="913">
        <v>1999973.94</v>
      </c>
      <c r="J135" s="913">
        <f t="shared" si="4"/>
        <v>0</v>
      </c>
      <c r="K135" s="913">
        <v>0</v>
      </c>
      <c r="L135" s="913">
        <f t="shared" si="6"/>
        <v>1999973.94</v>
      </c>
    </row>
    <row r="136" spans="1:12" x14ac:dyDescent="0.25">
      <c r="A136" s="871">
        <v>1686</v>
      </c>
      <c r="B136" s="873" t="s">
        <v>797</v>
      </c>
      <c r="C136" s="913">
        <v>0</v>
      </c>
      <c r="D136" s="913">
        <v>0</v>
      </c>
      <c r="E136" s="913">
        <f t="shared" si="5"/>
        <v>0</v>
      </c>
      <c r="F136" s="868"/>
      <c r="G136" s="913">
        <v>86121435.170000002</v>
      </c>
      <c r="H136" s="913">
        <f t="shared" si="1"/>
        <v>0</v>
      </c>
      <c r="I136" s="913">
        <v>86121435.170000002</v>
      </c>
      <c r="J136" s="913">
        <f t="shared" si="4"/>
        <v>0</v>
      </c>
      <c r="K136" s="913">
        <v>0</v>
      </c>
      <c r="L136" s="913">
        <f t="shared" si="6"/>
        <v>86121435.170000002</v>
      </c>
    </row>
    <row r="137" spans="1:12" x14ac:dyDescent="0.25">
      <c r="A137" s="871">
        <v>1687</v>
      </c>
      <c r="B137" s="873" t="s">
        <v>798</v>
      </c>
      <c r="C137" s="913">
        <v>1500000</v>
      </c>
      <c r="D137" s="913">
        <v>600000</v>
      </c>
      <c r="E137" s="913">
        <f t="shared" si="5"/>
        <v>900000</v>
      </c>
      <c r="F137" s="868"/>
      <c r="G137" s="913">
        <v>13817865.57</v>
      </c>
      <c r="H137" s="913">
        <f t="shared" si="1"/>
        <v>2247621.3499999996</v>
      </c>
      <c r="I137" s="913">
        <v>16065486.92</v>
      </c>
      <c r="J137" s="913">
        <f t="shared" si="4"/>
        <v>600000</v>
      </c>
      <c r="K137" s="913">
        <v>0</v>
      </c>
      <c r="L137" s="913">
        <f t="shared" si="6"/>
        <v>15465486.92</v>
      </c>
    </row>
    <row r="138" spans="1:12" x14ac:dyDescent="0.25">
      <c r="A138" s="871">
        <v>1688</v>
      </c>
      <c r="B138" s="873" t="s">
        <v>799</v>
      </c>
      <c r="C138" s="913">
        <v>2560000</v>
      </c>
      <c r="D138" s="913">
        <v>1000000</v>
      </c>
      <c r="E138" s="913">
        <f t="shared" si="5"/>
        <v>1560000</v>
      </c>
      <c r="F138" s="868"/>
      <c r="G138" s="913">
        <v>145510.97999999998</v>
      </c>
      <c r="H138" s="913">
        <f t="shared" si="1"/>
        <v>1997124.06</v>
      </c>
      <c r="I138" s="913">
        <v>2142635.04</v>
      </c>
      <c r="J138" s="913">
        <f t="shared" si="4"/>
        <v>1000000</v>
      </c>
      <c r="K138" s="913">
        <v>0</v>
      </c>
      <c r="L138" s="913">
        <f t="shared" si="6"/>
        <v>1142635.04</v>
      </c>
    </row>
    <row r="139" spans="1:12" x14ac:dyDescent="0.25">
      <c r="A139" s="871">
        <v>1689</v>
      </c>
      <c r="B139" s="873" t="s">
        <v>800</v>
      </c>
      <c r="C139" s="913">
        <v>0</v>
      </c>
      <c r="D139" s="913">
        <v>0</v>
      </c>
      <c r="E139" s="913">
        <f t="shared" si="5"/>
        <v>0</v>
      </c>
      <c r="F139" s="868"/>
      <c r="G139" s="857">
        <v>3269118.45</v>
      </c>
      <c r="H139" s="857">
        <f t="shared" si="1"/>
        <v>0</v>
      </c>
      <c r="I139" s="857">
        <v>3269118.45</v>
      </c>
      <c r="J139" s="857">
        <f t="shared" si="4"/>
        <v>0</v>
      </c>
      <c r="K139" s="857">
        <v>0</v>
      </c>
      <c r="L139" s="857">
        <f t="shared" si="6"/>
        <v>3269118.45</v>
      </c>
    </row>
    <row r="140" spans="1:12" x14ac:dyDescent="0.25">
      <c r="A140" s="871">
        <v>1690</v>
      </c>
      <c r="B140" s="873" t="s">
        <v>801</v>
      </c>
      <c r="C140" s="913">
        <v>0</v>
      </c>
      <c r="D140" s="913">
        <v>0</v>
      </c>
      <c r="E140" s="913">
        <f t="shared" si="5"/>
        <v>0</v>
      </c>
      <c r="F140" s="868"/>
      <c r="G140" s="857">
        <v>1139865.5</v>
      </c>
      <c r="H140" s="857">
        <f t="shared" si="1"/>
        <v>0</v>
      </c>
      <c r="I140" s="857">
        <v>1139865.5</v>
      </c>
      <c r="J140" s="857">
        <f t="shared" si="4"/>
        <v>0</v>
      </c>
      <c r="K140" s="857">
        <v>0</v>
      </c>
      <c r="L140" s="857">
        <f t="shared" si="6"/>
        <v>1139865.5</v>
      </c>
    </row>
    <row r="141" spans="1:12" x14ac:dyDescent="0.25">
      <c r="A141" s="871">
        <v>1692</v>
      </c>
      <c r="B141" s="873" t="s">
        <v>802</v>
      </c>
      <c r="C141" s="913">
        <v>1000000</v>
      </c>
      <c r="D141" s="913">
        <v>500000</v>
      </c>
      <c r="E141" s="913">
        <f t="shared" si="5"/>
        <v>500000</v>
      </c>
      <c r="F141" s="868"/>
      <c r="G141" s="857">
        <v>100000</v>
      </c>
      <c r="H141" s="857">
        <f t="shared" si="1"/>
        <v>500000</v>
      </c>
      <c r="I141" s="857">
        <v>600000</v>
      </c>
      <c r="J141" s="857">
        <f t="shared" si="4"/>
        <v>500000</v>
      </c>
      <c r="K141" s="857">
        <v>0</v>
      </c>
      <c r="L141" s="857">
        <f t="shared" si="6"/>
        <v>100000</v>
      </c>
    </row>
    <row r="142" spans="1:12" x14ac:dyDescent="0.25">
      <c r="A142" s="871">
        <v>1693</v>
      </c>
      <c r="B142" s="873" t="s">
        <v>803</v>
      </c>
      <c r="C142" s="913">
        <v>9000000</v>
      </c>
      <c r="D142" s="913">
        <v>2900000</v>
      </c>
      <c r="E142" s="913">
        <f t="shared" si="5"/>
        <v>6100000</v>
      </c>
      <c r="F142" s="868"/>
      <c r="G142" s="857">
        <v>850000</v>
      </c>
      <c r="H142" s="857">
        <f t="shared" si="1"/>
        <v>2750000</v>
      </c>
      <c r="I142" s="857">
        <v>3600000</v>
      </c>
      <c r="J142" s="857">
        <f t="shared" si="4"/>
        <v>2900000</v>
      </c>
      <c r="K142" s="857">
        <v>0</v>
      </c>
      <c r="L142" s="857">
        <f t="shared" si="6"/>
        <v>700000</v>
      </c>
    </row>
    <row r="143" spans="1:12" x14ac:dyDescent="0.25">
      <c r="A143" s="871">
        <v>1694</v>
      </c>
      <c r="B143" s="873" t="s">
        <v>804</v>
      </c>
      <c r="C143" s="913">
        <v>0</v>
      </c>
      <c r="D143" s="913">
        <v>0</v>
      </c>
      <c r="E143" s="913">
        <f t="shared" si="5"/>
        <v>0</v>
      </c>
      <c r="F143" s="868"/>
      <c r="G143" s="857">
        <v>28647.75</v>
      </c>
      <c r="H143" s="857">
        <f t="shared" si="1"/>
        <v>0</v>
      </c>
      <c r="I143" s="857">
        <v>28647.75</v>
      </c>
      <c r="J143" s="857">
        <f t="shared" si="4"/>
        <v>0</v>
      </c>
      <c r="K143" s="857">
        <v>0</v>
      </c>
      <c r="L143" s="857">
        <f t="shared" si="6"/>
        <v>28647.75</v>
      </c>
    </row>
    <row r="144" spans="1:12" x14ac:dyDescent="0.25">
      <c r="A144" s="871">
        <v>1696</v>
      </c>
      <c r="B144" s="873" t="s">
        <v>805</v>
      </c>
      <c r="C144" s="913">
        <v>0</v>
      </c>
      <c r="D144" s="913">
        <v>0</v>
      </c>
      <c r="E144" s="913">
        <f t="shared" si="5"/>
        <v>0</v>
      </c>
      <c r="F144" s="868"/>
      <c r="G144" s="857">
        <v>1.0899999998509884</v>
      </c>
      <c r="H144" s="857">
        <f t="shared" si="1"/>
        <v>46035.000000000146</v>
      </c>
      <c r="I144" s="857">
        <v>46036.09</v>
      </c>
      <c r="J144" s="857">
        <f t="shared" si="4"/>
        <v>0</v>
      </c>
      <c r="K144" s="857">
        <v>0</v>
      </c>
      <c r="L144" s="857">
        <f t="shared" si="6"/>
        <v>46036.09</v>
      </c>
    </row>
    <row r="145" spans="1:12" x14ac:dyDescent="0.25">
      <c r="A145" s="871">
        <v>1697</v>
      </c>
      <c r="B145" s="873" t="s">
        <v>4206</v>
      </c>
      <c r="C145" s="913">
        <v>0</v>
      </c>
      <c r="D145" s="913">
        <v>0</v>
      </c>
      <c r="E145" s="913">
        <f t="shared" si="5"/>
        <v>0</v>
      </c>
      <c r="F145" s="868"/>
      <c r="G145" s="857">
        <v>2250000</v>
      </c>
      <c r="H145" s="857">
        <f t="shared" si="1"/>
        <v>0</v>
      </c>
      <c r="I145" s="857">
        <v>2250000</v>
      </c>
      <c r="J145" s="857">
        <f t="shared" si="4"/>
        <v>0</v>
      </c>
      <c r="K145" s="857">
        <v>0</v>
      </c>
      <c r="L145" s="857">
        <f t="shared" si="6"/>
        <v>2250000</v>
      </c>
    </row>
    <row r="146" spans="1:12" x14ac:dyDescent="0.25">
      <c r="A146" s="871">
        <v>1698</v>
      </c>
      <c r="B146" s="873" t="s">
        <v>806</v>
      </c>
      <c r="C146" s="913">
        <v>0</v>
      </c>
      <c r="D146" s="913">
        <v>0</v>
      </c>
      <c r="E146" s="913">
        <f t="shared" si="5"/>
        <v>0</v>
      </c>
      <c r="F146" s="868"/>
      <c r="G146" s="857">
        <v>101345</v>
      </c>
      <c r="H146" s="857">
        <f t="shared" si="1"/>
        <v>0</v>
      </c>
      <c r="I146" s="857">
        <v>101345</v>
      </c>
      <c r="J146" s="857">
        <f t="shared" si="4"/>
        <v>0</v>
      </c>
      <c r="K146" s="857">
        <v>0</v>
      </c>
      <c r="L146" s="857">
        <f t="shared" si="6"/>
        <v>101345</v>
      </c>
    </row>
    <row r="147" spans="1:12" x14ac:dyDescent="0.25">
      <c r="A147" s="871">
        <v>1754</v>
      </c>
      <c r="B147" s="873" t="s">
        <v>807</v>
      </c>
      <c r="C147" s="913">
        <v>0</v>
      </c>
      <c r="D147" s="913">
        <v>0</v>
      </c>
      <c r="E147" s="913">
        <f t="shared" si="5"/>
        <v>0</v>
      </c>
      <c r="F147" s="868"/>
      <c r="G147" s="857">
        <v>4063963.9400000004</v>
      </c>
      <c r="H147" s="857">
        <f t="shared" si="1"/>
        <v>200000</v>
      </c>
      <c r="I147" s="857">
        <v>4263963.9400000004</v>
      </c>
      <c r="J147" s="857">
        <f t="shared" si="4"/>
        <v>0</v>
      </c>
      <c r="K147" s="857">
        <v>0</v>
      </c>
      <c r="L147" s="857">
        <f t="shared" si="6"/>
        <v>4263963.9400000004</v>
      </c>
    </row>
    <row r="148" spans="1:12" x14ac:dyDescent="0.25">
      <c r="A148" s="871">
        <v>1755</v>
      </c>
      <c r="B148" s="873" t="s">
        <v>808</v>
      </c>
      <c r="C148" s="913">
        <v>0</v>
      </c>
      <c r="D148" s="913">
        <v>575318.5</v>
      </c>
      <c r="E148" s="913">
        <f t="shared" si="5"/>
        <v>-575318.5</v>
      </c>
      <c r="F148" s="868"/>
      <c r="G148" s="857">
        <v>18689598.460000001</v>
      </c>
      <c r="H148" s="857">
        <f t="shared" si="1"/>
        <v>5753185</v>
      </c>
      <c r="I148" s="857">
        <v>24442783.460000001</v>
      </c>
      <c r="J148" s="857">
        <f t="shared" si="4"/>
        <v>575318.5</v>
      </c>
      <c r="K148" s="857">
        <v>0</v>
      </c>
      <c r="L148" s="857">
        <f t="shared" si="6"/>
        <v>23867464.960000001</v>
      </c>
    </row>
    <row r="149" spans="1:12" x14ac:dyDescent="0.25">
      <c r="A149" s="871">
        <v>1756</v>
      </c>
      <c r="B149" s="873" t="s">
        <v>809</v>
      </c>
      <c r="C149" s="913">
        <v>0</v>
      </c>
      <c r="D149" s="913">
        <v>0</v>
      </c>
      <c r="E149" s="913">
        <f t="shared" si="5"/>
        <v>0</v>
      </c>
      <c r="F149" s="868"/>
      <c r="G149" s="857">
        <v>2903470</v>
      </c>
      <c r="H149" s="857">
        <f t="shared" si="1"/>
        <v>0</v>
      </c>
      <c r="I149" s="857">
        <v>2903470</v>
      </c>
      <c r="J149" s="857">
        <f t="shared" si="4"/>
        <v>0</v>
      </c>
      <c r="K149" s="857">
        <v>0</v>
      </c>
      <c r="L149" s="857">
        <f t="shared" si="6"/>
        <v>2903470</v>
      </c>
    </row>
    <row r="150" spans="1:12" x14ac:dyDescent="0.25">
      <c r="A150" s="871">
        <v>1757</v>
      </c>
      <c r="B150" s="873" t="s">
        <v>810</v>
      </c>
      <c r="C150" s="913">
        <v>0</v>
      </c>
      <c r="D150" s="913">
        <v>0</v>
      </c>
      <c r="E150" s="913">
        <f t="shared" si="5"/>
        <v>0</v>
      </c>
      <c r="F150" s="868"/>
      <c r="G150" s="857">
        <v>334937.93</v>
      </c>
      <c r="H150" s="857">
        <f t="shared" si="1"/>
        <v>0</v>
      </c>
      <c r="I150" s="857">
        <v>334937.93</v>
      </c>
      <c r="J150" s="857">
        <f t="shared" si="4"/>
        <v>0</v>
      </c>
      <c r="K150" s="857">
        <v>0</v>
      </c>
      <c r="L150" s="857">
        <f t="shared" si="6"/>
        <v>334937.93</v>
      </c>
    </row>
    <row r="151" spans="1:12" x14ac:dyDescent="0.25">
      <c r="A151" s="871">
        <v>1806</v>
      </c>
      <c r="B151" s="873" t="s">
        <v>811</v>
      </c>
      <c r="C151" s="913">
        <v>5500000</v>
      </c>
      <c r="D151" s="913">
        <v>2300000</v>
      </c>
      <c r="E151" s="913">
        <f t="shared" si="5"/>
        <v>3200000</v>
      </c>
      <c r="F151" s="868"/>
      <c r="G151" s="857">
        <v>15107342.030000001</v>
      </c>
      <c r="H151" s="857">
        <f t="shared" si="1"/>
        <v>3187994.4800000004</v>
      </c>
      <c r="I151" s="857">
        <v>18295336.510000002</v>
      </c>
      <c r="J151" s="857">
        <f t="shared" si="4"/>
        <v>2300000</v>
      </c>
      <c r="K151" s="857">
        <v>0</v>
      </c>
      <c r="L151" s="857">
        <f t="shared" si="6"/>
        <v>15995336.510000002</v>
      </c>
    </row>
    <row r="152" spans="1:12" x14ac:dyDescent="0.25">
      <c r="A152" s="871">
        <v>1807</v>
      </c>
      <c r="B152" s="873" t="s">
        <v>812</v>
      </c>
      <c r="C152" s="913">
        <v>0</v>
      </c>
      <c r="D152" s="913">
        <v>0</v>
      </c>
      <c r="E152" s="913">
        <f t="shared" si="5"/>
        <v>0</v>
      </c>
      <c r="F152" s="868"/>
      <c r="G152" s="857">
        <v>111538902.70999999</v>
      </c>
      <c r="H152" s="857">
        <f t="shared" si="1"/>
        <v>0</v>
      </c>
      <c r="I152" s="857">
        <v>111538902.70999999</v>
      </c>
      <c r="J152" s="857">
        <f t="shared" si="4"/>
        <v>0</v>
      </c>
      <c r="K152" s="857">
        <v>0</v>
      </c>
      <c r="L152" s="857">
        <f t="shared" si="6"/>
        <v>111538902.70999999</v>
      </c>
    </row>
    <row r="153" spans="1:12" x14ac:dyDescent="0.25">
      <c r="A153" s="871">
        <v>1808</v>
      </c>
      <c r="B153" s="873" t="s">
        <v>813</v>
      </c>
      <c r="C153" s="913">
        <v>0</v>
      </c>
      <c r="D153" s="913">
        <v>0</v>
      </c>
      <c r="E153" s="913">
        <f t="shared" si="5"/>
        <v>0</v>
      </c>
      <c r="F153" s="868"/>
      <c r="G153" s="857">
        <v>10000000</v>
      </c>
      <c r="H153" s="857">
        <f t="shared" si="1"/>
        <v>0</v>
      </c>
      <c r="I153" s="857">
        <v>10000000</v>
      </c>
      <c r="J153" s="857">
        <f t="shared" si="4"/>
        <v>0</v>
      </c>
      <c r="K153" s="857">
        <v>0</v>
      </c>
      <c r="L153" s="857">
        <f t="shared" si="6"/>
        <v>10000000</v>
      </c>
    </row>
    <row r="154" spans="1:12" x14ac:dyDescent="0.25">
      <c r="A154" s="871">
        <v>1809</v>
      </c>
      <c r="B154" s="873" t="s">
        <v>814</v>
      </c>
      <c r="C154" s="913">
        <v>0</v>
      </c>
      <c r="D154" s="913">
        <v>0</v>
      </c>
      <c r="E154" s="913">
        <f t="shared" si="5"/>
        <v>0</v>
      </c>
      <c r="F154" s="868"/>
      <c r="G154" s="857">
        <v>5353800</v>
      </c>
      <c r="H154" s="857">
        <f t="shared" si="1"/>
        <v>0</v>
      </c>
      <c r="I154" s="857">
        <v>5353800</v>
      </c>
      <c r="J154" s="857">
        <f t="shared" si="4"/>
        <v>0</v>
      </c>
      <c r="K154" s="857">
        <v>0</v>
      </c>
      <c r="L154" s="857">
        <f t="shared" si="6"/>
        <v>5353800</v>
      </c>
    </row>
    <row r="155" spans="1:12" x14ac:dyDescent="0.25">
      <c r="A155" s="871">
        <v>1816</v>
      </c>
      <c r="B155" s="873" t="s">
        <v>815</v>
      </c>
      <c r="C155" s="913">
        <v>0</v>
      </c>
      <c r="D155" s="913">
        <v>0</v>
      </c>
      <c r="E155" s="913">
        <f t="shared" si="5"/>
        <v>0</v>
      </c>
      <c r="F155" s="868"/>
      <c r="G155" s="857">
        <v>0.72999999998137355</v>
      </c>
      <c r="H155" s="857">
        <f t="shared" si="1"/>
        <v>1.8626433728741176E-11</v>
      </c>
      <c r="I155" s="857">
        <v>0.73</v>
      </c>
      <c r="J155" s="857">
        <f t="shared" ref="J155:J168" si="7">D155</f>
        <v>0</v>
      </c>
      <c r="K155" s="857">
        <v>0</v>
      </c>
      <c r="L155" s="857">
        <f t="shared" si="6"/>
        <v>0.73</v>
      </c>
    </row>
    <row r="156" spans="1:12" x14ac:dyDescent="0.25">
      <c r="A156" s="871">
        <v>1817</v>
      </c>
      <c r="B156" s="873" t="s">
        <v>816</v>
      </c>
      <c r="C156" s="913">
        <v>0</v>
      </c>
      <c r="D156" s="913">
        <v>0</v>
      </c>
      <c r="E156" s="913">
        <f t="shared" si="5"/>
        <v>0</v>
      </c>
      <c r="F156" s="868"/>
      <c r="G156" s="857">
        <v>2574313.75</v>
      </c>
      <c r="H156" s="857">
        <f t="shared" si="1"/>
        <v>0</v>
      </c>
      <c r="I156" s="857">
        <v>2574313.75</v>
      </c>
      <c r="J156" s="857">
        <f t="shared" si="7"/>
        <v>0</v>
      </c>
      <c r="K156" s="857">
        <v>0</v>
      </c>
      <c r="L156" s="857">
        <f t="shared" si="6"/>
        <v>2574313.75</v>
      </c>
    </row>
    <row r="157" spans="1:12" x14ac:dyDescent="0.25">
      <c r="A157" s="871">
        <v>1819</v>
      </c>
      <c r="B157" s="873" t="s">
        <v>817</v>
      </c>
      <c r="C157" s="913">
        <v>0</v>
      </c>
      <c r="D157" s="913">
        <v>0</v>
      </c>
      <c r="E157" s="913">
        <f t="shared" ref="E157:E168" si="8">C157-D157</f>
        <v>0</v>
      </c>
      <c r="F157" s="868"/>
      <c r="G157" s="857">
        <v>116362458.23999999</v>
      </c>
      <c r="H157" s="857">
        <f t="shared" si="1"/>
        <v>0</v>
      </c>
      <c r="I157" s="857">
        <v>116362458.23999999</v>
      </c>
      <c r="J157" s="857">
        <f t="shared" si="7"/>
        <v>0</v>
      </c>
      <c r="K157" s="857">
        <v>0</v>
      </c>
      <c r="L157" s="857">
        <f t="shared" ref="L157:L168" si="9">I157-J157-K157</f>
        <v>116362458.23999999</v>
      </c>
    </row>
    <row r="158" spans="1:12" x14ac:dyDescent="0.25">
      <c r="A158" s="871">
        <v>1820</v>
      </c>
      <c r="B158" s="873" t="s">
        <v>4207</v>
      </c>
      <c r="C158" s="913">
        <v>0</v>
      </c>
      <c r="D158" s="913">
        <v>0</v>
      </c>
      <c r="E158" s="913">
        <f t="shared" si="8"/>
        <v>0</v>
      </c>
      <c r="F158" s="868"/>
      <c r="G158" s="857">
        <v>79033449.950000003</v>
      </c>
      <c r="H158" s="857">
        <f t="shared" si="1"/>
        <v>11092256.640000001</v>
      </c>
      <c r="I158" s="857">
        <v>90125706.590000004</v>
      </c>
      <c r="J158" s="857">
        <f t="shared" si="7"/>
        <v>0</v>
      </c>
      <c r="K158" s="857">
        <v>0</v>
      </c>
      <c r="L158" s="857">
        <f t="shared" si="9"/>
        <v>90125706.590000004</v>
      </c>
    </row>
    <row r="159" spans="1:12" x14ac:dyDescent="0.25">
      <c r="A159" s="871">
        <v>1833</v>
      </c>
      <c r="B159" s="873" t="s">
        <v>818</v>
      </c>
      <c r="C159" s="913">
        <v>0</v>
      </c>
      <c r="D159" s="913">
        <v>31238.2</v>
      </c>
      <c r="E159" s="913">
        <f t="shared" si="8"/>
        <v>-31238.2</v>
      </c>
      <c r="F159" s="868"/>
      <c r="G159" s="857">
        <v>1082073.1299999999</v>
      </c>
      <c r="H159" s="857">
        <f t="shared" si="1"/>
        <v>0</v>
      </c>
      <c r="I159" s="857">
        <v>1082073.1299999999</v>
      </c>
      <c r="J159" s="857">
        <f t="shared" si="7"/>
        <v>31238.2</v>
      </c>
      <c r="K159" s="857">
        <v>0</v>
      </c>
      <c r="L159" s="857">
        <f t="shared" si="9"/>
        <v>1050834.93</v>
      </c>
    </row>
    <row r="160" spans="1:12" x14ac:dyDescent="0.25">
      <c r="A160" s="871">
        <v>1842</v>
      </c>
      <c r="B160" s="873" t="s">
        <v>819</v>
      </c>
      <c r="C160" s="913">
        <v>0</v>
      </c>
      <c r="D160" s="913">
        <v>0</v>
      </c>
      <c r="E160" s="913">
        <f t="shared" si="8"/>
        <v>0</v>
      </c>
      <c r="F160" s="868"/>
      <c r="G160" s="857">
        <v>11424870.049999999</v>
      </c>
      <c r="H160" s="857">
        <f t="shared" si="1"/>
        <v>0</v>
      </c>
      <c r="I160" s="857">
        <v>11424870.050000001</v>
      </c>
      <c r="J160" s="857">
        <f t="shared" si="7"/>
        <v>0</v>
      </c>
      <c r="K160" s="857">
        <v>0</v>
      </c>
      <c r="L160" s="857">
        <f t="shared" si="9"/>
        <v>11424870.050000001</v>
      </c>
    </row>
    <row r="161" spans="1:12" x14ac:dyDescent="0.25">
      <c r="A161" s="871">
        <v>1901</v>
      </c>
      <c r="B161" s="873" t="s">
        <v>820</v>
      </c>
      <c r="C161" s="913">
        <v>0</v>
      </c>
      <c r="D161" s="913">
        <v>10000</v>
      </c>
      <c r="E161" s="913">
        <f t="shared" si="8"/>
        <v>-10000</v>
      </c>
      <c r="F161" s="868"/>
      <c r="G161" s="857">
        <v>2923767.9000000004</v>
      </c>
      <c r="H161" s="857">
        <f t="shared" si="1"/>
        <v>99999.999999999534</v>
      </c>
      <c r="I161" s="857">
        <v>3023767.9</v>
      </c>
      <c r="J161" s="857">
        <f t="shared" si="7"/>
        <v>10000</v>
      </c>
      <c r="K161" s="857">
        <v>0</v>
      </c>
      <c r="L161" s="857">
        <f t="shared" si="9"/>
        <v>3013767.9</v>
      </c>
    </row>
    <row r="162" spans="1:12" x14ac:dyDescent="0.25">
      <c r="A162" s="871">
        <v>1913</v>
      </c>
      <c r="B162" s="873" t="s">
        <v>821</v>
      </c>
      <c r="C162" s="913">
        <v>26639227.649999999</v>
      </c>
      <c r="D162" s="913">
        <v>4702293.96</v>
      </c>
      <c r="E162" s="913">
        <f t="shared" si="8"/>
        <v>21936933.689999998</v>
      </c>
      <c r="F162" s="868"/>
      <c r="G162" s="857">
        <v>11968852.649999999</v>
      </c>
      <c r="H162" s="857">
        <f t="shared" si="1"/>
        <v>5031705.25</v>
      </c>
      <c r="I162" s="857">
        <v>17000557.899999999</v>
      </c>
      <c r="J162" s="857">
        <f t="shared" si="7"/>
        <v>4702293.96</v>
      </c>
      <c r="K162" s="857">
        <v>12739</v>
      </c>
      <c r="L162" s="857">
        <f t="shared" si="9"/>
        <v>12285524.939999998</v>
      </c>
    </row>
    <row r="163" spans="1:12" x14ac:dyDescent="0.25">
      <c r="A163" s="871">
        <v>1922</v>
      </c>
      <c r="B163" s="873" t="s">
        <v>822</v>
      </c>
      <c r="C163" s="913">
        <v>971336916.32000005</v>
      </c>
      <c r="D163" s="913">
        <v>129295321.29000001</v>
      </c>
      <c r="E163" s="913">
        <f t="shared" si="8"/>
        <v>842041595.03000009</v>
      </c>
      <c r="F163" s="868"/>
      <c r="G163" s="857">
        <v>528827719.65999997</v>
      </c>
      <c r="H163" s="857">
        <f t="shared" si="1"/>
        <v>223699860.68000007</v>
      </c>
      <c r="I163" s="857">
        <v>752527580.34000003</v>
      </c>
      <c r="J163" s="857">
        <f t="shared" si="7"/>
        <v>129295321.29000001</v>
      </c>
      <c r="K163" s="857">
        <v>50425932.140000001</v>
      </c>
      <c r="L163" s="857">
        <f t="shared" si="9"/>
        <v>572806326.91000009</v>
      </c>
    </row>
    <row r="164" spans="1:12" x14ac:dyDescent="0.25">
      <c r="A164" s="871">
        <v>1931</v>
      </c>
      <c r="B164" s="873" t="s">
        <v>823</v>
      </c>
      <c r="C164" s="913">
        <v>0</v>
      </c>
      <c r="D164" s="913">
        <v>0</v>
      </c>
      <c r="E164" s="913">
        <f t="shared" si="8"/>
        <v>0</v>
      </c>
      <c r="F164" s="868"/>
      <c r="G164" s="857">
        <v>16631708.98</v>
      </c>
      <c r="H164" s="857">
        <f t="shared" si="1"/>
        <v>0</v>
      </c>
      <c r="I164" s="857">
        <v>16631708.98</v>
      </c>
      <c r="J164" s="857">
        <f t="shared" si="7"/>
        <v>0</v>
      </c>
      <c r="K164" s="857">
        <v>0</v>
      </c>
      <c r="L164" s="857">
        <f t="shared" si="9"/>
        <v>16631708.98</v>
      </c>
    </row>
    <row r="165" spans="1:12" x14ac:dyDescent="0.25">
      <c r="A165" s="871">
        <v>1933</v>
      </c>
      <c r="B165" s="873" t="s">
        <v>824</v>
      </c>
      <c r="C165" s="913">
        <v>44643918.039999999</v>
      </c>
      <c r="D165" s="913">
        <v>9766468</v>
      </c>
      <c r="E165" s="913">
        <f t="shared" si="8"/>
        <v>34877450.039999999</v>
      </c>
      <c r="F165" s="868"/>
      <c r="G165" s="857">
        <v>13144116.370000001</v>
      </c>
      <c r="H165" s="857">
        <f t="shared" si="1"/>
        <v>15199801.669999998</v>
      </c>
      <c r="I165" s="857">
        <v>28343918.039999999</v>
      </c>
      <c r="J165" s="857">
        <f t="shared" si="7"/>
        <v>9766468</v>
      </c>
      <c r="K165" s="857">
        <v>0</v>
      </c>
      <c r="L165" s="857">
        <f t="shared" si="9"/>
        <v>18577450.039999999</v>
      </c>
    </row>
    <row r="166" spans="1:12" x14ac:dyDescent="0.25">
      <c r="A166" s="871">
        <v>1938</v>
      </c>
      <c r="B166" s="873" t="s">
        <v>2138</v>
      </c>
      <c r="C166" s="913">
        <v>27533781.91</v>
      </c>
      <c r="D166" s="913">
        <v>3717590.76</v>
      </c>
      <c r="E166" s="913">
        <f t="shared" si="8"/>
        <v>23816191.149999999</v>
      </c>
      <c r="F166" s="868"/>
      <c r="G166" s="857">
        <v>26953781.909999996</v>
      </c>
      <c r="H166" s="857">
        <f t="shared" si="1"/>
        <v>3441330.2500000037</v>
      </c>
      <c r="I166" s="857">
        <v>30395112.16</v>
      </c>
      <c r="J166" s="857">
        <f t="shared" si="7"/>
        <v>3717590.76</v>
      </c>
      <c r="K166" s="857">
        <v>0</v>
      </c>
      <c r="L166" s="857">
        <f t="shared" si="9"/>
        <v>26677521.399999999</v>
      </c>
    </row>
    <row r="167" spans="1:12" x14ac:dyDescent="0.25">
      <c r="A167" s="871">
        <v>1942</v>
      </c>
      <c r="B167" s="873" t="s">
        <v>825</v>
      </c>
      <c r="C167" s="913">
        <v>106695398.62</v>
      </c>
      <c r="D167" s="913">
        <v>54156405.770000003</v>
      </c>
      <c r="E167" s="913">
        <f t="shared" si="8"/>
        <v>52538992.850000001</v>
      </c>
      <c r="F167" s="868"/>
      <c r="G167" s="857">
        <v>186904487.44</v>
      </c>
      <c r="H167" s="857">
        <f t="shared" si="1"/>
        <v>14356850.060000002</v>
      </c>
      <c r="I167" s="857">
        <v>201261337.5</v>
      </c>
      <c r="J167" s="857">
        <f t="shared" si="7"/>
        <v>54156405.770000003</v>
      </c>
      <c r="K167" s="857">
        <v>0</v>
      </c>
      <c r="L167" s="857">
        <f t="shared" si="9"/>
        <v>147104931.72999999</v>
      </c>
    </row>
    <row r="168" spans="1:12" x14ac:dyDescent="0.25">
      <c r="A168" s="873"/>
      <c r="B168" s="873" t="s">
        <v>826</v>
      </c>
      <c r="C168" s="913">
        <v>0</v>
      </c>
      <c r="D168" s="913">
        <v>0</v>
      </c>
      <c r="E168" s="913">
        <f t="shared" si="8"/>
        <v>0</v>
      </c>
      <c r="F168" s="868"/>
      <c r="G168" s="857">
        <v>0</v>
      </c>
      <c r="H168" s="857">
        <f t="shared" si="1"/>
        <v>13324195.98</v>
      </c>
      <c r="I168" s="857">
        <v>13324195.98</v>
      </c>
      <c r="J168" s="857">
        <f t="shared" si="7"/>
        <v>0</v>
      </c>
      <c r="K168" s="857">
        <v>0</v>
      </c>
      <c r="L168" s="857">
        <f t="shared" si="9"/>
        <v>13324195.98</v>
      </c>
    </row>
    <row r="169" spans="1:12" x14ac:dyDescent="0.25">
      <c r="A169" s="873"/>
      <c r="B169" s="873"/>
      <c r="C169" s="857"/>
      <c r="D169" s="857"/>
      <c r="E169" s="857"/>
      <c r="F169" s="868"/>
      <c r="G169" s="857"/>
      <c r="H169" s="857"/>
      <c r="I169" s="857"/>
      <c r="J169" s="857"/>
      <c r="K169" s="857"/>
      <c r="L169" s="857"/>
    </row>
    <row r="170" spans="1:12" x14ac:dyDescent="0.25">
      <c r="A170" s="873"/>
      <c r="B170" s="887" t="s">
        <v>827</v>
      </c>
      <c r="C170" s="892">
        <f>SUM(C4:C169)</f>
        <v>11575783365.459999</v>
      </c>
      <c r="D170" s="892">
        <f>SUM(D4:D169)</f>
        <v>3031938496.7900004</v>
      </c>
      <c r="E170" s="892">
        <f>SUM(E4:E169)</f>
        <v>8543844868.6700001</v>
      </c>
      <c r="F170" s="868"/>
      <c r="G170" s="892">
        <f t="shared" ref="G170:L170" si="10">SUM(G4:G169)</f>
        <v>7436739539.4599962</v>
      </c>
      <c r="H170" s="892">
        <f t="shared" si="10"/>
        <v>4111170857.8800001</v>
      </c>
      <c r="I170" s="892">
        <f t="shared" si="10"/>
        <v>11547910397.34</v>
      </c>
      <c r="J170" s="892">
        <f t="shared" si="10"/>
        <v>3031938496.7900004</v>
      </c>
      <c r="K170" s="892">
        <f t="shared" si="10"/>
        <v>1158167187.8400002</v>
      </c>
      <c r="L170" s="892">
        <f t="shared" si="10"/>
        <v>7357804712.7099962</v>
      </c>
    </row>
    <row r="171" spans="1:12" x14ac:dyDescent="0.25">
      <c r="A171" s="873"/>
      <c r="B171" s="873"/>
      <c r="C171" s="857"/>
      <c r="D171" s="857"/>
      <c r="E171" s="857" t="s">
        <v>0</v>
      </c>
      <c r="F171" s="868"/>
      <c r="G171" s="857"/>
      <c r="H171" s="857"/>
      <c r="I171" s="857" t="s">
        <v>0</v>
      </c>
      <c r="J171" s="857"/>
      <c r="K171" s="857"/>
      <c r="L171" s="857" t="s">
        <v>0</v>
      </c>
    </row>
    <row r="172" spans="1:12" x14ac:dyDescent="0.25">
      <c r="A172" s="871">
        <v>1300</v>
      </c>
      <c r="B172" s="873" t="s">
        <v>828</v>
      </c>
      <c r="C172" s="857">
        <v>-174491022.19</v>
      </c>
      <c r="D172" s="857">
        <v>0</v>
      </c>
      <c r="E172" s="857">
        <f t="shared" ref="E172:E178" si="11">C172-D172</f>
        <v>-174491022.19</v>
      </c>
      <c r="F172" s="868"/>
      <c r="G172" s="857" t="s">
        <v>0</v>
      </c>
      <c r="H172" s="857"/>
      <c r="I172" s="857"/>
      <c r="J172" s="857"/>
      <c r="K172" s="857"/>
      <c r="L172" s="857"/>
    </row>
    <row r="173" spans="1:12" x14ac:dyDescent="0.25">
      <c r="A173" s="871">
        <v>1400</v>
      </c>
      <c r="B173" s="873" t="s">
        <v>829</v>
      </c>
      <c r="C173" s="857">
        <v>-797069873.89999998</v>
      </c>
      <c r="D173" s="857">
        <v>0</v>
      </c>
      <c r="E173" s="857">
        <f t="shared" si="11"/>
        <v>-797069873.89999998</v>
      </c>
      <c r="F173" s="868"/>
      <c r="G173" s="857" t="s">
        <v>0</v>
      </c>
      <c r="H173" s="857"/>
      <c r="I173" s="857"/>
      <c r="J173" s="857"/>
      <c r="K173" s="857"/>
      <c r="L173" s="857"/>
    </row>
    <row r="174" spans="1:12" x14ac:dyDescent="0.25">
      <c r="A174" s="871">
        <v>1600</v>
      </c>
      <c r="B174" s="873" t="s">
        <v>830</v>
      </c>
      <c r="C174" s="857">
        <v>-414114100.23000002</v>
      </c>
      <c r="D174" s="857">
        <v>0</v>
      </c>
      <c r="E174" s="857">
        <f t="shared" si="11"/>
        <v>-414114100.23000002</v>
      </c>
      <c r="F174" s="868"/>
      <c r="G174" s="857"/>
      <c r="H174" s="857"/>
      <c r="I174" s="857"/>
      <c r="J174" s="857"/>
      <c r="K174" s="857"/>
      <c r="L174" s="857"/>
    </row>
    <row r="175" spans="1:12" x14ac:dyDescent="0.25">
      <c r="A175" s="871">
        <v>1650</v>
      </c>
      <c r="B175" s="873" t="s">
        <v>831</v>
      </c>
      <c r="C175" s="857">
        <v>651750383</v>
      </c>
      <c r="D175" s="857">
        <v>0</v>
      </c>
      <c r="E175" s="857">
        <f t="shared" si="11"/>
        <v>651750383</v>
      </c>
      <c r="F175" s="868"/>
      <c r="G175" s="857"/>
      <c r="H175" s="857"/>
      <c r="I175" s="857"/>
      <c r="J175" s="857"/>
      <c r="K175" s="857"/>
      <c r="L175" s="857"/>
    </row>
    <row r="176" spans="1:12" x14ac:dyDescent="0.25">
      <c r="A176" s="871">
        <v>1700</v>
      </c>
      <c r="B176" s="873" t="s">
        <v>832</v>
      </c>
      <c r="C176" s="857">
        <v>17100000</v>
      </c>
      <c r="D176" s="857">
        <v>0</v>
      </c>
      <c r="E176" s="857">
        <f t="shared" si="11"/>
        <v>17100000</v>
      </c>
      <c r="F176" s="868"/>
      <c r="G176" s="857"/>
      <c r="H176" s="857"/>
      <c r="I176" s="857"/>
      <c r="J176" s="857"/>
      <c r="K176" s="857"/>
      <c r="L176" s="857"/>
    </row>
    <row r="177" spans="1:12" x14ac:dyDescent="0.25">
      <c r="A177" s="871">
        <v>1800</v>
      </c>
      <c r="B177" s="873" t="s">
        <v>833</v>
      </c>
      <c r="C177" s="857">
        <v>377500000</v>
      </c>
      <c r="D177" s="857">
        <v>0</v>
      </c>
      <c r="E177" s="857">
        <f t="shared" si="11"/>
        <v>377500000</v>
      </c>
      <c r="F177" s="868"/>
      <c r="G177" s="857"/>
      <c r="H177" s="857"/>
      <c r="I177" s="857"/>
      <c r="J177" s="857"/>
      <c r="K177" s="857"/>
      <c r="L177" s="857"/>
    </row>
    <row r="178" spans="1:12" x14ac:dyDescent="0.25">
      <c r="A178" s="871">
        <v>1900</v>
      </c>
      <c r="B178" s="873" t="s">
        <v>834</v>
      </c>
      <c r="C178" s="857">
        <v>76670045.989999995</v>
      </c>
      <c r="D178" s="857">
        <v>0</v>
      </c>
      <c r="E178" s="857">
        <f t="shared" si="11"/>
        <v>76670045.989999995</v>
      </c>
      <c r="F178" s="868"/>
      <c r="G178" s="857"/>
      <c r="H178" s="857"/>
      <c r="I178" s="857"/>
      <c r="J178" s="857"/>
      <c r="K178" s="857"/>
      <c r="L178" s="857"/>
    </row>
    <row r="179" spans="1:12" x14ac:dyDescent="0.25">
      <c r="A179" s="873"/>
      <c r="B179" s="873"/>
      <c r="C179" s="857"/>
      <c r="D179" s="857"/>
      <c r="E179" s="857"/>
      <c r="F179" s="868"/>
      <c r="G179" s="857"/>
      <c r="H179" s="857"/>
      <c r="I179" s="857"/>
      <c r="J179" s="857"/>
      <c r="K179" s="857"/>
      <c r="L179" s="857"/>
    </row>
    <row r="180" spans="1:12" x14ac:dyDescent="0.25">
      <c r="A180" s="873"/>
      <c r="B180" s="887" t="s">
        <v>835</v>
      </c>
      <c r="C180" s="888">
        <f>SUM(C172:C179)</f>
        <v>-262654567.32999992</v>
      </c>
      <c r="D180" s="888">
        <f>SUM(D172:D179)</f>
        <v>0</v>
      </c>
      <c r="E180" s="887">
        <f>SUM(E172:E179)</f>
        <v>-262654567.32999992</v>
      </c>
      <c r="F180" s="868"/>
      <c r="G180" s="857"/>
      <c r="H180" s="857"/>
      <c r="I180" s="857"/>
      <c r="J180" s="857"/>
      <c r="K180" s="857"/>
      <c r="L180" s="857"/>
    </row>
    <row r="181" spans="1:12" x14ac:dyDescent="0.25">
      <c r="A181" s="873"/>
      <c r="B181" s="904"/>
      <c r="C181" s="857"/>
      <c r="D181" s="857"/>
      <c r="E181" s="890"/>
      <c r="F181" s="868"/>
      <c r="G181" s="857"/>
      <c r="H181" s="857"/>
      <c r="I181" s="857"/>
      <c r="J181" s="857"/>
      <c r="K181" s="857"/>
      <c r="L181" s="857"/>
    </row>
    <row r="182" spans="1:12" x14ac:dyDescent="0.25">
      <c r="A182" s="873"/>
      <c r="B182" s="895"/>
      <c r="C182" s="894"/>
      <c r="D182" s="894"/>
      <c r="E182" s="894"/>
      <c r="F182" s="868"/>
      <c r="G182" s="857"/>
      <c r="H182" s="857"/>
      <c r="I182" s="857"/>
      <c r="J182" s="857"/>
      <c r="K182" s="857"/>
      <c r="L182" s="857"/>
    </row>
    <row r="183" spans="1:12" x14ac:dyDescent="0.25">
      <c r="A183" s="873"/>
      <c r="B183" s="886" t="s">
        <v>836</v>
      </c>
      <c r="C183" s="887">
        <f>C170+C180</f>
        <v>11313128798.129999</v>
      </c>
      <c r="D183" s="887">
        <f>D170+D180</f>
        <v>3031938496.7900004</v>
      </c>
      <c r="E183" s="887">
        <f>E170+E180</f>
        <v>8281190301.3400002</v>
      </c>
      <c r="F183" s="868"/>
      <c r="G183" s="888">
        <f t="shared" ref="G183:L183" si="12">G170</f>
        <v>7436739539.4599962</v>
      </c>
      <c r="H183" s="888">
        <f t="shared" si="12"/>
        <v>4111170857.8800001</v>
      </c>
      <c r="I183" s="887">
        <f t="shared" si="12"/>
        <v>11547910397.34</v>
      </c>
      <c r="J183" s="887">
        <f t="shared" si="12"/>
        <v>3031938496.7900004</v>
      </c>
      <c r="K183" s="888">
        <f t="shared" si="12"/>
        <v>1158167187.8400002</v>
      </c>
      <c r="L183" s="888">
        <f t="shared" si="12"/>
        <v>7357804712.7099962</v>
      </c>
    </row>
    <row r="184" spans="1:12" x14ac:dyDescent="0.25">
      <c r="A184" s="873"/>
      <c r="B184" s="904"/>
      <c r="C184" s="890"/>
      <c r="D184" s="890"/>
      <c r="E184" s="890" t="s">
        <v>0</v>
      </c>
      <c r="F184" s="868"/>
      <c r="G184" s="870" t="s">
        <v>0</v>
      </c>
      <c r="H184" s="857"/>
      <c r="I184" s="890"/>
      <c r="J184" s="890"/>
      <c r="K184" s="870"/>
      <c r="L184" s="857" t="s">
        <v>0</v>
      </c>
    </row>
    <row r="185" spans="1:12" x14ac:dyDescent="0.25">
      <c r="A185" s="871">
        <v>1461</v>
      </c>
      <c r="B185" s="873" t="s">
        <v>837</v>
      </c>
      <c r="C185" s="857">
        <v>185283051.44999999</v>
      </c>
      <c r="D185" s="874">
        <v>23737068.02</v>
      </c>
      <c r="E185" s="857">
        <f t="shared" ref="E185:E191" si="13">C185-D185</f>
        <v>161545983.42999998</v>
      </c>
      <c r="F185" s="872"/>
      <c r="G185" s="875">
        <v>353825261.30999988</v>
      </c>
      <c r="H185" s="876">
        <v>-29699651.549999882</v>
      </c>
      <c r="I185" s="876">
        <f t="shared" ref="I185:I191" si="14">G185+H185</f>
        <v>324125609.75999999</v>
      </c>
      <c r="J185" s="875">
        <f t="shared" ref="J185:J191" si="15">D185</f>
        <v>23737068.02</v>
      </c>
      <c r="K185" s="876">
        <v>5283051.45</v>
      </c>
      <c r="L185" s="877">
        <f t="shared" ref="L185:L191" si="16">I185-J185-K185</f>
        <v>295105490.29000002</v>
      </c>
    </row>
    <row r="186" spans="1:12" x14ac:dyDescent="0.25">
      <c r="A186" s="871">
        <v>1526</v>
      </c>
      <c r="B186" s="873" t="s">
        <v>838</v>
      </c>
      <c r="C186" s="857">
        <v>867348800</v>
      </c>
      <c r="D186" s="874">
        <v>226414519.80000001</v>
      </c>
      <c r="E186" s="857">
        <f t="shared" si="13"/>
        <v>640934280.20000005</v>
      </c>
      <c r="F186" s="872"/>
      <c r="G186" s="875">
        <v>825604323.38</v>
      </c>
      <c r="H186" s="876">
        <v>217161571</v>
      </c>
      <c r="I186" s="876">
        <f t="shared" si="14"/>
        <v>1042765894.38</v>
      </c>
      <c r="J186" s="875">
        <f t="shared" si="15"/>
        <v>226414519.80000001</v>
      </c>
      <c r="K186" s="876">
        <v>9840478.7899999991</v>
      </c>
      <c r="L186" s="877">
        <f t="shared" si="16"/>
        <v>806510895.78999996</v>
      </c>
    </row>
    <row r="187" spans="1:12" x14ac:dyDescent="0.25">
      <c r="A187" s="871">
        <v>1815</v>
      </c>
      <c r="B187" s="873" t="s">
        <v>839</v>
      </c>
      <c r="C187" s="857">
        <v>345657336.81</v>
      </c>
      <c r="D187" s="874">
        <v>0</v>
      </c>
      <c r="E187" s="857">
        <f t="shared" si="13"/>
        <v>345657336.81</v>
      </c>
      <c r="F187" s="872"/>
      <c r="G187" s="875">
        <v>2040723482.8399999</v>
      </c>
      <c r="H187" s="876">
        <v>143776837.9173333</v>
      </c>
      <c r="I187" s="876">
        <f t="shared" si="14"/>
        <v>2184500320.7573333</v>
      </c>
      <c r="J187" s="875">
        <f t="shared" si="15"/>
        <v>0</v>
      </c>
      <c r="K187" s="876">
        <v>0</v>
      </c>
      <c r="L187" s="877">
        <f t="shared" si="16"/>
        <v>2184500320.7573333</v>
      </c>
    </row>
    <row r="188" spans="1:12" x14ac:dyDescent="0.25">
      <c r="A188" s="871"/>
      <c r="B188" s="873" t="s">
        <v>840</v>
      </c>
      <c r="C188" s="857">
        <v>300000000</v>
      </c>
      <c r="D188" s="874">
        <v>164810907.87</v>
      </c>
      <c r="E188" s="857">
        <f t="shared" si="13"/>
        <v>135189092.13</v>
      </c>
      <c r="F188" s="872"/>
      <c r="G188" s="875">
        <v>2063548048.7599998</v>
      </c>
      <c r="H188" s="876">
        <v>333611902.40333354</v>
      </c>
      <c r="I188" s="876">
        <f t="shared" si="14"/>
        <v>2397159951.1633334</v>
      </c>
      <c r="J188" s="875">
        <f t="shared" si="15"/>
        <v>164810907.87</v>
      </c>
      <c r="K188" s="876">
        <v>52766888.759999998</v>
      </c>
      <c r="L188" s="878">
        <f t="shared" si="16"/>
        <v>2179582154.5333333</v>
      </c>
    </row>
    <row r="189" spans="1:12" x14ac:dyDescent="0.25">
      <c r="A189" s="871">
        <v>5815</v>
      </c>
      <c r="B189" s="873" t="s">
        <v>841</v>
      </c>
      <c r="C189" s="857">
        <v>1685612762.75</v>
      </c>
      <c r="D189" s="874">
        <v>272699490</v>
      </c>
      <c r="E189" s="857">
        <f t="shared" si="13"/>
        <v>1412913272.75</v>
      </c>
      <c r="F189" s="872"/>
      <c r="G189" s="875">
        <v>1607425585.5</v>
      </c>
      <c r="H189" s="876">
        <v>109387204.976</v>
      </c>
      <c r="I189" s="876">
        <f t="shared" si="14"/>
        <v>1716812790.4760001</v>
      </c>
      <c r="J189" s="875">
        <f t="shared" si="15"/>
        <v>272699490</v>
      </c>
      <c r="K189" s="876">
        <v>14700510</v>
      </c>
      <c r="L189" s="877">
        <f t="shared" si="16"/>
        <v>1429412790.4760001</v>
      </c>
    </row>
    <row r="190" spans="1:12" x14ac:dyDescent="0.25">
      <c r="A190" s="879" t="s">
        <v>842</v>
      </c>
      <c r="B190" s="880" t="s">
        <v>843</v>
      </c>
      <c r="C190" s="857">
        <v>1241304117.51</v>
      </c>
      <c r="D190" s="874">
        <v>394698648.25</v>
      </c>
      <c r="E190" s="881">
        <f t="shared" si="13"/>
        <v>846605469.25999999</v>
      </c>
      <c r="F190" s="872"/>
      <c r="G190" s="882">
        <v>939229065.35000002</v>
      </c>
      <c r="H190" s="883">
        <v>574860878.65333331</v>
      </c>
      <c r="I190" s="883">
        <f t="shared" si="14"/>
        <v>1514089944.0033333</v>
      </c>
      <c r="J190" s="875">
        <f t="shared" si="15"/>
        <v>394698648.25</v>
      </c>
      <c r="K190" s="883">
        <v>171091175.68000001</v>
      </c>
      <c r="L190" s="884">
        <f t="shared" si="16"/>
        <v>948300120.07333326</v>
      </c>
    </row>
    <row r="191" spans="1:12" x14ac:dyDescent="0.25">
      <c r="A191" s="879"/>
      <c r="B191" s="880" t="s">
        <v>844</v>
      </c>
      <c r="C191" s="857">
        <v>4386274547.3999996</v>
      </c>
      <c r="D191" s="874">
        <v>0</v>
      </c>
      <c r="E191" s="881">
        <f t="shared" si="13"/>
        <v>4386274547.3999996</v>
      </c>
      <c r="F191" s="872"/>
      <c r="G191" s="882">
        <v>0</v>
      </c>
      <c r="H191" s="883">
        <v>0</v>
      </c>
      <c r="I191" s="883">
        <f t="shared" si="14"/>
        <v>0</v>
      </c>
      <c r="J191" s="875">
        <f t="shared" si="15"/>
        <v>0</v>
      </c>
      <c r="K191" s="883">
        <v>0</v>
      </c>
      <c r="L191" s="885">
        <f t="shared" si="16"/>
        <v>0</v>
      </c>
    </row>
    <row r="192" spans="1:12" x14ac:dyDescent="0.25">
      <c r="A192" s="871"/>
      <c r="B192" s="873"/>
      <c r="C192" s="857"/>
      <c r="D192" s="857" t="s">
        <v>0</v>
      </c>
      <c r="E192" s="857"/>
      <c r="F192" s="872"/>
      <c r="G192" s="876"/>
      <c r="H192" s="876"/>
      <c r="I192" s="876"/>
      <c r="J192" s="876"/>
      <c r="K192" s="876"/>
      <c r="L192" s="870"/>
    </row>
    <row r="193" spans="1:12" x14ac:dyDescent="0.25">
      <c r="A193" s="871"/>
      <c r="B193" s="886" t="s">
        <v>845</v>
      </c>
      <c r="C193" s="887">
        <f>SUM(C185:C191)</f>
        <v>9011480615.9200001</v>
      </c>
      <c r="D193" s="888">
        <f>SUM(D185:D191)</f>
        <v>1082360633.9400001</v>
      </c>
      <c r="E193" s="887">
        <f>SUM(E185:E191)</f>
        <v>7929119981.9799995</v>
      </c>
      <c r="F193" s="872"/>
      <c r="G193" s="887">
        <f t="shared" ref="G193:L193" si="17">SUM(G185:G191)</f>
        <v>7830355767.1399994</v>
      </c>
      <c r="H193" s="887">
        <f t="shared" si="17"/>
        <v>1349098743.4000001</v>
      </c>
      <c r="I193" s="888">
        <f t="shared" si="17"/>
        <v>9179454510.5400009</v>
      </c>
      <c r="J193" s="887">
        <f t="shared" si="17"/>
        <v>1082360633.9400001</v>
      </c>
      <c r="K193" s="888">
        <f t="shared" si="17"/>
        <v>253682104.68000001</v>
      </c>
      <c r="L193" s="887">
        <f t="shared" si="17"/>
        <v>7843411771.9200001</v>
      </c>
    </row>
    <row r="194" spans="1:12" s="856" customFormat="1" x14ac:dyDescent="0.25">
      <c r="A194" s="889"/>
      <c r="B194" s="890"/>
      <c r="C194" s="890"/>
      <c r="D194" s="857"/>
      <c r="E194" s="890" t="s">
        <v>0</v>
      </c>
      <c r="F194" s="872"/>
      <c r="G194" s="890" t="s">
        <v>0</v>
      </c>
      <c r="H194" s="891"/>
      <c r="I194" s="870"/>
      <c r="J194" s="891"/>
      <c r="K194" s="870"/>
      <c r="L194" s="891" t="s">
        <v>0</v>
      </c>
    </row>
    <row r="195" spans="1:12" s="856" customFormat="1" x14ac:dyDescent="0.25">
      <c r="A195" s="889"/>
      <c r="B195" s="892" t="s">
        <v>846</v>
      </c>
      <c r="C195" s="857"/>
      <c r="D195" s="857"/>
      <c r="E195" s="857" t="s">
        <v>0</v>
      </c>
      <c r="F195" s="872"/>
      <c r="G195" s="870" t="s">
        <v>0</v>
      </c>
      <c r="H195" s="870"/>
      <c r="I195" s="870"/>
      <c r="J195" s="870"/>
      <c r="K195" s="857"/>
      <c r="L195" s="870"/>
    </row>
    <row r="196" spans="1:12" s="856" customFormat="1" x14ac:dyDescent="0.25">
      <c r="A196" s="889"/>
      <c r="B196" s="857"/>
      <c r="C196" s="857"/>
      <c r="D196" s="857"/>
      <c r="E196" s="857"/>
      <c r="F196" s="872"/>
      <c r="G196" s="870"/>
      <c r="H196" s="870"/>
      <c r="I196" s="870"/>
      <c r="J196" s="870"/>
      <c r="K196" s="870"/>
      <c r="L196" s="870"/>
    </row>
    <row r="197" spans="1:12" x14ac:dyDescent="0.25">
      <c r="A197" s="871">
        <v>6000</v>
      </c>
      <c r="B197" s="873" t="s">
        <v>847</v>
      </c>
      <c r="C197" s="857">
        <v>2464716983.9200001</v>
      </c>
      <c r="D197" s="857">
        <v>935876455.12</v>
      </c>
      <c r="E197" s="857">
        <f t="shared" ref="E197:E204" si="18">+C197-D197</f>
        <v>1528840528.8000002</v>
      </c>
      <c r="F197" s="872"/>
      <c r="G197" s="870">
        <v>572259534.87893832</v>
      </c>
      <c r="H197" s="857">
        <v>734884178.20824254</v>
      </c>
      <c r="I197" s="870">
        <f t="shared" ref="I197:I204" si="19">+H197+G197</f>
        <v>1307143713.0871809</v>
      </c>
      <c r="J197" s="857">
        <f t="shared" ref="J197:J204" si="20">D197</f>
        <v>935876455.12</v>
      </c>
      <c r="K197" s="870">
        <v>61107626.109999999</v>
      </c>
      <c r="L197" s="893">
        <f t="shared" ref="L197:L204" si="21">I197-J197-K197</f>
        <v>310159631.85718083</v>
      </c>
    </row>
    <row r="198" spans="1:12" x14ac:dyDescent="0.25">
      <c r="A198" s="871">
        <v>6300</v>
      </c>
      <c r="B198" s="873" t="s">
        <v>848</v>
      </c>
      <c r="C198" s="857">
        <v>154205141.63999999</v>
      </c>
      <c r="D198" s="857">
        <v>45194998.549999997</v>
      </c>
      <c r="E198" s="857">
        <f t="shared" si="18"/>
        <v>109010143.08999999</v>
      </c>
      <c r="F198" s="872"/>
      <c r="G198" s="870">
        <v>221206358.78539318</v>
      </c>
      <c r="H198" s="857">
        <v>50501799.494528234</v>
      </c>
      <c r="I198" s="870">
        <f t="shared" si="19"/>
        <v>271708158.27992141</v>
      </c>
      <c r="J198" s="857">
        <f t="shared" si="20"/>
        <v>45194998.549999997</v>
      </c>
      <c r="K198" s="870">
        <v>35962133.530000001</v>
      </c>
      <c r="L198" s="893">
        <f t="shared" si="21"/>
        <v>190551026.1999214</v>
      </c>
    </row>
    <row r="199" spans="1:12" x14ac:dyDescent="0.25">
      <c r="A199" s="871">
        <v>6600</v>
      </c>
      <c r="B199" s="873" t="s">
        <v>849</v>
      </c>
      <c r="C199" s="857">
        <v>57620030.850000001</v>
      </c>
      <c r="D199" s="857">
        <v>18815872.399999999</v>
      </c>
      <c r="E199" s="857">
        <f t="shared" si="18"/>
        <v>38804158.450000003</v>
      </c>
      <c r="F199" s="872"/>
      <c r="G199" s="870">
        <v>588261481.1380316</v>
      </c>
      <c r="H199" s="857">
        <v>21506667.51450384</v>
      </c>
      <c r="I199" s="870">
        <f t="shared" si="19"/>
        <v>609768148.65253544</v>
      </c>
      <c r="J199" s="857">
        <f t="shared" si="20"/>
        <v>18815872.399999999</v>
      </c>
      <c r="K199" s="870">
        <v>2025100</v>
      </c>
      <c r="L199" s="893">
        <f t="shared" si="21"/>
        <v>588927176.25253546</v>
      </c>
    </row>
    <row r="200" spans="1:12" x14ac:dyDescent="0.25">
      <c r="A200" s="871">
        <v>6900</v>
      </c>
      <c r="B200" s="873" t="s">
        <v>850</v>
      </c>
      <c r="C200" s="857">
        <v>55000000</v>
      </c>
      <c r="D200" s="857">
        <v>49934219.030000001</v>
      </c>
      <c r="E200" s="857">
        <f t="shared" si="18"/>
        <v>5065780.9699999988</v>
      </c>
      <c r="F200" s="872"/>
      <c r="G200" s="870">
        <v>201085112.54576451</v>
      </c>
      <c r="H200" s="857">
        <v>37945968.780310869</v>
      </c>
      <c r="I200" s="870">
        <f>+H200+G200</f>
        <v>239031081.32607538</v>
      </c>
      <c r="J200" s="857">
        <f t="shared" si="20"/>
        <v>49934219.030000001</v>
      </c>
      <c r="K200" s="870">
        <v>42238001.899999999</v>
      </c>
      <c r="L200" s="893">
        <f t="shared" si="21"/>
        <v>146858860.39607537</v>
      </c>
    </row>
    <row r="201" spans="1:12" x14ac:dyDescent="0.25">
      <c r="A201" s="871">
        <v>7100</v>
      </c>
      <c r="B201" s="873" t="s">
        <v>851</v>
      </c>
      <c r="C201" s="857">
        <v>33333357.300000001</v>
      </c>
      <c r="D201" s="857">
        <v>55079791.93</v>
      </c>
      <c r="E201" s="857">
        <f t="shared" si="18"/>
        <v>-21746434.629999999</v>
      </c>
      <c r="F201" s="872"/>
      <c r="G201" s="870">
        <v>146756500.20771706</v>
      </c>
      <c r="H201" s="857">
        <v>42153229.053792849</v>
      </c>
      <c r="I201" s="870">
        <f t="shared" si="19"/>
        <v>188909729.2615099</v>
      </c>
      <c r="J201" s="857">
        <f t="shared" si="20"/>
        <v>55079791.93</v>
      </c>
      <c r="K201" s="870">
        <v>25365490.949999999</v>
      </c>
      <c r="L201" s="893">
        <f t="shared" si="21"/>
        <v>108464446.38150989</v>
      </c>
    </row>
    <row r="202" spans="1:12" x14ac:dyDescent="0.25">
      <c r="A202" s="871">
        <v>7300</v>
      </c>
      <c r="B202" s="873" t="s">
        <v>852</v>
      </c>
      <c r="C202" s="857">
        <v>4854412931.1700001</v>
      </c>
      <c r="D202" s="857">
        <v>132964556.05</v>
      </c>
      <c r="E202" s="857">
        <f t="shared" si="18"/>
        <v>4721448375.1199999</v>
      </c>
      <c r="F202" s="872"/>
      <c r="G202" s="870">
        <v>4079363751.5013151</v>
      </c>
      <c r="H202" s="857">
        <v>1664082030.6099999</v>
      </c>
      <c r="I202" s="870">
        <f t="shared" si="19"/>
        <v>5743445782.1113148</v>
      </c>
      <c r="J202" s="857">
        <f t="shared" si="20"/>
        <v>132964556.05</v>
      </c>
      <c r="K202" s="870">
        <v>288709762.56999999</v>
      </c>
      <c r="L202" s="893">
        <f t="shared" si="21"/>
        <v>5321771463.4913149</v>
      </c>
    </row>
    <row r="203" spans="1:12" x14ac:dyDescent="0.25">
      <c r="A203" s="871">
        <v>7500</v>
      </c>
      <c r="B203" s="873" t="s">
        <v>853</v>
      </c>
      <c r="C203" s="857">
        <v>43824621.740000002</v>
      </c>
      <c r="D203" s="857">
        <v>52113513.25</v>
      </c>
      <c r="E203" s="857">
        <f t="shared" si="18"/>
        <v>-8288891.5099999979</v>
      </c>
      <c r="F203" s="872"/>
      <c r="G203" s="870">
        <v>64862024.780000038</v>
      </c>
      <c r="H203" s="894">
        <v>55420439.704765342</v>
      </c>
      <c r="I203" s="870">
        <f t="shared" si="19"/>
        <v>120282464.48476538</v>
      </c>
      <c r="J203" s="857">
        <f t="shared" si="20"/>
        <v>52113513.25</v>
      </c>
      <c r="K203" s="870">
        <v>39078108.340000004</v>
      </c>
      <c r="L203" s="893">
        <f t="shared" si="21"/>
        <v>29090842.894765377</v>
      </c>
    </row>
    <row r="204" spans="1:12" x14ac:dyDescent="0.25">
      <c r="A204" s="871">
        <v>7600</v>
      </c>
      <c r="B204" s="873" t="s">
        <v>854</v>
      </c>
      <c r="C204" s="857">
        <v>3034549</v>
      </c>
      <c r="D204" s="857">
        <v>0</v>
      </c>
      <c r="E204" s="857">
        <f t="shared" si="18"/>
        <v>3034549</v>
      </c>
      <c r="F204" s="872"/>
      <c r="G204" s="870">
        <v>-28734834.349999905</v>
      </c>
      <c r="H204" s="870">
        <v>31769383.350000001</v>
      </c>
      <c r="I204" s="870">
        <f t="shared" si="19"/>
        <v>3034549.0000000969</v>
      </c>
      <c r="J204" s="857">
        <f t="shared" si="20"/>
        <v>0</v>
      </c>
      <c r="K204" s="870">
        <v>3034549</v>
      </c>
      <c r="L204" s="893">
        <f t="shared" si="21"/>
        <v>9.6857547760009766E-8</v>
      </c>
    </row>
    <row r="205" spans="1:12" x14ac:dyDescent="0.25">
      <c r="A205" s="871"/>
      <c r="B205" s="895"/>
      <c r="C205" s="894"/>
      <c r="D205" s="857"/>
      <c r="E205" s="857"/>
      <c r="F205" s="872"/>
      <c r="G205" s="870"/>
      <c r="H205" s="870"/>
      <c r="I205" s="870"/>
      <c r="J205" s="870"/>
      <c r="K205" s="870"/>
      <c r="L205" s="870"/>
    </row>
    <row r="206" spans="1:12" x14ac:dyDescent="0.25">
      <c r="A206" s="871"/>
      <c r="B206" s="886" t="s">
        <v>855</v>
      </c>
      <c r="C206" s="887">
        <f>SUM(C197:C204)</f>
        <v>7666147615.6199999</v>
      </c>
      <c r="D206" s="887">
        <f>SUM(D197:D204)</f>
        <v>1289979406.3299999</v>
      </c>
      <c r="E206" s="888">
        <f>SUM(E197:E204)</f>
        <v>6376168209.29</v>
      </c>
      <c r="F206" s="872"/>
      <c r="G206" s="896">
        <f t="shared" ref="G206:L206" si="22">SUM(G197:G204)</f>
        <v>5845059929.4871597</v>
      </c>
      <c r="H206" s="897">
        <f t="shared" si="22"/>
        <v>2638263696.7161431</v>
      </c>
      <c r="I206" s="897">
        <f t="shared" si="22"/>
        <v>8483323626.2033033</v>
      </c>
      <c r="J206" s="896">
        <f t="shared" si="22"/>
        <v>1289979406.3299999</v>
      </c>
      <c r="K206" s="897">
        <f t="shared" si="22"/>
        <v>497520772.39999998</v>
      </c>
      <c r="L206" s="896">
        <f t="shared" si="22"/>
        <v>6695823447.4733028</v>
      </c>
    </row>
    <row r="207" spans="1:12" x14ac:dyDescent="0.25">
      <c r="A207" s="871"/>
      <c r="B207" s="898"/>
      <c r="C207" s="899"/>
      <c r="D207" s="899"/>
      <c r="E207" s="887" t="s">
        <v>0</v>
      </c>
      <c r="F207" s="872"/>
      <c r="G207" s="900"/>
      <c r="H207" s="896"/>
      <c r="I207" s="896"/>
      <c r="J207" s="900"/>
      <c r="K207" s="896"/>
      <c r="L207" s="900" t="s">
        <v>0</v>
      </c>
    </row>
    <row r="208" spans="1:12" x14ac:dyDescent="0.25">
      <c r="A208" s="871"/>
      <c r="B208" s="886" t="s">
        <v>856</v>
      </c>
      <c r="C208" s="887"/>
      <c r="D208" s="887"/>
      <c r="E208" s="887"/>
      <c r="F208" s="872"/>
      <c r="G208" s="896"/>
      <c r="H208" s="896"/>
      <c r="I208" s="896"/>
      <c r="J208" s="896"/>
      <c r="K208" s="896"/>
      <c r="L208" s="896"/>
    </row>
    <row r="209" spans="1:12" x14ac:dyDescent="0.25">
      <c r="A209" s="871"/>
      <c r="B209" s="901"/>
      <c r="C209" s="887"/>
      <c r="D209" s="887"/>
      <c r="E209" s="887"/>
      <c r="F209" s="872"/>
      <c r="G209" s="896"/>
      <c r="H209" s="896"/>
      <c r="I209" s="896"/>
      <c r="J209" s="896"/>
      <c r="K209" s="896"/>
      <c r="L209" s="896"/>
    </row>
    <row r="210" spans="1:12" x14ac:dyDescent="0.25">
      <c r="A210" s="871" t="s">
        <v>857</v>
      </c>
      <c r="B210" s="901" t="s">
        <v>858</v>
      </c>
      <c r="C210" s="894">
        <v>0</v>
      </c>
      <c r="D210" s="894">
        <v>54778313.149999999</v>
      </c>
      <c r="E210" s="857">
        <f>+C210-D210</f>
        <v>-54778313.149999999</v>
      </c>
      <c r="F210" s="872"/>
      <c r="G210" s="893">
        <v>44398.737900495529</v>
      </c>
      <c r="H210" s="857">
        <v>55650525.310000002</v>
      </c>
      <c r="I210" s="870">
        <f>+H210+G210</f>
        <v>55694924.047900498</v>
      </c>
      <c r="J210" s="857">
        <f>D210</f>
        <v>54778313.149999999</v>
      </c>
      <c r="K210" s="857">
        <v>916610.9</v>
      </c>
      <c r="L210" s="893">
        <f>I210-J210-K210</f>
        <v>-2.0995006198063493E-3</v>
      </c>
    </row>
    <row r="211" spans="1:12" x14ac:dyDescent="0.25">
      <c r="A211" s="871" t="s">
        <v>859</v>
      </c>
      <c r="B211" s="901" t="s">
        <v>860</v>
      </c>
      <c r="C211" s="894">
        <v>1249643769.0899999</v>
      </c>
      <c r="D211" s="894">
        <v>649871286.14999998</v>
      </c>
      <c r="E211" s="857">
        <f>+C211-D211</f>
        <v>599772482.93999994</v>
      </c>
      <c r="F211" s="872"/>
      <c r="G211" s="893">
        <v>546392.42462229729</v>
      </c>
      <c r="H211" s="857">
        <v>2772338536.2199998</v>
      </c>
      <c r="I211" s="870">
        <f>+H211+G211</f>
        <v>2772884928.6446218</v>
      </c>
      <c r="J211" s="857">
        <f>D211</f>
        <v>649871286.14999998</v>
      </c>
      <c r="K211" s="857">
        <v>2123013642.49</v>
      </c>
      <c r="L211" s="893">
        <f>I211-J211-K211</f>
        <v>4.6217441558837891E-3</v>
      </c>
    </row>
    <row r="212" spans="1:12" x14ac:dyDescent="0.25">
      <c r="A212" s="871" t="s">
        <v>861</v>
      </c>
      <c r="B212" s="901" t="s">
        <v>862</v>
      </c>
      <c r="C212" s="894">
        <v>0</v>
      </c>
      <c r="D212" s="894">
        <v>108372384.55</v>
      </c>
      <c r="E212" s="857">
        <f>+C212-D212</f>
        <v>-108372384.55</v>
      </c>
      <c r="F212" s="872"/>
      <c r="G212" s="893">
        <v>1498787.5950386971</v>
      </c>
      <c r="H212" s="857">
        <v>216529115.91999999</v>
      </c>
      <c r="I212" s="870">
        <f>+H212+G212</f>
        <v>218027903.51503867</v>
      </c>
      <c r="J212" s="857">
        <f>D212</f>
        <v>108372384.55</v>
      </c>
      <c r="K212" s="857">
        <v>109655518.97</v>
      </c>
      <c r="L212" s="893">
        <f>I212-J212-K212</f>
        <v>-4.9613267183303833E-3</v>
      </c>
    </row>
    <row r="213" spans="1:12" x14ac:dyDescent="0.25">
      <c r="A213" s="871" t="s">
        <v>863</v>
      </c>
      <c r="B213" s="901" t="s">
        <v>864</v>
      </c>
      <c r="C213" s="894">
        <v>56158637.450000003</v>
      </c>
      <c r="D213" s="894">
        <v>67702001.799999997</v>
      </c>
      <c r="E213" s="857">
        <f>+C213-D213</f>
        <v>-11543364.349999994</v>
      </c>
      <c r="F213" s="872"/>
      <c r="G213" s="893">
        <v>4915208.5075689182</v>
      </c>
      <c r="H213" s="857">
        <v>71310273.939999998</v>
      </c>
      <c r="I213" s="870">
        <f>+H213+G213</f>
        <v>76225482.447568923</v>
      </c>
      <c r="J213" s="857">
        <f>D213</f>
        <v>67702001.799999997</v>
      </c>
      <c r="K213" s="857">
        <v>8523480.6500000004</v>
      </c>
      <c r="L213" s="893">
        <f>I213-J213-K213</f>
        <v>-2.4310741573572159E-3</v>
      </c>
    </row>
    <row r="214" spans="1:12" x14ac:dyDescent="0.25">
      <c r="A214" s="871" t="s">
        <v>865</v>
      </c>
      <c r="B214" s="901" t="s">
        <v>866</v>
      </c>
      <c r="C214" s="894">
        <v>0</v>
      </c>
      <c r="D214" s="894">
        <v>4654100629.6499996</v>
      </c>
      <c r="E214" s="857">
        <f>+C214-D214</f>
        <v>-4654100629.6499996</v>
      </c>
      <c r="F214" s="872"/>
      <c r="G214" s="893">
        <v>-4880862144.1451302</v>
      </c>
      <c r="H214" s="857">
        <v>9592270183.8099995</v>
      </c>
      <c r="I214" s="870">
        <f>+H214+G214</f>
        <v>4711408039.6648693</v>
      </c>
      <c r="J214" s="857">
        <f>D214</f>
        <v>4654100629.6499996</v>
      </c>
      <c r="K214" s="857">
        <v>4500597970.21</v>
      </c>
      <c r="L214" s="893">
        <f>I214-J214-K214</f>
        <v>-4443290560.1951303</v>
      </c>
    </row>
    <row r="215" spans="1:12" x14ac:dyDescent="0.25">
      <c r="A215" s="871"/>
      <c r="B215" s="901"/>
      <c r="C215" s="894"/>
      <c r="D215" s="894"/>
      <c r="E215" s="887"/>
      <c r="F215" s="872"/>
      <c r="G215" s="896"/>
      <c r="H215" s="896"/>
      <c r="I215" s="896"/>
      <c r="J215" s="896"/>
      <c r="K215" s="896"/>
      <c r="L215" s="896"/>
    </row>
    <row r="216" spans="1:12" x14ac:dyDescent="0.25">
      <c r="A216" s="871"/>
      <c r="B216" s="886" t="s">
        <v>867</v>
      </c>
      <c r="C216" s="888">
        <f>SUM(C210:C215)</f>
        <v>1305802406.54</v>
      </c>
      <c r="D216" s="887">
        <f>SUM(D210:D215)</f>
        <v>5534824615.2999992</v>
      </c>
      <c r="E216" s="887">
        <f>SUM(E210:E215)</f>
        <v>-4229022208.7599998</v>
      </c>
      <c r="F216" s="872"/>
      <c r="G216" s="902">
        <f t="shared" ref="G216:L216" si="23">SUM(G210:G215)</f>
        <v>-4873857356.8800001</v>
      </c>
      <c r="H216" s="888">
        <f t="shared" si="23"/>
        <v>12708098635.199999</v>
      </c>
      <c r="I216" s="888">
        <f>SUM(I210:I215)</f>
        <v>7834241278.3199997</v>
      </c>
      <c r="J216" s="888">
        <f t="shared" si="23"/>
        <v>5534824615.2999992</v>
      </c>
      <c r="K216" s="888">
        <f t="shared" si="23"/>
        <v>6742707223.2200003</v>
      </c>
      <c r="L216" s="887">
        <f t="shared" si="23"/>
        <v>-4443290560.2000008</v>
      </c>
    </row>
    <row r="217" spans="1:12" x14ac:dyDescent="0.25">
      <c r="A217" s="903"/>
      <c r="B217" s="904"/>
      <c r="C217" s="894"/>
      <c r="D217" s="890"/>
      <c r="E217" s="890" t="s">
        <v>0</v>
      </c>
      <c r="F217" s="872"/>
      <c r="G217" s="891"/>
      <c r="H217" s="905"/>
      <c r="I217" s="896" t="s">
        <v>0</v>
      </c>
      <c r="J217" s="905"/>
      <c r="K217" s="905"/>
      <c r="L217" s="891" t="s">
        <v>0</v>
      </c>
    </row>
    <row r="218" spans="1:12" x14ac:dyDescent="0.25">
      <c r="A218" s="906"/>
      <c r="B218" s="907" t="s">
        <v>600</v>
      </c>
      <c r="C218" s="887">
        <f>+C183+C193+C206+C216</f>
        <v>29296559436.209999</v>
      </c>
      <c r="D218" s="887">
        <f>+D183+D193+D206+D216</f>
        <v>10939103152.360001</v>
      </c>
      <c r="E218" s="887">
        <f>+E183+E193+E206+E216</f>
        <v>18357456283.850002</v>
      </c>
      <c r="F218" s="872"/>
      <c r="G218" s="887">
        <f t="shared" ref="G218:L218" si="24">+G183+G193+G206+G216</f>
        <v>16238297879.207153</v>
      </c>
      <c r="H218" s="887">
        <f t="shared" si="24"/>
        <v>20806631933.196144</v>
      </c>
      <c r="I218" s="887">
        <f t="shared" si="24"/>
        <v>37044929812.403305</v>
      </c>
      <c r="J218" s="888">
        <f t="shared" si="24"/>
        <v>10939103152.360001</v>
      </c>
      <c r="K218" s="887">
        <f t="shared" si="24"/>
        <v>8652077288.1399994</v>
      </c>
      <c r="L218" s="888">
        <f t="shared" si="24"/>
        <v>17453749371.903301</v>
      </c>
    </row>
    <row r="219" spans="1:12" x14ac:dyDescent="0.25">
      <c r="A219" s="903"/>
      <c r="B219" s="873"/>
      <c r="C219" s="890" t="s">
        <v>0</v>
      </c>
      <c r="D219" s="890" t="s">
        <v>0</v>
      </c>
      <c r="E219" s="890" t="s">
        <v>0</v>
      </c>
      <c r="F219" s="894"/>
      <c r="G219" s="891" t="s">
        <v>0</v>
      </c>
      <c r="H219" s="891" t="s">
        <v>0</v>
      </c>
      <c r="I219" s="891"/>
      <c r="J219" s="870" t="s">
        <v>0</v>
      </c>
      <c r="K219" s="891" t="s">
        <v>0</v>
      </c>
      <c r="L219" s="870" t="s">
        <v>0</v>
      </c>
    </row>
    <row r="220" spans="1:12" x14ac:dyDescent="0.25">
      <c r="A220" s="916"/>
      <c r="B220" s="916" t="s">
        <v>5237</v>
      </c>
      <c r="C220" s="857"/>
      <c r="D220" s="857"/>
      <c r="E220" s="857"/>
      <c r="F220" s="857"/>
      <c r="G220" s="878"/>
      <c r="H220" s="870" t="s">
        <v>0</v>
      </c>
      <c r="I220" s="908" t="s">
        <v>868</v>
      </c>
      <c r="J220" s="870"/>
      <c r="K220" s="857"/>
      <c r="L220" s="909">
        <f>+L218</f>
        <v>17453749371.903301</v>
      </c>
    </row>
    <row r="221" spans="1:12" x14ac:dyDescent="0.25">
      <c r="A221" s="917"/>
      <c r="B221" s="873"/>
      <c r="C221" s="857"/>
      <c r="D221" s="857"/>
      <c r="E221" s="857" t="s">
        <v>0</v>
      </c>
      <c r="F221" s="857" t="s">
        <v>0</v>
      </c>
      <c r="G221" s="878"/>
      <c r="H221" s="870" t="s">
        <v>0</v>
      </c>
      <c r="I221" s="908"/>
      <c r="J221" s="870" t="s">
        <v>0</v>
      </c>
      <c r="K221" s="909"/>
      <c r="L221" s="870" t="s">
        <v>0</v>
      </c>
    </row>
    <row r="222" spans="1:12" x14ac:dyDescent="0.25">
      <c r="A222" s="917"/>
      <c r="B222" s="873"/>
      <c r="C222" s="857"/>
      <c r="D222" s="857"/>
      <c r="E222" s="857" t="s">
        <v>0</v>
      </c>
      <c r="F222" s="857"/>
      <c r="G222" s="870"/>
      <c r="H222" s="870"/>
      <c r="I222" s="908" t="s">
        <v>4208</v>
      </c>
      <c r="J222" s="870"/>
      <c r="K222" s="909"/>
      <c r="L222" s="897">
        <f>+K218</f>
        <v>8652077288.1399994</v>
      </c>
    </row>
    <row r="223" spans="1:12" x14ac:dyDescent="0.25">
      <c r="A223" s="918"/>
      <c r="B223" s="873"/>
      <c r="C223" s="857"/>
      <c r="D223" s="857"/>
      <c r="E223" s="857"/>
      <c r="F223" s="857"/>
      <c r="G223" s="870"/>
      <c r="H223" s="870"/>
      <c r="I223" s="908"/>
      <c r="J223" s="870"/>
      <c r="K223" s="870"/>
      <c r="L223" s="909"/>
    </row>
    <row r="224" spans="1:12" ht="15.75" thickBot="1" x14ac:dyDescent="0.3">
      <c r="A224" s="918"/>
      <c r="B224" s="873"/>
      <c r="C224" s="857"/>
      <c r="D224" s="857"/>
      <c r="E224" s="857"/>
      <c r="F224" s="857"/>
      <c r="G224" s="870"/>
      <c r="H224" s="870"/>
      <c r="I224" s="908" t="s">
        <v>4209</v>
      </c>
      <c r="J224" s="870"/>
      <c r="K224" s="870"/>
      <c r="L224" s="910">
        <f>+L220+L222</f>
        <v>26105826660.043301</v>
      </c>
    </row>
    <row r="225" spans="1:12" ht="15.75" thickTop="1" x14ac:dyDescent="0.25">
      <c r="A225" s="871"/>
      <c r="B225" s="873"/>
      <c r="C225" s="873"/>
      <c r="D225" s="873"/>
      <c r="E225" s="873"/>
      <c r="F225" s="873"/>
      <c r="G225" s="873"/>
      <c r="H225" s="873"/>
      <c r="I225" s="857"/>
      <c r="J225" s="857"/>
      <c r="K225" s="857"/>
      <c r="L225" s="873"/>
    </row>
    <row r="226" spans="1:12" x14ac:dyDescent="0.25">
      <c r="A226" s="871"/>
      <c r="B226" s="873"/>
      <c r="C226" s="873"/>
      <c r="D226" s="873"/>
      <c r="E226" s="873"/>
      <c r="F226" s="873"/>
      <c r="G226" s="873"/>
      <c r="H226" s="873"/>
      <c r="I226" s="857"/>
      <c r="J226" s="857"/>
      <c r="K226" s="857"/>
      <c r="L226" s="873"/>
    </row>
    <row r="227" spans="1:12" x14ac:dyDescent="0.25">
      <c r="A227" s="871"/>
      <c r="B227" s="873"/>
      <c r="C227" s="873"/>
      <c r="D227" s="873"/>
      <c r="E227" s="873"/>
      <c r="F227" s="873"/>
      <c r="G227" s="873"/>
      <c r="H227" s="873"/>
      <c r="I227" s="857"/>
      <c r="J227" s="857"/>
      <c r="K227" s="857"/>
      <c r="L227" s="873"/>
    </row>
  </sheetData>
  <mergeCells count="2">
    <mergeCell ref="A2:F2"/>
    <mergeCell ref="G2:L2"/>
  </mergeCells>
  <pageMargins left="0.62992125984251968" right="0.19685039370078741" top="1.299212598425197" bottom="0.78740157480314965" header="0.27559055118110237" footer="0.39370078740157483"/>
  <pageSetup scale="50" firstPageNumber="0" orientation="landscape" r:id="rId1"/>
  <headerFooter>
    <oddHeader>&amp;C&amp;"Arial Negrita,Normal"UNIVERSIDAD DE COSTA RICA
VICERRECTORÍA DE ADMINISTRACIÓN
OFICINA DE ADMINISTRACIÓN FINANCIERA
ESTADO GENERAL POR UNIDAD
PROYECTOS DEL VÍNCULO EXTERNO
FONDOS RESTRINGIDOS
Al 30 DE JUNIO DE 2018
(Expresado en colones)</oddHeader>
    <oddFooter>&amp;C&amp;P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G28" sqref="G28"/>
    </sheetView>
  </sheetViews>
  <sheetFormatPr baseColWidth="10" defaultColWidth="9.140625" defaultRowHeight="12.75" x14ac:dyDescent="0.2"/>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firstPageNumber="0"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P27" sqref="P27"/>
    </sheetView>
  </sheetViews>
  <sheetFormatPr baseColWidth="10" defaultColWidth="9.140625" defaultRowHeight="12.75" x14ac:dyDescent="0.2"/>
  <cols>
    <col min="1" max="1025" width="10.71093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47"/>
  <sheetViews>
    <sheetView topLeftCell="A19" zoomScale="90" zoomScaleNormal="90" zoomScalePageLayoutView="90" workbookViewId="0">
      <selection activeCell="A53" sqref="A53"/>
    </sheetView>
  </sheetViews>
  <sheetFormatPr baseColWidth="10" defaultRowHeight="14.25" x14ac:dyDescent="0.2"/>
  <cols>
    <col min="1" max="1" width="55.140625" style="835" customWidth="1"/>
    <col min="2" max="2" width="2.42578125" style="835" customWidth="1"/>
    <col min="3" max="3" width="23.140625" style="844" customWidth="1"/>
    <col min="4" max="4" width="6.28515625" style="922" customWidth="1"/>
    <col min="5" max="5" width="15.28515625" style="921" customWidth="1"/>
    <col min="6" max="251" width="10.85546875" style="835"/>
    <col min="252" max="252" width="24.42578125" style="835" customWidth="1"/>
    <col min="253" max="253" width="7.42578125" style="835" customWidth="1"/>
    <col min="254" max="254" width="20.42578125" style="835" customWidth="1"/>
    <col min="255" max="255" width="2.42578125" style="835" customWidth="1"/>
    <col min="256" max="256" width="18.42578125" style="835" customWidth="1"/>
    <col min="257" max="257" width="10.7109375" style="835" bestFit="1" customWidth="1"/>
    <col min="258" max="258" width="4.140625" style="835" customWidth="1"/>
    <col min="259" max="259" width="18.28515625" style="835" customWidth="1"/>
    <col min="260" max="260" width="3" style="835" customWidth="1"/>
    <col min="261" max="507" width="10.85546875" style="835"/>
    <col min="508" max="508" width="24.42578125" style="835" customWidth="1"/>
    <col min="509" max="509" width="7.42578125" style="835" customWidth="1"/>
    <col min="510" max="510" width="20.42578125" style="835" customWidth="1"/>
    <col min="511" max="511" width="2.42578125" style="835" customWidth="1"/>
    <col min="512" max="512" width="18.42578125" style="835" customWidth="1"/>
    <col min="513" max="513" width="10.7109375" style="835" bestFit="1" customWidth="1"/>
    <col min="514" max="514" width="4.140625" style="835" customWidth="1"/>
    <col min="515" max="515" width="18.28515625" style="835" customWidth="1"/>
    <col min="516" max="516" width="3" style="835" customWidth="1"/>
    <col min="517" max="763" width="10.85546875" style="835"/>
    <col min="764" max="764" width="24.42578125" style="835" customWidth="1"/>
    <col min="765" max="765" width="7.42578125" style="835" customWidth="1"/>
    <col min="766" max="766" width="20.42578125" style="835" customWidth="1"/>
    <col min="767" max="767" width="2.42578125" style="835" customWidth="1"/>
    <col min="768" max="768" width="18.42578125" style="835" customWidth="1"/>
    <col min="769" max="769" width="10.7109375" style="835" bestFit="1" customWidth="1"/>
    <col min="770" max="770" width="4.140625" style="835" customWidth="1"/>
    <col min="771" max="771" width="18.28515625" style="835" customWidth="1"/>
    <col min="772" max="772" width="3" style="835" customWidth="1"/>
    <col min="773" max="1019" width="10.85546875" style="835"/>
    <col min="1020" max="1020" width="24.42578125" style="835" customWidth="1"/>
    <col min="1021" max="1021" width="7.42578125" style="835" customWidth="1"/>
    <col min="1022" max="1022" width="20.42578125" style="835" customWidth="1"/>
    <col min="1023" max="1023" width="2.42578125" style="835" customWidth="1"/>
    <col min="1024" max="1024" width="18.42578125" style="835" customWidth="1"/>
    <col min="1025" max="1025" width="10.7109375" style="835" bestFit="1" customWidth="1"/>
    <col min="1026" max="1026" width="4.140625" style="835" customWidth="1"/>
    <col min="1027" max="1027" width="18.28515625" style="835" customWidth="1"/>
    <col min="1028" max="1028" width="3" style="835" customWidth="1"/>
    <col min="1029" max="1275" width="10.85546875" style="835"/>
    <col min="1276" max="1276" width="24.42578125" style="835" customWidth="1"/>
    <col min="1277" max="1277" width="7.42578125" style="835" customWidth="1"/>
    <col min="1278" max="1278" width="20.42578125" style="835" customWidth="1"/>
    <col min="1279" max="1279" width="2.42578125" style="835" customWidth="1"/>
    <col min="1280" max="1280" width="18.42578125" style="835" customWidth="1"/>
    <col min="1281" max="1281" width="10.7109375" style="835" bestFit="1" customWidth="1"/>
    <col min="1282" max="1282" width="4.140625" style="835" customWidth="1"/>
    <col min="1283" max="1283" width="18.28515625" style="835" customWidth="1"/>
    <col min="1284" max="1284" width="3" style="835" customWidth="1"/>
    <col min="1285" max="1531" width="10.85546875" style="835"/>
    <col min="1532" max="1532" width="24.42578125" style="835" customWidth="1"/>
    <col min="1533" max="1533" width="7.42578125" style="835" customWidth="1"/>
    <col min="1534" max="1534" width="20.42578125" style="835" customWidth="1"/>
    <col min="1535" max="1535" width="2.42578125" style="835" customWidth="1"/>
    <col min="1536" max="1536" width="18.42578125" style="835" customWidth="1"/>
    <col min="1537" max="1537" width="10.7109375" style="835" bestFit="1" customWidth="1"/>
    <col min="1538" max="1538" width="4.140625" style="835" customWidth="1"/>
    <col min="1539" max="1539" width="18.28515625" style="835" customWidth="1"/>
    <col min="1540" max="1540" width="3" style="835" customWidth="1"/>
    <col min="1541" max="1787" width="10.85546875" style="835"/>
    <col min="1788" max="1788" width="24.42578125" style="835" customWidth="1"/>
    <col min="1789" max="1789" width="7.42578125" style="835" customWidth="1"/>
    <col min="1790" max="1790" width="20.42578125" style="835" customWidth="1"/>
    <col min="1791" max="1791" width="2.42578125" style="835" customWidth="1"/>
    <col min="1792" max="1792" width="18.42578125" style="835" customWidth="1"/>
    <col min="1793" max="1793" width="10.7109375" style="835" bestFit="1" customWidth="1"/>
    <col min="1794" max="1794" width="4.140625" style="835" customWidth="1"/>
    <col min="1795" max="1795" width="18.28515625" style="835" customWidth="1"/>
    <col min="1796" max="1796" width="3" style="835" customWidth="1"/>
    <col min="1797" max="2043" width="10.85546875" style="835"/>
    <col min="2044" max="2044" width="24.42578125" style="835" customWidth="1"/>
    <col min="2045" max="2045" width="7.42578125" style="835" customWidth="1"/>
    <col min="2046" max="2046" width="20.42578125" style="835" customWidth="1"/>
    <col min="2047" max="2047" width="2.42578125" style="835" customWidth="1"/>
    <col min="2048" max="2048" width="18.42578125" style="835" customWidth="1"/>
    <col min="2049" max="2049" width="10.7109375" style="835" bestFit="1" customWidth="1"/>
    <col min="2050" max="2050" width="4.140625" style="835" customWidth="1"/>
    <col min="2051" max="2051" width="18.28515625" style="835" customWidth="1"/>
    <col min="2052" max="2052" width="3" style="835" customWidth="1"/>
    <col min="2053" max="2299" width="10.85546875" style="835"/>
    <col min="2300" max="2300" width="24.42578125" style="835" customWidth="1"/>
    <col min="2301" max="2301" width="7.42578125" style="835" customWidth="1"/>
    <col min="2302" max="2302" width="20.42578125" style="835" customWidth="1"/>
    <col min="2303" max="2303" width="2.42578125" style="835" customWidth="1"/>
    <col min="2304" max="2304" width="18.42578125" style="835" customWidth="1"/>
    <col min="2305" max="2305" width="10.7109375" style="835" bestFit="1" customWidth="1"/>
    <col min="2306" max="2306" width="4.140625" style="835" customWidth="1"/>
    <col min="2307" max="2307" width="18.28515625" style="835" customWidth="1"/>
    <col min="2308" max="2308" width="3" style="835" customWidth="1"/>
    <col min="2309" max="2555" width="10.85546875" style="835"/>
    <col min="2556" max="2556" width="24.42578125" style="835" customWidth="1"/>
    <col min="2557" max="2557" width="7.42578125" style="835" customWidth="1"/>
    <col min="2558" max="2558" width="20.42578125" style="835" customWidth="1"/>
    <col min="2559" max="2559" width="2.42578125" style="835" customWidth="1"/>
    <col min="2560" max="2560" width="18.42578125" style="835" customWidth="1"/>
    <col min="2561" max="2561" width="10.7109375" style="835" bestFit="1" customWidth="1"/>
    <col min="2562" max="2562" width="4.140625" style="835" customWidth="1"/>
    <col min="2563" max="2563" width="18.28515625" style="835" customWidth="1"/>
    <col min="2564" max="2564" width="3" style="835" customWidth="1"/>
    <col min="2565" max="2811" width="10.85546875" style="835"/>
    <col min="2812" max="2812" width="24.42578125" style="835" customWidth="1"/>
    <col min="2813" max="2813" width="7.42578125" style="835" customWidth="1"/>
    <col min="2814" max="2814" width="20.42578125" style="835" customWidth="1"/>
    <col min="2815" max="2815" width="2.42578125" style="835" customWidth="1"/>
    <col min="2816" max="2816" width="18.42578125" style="835" customWidth="1"/>
    <col min="2817" max="2817" width="10.7109375" style="835" bestFit="1" customWidth="1"/>
    <col min="2818" max="2818" width="4.140625" style="835" customWidth="1"/>
    <col min="2819" max="2819" width="18.28515625" style="835" customWidth="1"/>
    <col min="2820" max="2820" width="3" style="835" customWidth="1"/>
    <col min="2821" max="3067" width="10.85546875" style="835"/>
    <col min="3068" max="3068" width="24.42578125" style="835" customWidth="1"/>
    <col min="3069" max="3069" width="7.42578125" style="835" customWidth="1"/>
    <col min="3070" max="3070" width="20.42578125" style="835" customWidth="1"/>
    <col min="3071" max="3071" width="2.42578125" style="835" customWidth="1"/>
    <col min="3072" max="3072" width="18.42578125" style="835" customWidth="1"/>
    <col min="3073" max="3073" width="10.7109375" style="835" bestFit="1" customWidth="1"/>
    <col min="3074" max="3074" width="4.140625" style="835" customWidth="1"/>
    <col min="3075" max="3075" width="18.28515625" style="835" customWidth="1"/>
    <col min="3076" max="3076" width="3" style="835" customWidth="1"/>
    <col min="3077" max="3323" width="10.85546875" style="835"/>
    <col min="3324" max="3324" width="24.42578125" style="835" customWidth="1"/>
    <col min="3325" max="3325" width="7.42578125" style="835" customWidth="1"/>
    <col min="3326" max="3326" width="20.42578125" style="835" customWidth="1"/>
    <col min="3327" max="3327" width="2.42578125" style="835" customWidth="1"/>
    <col min="3328" max="3328" width="18.42578125" style="835" customWidth="1"/>
    <col min="3329" max="3329" width="10.7109375" style="835" bestFit="1" customWidth="1"/>
    <col min="3330" max="3330" width="4.140625" style="835" customWidth="1"/>
    <col min="3331" max="3331" width="18.28515625" style="835" customWidth="1"/>
    <col min="3332" max="3332" width="3" style="835" customWidth="1"/>
    <col min="3333" max="3579" width="10.85546875" style="835"/>
    <col min="3580" max="3580" width="24.42578125" style="835" customWidth="1"/>
    <col min="3581" max="3581" width="7.42578125" style="835" customWidth="1"/>
    <col min="3582" max="3582" width="20.42578125" style="835" customWidth="1"/>
    <col min="3583" max="3583" width="2.42578125" style="835" customWidth="1"/>
    <col min="3584" max="3584" width="18.42578125" style="835" customWidth="1"/>
    <col min="3585" max="3585" width="10.7109375" style="835" bestFit="1" customWidth="1"/>
    <col min="3586" max="3586" width="4.140625" style="835" customWidth="1"/>
    <col min="3587" max="3587" width="18.28515625" style="835" customWidth="1"/>
    <col min="3588" max="3588" width="3" style="835" customWidth="1"/>
    <col min="3589" max="3835" width="10.85546875" style="835"/>
    <col min="3836" max="3836" width="24.42578125" style="835" customWidth="1"/>
    <col min="3837" max="3837" width="7.42578125" style="835" customWidth="1"/>
    <col min="3838" max="3838" width="20.42578125" style="835" customWidth="1"/>
    <col min="3839" max="3839" width="2.42578125" style="835" customWidth="1"/>
    <col min="3840" max="3840" width="18.42578125" style="835" customWidth="1"/>
    <col min="3841" max="3841" width="10.7109375" style="835" bestFit="1" customWidth="1"/>
    <col min="3842" max="3842" width="4.140625" style="835" customWidth="1"/>
    <col min="3843" max="3843" width="18.28515625" style="835" customWidth="1"/>
    <col min="3844" max="3844" width="3" style="835" customWidth="1"/>
    <col min="3845" max="4091" width="10.85546875" style="835"/>
    <col min="4092" max="4092" width="24.42578125" style="835" customWidth="1"/>
    <col min="4093" max="4093" width="7.42578125" style="835" customWidth="1"/>
    <col min="4094" max="4094" width="20.42578125" style="835" customWidth="1"/>
    <col min="4095" max="4095" width="2.42578125" style="835" customWidth="1"/>
    <col min="4096" max="4096" width="18.42578125" style="835" customWidth="1"/>
    <col min="4097" max="4097" width="10.7109375" style="835" bestFit="1" customWidth="1"/>
    <col min="4098" max="4098" width="4.140625" style="835" customWidth="1"/>
    <col min="4099" max="4099" width="18.28515625" style="835" customWidth="1"/>
    <col min="4100" max="4100" width="3" style="835" customWidth="1"/>
    <col min="4101" max="4347" width="10.85546875" style="835"/>
    <col min="4348" max="4348" width="24.42578125" style="835" customWidth="1"/>
    <col min="4349" max="4349" width="7.42578125" style="835" customWidth="1"/>
    <col min="4350" max="4350" width="20.42578125" style="835" customWidth="1"/>
    <col min="4351" max="4351" width="2.42578125" style="835" customWidth="1"/>
    <col min="4352" max="4352" width="18.42578125" style="835" customWidth="1"/>
    <col min="4353" max="4353" width="10.7109375" style="835" bestFit="1" customWidth="1"/>
    <col min="4354" max="4354" width="4.140625" style="835" customWidth="1"/>
    <col min="4355" max="4355" width="18.28515625" style="835" customWidth="1"/>
    <col min="4356" max="4356" width="3" style="835" customWidth="1"/>
    <col min="4357" max="4603" width="10.85546875" style="835"/>
    <col min="4604" max="4604" width="24.42578125" style="835" customWidth="1"/>
    <col min="4605" max="4605" width="7.42578125" style="835" customWidth="1"/>
    <col min="4606" max="4606" width="20.42578125" style="835" customWidth="1"/>
    <col min="4607" max="4607" width="2.42578125" style="835" customWidth="1"/>
    <col min="4608" max="4608" width="18.42578125" style="835" customWidth="1"/>
    <col min="4609" max="4609" width="10.7109375" style="835" bestFit="1" customWidth="1"/>
    <col min="4610" max="4610" width="4.140625" style="835" customWidth="1"/>
    <col min="4611" max="4611" width="18.28515625" style="835" customWidth="1"/>
    <col min="4612" max="4612" width="3" style="835" customWidth="1"/>
    <col min="4613" max="4859" width="10.85546875" style="835"/>
    <col min="4860" max="4860" width="24.42578125" style="835" customWidth="1"/>
    <col min="4861" max="4861" width="7.42578125" style="835" customWidth="1"/>
    <col min="4862" max="4862" width="20.42578125" style="835" customWidth="1"/>
    <col min="4863" max="4863" width="2.42578125" style="835" customWidth="1"/>
    <col min="4864" max="4864" width="18.42578125" style="835" customWidth="1"/>
    <col min="4865" max="4865" width="10.7109375" style="835" bestFit="1" customWidth="1"/>
    <col min="4866" max="4866" width="4.140625" style="835" customWidth="1"/>
    <col min="4867" max="4867" width="18.28515625" style="835" customWidth="1"/>
    <col min="4868" max="4868" width="3" style="835" customWidth="1"/>
    <col min="4869" max="5115" width="10.85546875" style="835"/>
    <col min="5116" max="5116" width="24.42578125" style="835" customWidth="1"/>
    <col min="5117" max="5117" width="7.42578125" style="835" customWidth="1"/>
    <col min="5118" max="5118" width="20.42578125" style="835" customWidth="1"/>
    <col min="5119" max="5119" width="2.42578125" style="835" customWidth="1"/>
    <col min="5120" max="5120" width="18.42578125" style="835" customWidth="1"/>
    <col min="5121" max="5121" width="10.7109375" style="835" bestFit="1" customWidth="1"/>
    <col min="5122" max="5122" width="4.140625" style="835" customWidth="1"/>
    <col min="5123" max="5123" width="18.28515625" style="835" customWidth="1"/>
    <col min="5124" max="5124" width="3" style="835" customWidth="1"/>
    <col min="5125" max="5371" width="10.85546875" style="835"/>
    <col min="5372" max="5372" width="24.42578125" style="835" customWidth="1"/>
    <col min="5373" max="5373" width="7.42578125" style="835" customWidth="1"/>
    <col min="5374" max="5374" width="20.42578125" style="835" customWidth="1"/>
    <col min="5375" max="5375" width="2.42578125" style="835" customWidth="1"/>
    <col min="5376" max="5376" width="18.42578125" style="835" customWidth="1"/>
    <col min="5377" max="5377" width="10.7109375" style="835" bestFit="1" customWidth="1"/>
    <col min="5378" max="5378" width="4.140625" style="835" customWidth="1"/>
    <col min="5379" max="5379" width="18.28515625" style="835" customWidth="1"/>
    <col min="5380" max="5380" width="3" style="835" customWidth="1"/>
    <col min="5381" max="5627" width="10.85546875" style="835"/>
    <col min="5628" max="5628" width="24.42578125" style="835" customWidth="1"/>
    <col min="5629" max="5629" width="7.42578125" style="835" customWidth="1"/>
    <col min="5630" max="5630" width="20.42578125" style="835" customWidth="1"/>
    <col min="5631" max="5631" width="2.42578125" style="835" customWidth="1"/>
    <col min="5632" max="5632" width="18.42578125" style="835" customWidth="1"/>
    <col min="5633" max="5633" width="10.7109375" style="835" bestFit="1" customWidth="1"/>
    <col min="5634" max="5634" width="4.140625" style="835" customWidth="1"/>
    <col min="5635" max="5635" width="18.28515625" style="835" customWidth="1"/>
    <col min="5636" max="5636" width="3" style="835" customWidth="1"/>
    <col min="5637" max="5883" width="10.85546875" style="835"/>
    <col min="5884" max="5884" width="24.42578125" style="835" customWidth="1"/>
    <col min="5885" max="5885" width="7.42578125" style="835" customWidth="1"/>
    <col min="5886" max="5886" width="20.42578125" style="835" customWidth="1"/>
    <col min="5887" max="5887" width="2.42578125" style="835" customWidth="1"/>
    <col min="5888" max="5888" width="18.42578125" style="835" customWidth="1"/>
    <col min="5889" max="5889" width="10.7109375" style="835" bestFit="1" customWidth="1"/>
    <col min="5890" max="5890" width="4.140625" style="835" customWidth="1"/>
    <col min="5891" max="5891" width="18.28515625" style="835" customWidth="1"/>
    <col min="5892" max="5892" width="3" style="835" customWidth="1"/>
    <col min="5893" max="6139" width="10.85546875" style="835"/>
    <col min="6140" max="6140" width="24.42578125" style="835" customWidth="1"/>
    <col min="6141" max="6141" width="7.42578125" style="835" customWidth="1"/>
    <col min="6142" max="6142" width="20.42578125" style="835" customWidth="1"/>
    <col min="6143" max="6143" width="2.42578125" style="835" customWidth="1"/>
    <col min="6144" max="6144" width="18.42578125" style="835" customWidth="1"/>
    <col min="6145" max="6145" width="10.7109375" style="835" bestFit="1" customWidth="1"/>
    <col min="6146" max="6146" width="4.140625" style="835" customWidth="1"/>
    <col min="6147" max="6147" width="18.28515625" style="835" customWidth="1"/>
    <col min="6148" max="6148" width="3" style="835" customWidth="1"/>
    <col min="6149" max="6395" width="10.85546875" style="835"/>
    <col min="6396" max="6396" width="24.42578125" style="835" customWidth="1"/>
    <col min="6397" max="6397" width="7.42578125" style="835" customWidth="1"/>
    <col min="6398" max="6398" width="20.42578125" style="835" customWidth="1"/>
    <col min="6399" max="6399" width="2.42578125" style="835" customWidth="1"/>
    <col min="6400" max="6400" width="18.42578125" style="835" customWidth="1"/>
    <col min="6401" max="6401" width="10.7109375" style="835" bestFit="1" customWidth="1"/>
    <col min="6402" max="6402" width="4.140625" style="835" customWidth="1"/>
    <col min="6403" max="6403" width="18.28515625" style="835" customWidth="1"/>
    <col min="6404" max="6404" width="3" style="835" customWidth="1"/>
    <col min="6405" max="6651" width="10.85546875" style="835"/>
    <col min="6652" max="6652" width="24.42578125" style="835" customWidth="1"/>
    <col min="6653" max="6653" width="7.42578125" style="835" customWidth="1"/>
    <col min="6654" max="6654" width="20.42578125" style="835" customWidth="1"/>
    <col min="6655" max="6655" width="2.42578125" style="835" customWidth="1"/>
    <col min="6656" max="6656" width="18.42578125" style="835" customWidth="1"/>
    <col min="6657" max="6657" width="10.7109375" style="835" bestFit="1" customWidth="1"/>
    <col min="6658" max="6658" width="4.140625" style="835" customWidth="1"/>
    <col min="6659" max="6659" width="18.28515625" style="835" customWidth="1"/>
    <col min="6660" max="6660" width="3" style="835" customWidth="1"/>
    <col min="6661" max="6907" width="10.85546875" style="835"/>
    <col min="6908" max="6908" width="24.42578125" style="835" customWidth="1"/>
    <col min="6909" max="6909" width="7.42578125" style="835" customWidth="1"/>
    <col min="6910" max="6910" width="20.42578125" style="835" customWidth="1"/>
    <col min="6911" max="6911" width="2.42578125" style="835" customWidth="1"/>
    <col min="6912" max="6912" width="18.42578125" style="835" customWidth="1"/>
    <col min="6913" max="6913" width="10.7109375" style="835" bestFit="1" customWidth="1"/>
    <col min="6914" max="6914" width="4.140625" style="835" customWidth="1"/>
    <col min="6915" max="6915" width="18.28515625" style="835" customWidth="1"/>
    <col min="6916" max="6916" width="3" style="835" customWidth="1"/>
    <col min="6917" max="7163" width="10.85546875" style="835"/>
    <col min="7164" max="7164" width="24.42578125" style="835" customWidth="1"/>
    <col min="7165" max="7165" width="7.42578125" style="835" customWidth="1"/>
    <col min="7166" max="7166" width="20.42578125" style="835" customWidth="1"/>
    <col min="7167" max="7167" width="2.42578125" style="835" customWidth="1"/>
    <col min="7168" max="7168" width="18.42578125" style="835" customWidth="1"/>
    <col min="7169" max="7169" width="10.7109375" style="835" bestFit="1" customWidth="1"/>
    <col min="7170" max="7170" width="4.140625" style="835" customWidth="1"/>
    <col min="7171" max="7171" width="18.28515625" style="835" customWidth="1"/>
    <col min="7172" max="7172" width="3" style="835" customWidth="1"/>
    <col min="7173" max="7419" width="10.85546875" style="835"/>
    <col min="7420" max="7420" width="24.42578125" style="835" customWidth="1"/>
    <col min="7421" max="7421" width="7.42578125" style="835" customWidth="1"/>
    <col min="7422" max="7422" width="20.42578125" style="835" customWidth="1"/>
    <col min="7423" max="7423" width="2.42578125" style="835" customWidth="1"/>
    <col min="7424" max="7424" width="18.42578125" style="835" customWidth="1"/>
    <col min="7425" max="7425" width="10.7109375" style="835" bestFit="1" customWidth="1"/>
    <col min="7426" max="7426" width="4.140625" style="835" customWidth="1"/>
    <col min="7427" max="7427" width="18.28515625" style="835" customWidth="1"/>
    <col min="7428" max="7428" width="3" style="835" customWidth="1"/>
    <col min="7429" max="7675" width="10.85546875" style="835"/>
    <col min="7676" max="7676" width="24.42578125" style="835" customWidth="1"/>
    <col min="7677" max="7677" width="7.42578125" style="835" customWidth="1"/>
    <col min="7678" max="7678" width="20.42578125" style="835" customWidth="1"/>
    <col min="7679" max="7679" width="2.42578125" style="835" customWidth="1"/>
    <col min="7680" max="7680" width="18.42578125" style="835" customWidth="1"/>
    <col min="7681" max="7681" width="10.7109375" style="835" bestFit="1" customWidth="1"/>
    <col min="7682" max="7682" width="4.140625" style="835" customWidth="1"/>
    <col min="7683" max="7683" width="18.28515625" style="835" customWidth="1"/>
    <col min="7684" max="7684" width="3" style="835" customWidth="1"/>
    <col min="7685" max="7931" width="10.85546875" style="835"/>
    <col min="7932" max="7932" width="24.42578125" style="835" customWidth="1"/>
    <col min="7933" max="7933" width="7.42578125" style="835" customWidth="1"/>
    <col min="7934" max="7934" width="20.42578125" style="835" customWidth="1"/>
    <col min="7935" max="7935" width="2.42578125" style="835" customWidth="1"/>
    <col min="7936" max="7936" width="18.42578125" style="835" customWidth="1"/>
    <col min="7937" max="7937" width="10.7109375" style="835" bestFit="1" customWidth="1"/>
    <col min="7938" max="7938" width="4.140625" style="835" customWidth="1"/>
    <col min="7939" max="7939" width="18.28515625" style="835" customWidth="1"/>
    <col min="7940" max="7940" width="3" style="835" customWidth="1"/>
    <col min="7941" max="8187" width="10.85546875" style="835"/>
    <col min="8188" max="8188" width="24.42578125" style="835" customWidth="1"/>
    <col min="8189" max="8189" width="7.42578125" style="835" customWidth="1"/>
    <col min="8190" max="8190" width="20.42578125" style="835" customWidth="1"/>
    <col min="8191" max="8191" width="2.42578125" style="835" customWidth="1"/>
    <col min="8192" max="8192" width="18.42578125" style="835" customWidth="1"/>
    <col min="8193" max="8193" width="10.7109375" style="835" bestFit="1" customWidth="1"/>
    <col min="8194" max="8194" width="4.140625" style="835" customWidth="1"/>
    <col min="8195" max="8195" width="18.28515625" style="835" customWidth="1"/>
    <col min="8196" max="8196" width="3" style="835" customWidth="1"/>
    <col min="8197" max="8443" width="10.85546875" style="835"/>
    <col min="8444" max="8444" width="24.42578125" style="835" customWidth="1"/>
    <col min="8445" max="8445" width="7.42578125" style="835" customWidth="1"/>
    <col min="8446" max="8446" width="20.42578125" style="835" customWidth="1"/>
    <col min="8447" max="8447" width="2.42578125" style="835" customWidth="1"/>
    <col min="8448" max="8448" width="18.42578125" style="835" customWidth="1"/>
    <col min="8449" max="8449" width="10.7109375" style="835" bestFit="1" customWidth="1"/>
    <col min="8450" max="8450" width="4.140625" style="835" customWidth="1"/>
    <col min="8451" max="8451" width="18.28515625" style="835" customWidth="1"/>
    <col min="8452" max="8452" width="3" style="835" customWidth="1"/>
    <col min="8453" max="8699" width="10.85546875" style="835"/>
    <col min="8700" max="8700" width="24.42578125" style="835" customWidth="1"/>
    <col min="8701" max="8701" width="7.42578125" style="835" customWidth="1"/>
    <col min="8702" max="8702" width="20.42578125" style="835" customWidth="1"/>
    <col min="8703" max="8703" width="2.42578125" style="835" customWidth="1"/>
    <col min="8704" max="8704" width="18.42578125" style="835" customWidth="1"/>
    <col min="8705" max="8705" width="10.7109375" style="835" bestFit="1" customWidth="1"/>
    <col min="8706" max="8706" width="4.140625" style="835" customWidth="1"/>
    <col min="8707" max="8707" width="18.28515625" style="835" customWidth="1"/>
    <col min="8708" max="8708" width="3" style="835" customWidth="1"/>
    <col min="8709" max="8955" width="10.85546875" style="835"/>
    <col min="8956" max="8956" width="24.42578125" style="835" customWidth="1"/>
    <col min="8957" max="8957" width="7.42578125" style="835" customWidth="1"/>
    <col min="8958" max="8958" width="20.42578125" style="835" customWidth="1"/>
    <col min="8959" max="8959" width="2.42578125" style="835" customWidth="1"/>
    <col min="8960" max="8960" width="18.42578125" style="835" customWidth="1"/>
    <col min="8961" max="8961" width="10.7109375" style="835" bestFit="1" customWidth="1"/>
    <col min="8962" max="8962" width="4.140625" style="835" customWidth="1"/>
    <col min="8963" max="8963" width="18.28515625" style="835" customWidth="1"/>
    <col min="8964" max="8964" width="3" style="835" customWidth="1"/>
    <col min="8965" max="9211" width="10.85546875" style="835"/>
    <col min="9212" max="9212" width="24.42578125" style="835" customWidth="1"/>
    <col min="9213" max="9213" width="7.42578125" style="835" customWidth="1"/>
    <col min="9214" max="9214" width="20.42578125" style="835" customWidth="1"/>
    <col min="9215" max="9215" width="2.42578125" style="835" customWidth="1"/>
    <col min="9216" max="9216" width="18.42578125" style="835" customWidth="1"/>
    <col min="9217" max="9217" width="10.7109375" style="835" bestFit="1" customWidth="1"/>
    <col min="9218" max="9218" width="4.140625" style="835" customWidth="1"/>
    <col min="9219" max="9219" width="18.28515625" style="835" customWidth="1"/>
    <col min="9220" max="9220" width="3" style="835" customWidth="1"/>
    <col min="9221" max="9467" width="10.85546875" style="835"/>
    <col min="9468" max="9468" width="24.42578125" style="835" customWidth="1"/>
    <col min="9469" max="9469" width="7.42578125" style="835" customWidth="1"/>
    <col min="9470" max="9470" width="20.42578125" style="835" customWidth="1"/>
    <col min="9471" max="9471" width="2.42578125" style="835" customWidth="1"/>
    <col min="9472" max="9472" width="18.42578125" style="835" customWidth="1"/>
    <col min="9473" max="9473" width="10.7109375" style="835" bestFit="1" customWidth="1"/>
    <col min="9474" max="9474" width="4.140625" style="835" customWidth="1"/>
    <col min="9475" max="9475" width="18.28515625" style="835" customWidth="1"/>
    <col min="9476" max="9476" width="3" style="835" customWidth="1"/>
    <col min="9477" max="9723" width="10.85546875" style="835"/>
    <col min="9724" max="9724" width="24.42578125" style="835" customWidth="1"/>
    <col min="9725" max="9725" width="7.42578125" style="835" customWidth="1"/>
    <col min="9726" max="9726" width="20.42578125" style="835" customWidth="1"/>
    <col min="9727" max="9727" width="2.42578125" style="835" customWidth="1"/>
    <col min="9728" max="9728" width="18.42578125" style="835" customWidth="1"/>
    <col min="9729" max="9729" width="10.7109375" style="835" bestFit="1" customWidth="1"/>
    <col min="9730" max="9730" width="4.140625" style="835" customWidth="1"/>
    <col min="9731" max="9731" width="18.28515625" style="835" customWidth="1"/>
    <col min="9732" max="9732" width="3" style="835" customWidth="1"/>
    <col min="9733" max="9979" width="10.85546875" style="835"/>
    <col min="9980" max="9980" width="24.42578125" style="835" customWidth="1"/>
    <col min="9981" max="9981" width="7.42578125" style="835" customWidth="1"/>
    <col min="9982" max="9982" width="20.42578125" style="835" customWidth="1"/>
    <col min="9983" max="9983" width="2.42578125" style="835" customWidth="1"/>
    <col min="9984" max="9984" width="18.42578125" style="835" customWidth="1"/>
    <col min="9985" max="9985" width="10.7109375" style="835" bestFit="1" customWidth="1"/>
    <col min="9986" max="9986" width="4.140625" style="835" customWidth="1"/>
    <col min="9987" max="9987" width="18.28515625" style="835" customWidth="1"/>
    <col min="9988" max="9988" width="3" style="835" customWidth="1"/>
    <col min="9989" max="10235" width="10.85546875" style="835"/>
    <col min="10236" max="10236" width="24.42578125" style="835" customWidth="1"/>
    <col min="10237" max="10237" width="7.42578125" style="835" customWidth="1"/>
    <col min="10238" max="10238" width="20.42578125" style="835" customWidth="1"/>
    <col min="10239" max="10239" width="2.42578125" style="835" customWidth="1"/>
    <col min="10240" max="10240" width="18.42578125" style="835" customWidth="1"/>
    <col min="10241" max="10241" width="10.7109375" style="835" bestFit="1" customWidth="1"/>
    <col min="10242" max="10242" width="4.140625" style="835" customWidth="1"/>
    <col min="10243" max="10243" width="18.28515625" style="835" customWidth="1"/>
    <col min="10244" max="10244" width="3" style="835" customWidth="1"/>
    <col min="10245" max="10491" width="10.85546875" style="835"/>
    <col min="10492" max="10492" width="24.42578125" style="835" customWidth="1"/>
    <col min="10493" max="10493" width="7.42578125" style="835" customWidth="1"/>
    <col min="10494" max="10494" width="20.42578125" style="835" customWidth="1"/>
    <col min="10495" max="10495" width="2.42578125" style="835" customWidth="1"/>
    <col min="10496" max="10496" width="18.42578125" style="835" customWidth="1"/>
    <col min="10497" max="10497" width="10.7109375" style="835" bestFit="1" customWidth="1"/>
    <col min="10498" max="10498" width="4.140625" style="835" customWidth="1"/>
    <col min="10499" max="10499" width="18.28515625" style="835" customWidth="1"/>
    <col min="10500" max="10500" width="3" style="835" customWidth="1"/>
    <col min="10501" max="10747" width="10.85546875" style="835"/>
    <col min="10748" max="10748" width="24.42578125" style="835" customWidth="1"/>
    <col min="10749" max="10749" width="7.42578125" style="835" customWidth="1"/>
    <col min="10750" max="10750" width="20.42578125" style="835" customWidth="1"/>
    <col min="10751" max="10751" width="2.42578125" style="835" customWidth="1"/>
    <col min="10752" max="10752" width="18.42578125" style="835" customWidth="1"/>
    <col min="10753" max="10753" width="10.7109375" style="835" bestFit="1" customWidth="1"/>
    <col min="10754" max="10754" width="4.140625" style="835" customWidth="1"/>
    <col min="10755" max="10755" width="18.28515625" style="835" customWidth="1"/>
    <col min="10756" max="10756" width="3" style="835" customWidth="1"/>
    <col min="10757" max="11003" width="10.85546875" style="835"/>
    <col min="11004" max="11004" width="24.42578125" style="835" customWidth="1"/>
    <col min="11005" max="11005" width="7.42578125" style="835" customWidth="1"/>
    <col min="11006" max="11006" width="20.42578125" style="835" customWidth="1"/>
    <col min="11007" max="11007" width="2.42578125" style="835" customWidth="1"/>
    <col min="11008" max="11008" width="18.42578125" style="835" customWidth="1"/>
    <col min="11009" max="11009" width="10.7109375" style="835" bestFit="1" customWidth="1"/>
    <col min="11010" max="11010" width="4.140625" style="835" customWidth="1"/>
    <col min="11011" max="11011" width="18.28515625" style="835" customWidth="1"/>
    <col min="11012" max="11012" width="3" style="835" customWidth="1"/>
    <col min="11013" max="11259" width="10.85546875" style="835"/>
    <col min="11260" max="11260" width="24.42578125" style="835" customWidth="1"/>
    <col min="11261" max="11261" width="7.42578125" style="835" customWidth="1"/>
    <col min="11262" max="11262" width="20.42578125" style="835" customWidth="1"/>
    <col min="11263" max="11263" width="2.42578125" style="835" customWidth="1"/>
    <col min="11264" max="11264" width="18.42578125" style="835" customWidth="1"/>
    <col min="11265" max="11265" width="10.7109375" style="835" bestFit="1" customWidth="1"/>
    <col min="11266" max="11266" width="4.140625" style="835" customWidth="1"/>
    <col min="11267" max="11267" width="18.28515625" style="835" customWidth="1"/>
    <col min="11268" max="11268" width="3" style="835" customWidth="1"/>
    <col min="11269" max="11515" width="10.85546875" style="835"/>
    <col min="11516" max="11516" width="24.42578125" style="835" customWidth="1"/>
    <col min="11517" max="11517" width="7.42578125" style="835" customWidth="1"/>
    <col min="11518" max="11518" width="20.42578125" style="835" customWidth="1"/>
    <col min="11519" max="11519" width="2.42578125" style="835" customWidth="1"/>
    <col min="11520" max="11520" width="18.42578125" style="835" customWidth="1"/>
    <col min="11521" max="11521" width="10.7109375" style="835" bestFit="1" customWidth="1"/>
    <col min="11522" max="11522" width="4.140625" style="835" customWidth="1"/>
    <col min="11523" max="11523" width="18.28515625" style="835" customWidth="1"/>
    <col min="11524" max="11524" width="3" style="835" customWidth="1"/>
    <col min="11525" max="11771" width="10.85546875" style="835"/>
    <col min="11772" max="11772" width="24.42578125" style="835" customWidth="1"/>
    <col min="11773" max="11773" width="7.42578125" style="835" customWidth="1"/>
    <col min="11774" max="11774" width="20.42578125" style="835" customWidth="1"/>
    <col min="11775" max="11775" width="2.42578125" style="835" customWidth="1"/>
    <col min="11776" max="11776" width="18.42578125" style="835" customWidth="1"/>
    <col min="11777" max="11777" width="10.7109375" style="835" bestFit="1" customWidth="1"/>
    <col min="11778" max="11778" width="4.140625" style="835" customWidth="1"/>
    <col min="11779" max="11779" width="18.28515625" style="835" customWidth="1"/>
    <col min="11780" max="11780" width="3" style="835" customWidth="1"/>
    <col min="11781" max="12027" width="10.85546875" style="835"/>
    <col min="12028" max="12028" width="24.42578125" style="835" customWidth="1"/>
    <col min="12029" max="12029" width="7.42578125" style="835" customWidth="1"/>
    <col min="12030" max="12030" width="20.42578125" style="835" customWidth="1"/>
    <col min="12031" max="12031" width="2.42578125" style="835" customWidth="1"/>
    <col min="12032" max="12032" width="18.42578125" style="835" customWidth="1"/>
    <col min="12033" max="12033" width="10.7109375" style="835" bestFit="1" customWidth="1"/>
    <col min="12034" max="12034" width="4.140625" style="835" customWidth="1"/>
    <col min="12035" max="12035" width="18.28515625" style="835" customWidth="1"/>
    <col min="12036" max="12036" width="3" style="835" customWidth="1"/>
    <col min="12037" max="12283" width="10.85546875" style="835"/>
    <col min="12284" max="12284" width="24.42578125" style="835" customWidth="1"/>
    <col min="12285" max="12285" width="7.42578125" style="835" customWidth="1"/>
    <col min="12286" max="12286" width="20.42578125" style="835" customWidth="1"/>
    <col min="12287" max="12287" width="2.42578125" style="835" customWidth="1"/>
    <col min="12288" max="12288" width="18.42578125" style="835" customWidth="1"/>
    <col min="12289" max="12289" width="10.7109375" style="835" bestFit="1" customWidth="1"/>
    <col min="12290" max="12290" width="4.140625" style="835" customWidth="1"/>
    <col min="12291" max="12291" width="18.28515625" style="835" customWidth="1"/>
    <col min="12292" max="12292" width="3" style="835" customWidth="1"/>
    <col min="12293" max="12539" width="10.85546875" style="835"/>
    <col min="12540" max="12540" width="24.42578125" style="835" customWidth="1"/>
    <col min="12541" max="12541" width="7.42578125" style="835" customWidth="1"/>
    <col min="12542" max="12542" width="20.42578125" style="835" customWidth="1"/>
    <col min="12543" max="12543" width="2.42578125" style="835" customWidth="1"/>
    <col min="12544" max="12544" width="18.42578125" style="835" customWidth="1"/>
    <col min="12545" max="12545" width="10.7109375" style="835" bestFit="1" customWidth="1"/>
    <col min="12546" max="12546" width="4.140625" style="835" customWidth="1"/>
    <col min="12547" max="12547" width="18.28515625" style="835" customWidth="1"/>
    <col min="12548" max="12548" width="3" style="835" customWidth="1"/>
    <col min="12549" max="12795" width="10.85546875" style="835"/>
    <col min="12796" max="12796" width="24.42578125" style="835" customWidth="1"/>
    <col min="12797" max="12797" width="7.42578125" style="835" customWidth="1"/>
    <col min="12798" max="12798" width="20.42578125" style="835" customWidth="1"/>
    <col min="12799" max="12799" width="2.42578125" style="835" customWidth="1"/>
    <col min="12800" max="12800" width="18.42578125" style="835" customWidth="1"/>
    <col min="12801" max="12801" width="10.7109375" style="835" bestFit="1" customWidth="1"/>
    <col min="12802" max="12802" width="4.140625" style="835" customWidth="1"/>
    <col min="12803" max="12803" width="18.28515625" style="835" customWidth="1"/>
    <col min="12804" max="12804" width="3" style="835" customWidth="1"/>
    <col min="12805" max="13051" width="10.85546875" style="835"/>
    <col min="13052" max="13052" width="24.42578125" style="835" customWidth="1"/>
    <col min="13053" max="13053" width="7.42578125" style="835" customWidth="1"/>
    <col min="13054" max="13054" width="20.42578125" style="835" customWidth="1"/>
    <col min="13055" max="13055" width="2.42578125" style="835" customWidth="1"/>
    <col min="13056" max="13056" width="18.42578125" style="835" customWidth="1"/>
    <col min="13057" max="13057" width="10.7109375" style="835" bestFit="1" customWidth="1"/>
    <col min="13058" max="13058" width="4.140625" style="835" customWidth="1"/>
    <col min="13059" max="13059" width="18.28515625" style="835" customWidth="1"/>
    <col min="13060" max="13060" width="3" style="835" customWidth="1"/>
    <col min="13061" max="13307" width="10.85546875" style="835"/>
    <col min="13308" max="13308" width="24.42578125" style="835" customWidth="1"/>
    <col min="13309" max="13309" width="7.42578125" style="835" customWidth="1"/>
    <col min="13310" max="13310" width="20.42578125" style="835" customWidth="1"/>
    <col min="13311" max="13311" width="2.42578125" style="835" customWidth="1"/>
    <col min="13312" max="13312" width="18.42578125" style="835" customWidth="1"/>
    <col min="13313" max="13313" width="10.7109375" style="835" bestFit="1" customWidth="1"/>
    <col min="13314" max="13314" width="4.140625" style="835" customWidth="1"/>
    <col min="13315" max="13315" width="18.28515625" style="835" customWidth="1"/>
    <col min="13316" max="13316" width="3" style="835" customWidth="1"/>
    <col min="13317" max="13563" width="10.85546875" style="835"/>
    <col min="13564" max="13564" width="24.42578125" style="835" customWidth="1"/>
    <col min="13565" max="13565" width="7.42578125" style="835" customWidth="1"/>
    <col min="13566" max="13566" width="20.42578125" style="835" customWidth="1"/>
    <col min="13567" max="13567" width="2.42578125" style="835" customWidth="1"/>
    <col min="13568" max="13568" width="18.42578125" style="835" customWidth="1"/>
    <col min="13569" max="13569" width="10.7109375" style="835" bestFit="1" customWidth="1"/>
    <col min="13570" max="13570" width="4.140625" style="835" customWidth="1"/>
    <col min="13571" max="13571" width="18.28515625" style="835" customWidth="1"/>
    <col min="13572" max="13572" width="3" style="835" customWidth="1"/>
    <col min="13573" max="13819" width="10.85546875" style="835"/>
    <col min="13820" max="13820" width="24.42578125" style="835" customWidth="1"/>
    <col min="13821" max="13821" width="7.42578125" style="835" customWidth="1"/>
    <col min="13822" max="13822" width="20.42578125" style="835" customWidth="1"/>
    <col min="13823" max="13823" width="2.42578125" style="835" customWidth="1"/>
    <col min="13824" max="13824" width="18.42578125" style="835" customWidth="1"/>
    <col min="13825" max="13825" width="10.7109375" style="835" bestFit="1" customWidth="1"/>
    <col min="13826" max="13826" width="4.140625" style="835" customWidth="1"/>
    <col min="13827" max="13827" width="18.28515625" style="835" customWidth="1"/>
    <col min="13828" max="13828" width="3" style="835" customWidth="1"/>
    <col min="13829" max="14075" width="10.85546875" style="835"/>
    <col min="14076" max="14076" width="24.42578125" style="835" customWidth="1"/>
    <col min="14077" max="14077" width="7.42578125" style="835" customWidth="1"/>
    <col min="14078" max="14078" width="20.42578125" style="835" customWidth="1"/>
    <col min="14079" max="14079" width="2.42578125" style="835" customWidth="1"/>
    <col min="14080" max="14080" width="18.42578125" style="835" customWidth="1"/>
    <col min="14081" max="14081" width="10.7109375" style="835" bestFit="1" customWidth="1"/>
    <col min="14082" max="14082" width="4.140625" style="835" customWidth="1"/>
    <col min="14083" max="14083" width="18.28515625" style="835" customWidth="1"/>
    <col min="14084" max="14084" width="3" style="835" customWidth="1"/>
    <col min="14085" max="14331" width="10.85546875" style="835"/>
    <col min="14332" max="14332" width="24.42578125" style="835" customWidth="1"/>
    <col min="14333" max="14333" width="7.42578125" style="835" customWidth="1"/>
    <col min="14334" max="14334" width="20.42578125" style="835" customWidth="1"/>
    <col min="14335" max="14335" width="2.42578125" style="835" customWidth="1"/>
    <col min="14336" max="14336" width="18.42578125" style="835" customWidth="1"/>
    <col min="14337" max="14337" width="10.7109375" style="835" bestFit="1" customWidth="1"/>
    <col min="14338" max="14338" width="4.140625" style="835" customWidth="1"/>
    <col min="14339" max="14339" width="18.28515625" style="835" customWidth="1"/>
    <col min="14340" max="14340" width="3" style="835" customWidth="1"/>
    <col min="14341" max="14587" width="10.85546875" style="835"/>
    <col min="14588" max="14588" width="24.42578125" style="835" customWidth="1"/>
    <col min="14589" max="14589" width="7.42578125" style="835" customWidth="1"/>
    <col min="14590" max="14590" width="20.42578125" style="835" customWidth="1"/>
    <col min="14591" max="14591" width="2.42578125" style="835" customWidth="1"/>
    <col min="14592" max="14592" width="18.42578125" style="835" customWidth="1"/>
    <col min="14593" max="14593" width="10.7109375" style="835" bestFit="1" customWidth="1"/>
    <col min="14594" max="14594" width="4.140625" style="835" customWidth="1"/>
    <col min="14595" max="14595" width="18.28515625" style="835" customWidth="1"/>
    <col min="14596" max="14596" width="3" style="835" customWidth="1"/>
    <col min="14597" max="14843" width="10.85546875" style="835"/>
    <col min="14844" max="14844" width="24.42578125" style="835" customWidth="1"/>
    <col min="14845" max="14845" width="7.42578125" style="835" customWidth="1"/>
    <col min="14846" max="14846" width="20.42578125" style="835" customWidth="1"/>
    <col min="14847" max="14847" width="2.42578125" style="835" customWidth="1"/>
    <col min="14848" max="14848" width="18.42578125" style="835" customWidth="1"/>
    <col min="14849" max="14849" width="10.7109375" style="835" bestFit="1" customWidth="1"/>
    <col min="14850" max="14850" width="4.140625" style="835" customWidth="1"/>
    <col min="14851" max="14851" width="18.28515625" style="835" customWidth="1"/>
    <col min="14852" max="14852" width="3" style="835" customWidth="1"/>
    <col min="14853" max="15099" width="10.85546875" style="835"/>
    <col min="15100" max="15100" width="24.42578125" style="835" customWidth="1"/>
    <col min="15101" max="15101" width="7.42578125" style="835" customWidth="1"/>
    <col min="15102" max="15102" width="20.42578125" style="835" customWidth="1"/>
    <col min="15103" max="15103" width="2.42578125" style="835" customWidth="1"/>
    <col min="15104" max="15104" width="18.42578125" style="835" customWidth="1"/>
    <col min="15105" max="15105" width="10.7109375" style="835" bestFit="1" customWidth="1"/>
    <col min="15106" max="15106" width="4.140625" style="835" customWidth="1"/>
    <col min="15107" max="15107" width="18.28515625" style="835" customWidth="1"/>
    <col min="15108" max="15108" width="3" style="835" customWidth="1"/>
    <col min="15109" max="15355" width="10.85546875" style="835"/>
    <col min="15356" max="15356" width="24.42578125" style="835" customWidth="1"/>
    <col min="15357" max="15357" width="7.42578125" style="835" customWidth="1"/>
    <col min="15358" max="15358" width="20.42578125" style="835" customWidth="1"/>
    <col min="15359" max="15359" width="2.42578125" style="835" customWidth="1"/>
    <col min="15360" max="15360" width="18.42578125" style="835" customWidth="1"/>
    <col min="15361" max="15361" width="10.7109375" style="835" bestFit="1" customWidth="1"/>
    <col min="15362" max="15362" width="4.140625" style="835" customWidth="1"/>
    <col min="15363" max="15363" width="18.28515625" style="835" customWidth="1"/>
    <col min="15364" max="15364" width="3" style="835" customWidth="1"/>
    <col min="15365" max="15611" width="10.85546875" style="835"/>
    <col min="15612" max="15612" width="24.42578125" style="835" customWidth="1"/>
    <col min="15613" max="15613" width="7.42578125" style="835" customWidth="1"/>
    <col min="15614" max="15614" width="20.42578125" style="835" customWidth="1"/>
    <col min="15615" max="15615" width="2.42578125" style="835" customWidth="1"/>
    <col min="15616" max="15616" width="18.42578125" style="835" customWidth="1"/>
    <col min="15617" max="15617" width="10.7109375" style="835" bestFit="1" customWidth="1"/>
    <col min="15618" max="15618" width="4.140625" style="835" customWidth="1"/>
    <col min="15619" max="15619" width="18.28515625" style="835" customWidth="1"/>
    <col min="15620" max="15620" width="3" style="835" customWidth="1"/>
    <col min="15621" max="15867" width="10.85546875" style="835"/>
    <col min="15868" max="15868" width="24.42578125" style="835" customWidth="1"/>
    <col min="15869" max="15869" width="7.42578125" style="835" customWidth="1"/>
    <col min="15870" max="15870" width="20.42578125" style="835" customWidth="1"/>
    <col min="15871" max="15871" width="2.42578125" style="835" customWidth="1"/>
    <col min="15872" max="15872" width="18.42578125" style="835" customWidth="1"/>
    <col min="15873" max="15873" width="10.7109375" style="835" bestFit="1" customWidth="1"/>
    <col min="15874" max="15874" width="4.140625" style="835" customWidth="1"/>
    <col min="15875" max="15875" width="18.28515625" style="835" customWidth="1"/>
    <col min="15876" max="15876" width="3" style="835" customWidth="1"/>
    <col min="15877" max="16123" width="10.85546875" style="835"/>
    <col min="16124" max="16124" width="24.42578125" style="835" customWidth="1"/>
    <col min="16125" max="16125" width="7.42578125" style="835" customWidth="1"/>
    <col min="16126" max="16126" width="20.42578125" style="835" customWidth="1"/>
    <col min="16127" max="16127" width="2.42578125" style="835" customWidth="1"/>
    <col min="16128" max="16128" width="18.42578125" style="835" customWidth="1"/>
    <col min="16129" max="16129" width="10.7109375" style="835" bestFit="1" customWidth="1"/>
    <col min="16130" max="16130" width="4.140625" style="835" customWidth="1"/>
    <col min="16131" max="16131" width="18.28515625" style="835" customWidth="1"/>
    <col min="16132" max="16132" width="3" style="835" customWidth="1"/>
    <col min="16133" max="16379" width="10.85546875" style="835"/>
    <col min="16380" max="16384" width="11.42578125" style="835" customWidth="1"/>
  </cols>
  <sheetData>
    <row r="1" spans="1:5" ht="15" x14ac:dyDescent="0.25">
      <c r="A1" s="919"/>
      <c r="B1" s="919"/>
      <c r="C1" s="919"/>
      <c r="D1" s="920"/>
    </row>
    <row r="2" spans="1:5" ht="15.75" x14ac:dyDescent="0.25">
      <c r="A2" s="1733" t="s">
        <v>869</v>
      </c>
      <c r="B2" s="1733"/>
      <c r="C2" s="1733"/>
      <c r="D2" s="1733"/>
      <c r="E2" s="1733"/>
    </row>
    <row r="3" spans="1:5" ht="15.75" x14ac:dyDescent="0.25">
      <c r="A3" s="1733" t="s">
        <v>4180</v>
      </c>
      <c r="B3" s="1733"/>
      <c r="C3" s="1733"/>
      <c r="D3" s="1733"/>
      <c r="E3" s="1733"/>
    </row>
    <row r="4" spans="1:5" ht="15.75" x14ac:dyDescent="0.25">
      <c r="A4" s="1733" t="s">
        <v>437</v>
      </c>
      <c r="B4" s="1733"/>
      <c r="C4" s="1733"/>
      <c r="D4" s="1733"/>
      <c r="E4" s="1733"/>
    </row>
    <row r="5" spans="1:5" ht="15" x14ac:dyDescent="0.25">
      <c r="A5" s="841"/>
      <c r="C5" s="835"/>
    </row>
    <row r="6" spans="1:5" ht="15.75" x14ac:dyDescent="0.25">
      <c r="A6" s="1731" t="s">
        <v>687</v>
      </c>
      <c r="B6" s="1731"/>
      <c r="C6" s="1731"/>
      <c r="D6" s="1731"/>
      <c r="E6" s="1731"/>
    </row>
    <row r="7" spans="1:5" ht="15" x14ac:dyDescent="0.25">
      <c r="A7" s="841"/>
      <c r="C7" s="835"/>
    </row>
    <row r="8" spans="1:5" ht="15" x14ac:dyDescent="0.25">
      <c r="A8" s="841"/>
      <c r="C8" s="835"/>
    </row>
    <row r="9" spans="1:5" x14ac:dyDescent="0.2">
      <c r="A9" s="835" t="s">
        <v>4181</v>
      </c>
      <c r="B9" s="923" t="s">
        <v>215</v>
      </c>
      <c r="C9" s="924">
        <v>5637861228.8000002</v>
      </c>
    </row>
    <row r="10" spans="1:5" x14ac:dyDescent="0.2">
      <c r="B10" s="923"/>
      <c r="C10" s="924"/>
      <c r="E10" s="925"/>
    </row>
    <row r="11" spans="1:5" ht="15" thickBot="1" x14ac:dyDescent="0.25">
      <c r="A11" s="835" t="s">
        <v>4182</v>
      </c>
      <c r="B11" s="923" t="s">
        <v>215</v>
      </c>
      <c r="C11" s="926">
        <v>1485522557.3199999</v>
      </c>
      <c r="D11" s="927" t="s">
        <v>3589</v>
      </c>
    </row>
    <row r="12" spans="1:5" x14ac:dyDescent="0.2">
      <c r="C12" s="835"/>
    </row>
    <row r="13" spans="1:5" ht="15" x14ac:dyDescent="0.25">
      <c r="A13" s="88" t="s">
        <v>4341</v>
      </c>
      <c r="B13" s="928" t="s">
        <v>215</v>
      </c>
      <c r="C13" s="929">
        <f>+C9-C11</f>
        <v>4152338671.4800005</v>
      </c>
    </row>
    <row r="14" spans="1:5" x14ac:dyDescent="0.2">
      <c r="C14" s="835"/>
      <c r="D14" s="927"/>
    </row>
    <row r="15" spans="1:5" x14ac:dyDescent="0.2">
      <c r="C15" s="835"/>
      <c r="D15" s="927"/>
    </row>
    <row r="16" spans="1:5" x14ac:dyDescent="0.2">
      <c r="C16" s="835"/>
      <c r="D16" s="927"/>
    </row>
    <row r="17" spans="1:5" x14ac:dyDescent="0.2">
      <c r="C17" s="835"/>
    </row>
    <row r="18" spans="1:5" ht="15.75" x14ac:dyDescent="0.25">
      <c r="A18" s="1731" t="s">
        <v>5095</v>
      </c>
      <c r="B18" s="1731"/>
      <c r="C18" s="1731"/>
      <c r="D18" s="1731"/>
      <c r="E18" s="1731"/>
    </row>
    <row r="19" spans="1:5" x14ac:dyDescent="0.2">
      <c r="A19" s="930"/>
      <c r="B19" s="923" t="s">
        <v>0</v>
      </c>
      <c r="C19" s="844" t="s">
        <v>0</v>
      </c>
      <c r="D19" s="927"/>
    </row>
    <row r="20" spans="1:5" ht="15" x14ac:dyDescent="0.25">
      <c r="A20" s="840" t="s">
        <v>4183</v>
      </c>
      <c r="E20" s="925" t="s">
        <v>4184</v>
      </c>
    </row>
    <row r="21" spans="1:5" s="840" customFormat="1" ht="15" x14ac:dyDescent="0.25">
      <c r="A21" s="835"/>
      <c r="B21" s="835"/>
      <c r="C21" s="844"/>
      <c r="D21" s="922"/>
      <c r="E21" s="921"/>
    </row>
    <row r="22" spans="1:5" x14ac:dyDescent="0.2">
      <c r="A22" s="835" t="s">
        <v>688</v>
      </c>
      <c r="B22" s="923" t="s">
        <v>215</v>
      </c>
      <c r="C22" s="924">
        <v>6482168080.5699997</v>
      </c>
    </row>
    <row r="23" spans="1:5" ht="15" thickBot="1" x14ac:dyDescent="0.25">
      <c r="A23" s="835" t="s">
        <v>689</v>
      </c>
      <c r="B23" s="923" t="s">
        <v>215</v>
      </c>
      <c r="C23" s="926">
        <f>+C9</f>
        <v>5637861228.8000002</v>
      </c>
      <c r="E23" s="921">
        <f>+C23/C22</f>
        <v>0.86974931207032868</v>
      </c>
    </row>
    <row r="25" spans="1:5" ht="15" x14ac:dyDescent="0.25">
      <c r="A25" s="840" t="s">
        <v>690</v>
      </c>
      <c r="B25" s="928" t="s">
        <v>215</v>
      </c>
      <c r="C25" s="853">
        <f>+C22-C23</f>
        <v>844306851.7699995</v>
      </c>
      <c r="D25" s="920"/>
      <c r="E25" s="931"/>
    </row>
    <row r="28" spans="1:5" ht="15" x14ac:dyDescent="0.25">
      <c r="A28" s="840" t="s">
        <v>4185</v>
      </c>
      <c r="E28" s="925" t="s">
        <v>4186</v>
      </c>
    </row>
    <row r="29" spans="1:5" s="840" customFormat="1" ht="15" x14ac:dyDescent="0.25">
      <c r="A29" s="835"/>
      <c r="B29" s="835"/>
      <c r="C29" s="844"/>
      <c r="D29" s="922"/>
      <c r="E29" s="921"/>
    </row>
    <row r="30" spans="1:5" x14ac:dyDescent="0.2">
      <c r="A30" s="835" t="s">
        <v>688</v>
      </c>
      <c r="B30" s="923" t="s">
        <v>215</v>
      </c>
      <c r="C30" s="924">
        <f>+C22</f>
        <v>6482168080.5699997</v>
      </c>
    </row>
    <row r="31" spans="1:5" ht="15" thickBot="1" x14ac:dyDescent="0.25">
      <c r="A31" s="835" t="s">
        <v>689</v>
      </c>
      <c r="B31" s="923" t="s">
        <v>215</v>
      </c>
      <c r="C31" s="926">
        <f>+C11</f>
        <v>1485522557.3199999</v>
      </c>
      <c r="D31" s="927"/>
      <c r="E31" s="921">
        <f>+C31/C30</f>
        <v>0.22917063224151582</v>
      </c>
    </row>
    <row r="33" spans="1:5" ht="15" x14ac:dyDescent="0.25">
      <c r="A33" s="840" t="s">
        <v>4187</v>
      </c>
      <c r="B33" s="928" t="s">
        <v>215</v>
      </c>
      <c r="C33" s="853">
        <f>+C30-C31</f>
        <v>4996645523.25</v>
      </c>
      <c r="D33" s="920"/>
      <c r="E33" s="931"/>
    </row>
    <row r="36" spans="1:5" ht="15" x14ac:dyDescent="0.25">
      <c r="A36" s="516" t="s">
        <v>4325</v>
      </c>
      <c r="B36" s="928" t="s">
        <v>215</v>
      </c>
      <c r="C36" s="853">
        <f>+C33-C25</f>
        <v>4152338671.4800005</v>
      </c>
      <c r="D36" s="920"/>
      <c r="E36" s="931"/>
    </row>
    <row r="38" spans="1:5" x14ac:dyDescent="0.2">
      <c r="A38" s="411" t="s">
        <v>691</v>
      </c>
      <c r="B38" s="923" t="s">
        <v>215</v>
      </c>
      <c r="C38" s="844">
        <v>254130340.44999999</v>
      </c>
    </row>
    <row r="40" spans="1:5" ht="15.75" thickBot="1" x14ac:dyDescent="0.3">
      <c r="A40" s="840" t="s">
        <v>692</v>
      </c>
      <c r="B40" s="928" t="s">
        <v>215</v>
      </c>
      <c r="C40" s="932">
        <f>+C36-C38</f>
        <v>3898208331.0300007</v>
      </c>
      <c r="D40" s="920"/>
      <c r="E40" s="931"/>
    </row>
    <row r="41" spans="1:5" ht="15" thickTop="1" x14ac:dyDescent="0.2"/>
    <row r="44" spans="1:5" ht="15" x14ac:dyDescent="0.25">
      <c r="A44" s="840" t="s">
        <v>51</v>
      </c>
    </row>
    <row r="45" spans="1:5" ht="15" x14ac:dyDescent="0.25">
      <c r="A45" s="840"/>
    </row>
    <row r="46" spans="1:5" ht="29.25" customHeight="1" x14ac:dyDescent="0.2">
      <c r="A46" s="1732" t="s">
        <v>5256</v>
      </c>
      <c r="B46" s="1732"/>
      <c r="C46" s="1732"/>
      <c r="D46" s="1732"/>
      <c r="E46" s="1732"/>
    </row>
    <row r="47" spans="1:5" x14ac:dyDescent="0.2">
      <c r="A47" s="835" t="s">
        <v>0</v>
      </c>
    </row>
  </sheetData>
  <mergeCells count="6">
    <mergeCell ref="A18:E18"/>
    <mergeCell ref="A46:E46"/>
    <mergeCell ref="A2:E2"/>
    <mergeCell ref="A3:E3"/>
    <mergeCell ref="A4:E4"/>
    <mergeCell ref="A6:E6"/>
  </mergeCells>
  <printOptions horizontalCentered="1"/>
  <pageMargins left="0.78740157480314965" right="0.78740157480314965" top="1.6535433070866143" bottom="0.9055118110236221" header="0.98425196850393704" footer="0.86614173228346458"/>
  <pageSetup scale="80" firstPageNumber="0" orientation="portrait" r:id="rId1"/>
  <headerFooter>
    <oddHeader>&amp;C&amp;11UNIVERSIDAD DE COSTA RICA
VICERRECTORÍA DE ADMINISTRACIÓN
OFICINA DE ADMINISTRACIÓN FINANCIERA</oddHead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L41"/>
  <sheetViews>
    <sheetView topLeftCell="A13" workbookViewId="0">
      <selection activeCell="A42" sqref="A42"/>
    </sheetView>
  </sheetViews>
  <sheetFormatPr baseColWidth="10" defaultColWidth="9.140625" defaultRowHeight="12.75" x14ac:dyDescent="0.2"/>
  <cols>
    <col min="1" max="1" width="43.140625" style="44" customWidth="1"/>
    <col min="2" max="2" width="3.28515625" style="44" customWidth="1"/>
    <col min="3" max="3" width="19.42578125" style="45" customWidth="1"/>
    <col min="4" max="4" width="12.85546875" style="46" customWidth="1"/>
    <col min="5" max="5" width="3.42578125" style="44" customWidth="1"/>
    <col min="6" max="6" width="19.42578125" style="44" customWidth="1"/>
    <col min="7" max="1026" width="47.28515625" style="44" customWidth="1"/>
  </cols>
  <sheetData>
    <row r="1" spans="1:6" ht="15" x14ac:dyDescent="0.2">
      <c r="A1" s="1594" t="s">
        <v>1</v>
      </c>
      <c r="B1" s="1594"/>
      <c r="C1" s="1594"/>
      <c r="D1" s="1594"/>
      <c r="E1" s="1594"/>
      <c r="F1" s="1594"/>
    </row>
    <row r="2" spans="1:6" ht="15" x14ac:dyDescent="0.2">
      <c r="A2" s="1595" t="s">
        <v>5160</v>
      </c>
      <c r="B2" s="1595"/>
      <c r="C2" s="1595"/>
      <c r="D2" s="1595"/>
      <c r="E2" s="1595"/>
      <c r="F2" s="1595"/>
    </row>
    <row r="3" spans="1:6" ht="15" x14ac:dyDescent="0.2">
      <c r="A3" s="1595" t="s">
        <v>3539</v>
      </c>
      <c r="B3" s="1595"/>
      <c r="C3" s="1595"/>
      <c r="D3" s="1595"/>
      <c r="E3" s="1595"/>
      <c r="F3" s="1595"/>
    </row>
    <row r="4" spans="1:6" ht="15" x14ac:dyDescent="0.2">
      <c r="A4" s="1595" t="s">
        <v>3</v>
      </c>
      <c r="B4" s="1595"/>
      <c r="C4" s="1595"/>
      <c r="D4" s="1595"/>
      <c r="E4" s="1595"/>
      <c r="F4" s="1595"/>
    </row>
    <row r="5" spans="1:6" x14ac:dyDescent="0.2">
      <c r="A5" s="48"/>
      <c r="B5" s="48"/>
      <c r="C5" s="48"/>
      <c r="D5" s="49"/>
      <c r="E5" s="48"/>
      <c r="F5" s="48"/>
    </row>
    <row r="6" spans="1:6" ht="15.75" thickBot="1" x14ac:dyDescent="0.25">
      <c r="A6" s="47"/>
      <c r="B6" s="47"/>
      <c r="C6" s="50">
        <v>2018</v>
      </c>
      <c r="D6" s="716"/>
      <c r="E6" s="51"/>
      <c r="F6" s="9">
        <v>2017</v>
      </c>
    </row>
    <row r="7" spans="1:6" ht="14.25" x14ac:dyDescent="0.2">
      <c r="A7" s="47"/>
      <c r="B7" s="47"/>
      <c r="C7" s="47"/>
      <c r="D7" s="716"/>
      <c r="E7" s="51"/>
      <c r="F7" s="51"/>
    </row>
    <row r="8" spans="1:6" ht="30" x14ac:dyDescent="0.2">
      <c r="A8" s="52" t="s">
        <v>64</v>
      </c>
      <c r="B8" s="52"/>
      <c r="C8" s="53"/>
      <c r="D8" s="717" t="s">
        <v>65</v>
      </c>
      <c r="E8" s="55"/>
      <c r="F8" s="51"/>
    </row>
    <row r="9" spans="1:6" ht="15" x14ac:dyDescent="0.2">
      <c r="A9" s="56"/>
      <c r="B9" s="56"/>
      <c r="C9" s="55"/>
      <c r="D9" s="57"/>
      <c r="E9" s="412"/>
      <c r="F9" s="51"/>
    </row>
    <row r="10" spans="1:6" ht="14.25" x14ac:dyDescent="0.2">
      <c r="A10" s="56" t="s">
        <v>66</v>
      </c>
      <c r="B10" s="56"/>
      <c r="C10" s="58">
        <v>185445730.63</v>
      </c>
      <c r="D10" s="59">
        <f t="shared" ref="D10:D21" si="0">C10/$C$23</f>
        <v>1.0905728479039878E-3</v>
      </c>
      <c r="E10" s="60"/>
      <c r="F10" s="272">
        <v>202232564.13</v>
      </c>
    </row>
    <row r="11" spans="1:6" ht="14.25" x14ac:dyDescent="0.2">
      <c r="A11" s="56" t="s">
        <v>67</v>
      </c>
      <c r="B11" s="56"/>
      <c r="C11" s="58">
        <f>100106555.46+20748424.14</f>
        <v>120854979.59999999</v>
      </c>
      <c r="D11" s="59">
        <f t="shared" si="0"/>
        <v>7.10726307033291E-4</v>
      </c>
      <c r="E11" s="60"/>
      <c r="F11" s="273">
        <f>85964119.41+78583730.64</f>
        <v>164547850.05000001</v>
      </c>
    </row>
    <row r="12" spans="1:6" ht="14.25" x14ac:dyDescent="0.2">
      <c r="A12" s="56" t="s">
        <v>69</v>
      </c>
      <c r="B12" s="56"/>
      <c r="C12" s="58">
        <f>2463658990.25</f>
        <v>2463658990.25</v>
      </c>
      <c r="D12" s="59">
        <f t="shared" si="0"/>
        <v>1.4488333552536129E-2</v>
      </c>
      <c r="E12" s="60"/>
      <c r="F12" s="61">
        <f>2025557916.08</f>
        <v>2025557916.0799999</v>
      </c>
    </row>
    <row r="13" spans="1:6" ht="14.25" x14ac:dyDescent="0.2">
      <c r="A13" s="56" t="s">
        <v>70</v>
      </c>
      <c r="B13" s="56"/>
      <c r="C13" s="58">
        <f>4423603968.59</f>
        <v>4423603968.5900002</v>
      </c>
      <c r="D13" s="59">
        <f t="shared" si="0"/>
        <v>2.6014415978386225E-2</v>
      </c>
      <c r="E13" s="60"/>
      <c r="F13" s="273">
        <v>3956685454.0799999</v>
      </c>
    </row>
    <row r="14" spans="1:6" ht="14.25" x14ac:dyDescent="0.2">
      <c r="A14" s="56" t="s">
        <v>71</v>
      </c>
      <c r="B14" s="56"/>
      <c r="C14" s="58">
        <f>3975388336.35+301981341.06</f>
        <v>4277369677.4099998</v>
      </c>
      <c r="D14" s="59">
        <f t="shared" si="0"/>
        <v>2.5154438523787469E-2</v>
      </c>
      <c r="E14" s="60"/>
      <c r="F14" s="273">
        <f>3041828810.76+207213270.41</f>
        <v>3249042081.1700001</v>
      </c>
    </row>
    <row r="15" spans="1:6" ht="14.25" x14ac:dyDescent="0.2">
      <c r="A15" s="56" t="s">
        <v>72</v>
      </c>
      <c r="B15" s="56"/>
      <c r="C15" s="58">
        <v>181302691.5</v>
      </c>
      <c r="D15" s="59">
        <f t="shared" si="0"/>
        <v>1.0662083830676602E-3</v>
      </c>
      <c r="E15" s="60"/>
      <c r="F15" s="273">
        <v>138173872</v>
      </c>
    </row>
    <row r="16" spans="1:6" ht="14.25" x14ac:dyDescent="0.2">
      <c r="A16" s="56" t="s">
        <v>73</v>
      </c>
      <c r="B16" s="56"/>
      <c r="C16" s="58">
        <v>289244410.24000001</v>
      </c>
      <c r="D16" s="59">
        <f t="shared" si="0"/>
        <v>1.7009941352875578E-3</v>
      </c>
      <c r="E16" s="60"/>
      <c r="F16" s="273">
        <v>359151329.70999998</v>
      </c>
    </row>
    <row r="17" spans="1:6" ht="14.25" x14ac:dyDescent="0.2">
      <c r="A17" s="56" t="s">
        <v>74</v>
      </c>
      <c r="B17" s="56"/>
      <c r="C17" s="58">
        <v>154110918612.39999</v>
      </c>
      <c r="D17" s="59">
        <f t="shared" si="0"/>
        <v>0.90629847790648366</v>
      </c>
      <c r="E17" s="60"/>
      <c r="F17" s="273">
        <v>146720438957.32999</v>
      </c>
    </row>
    <row r="18" spans="1:6" ht="14.25" x14ac:dyDescent="0.2">
      <c r="A18" s="56" t="s">
        <v>75</v>
      </c>
      <c r="B18" s="56"/>
      <c r="C18" s="58">
        <v>145339961.12</v>
      </c>
      <c r="D18" s="59">
        <f t="shared" si="0"/>
        <v>8.5471806104363203E-4</v>
      </c>
      <c r="E18" s="60"/>
      <c r="F18" s="273">
        <v>108133641.25</v>
      </c>
    </row>
    <row r="19" spans="1:6" ht="14.25" x14ac:dyDescent="0.2">
      <c r="A19" s="56" t="s">
        <v>76</v>
      </c>
      <c r="B19" s="56"/>
      <c r="C19" s="58">
        <v>59857954.049999997</v>
      </c>
      <c r="D19" s="59">
        <f t="shared" si="0"/>
        <v>3.5201381663652135E-4</v>
      </c>
      <c r="E19" s="60"/>
      <c r="F19" s="273">
        <v>24158622.98</v>
      </c>
    </row>
    <row r="20" spans="1:6" ht="14.25" x14ac:dyDescent="0.2">
      <c r="A20" s="56" t="s">
        <v>77</v>
      </c>
      <c r="B20" s="56"/>
      <c r="C20" s="58">
        <v>646299605.91999996</v>
      </c>
      <c r="D20" s="59">
        <f t="shared" si="0"/>
        <v>3.8007712522305777E-3</v>
      </c>
      <c r="E20" s="60"/>
      <c r="F20" s="273">
        <v>1222786997.47</v>
      </c>
    </row>
    <row r="21" spans="1:6" ht="14.25" x14ac:dyDescent="0.2">
      <c r="A21" s="56" t="s">
        <v>78</v>
      </c>
      <c r="B21" s="56"/>
      <c r="C21" s="58">
        <v>3140434694.6599998</v>
      </c>
      <c r="D21" s="59">
        <f t="shared" si="0"/>
        <v>1.846832923560332E-2</v>
      </c>
      <c r="E21" s="60"/>
      <c r="F21" s="273">
        <v>78741171.760000005</v>
      </c>
    </row>
    <row r="22" spans="1:6" ht="14.25" x14ac:dyDescent="0.2">
      <c r="A22" s="56"/>
      <c r="B22" s="56"/>
      <c r="C22" s="62"/>
      <c r="D22" s="63"/>
      <c r="E22" s="64"/>
      <c r="F22" s="65"/>
    </row>
    <row r="23" spans="1:6" ht="15.75" thickBot="1" x14ac:dyDescent="0.25">
      <c r="A23" s="52" t="s">
        <v>80</v>
      </c>
      <c r="B23" s="1441" t="s">
        <v>362</v>
      </c>
      <c r="C23" s="66">
        <f>SUM(C10:C21)</f>
        <v>170044331276.37</v>
      </c>
      <c r="D23" s="67">
        <f>SUM(D10:D21)</f>
        <v>1</v>
      </c>
      <c r="E23" s="68"/>
      <c r="F23" s="66">
        <f>SUM(F10:F21)</f>
        <v>158249650458.01001</v>
      </c>
    </row>
    <row r="24" spans="1:6" ht="15" thickTop="1" x14ac:dyDescent="0.2">
      <c r="A24" s="56"/>
      <c r="B24" s="56"/>
      <c r="C24" s="69"/>
      <c r="D24" s="70"/>
      <c r="E24" s="68"/>
      <c r="F24" s="65"/>
    </row>
    <row r="25" spans="1:6" ht="15" x14ac:dyDescent="0.2">
      <c r="A25" s="52" t="s">
        <v>81</v>
      </c>
      <c r="B25" s="52"/>
      <c r="C25" s="68"/>
      <c r="D25" s="70"/>
      <c r="E25" s="68"/>
      <c r="F25" s="71"/>
    </row>
    <row r="26" spans="1:6" ht="14.25" x14ac:dyDescent="0.2">
      <c r="A26" s="56" t="s">
        <v>82</v>
      </c>
      <c r="B26" s="56"/>
      <c r="C26" s="68">
        <f>107264386578.51</f>
        <v>107264386578.50999</v>
      </c>
      <c r="D26" s="70">
        <f>C26/C36</f>
        <v>0.68035170015955559</v>
      </c>
      <c r="E26" s="60"/>
      <c r="F26" s="74">
        <v>101345331615.13</v>
      </c>
    </row>
    <row r="27" spans="1:6" ht="14.25" x14ac:dyDescent="0.2">
      <c r="A27" s="56" t="s">
        <v>83</v>
      </c>
      <c r="B27" s="56"/>
      <c r="C27" s="68">
        <v>9168111754.9899998</v>
      </c>
      <c r="D27" s="70">
        <f>C27/C36</f>
        <v>5.8151084611804606E-2</v>
      </c>
      <c r="E27" s="60"/>
      <c r="F27" s="74">
        <v>8123705869.4899998</v>
      </c>
    </row>
    <row r="28" spans="1:6" ht="14.25" x14ac:dyDescent="0.2">
      <c r="A28" s="56" t="s">
        <v>84</v>
      </c>
      <c r="B28" s="56"/>
      <c r="C28" s="68">
        <v>2789604003.5</v>
      </c>
      <c r="D28" s="70">
        <f>C28/C36</f>
        <v>1.7693774113591649E-2</v>
      </c>
      <c r="E28" s="60"/>
      <c r="F28" s="74">
        <v>2412534718.8299999</v>
      </c>
    </row>
    <row r="29" spans="1:6" ht="14.25" x14ac:dyDescent="0.2">
      <c r="A29" s="56" t="s">
        <v>85</v>
      </c>
      <c r="B29" s="56"/>
      <c r="C29" s="68">
        <v>2216570362.5500002</v>
      </c>
      <c r="D29" s="70">
        <f>C29/C36</f>
        <v>1.4059162251213644E-2</v>
      </c>
      <c r="E29" s="60"/>
      <c r="F29" s="74">
        <v>1188293945.1600001</v>
      </c>
    </row>
    <row r="30" spans="1:6" ht="14.25" x14ac:dyDescent="0.2">
      <c r="A30" s="56" t="s">
        <v>86</v>
      </c>
      <c r="B30" s="56"/>
      <c r="C30" s="68">
        <v>2622814.65</v>
      </c>
      <c r="D30" s="70">
        <f>C30/C36</f>
        <v>1.6635870145258394E-5</v>
      </c>
      <c r="E30" s="60"/>
      <c r="F30" s="74">
        <v>6456352.0999999996</v>
      </c>
    </row>
    <row r="31" spans="1:6" ht="14.25" x14ac:dyDescent="0.2">
      <c r="A31" s="277" t="s">
        <v>4141</v>
      </c>
      <c r="B31" s="1441" t="s">
        <v>3592</v>
      </c>
      <c r="C31" s="68">
        <v>14733582805.549999</v>
      </c>
      <c r="D31" s="70">
        <f>C31/C36</f>
        <v>9.3451502692933966E-2</v>
      </c>
      <c r="E31" s="60"/>
      <c r="F31" s="273">
        <f>10847673463.03</f>
        <v>10847673463.030001</v>
      </c>
    </row>
    <row r="32" spans="1:6" ht="14.25" x14ac:dyDescent="0.2">
      <c r="A32" s="56" t="s">
        <v>87</v>
      </c>
      <c r="B32" s="56"/>
      <c r="C32" s="68">
        <v>21143251710.650002</v>
      </c>
      <c r="D32" s="70">
        <f>C32/C36</f>
        <v>0.13410646074700164</v>
      </c>
      <c r="E32" s="60"/>
      <c r="F32" s="273">
        <v>21120416456.540001</v>
      </c>
    </row>
    <row r="33" spans="1:6" ht="14.25" x14ac:dyDescent="0.2">
      <c r="A33" s="56" t="s">
        <v>88</v>
      </c>
      <c r="B33" s="56"/>
      <c r="C33" s="72">
        <v>337771889.24000001</v>
      </c>
      <c r="D33" s="73">
        <f>C33/C36</f>
        <v>2.1424042633417656E-3</v>
      </c>
      <c r="E33" s="60"/>
      <c r="F33" s="273">
        <v>186255765.28999999</v>
      </c>
    </row>
    <row r="34" spans="1:6" ht="14.25" x14ac:dyDescent="0.2">
      <c r="A34" s="56" t="s">
        <v>89</v>
      </c>
      <c r="B34" s="56"/>
      <c r="C34" s="274">
        <f>4278061.81+22165.99</f>
        <v>4300227.8</v>
      </c>
      <c r="D34" s="75">
        <f>C34/C36</f>
        <v>2.7275290412088473E-5</v>
      </c>
      <c r="E34" s="60"/>
      <c r="F34" s="279">
        <v>4342895.51</v>
      </c>
    </row>
    <row r="35" spans="1:6" ht="14.25" x14ac:dyDescent="0.2">
      <c r="A35" s="56"/>
      <c r="B35" s="56"/>
      <c r="C35" s="69"/>
      <c r="D35" s="63"/>
      <c r="E35" s="64"/>
      <c r="F35" s="278"/>
    </row>
    <row r="36" spans="1:6" ht="15.75" thickBot="1" x14ac:dyDescent="0.25">
      <c r="A36" s="52" t="s">
        <v>90</v>
      </c>
      <c r="B36" s="52"/>
      <c r="C36" s="77">
        <f>SUM(C26:C35)</f>
        <v>157660202147.43997</v>
      </c>
      <c r="D36" s="67">
        <f>SUM(D26:D35)</f>
        <v>1.0000000000000002</v>
      </c>
      <c r="E36" s="68"/>
      <c r="F36" s="66">
        <f>SUM(F26:F35)</f>
        <v>145235011081.08005</v>
      </c>
    </row>
    <row r="37" spans="1:6" ht="15.75" thickTop="1" x14ac:dyDescent="0.2">
      <c r="A37" s="78"/>
      <c r="B37" s="78"/>
      <c r="C37" s="69"/>
      <c r="D37" s="70"/>
      <c r="E37" s="68"/>
      <c r="F37" s="69"/>
    </row>
    <row r="38" spans="1:6" ht="15.75" thickBot="1" x14ac:dyDescent="0.25">
      <c r="A38" s="52" t="s">
        <v>91</v>
      </c>
      <c r="B38" s="52"/>
      <c r="C38" s="79">
        <f>SUM(C23-C36)</f>
        <v>12384129128.930023</v>
      </c>
      <c r="D38" s="67"/>
      <c r="E38" s="68"/>
      <c r="F38" s="79">
        <f>+F23-F36</f>
        <v>13014639376.929962</v>
      </c>
    </row>
    <row r="39" spans="1:6" ht="15" thickTop="1" x14ac:dyDescent="0.2">
      <c r="A39" s="36"/>
      <c r="B39" s="36"/>
      <c r="C39" s="36"/>
      <c r="D39" s="36"/>
      <c r="E39" s="36"/>
      <c r="F39" s="36"/>
    </row>
    <row r="40" spans="1:6" ht="18" customHeight="1" x14ac:dyDescent="0.2">
      <c r="A40" s="280" t="s">
        <v>51</v>
      </c>
      <c r="B40" s="280"/>
      <c r="C40" s="81"/>
      <c r="D40" s="82"/>
      <c r="E40" s="83"/>
      <c r="F40" s="83"/>
    </row>
    <row r="41" spans="1:6" s="84" customFormat="1" ht="109.5" customHeight="1" x14ac:dyDescent="0.2">
      <c r="A41" s="1596" t="s">
        <v>5161</v>
      </c>
      <c r="B41" s="1597"/>
      <c r="C41" s="1597"/>
      <c r="D41" s="1597"/>
      <c r="E41" s="1597"/>
      <c r="F41" s="1597"/>
    </row>
  </sheetData>
  <mergeCells count="5">
    <mergeCell ref="A1:F1"/>
    <mergeCell ref="A2:F2"/>
    <mergeCell ref="A3:F3"/>
    <mergeCell ref="A4:F4"/>
    <mergeCell ref="A41:F41"/>
  </mergeCells>
  <phoneticPr fontId="22" type="noConversion"/>
  <pageMargins left="0.98425196850393704" right="0.78740157480314965" top="1.1811023622047245" bottom="0.98425196850393704" header="0.94488188976377963" footer="0.82677165354330717"/>
  <pageSetup scale="80" firstPageNumber="0" orientation="portrait" r:id="rId1"/>
  <headerFooter>
    <oddFooter>&amp;C&amp;11&amp;P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71"/>
  <sheetViews>
    <sheetView topLeftCell="A145" zoomScale="90" zoomScaleNormal="90" zoomScalePageLayoutView="90" workbookViewId="0">
      <selection activeCell="B169" sqref="B169"/>
    </sheetView>
  </sheetViews>
  <sheetFormatPr baseColWidth="10" defaultColWidth="11.42578125" defaultRowHeight="12.75" x14ac:dyDescent="0.2"/>
  <cols>
    <col min="1" max="1" width="12.7109375" style="944" customWidth="1"/>
    <col min="2" max="2" width="55.7109375" style="943" customWidth="1"/>
    <col min="3" max="5" width="16.28515625" style="946" bestFit="1" customWidth="1"/>
    <col min="6" max="6" width="2.42578125" style="946" customWidth="1"/>
    <col min="7" max="8" width="16.28515625" style="946" bestFit="1" customWidth="1"/>
    <col min="9" max="9" width="17.42578125" style="946" customWidth="1"/>
    <col min="10" max="10" width="18.42578125" style="946" customWidth="1"/>
    <col min="11" max="11" width="15.42578125" style="946" bestFit="1" customWidth="1"/>
    <col min="12" max="12" width="16.28515625" style="946" bestFit="1" customWidth="1"/>
    <col min="13" max="16384" width="11.42578125" style="943"/>
  </cols>
  <sheetData>
    <row r="1" spans="1:12" ht="26.25" thickBot="1" x14ac:dyDescent="0.25">
      <c r="A1" s="939" t="s">
        <v>693</v>
      </c>
      <c r="B1" s="940" t="s">
        <v>267</v>
      </c>
      <c r="C1" s="941" t="s">
        <v>694</v>
      </c>
      <c r="D1" s="1377" t="s">
        <v>5092</v>
      </c>
      <c r="E1" s="941" t="s">
        <v>695</v>
      </c>
      <c r="F1" s="941"/>
      <c r="G1" s="941" t="s">
        <v>696</v>
      </c>
      <c r="H1" s="941" t="s">
        <v>217</v>
      </c>
      <c r="I1" s="941" t="s">
        <v>697</v>
      </c>
      <c r="J1" s="1377" t="s">
        <v>5092</v>
      </c>
      <c r="K1" s="941" t="s">
        <v>243</v>
      </c>
      <c r="L1" s="942" t="s">
        <v>695</v>
      </c>
    </row>
    <row r="2" spans="1:12" x14ac:dyDescent="0.2">
      <c r="A2" s="944">
        <v>2502</v>
      </c>
      <c r="B2" s="936" t="s">
        <v>871</v>
      </c>
      <c r="C2" s="945">
        <v>0</v>
      </c>
      <c r="D2" s="946">
        <v>0</v>
      </c>
      <c r="E2" s="946">
        <f t="shared" ref="E2:E65" si="0">C2-D2</f>
        <v>0</v>
      </c>
      <c r="F2" s="947"/>
      <c r="G2" s="946">
        <v>2168805.9500000002</v>
      </c>
      <c r="H2" s="946">
        <f>I2-G2</f>
        <v>0</v>
      </c>
      <c r="I2" s="946">
        <v>2168805.9500000002</v>
      </c>
      <c r="J2" s="946">
        <f t="shared" ref="J2:J65" si="1">D2</f>
        <v>0</v>
      </c>
      <c r="K2" s="946">
        <v>0</v>
      </c>
      <c r="L2" s="946">
        <f>I2-J2-K2</f>
        <v>2168805.9500000002</v>
      </c>
    </row>
    <row r="3" spans="1:12" x14ac:dyDescent="0.2">
      <c r="A3" s="944">
        <v>2504</v>
      </c>
      <c r="B3" s="936" t="s">
        <v>872</v>
      </c>
      <c r="C3" s="945">
        <v>0</v>
      </c>
      <c r="D3" s="946">
        <v>3200</v>
      </c>
      <c r="E3" s="946">
        <f t="shared" si="0"/>
        <v>-3200</v>
      </c>
      <c r="F3" s="947"/>
      <c r="G3" s="946">
        <v>610903.12999999896</v>
      </c>
      <c r="H3" s="946">
        <f t="shared" ref="H3:H66" si="2">I3-G3</f>
        <v>-610903.12999999896</v>
      </c>
      <c r="I3" s="946">
        <v>0</v>
      </c>
      <c r="J3" s="946">
        <f t="shared" si="1"/>
        <v>3200</v>
      </c>
      <c r="K3" s="946">
        <v>0</v>
      </c>
      <c r="L3" s="946">
        <f t="shared" ref="L3:L66" si="3">I3-J3-K3</f>
        <v>-3200</v>
      </c>
    </row>
    <row r="4" spans="1:12" x14ac:dyDescent="0.2">
      <c r="A4" s="944">
        <v>2520</v>
      </c>
      <c r="B4" s="936" t="s">
        <v>873</v>
      </c>
      <c r="C4" s="945">
        <v>0</v>
      </c>
      <c r="D4" s="946">
        <v>276033</v>
      </c>
      <c r="E4" s="946">
        <f t="shared" si="0"/>
        <v>-276033</v>
      </c>
      <c r="F4" s="947"/>
      <c r="G4" s="946">
        <v>12828712.960000001</v>
      </c>
      <c r="H4" s="946">
        <f t="shared" si="2"/>
        <v>1672160</v>
      </c>
      <c r="I4" s="946">
        <v>14500872.960000001</v>
      </c>
      <c r="J4" s="946">
        <f t="shared" si="1"/>
        <v>276033</v>
      </c>
      <c r="K4" s="946">
        <v>0</v>
      </c>
      <c r="L4" s="946">
        <f t="shared" si="3"/>
        <v>14224839.960000001</v>
      </c>
    </row>
    <row r="5" spans="1:12" x14ac:dyDescent="0.2">
      <c r="A5" s="944">
        <v>2524</v>
      </c>
      <c r="B5" s="936" t="s">
        <v>874</v>
      </c>
      <c r="C5" s="945">
        <v>0</v>
      </c>
      <c r="D5" s="946">
        <v>0</v>
      </c>
      <c r="E5" s="946">
        <f t="shared" si="0"/>
        <v>0</v>
      </c>
      <c r="F5" s="947"/>
      <c r="G5" s="946">
        <v>3199378.4</v>
      </c>
      <c r="H5" s="946">
        <f t="shared" si="2"/>
        <v>0</v>
      </c>
      <c r="I5" s="946">
        <v>3199378.4</v>
      </c>
      <c r="J5" s="946">
        <f t="shared" si="1"/>
        <v>0</v>
      </c>
      <c r="K5" s="946">
        <v>0</v>
      </c>
      <c r="L5" s="946">
        <f t="shared" si="3"/>
        <v>3199378.4</v>
      </c>
    </row>
    <row r="6" spans="1:12" x14ac:dyDescent="0.2">
      <c r="A6" s="944">
        <v>2525</v>
      </c>
      <c r="B6" s="936" t="s">
        <v>875</v>
      </c>
      <c r="C6" s="945">
        <v>18059986.440000001</v>
      </c>
      <c r="D6" s="946">
        <v>4007245.15</v>
      </c>
      <c r="E6" s="946">
        <f t="shared" si="0"/>
        <v>14052741.290000001</v>
      </c>
      <c r="F6" s="947"/>
      <c r="G6" s="946">
        <v>18417332.789999999</v>
      </c>
      <c r="H6" s="946">
        <f t="shared" si="2"/>
        <v>8918270</v>
      </c>
      <c r="I6" s="946">
        <v>27335602.789999999</v>
      </c>
      <c r="J6" s="946">
        <f t="shared" si="1"/>
        <v>4007245.15</v>
      </c>
      <c r="K6" s="946">
        <v>1100900</v>
      </c>
      <c r="L6" s="946">
        <f t="shared" si="3"/>
        <v>22227457.640000001</v>
      </c>
    </row>
    <row r="7" spans="1:12" x14ac:dyDescent="0.2">
      <c r="A7" s="944">
        <v>2527</v>
      </c>
      <c r="B7" s="936" t="s">
        <v>876</v>
      </c>
      <c r="C7" s="945">
        <v>7288776.2199999997</v>
      </c>
      <c r="D7" s="946">
        <v>280000</v>
      </c>
      <c r="E7" s="946">
        <f t="shared" si="0"/>
        <v>7008776.2199999997</v>
      </c>
      <c r="F7" s="947"/>
      <c r="G7" s="946">
        <v>3288776.2199999997</v>
      </c>
      <c r="H7" s="946">
        <f t="shared" si="2"/>
        <v>0</v>
      </c>
      <c r="I7" s="946">
        <v>3288776.22</v>
      </c>
      <c r="J7" s="946">
        <f t="shared" si="1"/>
        <v>280000</v>
      </c>
      <c r="K7" s="946">
        <v>0</v>
      </c>
      <c r="L7" s="946">
        <f t="shared" si="3"/>
        <v>3008776.22</v>
      </c>
    </row>
    <row r="8" spans="1:12" x14ac:dyDescent="0.2">
      <c r="A8" s="944">
        <v>2530</v>
      </c>
      <c r="B8" s="936" t="s">
        <v>877</v>
      </c>
      <c r="C8" s="945">
        <v>5226078.5</v>
      </c>
      <c r="D8" s="946">
        <v>1022035</v>
      </c>
      <c r="E8" s="946">
        <f t="shared" si="0"/>
        <v>4204043.5</v>
      </c>
      <c r="F8" s="947"/>
      <c r="G8" s="946">
        <v>13684965.029999997</v>
      </c>
      <c r="H8" s="946">
        <f t="shared" si="2"/>
        <v>5886078.5000000037</v>
      </c>
      <c r="I8" s="946">
        <v>19571043.530000001</v>
      </c>
      <c r="J8" s="946">
        <f t="shared" si="1"/>
        <v>1022035</v>
      </c>
      <c r="K8" s="946">
        <v>4336043.5</v>
      </c>
      <c r="L8" s="946">
        <f t="shared" si="3"/>
        <v>14212965.030000001</v>
      </c>
    </row>
    <row r="9" spans="1:12" x14ac:dyDescent="0.2">
      <c r="A9" s="944">
        <v>2531</v>
      </c>
      <c r="B9" s="936" t="s">
        <v>878</v>
      </c>
      <c r="C9" s="945">
        <v>5703121.6699999999</v>
      </c>
      <c r="D9" s="946">
        <v>2240338.9</v>
      </c>
      <c r="E9" s="946">
        <f t="shared" si="0"/>
        <v>3462782.77</v>
      </c>
      <c r="F9" s="947"/>
      <c r="G9" s="946">
        <v>2899876.1999999993</v>
      </c>
      <c r="H9" s="946">
        <f t="shared" si="2"/>
        <v>5772481.6699999999</v>
      </c>
      <c r="I9" s="946">
        <v>8672357.8699999992</v>
      </c>
      <c r="J9" s="946">
        <f t="shared" si="1"/>
        <v>2240338.9</v>
      </c>
      <c r="K9" s="946">
        <v>3476654.77</v>
      </c>
      <c r="L9" s="946">
        <f t="shared" si="3"/>
        <v>2955364.1999999988</v>
      </c>
    </row>
    <row r="10" spans="1:12" x14ac:dyDescent="0.2">
      <c r="A10" s="944">
        <v>2534</v>
      </c>
      <c r="B10" s="936" t="s">
        <v>879</v>
      </c>
      <c r="C10" s="945">
        <v>2541324.37</v>
      </c>
      <c r="D10" s="946">
        <v>1309668.95</v>
      </c>
      <c r="E10" s="946">
        <f t="shared" si="0"/>
        <v>1231655.4200000002</v>
      </c>
      <c r="F10" s="947"/>
      <c r="G10" s="946">
        <v>2211254.37</v>
      </c>
      <c r="H10" s="946">
        <f t="shared" si="2"/>
        <v>711500</v>
      </c>
      <c r="I10" s="946">
        <v>2922754.37</v>
      </c>
      <c r="J10" s="946">
        <f t="shared" si="1"/>
        <v>1309668.95</v>
      </c>
      <c r="K10" s="946">
        <v>0</v>
      </c>
      <c r="L10" s="946">
        <f t="shared" si="3"/>
        <v>1613085.4200000002</v>
      </c>
    </row>
    <row r="11" spans="1:12" x14ac:dyDescent="0.2">
      <c r="A11" s="944">
        <v>2542</v>
      </c>
      <c r="B11" s="936" t="s">
        <v>880</v>
      </c>
      <c r="C11" s="945">
        <v>0</v>
      </c>
      <c r="D11" s="946">
        <v>0</v>
      </c>
      <c r="E11" s="946">
        <f t="shared" si="0"/>
        <v>0</v>
      </c>
      <c r="F11" s="947"/>
      <c r="G11" s="946">
        <v>18395.25</v>
      </c>
      <c r="H11" s="946">
        <f t="shared" si="2"/>
        <v>0</v>
      </c>
      <c r="I11" s="946">
        <v>18395.25</v>
      </c>
      <c r="J11" s="946">
        <f t="shared" si="1"/>
        <v>0</v>
      </c>
      <c r="K11" s="946">
        <v>0</v>
      </c>
      <c r="L11" s="946">
        <f t="shared" si="3"/>
        <v>18395.25</v>
      </c>
    </row>
    <row r="12" spans="1:12" x14ac:dyDescent="0.2">
      <c r="A12" s="944">
        <v>2546</v>
      </c>
      <c r="B12" s="936" t="s">
        <v>881</v>
      </c>
      <c r="C12" s="945">
        <v>0</v>
      </c>
      <c r="D12" s="946">
        <v>0</v>
      </c>
      <c r="E12" s="946">
        <f t="shared" si="0"/>
        <v>0</v>
      </c>
      <c r="F12" s="947"/>
      <c r="G12" s="946">
        <v>2714368.29</v>
      </c>
      <c r="H12" s="946">
        <f t="shared" si="2"/>
        <v>-2714368.29</v>
      </c>
      <c r="I12" s="946">
        <v>0</v>
      </c>
      <c r="J12" s="946">
        <f t="shared" si="1"/>
        <v>0</v>
      </c>
      <c r="K12" s="946">
        <v>0</v>
      </c>
      <c r="L12" s="946">
        <f t="shared" si="3"/>
        <v>0</v>
      </c>
    </row>
    <row r="13" spans="1:12" x14ac:dyDescent="0.2">
      <c r="A13" s="944">
        <v>2547</v>
      </c>
      <c r="B13" s="936" t="s">
        <v>882</v>
      </c>
      <c r="C13" s="945">
        <v>0</v>
      </c>
      <c r="D13" s="946">
        <v>0</v>
      </c>
      <c r="E13" s="946">
        <f t="shared" si="0"/>
        <v>0</v>
      </c>
      <c r="F13" s="947"/>
      <c r="G13" s="946">
        <v>57200</v>
      </c>
      <c r="H13" s="946">
        <f t="shared" si="2"/>
        <v>0</v>
      </c>
      <c r="I13" s="946">
        <v>57200</v>
      </c>
      <c r="J13" s="946">
        <f t="shared" si="1"/>
        <v>0</v>
      </c>
      <c r="K13" s="946">
        <v>0</v>
      </c>
      <c r="L13" s="946">
        <f t="shared" si="3"/>
        <v>57200</v>
      </c>
    </row>
    <row r="14" spans="1:12" x14ac:dyDescent="0.2">
      <c r="A14" s="944">
        <v>2550</v>
      </c>
      <c r="B14" s="936" t="s">
        <v>883</v>
      </c>
      <c r="C14" s="945">
        <v>0</v>
      </c>
      <c r="D14" s="946">
        <v>0</v>
      </c>
      <c r="E14" s="946">
        <f t="shared" si="0"/>
        <v>0</v>
      </c>
      <c r="F14" s="947"/>
      <c r="G14" s="946">
        <v>7237337.9299999997</v>
      </c>
      <c r="H14" s="946">
        <f t="shared" si="2"/>
        <v>0</v>
      </c>
      <c r="I14" s="946">
        <v>7237337.9299999997</v>
      </c>
      <c r="J14" s="946">
        <f t="shared" si="1"/>
        <v>0</v>
      </c>
      <c r="K14" s="946">
        <v>0</v>
      </c>
      <c r="L14" s="946">
        <f t="shared" si="3"/>
        <v>7237337.9299999997</v>
      </c>
    </row>
    <row r="15" spans="1:12" x14ac:dyDescent="0.2">
      <c r="A15" s="944">
        <v>2551</v>
      </c>
      <c r="B15" s="936" t="s">
        <v>884</v>
      </c>
      <c r="C15" s="945">
        <v>309602002.62</v>
      </c>
      <c r="D15" s="946">
        <v>101883558.01000001</v>
      </c>
      <c r="E15" s="946">
        <f t="shared" si="0"/>
        <v>207718444.61000001</v>
      </c>
      <c r="F15" s="947"/>
      <c r="G15" s="946">
        <v>0</v>
      </c>
      <c r="H15" s="946">
        <f t="shared" si="2"/>
        <v>77848402.859999999</v>
      </c>
      <c r="I15" s="946">
        <v>77848402.859999999</v>
      </c>
      <c r="J15" s="946">
        <f t="shared" si="1"/>
        <v>101883558.01000001</v>
      </c>
      <c r="K15" s="946">
        <v>3073498.82</v>
      </c>
      <c r="L15" s="946">
        <f t="shared" si="3"/>
        <v>-27108653.970000006</v>
      </c>
    </row>
    <row r="16" spans="1:12" x14ac:dyDescent="0.2">
      <c r="A16" s="944">
        <v>2552</v>
      </c>
      <c r="B16" s="936" t="s">
        <v>885</v>
      </c>
      <c r="C16" s="945">
        <v>19893884.879999999</v>
      </c>
      <c r="D16" s="946">
        <v>2143114.2999999998</v>
      </c>
      <c r="E16" s="946">
        <f t="shared" si="0"/>
        <v>17750770.579999998</v>
      </c>
      <c r="F16" s="947"/>
      <c r="G16" s="946">
        <v>13893884.880000001</v>
      </c>
      <c r="H16" s="946">
        <f t="shared" si="2"/>
        <v>2607964</v>
      </c>
      <c r="I16" s="946">
        <v>16501848.880000001</v>
      </c>
      <c r="J16" s="946">
        <f t="shared" si="1"/>
        <v>2143114.2999999998</v>
      </c>
      <c r="K16" s="946">
        <v>0</v>
      </c>
      <c r="L16" s="946">
        <f t="shared" si="3"/>
        <v>14358734.580000002</v>
      </c>
    </row>
    <row r="17" spans="1:12" x14ac:dyDescent="0.2">
      <c r="A17" s="944">
        <v>2554</v>
      </c>
      <c r="B17" s="936" t="s">
        <v>886</v>
      </c>
      <c r="C17" s="945">
        <v>3700000</v>
      </c>
      <c r="D17" s="946">
        <v>580500</v>
      </c>
      <c r="E17" s="946">
        <f t="shared" si="0"/>
        <v>3119500</v>
      </c>
      <c r="F17" s="947"/>
      <c r="G17" s="946">
        <v>1338508.7800000003</v>
      </c>
      <c r="H17" s="946">
        <f t="shared" si="2"/>
        <v>984199.99999999953</v>
      </c>
      <c r="I17" s="946">
        <v>2322708.7799999998</v>
      </c>
      <c r="J17" s="946">
        <f t="shared" si="1"/>
        <v>580500</v>
      </c>
      <c r="K17" s="946">
        <v>0</v>
      </c>
      <c r="L17" s="946">
        <f t="shared" si="3"/>
        <v>1742208.7799999998</v>
      </c>
    </row>
    <row r="18" spans="1:12" x14ac:dyDescent="0.2">
      <c r="A18" s="944">
        <v>2555</v>
      </c>
      <c r="B18" s="936" t="s">
        <v>887</v>
      </c>
      <c r="C18" s="945">
        <v>0</v>
      </c>
      <c r="D18" s="946">
        <v>0</v>
      </c>
      <c r="E18" s="946">
        <f t="shared" si="0"/>
        <v>0</v>
      </c>
      <c r="F18" s="947"/>
      <c r="G18" s="946">
        <v>974046.82</v>
      </c>
      <c r="H18" s="946">
        <f t="shared" si="2"/>
        <v>0</v>
      </c>
      <c r="I18" s="946">
        <v>974046.82</v>
      </c>
      <c r="J18" s="946">
        <f t="shared" si="1"/>
        <v>0</v>
      </c>
      <c r="K18" s="946">
        <v>0</v>
      </c>
      <c r="L18" s="946">
        <f t="shared" si="3"/>
        <v>974046.82</v>
      </c>
    </row>
    <row r="19" spans="1:12" ht="25.5" x14ac:dyDescent="0.2">
      <c r="A19" s="944">
        <v>2557</v>
      </c>
      <c r="B19" s="936" t="s">
        <v>888</v>
      </c>
      <c r="C19" s="945">
        <v>1600000</v>
      </c>
      <c r="D19" s="946">
        <v>1450</v>
      </c>
      <c r="E19" s="946">
        <f t="shared" si="0"/>
        <v>1598550</v>
      </c>
      <c r="F19" s="947"/>
      <c r="G19" s="946">
        <v>1695202.63</v>
      </c>
      <c r="H19" s="946">
        <f t="shared" si="2"/>
        <v>9050</v>
      </c>
      <c r="I19" s="946">
        <v>1704252.63</v>
      </c>
      <c r="J19" s="946">
        <f t="shared" si="1"/>
        <v>1450</v>
      </c>
      <c r="K19" s="946">
        <v>0</v>
      </c>
      <c r="L19" s="946">
        <f t="shared" si="3"/>
        <v>1702802.63</v>
      </c>
    </row>
    <row r="20" spans="1:12" ht="25.5" x14ac:dyDescent="0.2">
      <c r="A20" s="944">
        <v>2559</v>
      </c>
      <c r="B20" s="936" t="s">
        <v>889</v>
      </c>
      <c r="C20" s="945">
        <v>19298781.800000001</v>
      </c>
      <c r="D20" s="946">
        <v>474080</v>
      </c>
      <c r="E20" s="946">
        <f t="shared" si="0"/>
        <v>18824701.800000001</v>
      </c>
      <c r="F20" s="947"/>
      <c r="G20" s="946">
        <v>16891376.099999998</v>
      </c>
      <c r="H20" s="946">
        <f t="shared" si="2"/>
        <v>1117405.700000003</v>
      </c>
      <c r="I20" s="946">
        <v>18008781.800000001</v>
      </c>
      <c r="J20" s="946">
        <f t="shared" si="1"/>
        <v>474080</v>
      </c>
      <c r="K20" s="946">
        <v>407405.7</v>
      </c>
      <c r="L20" s="946">
        <f t="shared" si="3"/>
        <v>17127296.100000001</v>
      </c>
    </row>
    <row r="21" spans="1:12" x14ac:dyDescent="0.2">
      <c r="A21" s="944">
        <v>2562</v>
      </c>
      <c r="B21" s="936" t="s">
        <v>890</v>
      </c>
      <c r="C21" s="945">
        <v>0</v>
      </c>
      <c r="D21" s="946">
        <v>0</v>
      </c>
      <c r="E21" s="946">
        <f t="shared" si="0"/>
        <v>0</v>
      </c>
      <c r="F21" s="947"/>
      <c r="G21" s="946">
        <v>1380890.01</v>
      </c>
      <c r="H21" s="946">
        <f t="shared" si="2"/>
        <v>0</v>
      </c>
      <c r="I21" s="946">
        <v>1380890.01</v>
      </c>
      <c r="J21" s="946">
        <f t="shared" si="1"/>
        <v>0</v>
      </c>
      <c r="K21" s="946">
        <v>0</v>
      </c>
      <c r="L21" s="946">
        <f t="shared" si="3"/>
        <v>1380890.01</v>
      </c>
    </row>
    <row r="22" spans="1:12" x14ac:dyDescent="0.2">
      <c r="A22" s="944">
        <v>2563</v>
      </c>
      <c r="B22" s="936" t="s">
        <v>891</v>
      </c>
      <c r="C22" s="945">
        <v>409655.47</v>
      </c>
      <c r="D22" s="946">
        <v>0</v>
      </c>
      <c r="E22" s="946">
        <f t="shared" si="0"/>
        <v>409655.47</v>
      </c>
      <c r="F22" s="947"/>
      <c r="G22" s="946">
        <v>49655.47</v>
      </c>
      <c r="H22" s="946">
        <f t="shared" si="2"/>
        <v>0</v>
      </c>
      <c r="I22" s="946">
        <v>49655.47</v>
      </c>
      <c r="J22" s="946">
        <f t="shared" si="1"/>
        <v>0</v>
      </c>
      <c r="K22" s="946">
        <v>0</v>
      </c>
      <c r="L22" s="946">
        <f t="shared" si="3"/>
        <v>49655.47</v>
      </c>
    </row>
    <row r="23" spans="1:12" x14ac:dyDescent="0.2">
      <c r="A23" s="944">
        <v>2564</v>
      </c>
      <c r="B23" s="936" t="s">
        <v>892</v>
      </c>
      <c r="C23" s="945">
        <v>0</v>
      </c>
      <c r="D23" s="946">
        <v>0</v>
      </c>
      <c r="E23" s="946">
        <f t="shared" si="0"/>
        <v>0</v>
      </c>
      <c r="F23" s="947"/>
      <c r="G23" s="946">
        <v>0.97999999999592546</v>
      </c>
      <c r="H23" s="946">
        <f t="shared" si="2"/>
        <v>4.0745185003743245E-12</v>
      </c>
      <c r="I23" s="946">
        <v>0.98</v>
      </c>
      <c r="J23" s="946">
        <f t="shared" si="1"/>
        <v>0</v>
      </c>
      <c r="K23" s="946">
        <v>0</v>
      </c>
      <c r="L23" s="946">
        <f t="shared" si="3"/>
        <v>0.98</v>
      </c>
    </row>
    <row r="24" spans="1:12" x14ac:dyDescent="0.2">
      <c r="A24" s="944">
        <v>2580</v>
      </c>
      <c r="B24" s="936" t="s">
        <v>893</v>
      </c>
      <c r="C24" s="945">
        <v>10917809</v>
      </c>
      <c r="D24" s="946">
        <v>2749718</v>
      </c>
      <c r="E24" s="946">
        <f t="shared" si="0"/>
        <v>8168091</v>
      </c>
      <c r="F24" s="947"/>
      <c r="G24" s="946">
        <v>5869089.0799999982</v>
      </c>
      <c r="H24" s="946">
        <f t="shared" si="2"/>
        <v>23441399</v>
      </c>
      <c r="I24" s="946">
        <v>29310488.079999998</v>
      </c>
      <c r="J24" s="946">
        <f t="shared" si="1"/>
        <v>2749718</v>
      </c>
      <c r="K24" s="946">
        <v>6962220</v>
      </c>
      <c r="L24" s="946">
        <f t="shared" si="3"/>
        <v>19598550.079999998</v>
      </c>
    </row>
    <row r="25" spans="1:12" x14ac:dyDescent="0.2">
      <c r="A25" s="944">
        <v>2601</v>
      </c>
      <c r="B25" s="936" t="s">
        <v>894</v>
      </c>
      <c r="C25" s="945">
        <v>13836023.35</v>
      </c>
      <c r="D25" s="946">
        <v>1752219.4</v>
      </c>
      <c r="E25" s="946">
        <f t="shared" si="0"/>
        <v>12083803.949999999</v>
      </c>
      <c r="F25" s="947"/>
      <c r="G25" s="946">
        <v>5568794.6599999992</v>
      </c>
      <c r="H25" s="946">
        <f t="shared" si="2"/>
        <v>2669936.0000000009</v>
      </c>
      <c r="I25" s="946">
        <v>8238730.6600000001</v>
      </c>
      <c r="J25" s="946">
        <f t="shared" si="1"/>
        <v>1752219.4</v>
      </c>
      <c r="K25" s="946">
        <v>10000</v>
      </c>
      <c r="L25" s="946">
        <f t="shared" si="3"/>
        <v>6476511.2599999998</v>
      </c>
    </row>
    <row r="26" spans="1:12" x14ac:dyDescent="0.2">
      <c r="A26" s="944">
        <v>2604</v>
      </c>
      <c r="B26" s="936" t="s">
        <v>1829</v>
      </c>
      <c r="C26" s="945">
        <v>223902728.33000001</v>
      </c>
      <c r="D26" s="946">
        <v>99738613.030000001</v>
      </c>
      <c r="E26" s="946">
        <f t="shared" si="0"/>
        <v>124164115.30000001</v>
      </c>
      <c r="F26" s="947"/>
      <c r="G26" s="946">
        <v>187914891.14000002</v>
      </c>
      <c r="H26" s="946">
        <f t="shared" si="2"/>
        <v>45236285.619999975</v>
      </c>
      <c r="I26" s="946">
        <v>233151176.75999999</v>
      </c>
      <c r="J26" s="946">
        <f t="shared" si="1"/>
        <v>99738613.030000001</v>
      </c>
      <c r="K26" s="946">
        <v>2012584.8</v>
      </c>
      <c r="L26" s="946">
        <f t="shared" si="3"/>
        <v>131399978.92999999</v>
      </c>
    </row>
    <row r="27" spans="1:12" x14ac:dyDescent="0.2">
      <c r="A27" s="944">
        <v>2610</v>
      </c>
      <c r="B27" s="936" t="s">
        <v>1831</v>
      </c>
      <c r="C27" s="945">
        <v>9208200.6999999993</v>
      </c>
      <c r="D27" s="946">
        <v>5227949.55</v>
      </c>
      <c r="E27" s="946">
        <f t="shared" si="0"/>
        <v>3980251.1499999994</v>
      </c>
      <c r="F27" s="947"/>
      <c r="G27" s="946">
        <v>3600147.2899999991</v>
      </c>
      <c r="H27" s="946">
        <f t="shared" si="2"/>
        <v>12293150.950000001</v>
      </c>
      <c r="I27" s="946">
        <v>15893298.24</v>
      </c>
      <c r="J27" s="946">
        <f t="shared" si="1"/>
        <v>5227949.55</v>
      </c>
      <c r="K27" s="946">
        <v>0</v>
      </c>
      <c r="L27" s="946">
        <f t="shared" si="3"/>
        <v>10665348.690000001</v>
      </c>
    </row>
    <row r="28" spans="1:12" x14ac:dyDescent="0.2">
      <c r="A28" s="944">
        <v>2611</v>
      </c>
      <c r="B28" s="936" t="s">
        <v>895</v>
      </c>
      <c r="C28" s="945">
        <v>1129027.8999999999</v>
      </c>
      <c r="D28" s="946">
        <v>85615</v>
      </c>
      <c r="E28" s="946">
        <f t="shared" si="0"/>
        <v>1043412.8999999999</v>
      </c>
      <c r="F28" s="947"/>
      <c r="G28" s="946">
        <v>989152.70000000007</v>
      </c>
      <c r="H28" s="946">
        <f t="shared" si="2"/>
        <v>17649.999999999884</v>
      </c>
      <c r="I28" s="946">
        <v>1006802.7</v>
      </c>
      <c r="J28" s="946">
        <f t="shared" si="1"/>
        <v>85615</v>
      </c>
      <c r="K28" s="946">
        <v>0</v>
      </c>
      <c r="L28" s="946">
        <f t="shared" si="3"/>
        <v>921187.7</v>
      </c>
    </row>
    <row r="29" spans="1:12" x14ac:dyDescent="0.2">
      <c r="A29" s="944">
        <v>2616</v>
      </c>
      <c r="B29" s="936" t="s">
        <v>1834</v>
      </c>
      <c r="C29" s="945">
        <v>38111668.990000002</v>
      </c>
      <c r="D29" s="946">
        <v>1520103.6</v>
      </c>
      <c r="E29" s="946">
        <f t="shared" si="0"/>
        <v>36591565.390000001</v>
      </c>
      <c r="F29" s="947"/>
      <c r="G29" s="946">
        <v>35411668.990000002</v>
      </c>
      <c r="H29" s="946">
        <f t="shared" si="2"/>
        <v>1811629</v>
      </c>
      <c r="I29" s="946">
        <v>37223297.990000002</v>
      </c>
      <c r="J29" s="946">
        <f t="shared" si="1"/>
        <v>1520103.6</v>
      </c>
      <c r="K29" s="946">
        <v>0</v>
      </c>
      <c r="L29" s="946">
        <f t="shared" si="3"/>
        <v>35703194.390000001</v>
      </c>
    </row>
    <row r="30" spans="1:12" x14ac:dyDescent="0.2">
      <c r="A30" s="944">
        <v>2618</v>
      </c>
      <c r="B30" s="936" t="s">
        <v>1836</v>
      </c>
      <c r="C30" s="945">
        <v>166549644.90000001</v>
      </c>
      <c r="D30" s="946">
        <v>9891280.7799999993</v>
      </c>
      <c r="E30" s="946">
        <f t="shared" si="0"/>
        <v>156658364.12</v>
      </c>
      <c r="F30" s="947"/>
      <c r="G30" s="946">
        <v>119942828.51000001</v>
      </c>
      <c r="H30" s="946">
        <f t="shared" si="2"/>
        <v>34904348.279999986</v>
      </c>
      <c r="I30" s="946">
        <v>154847176.78999999</v>
      </c>
      <c r="J30" s="946">
        <f t="shared" si="1"/>
        <v>9891280.7799999993</v>
      </c>
      <c r="K30" s="946">
        <v>64898081.920000002</v>
      </c>
      <c r="L30" s="946">
        <f t="shared" si="3"/>
        <v>80057814.089999989</v>
      </c>
    </row>
    <row r="31" spans="1:12" x14ac:dyDescent="0.2">
      <c r="A31" s="944">
        <v>2619</v>
      </c>
      <c r="B31" s="936" t="s">
        <v>896</v>
      </c>
      <c r="C31" s="945">
        <v>9855104.5399999991</v>
      </c>
      <c r="D31" s="946">
        <v>405811.75</v>
      </c>
      <c r="E31" s="946">
        <f t="shared" si="0"/>
        <v>9449292.7899999991</v>
      </c>
      <c r="F31" s="947"/>
      <c r="G31" s="946">
        <v>9120309.8000000007</v>
      </c>
      <c r="H31" s="946">
        <f t="shared" si="2"/>
        <v>919600</v>
      </c>
      <c r="I31" s="946">
        <v>10039909.800000001</v>
      </c>
      <c r="J31" s="946">
        <f t="shared" si="1"/>
        <v>405811.75</v>
      </c>
      <c r="K31" s="946">
        <v>0</v>
      </c>
      <c r="L31" s="946">
        <f t="shared" si="3"/>
        <v>9634098.0500000007</v>
      </c>
    </row>
    <row r="32" spans="1:12" x14ac:dyDescent="0.2">
      <c r="A32" s="944">
        <v>2620</v>
      </c>
      <c r="B32" s="936" t="s">
        <v>1839</v>
      </c>
      <c r="C32" s="945">
        <v>23726247</v>
      </c>
      <c r="D32" s="946">
        <v>6121206.1299999999</v>
      </c>
      <c r="E32" s="946">
        <f t="shared" si="0"/>
        <v>17605040.870000001</v>
      </c>
      <c r="F32" s="947"/>
      <c r="G32" s="946">
        <v>1140305.4100000001</v>
      </c>
      <c r="H32" s="946">
        <f t="shared" si="2"/>
        <v>7243971.1899999995</v>
      </c>
      <c r="I32" s="946">
        <v>8384276.5999999996</v>
      </c>
      <c r="J32" s="946">
        <f t="shared" si="1"/>
        <v>6121206.1299999999</v>
      </c>
      <c r="K32" s="946">
        <v>0</v>
      </c>
      <c r="L32" s="946">
        <f t="shared" si="3"/>
        <v>2263070.4699999997</v>
      </c>
    </row>
    <row r="33" spans="1:12" x14ac:dyDescent="0.2">
      <c r="A33" s="944">
        <v>2621</v>
      </c>
      <c r="B33" s="936" t="s">
        <v>897</v>
      </c>
      <c r="C33" s="945">
        <v>0</v>
      </c>
      <c r="D33" s="946">
        <v>0</v>
      </c>
      <c r="E33" s="946">
        <f t="shared" si="0"/>
        <v>0</v>
      </c>
      <c r="F33" s="947"/>
      <c r="G33" s="946">
        <v>3452073.51</v>
      </c>
      <c r="H33" s="946">
        <f t="shared" si="2"/>
        <v>0</v>
      </c>
      <c r="I33" s="946">
        <v>3452073.51</v>
      </c>
      <c r="J33" s="946">
        <f t="shared" si="1"/>
        <v>0</v>
      </c>
      <c r="K33" s="946">
        <v>0</v>
      </c>
      <c r="L33" s="946">
        <f t="shared" si="3"/>
        <v>3452073.51</v>
      </c>
    </row>
    <row r="34" spans="1:12" x14ac:dyDescent="0.2">
      <c r="A34" s="944">
        <v>2622</v>
      </c>
      <c r="B34" s="936" t="s">
        <v>1840</v>
      </c>
      <c r="C34" s="945">
        <v>0</v>
      </c>
      <c r="D34" s="946">
        <v>0</v>
      </c>
      <c r="E34" s="946">
        <f t="shared" si="0"/>
        <v>0</v>
      </c>
      <c r="F34" s="947"/>
      <c r="G34" s="946">
        <v>788963.54999999888</v>
      </c>
      <c r="H34" s="946">
        <f t="shared" si="2"/>
        <v>-788963.54999999888</v>
      </c>
      <c r="I34" s="946">
        <v>0</v>
      </c>
      <c r="J34" s="946">
        <f t="shared" si="1"/>
        <v>0</v>
      </c>
      <c r="K34" s="946">
        <v>0</v>
      </c>
      <c r="L34" s="946">
        <f t="shared" si="3"/>
        <v>0</v>
      </c>
    </row>
    <row r="35" spans="1:12" x14ac:dyDescent="0.2">
      <c r="A35" s="944">
        <v>2626</v>
      </c>
      <c r="B35" s="936" t="s">
        <v>898</v>
      </c>
      <c r="C35" s="945">
        <v>0</v>
      </c>
      <c r="D35" s="946">
        <v>75849</v>
      </c>
      <c r="E35" s="946">
        <f t="shared" si="0"/>
        <v>-75849</v>
      </c>
      <c r="F35" s="947"/>
      <c r="G35" s="946">
        <v>880494.03999999911</v>
      </c>
      <c r="H35" s="946">
        <f t="shared" si="2"/>
        <v>643385.00000000093</v>
      </c>
      <c r="I35" s="946">
        <v>1523879.04</v>
      </c>
      <c r="J35" s="946">
        <f t="shared" si="1"/>
        <v>75849</v>
      </c>
      <c r="K35" s="946">
        <v>0</v>
      </c>
      <c r="L35" s="946">
        <f t="shared" si="3"/>
        <v>1448030.04</v>
      </c>
    </row>
    <row r="36" spans="1:12" x14ac:dyDescent="0.2">
      <c r="A36" s="944">
        <v>2629</v>
      </c>
      <c r="B36" s="936" t="s">
        <v>899</v>
      </c>
      <c r="C36" s="945">
        <v>0</v>
      </c>
      <c r="D36" s="946">
        <v>0</v>
      </c>
      <c r="E36" s="946">
        <f t="shared" si="0"/>
        <v>0</v>
      </c>
      <c r="F36" s="947"/>
      <c r="G36" s="946">
        <v>806125.6</v>
      </c>
      <c r="H36" s="946">
        <f t="shared" si="2"/>
        <v>0</v>
      </c>
      <c r="I36" s="946">
        <v>806125.6</v>
      </c>
      <c r="J36" s="946">
        <f t="shared" si="1"/>
        <v>0</v>
      </c>
      <c r="K36" s="946">
        <v>0</v>
      </c>
      <c r="L36" s="946">
        <f t="shared" si="3"/>
        <v>806125.6</v>
      </c>
    </row>
    <row r="37" spans="1:12" x14ac:dyDescent="0.2">
      <c r="A37" s="944">
        <v>2630</v>
      </c>
      <c r="B37" s="936" t="s">
        <v>1843</v>
      </c>
      <c r="C37" s="945">
        <v>15570455.119999999</v>
      </c>
      <c r="D37" s="946">
        <v>4210945.75</v>
      </c>
      <c r="E37" s="946">
        <f t="shared" si="0"/>
        <v>11359509.369999999</v>
      </c>
      <c r="F37" s="947"/>
      <c r="G37" s="946">
        <v>7002377</v>
      </c>
      <c r="H37" s="946">
        <f t="shared" si="2"/>
        <v>15042010</v>
      </c>
      <c r="I37" s="946">
        <v>22044387</v>
      </c>
      <c r="J37" s="946">
        <f t="shared" si="1"/>
        <v>4210945.75</v>
      </c>
      <c r="K37" s="946">
        <v>155974.56</v>
      </c>
      <c r="L37" s="946">
        <f t="shared" si="3"/>
        <v>17677466.690000001</v>
      </c>
    </row>
    <row r="38" spans="1:12" x14ac:dyDescent="0.2">
      <c r="A38" s="944">
        <v>2632</v>
      </c>
      <c r="B38" s="936" t="s">
        <v>1844</v>
      </c>
      <c r="C38" s="945">
        <v>0</v>
      </c>
      <c r="D38" s="946">
        <v>0</v>
      </c>
      <c r="E38" s="946">
        <f t="shared" si="0"/>
        <v>0</v>
      </c>
      <c r="F38" s="947"/>
      <c r="G38" s="946">
        <v>20733907.559999999</v>
      </c>
      <c r="H38" s="946">
        <f t="shared" si="2"/>
        <v>0</v>
      </c>
      <c r="I38" s="946">
        <v>20733907.559999999</v>
      </c>
      <c r="J38" s="946">
        <f t="shared" si="1"/>
        <v>0</v>
      </c>
      <c r="K38" s="946">
        <v>0</v>
      </c>
      <c r="L38" s="946">
        <f t="shared" si="3"/>
        <v>20733907.559999999</v>
      </c>
    </row>
    <row r="39" spans="1:12" x14ac:dyDescent="0.2">
      <c r="A39" s="944">
        <v>2634</v>
      </c>
      <c r="B39" s="936" t="s">
        <v>1846</v>
      </c>
      <c r="C39" s="945">
        <v>45222003.729999997</v>
      </c>
      <c r="D39" s="946">
        <v>12709486.720000001</v>
      </c>
      <c r="E39" s="946">
        <f t="shared" si="0"/>
        <v>32512517.009999998</v>
      </c>
      <c r="F39" s="947"/>
      <c r="G39" s="946">
        <v>6843491.0000000019</v>
      </c>
      <c r="H39" s="946">
        <f t="shared" si="2"/>
        <v>23005745.809999995</v>
      </c>
      <c r="I39" s="946">
        <v>29849236.809999999</v>
      </c>
      <c r="J39" s="946">
        <f t="shared" si="1"/>
        <v>12709486.720000001</v>
      </c>
      <c r="K39" s="946">
        <v>419462.51</v>
      </c>
      <c r="L39" s="946">
        <f t="shared" si="3"/>
        <v>16720287.579999996</v>
      </c>
    </row>
    <row r="40" spans="1:12" x14ac:dyDescent="0.2">
      <c r="A40" s="944">
        <v>2635</v>
      </c>
      <c r="B40" s="936" t="s">
        <v>900</v>
      </c>
      <c r="C40" s="945">
        <v>0</v>
      </c>
      <c r="D40" s="946">
        <v>0</v>
      </c>
      <c r="E40" s="946">
        <f t="shared" si="0"/>
        <v>0</v>
      </c>
      <c r="F40" s="947"/>
      <c r="G40" s="946">
        <v>142463.6</v>
      </c>
      <c r="H40" s="946">
        <f t="shared" si="2"/>
        <v>0</v>
      </c>
      <c r="I40" s="946">
        <v>142463.6</v>
      </c>
      <c r="J40" s="946">
        <f t="shared" si="1"/>
        <v>0</v>
      </c>
      <c r="K40" s="946">
        <v>0</v>
      </c>
      <c r="L40" s="946">
        <f t="shared" si="3"/>
        <v>142463.6</v>
      </c>
    </row>
    <row r="41" spans="1:12" x14ac:dyDescent="0.2">
      <c r="A41" s="944">
        <v>2645</v>
      </c>
      <c r="B41" s="936" t="s">
        <v>901</v>
      </c>
      <c r="C41" s="945">
        <v>57557504.869999997</v>
      </c>
      <c r="D41" s="946">
        <v>4011515.47</v>
      </c>
      <c r="E41" s="946">
        <f t="shared" si="0"/>
        <v>53545989.399999999</v>
      </c>
      <c r="F41" s="947"/>
      <c r="G41" s="946">
        <v>21256499.950000003</v>
      </c>
      <c r="H41" s="946">
        <f t="shared" si="2"/>
        <v>22751578.219999999</v>
      </c>
      <c r="I41" s="946">
        <v>44008078.170000002</v>
      </c>
      <c r="J41" s="946">
        <f t="shared" si="1"/>
        <v>4011515.47</v>
      </c>
      <c r="K41" s="946">
        <v>307233.34999999998</v>
      </c>
      <c r="L41" s="946">
        <f t="shared" si="3"/>
        <v>39689329.350000001</v>
      </c>
    </row>
    <row r="42" spans="1:12" x14ac:dyDescent="0.2">
      <c r="A42" s="944">
        <v>2647</v>
      </c>
      <c r="B42" s="936" t="s">
        <v>1849</v>
      </c>
      <c r="C42" s="945">
        <v>0</v>
      </c>
      <c r="D42" s="946">
        <v>305748.86</v>
      </c>
      <c r="E42" s="946">
        <f t="shared" si="0"/>
        <v>-305748.86</v>
      </c>
      <c r="F42" s="947"/>
      <c r="G42" s="946">
        <v>0</v>
      </c>
      <c r="H42" s="946">
        <f t="shared" si="2"/>
        <v>1528744.32</v>
      </c>
      <c r="I42" s="946">
        <v>1528744.32</v>
      </c>
      <c r="J42" s="946">
        <f t="shared" si="1"/>
        <v>305748.86</v>
      </c>
      <c r="K42" s="946">
        <v>0</v>
      </c>
      <c r="L42" s="946">
        <f t="shared" si="3"/>
        <v>1222995.46</v>
      </c>
    </row>
    <row r="43" spans="1:12" x14ac:dyDescent="0.2">
      <c r="A43" s="944">
        <v>2650</v>
      </c>
      <c r="B43" s="936" t="s">
        <v>902</v>
      </c>
      <c r="C43" s="945">
        <v>56714339.560000002</v>
      </c>
      <c r="D43" s="946">
        <v>19436235.260000002</v>
      </c>
      <c r="E43" s="946">
        <f t="shared" si="0"/>
        <v>37278104.299999997</v>
      </c>
      <c r="F43" s="947"/>
      <c r="G43" s="946">
        <v>73762660.949999988</v>
      </c>
      <c r="H43" s="946">
        <f t="shared" si="2"/>
        <v>7177809.9600000083</v>
      </c>
      <c r="I43" s="946">
        <v>80940470.909999996</v>
      </c>
      <c r="J43" s="946">
        <f t="shared" si="1"/>
        <v>19436235.260000002</v>
      </c>
      <c r="K43" s="946">
        <v>34218.269999999997</v>
      </c>
      <c r="L43" s="946">
        <f t="shared" si="3"/>
        <v>61470017.379999988</v>
      </c>
    </row>
    <row r="44" spans="1:12" x14ac:dyDescent="0.2">
      <c r="A44" s="944">
        <v>2652</v>
      </c>
      <c r="B44" s="936" t="s">
        <v>4326</v>
      </c>
      <c r="C44" s="945">
        <v>0</v>
      </c>
      <c r="D44" s="946">
        <v>0</v>
      </c>
      <c r="E44" s="946">
        <f t="shared" si="0"/>
        <v>0</v>
      </c>
      <c r="F44" s="947"/>
      <c r="G44" s="946">
        <v>567412</v>
      </c>
      <c r="H44" s="946">
        <f t="shared" si="2"/>
        <v>0</v>
      </c>
      <c r="I44" s="946">
        <v>567412</v>
      </c>
      <c r="J44" s="946">
        <f t="shared" si="1"/>
        <v>0</v>
      </c>
      <c r="K44" s="946">
        <v>0</v>
      </c>
      <c r="L44" s="946">
        <f t="shared" si="3"/>
        <v>567412</v>
      </c>
    </row>
    <row r="45" spans="1:12" x14ac:dyDescent="0.2">
      <c r="A45" s="944">
        <v>2654</v>
      </c>
      <c r="B45" s="936" t="s">
        <v>903</v>
      </c>
      <c r="C45" s="945">
        <v>0</v>
      </c>
      <c r="D45" s="946">
        <v>0</v>
      </c>
      <c r="E45" s="946">
        <f t="shared" si="0"/>
        <v>0</v>
      </c>
      <c r="F45" s="947"/>
      <c r="G45" s="946">
        <v>931386.41</v>
      </c>
      <c r="H45" s="946">
        <f t="shared" si="2"/>
        <v>0</v>
      </c>
      <c r="I45" s="946">
        <v>931386.41</v>
      </c>
      <c r="J45" s="946">
        <f t="shared" si="1"/>
        <v>0</v>
      </c>
      <c r="K45" s="946">
        <v>0</v>
      </c>
      <c r="L45" s="946">
        <f t="shared" si="3"/>
        <v>931386.41</v>
      </c>
    </row>
    <row r="46" spans="1:12" x14ac:dyDescent="0.2">
      <c r="A46" s="944">
        <v>2655</v>
      </c>
      <c r="B46" s="936" t="s">
        <v>904</v>
      </c>
      <c r="C46" s="945">
        <v>0</v>
      </c>
      <c r="D46" s="946">
        <v>0</v>
      </c>
      <c r="E46" s="946">
        <f t="shared" si="0"/>
        <v>0</v>
      </c>
      <c r="F46" s="947"/>
      <c r="G46" s="946">
        <v>319360.03999999998</v>
      </c>
      <c r="H46" s="946">
        <f t="shared" si="2"/>
        <v>0</v>
      </c>
      <c r="I46" s="946">
        <v>319360.03999999998</v>
      </c>
      <c r="J46" s="946">
        <f t="shared" si="1"/>
        <v>0</v>
      </c>
      <c r="K46" s="946">
        <v>0</v>
      </c>
      <c r="L46" s="946">
        <f t="shared" si="3"/>
        <v>319360.03999999998</v>
      </c>
    </row>
    <row r="47" spans="1:12" x14ac:dyDescent="0.2">
      <c r="A47" s="944">
        <v>2658</v>
      </c>
      <c r="B47" s="936" t="s">
        <v>905</v>
      </c>
      <c r="C47" s="945">
        <v>5412034.3399999999</v>
      </c>
      <c r="D47" s="946">
        <v>204716.2</v>
      </c>
      <c r="E47" s="946">
        <f t="shared" si="0"/>
        <v>5207318.1399999997</v>
      </c>
      <c r="F47" s="947"/>
      <c r="G47" s="946">
        <v>412034.34</v>
      </c>
      <c r="H47" s="946">
        <f t="shared" si="2"/>
        <v>1023581</v>
      </c>
      <c r="I47" s="946">
        <v>1435615.34</v>
      </c>
      <c r="J47" s="946">
        <f t="shared" si="1"/>
        <v>204716.2</v>
      </c>
      <c r="K47" s="946">
        <v>0</v>
      </c>
      <c r="L47" s="946">
        <f t="shared" si="3"/>
        <v>1230899.1400000001</v>
      </c>
    </row>
    <row r="48" spans="1:12" x14ac:dyDescent="0.2">
      <c r="A48" s="944">
        <v>2659</v>
      </c>
      <c r="B48" s="936" t="s">
        <v>906</v>
      </c>
      <c r="C48" s="945">
        <v>20471902.23</v>
      </c>
      <c r="D48" s="946">
        <v>2146002.4</v>
      </c>
      <c r="E48" s="946">
        <f t="shared" si="0"/>
        <v>18325899.830000002</v>
      </c>
      <c r="F48" s="947"/>
      <c r="G48" s="946">
        <v>8091224.1300000008</v>
      </c>
      <c r="H48" s="946">
        <f t="shared" si="2"/>
        <v>1366156.5</v>
      </c>
      <c r="I48" s="946">
        <v>9457380.6300000008</v>
      </c>
      <c r="J48" s="946">
        <f t="shared" si="1"/>
        <v>2146002.4</v>
      </c>
      <c r="K48" s="946">
        <v>380678.1</v>
      </c>
      <c r="L48" s="946">
        <f t="shared" si="3"/>
        <v>6930700.1300000008</v>
      </c>
    </row>
    <row r="49" spans="1:12" x14ac:dyDescent="0.2">
      <c r="A49" s="944">
        <v>2660</v>
      </c>
      <c r="B49" s="936" t="s">
        <v>907</v>
      </c>
      <c r="C49" s="945">
        <v>24937759.370000001</v>
      </c>
      <c r="D49" s="946">
        <v>7695067.7000000002</v>
      </c>
      <c r="E49" s="946">
        <f t="shared" si="0"/>
        <v>17242691.670000002</v>
      </c>
      <c r="F49" s="947"/>
      <c r="G49" s="946">
        <v>32665443.769999996</v>
      </c>
      <c r="H49" s="946">
        <f t="shared" si="2"/>
        <v>0</v>
      </c>
      <c r="I49" s="946">
        <v>32665443.77</v>
      </c>
      <c r="J49" s="946">
        <f t="shared" si="1"/>
        <v>7695067.7000000002</v>
      </c>
      <c r="K49" s="946">
        <v>0</v>
      </c>
      <c r="L49" s="946">
        <f t="shared" si="3"/>
        <v>24970376.07</v>
      </c>
    </row>
    <row r="50" spans="1:12" x14ac:dyDescent="0.2">
      <c r="A50" s="944">
        <v>2661</v>
      </c>
      <c r="B50" s="936" t="s">
        <v>908</v>
      </c>
      <c r="C50" s="945">
        <v>171437601.19999999</v>
      </c>
      <c r="D50" s="946">
        <v>28465605.52</v>
      </c>
      <c r="E50" s="946">
        <f t="shared" si="0"/>
        <v>142971995.67999998</v>
      </c>
      <c r="F50" s="947"/>
      <c r="G50" s="946">
        <v>141072712.60999998</v>
      </c>
      <c r="H50" s="946">
        <f t="shared" si="2"/>
        <v>15471052.050000012</v>
      </c>
      <c r="I50" s="946">
        <v>156543764.66</v>
      </c>
      <c r="J50" s="946">
        <f t="shared" si="1"/>
        <v>28465605.52</v>
      </c>
      <c r="K50" s="946">
        <v>4314640</v>
      </c>
      <c r="L50" s="946">
        <f t="shared" si="3"/>
        <v>123763519.14</v>
      </c>
    </row>
    <row r="51" spans="1:12" x14ac:dyDescent="0.2">
      <c r="A51" s="944">
        <v>2664</v>
      </c>
      <c r="B51" s="936" t="s">
        <v>909</v>
      </c>
      <c r="C51" s="945">
        <v>0</v>
      </c>
      <c r="D51" s="946">
        <v>0</v>
      </c>
      <c r="E51" s="946">
        <f t="shared" si="0"/>
        <v>0</v>
      </c>
      <c r="F51" s="947"/>
      <c r="G51" s="946">
        <v>5310638.6500000004</v>
      </c>
      <c r="H51" s="946">
        <f t="shared" si="2"/>
        <v>0</v>
      </c>
      <c r="I51" s="946">
        <v>5310638.6500000004</v>
      </c>
      <c r="J51" s="946">
        <f t="shared" si="1"/>
        <v>0</v>
      </c>
      <c r="K51" s="946">
        <v>0</v>
      </c>
      <c r="L51" s="946">
        <f t="shared" si="3"/>
        <v>5310638.6500000004</v>
      </c>
    </row>
    <row r="52" spans="1:12" x14ac:dyDescent="0.2">
      <c r="A52" s="944">
        <v>2665</v>
      </c>
      <c r="B52" s="936" t="s">
        <v>910</v>
      </c>
      <c r="C52" s="945">
        <v>837249152.45000005</v>
      </c>
      <c r="D52" s="946">
        <v>222339406.38999999</v>
      </c>
      <c r="E52" s="946">
        <f t="shared" si="0"/>
        <v>614909746.06000006</v>
      </c>
      <c r="F52" s="947"/>
      <c r="G52" s="946">
        <v>400788932.76000005</v>
      </c>
      <c r="H52" s="946">
        <f t="shared" si="2"/>
        <v>449304402.0399999</v>
      </c>
      <c r="I52" s="946">
        <v>850093334.79999995</v>
      </c>
      <c r="J52" s="946">
        <f t="shared" si="1"/>
        <v>222339406.38999999</v>
      </c>
      <c r="K52" s="946">
        <v>64982817.549999997</v>
      </c>
      <c r="L52" s="946">
        <f t="shared" si="3"/>
        <v>562771110.86000001</v>
      </c>
    </row>
    <row r="53" spans="1:12" x14ac:dyDescent="0.2">
      <c r="A53" s="944">
        <v>2666</v>
      </c>
      <c r="B53" s="936" t="s">
        <v>911</v>
      </c>
      <c r="C53" s="945">
        <v>6000000</v>
      </c>
      <c r="D53" s="946">
        <v>412279</v>
      </c>
      <c r="E53" s="946">
        <f t="shared" si="0"/>
        <v>5587721</v>
      </c>
      <c r="F53" s="947"/>
      <c r="G53" s="946">
        <v>7876772.1699999999</v>
      </c>
      <c r="H53" s="946">
        <f t="shared" si="2"/>
        <v>649500.09999999963</v>
      </c>
      <c r="I53" s="946">
        <v>8526272.2699999996</v>
      </c>
      <c r="J53" s="946">
        <f t="shared" si="1"/>
        <v>412279</v>
      </c>
      <c r="K53" s="946">
        <v>0</v>
      </c>
      <c r="L53" s="946">
        <f t="shared" si="3"/>
        <v>8113993.2699999996</v>
      </c>
    </row>
    <row r="54" spans="1:12" x14ac:dyDescent="0.2">
      <c r="A54" s="944">
        <v>2668</v>
      </c>
      <c r="B54" s="936" t="s">
        <v>912</v>
      </c>
      <c r="C54" s="945">
        <v>8010778.04</v>
      </c>
      <c r="D54" s="946">
        <v>2042296.61</v>
      </c>
      <c r="E54" s="946">
        <f t="shared" si="0"/>
        <v>5968481.4299999997</v>
      </c>
      <c r="F54" s="947"/>
      <c r="G54" s="946">
        <v>14602507.760000002</v>
      </c>
      <c r="H54" s="946">
        <f t="shared" si="2"/>
        <v>7032743.049999997</v>
      </c>
      <c r="I54" s="946">
        <v>21635250.809999999</v>
      </c>
      <c r="J54" s="946">
        <f t="shared" si="1"/>
        <v>2042296.61</v>
      </c>
      <c r="K54" s="946">
        <v>0</v>
      </c>
      <c r="L54" s="946">
        <f t="shared" si="3"/>
        <v>19592954.199999999</v>
      </c>
    </row>
    <row r="55" spans="1:12" x14ac:dyDescent="0.2">
      <c r="A55" s="944">
        <v>2671</v>
      </c>
      <c r="B55" s="936" t="s">
        <v>913</v>
      </c>
      <c r="C55" s="945">
        <v>6433580</v>
      </c>
      <c r="D55" s="946">
        <v>1552000</v>
      </c>
      <c r="E55" s="946">
        <f t="shared" si="0"/>
        <v>4881580</v>
      </c>
      <c r="F55" s="947"/>
      <c r="G55" s="946">
        <v>6433580.4900000002</v>
      </c>
      <c r="H55" s="946">
        <f t="shared" si="2"/>
        <v>0</v>
      </c>
      <c r="I55" s="946">
        <v>6433580.4900000002</v>
      </c>
      <c r="J55" s="946">
        <f t="shared" si="1"/>
        <v>1552000</v>
      </c>
      <c r="K55" s="946">
        <v>1000000</v>
      </c>
      <c r="L55" s="946">
        <f t="shared" si="3"/>
        <v>3881580.49</v>
      </c>
    </row>
    <row r="56" spans="1:12" x14ac:dyDescent="0.2">
      <c r="A56" s="944">
        <v>2672</v>
      </c>
      <c r="B56" s="936" t="s">
        <v>914</v>
      </c>
      <c r="C56" s="945">
        <v>40002329.200000003</v>
      </c>
      <c r="D56" s="946">
        <v>3778403.62</v>
      </c>
      <c r="E56" s="946">
        <f t="shared" si="0"/>
        <v>36223925.580000006</v>
      </c>
      <c r="F56" s="947"/>
      <c r="G56" s="946">
        <v>40774024.730000004</v>
      </c>
      <c r="H56" s="946">
        <f t="shared" si="2"/>
        <v>2329.1999999955297</v>
      </c>
      <c r="I56" s="946">
        <v>40776353.93</v>
      </c>
      <c r="J56" s="946">
        <f t="shared" si="1"/>
        <v>3778403.62</v>
      </c>
      <c r="K56" s="946">
        <v>2329.1999999999998</v>
      </c>
      <c r="L56" s="946">
        <f t="shared" si="3"/>
        <v>36995621.109999999</v>
      </c>
    </row>
    <row r="57" spans="1:12" x14ac:dyDescent="0.2">
      <c r="A57" s="944">
        <v>2673</v>
      </c>
      <c r="B57" s="936" t="s">
        <v>915</v>
      </c>
      <c r="C57" s="945">
        <v>0</v>
      </c>
      <c r="D57" s="946">
        <v>0</v>
      </c>
      <c r="E57" s="946">
        <f t="shared" si="0"/>
        <v>0</v>
      </c>
      <c r="F57" s="947"/>
      <c r="G57" s="946">
        <v>331166.25</v>
      </c>
      <c r="H57" s="946">
        <f t="shared" si="2"/>
        <v>0</v>
      </c>
      <c r="I57" s="946">
        <v>331166.25</v>
      </c>
      <c r="J57" s="946">
        <f t="shared" si="1"/>
        <v>0</v>
      </c>
      <c r="K57" s="946">
        <v>0</v>
      </c>
      <c r="L57" s="946">
        <f t="shared" si="3"/>
        <v>331166.25</v>
      </c>
    </row>
    <row r="58" spans="1:12" x14ac:dyDescent="0.2">
      <c r="A58" s="944">
        <v>2674</v>
      </c>
      <c r="B58" s="936" t="s">
        <v>916</v>
      </c>
      <c r="C58" s="945">
        <v>1204019.02</v>
      </c>
      <c r="D58" s="946">
        <v>0</v>
      </c>
      <c r="E58" s="946">
        <f t="shared" si="0"/>
        <v>1204019.02</v>
      </c>
      <c r="F58" s="947"/>
      <c r="G58" s="946">
        <v>881543.02</v>
      </c>
      <c r="H58" s="946">
        <f t="shared" si="2"/>
        <v>0</v>
      </c>
      <c r="I58" s="946">
        <v>881543.02</v>
      </c>
      <c r="J58" s="946">
        <f t="shared" si="1"/>
        <v>0</v>
      </c>
      <c r="K58" s="946">
        <v>0</v>
      </c>
      <c r="L58" s="946">
        <f t="shared" si="3"/>
        <v>881543.02</v>
      </c>
    </row>
    <row r="59" spans="1:12" x14ac:dyDescent="0.2">
      <c r="A59" s="944">
        <v>2675</v>
      </c>
      <c r="B59" s="936" t="s">
        <v>917</v>
      </c>
      <c r="C59" s="945">
        <v>4483000</v>
      </c>
      <c r="D59" s="946">
        <v>78920</v>
      </c>
      <c r="E59" s="946">
        <f t="shared" si="0"/>
        <v>4404080</v>
      </c>
      <c r="F59" s="947"/>
      <c r="G59" s="946">
        <v>4222109.4000000004</v>
      </c>
      <c r="H59" s="946">
        <f t="shared" si="2"/>
        <v>394600</v>
      </c>
      <c r="I59" s="946">
        <v>4616709.4000000004</v>
      </c>
      <c r="J59" s="946">
        <f t="shared" si="1"/>
        <v>78920</v>
      </c>
      <c r="K59" s="946">
        <v>0</v>
      </c>
      <c r="L59" s="946">
        <f t="shared" si="3"/>
        <v>4537789.4000000004</v>
      </c>
    </row>
    <row r="60" spans="1:12" x14ac:dyDescent="0.2">
      <c r="A60" s="944">
        <v>2676</v>
      </c>
      <c r="B60" s="936" t="s">
        <v>918</v>
      </c>
      <c r="C60" s="945">
        <v>0</v>
      </c>
      <c r="D60" s="946">
        <v>0</v>
      </c>
      <c r="E60" s="946">
        <f t="shared" si="0"/>
        <v>0</v>
      </c>
      <c r="F60" s="947"/>
      <c r="G60" s="946">
        <v>102663.59</v>
      </c>
      <c r="H60" s="946">
        <f t="shared" si="2"/>
        <v>0</v>
      </c>
      <c r="I60" s="946">
        <v>102663.59</v>
      </c>
      <c r="J60" s="946">
        <f t="shared" si="1"/>
        <v>0</v>
      </c>
      <c r="K60" s="946">
        <v>0</v>
      </c>
      <c r="L60" s="946">
        <f t="shared" si="3"/>
        <v>102663.59</v>
      </c>
    </row>
    <row r="61" spans="1:12" x14ac:dyDescent="0.2">
      <c r="A61" s="944">
        <v>3003</v>
      </c>
      <c r="B61" s="936" t="s">
        <v>919</v>
      </c>
      <c r="C61" s="945">
        <v>200000000</v>
      </c>
      <c r="D61" s="946">
        <v>0</v>
      </c>
      <c r="E61" s="946">
        <f t="shared" si="0"/>
        <v>200000000</v>
      </c>
      <c r="F61" s="947"/>
      <c r="G61" s="946">
        <v>125691131.73999999</v>
      </c>
      <c r="H61" s="946">
        <f t="shared" si="2"/>
        <v>40813766.390000001</v>
      </c>
      <c r="I61" s="946">
        <v>166504898.13</v>
      </c>
      <c r="J61" s="946">
        <f t="shared" si="1"/>
        <v>0</v>
      </c>
      <c r="K61" s="946">
        <v>4300000</v>
      </c>
      <c r="L61" s="946">
        <f t="shared" si="3"/>
        <v>162204898.13</v>
      </c>
    </row>
    <row r="62" spans="1:12" x14ac:dyDescent="0.2">
      <c r="A62" s="944">
        <v>3004</v>
      </c>
      <c r="B62" s="936" t="s">
        <v>920</v>
      </c>
      <c r="C62" s="945">
        <v>0</v>
      </c>
      <c r="D62" s="946">
        <v>14200</v>
      </c>
      <c r="E62" s="946">
        <f t="shared" si="0"/>
        <v>-14200</v>
      </c>
      <c r="F62" s="947"/>
      <c r="G62" s="946">
        <v>2304162.88</v>
      </c>
      <c r="H62" s="946">
        <f t="shared" si="2"/>
        <v>118200</v>
      </c>
      <c r="I62" s="946">
        <v>2422362.88</v>
      </c>
      <c r="J62" s="946">
        <f t="shared" si="1"/>
        <v>14200</v>
      </c>
      <c r="K62" s="946">
        <v>0</v>
      </c>
      <c r="L62" s="946">
        <f t="shared" si="3"/>
        <v>2408162.88</v>
      </c>
    </row>
    <row r="63" spans="1:12" x14ac:dyDescent="0.2">
      <c r="A63" s="944">
        <v>3005</v>
      </c>
      <c r="B63" s="936" t="s">
        <v>921</v>
      </c>
      <c r="C63" s="945">
        <v>163327960.69999999</v>
      </c>
      <c r="D63" s="946">
        <v>99201618.030000001</v>
      </c>
      <c r="E63" s="946">
        <f t="shared" si="0"/>
        <v>64126342.669999987</v>
      </c>
      <c r="F63" s="947"/>
      <c r="G63" s="946">
        <v>41893178.980000004</v>
      </c>
      <c r="H63" s="946">
        <f t="shared" si="2"/>
        <v>57499673.75</v>
      </c>
      <c r="I63" s="946">
        <v>99392852.730000004</v>
      </c>
      <c r="J63" s="946">
        <f t="shared" si="1"/>
        <v>99201618.030000001</v>
      </c>
      <c r="K63" s="946">
        <v>0</v>
      </c>
      <c r="L63" s="946">
        <f t="shared" si="3"/>
        <v>191234.70000000298</v>
      </c>
    </row>
    <row r="64" spans="1:12" x14ac:dyDescent="0.2">
      <c r="A64" s="944">
        <v>3007</v>
      </c>
      <c r="B64" s="936" t="s">
        <v>922</v>
      </c>
      <c r="C64" s="945">
        <v>18232404.399999999</v>
      </c>
      <c r="D64" s="946">
        <v>289320</v>
      </c>
      <c r="E64" s="946">
        <f t="shared" si="0"/>
        <v>17943084.399999999</v>
      </c>
      <c r="F64" s="947"/>
      <c r="G64" s="946">
        <v>9865567.9900000002</v>
      </c>
      <c r="H64" s="946">
        <f t="shared" si="2"/>
        <v>2520000</v>
      </c>
      <c r="I64" s="946">
        <v>12385567.99</v>
      </c>
      <c r="J64" s="946">
        <f t="shared" si="1"/>
        <v>289320</v>
      </c>
      <c r="K64" s="946">
        <v>1520000</v>
      </c>
      <c r="L64" s="946">
        <f t="shared" si="3"/>
        <v>10576247.99</v>
      </c>
    </row>
    <row r="65" spans="1:12" x14ac:dyDescent="0.2">
      <c r="A65" s="944">
        <v>3010</v>
      </c>
      <c r="B65" s="936" t="s">
        <v>1869</v>
      </c>
      <c r="C65" s="945">
        <v>7300000</v>
      </c>
      <c r="D65" s="946">
        <v>0</v>
      </c>
      <c r="E65" s="946">
        <f t="shared" si="0"/>
        <v>7300000</v>
      </c>
      <c r="F65" s="947"/>
      <c r="G65" s="946">
        <v>0</v>
      </c>
      <c r="H65" s="946">
        <f t="shared" si="2"/>
        <v>0</v>
      </c>
      <c r="I65" s="946">
        <v>0</v>
      </c>
      <c r="J65" s="946">
        <f t="shared" si="1"/>
        <v>0</v>
      </c>
      <c r="K65" s="946">
        <v>0</v>
      </c>
      <c r="L65" s="946">
        <f t="shared" si="3"/>
        <v>0</v>
      </c>
    </row>
    <row r="66" spans="1:12" x14ac:dyDescent="0.2">
      <c r="A66" s="944">
        <v>3015</v>
      </c>
      <c r="B66" s="936" t="s">
        <v>923</v>
      </c>
      <c r="C66" s="945">
        <v>20700000</v>
      </c>
      <c r="D66" s="946">
        <v>0</v>
      </c>
      <c r="E66" s="946">
        <f t="shared" ref="E66:E130" si="4">C66-D66</f>
        <v>20700000</v>
      </c>
      <c r="F66" s="947"/>
      <c r="G66" s="946">
        <v>0</v>
      </c>
      <c r="H66" s="946">
        <f t="shared" si="2"/>
        <v>0</v>
      </c>
      <c r="I66" s="946">
        <v>0</v>
      </c>
      <c r="J66" s="946">
        <f t="shared" ref="J66:J130" si="5">D66</f>
        <v>0</v>
      </c>
      <c r="K66" s="946">
        <v>0</v>
      </c>
      <c r="L66" s="946">
        <f t="shared" si="3"/>
        <v>0</v>
      </c>
    </row>
    <row r="67" spans="1:12" x14ac:dyDescent="0.2">
      <c r="A67" s="944">
        <v>3017</v>
      </c>
      <c r="B67" s="936" t="s">
        <v>924</v>
      </c>
      <c r="C67" s="945">
        <v>0</v>
      </c>
      <c r="D67" s="946">
        <v>0</v>
      </c>
      <c r="E67" s="946">
        <f t="shared" si="4"/>
        <v>0</v>
      </c>
      <c r="F67" s="947"/>
      <c r="G67" s="946">
        <v>232348.43</v>
      </c>
      <c r="H67" s="946">
        <f t="shared" ref="H67:H139" si="6">I67-G67</f>
        <v>0</v>
      </c>
      <c r="I67" s="946">
        <v>232348.43</v>
      </c>
      <c r="J67" s="946">
        <f t="shared" si="5"/>
        <v>0</v>
      </c>
      <c r="K67" s="946">
        <v>0</v>
      </c>
      <c r="L67" s="946">
        <f t="shared" ref="L67:L131" si="7">I67-J67-K67</f>
        <v>232348.43</v>
      </c>
    </row>
    <row r="68" spans="1:12" x14ac:dyDescent="0.2">
      <c r="A68" s="944">
        <v>3020</v>
      </c>
      <c r="B68" s="936" t="s">
        <v>925</v>
      </c>
      <c r="C68" s="945">
        <v>0</v>
      </c>
      <c r="D68" s="946">
        <v>0</v>
      </c>
      <c r="E68" s="946">
        <f t="shared" si="4"/>
        <v>0</v>
      </c>
      <c r="F68" s="947"/>
      <c r="G68" s="946">
        <v>2846626.8500000006</v>
      </c>
      <c r="H68" s="946">
        <f t="shared" si="6"/>
        <v>0</v>
      </c>
      <c r="I68" s="946">
        <v>2846626.85</v>
      </c>
      <c r="J68" s="946">
        <f t="shared" si="5"/>
        <v>0</v>
      </c>
      <c r="K68" s="946">
        <v>0</v>
      </c>
      <c r="L68" s="946">
        <f t="shared" si="7"/>
        <v>2846626.85</v>
      </c>
    </row>
    <row r="69" spans="1:12" x14ac:dyDescent="0.2">
      <c r="A69" s="944">
        <v>3021</v>
      </c>
      <c r="B69" s="936" t="s">
        <v>926</v>
      </c>
      <c r="C69" s="945">
        <v>0</v>
      </c>
      <c r="D69" s="946">
        <v>0</v>
      </c>
      <c r="E69" s="946">
        <f t="shared" si="4"/>
        <v>0</v>
      </c>
      <c r="F69" s="947"/>
      <c r="G69" s="946">
        <v>2595934.1000000006</v>
      </c>
      <c r="H69" s="946">
        <f t="shared" si="6"/>
        <v>-2595934.1000000006</v>
      </c>
      <c r="I69" s="946">
        <v>0</v>
      </c>
      <c r="J69" s="946">
        <f t="shared" si="5"/>
        <v>0</v>
      </c>
      <c r="K69" s="946">
        <v>0</v>
      </c>
      <c r="L69" s="946">
        <f t="shared" si="7"/>
        <v>0</v>
      </c>
    </row>
    <row r="70" spans="1:12" x14ac:dyDescent="0.2">
      <c r="A70" s="944">
        <v>3023</v>
      </c>
      <c r="B70" s="936" t="s">
        <v>927</v>
      </c>
      <c r="C70" s="945">
        <v>0</v>
      </c>
      <c r="D70" s="946">
        <v>0</v>
      </c>
      <c r="E70" s="946">
        <f t="shared" si="4"/>
        <v>0</v>
      </c>
      <c r="F70" s="947"/>
      <c r="G70" s="946">
        <v>33742238.390000001</v>
      </c>
      <c r="H70" s="946">
        <f t="shared" si="6"/>
        <v>-33742238.390000001</v>
      </c>
      <c r="I70" s="946">
        <v>0</v>
      </c>
      <c r="J70" s="946">
        <f t="shared" si="5"/>
        <v>0</v>
      </c>
      <c r="K70" s="946">
        <v>0</v>
      </c>
      <c r="L70" s="946">
        <f t="shared" si="7"/>
        <v>0</v>
      </c>
    </row>
    <row r="71" spans="1:12" x14ac:dyDescent="0.2">
      <c r="A71" s="944">
        <v>3024</v>
      </c>
      <c r="B71" s="936" t="s">
        <v>928</v>
      </c>
      <c r="C71" s="945">
        <v>0</v>
      </c>
      <c r="D71" s="946">
        <v>420000</v>
      </c>
      <c r="E71" s="946">
        <f t="shared" si="4"/>
        <v>-420000</v>
      </c>
      <c r="F71" s="947"/>
      <c r="G71" s="946">
        <v>3909188.9</v>
      </c>
      <c r="H71" s="946">
        <f t="shared" si="6"/>
        <v>2100000.0000000005</v>
      </c>
      <c r="I71" s="946">
        <v>6009188.9000000004</v>
      </c>
      <c r="J71" s="946">
        <f t="shared" si="5"/>
        <v>420000</v>
      </c>
      <c r="K71" s="946">
        <v>0</v>
      </c>
      <c r="L71" s="946">
        <f t="shared" si="7"/>
        <v>5589188.9000000004</v>
      </c>
    </row>
    <row r="72" spans="1:12" x14ac:dyDescent="0.2">
      <c r="A72" s="944">
        <v>3026</v>
      </c>
      <c r="B72" s="936" t="s">
        <v>929</v>
      </c>
      <c r="C72" s="945">
        <v>0</v>
      </c>
      <c r="D72" s="946">
        <v>0</v>
      </c>
      <c r="E72" s="946">
        <f t="shared" si="4"/>
        <v>0</v>
      </c>
      <c r="F72" s="947"/>
      <c r="G72" s="946">
        <v>8865434.6499999985</v>
      </c>
      <c r="H72" s="946">
        <f t="shared" si="6"/>
        <v>0</v>
      </c>
      <c r="I72" s="946">
        <v>8865434.6500000004</v>
      </c>
      <c r="J72" s="946">
        <f t="shared" si="5"/>
        <v>0</v>
      </c>
      <c r="K72" s="946">
        <v>0</v>
      </c>
      <c r="L72" s="946">
        <f t="shared" si="7"/>
        <v>8865434.6500000004</v>
      </c>
    </row>
    <row r="73" spans="1:12" x14ac:dyDescent="0.2">
      <c r="A73" s="944">
        <v>3027</v>
      </c>
      <c r="B73" s="936" t="s">
        <v>1873</v>
      </c>
      <c r="C73" s="945">
        <v>67852657.769999996</v>
      </c>
      <c r="D73" s="946">
        <v>20131388.41</v>
      </c>
      <c r="E73" s="946">
        <f t="shared" si="4"/>
        <v>47721269.359999999</v>
      </c>
      <c r="F73" s="947"/>
      <c r="G73" s="946">
        <v>20790157.77</v>
      </c>
      <c r="H73" s="946">
        <f t="shared" si="6"/>
        <v>14118750.000000004</v>
      </c>
      <c r="I73" s="946">
        <v>34908907.770000003</v>
      </c>
      <c r="J73" s="946">
        <f t="shared" si="5"/>
        <v>20131388.41</v>
      </c>
      <c r="K73" s="946">
        <v>0</v>
      </c>
      <c r="L73" s="946">
        <f t="shared" si="7"/>
        <v>14777519.360000003</v>
      </c>
    </row>
    <row r="74" spans="1:12" x14ac:dyDescent="0.2">
      <c r="A74" s="944">
        <v>3028</v>
      </c>
      <c r="B74" s="936" t="s">
        <v>930</v>
      </c>
      <c r="C74" s="945">
        <v>0</v>
      </c>
      <c r="D74" s="946">
        <v>0</v>
      </c>
      <c r="E74" s="946">
        <f t="shared" si="4"/>
        <v>0</v>
      </c>
      <c r="F74" s="947"/>
      <c r="G74" s="946">
        <v>1893469</v>
      </c>
      <c r="H74" s="946">
        <f t="shared" si="6"/>
        <v>0</v>
      </c>
      <c r="I74" s="946">
        <v>1893469</v>
      </c>
      <c r="J74" s="946">
        <f t="shared" si="5"/>
        <v>0</v>
      </c>
      <c r="K74" s="946">
        <v>0</v>
      </c>
      <c r="L74" s="946">
        <f t="shared" si="7"/>
        <v>1893469</v>
      </c>
    </row>
    <row r="75" spans="1:12" x14ac:dyDescent="0.2">
      <c r="A75" s="944">
        <v>3030</v>
      </c>
      <c r="B75" s="936" t="s">
        <v>931</v>
      </c>
      <c r="C75" s="945">
        <v>0</v>
      </c>
      <c r="D75" s="946">
        <v>0</v>
      </c>
      <c r="E75" s="946">
        <f t="shared" si="4"/>
        <v>0</v>
      </c>
      <c r="F75" s="947"/>
      <c r="G75" s="946">
        <v>1718429.4</v>
      </c>
      <c r="H75" s="946">
        <f t="shared" si="6"/>
        <v>0</v>
      </c>
      <c r="I75" s="946">
        <v>1718429.4</v>
      </c>
      <c r="J75" s="946">
        <f t="shared" si="5"/>
        <v>0</v>
      </c>
      <c r="K75" s="946">
        <v>0</v>
      </c>
      <c r="L75" s="946">
        <f t="shared" si="7"/>
        <v>1718429.4</v>
      </c>
    </row>
    <row r="76" spans="1:12" x14ac:dyDescent="0.2">
      <c r="A76" s="944">
        <v>3031</v>
      </c>
      <c r="B76" s="936" t="s">
        <v>932</v>
      </c>
      <c r="C76" s="945">
        <v>8938000</v>
      </c>
      <c r="D76" s="946">
        <v>148000</v>
      </c>
      <c r="E76" s="946">
        <f t="shared" si="4"/>
        <v>8790000</v>
      </c>
      <c r="F76" s="947"/>
      <c r="G76" s="946">
        <v>7026400</v>
      </c>
      <c r="H76" s="946">
        <f t="shared" si="6"/>
        <v>740000</v>
      </c>
      <c r="I76" s="946">
        <v>7766400</v>
      </c>
      <c r="J76" s="946">
        <f t="shared" si="5"/>
        <v>148000</v>
      </c>
      <c r="K76" s="946">
        <v>0</v>
      </c>
      <c r="L76" s="946">
        <f t="shared" si="7"/>
        <v>7618400</v>
      </c>
    </row>
    <row r="77" spans="1:12" x14ac:dyDescent="0.2">
      <c r="A77" s="944">
        <v>3032</v>
      </c>
      <c r="B77" s="936" t="s">
        <v>933</v>
      </c>
      <c r="C77" s="945">
        <v>8003174.4000000004</v>
      </c>
      <c r="D77" s="946">
        <v>887125.5</v>
      </c>
      <c r="E77" s="946">
        <f t="shared" si="4"/>
        <v>7116048.9000000004</v>
      </c>
      <c r="F77" s="947"/>
      <c r="G77" s="946">
        <v>1826150.3999999999</v>
      </c>
      <c r="H77" s="946">
        <f t="shared" si="6"/>
        <v>518400</v>
      </c>
      <c r="I77" s="946">
        <v>2344550.3999999999</v>
      </c>
      <c r="J77" s="946">
        <f t="shared" si="5"/>
        <v>887125.5</v>
      </c>
      <c r="K77" s="946">
        <v>0</v>
      </c>
      <c r="L77" s="946">
        <f t="shared" si="7"/>
        <v>1457424.9</v>
      </c>
    </row>
    <row r="78" spans="1:12" x14ac:dyDescent="0.2">
      <c r="A78" s="944">
        <v>3033</v>
      </c>
      <c r="B78" s="936" t="s">
        <v>934</v>
      </c>
      <c r="C78" s="945">
        <v>26500000</v>
      </c>
      <c r="D78" s="946">
        <v>13460630.91</v>
      </c>
      <c r="E78" s="946">
        <f t="shared" si="4"/>
        <v>13039369.09</v>
      </c>
      <c r="F78" s="947"/>
      <c r="G78" s="946">
        <v>0</v>
      </c>
      <c r="H78" s="946">
        <f t="shared" si="6"/>
        <v>10070845.289999999</v>
      </c>
      <c r="I78" s="946">
        <v>10070845.289999999</v>
      </c>
      <c r="J78" s="946">
        <f t="shared" si="5"/>
        <v>13460630.91</v>
      </c>
      <c r="K78" s="946">
        <v>0</v>
      </c>
      <c r="L78" s="946">
        <f t="shared" si="7"/>
        <v>-3389785.620000001</v>
      </c>
    </row>
    <row r="79" spans="1:12" x14ac:dyDescent="0.2">
      <c r="A79" s="944">
        <v>3034</v>
      </c>
      <c r="B79" s="936" t="s">
        <v>935</v>
      </c>
      <c r="C79" s="945">
        <v>17798072.350000001</v>
      </c>
      <c r="D79" s="946">
        <v>774800.65</v>
      </c>
      <c r="E79" s="946">
        <f t="shared" si="4"/>
        <v>17023271.700000003</v>
      </c>
      <c r="F79" s="947"/>
      <c r="G79" s="946">
        <v>10758664</v>
      </c>
      <c r="H79" s="946">
        <f t="shared" si="6"/>
        <v>7039000</v>
      </c>
      <c r="I79" s="946">
        <v>17797664</v>
      </c>
      <c r="J79" s="946">
        <f t="shared" si="5"/>
        <v>774800.65</v>
      </c>
      <c r="K79" s="946">
        <v>0</v>
      </c>
      <c r="L79" s="946">
        <f t="shared" si="7"/>
        <v>17022863.350000001</v>
      </c>
    </row>
    <row r="80" spans="1:12" x14ac:dyDescent="0.2">
      <c r="A80" s="944">
        <v>3035</v>
      </c>
      <c r="B80" s="936" t="s">
        <v>936</v>
      </c>
      <c r="C80" s="945">
        <v>61440000</v>
      </c>
      <c r="D80" s="946">
        <v>34897855.68</v>
      </c>
      <c r="E80" s="946">
        <f t="shared" si="4"/>
        <v>26542144.32</v>
      </c>
      <c r="F80" s="947"/>
      <c r="G80" s="946">
        <v>10240000</v>
      </c>
      <c r="H80" s="946">
        <f t="shared" si="6"/>
        <v>32000000</v>
      </c>
      <c r="I80" s="946">
        <v>42240000</v>
      </c>
      <c r="J80" s="946">
        <f t="shared" si="5"/>
        <v>34897855.68</v>
      </c>
      <c r="K80" s="946">
        <v>0</v>
      </c>
      <c r="L80" s="946">
        <f t="shared" si="7"/>
        <v>7342144.3200000003</v>
      </c>
    </row>
    <row r="81" spans="1:12" x14ac:dyDescent="0.2">
      <c r="A81" s="944">
        <v>3036</v>
      </c>
      <c r="B81" s="936" t="s">
        <v>4327</v>
      </c>
      <c r="C81" s="945">
        <v>63516500</v>
      </c>
      <c r="D81" s="946">
        <v>14578858.25</v>
      </c>
      <c r="E81" s="946">
        <f t="shared" si="4"/>
        <v>48937641.75</v>
      </c>
      <c r="F81" s="947"/>
      <c r="G81" s="946">
        <v>0</v>
      </c>
      <c r="H81" s="946">
        <f t="shared" si="6"/>
        <v>32375000</v>
      </c>
      <c r="I81" s="946">
        <v>32375000</v>
      </c>
      <c r="J81" s="946">
        <f t="shared" si="5"/>
        <v>14578858.25</v>
      </c>
      <c r="K81" s="946">
        <v>0</v>
      </c>
      <c r="L81" s="946">
        <f t="shared" si="7"/>
        <v>17796141.75</v>
      </c>
    </row>
    <row r="82" spans="1:12" x14ac:dyDescent="0.2">
      <c r="A82" s="944">
        <v>3037</v>
      </c>
      <c r="B82" s="936" t="s">
        <v>4328</v>
      </c>
      <c r="C82" s="945">
        <v>32000000</v>
      </c>
      <c r="D82" s="946">
        <v>11431596.939999999</v>
      </c>
      <c r="E82" s="946">
        <f t="shared" si="4"/>
        <v>20568403.060000002</v>
      </c>
      <c r="F82" s="947"/>
      <c r="G82" s="946">
        <v>0</v>
      </c>
      <c r="H82" s="946">
        <f t="shared" si="6"/>
        <v>7000000</v>
      </c>
      <c r="I82" s="946">
        <v>7000000</v>
      </c>
      <c r="J82" s="946">
        <f t="shared" si="5"/>
        <v>11431596.939999999</v>
      </c>
      <c r="K82" s="946">
        <v>0</v>
      </c>
      <c r="L82" s="946">
        <f t="shared" si="7"/>
        <v>-4431596.9399999995</v>
      </c>
    </row>
    <row r="83" spans="1:12" ht="25.5" x14ac:dyDescent="0.2">
      <c r="A83" s="944">
        <v>3038</v>
      </c>
      <c r="B83" s="936" t="s">
        <v>4329</v>
      </c>
      <c r="C83" s="945">
        <v>0</v>
      </c>
      <c r="D83" s="946">
        <v>0</v>
      </c>
      <c r="E83" s="946">
        <f t="shared" si="4"/>
        <v>0</v>
      </c>
      <c r="F83" s="947"/>
      <c r="G83" s="946">
        <v>0</v>
      </c>
      <c r="H83" s="946">
        <f t="shared" si="6"/>
        <v>2714368.29</v>
      </c>
      <c r="I83" s="946">
        <v>2714368.29</v>
      </c>
      <c r="J83" s="946">
        <f t="shared" si="5"/>
        <v>0</v>
      </c>
      <c r="K83" s="946">
        <v>0</v>
      </c>
      <c r="L83" s="946">
        <f t="shared" si="7"/>
        <v>2714368.29</v>
      </c>
    </row>
    <row r="84" spans="1:12" x14ac:dyDescent="0.2">
      <c r="A84" s="944">
        <v>3040</v>
      </c>
      <c r="B84" s="936" t="s">
        <v>4330</v>
      </c>
      <c r="C84" s="945">
        <v>12250431.6</v>
      </c>
      <c r="D84" s="946">
        <v>0</v>
      </c>
      <c r="E84" s="946">
        <f t="shared" si="4"/>
        <v>12250431.6</v>
      </c>
      <c r="F84" s="947"/>
      <c r="G84" s="946">
        <v>0</v>
      </c>
      <c r="H84" s="946">
        <f t="shared" si="6"/>
        <v>6125215.7999999998</v>
      </c>
      <c r="I84" s="946">
        <v>6125215.7999999998</v>
      </c>
      <c r="J84" s="946">
        <f t="shared" si="5"/>
        <v>0</v>
      </c>
      <c r="K84" s="946">
        <v>0</v>
      </c>
      <c r="L84" s="946">
        <f t="shared" si="7"/>
        <v>6125215.7999999998</v>
      </c>
    </row>
    <row r="85" spans="1:12" x14ac:dyDescent="0.2">
      <c r="A85" s="944">
        <v>2701</v>
      </c>
      <c r="B85" s="936" t="s">
        <v>937</v>
      </c>
      <c r="C85" s="945">
        <v>0</v>
      </c>
      <c r="D85" s="946">
        <v>0</v>
      </c>
      <c r="E85" s="946">
        <f t="shared" si="4"/>
        <v>0</v>
      </c>
      <c r="F85" s="947"/>
      <c r="G85" s="946">
        <v>17975583.489999998</v>
      </c>
      <c r="H85" s="946">
        <f t="shared" si="6"/>
        <v>-1.9999999552965164E-2</v>
      </c>
      <c r="I85" s="946">
        <v>17975583.469999999</v>
      </c>
      <c r="J85" s="946">
        <f t="shared" si="5"/>
        <v>0</v>
      </c>
      <c r="K85" s="946">
        <v>0</v>
      </c>
      <c r="L85" s="946">
        <f t="shared" si="7"/>
        <v>17975583.469999999</v>
      </c>
    </row>
    <row r="86" spans="1:12" x14ac:dyDescent="0.2">
      <c r="A86" s="944">
        <v>2704</v>
      </c>
      <c r="B86" s="936" t="s">
        <v>938</v>
      </c>
      <c r="C86" s="945">
        <v>0</v>
      </c>
      <c r="D86" s="946">
        <v>0</v>
      </c>
      <c r="E86" s="946">
        <f t="shared" si="4"/>
        <v>0</v>
      </c>
      <c r="F86" s="947"/>
      <c r="G86" s="946">
        <v>894194.34</v>
      </c>
      <c r="H86" s="946">
        <f t="shared" si="6"/>
        <v>0</v>
      </c>
      <c r="I86" s="946">
        <v>894194.34</v>
      </c>
      <c r="J86" s="946">
        <f t="shared" si="5"/>
        <v>0</v>
      </c>
      <c r="K86" s="946">
        <v>0</v>
      </c>
      <c r="L86" s="946">
        <f t="shared" si="7"/>
        <v>894194.34</v>
      </c>
    </row>
    <row r="87" spans="1:12" ht="25.5" x14ac:dyDescent="0.2">
      <c r="A87" s="944">
        <v>2705</v>
      </c>
      <c r="B87" s="936" t="s">
        <v>4331</v>
      </c>
      <c r="C87" s="945">
        <v>40198400</v>
      </c>
      <c r="D87" s="946">
        <v>0</v>
      </c>
      <c r="E87" s="946">
        <f t="shared" si="4"/>
        <v>40198400</v>
      </c>
      <c r="F87" s="947"/>
      <c r="G87" s="946">
        <v>0</v>
      </c>
      <c r="H87" s="946">
        <f t="shared" si="6"/>
        <v>0</v>
      </c>
      <c r="I87" s="946">
        <v>0</v>
      </c>
      <c r="J87" s="946">
        <f t="shared" si="5"/>
        <v>0</v>
      </c>
      <c r="K87" s="946">
        <v>0</v>
      </c>
      <c r="L87" s="946">
        <f t="shared" si="7"/>
        <v>0</v>
      </c>
    </row>
    <row r="88" spans="1:12" x14ac:dyDescent="0.2">
      <c r="A88" s="944">
        <v>2750</v>
      </c>
      <c r="B88" s="936" t="s">
        <v>939</v>
      </c>
      <c r="C88" s="945">
        <v>0</v>
      </c>
      <c r="D88" s="946">
        <v>20503.650000000001</v>
      </c>
      <c r="E88" s="946">
        <f t="shared" si="4"/>
        <v>-20503.650000000001</v>
      </c>
      <c r="F88" s="947"/>
      <c r="G88" s="946">
        <v>3119866.8100000005</v>
      </c>
      <c r="H88" s="946">
        <f t="shared" si="6"/>
        <v>0</v>
      </c>
      <c r="I88" s="946">
        <v>3119866.81</v>
      </c>
      <c r="J88" s="946">
        <f t="shared" si="5"/>
        <v>20503.650000000001</v>
      </c>
      <c r="K88" s="946">
        <v>0</v>
      </c>
      <c r="L88" s="946">
        <f t="shared" si="7"/>
        <v>3099363.16</v>
      </c>
    </row>
    <row r="89" spans="1:12" x14ac:dyDescent="0.2">
      <c r="A89" s="944">
        <v>2752</v>
      </c>
      <c r="B89" s="936" t="s">
        <v>940</v>
      </c>
      <c r="C89" s="945">
        <v>77471524.5</v>
      </c>
      <c r="D89" s="946">
        <v>32191718.059999999</v>
      </c>
      <c r="E89" s="946">
        <f t="shared" si="4"/>
        <v>45279806.439999998</v>
      </c>
      <c r="F89" s="947"/>
      <c r="G89" s="946">
        <v>0</v>
      </c>
      <c r="H89" s="946">
        <f t="shared" si="6"/>
        <v>37514659.789999999</v>
      </c>
      <c r="I89" s="946">
        <v>37514659.789999999</v>
      </c>
      <c r="J89" s="946">
        <f t="shared" si="5"/>
        <v>32191718.059999999</v>
      </c>
      <c r="K89" s="946">
        <v>2548746</v>
      </c>
      <c r="L89" s="946">
        <f t="shared" si="7"/>
        <v>2774195.7300000004</v>
      </c>
    </row>
    <row r="90" spans="1:12" x14ac:dyDescent="0.2">
      <c r="A90" s="944">
        <v>2753</v>
      </c>
      <c r="B90" s="936" t="s">
        <v>941</v>
      </c>
      <c r="C90" s="945">
        <v>232612695</v>
      </c>
      <c r="D90" s="946">
        <v>219647077.65000001</v>
      </c>
      <c r="E90" s="946">
        <f t="shared" si="4"/>
        <v>12965617.349999994</v>
      </c>
      <c r="F90" s="947"/>
      <c r="G90" s="946">
        <v>25980770.919999987</v>
      </c>
      <c r="H90" s="946">
        <f t="shared" si="6"/>
        <v>232612695</v>
      </c>
      <c r="I90" s="946">
        <v>258593465.91999999</v>
      </c>
      <c r="J90" s="946">
        <f t="shared" si="5"/>
        <v>219647077.65000001</v>
      </c>
      <c r="K90" s="946">
        <v>12965617.35</v>
      </c>
      <c r="L90" s="946">
        <f t="shared" si="7"/>
        <v>25980770.919999979</v>
      </c>
    </row>
    <row r="91" spans="1:12" x14ac:dyDescent="0.2">
      <c r="A91" s="944">
        <v>2754</v>
      </c>
      <c r="B91" s="936" t="s">
        <v>942</v>
      </c>
      <c r="C91" s="945">
        <v>0</v>
      </c>
      <c r="D91" s="946">
        <v>0</v>
      </c>
      <c r="E91" s="946">
        <f t="shared" si="4"/>
        <v>0</v>
      </c>
      <c r="F91" s="947"/>
      <c r="G91" s="946">
        <v>446513098.36000001</v>
      </c>
      <c r="H91" s="946">
        <f t="shared" si="6"/>
        <v>0</v>
      </c>
      <c r="I91" s="946">
        <v>446513098.36000001</v>
      </c>
      <c r="J91" s="946">
        <f t="shared" si="5"/>
        <v>0</v>
      </c>
      <c r="K91" s="946">
        <v>0</v>
      </c>
      <c r="L91" s="946">
        <f t="shared" si="7"/>
        <v>446513098.36000001</v>
      </c>
    </row>
    <row r="92" spans="1:12" x14ac:dyDescent="0.2">
      <c r="A92" s="944">
        <v>2756</v>
      </c>
      <c r="B92" s="936" t="s">
        <v>943</v>
      </c>
      <c r="C92" s="945">
        <v>15864493</v>
      </c>
      <c r="D92" s="946">
        <v>116990</v>
      </c>
      <c r="E92" s="946">
        <f t="shared" si="4"/>
        <v>15747503</v>
      </c>
      <c r="F92" s="947"/>
      <c r="G92" s="946">
        <v>15817975.25</v>
      </c>
      <c r="H92" s="946">
        <f t="shared" si="6"/>
        <v>0</v>
      </c>
      <c r="I92" s="946">
        <v>15817975.25</v>
      </c>
      <c r="J92" s="946">
        <f t="shared" si="5"/>
        <v>116990</v>
      </c>
      <c r="K92" s="946">
        <v>0</v>
      </c>
      <c r="L92" s="946">
        <f t="shared" si="7"/>
        <v>15700985.25</v>
      </c>
    </row>
    <row r="93" spans="1:12" x14ac:dyDescent="0.2">
      <c r="A93" s="944">
        <v>2766</v>
      </c>
      <c r="B93" s="936" t="s">
        <v>944</v>
      </c>
      <c r="C93" s="945">
        <v>23500000</v>
      </c>
      <c r="D93" s="946">
        <v>1783274.15</v>
      </c>
      <c r="E93" s="946">
        <f t="shared" si="4"/>
        <v>21716725.850000001</v>
      </c>
      <c r="F93" s="947"/>
      <c r="G93" s="946">
        <v>12607562.260000002</v>
      </c>
      <c r="H93" s="946">
        <f t="shared" si="6"/>
        <v>5218400</v>
      </c>
      <c r="I93" s="946">
        <v>17825962.260000002</v>
      </c>
      <c r="J93" s="946">
        <f t="shared" si="5"/>
        <v>1783274.15</v>
      </c>
      <c r="K93" s="946">
        <v>0</v>
      </c>
      <c r="L93" s="946">
        <f t="shared" si="7"/>
        <v>16042688.110000001</v>
      </c>
    </row>
    <row r="94" spans="1:12" x14ac:dyDescent="0.2">
      <c r="A94" s="944">
        <v>2771</v>
      </c>
      <c r="B94" s="936" t="s">
        <v>4332</v>
      </c>
      <c r="C94" s="945">
        <v>211165090.66999999</v>
      </c>
      <c r="D94" s="946">
        <v>3699910.01</v>
      </c>
      <c r="E94" s="946">
        <f t="shared" si="4"/>
        <v>207465180.66</v>
      </c>
      <c r="F94" s="947"/>
      <c r="G94" s="946">
        <v>139165090.66999999</v>
      </c>
      <c r="H94" s="946">
        <f t="shared" si="6"/>
        <v>19858630.780000001</v>
      </c>
      <c r="I94" s="946">
        <v>159023721.44999999</v>
      </c>
      <c r="J94" s="946">
        <f t="shared" si="5"/>
        <v>3699910.01</v>
      </c>
      <c r="K94" s="946">
        <v>0</v>
      </c>
      <c r="L94" s="946">
        <f t="shared" si="7"/>
        <v>155323811.44</v>
      </c>
    </row>
    <row r="95" spans="1:12" x14ac:dyDescent="0.2">
      <c r="A95" s="944">
        <v>2772</v>
      </c>
      <c r="B95" s="936" t="s">
        <v>1891</v>
      </c>
      <c r="C95" s="945">
        <v>677811220</v>
      </c>
      <c r="D95" s="946">
        <v>68537955.180000007</v>
      </c>
      <c r="E95" s="946">
        <f t="shared" si="4"/>
        <v>609273264.81999993</v>
      </c>
      <c r="F95" s="947"/>
      <c r="G95" s="946">
        <v>375960532.30000001</v>
      </c>
      <c r="H95" s="946">
        <f t="shared" si="6"/>
        <v>33196185.779999971</v>
      </c>
      <c r="I95" s="946">
        <v>409156718.07999998</v>
      </c>
      <c r="J95" s="946">
        <f t="shared" si="5"/>
        <v>68537955.180000007</v>
      </c>
      <c r="K95" s="946">
        <v>16273220</v>
      </c>
      <c r="L95" s="946">
        <f t="shared" si="7"/>
        <v>324345542.89999998</v>
      </c>
    </row>
    <row r="96" spans="1:12" x14ac:dyDescent="0.2">
      <c r="A96" s="944">
        <v>2775</v>
      </c>
      <c r="B96" s="936" t="s">
        <v>945</v>
      </c>
      <c r="C96" s="945">
        <v>256970706.36000001</v>
      </c>
      <c r="D96" s="946">
        <v>123178713.02</v>
      </c>
      <c r="E96" s="946">
        <f t="shared" si="4"/>
        <v>133791993.34000002</v>
      </c>
      <c r="F96" s="947"/>
      <c r="G96" s="946">
        <v>55098268.960000001</v>
      </c>
      <c r="H96" s="946">
        <f t="shared" si="6"/>
        <v>174272437.40000001</v>
      </c>
      <c r="I96" s="946">
        <v>229370706.36000001</v>
      </c>
      <c r="J96" s="946">
        <f t="shared" si="5"/>
        <v>123178713.02</v>
      </c>
      <c r="K96" s="946">
        <v>8754767.4000000004</v>
      </c>
      <c r="L96" s="946">
        <f t="shared" si="7"/>
        <v>97437225.940000013</v>
      </c>
    </row>
    <row r="97" spans="1:12" x14ac:dyDescent="0.2">
      <c r="A97" s="944">
        <v>2776</v>
      </c>
      <c r="B97" s="936" t="s">
        <v>1894</v>
      </c>
      <c r="C97" s="945">
        <v>52170703.609999999</v>
      </c>
      <c r="D97" s="946">
        <v>7119217.7000000002</v>
      </c>
      <c r="E97" s="946">
        <f t="shared" si="4"/>
        <v>45051485.909999996</v>
      </c>
      <c r="F97" s="947"/>
      <c r="G97" s="946">
        <v>970703.6099999994</v>
      </c>
      <c r="H97" s="946">
        <f t="shared" si="6"/>
        <v>12800000</v>
      </c>
      <c r="I97" s="946">
        <v>13770703.609999999</v>
      </c>
      <c r="J97" s="946">
        <f t="shared" si="5"/>
        <v>7119217.7000000002</v>
      </c>
      <c r="K97" s="946">
        <v>3300000</v>
      </c>
      <c r="L97" s="946">
        <f t="shared" si="7"/>
        <v>3351485.9099999992</v>
      </c>
    </row>
    <row r="98" spans="1:12" x14ac:dyDescent="0.2">
      <c r="A98" s="944">
        <v>2777</v>
      </c>
      <c r="B98" s="936" t="s">
        <v>946</v>
      </c>
      <c r="C98" s="945">
        <v>7750000</v>
      </c>
      <c r="D98" s="946">
        <v>3750000</v>
      </c>
      <c r="E98" s="946">
        <f t="shared" si="4"/>
        <v>4000000</v>
      </c>
      <c r="F98" s="947"/>
      <c r="G98" s="946">
        <v>7189154.1000000015</v>
      </c>
      <c r="H98" s="946">
        <f t="shared" si="6"/>
        <v>3999999.9999999981</v>
      </c>
      <c r="I98" s="946">
        <v>11189154.1</v>
      </c>
      <c r="J98" s="946">
        <f t="shared" si="5"/>
        <v>3750000</v>
      </c>
      <c r="K98" s="946">
        <v>4000000</v>
      </c>
      <c r="L98" s="946">
        <f t="shared" si="7"/>
        <v>3439154.0999999996</v>
      </c>
    </row>
    <row r="99" spans="1:12" x14ac:dyDescent="0.2">
      <c r="A99" s="944">
        <v>2779</v>
      </c>
      <c r="B99" s="936" t="s">
        <v>1897</v>
      </c>
      <c r="C99" s="945">
        <v>5394976.4199999999</v>
      </c>
      <c r="D99" s="946">
        <v>868364</v>
      </c>
      <c r="E99" s="946">
        <f t="shared" si="4"/>
        <v>4526612.42</v>
      </c>
      <c r="F99" s="947"/>
      <c r="G99" s="946">
        <v>5394976.4199999981</v>
      </c>
      <c r="H99" s="946">
        <f t="shared" si="6"/>
        <v>0</v>
      </c>
      <c r="I99" s="946">
        <v>5394976.4199999999</v>
      </c>
      <c r="J99" s="946">
        <f t="shared" si="5"/>
        <v>868364</v>
      </c>
      <c r="K99" s="946">
        <v>0</v>
      </c>
      <c r="L99" s="946">
        <f t="shared" si="7"/>
        <v>4526612.42</v>
      </c>
    </row>
    <row r="100" spans="1:12" x14ac:dyDescent="0.2">
      <c r="A100" s="944">
        <v>2780</v>
      </c>
      <c r="B100" s="936" t="s">
        <v>947</v>
      </c>
      <c r="C100" s="945">
        <v>8109554.8799999999</v>
      </c>
      <c r="D100" s="946">
        <v>2852419.29</v>
      </c>
      <c r="E100" s="946">
        <f t="shared" si="4"/>
        <v>5257135.59</v>
      </c>
      <c r="F100" s="947"/>
      <c r="G100" s="946">
        <v>303120.60999999987</v>
      </c>
      <c r="H100" s="946">
        <f t="shared" si="6"/>
        <v>10110986.130000001</v>
      </c>
      <c r="I100" s="946">
        <v>10414106.74</v>
      </c>
      <c r="J100" s="946">
        <f t="shared" si="5"/>
        <v>2852419.29</v>
      </c>
      <c r="K100" s="946">
        <v>0</v>
      </c>
      <c r="L100" s="946">
        <f t="shared" si="7"/>
        <v>7561687.4500000002</v>
      </c>
    </row>
    <row r="101" spans="1:12" x14ac:dyDescent="0.2">
      <c r="A101" s="944">
        <v>2781</v>
      </c>
      <c r="B101" s="936" t="s">
        <v>948</v>
      </c>
      <c r="C101" s="945">
        <v>29320000</v>
      </c>
      <c r="D101" s="946">
        <v>11543650.6</v>
      </c>
      <c r="E101" s="946">
        <f t="shared" si="4"/>
        <v>17776349.399999999</v>
      </c>
      <c r="F101" s="947"/>
      <c r="G101" s="946">
        <v>11600000</v>
      </c>
      <c r="H101" s="946">
        <f t="shared" si="6"/>
        <v>5320000</v>
      </c>
      <c r="I101" s="946">
        <v>16920000</v>
      </c>
      <c r="J101" s="946">
        <f t="shared" si="5"/>
        <v>11543650.6</v>
      </c>
      <c r="K101" s="946">
        <v>0</v>
      </c>
      <c r="L101" s="946">
        <f t="shared" si="7"/>
        <v>5376349.4000000004</v>
      </c>
    </row>
    <row r="102" spans="1:12" x14ac:dyDescent="0.2">
      <c r="A102" s="944">
        <v>2782</v>
      </c>
      <c r="B102" s="936" t="s">
        <v>1901</v>
      </c>
      <c r="C102" s="945">
        <v>1308454.49</v>
      </c>
      <c r="D102" s="946">
        <v>1174976.8600000001</v>
      </c>
      <c r="E102" s="946">
        <f t="shared" si="4"/>
        <v>133477.62999999989</v>
      </c>
      <c r="F102" s="947"/>
      <c r="G102" s="946">
        <v>1308454.4900000002</v>
      </c>
      <c r="H102" s="946">
        <f t="shared" si="6"/>
        <v>0</v>
      </c>
      <c r="I102" s="946">
        <v>1308454.49</v>
      </c>
      <c r="J102" s="946">
        <f t="shared" si="5"/>
        <v>1174976.8600000001</v>
      </c>
      <c r="K102" s="946">
        <v>0</v>
      </c>
      <c r="L102" s="946">
        <f t="shared" si="7"/>
        <v>133477.62999999989</v>
      </c>
    </row>
    <row r="103" spans="1:12" x14ac:dyDescent="0.2">
      <c r="A103" s="944">
        <v>2784</v>
      </c>
      <c r="B103" s="936" t="s">
        <v>1903</v>
      </c>
      <c r="C103" s="945">
        <v>169200000</v>
      </c>
      <c r="D103" s="946">
        <v>64546500</v>
      </c>
      <c r="E103" s="946">
        <f t="shared" si="4"/>
        <v>104653500</v>
      </c>
      <c r="F103" s="947"/>
      <c r="G103" s="946">
        <v>108527898.65000001</v>
      </c>
      <c r="H103" s="946">
        <f t="shared" si="6"/>
        <v>104395000</v>
      </c>
      <c r="I103" s="946">
        <v>212922898.65000001</v>
      </c>
      <c r="J103" s="946">
        <f t="shared" si="5"/>
        <v>64546500</v>
      </c>
      <c r="K103" s="946">
        <v>0</v>
      </c>
      <c r="L103" s="946">
        <f t="shared" si="7"/>
        <v>148376398.65000001</v>
      </c>
    </row>
    <row r="104" spans="1:12" x14ac:dyDescent="0.2">
      <c r="A104" s="944">
        <v>2785</v>
      </c>
      <c r="B104" s="936" t="s">
        <v>4333</v>
      </c>
      <c r="C104" s="945">
        <v>43013080</v>
      </c>
      <c r="D104" s="946">
        <v>3353297.34</v>
      </c>
      <c r="E104" s="946">
        <f t="shared" si="4"/>
        <v>39659782.659999996</v>
      </c>
      <c r="F104" s="947"/>
      <c r="G104" s="946">
        <v>34086379.200000003</v>
      </c>
      <c r="H104" s="946">
        <f t="shared" si="6"/>
        <v>0</v>
      </c>
      <c r="I104" s="946">
        <v>34086379.200000003</v>
      </c>
      <c r="J104" s="946">
        <f t="shared" si="5"/>
        <v>3353297.34</v>
      </c>
      <c r="K104" s="946">
        <v>1485000</v>
      </c>
      <c r="L104" s="946">
        <f t="shared" si="7"/>
        <v>29248081.860000003</v>
      </c>
    </row>
    <row r="105" spans="1:12" x14ac:dyDescent="0.2">
      <c r="A105" s="944">
        <v>2786</v>
      </c>
      <c r="B105" s="936" t="s">
        <v>4334</v>
      </c>
      <c r="C105" s="945">
        <v>0</v>
      </c>
      <c r="D105" s="946">
        <v>0</v>
      </c>
      <c r="E105" s="946">
        <f t="shared" si="4"/>
        <v>0</v>
      </c>
      <c r="F105" s="947"/>
      <c r="G105" s="946">
        <v>0</v>
      </c>
      <c r="H105" s="946">
        <f t="shared" si="6"/>
        <v>254642432</v>
      </c>
      <c r="I105" s="946">
        <v>254642432</v>
      </c>
      <c r="J105" s="946">
        <f t="shared" si="5"/>
        <v>0</v>
      </c>
      <c r="K105" s="946">
        <v>0</v>
      </c>
      <c r="L105" s="946">
        <f t="shared" si="7"/>
        <v>254642432</v>
      </c>
    </row>
    <row r="106" spans="1:12" x14ac:dyDescent="0.2">
      <c r="A106" s="944">
        <v>2788</v>
      </c>
      <c r="B106" s="936" t="s">
        <v>949</v>
      </c>
      <c r="C106" s="945">
        <v>18000000</v>
      </c>
      <c r="D106" s="946">
        <v>5291913.2</v>
      </c>
      <c r="E106" s="946">
        <f t="shared" si="4"/>
        <v>12708086.800000001</v>
      </c>
      <c r="F106" s="947"/>
      <c r="G106" s="946">
        <v>23562805.509999998</v>
      </c>
      <c r="H106" s="946">
        <f t="shared" si="6"/>
        <v>-17046339.159999996</v>
      </c>
      <c r="I106" s="946">
        <v>6516466.3499999996</v>
      </c>
      <c r="J106" s="946">
        <f t="shared" si="5"/>
        <v>5291913.2</v>
      </c>
      <c r="K106" s="946">
        <v>0</v>
      </c>
      <c r="L106" s="946">
        <f t="shared" si="7"/>
        <v>1224553.1499999994</v>
      </c>
    </row>
    <row r="107" spans="1:12" x14ac:dyDescent="0.2">
      <c r="A107" s="944">
        <v>2789</v>
      </c>
      <c r="B107" s="936" t="s">
        <v>4335</v>
      </c>
      <c r="C107" s="945">
        <v>16000000</v>
      </c>
      <c r="D107" s="946">
        <v>13397947.68</v>
      </c>
      <c r="E107" s="946">
        <f t="shared" si="4"/>
        <v>2602052.3200000003</v>
      </c>
      <c r="F107" s="947"/>
      <c r="G107" s="946">
        <v>0</v>
      </c>
      <c r="H107" s="946">
        <f t="shared" si="6"/>
        <v>16000000</v>
      </c>
      <c r="I107" s="946">
        <v>16000000</v>
      </c>
      <c r="J107" s="946">
        <f t="shared" si="5"/>
        <v>13397947.68</v>
      </c>
      <c r="K107" s="946">
        <v>0</v>
      </c>
      <c r="L107" s="946">
        <f t="shared" si="7"/>
        <v>2602052.3200000003</v>
      </c>
    </row>
    <row r="108" spans="1:12" ht="25.5" x14ac:dyDescent="0.2">
      <c r="A108" s="944">
        <v>2791</v>
      </c>
      <c r="B108" s="936" t="s">
        <v>950</v>
      </c>
      <c r="C108" s="945">
        <v>0</v>
      </c>
      <c r="D108" s="946">
        <v>0</v>
      </c>
      <c r="E108" s="946">
        <f t="shared" si="4"/>
        <v>0</v>
      </c>
      <c r="F108" s="947"/>
      <c r="G108" s="946">
        <v>1082342.3999999999</v>
      </c>
      <c r="H108" s="946">
        <f t="shared" si="6"/>
        <v>0</v>
      </c>
      <c r="I108" s="946">
        <v>1082342.3999999999</v>
      </c>
      <c r="J108" s="946">
        <f t="shared" si="5"/>
        <v>0</v>
      </c>
      <c r="K108" s="946">
        <v>0</v>
      </c>
      <c r="L108" s="946">
        <f t="shared" si="7"/>
        <v>1082342.3999999999</v>
      </c>
    </row>
    <row r="109" spans="1:12" x14ac:dyDescent="0.2">
      <c r="A109" s="944">
        <v>2792</v>
      </c>
      <c r="B109" s="936" t="s">
        <v>4336</v>
      </c>
      <c r="C109" s="945">
        <v>0</v>
      </c>
      <c r="D109" s="946">
        <v>0</v>
      </c>
      <c r="E109" s="946">
        <f t="shared" si="4"/>
        <v>0</v>
      </c>
      <c r="F109" s="947"/>
      <c r="G109" s="946">
        <v>0</v>
      </c>
      <c r="H109" s="946">
        <f t="shared" si="6"/>
        <v>2223463.44</v>
      </c>
      <c r="I109" s="946">
        <v>2223463.44</v>
      </c>
      <c r="J109" s="946">
        <f t="shared" si="5"/>
        <v>0</v>
      </c>
      <c r="K109" s="946">
        <v>0</v>
      </c>
      <c r="L109" s="946">
        <f t="shared" si="7"/>
        <v>2223463.44</v>
      </c>
    </row>
    <row r="110" spans="1:12" x14ac:dyDescent="0.2">
      <c r="A110" s="944">
        <v>2794</v>
      </c>
      <c r="B110" s="936" t="s">
        <v>4337</v>
      </c>
      <c r="C110" s="945">
        <v>24675000</v>
      </c>
      <c r="D110" s="946">
        <v>493500</v>
      </c>
      <c r="E110" s="946">
        <f t="shared" si="4"/>
        <v>24181500</v>
      </c>
      <c r="F110" s="947"/>
      <c r="G110" s="946">
        <v>0</v>
      </c>
      <c r="H110" s="946">
        <f t="shared" si="6"/>
        <v>2467500</v>
      </c>
      <c r="I110" s="946">
        <v>2467500</v>
      </c>
      <c r="J110" s="946">
        <f t="shared" si="5"/>
        <v>493500</v>
      </c>
      <c r="K110" s="946">
        <v>0</v>
      </c>
      <c r="L110" s="946">
        <f t="shared" si="7"/>
        <v>1974000</v>
      </c>
    </row>
    <row r="111" spans="1:12" x14ac:dyDescent="0.2">
      <c r="A111" s="944">
        <v>2795</v>
      </c>
      <c r="B111" s="936" t="s">
        <v>4338</v>
      </c>
      <c r="C111" s="945">
        <v>400000000</v>
      </c>
      <c r="D111" s="946">
        <v>0</v>
      </c>
      <c r="E111" s="946">
        <f t="shared" si="4"/>
        <v>400000000</v>
      </c>
      <c r="F111" s="947"/>
      <c r="G111" s="946">
        <v>0</v>
      </c>
      <c r="H111" s="946">
        <f t="shared" si="6"/>
        <v>0</v>
      </c>
      <c r="I111" s="946">
        <v>0</v>
      </c>
      <c r="J111" s="946">
        <f t="shared" si="5"/>
        <v>0</v>
      </c>
      <c r="K111" s="946">
        <v>0</v>
      </c>
      <c r="L111" s="946">
        <f t="shared" si="7"/>
        <v>0</v>
      </c>
    </row>
    <row r="112" spans="1:12" x14ac:dyDescent="0.2">
      <c r="A112" s="944">
        <v>2796</v>
      </c>
      <c r="B112" s="936" t="s">
        <v>4339</v>
      </c>
      <c r="C112" s="945">
        <v>13000000</v>
      </c>
      <c r="D112" s="946">
        <v>1560932.72</v>
      </c>
      <c r="E112" s="946">
        <f t="shared" si="4"/>
        <v>11439067.279999999</v>
      </c>
      <c r="F112" s="947"/>
      <c r="G112" s="946">
        <v>0</v>
      </c>
      <c r="H112" s="946">
        <f t="shared" si="6"/>
        <v>3179483.18</v>
      </c>
      <c r="I112" s="946">
        <v>3179483.18</v>
      </c>
      <c r="J112" s="946">
        <f t="shared" si="5"/>
        <v>1560932.72</v>
      </c>
      <c r="K112" s="946">
        <v>0</v>
      </c>
      <c r="L112" s="946">
        <f t="shared" si="7"/>
        <v>1618550.4600000002</v>
      </c>
    </row>
    <row r="113" spans="1:12" x14ac:dyDescent="0.2">
      <c r="A113" s="944">
        <v>3039</v>
      </c>
      <c r="B113" s="936" t="s">
        <v>4340</v>
      </c>
      <c r="C113" s="945">
        <v>15567901</v>
      </c>
      <c r="D113" s="946">
        <v>0</v>
      </c>
      <c r="E113" s="946">
        <f t="shared" si="4"/>
        <v>15567901</v>
      </c>
      <c r="F113" s="947"/>
      <c r="G113" s="946">
        <v>0</v>
      </c>
      <c r="H113" s="946">
        <f t="shared" si="6"/>
        <v>15567901</v>
      </c>
      <c r="I113" s="946">
        <v>15567901</v>
      </c>
      <c r="J113" s="946">
        <f t="shared" si="5"/>
        <v>0</v>
      </c>
      <c r="K113" s="946">
        <v>0</v>
      </c>
      <c r="L113" s="946">
        <f t="shared" si="7"/>
        <v>15567901</v>
      </c>
    </row>
    <row r="114" spans="1:12" x14ac:dyDescent="0.2">
      <c r="A114" s="944">
        <v>2821</v>
      </c>
      <c r="B114" s="936" t="s">
        <v>951</v>
      </c>
      <c r="C114" s="945">
        <v>105031750</v>
      </c>
      <c r="D114" s="946">
        <v>37414038.490000002</v>
      </c>
      <c r="E114" s="946">
        <f t="shared" si="4"/>
        <v>67617711.50999999</v>
      </c>
      <c r="F114" s="947"/>
      <c r="G114" s="946">
        <v>116844447.00999999</v>
      </c>
      <c r="H114" s="946">
        <f t="shared" si="6"/>
        <v>65573315</v>
      </c>
      <c r="I114" s="946">
        <v>182417762.00999999</v>
      </c>
      <c r="J114" s="946">
        <f t="shared" si="5"/>
        <v>37414038.490000002</v>
      </c>
      <c r="K114" s="946">
        <v>400000</v>
      </c>
      <c r="L114" s="946">
        <f t="shared" si="7"/>
        <v>144603723.51999998</v>
      </c>
    </row>
    <row r="115" spans="1:12" x14ac:dyDescent="0.2">
      <c r="A115" s="944">
        <v>2822</v>
      </c>
      <c r="B115" s="936" t="s">
        <v>952</v>
      </c>
      <c r="C115" s="945">
        <v>2590000</v>
      </c>
      <c r="D115" s="946">
        <v>652959.30000000005</v>
      </c>
      <c r="E115" s="946">
        <f t="shared" si="4"/>
        <v>1937040.7</v>
      </c>
      <c r="F115" s="947"/>
      <c r="G115" s="946">
        <v>410423.87999999989</v>
      </c>
      <c r="H115" s="946">
        <f t="shared" si="6"/>
        <v>398601.00000000012</v>
      </c>
      <c r="I115" s="946">
        <v>809024.88</v>
      </c>
      <c r="J115" s="946">
        <f t="shared" si="5"/>
        <v>652959.30000000005</v>
      </c>
      <c r="K115" s="946">
        <v>0</v>
      </c>
      <c r="L115" s="946">
        <f t="shared" si="7"/>
        <v>156065.57999999996</v>
      </c>
    </row>
    <row r="116" spans="1:12" x14ac:dyDescent="0.2">
      <c r="A116" s="944">
        <v>2823</v>
      </c>
      <c r="B116" s="936" t="s">
        <v>953</v>
      </c>
      <c r="C116" s="945">
        <v>14166984</v>
      </c>
      <c r="D116" s="946">
        <v>0</v>
      </c>
      <c r="E116" s="946">
        <f t="shared" si="4"/>
        <v>14166984</v>
      </c>
      <c r="F116" s="947"/>
      <c r="G116" s="946">
        <v>6518984.4000000004</v>
      </c>
      <c r="H116" s="946">
        <f t="shared" si="6"/>
        <v>5260120</v>
      </c>
      <c r="I116" s="946">
        <v>11779104.4</v>
      </c>
      <c r="J116" s="946">
        <f t="shared" si="5"/>
        <v>0</v>
      </c>
      <c r="K116" s="946">
        <v>0</v>
      </c>
      <c r="L116" s="946">
        <f t="shared" si="7"/>
        <v>11779104.4</v>
      </c>
    </row>
    <row r="117" spans="1:12" x14ac:dyDescent="0.2">
      <c r="A117" s="944">
        <v>2850</v>
      </c>
      <c r="B117" s="936" t="s">
        <v>954</v>
      </c>
      <c r="C117" s="945">
        <v>32842886.48</v>
      </c>
      <c r="D117" s="946">
        <v>657000</v>
      </c>
      <c r="E117" s="946">
        <f t="shared" si="4"/>
        <v>32185886.48</v>
      </c>
      <c r="F117" s="947"/>
      <c r="G117" s="946">
        <v>45672166.890000001</v>
      </c>
      <c r="H117" s="946">
        <f t="shared" si="6"/>
        <v>26322886.480000004</v>
      </c>
      <c r="I117" s="946">
        <v>71995053.370000005</v>
      </c>
      <c r="J117" s="946">
        <f t="shared" si="5"/>
        <v>657000</v>
      </c>
      <c r="K117" s="946">
        <v>25842886.48</v>
      </c>
      <c r="L117" s="946">
        <f t="shared" si="7"/>
        <v>45495166.890000001</v>
      </c>
    </row>
    <row r="118" spans="1:12" x14ac:dyDescent="0.2">
      <c r="A118" s="944">
        <v>2851</v>
      </c>
      <c r="B118" s="936" t="s">
        <v>955</v>
      </c>
      <c r="C118" s="945">
        <v>3609523.41</v>
      </c>
      <c r="D118" s="946">
        <v>5560</v>
      </c>
      <c r="E118" s="946">
        <f t="shared" si="4"/>
        <v>3603963.41</v>
      </c>
      <c r="F118" s="947"/>
      <c r="G118" s="946">
        <v>3309173.41</v>
      </c>
      <c r="H118" s="946">
        <f t="shared" si="6"/>
        <v>29800</v>
      </c>
      <c r="I118" s="946">
        <v>3338973.41</v>
      </c>
      <c r="J118" s="946">
        <f t="shared" si="5"/>
        <v>5560</v>
      </c>
      <c r="K118" s="946">
        <v>0</v>
      </c>
      <c r="L118" s="946">
        <f t="shared" si="7"/>
        <v>3333413.41</v>
      </c>
    </row>
    <row r="119" spans="1:12" x14ac:dyDescent="0.2">
      <c r="A119" s="944">
        <v>2852</v>
      </c>
      <c r="B119" s="936" t="s">
        <v>956</v>
      </c>
      <c r="C119" s="945">
        <v>11279256.970000001</v>
      </c>
      <c r="D119" s="946">
        <v>1401255</v>
      </c>
      <c r="E119" s="946">
        <f t="shared" si="4"/>
        <v>9878001.9700000007</v>
      </c>
      <c r="F119" s="947"/>
      <c r="G119" s="946">
        <v>8320856.9700000007</v>
      </c>
      <c r="H119" s="946">
        <f t="shared" si="6"/>
        <v>282000</v>
      </c>
      <c r="I119" s="946">
        <v>8602856.9700000007</v>
      </c>
      <c r="J119" s="946">
        <f t="shared" si="5"/>
        <v>1401255</v>
      </c>
      <c r="K119" s="946">
        <v>0</v>
      </c>
      <c r="L119" s="946">
        <f t="shared" si="7"/>
        <v>7201601.9700000007</v>
      </c>
    </row>
    <row r="120" spans="1:12" x14ac:dyDescent="0.2">
      <c r="A120" s="944">
        <v>2901</v>
      </c>
      <c r="B120" s="936" t="s">
        <v>957</v>
      </c>
      <c r="C120" s="945">
        <v>112460000</v>
      </c>
      <c r="D120" s="946">
        <v>19186742.949999999</v>
      </c>
      <c r="E120" s="946">
        <f t="shared" si="4"/>
        <v>93273257.049999997</v>
      </c>
      <c r="F120" s="947"/>
      <c r="G120" s="946">
        <v>64129996.790000007</v>
      </c>
      <c r="H120" s="946">
        <f t="shared" si="6"/>
        <v>15659000</v>
      </c>
      <c r="I120" s="946">
        <v>79788996.790000007</v>
      </c>
      <c r="J120" s="946">
        <f t="shared" si="5"/>
        <v>19186742.949999999</v>
      </c>
      <c r="K120" s="946">
        <v>1610000</v>
      </c>
      <c r="L120" s="946">
        <f t="shared" si="7"/>
        <v>58992253.840000004</v>
      </c>
    </row>
    <row r="121" spans="1:12" x14ac:dyDescent="0.2">
      <c r="A121" s="944">
        <v>2902</v>
      </c>
      <c r="B121" s="936" t="s">
        <v>958</v>
      </c>
      <c r="C121" s="945">
        <v>29212250</v>
      </c>
      <c r="D121" s="946">
        <v>7792286.4000000004</v>
      </c>
      <c r="E121" s="946">
        <f t="shared" si="4"/>
        <v>21419963.600000001</v>
      </c>
      <c r="F121" s="947"/>
      <c r="G121" s="946">
        <v>10080664.629999999</v>
      </c>
      <c r="H121" s="946">
        <f t="shared" si="6"/>
        <v>14496093</v>
      </c>
      <c r="I121" s="946">
        <v>24576757.629999999</v>
      </c>
      <c r="J121" s="946">
        <f t="shared" si="5"/>
        <v>7792286.4000000004</v>
      </c>
      <c r="K121" s="946">
        <v>50000</v>
      </c>
      <c r="L121" s="946">
        <f t="shared" si="7"/>
        <v>16734471.229999997</v>
      </c>
    </row>
    <row r="122" spans="1:12" x14ac:dyDescent="0.2">
      <c r="A122" s="944">
        <v>2904</v>
      </c>
      <c r="B122" s="936" t="s">
        <v>959</v>
      </c>
      <c r="C122" s="945">
        <v>0</v>
      </c>
      <c r="D122" s="946">
        <v>220</v>
      </c>
      <c r="E122" s="946">
        <f t="shared" si="4"/>
        <v>-220</v>
      </c>
      <c r="F122" s="947"/>
      <c r="G122" s="946">
        <v>2601829.21</v>
      </c>
      <c r="H122" s="946">
        <f t="shared" si="6"/>
        <v>1100</v>
      </c>
      <c r="I122" s="946">
        <v>2602929.21</v>
      </c>
      <c r="J122" s="946">
        <f t="shared" si="5"/>
        <v>220</v>
      </c>
      <c r="K122" s="946">
        <v>0</v>
      </c>
      <c r="L122" s="946">
        <f t="shared" si="7"/>
        <v>2602709.21</v>
      </c>
    </row>
    <row r="123" spans="1:12" x14ac:dyDescent="0.2">
      <c r="A123" s="944">
        <v>2905</v>
      </c>
      <c r="B123" s="936" t="s">
        <v>960</v>
      </c>
      <c r="C123" s="945">
        <v>67878854.439999998</v>
      </c>
      <c r="D123" s="946">
        <v>22812631.5</v>
      </c>
      <c r="E123" s="946">
        <f t="shared" si="4"/>
        <v>45066222.939999998</v>
      </c>
      <c r="F123" s="947"/>
      <c r="G123" s="946">
        <v>27621064.329999994</v>
      </c>
      <c r="H123" s="946">
        <f t="shared" si="6"/>
        <v>30137357.410000008</v>
      </c>
      <c r="I123" s="946">
        <v>57758421.740000002</v>
      </c>
      <c r="J123" s="946">
        <f t="shared" si="5"/>
        <v>22812631.5</v>
      </c>
      <c r="K123" s="946">
        <v>2305010.41</v>
      </c>
      <c r="L123" s="946">
        <f t="shared" si="7"/>
        <v>32640779.830000002</v>
      </c>
    </row>
    <row r="124" spans="1:12" x14ac:dyDescent="0.2">
      <c r="A124" s="944">
        <v>2906</v>
      </c>
      <c r="B124" s="936" t="s">
        <v>961</v>
      </c>
      <c r="C124" s="945">
        <v>17297732.190000001</v>
      </c>
      <c r="D124" s="946">
        <v>2653522.4</v>
      </c>
      <c r="E124" s="946">
        <f t="shared" si="4"/>
        <v>14644209.790000001</v>
      </c>
      <c r="F124" s="947"/>
      <c r="G124" s="946">
        <v>4797732.1899999995</v>
      </c>
      <c r="H124" s="946">
        <f t="shared" si="6"/>
        <v>5621532</v>
      </c>
      <c r="I124" s="946">
        <v>10419264.189999999</v>
      </c>
      <c r="J124" s="946">
        <f t="shared" si="5"/>
        <v>2653522.4</v>
      </c>
      <c r="K124" s="946">
        <v>0</v>
      </c>
      <c r="L124" s="946">
        <f t="shared" si="7"/>
        <v>7765741.7899999991</v>
      </c>
    </row>
    <row r="125" spans="1:12" x14ac:dyDescent="0.2">
      <c r="A125" s="944">
        <v>2907</v>
      </c>
      <c r="B125" s="936" t="s">
        <v>962</v>
      </c>
      <c r="C125" s="945">
        <v>0</v>
      </c>
      <c r="D125" s="946">
        <v>0</v>
      </c>
      <c r="E125" s="946">
        <f t="shared" si="4"/>
        <v>0</v>
      </c>
      <c r="F125" s="947"/>
      <c r="G125" s="946">
        <v>15649223.98</v>
      </c>
      <c r="H125" s="946">
        <f t="shared" si="6"/>
        <v>-2799831</v>
      </c>
      <c r="I125" s="946">
        <v>12849392.98</v>
      </c>
      <c r="J125" s="946">
        <f t="shared" si="5"/>
        <v>0</v>
      </c>
      <c r="K125" s="946">
        <v>0</v>
      </c>
      <c r="L125" s="946">
        <f t="shared" si="7"/>
        <v>12849392.98</v>
      </c>
    </row>
    <row r="126" spans="1:12" x14ac:dyDescent="0.2">
      <c r="A126" s="944">
        <v>2908</v>
      </c>
      <c r="B126" s="936" t="s">
        <v>963</v>
      </c>
      <c r="C126" s="945">
        <v>0</v>
      </c>
      <c r="D126" s="946">
        <v>0</v>
      </c>
      <c r="E126" s="946">
        <f t="shared" si="4"/>
        <v>0</v>
      </c>
      <c r="F126" s="947"/>
      <c r="G126" s="946">
        <v>149698.38</v>
      </c>
      <c r="H126" s="946">
        <f t="shared" si="6"/>
        <v>0</v>
      </c>
      <c r="I126" s="946">
        <v>149698.38</v>
      </c>
      <c r="J126" s="946">
        <f t="shared" si="5"/>
        <v>0</v>
      </c>
      <c r="K126" s="946">
        <v>0</v>
      </c>
      <c r="L126" s="946">
        <f t="shared" si="7"/>
        <v>149698.38</v>
      </c>
    </row>
    <row r="127" spans="1:12" x14ac:dyDescent="0.2">
      <c r="A127" s="944">
        <v>2909</v>
      </c>
      <c r="B127" s="936" t="s">
        <v>964</v>
      </c>
      <c r="C127" s="945">
        <v>7800000</v>
      </c>
      <c r="D127" s="946">
        <v>1317198.55</v>
      </c>
      <c r="E127" s="946">
        <f t="shared" si="4"/>
        <v>6482801.4500000002</v>
      </c>
      <c r="F127" s="947"/>
      <c r="G127" s="946">
        <v>3865200.7800000003</v>
      </c>
      <c r="H127" s="946">
        <f t="shared" si="6"/>
        <v>2084500</v>
      </c>
      <c r="I127" s="946">
        <v>5949700.7800000003</v>
      </c>
      <c r="J127" s="946">
        <f t="shared" si="5"/>
        <v>1317198.55</v>
      </c>
      <c r="K127" s="946">
        <v>0</v>
      </c>
      <c r="L127" s="946">
        <f t="shared" si="7"/>
        <v>4632502.2300000004</v>
      </c>
    </row>
    <row r="128" spans="1:12" x14ac:dyDescent="0.2">
      <c r="A128" s="944">
        <v>2911</v>
      </c>
      <c r="B128" s="936" t="s">
        <v>965</v>
      </c>
      <c r="C128" s="945">
        <v>0</v>
      </c>
      <c r="D128" s="946">
        <v>0</v>
      </c>
      <c r="E128" s="946">
        <f t="shared" si="4"/>
        <v>0</v>
      </c>
      <c r="F128" s="947"/>
      <c r="G128" s="946">
        <v>26409070.93</v>
      </c>
      <c r="H128" s="946">
        <f t="shared" si="6"/>
        <v>4828109</v>
      </c>
      <c r="I128" s="946">
        <v>31237179.93</v>
      </c>
      <c r="J128" s="946">
        <f t="shared" si="5"/>
        <v>0</v>
      </c>
      <c r="K128" s="946">
        <v>0</v>
      </c>
      <c r="L128" s="946">
        <f t="shared" si="7"/>
        <v>31237179.93</v>
      </c>
    </row>
    <row r="129" spans="1:12" x14ac:dyDescent="0.2">
      <c r="A129" s="944">
        <v>2912</v>
      </c>
      <c r="B129" s="936" t="s">
        <v>966</v>
      </c>
      <c r="C129" s="945">
        <v>1002916</v>
      </c>
      <c r="D129" s="946">
        <v>191725.75</v>
      </c>
      <c r="E129" s="946">
        <f t="shared" si="4"/>
        <v>811190.25</v>
      </c>
      <c r="F129" s="947"/>
      <c r="G129" s="946">
        <v>387916.52</v>
      </c>
      <c r="H129" s="946">
        <f t="shared" si="6"/>
        <v>166135</v>
      </c>
      <c r="I129" s="946">
        <v>554051.52</v>
      </c>
      <c r="J129" s="946">
        <f t="shared" si="5"/>
        <v>191725.75</v>
      </c>
      <c r="K129" s="946">
        <v>0</v>
      </c>
      <c r="L129" s="946">
        <f t="shared" si="7"/>
        <v>362325.77</v>
      </c>
    </row>
    <row r="130" spans="1:12" x14ac:dyDescent="0.2">
      <c r="A130" s="944">
        <v>2920</v>
      </c>
      <c r="B130" s="936" t="s">
        <v>967</v>
      </c>
      <c r="C130" s="945">
        <v>2854714</v>
      </c>
      <c r="D130" s="946">
        <v>301367.2</v>
      </c>
      <c r="E130" s="946">
        <f t="shared" si="4"/>
        <v>2553346.7999999998</v>
      </c>
      <c r="F130" s="947"/>
      <c r="G130" s="946">
        <v>2742241.32</v>
      </c>
      <c r="H130" s="946">
        <f t="shared" si="6"/>
        <v>1606836.0000000005</v>
      </c>
      <c r="I130" s="946">
        <v>4349077.32</v>
      </c>
      <c r="J130" s="946">
        <f t="shared" si="5"/>
        <v>301367.2</v>
      </c>
      <c r="K130" s="946">
        <v>0</v>
      </c>
      <c r="L130" s="946">
        <f t="shared" si="7"/>
        <v>4047710.12</v>
      </c>
    </row>
    <row r="131" spans="1:12" x14ac:dyDescent="0.2">
      <c r="A131" s="944">
        <v>2922</v>
      </c>
      <c r="B131" s="936" t="s">
        <v>968</v>
      </c>
      <c r="C131" s="945">
        <v>0</v>
      </c>
      <c r="D131" s="946">
        <v>0</v>
      </c>
      <c r="E131" s="946">
        <f t="shared" ref="E131:E149" si="8">C131-D131</f>
        <v>0</v>
      </c>
      <c r="F131" s="947"/>
      <c r="G131" s="946">
        <v>2619490.96</v>
      </c>
      <c r="H131" s="946">
        <f t="shared" si="6"/>
        <v>0</v>
      </c>
      <c r="I131" s="946">
        <v>2619490.96</v>
      </c>
      <c r="J131" s="946">
        <f t="shared" ref="J131:J149" si="9">D131</f>
        <v>0</v>
      </c>
      <c r="K131" s="946">
        <v>0</v>
      </c>
      <c r="L131" s="946">
        <f t="shared" si="7"/>
        <v>2619490.96</v>
      </c>
    </row>
    <row r="132" spans="1:12" x14ac:dyDescent="0.2">
      <c r="A132" s="944">
        <v>2923</v>
      </c>
      <c r="B132" s="936" t="s">
        <v>969</v>
      </c>
      <c r="C132" s="945">
        <v>32467940.5</v>
      </c>
      <c r="D132" s="946">
        <v>5276030.6500000004</v>
      </c>
      <c r="E132" s="946">
        <f t="shared" si="8"/>
        <v>27191909.850000001</v>
      </c>
      <c r="F132" s="947"/>
      <c r="G132" s="946">
        <v>13217947.329999998</v>
      </c>
      <c r="H132" s="946">
        <f t="shared" si="6"/>
        <v>13583231.5</v>
      </c>
      <c r="I132" s="946">
        <v>26801178.829999998</v>
      </c>
      <c r="J132" s="946">
        <f t="shared" si="9"/>
        <v>5276030.6500000004</v>
      </c>
      <c r="K132" s="946">
        <v>1648963.5</v>
      </c>
      <c r="L132" s="946">
        <f t="shared" ref="L132:L149" si="10">I132-J132-K132</f>
        <v>19876184.68</v>
      </c>
    </row>
    <row r="133" spans="1:12" x14ac:dyDescent="0.2">
      <c r="A133" s="944">
        <v>2925</v>
      </c>
      <c r="B133" s="936" t="s">
        <v>970</v>
      </c>
      <c r="C133" s="945">
        <v>53096500</v>
      </c>
      <c r="D133" s="946">
        <v>16664455.810000001</v>
      </c>
      <c r="E133" s="946">
        <f t="shared" si="8"/>
        <v>36432044.189999998</v>
      </c>
      <c r="F133" s="947"/>
      <c r="G133" s="946">
        <v>10994402.109999999</v>
      </c>
      <c r="H133" s="946">
        <f t="shared" si="6"/>
        <v>11581000</v>
      </c>
      <c r="I133" s="946">
        <v>22575402.109999999</v>
      </c>
      <c r="J133" s="946">
        <f t="shared" si="9"/>
        <v>16664455.810000001</v>
      </c>
      <c r="K133" s="946">
        <v>27018.5</v>
      </c>
      <c r="L133" s="946">
        <f t="shared" si="10"/>
        <v>5883927.7999999989</v>
      </c>
    </row>
    <row r="134" spans="1:12" x14ac:dyDescent="0.2">
      <c r="A134" s="944">
        <v>2940</v>
      </c>
      <c r="B134" s="936" t="s">
        <v>971</v>
      </c>
      <c r="C134" s="945">
        <v>36616000</v>
      </c>
      <c r="D134" s="946">
        <v>10006547.140000001</v>
      </c>
      <c r="E134" s="946">
        <f t="shared" si="8"/>
        <v>26609452.859999999</v>
      </c>
      <c r="F134" s="947"/>
      <c r="G134" s="946">
        <v>17752225.48</v>
      </c>
      <c r="H134" s="946">
        <f t="shared" si="6"/>
        <v>10498001.870000001</v>
      </c>
      <c r="I134" s="946">
        <v>28250227.350000001</v>
      </c>
      <c r="J134" s="946">
        <f t="shared" si="9"/>
        <v>10006547.140000001</v>
      </c>
      <c r="K134" s="946">
        <v>0</v>
      </c>
      <c r="L134" s="946">
        <f t="shared" si="10"/>
        <v>18243680.210000001</v>
      </c>
    </row>
    <row r="135" spans="1:12" ht="25.5" x14ac:dyDescent="0.2">
      <c r="A135" s="944">
        <v>2941</v>
      </c>
      <c r="B135" s="936" t="s">
        <v>972</v>
      </c>
      <c r="C135" s="945">
        <v>0</v>
      </c>
      <c r="D135" s="946">
        <v>6630</v>
      </c>
      <c r="E135" s="946">
        <f t="shared" si="8"/>
        <v>-6630</v>
      </c>
      <c r="F135" s="947"/>
      <c r="G135" s="946">
        <v>616655.30000000005</v>
      </c>
      <c r="H135" s="946">
        <f t="shared" si="6"/>
        <v>44850</v>
      </c>
      <c r="I135" s="946">
        <v>661505.30000000005</v>
      </c>
      <c r="J135" s="946">
        <f t="shared" si="9"/>
        <v>6630</v>
      </c>
      <c r="K135" s="946">
        <v>0</v>
      </c>
      <c r="L135" s="946">
        <f t="shared" si="10"/>
        <v>654875.30000000005</v>
      </c>
    </row>
    <row r="136" spans="1:12" s="948" customFormat="1" x14ac:dyDescent="0.2">
      <c r="A136" s="944">
        <v>2942</v>
      </c>
      <c r="B136" s="936" t="s">
        <v>973</v>
      </c>
      <c r="C136" s="945">
        <v>0</v>
      </c>
      <c r="D136" s="946">
        <v>0</v>
      </c>
      <c r="E136" s="946">
        <f t="shared" si="8"/>
        <v>0</v>
      </c>
      <c r="F136" s="947"/>
      <c r="G136" s="946">
        <v>8349806.3499999996</v>
      </c>
      <c r="H136" s="946">
        <f t="shared" si="6"/>
        <v>0</v>
      </c>
      <c r="I136" s="946">
        <v>8349806.3499999996</v>
      </c>
      <c r="J136" s="946">
        <f t="shared" si="9"/>
        <v>0</v>
      </c>
      <c r="K136" s="946">
        <v>0</v>
      </c>
      <c r="L136" s="946">
        <f t="shared" si="10"/>
        <v>8349806.3499999996</v>
      </c>
    </row>
    <row r="137" spans="1:12" x14ac:dyDescent="0.2">
      <c r="A137" s="944">
        <v>2943</v>
      </c>
      <c r="B137" s="936" t="s">
        <v>974</v>
      </c>
      <c r="C137" s="945">
        <v>0</v>
      </c>
      <c r="D137" s="946">
        <v>0</v>
      </c>
      <c r="E137" s="946">
        <f t="shared" si="8"/>
        <v>0</v>
      </c>
      <c r="F137" s="947"/>
      <c r="G137" s="946">
        <v>29458458.300000001</v>
      </c>
      <c r="H137" s="946">
        <f t="shared" si="6"/>
        <v>4778608.9999999963</v>
      </c>
      <c r="I137" s="946">
        <v>34237067.299999997</v>
      </c>
      <c r="J137" s="946">
        <f t="shared" si="9"/>
        <v>0</v>
      </c>
      <c r="K137" s="946">
        <v>0</v>
      </c>
      <c r="L137" s="946">
        <f t="shared" si="10"/>
        <v>34237067.299999997</v>
      </c>
    </row>
    <row r="138" spans="1:12" x14ac:dyDescent="0.2">
      <c r="A138" s="944">
        <v>2944</v>
      </c>
      <c r="B138" s="936" t="s">
        <v>975</v>
      </c>
      <c r="C138" s="945">
        <v>27101500</v>
      </c>
      <c r="D138" s="946">
        <v>12150770.65</v>
      </c>
      <c r="E138" s="946">
        <f t="shared" si="8"/>
        <v>14950729.35</v>
      </c>
      <c r="F138" s="947"/>
      <c r="G138" s="946">
        <v>73659782.980000004</v>
      </c>
      <c r="H138" s="946">
        <f t="shared" si="6"/>
        <v>5066000</v>
      </c>
      <c r="I138" s="946">
        <v>78725782.980000004</v>
      </c>
      <c r="J138" s="946">
        <f t="shared" si="9"/>
        <v>12150770.65</v>
      </c>
      <c r="K138" s="946">
        <v>1457601.51</v>
      </c>
      <c r="L138" s="946">
        <f t="shared" si="10"/>
        <v>65117410.820000008</v>
      </c>
    </row>
    <row r="139" spans="1:12" x14ac:dyDescent="0.2">
      <c r="A139" s="944">
        <v>2945</v>
      </c>
      <c r="B139" s="936" t="s">
        <v>976</v>
      </c>
      <c r="C139" s="945">
        <v>23475495</v>
      </c>
      <c r="D139" s="946">
        <v>6451039.9400000004</v>
      </c>
      <c r="E139" s="946">
        <f t="shared" si="8"/>
        <v>17024455.059999999</v>
      </c>
      <c r="F139" s="947"/>
      <c r="G139" s="946">
        <v>10127667.02</v>
      </c>
      <c r="H139" s="946">
        <f t="shared" si="6"/>
        <v>5710200</v>
      </c>
      <c r="I139" s="946">
        <v>15837867.02</v>
      </c>
      <c r="J139" s="946">
        <f t="shared" si="9"/>
        <v>6451039.9400000004</v>
      </c>
      <c r="K139" s="946">
        <v>2586400</v>
      </c>
      <c r="L139" s="946">
        <f t="shared" si="10"/>
        <v>6800427.0799999982</v>
      </c>
    </row>
    <row r="140" spans="1:12" x14ac:dyDescent="0.2">
      <c r="A140" s="944">
        <v>2946</v>
      </c>
      <c r="B140" s="936" t="s">
        <v>977</v>
      </c>
      <c r="C140" s="945">
        <v>0</v>
      </c>
      <c r="D140" s="946">
        <v>0</v>
      </c>
      <c r="E140" s="946">
        <f t="shared" si="8"/>
        <v>0</v>
      </c>
      <c r="F140" s="947"/>
      <c r="G140" s="946">
        <v>1180154.73</v>
      </c>
      <c r="H140" s="946">
        <f t="shared" ref="H140:H149" si="11">I140-G140</f>
        <v>0</v>
      </c>
      <c r="I140" s="946">
        <v>1180154.73</v>
      </c>
      <c r="J140" s="946">
        <f t="shared" si="9"/>
        <v>0</v>
      </c>
      <c r="K140" s="946">
        <v>0</v>
      </c>
      <c r="L140" s="946">
        <f t="shared" si="10"/>
        <v>1180154.73</v>
      </c>
    </row>
    <row r="141" spans="1:12" x14ac:dyDescent="0.2">
      <c r="A141" s="944">
        <v>2948</v>
      </c>
      <c r="B141" s="936" t="s">
        <v>978</v>
      </c>
      <c r="C141" s="945">
        <v>0</v>
      </c>
      <c r="D141" s="946">
        <v>0</v>
      </c>
      <c r="E141" s="946">
        <f t="shared" si="8"/>
        <v>0</v>
      </c>
      <c r="F141" s="947"/>
      <c r="G141" s="946">
        <v>29058018.870000001</v>
      </c>
      <c r="H141" s="946">
        <f t="shared" si="11"/>
        <v>2044950</v>
      </c>
      <c r="I141" s="946">
        <v>31102968.870000001</v>
      </c>
      <c r="J141" s="946">
        <f t="shared" si="9"/>
        <v>0</v>
      </c>
      <c r="K141" s="946">
        <v>0</v>
      </c>
      <c r="L141" s="946">
        <f t="shared" si="10"/>
        <v>31102968.870000001</v>
      </c>
    </row>
    <row r="142" spans="1:12" x14ac:dyDescent="0.2">
      <c r="A142" s="944">
        <v>2950</v>
      </c>
      <c r="B142" s="936" t="s">
        <v>979</v>
      </c>
      <c r="C142" s="945">
        <v>0</v>
      </c>
      <c r="D142" s="946">
        <v>574660</v>
      </c>
      <c r="E142" s="946">
        <f t="shared" si="8"/>
        <v>-574660</v>
      </c>
      <c r="F142" s="947"/>
      <c r="G142" s="946">
        <v>3448016.4</v>
      </c>
      <c r="H142" s="946">
        <f t="shared" si="11"/>
        <v>2873300.0000000005</v>
      </c>
      <c r="I142" s="946">
        <v>6321316.4000000004</v>
      </c>
      <c r="J142" s="946">
        <f t="shared" si="9"/>
        <v>574660</v>
      </c>
      <c r="K142" s="946">
        <v>0</v>
      </c>
      <c r="L142" s="946">
        <f t="shared" si="10"/>
        <v>5746656.4000000004</v>
      </c>
    </row>
    <row r="143" spans="1:12" x14ac:dyDescent="0.2">
      <c r="A143" s="944">
        <v>2951</v>
      </c>
      <c r="B143" s="936" t="s">
        <v>980</v>
      </c>
      <c r="C143" s="945">
        <v>36451633.100000001</v>
      </c>
      <c r="D143" s="946">
        <v>3045516</v>
      </c>
      <c r="E143" s="946">
        <f t="shared" si="8"/>
        <v>33406117.100000001</v>
      </c>
      <c r="F143" s="947"/>
      <c r="G143" s="946">
        <v>18954738.59</v>
      </c>
      <c r="H143" s="946">
        <f t="shared" si="11"/>
        <v>8330141.1000000015</v>
      </c>
      <c r="I143" s="946">
        <v>27284879.690000001</v>
      </c>
      <c r="J143" s="946">
        <f t="shared" si="9"/>
        <v>3045516</v>
      </c>
      <c r="K143" s="946">
        <v>4240641.0999999996</v>
      </c>
      <c r="L143" s="946">
        <f t="shared" si="10"/>
        <v>19998722.590000004</v>
      </c>
    </row>
    <row r="144" spans="1:12" x14ac:dyDescent="0.2">
      <c r="A144" s="944">
        <v>2952</v>
      </c>
      <c r="B144" s="936" t="s">
        <v>981</v>
      </c>
      <c r="C144" s="945">
        <v>0</v>
      </c>
      <c r="D144" s="946">
        <v>0</v>
      </c>
      <c r="E144" s="946">
        <f t="shared" si="8"/>
        <v>0</v>
      </c>
      <c r="F144" s="947"/>
      <c r="G144" s="946">
        <v>2657770.5099999998</v>
      </c>
      <c r="H144" s="946">
        <f t="shared" si="11"/>
        <v>0</v>
      </c>
      <c r="I144" s="946">
        <v>2657770.5099999998</v>
      </c>
      <c r="J144" s="946">
        <f t="shared" si="9"/>
        <v>0</v>
      </c>
      <c r="K144" s="946">
        <v>0</v>
      </c>
      <c r="L144" s="946">
        <f t="shared" si="10"/>
        <v>2657770.5099999998</v>
      </c>
    </row>
    <row r="145" spans="1:12" x14ac:dyDescent="0.2">
      <c r="A145" s="944">
        <v>2961</v>
      </c>
      <c r="B145" s="936" t="s">
        <v>982</v>
      </c>
      <c r="C145" s="945">
        <v>16617450</v>
      </c>
      <c r="D145" s="946">
        <v>3818319.23</v>
      </c>
      <c r="E145" s="946">
        <f t="shared" si="8"/>
        <v>12799130.77</v>
      </c>
      <c r="F145" s="947"/>
      <c r="G145" s="946">
        <v>1204762.6699999981</v>
      </c>
      <c r="H145" s="946">
        <f t="shared" si="11"/>
        <v>9517855.0000000019</v>
      </c>
      <c r="I145" s="946">
        <v>10722617.67</v>
      </c>
      <c r="J145" s="946">
        <f t="shared" si="9"/>
        <v>3818319.23</v>
      </c>
      <c r="K145" s="946">
        <v>0</v>
      </c>
      <c r="L145" s="946">
        <f t="shared" si="10"/>
        <v>6904298.4399999995</v>
      </c>
    </row>
    <row r="146" spans="1:12" x14ac:dyDescent="0.2">
      <c r="A146" s="944">
        <v>2962</v>
      </c>
      <c r="B146" s="936" t="s">
        <v>983</v>
      </c>
      <c r="C146" s="945">
        <v>13696351.91</v>
      </c>
      <c r="D146" s="946">
        <v>4093820</v>
      </c>
      <c r="E146" s="946">
        <f t="shared" si="8"/>
        <v>9602531.9100000001</v>
      </c>
      <c r="F146" s="947"/>
      <c r="G146" s="946">
        <v>6756626.7600000016</v>
      </c>
      <c r="H146" s="946">
        <f t="shared" si="11"/>
        <v>6925225.1499999985</v>
      </c>
      <c r="I146" s="946">
        <v>13681851.91</v>
      </c>
      <c r="J146" s="946">
        <f t="shared" si="9"/>
        <v>4093820</v>
      </c>
      <c r="K146" s="946">
        <v>939725.15</v>
      </c>
      <c r="L146" s="946">
        <f t="shared" si="10"/>
        <v>8648306.7599999998</v>
      </c>
    </row>
    <row r="147" spans="1:12" x14ac:dyDescent="0.2">
      <c r="A147" s="944">
        <v>2965</v>
      </c>
      <c r="B147" s="936" t="s">
        <v>984</v>
      </c>
      <c r="C147" s="945">
        <v>36119900</v>
      </c>
      <c r="D147" s="946">
        <v>14914443.050000001</v>
      </c>
      <c r="E147" s="946">
        <f t="shared" si="8"/>
        <v>21205456.949999999</v>
      </c>
      <c r="F147" s="947"/>
      <c r="G147" s="946">
        <v>19384480.859999999</v>
      </c>
      <c r="H147" s="946">
        <f t="shared" si="11"/>
        <v>7497900</v>
      </c>
      <c r="I147" s="946">
        <v>26882380.859999999</v>
      </c>
      <c r="J147" s="946">
        <f t="shared" si="9"/>
        <v>14914443.050000001</v>
      </c>
      <c r="K147" s="946">
        <v>0</v>
      </c>
      <c r="L147" s="946">
        <f t="shared" si="10"/>
        <v>11967937.809999999</v>
      </c>
    </row>
    <row r="148" spans="1:12" x14ac:dyDescent="0.2">
      <c r="A148" s="944">
        <v>2980</v>
      </c>
      <c r="B148" s="936" t="s">
        <v>985</v>
      </c>
      <c r="C148" s="945">
        <v>777600</v>
      </c>
      <c r="D148" s="946">
        <v>1591342.78</v>
      </c>
      <c r="E148" s="946">
        <f t="shared" si="8"/>
        <v>-813742.78</v>
      </c>
      <c r="F148" s="947"/>
      <c r="G148" s="946">
        <v>21359042.690000001</v>
      </c>
      <c r="H148" s="946">
        <f t="shared" si="11"/>
        <v>6730045.7599999979</v>
      </c>
      <c r="I148" s="946">
        <v>28089088.449999999</v>
      </c>
      <c r="J148" s="946">
        <f t="shared" si="9"/>
        <v>1591342.78</v>
      </c>
      <c r="K148" s="946">
        <v>0</v>
      </c>
      <c r="L148" s="946">
        <f t="shared" si="10"/>
        <v>26497745.669999998</v>
      </c>
    </row>
    <row r="149" spans="1:12" x14ac:dyDescent="0.2">
      <c r="A149" s="944">
        <v>2981</v>
      </c>
      <c r="B149" s="936" t="s">
        <v>986</v>
      </c>
      <c r="C149" s="945">
        <v>0</v>
      </c>
      <c r="D149" s="946">
        <v>0</v>
      </c>
      <c r="E149" s="946">
        <f t="shared" si="8"/>
        <v>0</v>
      </c>
      <c r="F149" s="947"/>
      <c r="G149" s="946">
        <v>36063829.119999997</v>
      </c>
      <c r="H149" s="946">
        <f t="shared" si="11"/>
        <v>6015939</v>
      </c>
      <c r="I149" s="946">
        <v>42079768.119999997</v>
      </c>
      <c r="J149" s="946">
        <f t="shared" si="9"/>
        <v>0</v>
      </c>
      <c r="K149" s="946">
        <v>0</v>
      </c>
      <c r="L149" s="946">
        <f t="shared" si="10"/>
        <v>42079768.119999997</v>
      </c>
    </row>
    <row r="150" spans="1:12" x14ac:dyDescent="0.2">
      <c r="B150" s="936"/>
      <c r="F150" s="947"/>
    </row>
    <row r="151" spans="1:12" x14ac:dyDescent="0.2">
      <c r="A151" s="949"/>
      <c r="B151" s="937" t="s">
        <v>827</v>
      </c>
      <c r="C151" s="950">
        <f>SUM(C2:C150)</f>
        <v>5922676764.9599981</v>
      </c>
      <c r="D151" s="950">
        <f>SUM(D2:D150)</f>
        <v>1485522557.3199999</v>
      </c>
      <c r="E151" s="950">
        <f>SUM(E2:E149)</f>
        <v>4437154207.6400013</v>
      </c>
      <c r="F151" s="951"/>
      <c r="G151" s="950">
        <f t="shared" ref="G151:L151" si="12">SUM(G2:G150)</f>
        <v>3495903059.130002</v>
      </c>
      <c r="H151" s="950">
        <f t="shared" si="12"/>
        <v>2141958169.6699998</v>
      </c>
      <c r="I151" s="950">
        <f>SUM(I2:I150)</f>
        <v>5637861228.7999973</v>
      </c>
      <c r="J151" s="950">
        <f t="shared" si="12"/>
        <v>1485522557.3199999</v>
      </c>
      <c r="K151" s="950">
        <f t="shared" si="12"/>
        <v>254130340.44999996</v>
      </c>
      <c r="L151" s="950">
        <f t="shared" si="12"/>
        <v>3898208331.0300012</v>
      </c>
    </row>
    <row r="152" spans="1:12" x14ac:dyDescent="0.2">
      <c r="B152" s="936"/>
      <c r="F152" s="947"/>
    </row>
    <row r="153" spans="1:12" x14ac:dyDescent="0.2">
      <c r="A153" s="944">
        <v>2500</v>
      </c>
      <c r="B153" s="936" t="s">
        <v>987</v>
      </c>
      <c r="C153" s="946">
        <v>-332154880.63999999</v>
      </c>
      <c r="D153" s="946">
        <v>0</v>
      </c>
      <c r="E153" s="946">
        <f t="shared" ref="E153:E157" si="13">C153-D153</f>
        <v>-332154880.63999999</v>
      </c>
      <c r="F153" s="947"/>
    </row>
    <row r="154" spans="1:12" x14ac:dyDescent="0.2">
      <c r="A154" s="944">
        <v>2600</v>
      </c>
      <c r="B154" s="936" t="s">
        <v>988</v>
      </c>
      <c r="C154" s="946">
        <v>882014861.13999999</v>
      </c>
      <c r="D154" s="946">
        <v>0</v>
      </c>
      <c r="E154" s="946">
        <f t="shared" si="13"/>
        <v>882014861.13999999</v>
      </c>
      <c r="F154" s="947"/>
    </row>
    <row r="155" spans="1:12" x14ac:dyDescent="0.2">
      <c r="A155" s="944">
        <v>2700</v>
      </c>
      <c r="B155" s="936" t="s">
        <v>989</v>
      </c>
      <c r="C155" s="946">
        <v>-771386194.59000003</v>
      </c>
      <c r="D155" s="946">
        <v>0</v>
      </c>
      <c r="E155" s="946">
        <f t="shared" si="13"/>
        <v>-771386194.59000003</v>
      </c>
      <c r="F155" s="947"/>
    </row>
    <row r="156" spans="1:12" x14ac:dyDescent="0.2">
      <c r="A156" s="944">
        <v>2800</v>
      </c>
      <c r="B156" s="936" t="s">
        <v>990</v>
      </c>
      <c r="C156" s="946">
        <v>145867771.62</v>
      </c>
      <c r="D156" s="946">
        <v>0</v>
      </c>
      <c r="E156" s="946">
        <f t="shared" si="13"/>
        <v>145867771.62</v>
      </c>
      <c r="F156" s="947"/>
    </row>
    <row r="157" spans="1:12" x14ac:dyDescent="0.2">
      <c r="A157" s="944">
        <v>2900</v>
      </c>
      <c r="B157" s="936" t="s">
        <v>991</v>
      </c>
      <c r="C157" s="946">
        <v>635149758.08000004</v>
      </c>
      <c r="D157" s="946">
        <v>0</v>
      </c>
      <c r="E157" s="946">
        <f t="shared" si="13"/>
        <v>635149758.08000004</v>
      </c>
      <c r="F157" s="947"/>
    </row>
    <row r="158" spans="1:12" x14ac:dyDescent="0.2">
      <c r="B158" s="936"/>
      <c r="F158" s="947"/>
    </row>
    <row r="159" spans="1:12" ht="13.5" thickBot="1" x14ac:dyDescent="0.25">
      <c r="B159" s="938" t="s">
        <v>992</v>
      </c>
      <c r="C159" s="952">
        <f>SUM(C153:C158)</f>
        <v>559491315.61000001</v>
      </c>
      <c r="D159" s="952">
        <f>SUM(D153:D158)</f>
        <v>0</v>
      </c>
      <c r="E159" s="952">
        <f>SUM(E153:E158)</f>
        <v>559491315.61000001</v>
      </c>
      <c r="F159" s="947"/>
    </row>
    <row r="160" spans="1:12" x14ac:dyDescent="0.2">
      <c r="F160" s="947"/>
    </row>
    <row r="161" spans="1:12" x14ac:dyDescent="0.2">
      <c r="F161" s="947"/>
    </row>
    <row r="162" spans="1:12" ht="13.5" thickBot="1" x14ac:dyDescent="0.25">
      <c r="A162" s="953"/>
      <c r="B162" s="954" t="s">
        <v>993</v>
      </c>
      <c r="C162" s="952">
        <f>C151+C159</f>
        <v>6482168080.5699978</v>
      </c>
      <c r="D162" s="952">
        <f>D151+D159</f>
        <v>1485522557.3199999</v>
      </c>
      <c r="E162" s="952">
        <f>E151+E159</f>
        <v>4996645523.250001</v>
      </c>
      <c r="F162" s="947"/>
      <c r="G162" s="952">
        <f>G151</f>
        <v>3495903059.130002</v>
      </c>
      <c r="H162" s="952">
        <f t="shared" ref="H162:L162" si="14">H151</f>
        <v>2141958169.6699998</v>
      </c>
      <c r="I162" s="952">
        <f t="shared" si="14"/>
        <v>5637861228.7999973</v>
      </c>
      <c r="J162" s="952">
        <f t="shared" si="14"/>
        <v>1485522557.3199999</v>
      </c>
      <c r="K162" s="952">
        <f t="shared" si="14"/>
        <v>254130340.44999996</v>
      </c>
      <c r="L162" s="952">
        <f t="shared" si="14"/>
        <v>3898208331.0300012</v>
      </c>
    </row>
    <row r="163" spans="1:12" x14ac:dyDescent="0.2">
      <c r="L163" s="946" t="s">
        <v>0</v>
      </c>
    </row>
    <row r="164" spans="1:12" x14ac:dyDescent="0.2">
      <c r="B164" s="948" t="s">
        <v>5237</v>
      </c>
      <c r="C164" s="955"/>
      <c r="D164" s="955"/>
      <c r="E164" s="955"/>
      <c r="F164" s="955"/>
      <c r="G164" s="955"/>
      <c r="H164" s="955"/>
      <c r="I164" s="955"/>
      <c r="J164" s="955"/>
      <c r="K164" s="955"/>
      <c r="L164" s="955"/>
    </row>
    <row r="165" spans="1:12" x14ac:dyDescent="0.2">
      <c r="C165" s="955"/>
      <c r="D165" s="955"/>
      <c r="E165" s="955"/>
      <c r="F165" s="955"/>
      <c r="G165" s="955"/>
      <c r="H165" s="955"/>
      <c r="I165" s="956" t="s">
        <v>868</v>
      </c>
      <c r="J165" s="956"/>
      <c r="K165" s="956"/>
      <c r="L165" s="956">
        <f>L162</f>
        <v>3898208331.0300012</v>
      </c>
    </row>
    <row r="166" spans="1:12" x14ac:dyDescent="0.2">
      <c r="C166" s="955"/>
      <c r="D166" s="955"/>
      <c r="E166" s="955"/>
      <c r="F166" s="955"/>
      <c r="G166" s="955"/>
      <c r="H166" s="955"/>
      <c r="I166" s="956"/>
      <c r="J166" s="956"/>
      <c r="K166" s="956"/>
      <c r="L166" s="956"/>
    </row>
    <row r="167" spans="1:12" x14ac:dyDescent="0.2">
      <c r="B167" s="948"/>
      <c r="C167" s="955"/>
      <c r="D167" s="955"/>
      <c r="E167" s="955"/>
      <c r="F167" s="955"/>
      <c r="G167" s="955"/>
      <c r="H167" s="955"/>
      <c r="I167" s="956" t="s">
        <v>4208</v>
      </c>
      <c r="J167" s="956"/>
      <c r="K167" s="956"/>
      <c r="L167" s="957">
        <f>K162</f>
        <v>254130340.44999996</v>
      </c>
    </row>
    <row r="168" spans="1:12" x14ac:dyDescent="0.2">
      <c r="B168" s="948"/>
      <c r="C168" s="948"/>
      <c r="D168" s="955"/>
      <c r="E168" s="955"/>
      <c r="F168" s="955"/>
      <c r="G168" s="955"/>
      <c r="H168" s="955"/>
      <c r="I168" s="956"/>
      <c r="J168" s="956"/>
      <c r="K168" s="956"/>
      <c r="L168" s="956"/>
    </row>
    <row r="169" spans="1:12" ht="13.5" thickBot="1" x14ac:dyDescent="0.25">
      <c r="C169" s="955"/>
      <c r="D169" s="955"/>
      <c r="E169" s="955"/>
      <c r="F169" s="955"/>
      <c r="G169" s="955"/>
      <c r="H169" s="955"/>
      <c r="I169" s="956" t="s">
        <v>4209</v>
      </c>
      <c r="J169" s="956"/>
      <c r="K169" s="956"/>
      <c r="L169" s="958">
        <f>L165+L167</f>
        <v>4152338671.480001</v>
      </c>
    </row>
    <row r="170" spans="1:12" ht="13.5" thickTop="1" x14ac:dyDescent="0.2">
      <c r="C170" s="955"/>
      <c r="D170" s="955"/>
      <c r="E170" s="955"/>
      <c r="F170" s="955"/>
      <c r="G170" s="955"/>
      <c r="H170" s="955"/>
      <c r="I170" s="955"/>
      <c r="J170" s="955"/>
      <c r="K170" s="955"/>
      <c r="L170" s="955"/>
    </row>
    <row r="171" spans="1:12" x14ac:dyDescent="0.2">
      <c r="C171" s="955"/>
      <c r="D171" s="955"/>
      <c r="E171" s="955"/>
      <c r="F171" s="955"/>
      <c r="G171" s="955"/>
      <c r="H171" s="955"/>
      <c r="I171" s="955"/>
      <c r="J171" s="955"/>
      <c r="K171" s="955"/>
      <c r="L171" s="955"/>
    </row>
  </sheetData>
  <pageMargins left="0.39370078740157483" right="0.19685039370078741" top="1.5748031496062993" bottom="1.1023622047244095" header="0.55118110236220474" footer="0.47244094488188981"/>
  <pageSetup scale="60" firstPageNumber="0" orientation="landscape" r:id="rId1"/>
  <headerFooter>
    <oddHeader>&amp;C&amp;"Arial,Negrita"&amp;11UNIVERSIDAD DE COSTA RICA
VICERRECTORÍA DE ADMINISTRACIÓN
OFICINA DE ADMINISTRACIÓN FINANCIERA
ESTADO GENERAL POR UNIDADES  
PROYECTOS DEL VÍNCULO EXTERNO EMPRESAS AUXILIARES
Al 30 DE JUNIO DE 2018
(Expresado en colones)</oddHeader>
    <oddFooter>&amp;C&amp;P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G35" sqref="G35"/>
    </sheetView>
  </sheetViews>
  <sheetFormatPr baseColWidth="10" defaultColWidth="9.140625" defaultRowHeight="12.75" x14ac:dyDescent="0.2"/>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I20" sqref="I20"/>
    </sheetView>
  </sheetViews>
  <sheetFormatPr baseColWidth="10" defaultColWidth="9.140625" defaultRowHeight="12.75" x14ac:dyDescent="0.2"/>
  <cols>
    <col min="1" max="1025" width="10.71093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50"/>
  <sheetViews>
    <sheetView topLeftCell="A19" zoomScale="90" zoomScaleNormal="90" zoomScalePageLayoutView="90" workbookViewId="0">
      <selection activeCell="A47" sqref="A47"/>
    </sheetView>
  </sheetViews>
  <sheetFormatPr baseColWidth="10" defaultRowHeight="14.25" x14ac:dyDescent="0.2"/>
  <cols>
    <col min="1" max="1" width="55.42578125" style="835" customWidth="1"/>
    <col min="2" max="2" width="2.42578125" style="835" customWidth="1"/>
    <col min="3" max="3" width="23.140625" style="844" customWidth="1"/>
    <col min="4" max="4" width="6.28515625" style="922" customWidth="1"/>
    <col min="5" max="5" width="14.28515625" style="921" customWidth="1"/>
    <col min="6" max="251" width="10.85546875" style="835"/>
    <col min="252" max="252" width="24.42578125" style="835" customWidth="1"/>
    <col min="253" max="253" width="7.42578125" style="835" customWidth="1"/>
    <col min="254" max="254" width="20.42578125" style="835" customWidth="1"/>
    <col min="255" max="255" width="2.42578125" style="835" customWidth="1"/>
    <col min="256" max="256" width="18.42578125" style="835" customWidth="1"/>
    <col min="257" max="257" width="10.7109375" style="835" bestFit="1" customWidth="1"/>
    <col min="258" max="258" width="4.140625" style="835" customWidth="1"/>
    <col min="259" max="259" width="18.28515625" style="835" customWidth="1"/>
    <col min="260" max="260" width="3" style="835" customWidth="1"/>
    <col min="261" max="507" width="10.85546875" style="835"/>
    <col min="508" max="508" width="24.42578125" style="835" customWidth="1"/>
    <col min="509" max="509" width="7.42578125" style="835" customWidth="1"/>
    <col min="510" max="510" width="20.42578125" style="835" customWidth="1"/>
    <col min="511" max="511" width="2.42578125" style="835" customWidth="1"/>
    <col min="512" max="512" width="18.42578125" style="835" customWidth="1"/>
    <col min="513" max="513" width="10.7109375" style="835" bestFit="1" customWidth="1"/>
    <col min="514" max="514" width="4.140625" style="835" customWidth="1"/>
    <col min="515" max="515" width="18.28515625" style="835" customWidth="1"/>
    <col min="516" max="516" width="3" style="835" customWidth="1"/>
    <col min="517" max="763" width="10.85546875" style="835"/>
    <col min="764" max="764" width="24.42578125" style="835" customWidth="1"/>
    <col min="765" max="765" width="7.42578125" style="835" customWidth="1"/>
    <col min="766" max="766" width="20.42578125" style="835" customWidth="1"/>
    <col min="767" max="767" width="2.42578125" style="835" customWidth="1"/>
    <col min="768" max="768" width="18.42578125" style="835" customWidth="1"/>
    <col min="769" max="769" width="10.7109375" style="835" bestFit="1" customWidth="1"/>
    <col min="770" max="770" width="4.140625" style="835" customWidth="1"/>
    <col min="771" max="771" width="18.28515625" style="835" customWidth="1"/>
    <col min="772" max="772" width="3" style="835" customWidth="1"/>
    <col min="773" max="1019" width="10.85546875" style="835"/>
    <col min="1020" max="1020" width="24.42578125" style="835" customWidth="1"/>
    <col min="1021" max="1021" width="7.42578125" style="835" customWidth="1"/>
    <col min="1022" max="1022" width="20.42578125" style="835" customWidth="1"/>
    <col min="1023" max="1023" width="2.42578125" style="835" customWidth="1"/>
    <col min="1024" max="1024" width="18.42578125" style="835" customWidth="1"/>
    <col min="1025" max="1025" width="10.7109375" style="835" bestFit="1" customWidth="1"/>
    <col min="1026" max="1026" width="4.140625" style="835" customWidth="1"/>
    <col min="1027" max="1027" width="18.28515625" style="835" customWidth="1"/>
    <col min="1028" max="1028" width="3" style="835" customWidth="1"/>
    <col min="1029" max="1275" width="10.85546875" style="835"/>
    <col min="1276" max="1276" width="24.42578125" style="835" customWidth="1"/>
    <col min="1277" max="1277" width="7.42578125" style="835" customWidth="1"/>
    <col min="1278" max="1278" width="20.42578125" style="835" customWidth="1"/>
    <col min="1279" max="1279" width="2.42578125" style="835" customWidth="1"/>
    <col min="1280" max="1280" width="18.42578125" style="835" customWidth="1"/>
    <col min="1281" max="1281" width="10.7109375" style="835" bestFit="1" customWidth="1"/>
    <col min="1282" max="1282" width="4.140625" style="835" customWidth="1"/>
    <col min="1283" max="1283" width="18.28515625" style="835" customWidth="1"/>
    <col min="1284" max="1284" width="3" style="835" customWidth="1"/>
    <col min="1285" max="1531" width="10.85546875" style="835"/>
    <col min="1532" max="1532" width="24.42578125" style="835" customWidth="1"/>
    <col min="1533" max="1533" width="7.42578125" style="835" customWidth="1"/>
    <col min="1534" max="1534" width="20.42578125" style="835" customWidth="1"/>
    <col min="1535" max="1535" width="2.42578125" style="835" customWidth="1"/>
    <col min="1536" max="1536" width="18.42578125" style="835" customWidth="1"/>
    <col min="1537" max="1537" width="10.7109375" style="835" bestFit="1" customWidth="1"/>
    <col min="1538" max="1538" width="4.140625" style="835" customWidth="1"/>
    <col min="1539" max="1539" width="18.28515625" style="835" customWidth="1"/>
    <col min="1540" max="1540" width="3" style="835" customWidth="1"/>
    <col min="1541" max="1787" width="10.85546875" style="835"/>
    <col min="1788" max="1788" width="24.42578125" style="835" customWidth="1"/>
    <col min="1789" max="1789" width="7.42578125" style="835" customWidth="1"/>
    <col min="1790" max="1790" width="20.42578125" style="835" customWidth="1"/>
    <col min="1791" max="1791" width="2.42578125" style="835" customWidth="1"/>
    <col min="1792" max="1792" width="18.42578125" style="835" customWidth="1"/>
    <col min="1793" max="1793" width="10.7109375" style="835" bestFit="1" customWidth="1"/>
    <col min="1794" max="1794" width="4.140625" style="835" customWidth="1"/>
    <col min="1795" max="1795" width="18.28515625" style="835" customWidth="1"/>
    <col min="1796" max="1796" width="3" style="835" customWidth="1"/>
    <col min="1797" max="2043" width="10.85546875" style="835"/>
    <col min="2044" max="2044" width="24.42578125" style="835" customWidth="1"/>
    <col min="2045" max="2045" width="7.42578125" style="835" customWidth="1"/>
    <col min="2046" max="2046" width="20.42578125" style="835" customWidth="1"/>
    <col min="2047" max="2047" width="2.42578125" style="835" customWidth="1"/>
    <col min="2048" max="2048" width="18.42578125" style="835" customWidth="1"/>
    <col min="2049" max="2049" width="10.7109375" style="835" bestFit="1" customWidth="1"/>
    <col min="2050" max="2050" width="4.140625" style="835" customWidth="1"/>
    <col min="2051" max="2051" width="18.28515625" style="835" customWidth="1"/>
    <col min="2052" max="2052" width="3" style="835" customWidth="1"/>
    <col min="2053" max="2299" width="10.85546875" style="835"/>
    <col min="2300" max="2300" width="24.42578125" style="835" customWidth="1"/>
    <col min="2301" max="2301" width="7.42578125" style="835" customWidth="1"/>
    <col min="2302" max="2302" width="20.42578125" style="835" customWidth="1"/>
    <col min="2303" max="2303" width="2.42578125" style="835" customWidth="1"/>
    <col min="2304" max="2304" width="18.42578125" style="835" customWidth="1"/>
    <col min="2305" max="2305" width="10.7109375" style="835" bestFit="1" customWidth="1"/>
    <col min="2306" max="2306" width="4.140625" style="835" customWidth="1"/>
    <col min="2307" max="2307" width="18.28515625" style="835" customWidth="1"/>
    <col min="2308" max="2308" width="3" style="835" customWidth="1"/>
    <col min="2309" max="2555" width="10.85546875" style="835"/>
    <col min="2556" max="2556" width="24.42578125" style="835" customWidth="1"/>
    <col min="2557" max="2557" width="7.42578125" style="835" customWidth="1"/>
    <col min="2558" max="2558" width="20.42578125" style="835" customWidth="1"/>
    <col min="2559" max="2559" width="2.42578125" style="835" customWidth="1"/>
    <col min="2560" max="2560" width="18.42578125" style="835" customWidth="1"/>
    <col min="2561" max="2561" width="10.7109375" style="835" bestFit="1" customWidth="1"/>
    <col min="2562" max="2562" width="4.140625" style="835" customWidth="1"/>
    <col min="2563" max="2563" width="18.28515625" style="835" customWidth="1"/>
    <col min="2564" max="2564" width="3" style="835" customWidth="1"/>
    <col min="2565" max="2811" width="10.85546875" style="835"/>
    <col min="2812" max="2812" width="24.42578125" style="835" customWidth="1"/>
    <col min="2813" max="2813" width="7.42578125" style="835" customWidth="1"/>
    <col min="2814" max="2814" width="20.42578125" style="835" customWidth="1"/>
    <col min="2815" max="2815" width="2.42578125" style="835" customWidth="1"/>
    <col min="2816" max="2816" width="18.42578125" style="835" customWidth="1"/>
    <col min="2817" max="2817" width="10.7109375" style="835" bestFit="1" customWidth="1"/>
    <col min="2818" max="2818" width="4.140625" style="835" customWidth="1"/>
    <col min="2819" max="2819" width="18.28515625" style="835" customWidth="1"/>
    <col min="2820" max="2820" width="3" style="835" customWidth="1"/>
    <col min="2821" max="3067" width="10.85546875" style="835"/>
    <col min="3068" max="3068" width="24.42578125" style="835" customWidth="1"/>
    <col min="3069" max="3069" width="7.42578125" style="835" customWidth="1"/>
    <col min="3070" max="3070" width="20.42578125" style="835" customWidth="1"/>
    <col min="3071" max="3071" width="2.42578125" style="835" customWidth="1"/>
    <col min="3072" max="3072" width="18.42578125" style="835" customWidth="1"/>
    <col min="3073" max="3073" width="10.7109375" style="835" bestFit="1" customWidth="1"/>
    <col min="3074" max="3074" width="4.140625" style="835" customWidth="1"/>
    <col min="3075" max="3075" width="18.28515625" style="835" customWidth="1"/>
    <col min="3076" max="3076" width="3" style="835" customWidth="1"/>
    <col min="3077" max="3323" width="10.85546875" style="835"/>
    <col min="3324" max="3324" width="24.42578125" style="835" customWidth="1"/>
    <col min="3325" max="3325" width="7.42578125" style="835" customWidth="1"/>
    <col min="3326" max="3326" width="20.42578125" style="835" customWidth="1"/>
    <col min="3327" max="3327" width="2.42578125" style="835" customWidth="1"/>
    <col min="3328" max="3328" width="18.42578125" style="835" customWidth="1"/>
    <col min="3329" max="3329" width="10.7109375" style="835" bestFit="1" customWidth="1"/>
    <col min="3330" max="3330" width="4.140625" style="835" customWidth="1"/>
    <col min="3331" max="3331" width="18.28515625" style="835" customWidth="1"/>
    <col min="3332" max="3332" width="3" style="835" customWidth="1"/>
    <col min="3333" max="3579" width="10.85546875" style="835"/>
    <col min="3580" max="3580" width="24.42578125" style="835" customWidth="1"/>
    <col min="3581" max="3581" width="7.42578125" style="835" customWidth="1"/>
    <col min="3582" max="3582" width="20.42578125" style="835" customWidth="1"/>
    <col min="3583" max="3583" width="2.42578125" style="835" customWidth="1"/>
    <col min="3584" max="3584" width="18.42578125" style="835" customWidth="1"/>
    <col min="3585" max="3585" width="10.7109375" style="835" bestFit="1" customWidth="1"/>
    <col min="3586" max="3586" width="4.140625" style="835" customWidth="1"/>
    <col min="3587" max="3587" width="18.28515625" style="835" customWidth="1"/>
    <col min="3588" max="3588" width="3" style="835" customWidth="1"/>
    <col min="3589" max="3835" width="10.85546875" style="835"/>
    <col min="3836" max="3836" width="24.42578125" style="835" customWidth="1"/>
    <col min="3837" max="3837" width="7.42578125" style="835" customWidth="1"/>
    <col min="3838" max="3838" width="20.42578125" style="835" customWidth="1"/>
    <col min="3839" max="3839" width="2.42578125" style="835" customWidth="1"/>
    <col min="3840" max="3840" width="18.42578125" style="835" customWidth="1"/>
    <col min="3841" max="3841" width="10.7109375" style="835" bestFit="1" customWidth="1"/>
    <col min="3842" max="3842" width="4.140625" style="835" customWidth="1"/>
    <col min="3843" max="3843" width="18.28515625" style="835" customWidth="1"/>
    <col min="3844" max="3844" width="3" style="835" customWidth="1"/>
    <col min="3845" max="4091" width="10.85546875" style="835"/>
    <col min="4092" max="4092" width="24.42578125" style="835" customWidth="1"/>
    <col min="4093" max="4093" width="7.42578125" style="835" customWidth="1"/>
    <col min="4094" max="4094" width="20.42578125" style="835" customWidth="1"/>
    <col min="4095" max="4095" width="2.42578125" style="835" customWidth="1"/>
    <col min="4096" max="4096" width="18.42578125" style="835" customWidth="1"/>
    <col min="4097" max="4097" width="10.7109375" style="835" bestFit="1" customWidth="1"/>
    <col min="4098" max="4098" width="4.140625" style="835" customWidth="1"/>
    <col min="4099" max="4099" width="18.28515625" style="835" customWidth="1"/>
    <col min="4100" max="4100" width="3" style="835" customWidth="1"/>
    <col min="4101" max="4347" width="10.85546875" style="835"/>
    <col min="4348" max="4348" width="24.42578125" style="835" customWidth="1"/>
    <col min="4349" max="4349" width="7.42578125" style="835" customWidth="1"/>
    <col min="4350" max="4350" width="20.42578125" style="835" customWidth="1"/>
    <col min="4351" max="4351" width="2.42578125" style="835" customWidth="1"/>
    <col min="4352" max="4352" width="18.42578125" style="835" customWidth="1"/>
    <col min="4353" max="4353" width="10.7109375" style="835" bestFit="1" customWidth="1"/>
    <col min="4354" max="4354" width="4.140625" style="835" customWidth="1"/>
    <col min="4355" max="4355" width="18.28515625" style="835" customWidth="1"/>
    <col min="4356" max="4356" width="3" style="835" customWidth="1"/>
    <col min="4357" max="4603" width="10.85546875" style="835"/>
    <col min="4604" max="4604" width="24.42578125" style="835" customWidth="1"/>
    <col min="4605" max="4605" width="7.42578125" style="835" customWidth="1"/>
    <col min="4606" max="4606" width="20.42578125" style="835" customWidth="1"/>
    <col min="4607" max="4607" width="2.42578125" style="835" customWidth="1"/>
    <col min="4608" max="4608" width="18.42578125" style="835" customWidth="1"/>
    <col min="4609" max="4609" width="10.7109375" style="835" bestFit="1" customWidth="1"/>
    <col min="4610" max="4610" width="4.140625" style="835" customWidth="1"/>
    <col min="4611" max="4611" width="18.28515625" style="835" customWidth="1"/>
    <col min="4612" max="4612" width="3" style="835" customWidth="1"/>
    <col min="4613" max="4859" width="10.85546875" style="835"/>
    <col min="4860" max="4860" width="24.42578125" style="835" customWidth="1"/>
    <col min="4861" max="4861" width="7.42578125" style="835" customWidth="1"/>
    <col min="4862" max="4862" width="20.42578125" style="835" customWidth="1"/>
    <col min="4863" max="4863" width="2.42578125" style="835" customWidth="1"/>
    <col min="4864" max="4864" width="18.42578125" style="835" customWidth="1"/>
    <col min="4865" max="4865" width="10.7109375" style="835" bestFit="1" customWidth="1"/>
    <col min="4866" max="4866" width="4.140625" style="835" customWidth="1"/>
    <col min="4867" max="4867" width="18.28515625" style="835" customWidth="1"/>
    <col min="4868" max="4868" width="3" style="835" customWidth="1"/>
    <col min="4869" max="5115" width="10.85546875" style="835"/>
    <col min="5116" max="5116" width="24.42578125" style="835" customWidth="1"/>
    <col min="5117" max="5117" width="7.42578125" style="835" customWidth="1"/>
    <col min="5118" max="5118" width="20.42578125" style="835" customWidth="1"/>
    <col min="5119" max="5119" width="2.42578125" style="835" customWidth="1"/>
    <col min="5120" max="5120" width="18.42578125" style="835" customWidth="1"/>
    <col min="5121" max="5121" width="10.7109375" style="835" bestFit="1" customWidth="1"/>
    <col min="5122" max="5122" width="4.140625" style="835" customWidth="1"/>
    <col min="5123" max="5123" width="18.28515625" style="835" customWidth="1"/>
    <col min="5124" max="5124" width="3" style="835" customWidth="1"/>
    <col min="5125" max="5371" width="10.85546875" style="835"/>
    <col min="5372" max="5372" width="24.42578125" style="835" customWidth="1"/>
    <col min="5373" max="5373" width="7.42578125" style="835" customWidth="1"/>
    <col min="5374" max="5374" width="20.42578125" style="835" customWidth="1"/>
    <col min="5375" max="5375" width="2.42578125" style="835" customWidth="1"/>
    <col min="5376" max="5376" width="18.42578125" style="835" customWidth="1"/>
    <col min="5377" max="5377" width="10.7109375" style="835" bestFit="1" customWidth="1"/>
    <col min="5378" max="5378" width="4.140625" style="835" customWidth="1"/>
    <col min="5379" max="5379" width="18.28515625" style="835" customWidth="1"/>
    <col min="5380" max="5380" width="3" style="835" customWidth="1"/>
    <col min="5381" max="5627" width="10.85546875" style="835"/>
    <col min="5628" max="5628" width="24.42578125" style="835" customWidth="1"/>
    <col min="5629" max="5629" width="7.42578125" style="835" customWidth="1"/>
    <col min="5630" max="5630" width="20.42578125" style="835" customWidth="1"/>
    <col min="5631" max="5631" width="2.42578125" style="835" customWidth="1"/>
    <col min="5632" max="5632" width="18.42578125" style="835" customWidth="1"/>
    <col min="5633" max="5633" width="10.7109375" style="835" bestFit="1" customWidth="1"/>
    <col min="5634" max="5634" width="4.140625" style="835" customWidth="1"/>
    <col min="5635" max="5635" width="18.28515625" style="835" customWidth="1"/>
    <col min="5636" max="5636" width="3" style="835" customWidth="1"/>
    <col min="5637" max="5883" width="10.85546875" style="835"/>
    <col min="5884" max="5884" width="24.42578125" style="835" customWidth="1"/>
    <col min="5885" max="5885" width="7.42578125" style="835" customWidth="1"/>
    <col min="5886" max="5886" width="20.42578125" style="835" customWidth="1"/>
    <col min="5887" max="5887" width="2.42578125" style="835" customWidth="1"/>
    <col min="5888" max="5888" width="18.42578125" style="835" customWidth="1"/>
    <col min="5889" max="5889" width="10.7109375" style="835" bestFit="1" customWidth="1"/>
    <col min="5890" max="5890" width="4.140625" style="835" customWidth="1"/>
    <col min="5891" max="5891" width="18.28515625" style="835" customWidth="1"/>
    <col min="5892" max="5892" width="3" style="835" customWidth="1"/>
    <col min="5893" max="6139" width="10.85546875" style="835"/>
    <col min="6140" max="6140" width="24.42578125" style="835" customWidth="1"/>
    <col min="6141" max="6141" width="7.42578125" style="835" customWidth="1"/>
    <col min="6142" max="6142" width="20.42578125" style="835" customWidth="1"/>
    <col min="6143" max="6143" width="2.42578125" style="835" customWidth="1"/>
    <col min="6144" max="6144" width="18.42578125" style="835" customWidth="1"/>
    <col min="6145" max="6145" width="10.7109375" style="835" bestFit="1" customWidth="1"/>
    <col min="6146" max="6146" width="4.140625" style="835" customWidth="1"/>
    <col min="6147" max="6147" width="18.28515625" style="835" customWidth="1"/>
    <col min="6148" max="6148" width="3" style="835" customWidth="1"/>
    <col min="6149" max="6395" width="10.85546875" style="835"/>
    <col min="6396" max="6396" width="24.42578125" style="835" customWidth="1"/>
    <col min="6397" max="6397" width="7.42578125" style="835" customWidth="1"/>
    <col min="6398" max="6398" width="20.42578125" style="835" customWidth="1"/>
    <col min="6399" max="6399" width="2.42578125" style="835" customWidth="1"/>
    <col min="6400" max="6400" width="18.42578125" style="835" customWidth="1"/>
    <col min="6401" max="6401" width="10.7109375" style="835" bestFit="1" customWidth="1"/>
    <col min="6402" max="6402" width="4.140625" style="835" customWidth="1"/>
    <col min="6403" max="6403" width="18.28515625" style="835" customWidth="1"/>
    <col min="6404" max="6404" width="3" style="835" customWidth="1"/>
    <col min="6405" max="6651" width="10.85546875" style="835"/>
    <col min="6652" max="6652" width="24.42578125" style="835" customWidth="1"/>
    <col min="6653" max="6653" width="7.42578125" style="835" customWidth="1"/>
    <col min="6654" max="6654" width="20.42578125" style="835" customWidth="1"/>
    <col min="6655" max="6655" width="2.42578125" style="835" customWidth="1"/>
    <col min="6656" max="6656" width="18.42578125" style="835" customWidth="1"/>
    <col min="6657" max="6657" width="10.7109375" style="835" bestFit="1" customWidth="1"/>
    <col min="6658" max="6658" width="4.140625" style="835" customWidth="1"/>
    <col min="6659" max="6659" width="18.28515625" style="835" customWidth="1"/>
    <col min="6660" max="6660" width="3" style="835" customWidth="1"/>
    <col min="6661" max="6907" width="10.85546875" style="835"/>
    <col min="6908" max="6908" width="24.42578125" style="835" customWidth="1"/>
    <col min="6909" max="6909" width="7.42578125" style="835" customWidth="1"/>
    <col min="6910" max="6910" width="20.42578125" style="835" customWidth="1"/>
    <col min="6911" max="6911" width="2.42578125" style="835" customWidth="1"/>
    <col min="6912" max="6912" width="18.42578125" style="835" customWidth="1"/>
    <col min="6913" max="6913" width="10.7109375" style="835" bestFit="1" customWidth="1"/>
    <col min="6914" max="6914" width="4.140625" style="835" customWidth="1"/>
    <col min="6915" max="6915" width="18.28515625" style="835" customWidth="1"/>
    <col min="6916" max="6916" width="3" style="835" customWidth="1"/>
    <col min="6917" max="7163" width="10.85546875" style="835"/>
    <col min="7164" max="7164" width="24.42578125" style="835" customWidth="1"/>
    <col min="7165" max="7165" width="7.42578125" style="835" customWidth="1"/>
    <col min="7166" max="7166" width="20.42578125" style="835" customWidth="1"/>
    <col min="7167" max="7167" width="2.42578125" style="835" customWidth="1"/>
    <col min="7168" max="7168" width="18.42578125" style="835" customWidth="1"/>
    <col min="7169" max="7169" width="10.7109375" style="835" bestFit="1" customWidth="1"/>
    <col min="7170" max="7170" width="4.140625" style="835" customWidth="1"/>
    <col min="7171" max="7171" width="18.28515625" style="835" customWidth="1"/>
    <col min="7172" max="7172" width="3" style="835" customWidth="1"/>
    <col min="7173" max="7419" width="10.85546875" style="835"/>
    <col min="7420" max="7420" width="24.42578125" style="835" customWidth="1"/>
    <col min="7421" max="7421" width="7.42578125" style="835" customWidth="1"/>
    <col min="7422" max="7422" width="20.42578125" style="835" customWidth="1"/>
    <col min="7423" max="7423" width="2.42578125" style="835" customWidth="1"/>
    <col min="7424" max="7424" width="18.42578125" style="835" customWidth="1"/>
    <col min="7425" max="7425" width="10.7109375" style="835" bestFit="1" customWidth="1"/>
    <col min="7426" max="7426" width="4.140625" style="835" customWidth="1"/>
    <col min="7427" max="7427" width="18.28515625" style="835" customWidth="1"/>
    <col min="7428" max="7428" width="3" style="835" customWidth="1"/>
    <col min="7429" max="7675" width="10.85546875" style="835"/>
    <col min="7676" max="7676" width="24.42578125" style="835" customWidth="1"/>
    <col min="7677" max="7677" width="7.42578125" style="835" customWidth="1"/>
    <col min="7678" max="7678" width="20.42578125" style="835" customWidth="1"/>
    <col min="7679" max="7679" width="2.42578125" style="835" customWidth="1"/>
    <col min="7680" max="7680" width="18.42578125" style="835" customWidth="1"/>
    <col min="7681" max="7681" width="10.7109375" style="835" bestFit="1" customWidth="1"/>
    <col min="7682" max="7682" width="4.140625" style="835" customWidth="1"/>
    <col min="7683" max="7683" width="18.28515625" style="835" customWidth="1"/>
    <col min="7684" max="7684" width="3" style="835" customWidth="1"/>
    <col min="7685" max="7931" width="10.85546875" style="835"/>
    <col min="7932" max="7932" width="24.42578125" style="835" customWidth="1"/>
    <col min="7933" max="7933" width="7.42578125" style="835" customWidth="1"/>
    <col min="7934" max="7934" width="20.42578125" style="835" customWidth="1"/>
    <col min="7935" max="7935" width="2.42578125" style="835" customWidth="1"/>
    <col min="7936" max="7936" width="18.42578125" style="835" customWidth="1"/>
    <col min="7937" max="7937" width="10.7109375" style="835" bestFit="1" customWidth="1"/>
    <col min="7938" max="7938" width="4.140625" style="835" customWidth="1"/>
    <col min="7939" max="7939" width="18.28515625" style="835" customWidth="1"/>
    <col min="7940" max="7940" width="3" style="835" customWidth="1"/>
    <col min="7941" max="8187" width="10.85546875" style="835"/>
    <col min="8188" max="8188" width="24.42578125" style="835" customWidth="1"/>
    <col min="8189" max="8189" width="7.42578125" style="835" customWidth="1"/>
    <col min="8190" max="8190" width="20.42578125" style="835" customWidth="1"/>
    <col min="8191" max="8191" width="2.42578125" style="835" customWidth="1"/>
    <col min="8192" max="8192" width="18.42578125" style="835" customWidth="1"/>
    <col min="8193" max="8193" width="10.7109375" style="835" bestFit="1" customWidth="1"/>
    <col min="8194" max="8194" width="4.140625" style="835" customWidth="1"/>
    <col min="8195" max="8195" width="18.28515625" style="835" customWidth="1"/>
    <col min="8196" max="8196" width="3" style="835" customWidth="1"/>
    <col min="8197" max="8443" width="10.85546875" style="835"/>
    <col min="8444" max="8444" width="24.42578125" style="835" customWidth="1"/>
    <col min="8445" max="8445" width="7.42578125" style="835" customWidth="1"/>
    <col min="8446" max="8446" width="20.42578125" style="835" customWidth="1"/>
    <col min="8447" max="8447" width="2.42578125" style="835" customWidth="1"/>
    <col min="8448" max="8448" width="18.42578125" style="835" customWidth="1"/>
    <col min="8449" max="8449" width="10.7109375" style="835" bestFit="1" customWidth="1"/>
    <col min="8450" max="8450" width="4.140625" style="835" customWidth="1"/>
    <col min="8451" max="8451" width="18.28515625" style="835" customWidth="1"/>
    <col min="8452" max="8452" width="3" style="835" customWidth="1"/>
    <col min="8453" max="8699" width="10.85546875" style="835"/>
    <col min="8700" max="8700" width="24.42578125" style="835" customWidth="1"/>
    <col min="8701" max="8701" width="7.42578125" style="835" customWidth="1"/>
    <col min="8702" max="8702" width="20.42578125" style="835" customWidth="1"/>
    <col min="8703" max="8703" width="2.42578125" style="835" customWidth="1"/>
    <col min="8704" max="8704" width="18.42578125" style="835" customWidth="1"/>
    <col min="8705" max="8705" width="10.7109375" style="835" bestFit="1" customWidth="1"/>
    <col min="8706" max="8706" width="4.140625" style="835" customWidth="1"/>
    <col min="8707" max="8707" width="18.28515625" style="835" customWidth="1"/>
    <col min="8708" max="8708" width="3" style="835" customWidth="1"/>
    <col min="8709" max="8955" width="10.85546875" style="835"/>
    <col min="8956" max="8956" width="24.42578125" style="835" customWidth="1"/>
    <col min="8957" max="8957" width="7.42578125" style="835" customWidth="1"/>
    <col min="8958" max="8958" width="20.42578125" style="835" customWidth="1"/>
    <col min="8959" max="8959" width="2.42578125" style="835" customWidth="1"/>
    <col min="8960" max="8960" width="18.42578125" style="835" customWidth="1"/>
    <col min="8961" max="8961" width="10.7109375" style="835" bestFit="1" customWidth="1"/>
    <col min="8962" max="8962" width="4.140625" style="835" customWidth="1"/>
    <col min="8963" max="8963" width="18.28515625" style="835" customWidth="1"/>
    <col min="8964" max="8964" width="3" style="835" customWidth="1"/>
    <col min="8965" max="9211" width="10.85546875" style="835"/>
    <col min="9212" max="9212" width="24.42578125" style="835" customWidth="1"/>
    <col min="9213" max="9213" width="7.42578125" style="835" customWidth="1"/>
    <col min="9214" max="9214" width="20.42578125" style="835" customWidth="1"/>
    <col min="9215" max="9215" width="2.42578125" style="835" customWidth="1"/>
    <col min="9216" max="9216" width="18.42578125" style="835" customWidth="1"/>
    <col min="9217" max="9217" width="10.7109375" style="835" bestFit="1" customWidth="1"/>
    <col min="9218" max="9218" width="4.140625" style="835" customWidth="1"/>
    <col min="9219" max="9219" width="18.28515625" style="835" customWidth="1"/>
    <col min="9220" max="9220" width="3" style="835" customWidth="1"/>
    <col min="9221" max="9467" width="10.85546875" style="835"/>
    <col min="9468" max="9468" width="24.42578125" style="835" customWidth="1"/>
    <col min="9469" max="9469" width="7.42578125" style="835" customWidth="1"/>
    <col min="9470" max="9470" width="20.42578125" style="835" customWidth="1"/>
    <col min="9471" max="9471" width="2.42578125" style="835" customWidth="1"/>
    <col min="9472" max="9472" width="18.42578125" style="835" customWidth="1"/>
    <col min="9473" max="9473" width="10.7109375" style="835" bestFit="1" customWidth="1"/>
    <col min="9474" max="9474" width="4.140625" style="835" customWidth="1"/>
    <col min="9475" max="9475" width="18.28515625" style="835" customWidth="1"/>
    <col min="9476" max="9476" width="3" style="835" customWidth="1"/>
    <col min="9477" max="9723" width="10.85546875" style="835"/>
    <col min="9724" max="9724" width="24.42578125" style="835" customWidth="1"/>
    <col min="9725" max="9725" width="7.42578125" style="835" customWidth="1"/>
    <col min="9726" max="9726" width="20.42578125" style="835" customWidth="1"/>
    <col min="9727" max="9727" width="2.42578125" style="835" customWidth="1"/>
    <col min="9728" max="9728" width="18.42578125" style="835" customWidth="1"/>
    <col min="9729" max="9729" width="10.7109375" style="835" bestFit="1" customWidth="1"/>
    <col min="9730" max="9730" width="4.140625" style="835" customWidth="1"/>
    <col min="9731" max="9731" width="18.28515625" style="835" customWidth="1"/>
    <col min="9732" max="9732" width="3" style="835" customWidth="1"/>
    <col min="9733" max="9979" width="10.85546875" style="835"/>
    <col min="9980" max="9980" width="24.42578125" style="835" customWidth="1"/>
    <col min="9981" max="9981" width="7.42578125" style="835" customWidth="1"/>
    <col min="9982" max="9982" width="20.42578125" style="835" customWidth="1"/>
    <col min="9983" max="9983" width="2.42578125" style="835" customWidth="1"/>
    <col min="9984" max="9984" width="18.42578125" style="835" customWidth="1"/>
    <col min="9985" max="9985" width="10.7109375" style="835" bestFit="1" customWidth="1"/>
    <col min="9986" max="9986" width="4.140625" style="835" customWidth="1"/>
    <col min="9987" max="9987" width="18.28515625" style="835" customWidth="1"/>
    <col min="9988" max="9988" width="3" style="835" customWidth="1"/>
    <col min="9989" max="10235" width="10.85546875" style="835"/>
    <col min="10236" max="10236" width="24.42578125" style="835" customWidth="1"/>
    <col min="10237" max="10237" width="7.42578125" style="835" customWidth="1"/>
    <col min="10238" max="10238" width="20.42578125" style="835" customWidth="1"/>
    <col min="10239" max="10239" width="2.42578125" style="835" customWidth="1"/>
    <col min="10240" max="10240" width="18.42578125" style="835" customWidth="1"/>
    <col min="10241" max="10241" width="10.7109375" style="835" bestFit="1" customWidth="1"/>
    <col min="10242" max="10242" width="4.140625" style="835" customWidth="1"/>
    <col min="10243" max="10243" width="18.28515625" style="835" customWidth="1"/>
    <col min="10244" max="10244" width="3" style="835" customWidth="1"/>
    <col min="10245" max="10491" width="10.85546875" style="835"/>
    <col min="10492" max="10492" width="24.42578125" style="835" customWidth="1"/>
    <col min="10493" max="10493" width="7.42578125" style="835" customWidth="1"/>
    <col min="10494" max="10494" width="20.42578125" style="835" customWidth="1"/>
    <col min="10495" max="10495" width="2.42578125" style="835" customWidth="1"/>
    <col min="10496" max="10496" width="18.42578125" style="835" customWidth="1"/>
    <col min="10497" max="10497" width="10.7109375" style="835" bestFit="1" customWidth="1"/>
    <col min="10498" max="10498" width="4.140625" style="835" customWidth="1"/>
    <col min="10499" max="10499" width="18.28515625" style="835" customWidth="1"/>
    <col min="10500" max="10500" width="3" style="835" customWidth="1"/>
    <col min="10501" max="10747" width="10.85546875" style="835"/>
    <col min="10748" max="10748" width="24.42578125" style="835" customWidth="1"/>
    <col min="10749" max="10749" width="7.42578125" style="835" customWidth="1"/>
    <col min="10750" max="10750" width="20.42578125" style="835" customWidth="1"/>
    <col min="10751" max="10751" width="2.42578125" style="835" customWidth="1"/>
    <col min="10752" max="10752" width="18.42578125" style="835" customWidth="1"/>
    <col min="10753" max="10753" width="10.7109375" style="835" bestFit="1" customWidth="1"/>
    <col min="10754" max="10754" width="4.140625" style="835" customWidth="1"/>
    <col min="10755" max="10755" width="18.28515625" style="835" customWidth="1"/>
    <col min="10756" max="10756" width="3" style="835" customWidth="1"/>
    <col min="10757" max="11003" width="10.85546875" style="835"/>
    <col min="11004" max="11004" width="24.42578125" style="835" customWidth="1"/>
    <col min="11005" max="11005" width="7.42578125" style="835" customWidth="1"/>
    <col min="11006" max="11006" width="20.42578125" style="835" customWidth="1"/>
    <col min="11007" max="11007" width="2.42578125" style="835" customWidth="1"/>
    <col min="11008" max="11008" width="18.42578125" style="835" customWidth="1"/>
    <col min="11009" max="11009" width="10.7109375" style="835" bestFit="1" customWidth="1"/>
    <col min="11010" max="11010" width="4.140625" style="835" customWidth="1"/>
    <col min="11011" max="11011" width="18.28515625" style="835" customWidth="1"/>
    <col min="11012" max="11012" width="3" style="835" customWidth="1"/>
    <col min="11013" max="11259" width="10.85546875" style="835"/>
    <col min="11260" max="11260" width="24.42578125" style="835" customWidth="1"/>
    <col min="11261" max="11261" width="7.42578125" style="835" customWidth="1"/>
    <col min="11262" max="11262" width="20.42578125" style="835" customWidth="1"/>
    <col min="11263" max="11263" width="2.42578125" style="835" customWidth="1"/>
    <col min="11264" max="11264" width="18.42578125" style="835" customWidth="1"/>
    <col min="11265" max="11265" width="10.7109375" style="835" bestFit="1" customWidth="1"/>
    <col min="11266" max="11266" width="4.140625" style="835" customWidth="1"/>
    <col min="11267" max="11267" width="18.28515625" style="835" customWidth="1"/>
    <col min="11268" max="11268" width="3" style="835" customWidth="1"/>
    <col min="11269" max="11515" width="10.85546875" style="835"/>
    <col min="11516" max="11516" width="24.42578125" style="835" customWidth="1"/>
    <col min="11517" max="11517" width="7.42578125" style="835" customWidth="1"/>
    <col min="11518" max="11518" width="20.42578125" style="835" customWidth="1"/>
    <col min="11519" max="11519" width="2.42578125" style="835" customWidth="1"/>
    <col min="11520" max="11520" width="18.42578125" style="835" customWidth="1"/>
    <col min="11521" max="11521" width="10.7109375" style="835" bestFit="1" customWidth="1"/>
    <col min="11522" max="11522" width="4.140625" style="835" customWidth="1"/>
    <col min="11523" max="11523" width="18.28515625" style="835" customWidth="1"/>
    <col min="11524" max="11524" width="3" style="835" customWidth="1"/>
    <col min="11525" max="11771" width="10.85546875" style="835"/>
    <col min="11772" max="11772" width="24.42578125" style="835" customWidth="1"/>
    <col min="11773" max="11773" width="7.42578125" style="835" customWidth="1"/>
    <col min="11774" max="11774" width="20.42578125" style="835" customWidth="1"/>
    <col min="11775" max="11775" width="2.42578125" style="835" customWidth="1"/>
    <col min="11776" max="11776" width="18.42578125" style="835" customWidth="1"/>
    <col min="11777" max="11777" width="10.7109375" style="835" bestFit="1" customWidth="1"/>
    <col min="11778" max="11778" width="4.140625" style="835" customWidth="1"/>
    <col min="11779" max="11779" width="18.28515625" style="835" customWidth="1"/>
    <col min="11780" max="11780" width="3" style="835" customWidth="1"/>
    <col min="11781" max="12027" width="10.85546875" style="835"/>
    <col min="12028" max="12028" width="24.42578125" style="835" customWidth="1"/>
    <col min="12029" max="12029" width="7.42578125" style="835" customWidth="1"/>
    <col min="12030" max="12030" width="20.42578125" style="835" customWidth="1"/>
    <col min="12031" max="12031" width="2.42578125" style="835" customWidth="1"/>
    <col min="12032" max="12032" width="18.42578125" style="835" customWidth="1"/>
    <col min="12033" max="12033" width="10.7109375" style="835" bestFit="1" customWidth="1"/>
    <col min="12034" max="12034" width="4.140625" style="835" customWidth="1"/>
    <col min="12035" max="12035" width="18.28515625" style="835" customWidth="1"/>
    <col min="12036" max="12036" width="3" style="835" customWidth="1"/>
    <col min="12037" max="12283" width="10.85546875" style="835"/>
    <col min="12284" max="12284" width="24.42578125" style="835" customWidth="1"/>
    <col min="12285" max="12285" width="7.42578125" style="835" customWidth="1"/>
    <col min="12286" max="12286" width="20.42578125" style="835" customWidth="1"/>
    <col min="12287" max="12287" width="2.42578125" style="835" customWidth="1"/>
    <col min="12288" max="12288" width="18.42578125" style="835" customWidth="1"/>
    <col min="12289" max="12289" width="10.7109375" style="835" bestFit="1" customWidth="1"/>
    <col min="12290" max="12290" width="4.140625" style="835" customWidth="1"/>
    <col min="12291" max="12291" width="18.28515625" style="835" customWidth="1"/>
    <col min="12292" max="12292" width="3" style="835" customWidth="1"/>
    <col min="12293" max="12539" width="10.85546875" style="835"/>
    <col min="12540" max="12540" width="24.42578125" style="835" customWidth="1"/>
    <col min="12541" max="12541" width="7.42578125" style="835" customWidth="1"/>
    <col min="12542" max="12542" width="20.42578125" style="835" customWidth="1"/>
    <col min="12543" max="12543" width="2.42578125" style="835" customWidth="1"/>
    <col min="12544" max="12544" width="18.42578125" style="835" customWidth="1"/>
    <col min="12545" max="12545" width="10.7109375" style="835" bestFit="1" customWidth="1"/>
    <col min="12546" max="12546" width="4.140625" style="835" customWidth="1"/>
    <col min="12547" max="12547" width="18.28515625" style="835" customWidth="1"/>
    <col min="12548" max="12548" width="3" style="835" customWidth="1"/>
    <col min="12549" max="12795" width="10.85546875" style="835"/>
    <col min="12796" max="12796" width="24.42578125" style="835" customWidth="1"/>
    <col min="12797" max="12797" width="7.42578125" style="835" customWidth="1"/>
    <col min="12798" max="12798" width="20.42578125" style="835" customWidth="1"/>
    <col min="12799" max="12799" width="2.42578125" style="835" customWidth="1"/>
    <col min="12800" max="12800" width="18.42578125" style="835" customWidth="1"/>
    <col min="12801" max="12801" width="10.7109375" style="835" bestFit="1" customWidth="1"/>
    <col min="12802" max="12802" width="4.140625" style="835" customWidth="1"/>
    <col min="12803" max="12803" width="18.28515625" style="835" customWidth="1"/>
    <col min="12804" max="12804" width="3" style="835" customWidth="1"/>
    <col min="12805" max="13051" width="10.85546875" style="835"/>
    <col min="13052" max="13052" width="24.42578125" style="835" customWidth="1"/>
    <col min="13053" max="13053" width="7.42578125" style="835" customWidth="1"/>
    <col min="13054" max="13054" width="20.42578125" style="835" customWidth="1"/>
    <col min="13055" max="13055" width="2.42578125" style="835" customWidth="1"/>
    <col min="13056" max="13056" width="18.42578125" style="835" customWidth="1"/>
    <col min="13057" max="13057" width="10.7109375" style="835" bestFit="1" customWidth="1"/>
    <col min="13058" max="13058" width="4.140625" style="835" customWidth="1"/>
    <col min="13059" max="13059" width="18.28515625" style="835" customWidth="1"/>
    <col min="13060" max="13060" width="3" style="835" customWidth="1"/>
    <col min="13061" max="13307" width="10.85546875" style="835"/>
    <col min="13308" max="13308" width="24.42578125" style="835" customWidth="1"/>
    <col min="13309" max="13309" width="7.42578125" style="835" customWidth="1"/>
    <col min="13310" max="13310" width="20.42578125" style="835" customWidth="1"/>
    <col min="13311" max="13311" width="2.42578125" style="835" customWidth="1"/>
    <col min="13312" max="13312" width="18.42578125" style="835" customWidth="1"/>
    <col min="13313" max="13313" width="10.7109375" style="835" bestFit="1" customWidth="1"/>
    <col min="13314" max="13314" width="4.140625" style="835" customWidth="1"/>
    <col min="13315" max="13315" width="18.28515625" style="835" customWidth="1"/>
    <col min="13316" max="13316" width="3" style="835" customWidth="1"/>
    <col min="13317" max="13563" width="10.85546875" style="835"/>
    <col min="13564" max="13564" width="24.42578125" style="835" customWidth="1"/>
    <col min="13565" max="13565" width="7.42578125" style="835" customWidth="1"/>
    <col min="13566" max="13566" width="20.42578125" style="835" customWidth="1"/>
    <col min="13567" max="13567" width="2.42578125" style="835" customWidth="1"/>
    <col min="13568" max="13568" width="18.42578125" style="835" customWidth="1"/>
    <col min="13569" max="13569" width="10.7109375" style="835" bestFit="1" customWidth="1"/>
    <col min="13570" max="13570" width="4.140625" style="835" customWidth="1"/>
    <col min="13571" max="13571" width="18.28515625" style="835" customWidth="1"/>
    <col min="13572" max="13572" width="3" style="835" customWidth="1"/>
    <col min="13573" max="13819" width="10.85546875" style="835"/>
    <col min="13820" max="13820" width="24.42578125" style="835" customWidth="1"/>
    <col min="13821" max="13821" width="7.42578125" style="835" customWidth="1"/>
    <col min="13822" max="13822" width="20.42578125" style="835" customWidth="1"/>
    <col min="13823" max="13823" width="2.42578125" style="835" customWidth="1"/>
    <col min="13824" max="13824" width="18.42578125" style="835" customWidth="1"/>
    <col min="13825" max="13825" width="10.7109375" style="835" bestFit="1" customWidth="1"/>
    <col min="13826" max="13826" width="4.140625" style="835" customWidth="1"/>
    <col min="13827" max="13827" width="18.28515625" style="835" customWidth="1"/>
    <col min="13828" max="13828" width="3" style="835" customWidth="1"/>
    <col min="13829" max="14075" width="10.85546875" style="835"/>
    <col min="14076" max="14076" width="24.42578125" style="835" customWidth="1"/>
    <col min="14077" max="14077" width="7.42578125" style="835" customWidth="1"/>
    <col min="14078" max="14078" width="20.42578125" style="835" customWidth="1"/>
    <col min="14079" max="14079" width="2.42578125" style="835" customWidth="1"/>
    <col min="14080" max="14080" width="18.42578125" style="835" customWidth="1"/>
    <col min="14081" max="14081" width="10.7109375" style="835" bestFit="1" customWidth="1"/>
    <col min="14082" max="14082" width="4.140625" style="835" customWidth="1"/>
    <col min="14083" max="14083" width="18.28515625" style="835" customWidth="1"/>
    <col min="14084" max="14084" width="3" style="835" customWidth="1"/>
    <col min="14085" max="14331" width="10.85546875" style="835"/>
    <col min="14332" max="14332" width="24.42578125" style="835" customWidth="1"/>
    <col min="14333" max="14333" width="7.42578125" style="835" customWidth="1"/>
    <col min="14334" max="14334" width="20.42578125" style="835" customWidth="1"/>
    <col min="14335" max="14335" width="2.42578125" style="835" customWidth="1"/>
    <col min="14336" max="14336" width="18.42578125" style="835" customWidth="1"/>
    <col min="14337" max="14337" width="10.7109375" style="835" bestFit="1" customWidth="1"/>
    <col min="14338" max="14338" width="4.140625" style="835" customWidth="1"/>
    <col min="14339" max="14339" width="18.28515625" style="835" customWidth="1"/>
    <col min="14340" max="14340" width="3" style="835" customWidth="1"/>
    <col min="14341" max="14587" width="10.85546875" style="835"/>
    <col min="14588" max="14588" width="24.42578125" style="835" customWidth="1"/>
    <col min="14589" max="14589" width="7.42578125" style="835" customWidth="1"/>
    <col min="14590" max="14590" width="20.42578125" style="835" customWidth="1"/>
    <col min="14591" max="14591" width="2.42578125" style="835" customWidth="1"/>
    <col min="14592" max="14592" width="18.42578125" style="835" customWidth="1"/>
    <col min="14593" max="14593" width="10.7109375" style="835" bestFit="1" customWidth="1"/>
    <col min="14594" max="14594" width="4.140625" style="835" customWidth="1"/>
    <col min="14595" max="14595" width="18.28515625" style="835" customWidth="1"/>
    <col min="14596" max="14596" width="3" style="835" customWidth="1"/>
    <col min="14597" max="14843" width="10.85546875" style="835"/>
    <col min="14844" max="14844" width="24.42578125" style="835" customWidth="1"/>
    <col min="14845" max="14845" width="7.42578125" style="835" customWidth="1"/>
    <col min="14846" max="14846" width="20.42578125" style="835" customWidth="1"/>
    <col min="14847" max="14847" width="2.42578125" style="835" customWidth="1"/>
    <col min="14848" max="14848" width="18.42578125" style="835" customWidth="1"/>
    <col min="14849" max="14849" width="10.7109375" style="835" bestFit="1" customWidth="1"/>
    <col min="14850" max="14850" width="4.140625" style="835" customWidth="1"/>
    <col min="14851" max="14851" width="18.28515625" style="835" customWidth="1"/>
    <col min="14852" max="14852" width="3" style="835" customWidth="1"/>
    <col min="14853" max="15099" width="10.85546875" style="835"/>
    <col min="15100" max="15100" width="24.42578125" style="835" customWidth="1"/>
    <col min="15101" max="15101" width="7.42578125" style="835" customWidth="1"/>
    <col min="15102" max="15102" width="20.42578125" style="835" customWidth="1"/>
    <col min="15103" max="15103" width="2.42578125" style="835" customWidth="1"/>
    <col min="15104" max="15104" width="18.42578125" style="835" customWidth="1"/>
    <col min="15105" max="15105" width="10.7109375" style="835" bestFit="1" customWidth="1"/>
    <col min="15106" max="15106" width="4.140625" style="835" customWidth="1"/>
    <col min="15107" max="15107" width="18.28515625" style="835" customWidth="1"/>
    <col min="15108" max="15108" width="3" style="835" customWidth="1"/>
    <col min="15109" max="15355" width="10.85546875" style="835"/>
    <col min="15356" max="15356" width="24.42578125" style="835" customWidth="1"/>
    <col min="15357" max="15357" width="7.42578125" style="835" customWidth="1"/>
    <col min="15358" max="15358" width="20.42578125" style="835" customWidth="1"/>
    <col min="15359" max="15359" width="2.42578125" style="835" customWidth="1"/>
    <col min="15360" max="15360" width="18.42578125" style="835" customWidth="1"/>
    <col min="15361" max="15361" width="10.7109375" style="835" bestFit="1" customWidth="1"/>
    <col min="15362" max="15362" width="4.140625" style="835" customWidth="1"/>
    <col min="15363" max="15363" width="18.28515625" style="835" customWidth="1"/>
    <col min="15364" max="15364" width="3" style="835" customWidth="1"/>
    <col min="15365" max="15611" width="10.85546875" style="835"/>
    <col min="15612" max="15612" width="24.42578125" style="835" customWidth="1"/>
    <col min="15613" max="15613" width="7.42578125" style="835" customWidth="1"/>
    <col min="15614" max="15614" width="20.42578125" style="835" customWidth="1"/>
    <col min="15615" max="15615" width="2.42578125" style="835" customWidth="1"/>
    <col min="15616" max="15616" width="18.42578125" style="835" customWidth="1"/>
    <col min="15617" max="15617" width="10.7109375" style="835" bestFit="1" customWidth="1"/>
    <col min="15618" max="15618" width="4.140625" style="835" customWidth="1"/>
    <col min="15619" max="15619" width="18.28515625" style="835" customWidth="1"/>
    <col min="15620" max="15620" width="3" style="835" customWidth="1"/>
    <col min="15621" max="15867" width="10.85546875" style="835"/>
    <col min="15868" max="15868" width="24.42578125" style="835" customWidth="1"/>
    <col min="15869" max="15869" width="7.42578125" style="835" customWidth="1"/>
    <col min="15870" max="15870" width="20.42578125" style="835" customWidth="1"/>
    <col min="15871" max="15871" width="2.42578125" style="835" customWidth="1"/>
    <col min="15872" max="15872" width="18.42578125" style="835" customWidth="1"/>
    <col min="15873" max="15873" width="10.7109375" style="835" bestFit="1" customWidth="1"/>
    <col min="15874" max="15874" width="4.140625" style="835" customWidth="1"/>
    <col min="15875" max="15875" width="18.28515625" style="835" customWidth="1"/>
    <col min="15876" max="15876" width="3" style="835" customWidth="1"/>
    <col min="15877" max="16123" width="10.85546875" style="835"/>
    <col min="16124" max="16124" width="24.42578125" style="835" customWidth="1"/>
    <col min="16125" max="16125" width="7.42578125" style="835" customWidth="1"/>
    <col min="16126" max="16126" width="20.42578125" style="835" customWidth="1"/>
    <col min="16127" max="16127" width="2.42578125" style="835" customWidth="1"/>
    <col min="16128" max="16128" width="18.42578125" style="835" customWidth="1"/>
    <col min="16129" max="16129" width="10.7109375" style="835" bestFit="1" customWidth="1"/>
    <col min="16130" max="16130" width="4.140625" style="835" customWidth="1"/>
    <col min="16131" max="16131" width="18.28515625" style="835" customWidth="1"/>
    <col min="16132" max="16132" width="3" style="835" customWidth="1"/>
    <col min="16133" max="16379" width="10.85546875" style="835"/>
    <col min="16380" max="16384" width="11.42578125" style="835" customWidth="1"/>
  </cols>
  <sheetData>
    <row r="1" spans="1:5" ht="15" x14ac:dyDescent="0.25">
      <c r="A1" s="919"/>
      <c r="B1" s="919"/>
      <c r="C1" s="919"/>
      <c r="D1" s="920"/>
    </row>
    <row r="2" spans="1:5" ht="15.75" x14ac:dyDescent="0.25">
      <c r="A2" s="1733" t="s">
        <v>994</v>
      </c>
      <c r="B2" s="1733"/>
      <c r="C2" s="1733"/>
      <c r="D2" s="1733"/>
      <c r="E2" s="1733"/>
    </row>
    <row r="3" spans="1:5" ht="15.75" x14ac:dyDescent="0.25">
      <c r="A3" s="1733" t="s">
        <v>4180</v>
      </c>
      <c r="B3" s="1733"/>
      <c r="C3" s="1733"/>
      <c r="D3" s="1733"/>
      <c r="E3" s="1733"/>
    </row>
    <row r="4" spans="1:5" ht="15.75" x14ac:dyDescent="0.25">
      <c r="A4" s="1733" t="s">
        <v>437</v>
      </c>
      <c r="B4" s="1733"/>
      <c r="C4" s="1733"/>
      <c r="D4" s="1733"/>
      <c r="E4" s="1733"/>
    </row>
    <row r="5" spans="1:5" ht="15.75" x14ac:dyDescent="0.25">
      <c r="A5" s="959"/>
      <c r="B5" s="521"/>
      <c r="C5" s="521"/>
      <c r="D5" s="960"/>
      <c r="E5" s="961"/>
    </row>
    <row r="6" spans="1:5" ht="15.75" x14ac:dyDescent="0.25">
      <c r="A6" s="1731" t="s">
        <v>687</v>
      </c>
      <c r="B6" s="1731"/>
      <c r="C6" s="1731"/>
      <c r="D6" s="1731"/>
      <c r="E6" s="1731"/>
    </row>
    <row r="7" spans="1:5" ht="15" x14ac:dyDescent="0.25">
      <c r="A7" s="841"/>
      <c r="C7" s="835"/>
    </row>
    <row r="8" spans="1:5" ht="15" x14ac:dyDescent="0.25">
      <c r="A8" s="841"/>
      <c r="C8" s="835"/>
    </row>
    <row r="9" spans="1:5" x14ac:dyDescent="0.2">
      <c r="A9" s="835" t="s">
        <v>4181</v>
      </c>
      <c r="B9" s="923"/>
      <c r="C9" s="924">
        <v>702227826.02999997</v>
      </c>
    </row>
    <row r="10" spans="1:5" x14ac:dyDescent="0.2">
      <c r="B10" s="923"/>
      <c r="C10" s="924"/>
      <c r="E10" s="925"/>
    </row>
    <row r="11" spans="1:5" ht="15" thickBot="1" x14ac:dyDescent="0.25">
      <c r="A11" s="835" t="s">
        <v>4182</v>
      </c>
      <c r="B11" s="923"/>
      <c r="C11" s="926">
        <v>209867661.09</v>
      </c>
      <c r="D11" s="927" t="s">
        <v>3589</v>
      </c>
    </row>
    <row r="12" spans="1:5" x14ac:dyDescent="0.2">
      <c r="C12" s="835"/>
    </row>
    <row r="13" spans="1:5" ht="15" x14ac:dyDescent="0.25">
      <c r="A13" s="840" t="s">
        <v>4341</v>
      </c>
      <c r="B13" s="928"/>
      <c r="C13" s="929">
        <f>+C9-C11</f>
        <v>492360164.93999994</v>
      </c>
    </row>
    <row r="14" spans="1:5" x14ac:dyDescent="0.2">
      <c r="C14" s="835"/>
      <c r="D14" s="927"/>
    </row>
    <row r="15" spans="1:5" x14ac:dyDescent="0.2">
      <c r="C15" s="835"/>
      <c r="D15" s="927"/>
    </row>
    <row r="16" spans="1:5" x14ac:dyDescent="0.2">
      <c r="C16" s="835"/>
      <c r="D16" s="927"/>
    </row>
    <row r="17" spans="1:5" x14ac:dyDescent="0.2">
      <c r="C17" s="835"/>
    </row>
    <row r="18" spans="1:5" ht="15.75" x14ac:dyDescent="0.25">
      <c r="A18" s="1731" t="s">
        <v>5095</v>
      </c>
      <c r="B18" s="1731"/>
      <c r="C18" s="1731"/>
      <c r="D18" s="1731"/>
      <c r="E18" s="1731"/>
    </row>
    <row r="19" spans="1:5" x14ac:dyDescent="0.2">
      <c r="A19" s="930"/>
      <c r="B19" s="923" t="s">
        <v>0</v>
      </c>
      <c r="C19" s="844" t="s">
        <v>0</v>
      </c>
      <c r="D19" s="927"/>
    </row>
    <row r="20" spans="1:5" ht="15" x14ac:dyDescent="0.25">
      <c r="A20" s="840" t="s">
        <v>4183</v>
      </c>
      <c r="E20" s="925" t="s">
        <v>4184</v>
      </c>
    </row>
    <row r="22" spans="1:5" x14ac:dyDescent="0.2">
      <c r="A22" s="835" t="s">
        <v>688</v>
      </c>
      <c r="B22" s="923"/>
      <c r="C22" s="924">
        <v>872565575.13999999</v>
      </c>
    </row>
    <row r="23" spans="1:5" ht="15" thickBot="1" x14ac:dyDescent="0.25">
      <c r="A23" s="835" t="s">
        <v>689</v>
      </c>
      <c r="B23" s="923"/>
      <c r="C23" s="926">
        <f>+C9</f>
        <v>702227826.02999997</v>
      </c>
      <c r="E23" s="921">
        <f>+C23/C22</f>
        <v>0.80478516003491207</v>
      </c>
    </row>
    <row r="25" spans="1:5" s="840" customFormat="1" ht="15" x14ac:dyDescent="0.25">
      <c r="A25" s="840" t="s">
        <v>690</v>
      </c>
      <c r="B25" s="928"/>
      <c r="C25" s="853">
        <f>+C22-C23</f>
        <v>170337749.11000001</v>
      </c>
      <c r="D25" s="920"/>
      <c r="E25" s="931"/>
    </row>
    <row r="28" spans="1:5" ht="15" x14ac:dyDescent="0.25">
      <c r="A28" s="840" t="s">
        <v>4185</v>
      </c>
      <c r="E28" s="925" t="s">
        <v>4186</v>
      </c>
    </row>
    <row r="30" spans="1:5" x14ac:dyDescent="0.2">
      <c r="A30" s="835" t="s">
        <v>688</v>
      </c>
      <c r="B30" s="923"/>
      <c r="C30" s="924">
        <f>+C22</f>
        <v>872565575.13999999</v>
      </c>
    </row>
    <row r="31" spans="1:5" ht="15" thickBot="1" x14ac:dyDescent="0.25">
      <c r="A31" s="835" t="s">
        <v>689</v>
      </c>
      <c r="B31" s="923"/>
      <c r="C31" s="926">
        <f>+C11</f>
        <v>209867661.09</v>
      </c>
      <c r="D31" s="927"/>
      <c r="E31" s="921">
        <f>+C31/C30</f>
        <v>0.24051792446238496</v>
      </c>
    </row>
    <row r="33" spans="1:5" s="840" customFormat="1" ht="15" x14ac:dyDescent="0.25">
      <c r="A33" s="840" t="s">
        <v>4187</v>
      </c>
      <c r="B33" s="928"/>
      <c r="C33" s="853">
        <f>+C30-C31</f>
        <v>662697914.04999995</v>
      </c>
      <c r="D33" s="920"/>
      <c r="E33" s="931"/>
    </row>
    <row r="36" spans="1:5" s="840" customFormat="1" ht="15" x14ac:dyDescent="0.25">
      <c r="A36" s="516" t="s">
        <v>4325</v>
      </c>
      <c r="B36" s="928"/>
      <c r="C36" s="853">
        <f>+C33-C25</f>
        <v>492360164.93999994</v>
      </c>
      <c r="D36" s="920"/>
      <c r="E36" s="931"/>
    </row>
    <row r="38" spans="1:5" x14ac:dyDescent="0.2">
      <c r="A38" s="411" t="s">
        <v>691</v>
      </c>
      <c r="B38" s="923"/>
      <c r="C38" s="844">
        <v>50953954.439999998</v>
      </c>
    </row>
    <row r="40" spans="1:5" s="840" customFormat="1" ht="15.75" thickBot="1" x14ac:dyDescent="0.3">
      <c r="A40" s="840" t="s">
        <v>692</v>
      </c>
      <c r="B40" s="928"/>
      <c r="C40" s="932">
        <f>+C36-C38</f>
        <v>441406210.49999994</v>
      </c>
      <c r="D40" s="920"/>
      <c r="E40" s="931"/>
    </row>
    <row r="41" spans="1:5" ht="15" thickTop="1" x14ac:dyDescent="0.2"/>
    <row r="44" spans="1:5" ht="15" x14ac:dyDescent="0.25">
      <c r="A44" s="840" t="s">
        <v>51</v>
      </c>
    </row>
    <row r="45" spans="1:5" ht="15" x14ac:dyDescent="0.25">
      <c r="A45" s="840"/>
    </row>
    <row r="46" spans="1:5" ht="27" customHeight="1" x14ac:dyDescent="0.2">
      <c r="A46" s="1732" t="s">
        <v>5238</v>
      </c>
      <c r="B46" s="1732"/>
      <c r="C46" s="1732"/>
      <c r="D46" s="1732"/>
      <c r="E46" s="1732"/>
    </row>
    <row r="47" spans="1:5" x14ac:dyDescent="0.2">
      <c r="A47" s="835" t="s">
        <v>0</v>
      </c>
    </row>
    <row r="48" spans="1:5" x14ac:dyDescent="0.2">
      <c r="A48" s="835" t="s">
        <v>0</v>
      </c>
    </row>
    <row r="49" spans="1:1" x14ac:dyDescent="0.2">
      <c r="A49" s="835" t="s">
        <v>0</v>
      </c>
    </row>
    <row r="50" spans="1:1" x14ac:dyDescent="0.2">
      <c r="A50" s="835" t="s">
        <v>0</v>
      </c>
    </row>
  </sheetData>
  <mergeCells count="6">
    <mergeCell ref="A18:E18"/>
    <mergeCell ref="A46:E46"/>
    <mergeCell ref="A2:E2"/>
    <mergeCell ref="A3:E3"/>
    <mergeCell ref="A4:E4"/>
    <mergeCell ref="A6:E6"/>
  </mergeCells>
  <printOptions horizontalCentered="1"/>
  <pageMargins left="0.98425196850393704" right="0.98425196850393704" top="1.4960629921259843" bottom="0.78740157480314965" header="0.70866141732283472" footer="0.86614173228346458"/>
  <pageSetup scale="80" firstPageNumber="0" orientation="portrait" r:id="rId1"/>
  <headerFooter>
    <oddHeader>&amp;C&amp;11UNIVERSIDAD DE COSTA RICA
VICERRECTORÍA DE ADMINISTRACIÓN
OFICINA DE ADMINISTRACIÓN FINANCIERA</oddHeader>
    <oddFooter>&amp;C&amp;P</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75"/>
  <sheetViews>
    <sheetView zoomScale="90" zoomScaleNormal="90" zoomScalePageLayoutView="90" workbookViewId="0">
      <selection activeCell="B69" sqref="B69"/>
    </sheetView>
  </sheetViews>
  <sheetFormatPr baseColWidth="10" defaultColWidth="11.42578125" defaultRowHeight="12.75" x14ac:dyDescent="0.2"/>
  <cols>
    <col min="1" max="1" width="12.140625" style="976" bestFit="1" customWidth="1"/>
    <col min="2" max="2" width="46.140625" style="965" customWidth="1"/>
    <col min="3" max="3" width="17.140625" style="946" bestFit="1" customWidth="1"/>
    <col min="4" max="4" width="15.28515625" style="946" bestFit="1" customWidth="1"/>
    <col min="5" max="5" width="16.140625" style="946" bestFit="1" customWidth="1"/>
    <col min="6" max="6" width="2.42578125" style="946" customWidth="1"/>
    <col min="7" max="7" width="15.7109375" style="979" bestFit="1" customWidth="1"/>
    <col min="8" max="8" width="15.28515625" style="946" bestFit="1" customWidth="1"/>
    <col min="9" max="9" width="18.85546875" style="946" customWidth="1"/>
    <col min="10" max="10" width="16.140625" style="946" customWidth="1"/>
    <col min="11" max="11" width="16.28515625" style="946" customWidth="1"/>
    <col min="12" max="12" width="15.28515625" style="946" bestFit="1" customWidth="1"/>
    <col min="13" max="13" width="4.85546875" style="974" customWidth="1"/>
    <col min="14" max="14" width="14.140625" style="975" bestFit="1" customWidth="1"/>
    <col min="15" max="15" width="15.140625" style="965" bestFit="1" customWidth="1"/>
    <col min="16" max="16384" width="11.42578125" style="965"/>
  </cols>
  <sheetData>
    <row r="1" spans="1:14" s="973" customFormat="1" ht="15.75" thickBot="1" x14ac:dyDescent="0.25">
      <c r="A1" s="1734" t="s">
        <v>995</v>
      </c>
      <c r="B1" s="1734"/>
      <c r="C1" s="1734"/>
      <c r="D1" s="1734"/>
      <c r="E1" s="1734"/>
      <c r="F1" s="1734"/>
      <c r="G1" s="1734" t="s">
        <v>996</v>
      </c>
      <c r="H1" s="1734"/>
      <c r="I1" s="1734"/>
      <c r="J1" s="1734"/>
      <c r="K1" s="1734"/>
      <c r="L1" s="1734"/>
      <c r="M1" s="971"/>
      <c r="N1" s="972"/>
    </row>
    <row r="2" spans="1:14" ht="26.25" thickBot="1" x14ac:dyDescent="0.25">
      <c r="A2" s="962" t="s">
        <v>693</v>
      </c>
      <c r="B2" s="963" t="s">
        <v>267</v>
      </c>
      <c r="C2" s="964" t="s">
        <v>694</v>
      </c>
      <c r="D2" s="1378" t="s">
        <v>5092</v>
      </c>
      <c r="E2" s="964" t="s">
        <v>695</v>
      </c>
      <c r="F2" s="964"/>
      <c r="G2" s="964" t="s">
        <v>696</v>
      </c>
      <c r="H2" s="964" t="s">
        <v>217</v>
      </c>
      <c r="I2" s="964" t="s">
        <v>697</v>
      </c>
      <c r="J2" s="1378" t="s">
        <v>5092</v>
      </c>
      <c r="K2" s="964" t="s">
        <v>243</v>
      </c>
      <c r="L2" s="964" t="s">
        <v>695</v>
      </c>
    </row>
    <row r="3" spans="1:14" ht="14.25" x14ac:dyDescent="0.2">
      <c r="A3" s="976">
        <v>2003</v>
      </c>
      <c r="B3" s="977" t="s">
        <v>997</v>
      </c>
      <c r="C3" s="946">
        <v>0</v>
      </c>
      <c r="D3" s="946">
        <v>14749</v>
      </c>
      <c r="E3" s="946">
        <f t="shared" ref="E3:E57" si="0">C3-D3</f>
        <v>-14749</v>
      </c>
      <c r="F3" s="978"/>
      <c r="G3" s="979">
        <v>456680.43999999994</v>
      </c>
      <c r="H3" s="946">
        <f t="shared" ref="H3:H23" si="1">I3-G3</f>
        <v>225105</v>
      </c>
      <c r="I3" s="946">
        <v>681785.44</v>
      </c>
      <c r="J3" s="946">
        <f t="shared" ref="J3:J57" si="2">D3</f>
        <v>14749</v>
      </c>
      <c r="K3" s="946">
        <v>0</v>
      </c>
      <c r="L3" s="946">
        <f t="shared" ref="L3:L57" si="3">I3-J3-K3</f>
        <v>667036.43999999994</v>
      </c>
    </row>
    <row r="4" spans="1:14" ht="14.25" x14ac:dyDescent="0.2">
      <c r="A4" s="976">
        <v>2005</v>
      </c>
      <c r="B4" s="977" t="s">
        <v>998</v>
      </c>
      <c r="C4" s="946">
        <v>2538799.91</v>
      </c>
      <c r="D4" s="946">
        <v>820298</v>
      </c>
      <c r="E4" s="946">
        <f t="shared" si="0"/>
        <v>1718501.9100000001</v>
      </c>
      <c r="F4" s="978"/>
      <c r="G4" s="979">
        <v>1737239.9100000001</v>
      </c>
      <c r="H4" s="946">
        <f t="shared" si="1"/>
        <v>474535</v>
      </c>
      <c r="I4" s="946">
        <v>2211774.91</v>
      </c>
      <c r="J4" s="946">
        <f t="shared" si="2"/>
        <v>820298</v>
      </c>
      <c r="K4" s="946">
        <v>0</v>
      </c>
      <c r="L4" s="946">
        <f t="shared" si="3"/>
        <v>1391476.9100000001</v>
      </c>
      <c r="M4" s="971"/>
    </row>
    <row r="5" spans="1:14" ht="25.5" x14ac:dyDescent="0.2">
      <c r="A5" s="976">
        <v>2007</v>
      </c>
      <c r="B5" s="977" t="s">
        <v>999</v>
      </c>
      <c r="C5" s="946">
        <v>1316138.8799999999</v>
      </c>
      <c r="D5" s="946">
        <v>24668</v>
      </c>
      <c r="E5" s="946">
        <f t="shared" si="0"/>
        <v>1291470.8799999999</v>
      </c>
      <c r="F5" s="978"/>
      <c r="G5" s="979">
        <v>1269189.8799999999</v>
      </c>
      <c r="H5" s="946">
        <f t="shared" si="1"/>
        <v>165580</v>
      </c>
      <c r="I5" s="946">
        <v>1434769.88</v>
      </c>
      <c r="J5" s="946">
        <f t="shared" si="2"/>
        <v>24668</v>
      </c>
      <c r="K5" s="946">
        <v>0</v>
      </c>
      <c r="L5" s="946">
        <f t="shared" si="3"/>
        <v>1410101.88</v>
      </c>
      <c r="M5" s="971"/>
    </row>
    <row r="6" spans="1:14" ht="14.25" x14ac:dyDescent="0.2">
      <c r="A6" s="976">
        <v>2008</v>
      </c>
      <c r="B6" s="977" t="s">
        <v>1000</v>
      </c>
      <c r="C6" s="946">
        <v>0</v>
      </c>
      <c r="D6" s="946">
        <v>11933</v>
      </c>
      <c r="E6" s="946">
        <f t="shared" si="0"/>
        <v>-11933</v>
      </c>
      <c r="F6" s="978"/>
      <c r="G6" s="979">
        <v>4743515</v>
      </c>
      <c r="H6" s="946">
        <f t="shared" si="1"/>
        <v>137105</v>
      </c>
      <c r="I6" s="946">
        <v>4880620</v>
      </c>
      <c r="J6" s="946">
        <f t="shared" si="2"/>
        <v>11933</v>
      </c>
      <c r="K6" s="946">
        <v>0</v>
      </c>
      <c r="L6" s="946">
        <f t="shared" si="3"/>
        <v>4868687</v>
      </c>
      <c r="M6" s="971"/>
    </row>
    <row r="7" spans="1:14" ht="14.25" x14ac:dyDescent="0.2">
      <c r="A7" s="976">
        <v>2009</v>
      </c>
      <c r="B7" s="977" t="s">
        <v>1001</v>
      </c>
      <c r="C7" s="946">
        <v>0</v>
      </c>
      <c r="D7" s="946">
        <v>6301</v>
      </c>
      <c r="E7" s="946">
        <f t="shared" si="0"/>
        <v>-6301</v>
      </c>
      <c r="F7" s="978"/>
      <c r="G7" s="979">
        <v>7731284.8700000001</v>
      </c>
      <c r="H7" s="946">
        <f t="shared" si="1"/>
        <v>151185</v>
      </c>
      <c r="I7" s="946">
        <v>7882469.8700000001</v>
      </c>
      <c r="J7" s="946">
        <f t="shared" si="2"/>
        <v>6301</v>
      </c>
      <c r="K7" s="946">
        <v>0</v>
      </c>
      <c r="L7" s="946">
        <f t="shared" si="3"/>
        <v>7876168.8700000001</v>
      </c>
      <c r="M7" s="971"/>
    </row>
    <row r="8" spans="1:14" ht="14.25" x14ac:dyDescent="0.2">
      <c r="A8" s="976">
        <v>2046</v>
      </c>
      <c r="B8" s="977" t="s">
        <v>1002</v>
      </c>
      <c r="C8" s="946">
        <v>0</v>
      </c>
      <c r="D8" s="946">
        <v>0</v>
      </c>
      <c r="E8" s="946">
        <f t="shared" si="0"/>
        <v>0</v>
      </c>
      <c r="F8" s="978"/>
      <c r="G8" s="979">
        <v>1124000</v>
      </c>
      <c r="H8" s="946">
        <f t="shared" si="1"/>
        <v>0</v>
      </c>
      <c r="I8" s="946">
        <v>1124000</v>
      </c>
      <c r="J8" s="946">
        <f t="shared" si="2"/>
        <v>0</v>
      </c>
      <c r="K8" s="946">
        <v>0</v>
      </c>
      <c r="L8" s="946">
        <f t="shared" si="3"/>
        <v>1124000</v>
      </c>
      <c r="M8" s="971"/>
    </row>
    <row r="9" spans="1:14" ht="14.25" x14ac:dyDescent="0.2">
      <c r="A9" s="976">
        <v>2051</v>
      </c>
      <c r="B9" s="977" t="s">
        <v>1003</v>
      </c>
      <c r="C9" s="946">
        <v>22010115.949999999</v>
      </c>
      <c r="D9" s="946">
        <v>10427301.26</v>
      </c>
      <c r="E9" s="946">
        <f t="shared" si="0"/>
        <v>11582814.689999999</v>
      </c>
      <c r="F9" s="978"/>
      <c r="G9" s="979">
        <v>857575.94000000134</v>
      </c>
      <c r="H9" s="946">
        <f t="shared" si="1"/>
        <v>12198024.999999998</v>
      </c>
      <c r="I9" s="946">
        <v>13055600.939999999</v>
      </c>
      <c r="J9" s="946">
        <f t="shared" si="2"/>
        <v>10427301.26</v>
      </c>
      <c r="K9" s="946">
        <v>0</v>
      </c>
      <c r="L9" s="946">
        <f t="shared" si="3"/>
        <v>2628299.6799999997</v>
      </c>
      <c r="M9" s="971"/>
    </row>
    <row r="10" spans="1:14" ht="25.5" x14ac:dyDescent="0.2">
      <c r="A10" s="976">
        <v>2053</v>
      </c>
      <c r="B10" s="977" t="s">
        <v>1004</v>
      </c>
      <c r="C10" s="946">
        <v>24746450.739999998</v>
      </c>
      <c r="D10" s="946">
        <v>10708403.9</v>
      </c>
      <c r="E10" s="946">
        <f t="shared" si="0"/>
        <v>14038046.839999998</v>
      </c>
      <c r="F10" s="978"/>
      <c r="G10" s="979">
        <v>7211246.7400000002</v>
      </c>
      <c r="H10" s="946">
        <f t="shared" si="1"/>
        <v>14867875.999999998</v>
      </c>
      <c r="I10" s="946">
        <v>22079122.739999998</v>
      </c>
      <c r="J10" s="946">
        <f t="shared" si="2"/>
        <v>10708403.9</v>
      </c>
      <c r="K10" s="946">
        <v>494892.79999999999</v>
      </c>
      <c r="L10" s="946">
        <f t="shared" si="3"/>
        <v>10875826.039999997</v>
      </c>
      <c r="M10" s="971"/>
    </row>
    <row r="11" spans="1:14" ht="14.25" x14ac:dyDescent="0.2">
      <c r="A11" s="976">
        <v>2055</v>
      </c>
      <c r="B11" s="977" t="s">
        <v>1005</v>
      </c>
      <c r="C11" s="946">
        <v>29633949.600000001</v>
      </c>
      <c r="D11" s="946">
        <v>11825157.15</v>
      </c>
      <c r="E11" s="946">
        <f t="shared" si="0"/>
        <v>17808792.450000003</v>
      </c>
      <c r="F11" s="978"/>
      <c r="G11" s="979">
        <v>4949588.4499999955</v>
      </c>
      <c r="H11" s="946">
        <f t="shared" si="1"/>
        <v>10061290.000000004</v>
      </c>
      <c r="I11" s="946">
        <v>15010878.449999999</v>
      </c>
      <c r="J11" s="946">
        <f t="shared" si="2"/>
        <v>11825157.15</v>
      </c>
      <c r="K11" s="946">
        <v>0</v>
      </c>
      <c r="L11" s="946">
        <f t="shared" si="3"/>
        <v>3185721.2999999989</v>
      </c>
      <c r="M11" s="971"/>
    </row>
    <row r="12" spans="1:14" ht="25.5" x14ac:dyDescent="0.2">
      <c r="A12" s="976">
        <v>2056</v>
      </c>
      <c r="B12" s="977" t="s">
        <v>1006</v>
      </c>
      <c r="C12" s="946">
        <v>22135713.079999998</v>
      </c>
      <c r="D12" s="946">
        <v>6839615.04</v>
      </c>
      <c r="E12" s="946">
        <f t="shared" si="0"/>
        <v>15296098.039999999</v>
      </c>
      <c r="F12" s="978"/>
      <c r="G12" s="979">
        <v>6615591.0199999996</v>
      </c>
      <c r="H12" s="946">
        <f t="shared" si="1"/>
        <v>11299903</v>
      </c>
      <c r="I12" s="946">
        <v>17915494.02</v>
      </c>
      <c r="J12" s="946">
        <f t="shared" si="2"/>
        <v>6839615.04</v>
      </c>
      <c r="K12" s="946">
        <v>0</v>
      </c>
      <c r="L12" s="946">
        <f t="shared" si="3"/>
        <v>11075878.98</v>
      </c>
      <c r="M12" s="971"/>
    </row>
    <row r="13" spans="1:14" ht="14.25" x14ac:dyDescent="0.2">
      <c r="A13" s="976">
        <v>2102</v>
      </c>
      <c r="B13" s="980" t="s">
        <v>1007</v>
      </c>
      <c r="C13" s="946">
        <v>20248647.73</v>
      </c>
      <c r="D13" s="946">
        <v>2509429.7000000002</v>
      </c>
      <c r="E13" s="946">
        <f t="shared" si="0"/>
        <v>17739218.030000001</v>
      </c>
      <c r="F13" s="978"/>
      <c r="G13" s="979">
        <v>10070280.109999999</v>
      </c>
      <c r="H13" s="946">
        <f t="shared" si="1"/>
        <v>11147949.140000001</v>
      </c>
      <c r="I13" s="946">
        <v>21218229.25</v>
      </c>
      <c r="J13" s="946">
        <f t="shared" si="2"/>
        <v>2509429.7000000002</v>
      </c>
      <c r="K13" s="946">
        <v>0.04</v>
      </c>
      <c r="L13" s="946">
        <f t="shared" si="3"/>
        <v>18708799.510000002</v>
      </c>
      <c r="M13" s="971"/>
    </row>
    <row r="14" spans="1:14" ht="14.25" x14ac:dyDescent="0.2">
      <c r="A14" s="976">
        <v>2150</v>
      </c>
      <c r="B14" s="977" t="s">
        <v>1008</v>
      </c>
      <c r="C14" s="946">
        <v>117660000</v>
      </c>
      <c r="D14" s="946">
        <v>2353092</v>
      </c>
      <c r="E14" s="946">
        <f t="shared" si="0"/>
        <v>115306908</v>
      </c>
      <c r="F14" s="978"/>
      <c r="G14" s="979">
        <v>97659214.109999999</v>
      </c>
      <c r="H14" s="946">
        <f t="shared" si="1"/>
        <v>15642960</v>
      </c>
      <c r="I14" s="946">
        <v>113302174.11</v>
      </c>
      <c r="J14" s="946">
        <f t="shared" si="2"/>
        <v>2353092</v>
      </c>
      <c r="K14" s="946">
        <v>48785237.799999997</v>
      </c>
      <c r="L14" s="946">
        <f t="shared" si="3"/>
        <v>62163844.310000002</v>
      </c>
      <c r="M14" s="971"/>
    </row>
    <row r="15" spans="1:14" ht="25.5" x14ac:dyDescent="0.2">
      <c r="A15" s="976">
        <v>2168</v>
      </c>
      <c r="B15" s="977" t="s">
        <v>1009</v>
      </c>
      <c r="C15" s="946">
        <v>0</v>
      </c>
      <c r="D15" s="946">
        <v>0</v>
      </c>
      <c r="E15" s="946">
        <f t="shared" si="0"/>
        <v>0</v>
      </c>
      <c r="F15" s="978"/>
      <c r="G15" s="979">
        <v>10109.169999999984</v>
      </c>
      <c r="H15" s="946">
        <f t="shared" si="1"/>
        <v>1.6370904631912708E-11</v>
      </c>
      <c r="I15" s="946">
        <v>10109.17</v>
      </c>
      <c r="J15" s="946">
        <f t="shared" si="2"/>
        <v>0</v>
      </c>
      <c r="K15" s="946">
        <v>0</v>
      </c>
      <c r="L15" s="946">
        <f t="shared" si="3"/>
        <v>10109.17</v>
      </c>
      <c r="M15" s="971"/>
    </row>
    <row r="16" spans="1:14" ht="14.25" x14ac:dyDescent="0.2">
      <c r="A16" s="976">
        <v>2200</v>
      </c>
      <c r="B16" s="977" t="s">
        <v>1010</v>
      </c>
      <c r="C16" s="946">
        <v>65000000</v>
      </c>
      <c r="D16" s="946">
        <v>24486896.370000001</v>
      </c>
      <c r="E16" s="946">
        <f t="shared" si="0"/>
        <v>40513103.629999995</v>
      </c>
      <c r="F16" s="978"/>
      <c r="G16" s="979">
        <v>0</v>
      </c>
      <c r="H16" s="946">
        <f t="shared" si="1"/>
        <v>27820593.16</v>
      </c>
      <c r="I16" s="946">
        <v>27820593.16</v>
      </c>
      <c r="J16" s="946">
        <f t="shared" si="2"/>
        <v>24486896.370000001</v>
      </c>
      <c r="K16" s="946">
        <v>0</v>
      </c>
      <c r="L16" s="946">
        <f t="shared" si="3"/>
        <v>3333696.7899999991</v>
      </c>
      <c r="M16" s="971"/>
    </row>
    <row r="17" spans="1:13" ht="14.25" x14ac:dyDescent="0.2">
      <c r="A17" s="976">
        <v>2301</v>
      </c>
      <c r="B17" s="977" t="s">
        <v>4342</v>
      </c>
      <c r="C17" s="946">
        <v>28350000</v>
      </c>
      <c r="D17" s="946">
        <v>0</v>
      </c>
      <c r="E17" s="946">
        <f t="shared" si="0"/>
        <v>28350000</v>
      </c>
      <c r="F17" s="978"/>
      <c r="G17" s="979">
        <v>0</v>
      </c>
      <c r="H17" s="946">
        <f t="shared" si="1"/>
        <v>0</v>
      </c>
      <c r="I17" s="946">
        <v>0</v>
      </c>
      <c r="J17" s="946">
        <f t="shared" si="2"/>
        <v>0</v>
      </c>
      <c r="K17" s="946">
        <v>0</v>
      </c>
      <c r="L17" s="946">
        <f t="shared" si="3"/>
        <v>0</v>
      </c>
      <c r="M17" s="971"/>
    </row>
    <row r="18" spans="1:13" ht="14.25" x14ac:dyDescent="0.2">
      <c r="A18" s="976">
        <v>2302</v>
      </c>
      <c r="B18" s="977" t="s">
        <v>4343</v>
      </c>
      <c r="C18" s="946">
        <v>0</v>
      </c>
      <c r="D18" s="946">
        <v>0</v>
      </c>
      <c r="E18" s="946">
        <f t="shared" si="0"/>
        <v>0</v>
      </c>
      <c r="F18" s="978"/>
      <c r="G18" s="979">
        <v>0</v>
      </c>
      <c r="H18" s="946">
        <f t="shared" si="1"/>
        <v>500000</v>
      </c>
      <c r="I18" s="946">
        <v>500000</v>
      </c>
      <c r="J18" s="946">
        <f t="shared" si="2"/>
        <v>0</v>
      </c>
      <c r="K18" s="946">
        <v>0</v>
      </c>
      <c r="L18" s="946">
        <f t="shared" si="3"/>
        <v>500000</v>
      </c>
      <c r="M18" s="971"/>
    </row>
    <row r="19" spans="1:13" ht="14.25" x14ac:dyDescent="0.2">
      <c r="A19" s="976">
        <v>2311</v>
      </c>
      <c r="B19" s="977" t="s">
        <v>1011</v>
      </c>
      <c r="C19" s="946">
        <v>0</v>
      </c>
      <c r="D19" s="946">
        <v>0</v>
      </c>
      <c r="E19" s="946">
        <f t="shared" si="0"/>
        <v>0</v>
      </c>
      <c r="F19" s="978"/>
      <c r="G19" s="979">
        <v>624000</v>
      </c>
      <c r="H19" s="946">
        <f t="shared" si="1"/>
        <v>0</v>
      </c>
      <c r="I19" s="946">
        <v>624000</v>
      </c>
      <c r="J19" s="946">
        <f t="shared" si="2"/>
        <v>0</v>
      </c>
      <c r="K19" s="946">
        <v>0</v>
      </c>
      <c r="L19" s="946">
        <f t="shared" si="3"/>
        <v>624000</v>
      </c>
      <c r="M19" s="971"/>
    </row>
    <row r="20" spans="1:13" ht="25.5" x14ac:dyDescent="0.2">
      <c r="A20" s="976">
        <v>2314</v>
      </c>
      <c r="B20" s="977" t="s">
        <v>1012</v>
      </c>
      <c r="C20" s="946">
        <v>61985737.82</v>
      </c>
      <c r="D20" s="946">
        <v>14671105.800000001</v>
      </c>
      <c r="E20" s="946">
        <f t="shared" si="0"/>
        <v>47314632.019999996</v>
      </c>
      <c r="F20" s="978"/>
      <c r="G20" s="979">
        <v>31349332.920000002</v>
      </c>
      <c r="H20" s="946">
        <f t="shared" si="1"/>
        <v>13983160</v>
      </c>
      <c r="I20" s="946">
        <v>45332492.920000002</v>
      </c>
      <c r="J20" s="946">
        <f t="shared" si="2"/>
        <v>14671105.800000001</v>
      </c>
      <c r="K20" s="946">
        <v>0</v>
      </c>
      <c r="L20" s="946">
        <f t="shared" si="3"/>
        <v>30661387.120000001</v>
      </c>
      <c r="M20" s="971"/>
    </row>
    <row r="21" spans="1:13" ht="14.25" x14ac:dyDescent="0.2">
      <c r="A21" s="976">
        <v>2316</v>
      </c>
      <c r="B21" s="977" t="s">
        <v>1013</v>
      </c>
      <c r="C21" s="946">
        <v>72056244.049999997</v>
      </c>
      <c r="D21" s="946">
        <v>13046802.4</v>
      </c>
      <c r="E21" s="946">
        <f t="shared" si="0"/>
        <v>59009441.649999999</v>
      </c>
      <c r="F21" s="978"/>
      <c r="G21" s="979">
        <v>40428325.189999998</v>
      </c>
      <c r="H21" s="946">
        <f t="shared" si="1"/>
        <v>14172105</v>
      </c>
      <c r="I21" s="946">
        <v>54600430.189999998</v>
      </c>
      <c r="J21" s="946">
        <f t="shared" si="2"/>
        <v>13046802.4</v>
      </c>
      <c r="K21" s="946">
        <v>393473.8</v>
      </c>
      <c r="L21" s="946">
        <f t="shared" si="3"/>
        <v>41160153.990000002</v>
      </c>
      <c r="M21" s="971"/>
    </row>
    <row r="22" spans="1:13" ht="25.5" x14ac:dyDescent="0.2">
      <c r="A22" s="976">
        <v>2317</v>
      </c>
      <c r="B22" s="977" t="s">
        <v>1014</v>
      </c>
      <c r="C22" s="946">
        <v>13088632</v>
      </c>
      <c r="D22" s="946">
        <v>2272447.75</v>
      </c>
      <c r="E22" s="946">
        <f t="shared" si="0"/>
        <v>10816184.25</v>
      </c>
      <c r="F22" s="978"/>
      <c r="G22" s="979">
        <v>1034287.2100000009</v>
      </c>
      <c r="H22" s="946">
        <f t="shared" si="1"/>
        <v>8120000</v>
      </c>
      <c r="I22" s="946">
        <v>9154287.2100000009</v>
      </c>
      <c r="J22" s="946">
        <f t="shared" si="2"/>
        <v>2272447.75</v>
      </c>
      <c r="K22" s="946">
        <v>0</v>
      </c>
      <c r="L22" s="946">
        <f t="shared" si="3"/>
        <v>6881839.4600000009</v>
      </c>
      <c r="M22" s="971"/>
    </row>
    <row r="23" spans="1:13" ht="25.5" x14ac:dyDescent="0.2">
      <c r="A23" s="976">
        <v>2324</v>
      </c>
      <c r="B23" s="977" t="s">
        <v>1015</v>
      </c>
      <c r="C23" s="946">
        <v>10760763.630000001</v>
      </c>
      <c r="D23" s="946">
        <v>4080662.5</v>
      </c>
      <c r="E23" s="946">
        <f t="shared" si="0"/>
        <v>6680101.1300000008</v>
      </c>
      <c r="F23" s="978"/>
      <c r="G23" s="979">
        <v>930763.69000000041</v>
      </c>
      <c r="H23" s="946">
        <f t="shared" si="1"/>
        <v>4665000</v>
      </c>
      <c r="I23" s="946">
        <v>5595763.6900000004</v>
      </c>
      <c r="J23" s="946">
        <f t="shared" si="2"/>
        <v>4080662.5</v>
      </c>
      <c r="K23" s="946">
        <v>0</v>
      </c>
      <c r="L23" s="946">
        <f t="shared" si="3"/>
        <v>1515101.1900000004</v>
      </c>
      <c r="M23" s="971"/>
    </row>
    <row r="24" spans="1:13" ht="28.5" x14ac:dyDescent="0.2">
      <c r="A24" s="976">
        <v>2328</v>
      </c>
      <c r="B24" s="980" t="s">
        <v>4344</v>
      </c>
      <c r="C24" s="946">
        <v>7800000</v>
      </c>
      <c r="D24" s="946">
        <v>948163.34</v>
      </c>
      <c r="E24" s="946">
        <f t="shared" si="0"/>
        <v>6851836.6600000001</v>
      </c>
      <c r="F24" s="978"/>
      <c r="G24" s="979">
        <v>3120000</v>
      </c>
      <c r="H24" s="946">
        <v>3900000</v>
      </c>
      <c r="I24" s="946">
        <v>3120000</v>
      </c>
      <c r="J24" s="946">
        <f t="shared" si="2"/>
        <v>948163.34</v>
      </c>
      <c r="K24" s="946">
        <v>0</v>
      </c>
      <c r="L24" s="946">
        <f t="shared" si="3"/>
        <v>2171836.66</v>
      </c>
      <c r="M24" s="971"/>
    </row>
    <row r="25" spans="1:13" ht="14.25" x14ac:dyDescent="0.2">
      <c r="A25" s="976">
        <v>2335</v>
      </c>
      <c r="B25" s="977" t="s">
        <v>1016</v>
      </c>
      <c r="C25" s="946">
        <v>40983021</v>
      </c>
      <c r="D25" s="946">
        <v>3747727.53</v>
      </c>
      <c r="E25" s="946">
        <f t="shared" si="0"/>
        <v>37235293.469999999</v>
      </c>
      <c r="F25" s="978"/>
      <c r="G25" s="979">
        <v>26538046.700000003</v>
      </c>
      <c r="H25" s="946">
        <f t="shared" ref="H25:H57" si="4">I25-G25</f>
        <v>622329.99999999627</v>
      </c>
      <c r="I25" s="946">
        <v>27160376.699999999</v>
      </c>
      <c r="J25" s="946">
        <f t="shared" si="2"/>
        <v>3747727.53</v>
      </c>
      <c r="K25" s="946">
        <v>0</v>
      </c>
      <c r="L25" s="946">
        <f t="shared" si="3"/>
        <v>23412649.169999998</v>
      </c>
      <c r="M25" s="971"/>
    </row>
    <row r="26" spans="1:13" ht="14.25" x14ac:dyDescent="0.2">
      <c r="A26" s="976">
        <v>2341</v>
      </c>
      <c r="B26" s="977" t="s">
        <v>1017</v>
      </c>
      <c r="C26" s="946">
        <v>38000000</v>
      </c>
      <c r="D26" s="946">
        <v>8633309.0999999996</v>
      </c>
      <c r="E26" s="946">
        <f t="shared" si="0"/>
        <v>29366690.899999999</v>
      </c>
      <c r="F26" s="978"/>
      <c r="G26" s="979">
        <v>27450574.489999998</v>
      </c>
      <c r="H26" s="946">
        <f t="shared" si="4"/>
        <v>13092000.000000004</v>
      </c>
      <c r="I26" s="946">
        <v>40542574.490000002</v>
      </c>
      <c r="J26" s="946">
        <f t="shared" si="2"/>
        <v>8633309.0999999996</v>
      </c>
      <c r="K26" s="946">
        <v>0</v>
      </c>
      <c r="L26" s="946">
        <f t="shared" si="3"/>
        <v>31909265.390000001</v>
      </c>
      <c r="M26" s="971"/>
    </row>
    <row r="27" spans="1:13" ht="14.25" x14ac:dyDescent="0.2">
      <c r="A27" s="976">
        <v>2343</v>
      </c>
      <c r="B27" s="977" t="s">
        <v>1018</v>
      </c>
      <c r="C27" s="946">
        <v>0</v>
      </c>
      <c r="D27" s="946">
        <v>0</v>
      </c>
      <c r="E27" s="946">
        <f t="shared" si="0"/>
        <v>0</v>
      </c>
      <c r="F27" s="978"/>
      <c r="G27" s="979">
        <v>1.9999999552965164E-2</v>
      </c>
      <c r="H27" s="946">
        <f t="shared" si="4"/>
        <v>4.4703483623176332E-10</v>
      </c>
      <c r="I27" s="946">
        <v>0.02</v>
      </c>
      <c r="J27" s="946">
        <f t="shared" si="2"/>
        <v>0</v>
      </c>
      <c r="K27" s="946">
        <v>0</v>
      </c>
      <c r="L27" s="946">
        <f t="shared" si="3"/>
        <v>0.02</v>
      </c>
      <c r="M27" s="971"/>
    </row>
    <row r="28" spans="1:13" ht="14.25" x14ac:dyDescent="0.2">
      <c r="A28" s="976">
        <v>2352</v>
      </c>
      <c r="B28" s="977" t="s">
        <v>1019</v>
      </c>
      <c r="C28" s="946">
        <v>6375914</v>
      </c>
      <c r="D28" s="946">
        <v>960475</v>
      </c>
      <c r="E28" s="946">
        <f t="shared" si="0"/>
        <v>5415439</v>
      </c>
      <c r="F28" s="978"/>
      <c r="G28" s="979">
        <v>1740914.0300000003</v>
      </c>
      <c r="H28" s="946">
        <f t="shared" si="4"/>
        <v>2590000</v>
      </c>
      <c r="I28" s="946">
        <v>4330914.03</v>
      </c>
      <c r="J28" s="946">
        <f t="shared" si="2"/>
        <v>960475</v>
      </c>
      <c r="K28" s="946">
        <v>0</v>
      </c>
      <c r="L28" s="946">
        <f t="shared" si="3"/>
        <v>3370439.0300000003</v>
      </c>
      <c r="M28" s="971"/>
    </row>
    <row r="29" spans="1:13" ht="25.5" x14ac:dyDescent="0.2">
      <c r="A29" s="976">
        <v>2353</v>
      </c>
      <c r="B29" s="977" t="s">
        <v>1020</v>
      </c>
      <c r="C29" s="946">
        <v>0</v>
      </c>
      <c r="D29" s="946">
        <v>0</v>
      </c>
      <c r="E29" s="946">
        <f t="shared" si="0"/>
        <v>0</v>
      </c>
      <c r="F29" s="978"/>
      <c r="G29" s="979">
        <v>16005.01</v>
      </c>
      <c r="H29" s="946">
        <f t="shared" si="4"/>
        <v>0</v>
      </c>
      <c r="I29" s="946">
        <v>16005.01</v>
      </c>
      <c r="J29" s="946">
        <f t="shared" si="2"/>
        <v>0</v>
      </c>
      <c r="K29" s="946">
        <v>0</v>
      </c>
      <c r="L29" s="946">
        <f t="shared" si="3"/>
        <v>16005.01</v>
      </c>
      <c r="M29" s="971"/>
    </row>
    <row r="30" spans="1:13" ht="14.25" x14ac:dyDescent="0.2">
      <c r="A30" s="976">
        <v>2356</v>
      </c>
      <c r="B30" s="977" t="s">
        <v>1021</v>
      </c>
      <c r="C30" s="946">
        <v>124000000</v>
      </c>
      <c r="D30" s="946">
        <v>33034867.52</v>
      </c>
      <c r="E30" s="946">
        <f t="shared" si="0"/>
        <v>90965132.480000004</v>
      </c>
      <c r="F30" s="978"/>
      <c r="G30" s="979">
        <v>90647550.669999987</v>
      </c>
      <c r="H30" s="946">
        <f t="shared" si="4"/>
        <v>0</v>
      </c>
      <c r="I30" s="946">
        <v>90647550.670000002</v>
      </c>
      <c r="J30" s="946">
        <f t="shared" si="2"/>
        <v>33034867.52</v>
      </c>
      <c r="K30" s="946">
        <v>0</v>
      </c>
      <c r="L30" s="946">
        <f t="shared" si="3"/>
        <v>57612683.150000006</v>
      </c>
      <c r="M30" s="971"/>
    </row>
    <row r="31" spans="1:13" ht="14.25" x14ac:dyDescent="0.2">
      <c r="A31" s="976">
        <v>2359</v>
      </c>
      <c r="B31" s="977" t="s">
        <v>1022</v>
      </c>
      <c r="C31" s="946">
        <v>8064764.4500000002</v>
      </c>
      <c r="D31" s="946">
        <v>908000</v>
      </c>
      <c r="E31" s="946">
        <f t="shared" si="0"/>
        <v>7156764.4500000002</v>
      </c>
      <c r="F31" s="978"/>
      <c r="G31" s="979">
        <v>2764774.41</v>
      </c>
      <c r="H31" s="946">
        <f t="shared" si="4"/>
        <v>610000</v>
      </c>
      <c r="I31" s="946">
        <v>3374774.41</v>
      </c>
      <c r="J31" s="946">
        <f t="shared" si="2"/>
        <v>908000</v>
      </c>
      <c r="K31" s="946">
        <v>0</v>
      </c>
      <c r="L31" s="946">
        <f t="shared" si="3"/>
        <v>2466774.41</v>
      </c>
      <c r="M31" s="971"/>
    </row>
    <row r="32" spans="1:13" ht="25.5" x14ac:dyDescent="0.2">
      <c r="A32" s="976">
        <v>2367</v>
      </c>
      <c r="B32" s="977" t="s">
        <v>1023</v>
      </c>
      <c r="C32" s="946">
        <v>14336000</v>
      </c>
      <c r="D32" s="946">
        <v>5117707.8099999996</v>
      </c>
      <c r="E32" s="946">
        <f t="shared" si="0"/>
        <v>9218292.1900000013</v>
      </c>
      <c r="F32" s="978"/>
      <c r="G32" s="979">
        <v>8146401.5399999991</v>
      </c>
      <c r="H32" s="946">
        <f t="shared" si="4"/>
        <v>5479000</v>
      </c>
      <c r="I32" s="946">
        <v>13625401.539999999</v>
      </c>
      <c r="J32" s="946">
        <f t="shared" si="2"/>
        <v>5117707.8099999996</v>
      </c>
      <c r="K32" s="946">
        <v>30000</v>
      </c>
      <c r="L32" s="946">
        <f t="shared" si="3"/>
        <v>8477693.7300000004</v>
      </c>
      <c r="M32" s="971"/>
    </row>
    <row r="33" spans="1:13" ht="14.25" x14ac:dyDescent="0.2">
      <c r="A33" s="976">
        <v>2373</v>
      </c>
      <c r="B33" s="977" t="s">
        <v>1024</v>
      </c>
      <c r="C33" s="946">
        <v>0</v>
      </c>
      <c r="D33" s="946">
        <v>0</v>
      </c>
      <c r="E33" s="946">
        <f t="shared" si="0"/>
        <v>0</v>
      </c>
      <c r="F33" s="978"/>
      <c r="G33" s="979">
        <v>6789.52</v>
      </c>
      <c r="H33" s="946">
        <f t="shared" si="4"/>
        <v>0</v>
      </c>
      <c r="I33" s="946">
        <v>6789.52</v>
      </c>
      <c r="J33" s="946">
        <f t="shared" si="2"/>
        <v>0</v>
      </c>
      <c r="K33" s="946">
        <v>0</v>
      </c>
      <c r="L33" s="946">
        <f t="shared" si="3"/>
        <v>6789.52</v>
      </c>
      <c r="M33" s="971"/>
    </row>
    <row r="34" spans="1:13" ht="14.25" x14ac:dyDescent="0.2">
      <c r="A34" s="976">
        <v>2374</v>
      </c>
      <c r="B34" s="977" t="s">
        <v>1025</v>
      </c>
      <c r="C34" s="946">
        <v>0</v>
      </c>
      <c r="D34" s="946">
        <v>268000</v>
      </c>
      <c r="E34" s="946">
        <f t="shared" si="0"/>
        <v>-268000</v>
      </c>
      <c r="F34" s="978"/>
      <c r="G34" s="979">
        <v>13672987.17</v>
      </c>
      <c r="H34" s="946">
        <f t="shared" si="4"/>
        <v>2460000</v>
      </c>
      <c r="I34" s="946">
        <v>16132987.17</v>
      </c>
      <c r="J34" s="946">
        <f t="shared" si="2"/>
        <v>268000</v>
      </c>
      <c r="K34" s="946">
        <v>0</v>
      </c>
      <c r="L34" s="946">
        <f t="shared" si="3"/>
        <v>15864987.17</v>
      </c>
      <c r="M34" s="971"/>
    </row>
    <row r="35" spans="1:13" ht="14.25" x14ac:dyDescent="0.2">
      <c r="A35" s="976">
        <v>2380</v>
      </c>
      <c r="B35" s="977" t="s">
        <v>1026</v>
      </c>
      <c r="C35" s="946">
        <v>0</v>
      </c>
      <c r="D35" s="946">
        <v>0</v>
      </c>
      <c r="E35" s="946">
        <f t="shared" si="0"/>
        <v>0</v>
      </c>
      <c r="F35" s="978"/>
      <c r="G35" s="979">
        <v>59185.77</v>
      </c>
      <c r="H35" s="946">
        <f t="shared" si="4"/>
        <v>0</v>
      </c>
      <c r="I35" s="946">
        <v>59185.77</v>
      </c>
      <c r="J35" s="946">
        <f t="shared" si="2"/>
        <v>0</v>
      </c>
      <c r="K35" s="946">
        <v>0</v>
      </c>
      <c r="L35" s="946">
        <f t="shared" si="3"/>
        <v>59185.77</v>
      </c>
      <c r="M35" s="971"/>
    </row>
    <row r="36" spans="1:13" ht="25.5" x14ac:dyDescent="0.2">
      <c r="A36" s="976">
        <v>2382</v>
      </c>
      <c r="B36" s="977" t="s">
        <v>1027</v>
      </c>
      <c r="C36" s="946">
        <v>0</v>
      </c>
      <c r="D36" s="946">
        <v>0</v>
      </c>
      <c r="E36" s="946">
        <f t="shared" si="0"/>
        <v>0</v>
      </c>
      <c r="F36" s="978"/>
      <c r="G36" s="979">
        <v>1911.42</v>
      </c>
      <c r="H36" s="946">
        <f t="shared" si="4"/>
        <v>0</v>
      </c>
      <c r="I36" s="946">
        <v>1911.42</v>
      </c>
      <c r="J36" s="946">
        <f t="shared" si="2"/>
        <v>0</v>
      </c>
      <c r="K36" s="946">
        <v>0</v>
      </c>
      <c r="L36" s="946">
        <f t="shared" si="3"/>
        <v>1911.42</v>
      </c>
      <c r="M36" s="971"/>
    </row>
    <row r="37" spans="1:13" ht="14.25" x14ac:dyDescent="0.2">
      <c r="A37" s="976">
        <v>2392</v>
      </c>
      <c r="B37" s="977" t="s">
        <v>1028</v>
      </c>
      <c r="C37" s="946">
        <v>0</v>
      </c>
      <c r="D37" s="946">
        <v>0</v>
      </c>
      <c r="E37" s="946">
        <f t="shared" si="0"/>
        <v>0</v>
      </c>
      <c r="F37" s="978"/>
      <c r="G37" s="979">
        <v>172168</v>
      </c>
      <c r="H37" s="946">
        <f t="shared" si="4"/>
        <v>0</v>
      </c>
      <c r="I37" s="946">
        <v>172168</v>
      </c>
      <c r="J37" s="946">
        <f t="shared" si="2"/>
        <v>0</v>
      </c>
      <c r="K37" s="946">
        <v>0</v>
      </c>
      <c r="L37" s="946">
        <f t="shared" si="3"/>
        <v>172168</v>
      </c>
      <c r="M37" s="971"/>
    </row>
    <row r="38" spans="1:13" ht="25.5" x14ac:dyDescent="0.2">
      <c r="A38" s="976">
        <v>2393</v>
      </c>
      <c r="B38" s="977" t="s">
        <v>1029</v>
      </c>
      <c r="C38" s="946">
        <v>7045488.5300000003</v>
      </c>
      <c r="D38" s="946">
        <v>1249360</v>
      </c>
      <c r="E38" s="946">
        <f t="shared" si="0"/>
        <v>5796128.5300000003</v>
      </c>
      <c r="F38" s="978"/>
      <c r="G38" s="979">
        <v>3897153.5300000003</v>
      </c>
      <c r="H38" s="946">
        <f t="shared" si="4"/>
        <v>2010000</v>
      </c>
      <c r="I38" s="946">
        <v>5907153.5300000003</v>
      </c>
      <c r="J38" s="946">
        <f t="shared" si="2"/>
        <v>1249360</v>
      </c>
      <c r="K38" s="946">
        <v>0</v>
      </c>
      <c r="L38" s="946">
        <f t="shared" si="3"/>
        <v>4657793.53</v>
      </c>
      <c r="M38" s="971"/>
    </row>
    <row r="39" spans="1:13" ht="14.25" x14ac:dyDescent="0.2">
      <c r="A39" s="976">
        <v>2397</v>
      </c>
      <c r="B39" s="977" t="s">
        <v>1030</v>
      </c>
      <c r="C39" s="946">
        <v>9624120.9000000004</v>
      </c>
      <c r="D39" s="946">
        <v>857929.05</v>
      </c>
      <c r="E39" s="946">
        <f t="shared" si="0"/>
        <v>8766191.8499999996</v>
      </c>
      <c r="F39" s="978"/>
      <c r="G39" s="979">
        <v>4812060.46</v>
      </c>
      <c r="H39" s="946">
        <f t="shared" si="4"/>
        <v>0</v>
      </c>
      <c r="I39" s="946">
        <v>4812060.46</v>
      </c>
      <c r="J39" s="946">
        <f t="shared" si="2"/>
        <v>857929.05</v>
      </c>
      <c r="K39" s="946">
        <v>0</v>
      </c>
      <c r="L39" s="946">
        <f t="shared" si="3"/>
        <v>3954131.41</v>
      </c>
      <c r="M39" s="971"/>
    </row>
    <row r="40" spans="1:13" ht="14.25" x14ac:dyDescent="0.2">
      <c r="A40" s="976">
        <v>2404</v>
      </c>
      <c r="B40" s="977" t="s">
        <v>1031</v>
      </c>
      <c r="C40" s="946">
        <v>0</v>
      </c>
      <c r="D40" s="946">
        <v>0</v>
      </c>
      <c r="E40" s="946">
        <f t="shared" si="0"/>
        <v>0</v>
      </c>
      <c r="F40" s="978"/>
      <c r="G40" s="979">
        <v>522299</v>
      </c>
      <c r="H40" s="946">
        <f t="shared" si="4"/>
        <v>0</v>
      </c>
      <c r="I40" s="946">
        <v>522299</v>
      </c>
      <c r="J40" s="946">
        <f t="shared" si="2"/>
        <v>0</v>
      </c>
      <c r="K40" s="946">
        <v>0</v>
      </c>
      <c r="L40" s="946">
        <f t="shared" si="3"/>
        <v>522299</v>
      </c>
      <c r="M40" s="971"/>
    </row>
    <row r="41" spans="1:13" ht="25.5" x14ac:dyDescent="0.2">
      <c r="A41" s="976">
        <v>2405</v>
      </c>
      <c r="B41" s="977" t="s">
        <v>1032</v>
      </c>
      <c r="C41" s="946">
        <v>0</v>
      </c>
      <c r="D41" s="946">
        <v>0</v>
      </c>
      <c r="E41" s="946">
        <f t="shared" si="0"/>
        <v>0</v>
      </c>
      <c r="F41" s="978"/>
      <c r="G41" s="979">
        <v>526297.02</v>
      </c>
      <c r="H41" s="946">
        <f t="shared" si="4"/>
        <v>0</v>
      </c>
      <c r="I41" s="946">
        <v>526297.02</v>
      </c>
      <c r="J41" s="946">
        <f t="shared" si="2"/>
        <v>0</v>
      </c>
      <c r="K41" s="946">
        <v>0</v>
      </c>
      <c r="L41" s="946">
        <f t="shared" si="3"/>
        <v>526297.02</v>
      </c>
      <c r="M41" s="971"/>
    </row>
    <row r="42" spans="1:13" ht="14.25" x14ac:dyDescent="0.2">
      <c r="A42" s="976">
        <v>2410</v>
      </c>
      <c r="B42" s="977" t="s">
        <v>1033</v>
      </c>
      <c r="C42" s="946">
        <v>0</v>
      </c>
      <c r="D42" s="946">
        <v>36000</v>
      </c>
      <c r="E42" s="946">
        <f t="shared" si="0"/>
        <v>-36000</v>
      </c>
      <c r="F42" s="978"/>
      <c r="G42" s="979">
        <v>964000</v>
      </c>
      <c r="H42" s="946">
        <f t="shared" si="4"/>
        <v>180000</v>
      </c>
      <c r="I42" s="946">
        <v>1144000</v>
      </c>
      <c r="J42" s="946">
        <f t="shared" si="2"/>
        <v>36000</v>
      </c>
      <c r="K42" s="946">
        <v>0</v>
      </c>
      <c r="L42" s="946">
        <f t="shared" si="3"/>
        <v>1108000</v>
      </c>
      <c r="M42" s="971"/>
    </row>
    <row r="43" spans="1:13" ht="14.25" x14ac:dyDescent="0.2">
      <c r="A43" s="976">
        <v>2452</v>
      </c>
      <c r="B43" s="977" t="s">
        <v>1034</v>
      </c>
      <c r="C43" s="946">
        <v>4193009.37</v>
      </c>
      <c r="D43" s="946">
        <v>1697540.47</v>
      </c>
      <c r="E43" s="946">
        <f t="shared" si="0"/>
        <v>2495468.9000000004</v>
      </c>
      <c r="F43" s="978"/>
      <c r="G43" s="979">
        <v>929659.37</v>
      </c>
      <c r="H43" s="946">
        <f t="shared" si="4"/>
        <v>3000000</v>
      </c>
      <c r="I43" s="946">
        <v>3929659.37</v>
      </c>
      <c r="J43" s="946">
        <f t="shared" si="2"/>
        <v>1697540.47</v>
      </c>
      <c r="K43" s="946">
        <v>0</v>
      </c>
      <c r="L43" s="946">
        <f t="shared" si="3"/>
        <v>2232118.9000000004</v>
      </c>
      <c r="M43" s="971"/>
    </row>
    <row r="44" spans="1:13" ht="14.25" x14ac:dyDescent="0.2">
      <c r="A44" s="976">
        <v>2453</v>
      </c>
      <c r="B44" s="977" t="s">
        <v>1035</v>
      </c>
      <c r="C44" s="946">
        <v>0</v>
      </c>
      <c r="D44" s="946">
        <v>0</v>
      </c>
      <c r="E44" s="946">
        <f t="shared" si="0"/>
        <v>0</v>
      </c>
      <c r="F44" s="978"/>
      <c r="G44" s="979">
        <v>143421.04999999999</v>
      </c>
      <c r="H44" s="946">
        <f t="shared" si="4"/>
        <v>0</v>
      </c>
      <c r="I44" s="946">
        <v>143421.04999999999</v>
      </c>
      <c r="J44" s="946">
        <f t="shared" si="2"/>
        <v>0</v>
      </c>
      <c r="K44" s="946">
        <v>0</v>
      </c>
      <c r="L44" s="946">
        <f t="shared" si="3"/>
        <v>143421.04999999999</v>
      </c>
      <c r="M44" s="971"/>
    </row>
    <row r="45" spans="1:13" ht="14.25" x14ac:dyDescent="0.2">
      <c r="A45" s="976">
        <v>2456</v>
      </c>
      <c r="B45" s="977" t="s">
        <v>1036</v>
      </c>
      <c r="C45" s="946">
        <v>0</v>
      </c>
      <c r="D45" s="946">
        <v>0</v>
      </c>
      <c r="E45" s="946">
        <f t="shared" si="0"/>
        <v>0</v>
      </c>
      <c r="F45" s="978"/>
      <c r="G45" s="979">
        <v>8031601.8099999996</v>
      </c>
      <c r="H45" s="946">
        <f t="shared" si="4"/>
        <v>0</v>
      </c>
      <c r="I45" s="946">
        <v>8031601.8099999996</v>
      </c>
      <c r="J45" s="946">
        <f t="shared" si="2"/>
        <v>0</v>
      </c>
      <c r="K45" s="946">
        <v>0</v>
      </c>
      <c r="L45" s="946">
        <f t="shared" si="3"/>
        <v>8031601.8099999996</v>
      </c>
      <c r="M45" s="971"/>
    </row>
    <row r="46" spans="1:13" ht="25.5" x14ac:dyDescent="0.2">
      <c r="A46" s="976">
        <v>2458</v>
      </c>
      <c r="B46" s="977" t="s">
        <v>1037</v>
      </c>
      <c r="C46" s="946">
        <v>3492113.69</v>
      </c>
      <c r="D46" s="946">
        <v>101320.1</v>
      </c>
      <c r="E46" s="946">
        <f t="shared" si="0"/>
        <v>3390793.59</v>
      </c>
      <c r="F46" s="978"/>
      <c r="G46" s="979">
        <v>3492113.69</v>
      </c>
      <c r="H46" s="946">
        <f t="shared" si="4"/>
        <v>0</v>
      </c>
      <c r="I46" s="946">
        <v>3492113.69</v>
      </c>
      <c r="J46" s="946">
        <f t="shared" si="2"/>
        <v>101320.1</v>
      </c>
      <c r="K46" s="946">
        <v>0</v>
      </c>
      <c r="L46" s="946">
        <f t="shared" si="3"/>
        <v>3390793.59</v>
      </c>
      <c r="M46" s="971"/>
    </row>
    <row r="47" spans="1:13" ht="14.25" x14ac:dyDescent="0.2">
      <c r="A47" s="976">
        <v>2462</v>
      </c>
      <c r="B47" s="977" t="s">
        <v>1038</v>
      </c>
      <c r="C47" s="946">
        <v>1078508</v>
      </c>
      <c r="D47" s="946">
        <v>1620000</v>
      </c>
      <c r="E47" s="946">
        <f t="shared" si="0"/>
        <v>-541492</v>
      </c>
      <c r="F47" s="978"/>
      <c r="G47" s="979">
        <v>1078508.3999999999</v>
      </c>
      <c r="H47" s="946">
        <f t="shared" si="4"/>
        <v>8100000</v>
      </c>
      <c r="I47" s="946">
        <v>9178508.4000000004</v>
      </c>
      <c r="J47" s="946">
        <f t="shared" si="2"/>
        <v>1620000</v>
      </c>
      <c r="K47" s="946">
        <v>0</v>
      </c>
      <c r="L47" s="946">
        <f t="shared" si="3"/>
        <v>7558508.4000000004</v>
      </c>
      <c r="M47" s="971"/>
    </row>
    <row r="48" spans="1:13" ht="14.25" x14ac:dyDescent="0.2">
      <c r="A48" s="976">
        <v>2479</v>
      </c>
      <c r="B48" s="977" t="s">
        <v>1039</v>
      </c>
      <c r="C48" s="946">
        <v>0</v>
      </c>
      <c r="D48" s="946">
        <v>0</v>
      </c>
      <c r="E48" s="946">
        <f t="shared" si="0"/>
        <v>0</v>
      </c>
      <c r="F48" s="978"/>
      <c r="G48" s="979">
        <v>7241994.1699999999</v>
      </c>
      <c r="H48" s="946">
        <f t="shared" si="4"/>
        <v>50511</v>
      </c>
      <c r="I48" s="946">
        <v>7292505.1699999999</v>
      </c>
      <c r="J48" s="946">
        <f t="shared" si="2"/>
        <v>0</v>
      </c>
      <c r="K48" s="946">
        <v>0</v>
      </c>
      <c r="L48" s="946">
        <f t="shared" si="3"/>
        <v>7292505.1699999999</v>
      </c>
      <c r="M48" s="971"/>
    </row>
    <row r="49" spans="1:14" ht="25.5" x14ac:dyDescent="0.2">
      <c r="A49" s="976">
        <v>2483</v>
      </c>
      <c r="B49" s="977" t="s">
        <v>1040</v>
      </c>
      <c r="C49" s="946">
        <v>435000000</v>
      </c>
      <c r="D49" s="946">
        <v>43614269.119999997</v>
      </c>
      <c r="E49" s="946">
        <f t="shared" si="0"/>
        <v>391385730.88</v>
      </c>
      <c r="F49" s="978"/>
      <c r="G49" s="979">
        <v>17705496.07</v>
      </c>
      <c r="H49" s="946">
        <f t="shared" si="4"/>
        <v>59665669.720000006</v>
      </c>
      <c r="I49" s="946">
        <v>77371165.790000007</v>
      </c>
      <c r="J49" s="946">
        <f t="shared" si="2"/>
        <v>43614269.119999997</v>
      </c>
      <c r="K49" s="946">
        <v>1250350</v>
      </c>
      <c r="L49" s="946">
        <f t="shared" si="3"/>
        <v>32506546.670000009</v>
      </c>
      <c r="M49" s="971"/>
    </row>
    <row r="50" spans="1:14" ht="25.5" x14ac:dyDescent="0.2">
      <c r="A50" s="976">
        <v>2489</v>
      </c>
      <c r="B50" s="977" t="s">
        <v>1041</v>
      </c>
      <c r="C50" s="946">
        <v>0</v>
      </c>
      <c r="D50" s="946">
        <v>0</v>
      </c>
      <c r="E50" s="946">
        <f t="shared" si="0"/>
        <v>0</v>
      </c>
      <c r="F50" s="978"/>
      <c r="G50" s="979">
        <v>246936</v>
      </c>
      <c r="H50" s="946">
        <f t="shared" si="4"/>
        <v>0</v>
      </c>
      <c r="I50" s="946">
        <v>246936</v>
      </c>
      <c r="J50" s="946">
        <f t="shared" si="2"/>
        <v>0</v>
      </c>
      <c r="K50" s="946">
        <v>0</v>
      </c>
      <c r="L50" s="946">
        <f t="shared" si="3"/>
        <v>246936</v>
      </c>
      <c r="M50" s="971"/>
    </row>
    <row r="51" spans="1:14" ht="25.5" x14ac:dyDescent="0.2">
      <c r="A51" s="976">
        <v>2490</v>
      </c>
      <c r="B51" s="977" t="s">
        <v>1042</v>
      </c>
      <c r="C51" s="946">
        <v>0</v>
      </c>
      <c r="D51" s="946">
        <v>0</v>
      </c>
      <c r="E51" s="946">
        <f t="shared" si="0"/>
        <v>0</v>
      </c>
      <c r="F51" s="978"/>
      <c r="G51" s="979">
        <v>675894.43</v>
      </c>
      <c r="H51" s="946">
        <f t="shared" si="4"/>
        <v>0</v>
      </c>
      <c r="I51" s="946">
        <v>675894.43</v>
      </c>
      <c r="J51" s="946">
        <f t="shared" si="2"/>
        <v>0</v>
      </c>
      <c r="K51" s="946">
        <v>0</v>
      </c>
      <c r="L51" s="946">
        <f t="shared" si="3"/>
        <v>675894.43</v>
      </c>
      <c r="M51" s="971"/>
    </row>
    <row r="52" spans="1:14" ht="14.25" x14ac:dyDescent="0.2">
      <c r="A52" s="976">
        <v>2494</v>
      </c>
      <c r="B52" s="977" t="s">
        <v>1043</v>
      </c>
      <c r="C52" s="946">
        <v>6584347</v>
      </c>
      <c r="D52" s="946">
        <v>783307.5</v>
      </c>
      <c r="E52" s="946">
        <f t="shared" si="0"/>
        <v>5801039.5</v>
      </c>
      <c r="F52" s="978"/>
      <c r="G52" s="979">
        <v>5584347</v>
      </c>
      <c r="H52" s="946">
        <f t="shared" si="4"/>
        <v>2799100</v>
      </c>
      <c r="I52" s="946">
        <v>8383447</v>
      </c>
      <c r="J52" s="946">
        <f t="shared" si="2"/>
        <v>783307.5</v>
      </c>
      <c r="K52" s="946">
        <v>0</v>
      </c>
      <c r="L52" s="946">
        <f t="shared" si="3"/>
        <v>7600139.5</v>
      </c>
      <c r="M52" s="971"/>
    </row>
    <row r="53" spans="1:14" ht="14.25" x14ac:dyDescent="0.2">
      <c r="A53" s="976">
        <v>2495</v>
      </c>
      <c r="B53" s="977" t="s">
        <v>1044</v>
      </c>
      <c r="C53" s="946">
        <v>0</v>
      </c>
      <c r="D53" s="946">
        <v>0</v>
      </c>
      <c r="E53" s="946">
        <f t="shared" si="0"/>
        <v>0</v>
      </c>
      <c r="F53" s="978"/>
      <c r="G53" s="979">
        <v>386738.75</v>
      </c>
      <c r="H53" s="946">
        <f t="shared" si="4"/>
        <v>0</v>
      </c>
      <c r="I53" s="946">
        <v>386738.75</v>
      </c>
      <c r="J53" s="946">
        <f t="shared" si="2"/>
        <v>0</v>
      </c>
      <c r="K53" s="946">
        <v>0</v>
      </c>
      <c r="L53" s="946">
        <f t="shared" si="3"/>
        <v>386738.75</v>
      </c>
      <c r="M53" s="971"/>
    </row>
    <row r="54" spans="1:14" ht="14.25" x14ac:dyDescent="0.2">
      <c r="A54" s="976">
        <v>2496</v>
      </c>
      <c r="B54" s="977" t="s">
        <v>2185</v>
      </c>
      <c r="C54" s="946">
        <v>3610786.98</v>
      </c>
      <c r="D54" s="946">
        <v>904000</v>
      </c>
      <c r="E54" s="946">
        <f t="shared" si="0"/>
        <v>2706786.98</v>
      </c>
      <c r="F54" s="978"/>
      <c r="G54" s="979">
        <v>2470786.9800000004</v>
      </c>
      <c r="H54" s="946">
        <f t="shared" si="4"/>
        <v>1254999.9999999995</v>
      </c>
      <c r="I54" s="946">
        <v>3725786.98</v>
      </c>
      <c r="J54" s="946">
        <f t="shared" si="2"/>
        <v>904000</v>
      </c>
      <c r="K54" s="946">
        <v>0</v>
      </c>
      <c r="L54" s="946">
        <f t="shared" si="3"/>
        <v>2821786.98</v>
      </c>
      <c r="M54" s="971"/>
    </row>
    <row r="55" spans="1:14" ht="25.5" x14ac:dyDescent="0.2">
      <c r="A55" s="976">
        <v>2497</v>
      </c>
      <c r="B55" s="977" t="s">
        <v>1045</v>
      </c>
      <c r="C55" s="946">
        <v>0</v>
      </c>
      <c r="D55" s="946">
        <v>0</v>
      </c>
      <c r="E55" s="946">
        <f t="shared" si="0"/>
        <v>0</v>
      </c>
      <c r="F55" s="978"/>
      <c r="G55" s="979">
        <v>851266.1100000001</v>
      </c>
      <c r="H55" s="946">
        <f t="shared" si="4"/>
        <v>0</v>
      </c>
      <c r="I55" s="946">
        <v>851266.11</v>
      </c>
      <c r="J55" s="946">
        <f t="shared" si="2"/>
        <v>0</v>
      </c>
      <c r="K55" s="946">
        <v>0</v>
      </c>
      <c r="L55" s="946">
        <f t="shared" si="3"/>
        <v>851266.11</v>
      </c>
    </row>
    <row r="56" spans="1:14" ht="14.25" x14ac:dyDescent="0.2">
      <c r="A56" s="976" t="s">
        <v>1046</v>
      </c>
      <c r="B56" s="977" t="s">
        <v>1047</v>
      </c>
      <c r="C56" s="946">
        <v>0</v>
      </c>
      <c r="D56" s="946">
        <v>0</v>
      </c>
      <c r="E56" s="946">
        <f t="shared" si="0"/>
        <v>0</v>
      </c>
      <c r="F56" s="978"/>
      <c r="G56" s="979">
        <v>396800</v>
      </c>
      <c r="H56" s="946">
        <f t="shared" si="4"/>
        <v>-396800</v>
      </c>
      <c r="I56" s="946">
        <v>0</v>
      </c>
      <c r="J56" s="946">
        <f t="shared" si="2"/>
        <v>0</v>
      </c>
      <c r="K56" s="946">
        <v>0</v>
      </c>
      <c r="L56" s="946">
        <f t="shared" si="3"/>
        <v>0</v>
      </c>
      <c r="M56" s="965"/>
    </row>
    <row r="57" spans="1:14" ht="25.5" x14ac:dyDescent="0.2">
      <c r="A57" s="976" t="s">
        <v>1048</v>
      </c>
      <c r="B57" s="977" t="s">
        <v>1049</v>
      </c>
      <c r="C57" s="946">
        <v>3000000</v>
      </c>
      <c r="D57" s="946">
        <v>1286821.68</v>
      </c>
      <c r="E57" s="946">
        <f t="shared" si="0"/>
        <v>1713178.32</v>
      </c>
      <c r="F57" s="978"/>
      <c r="G57" s="979">
        <v>4453246</v>
      </c>
      <c r="H57" s="946">
        <f t="shared" si="4"/>
        <v>-2471509.23</v>
      </c>
      <c r="I57" s="946">
        <v>1981736.77</v>
      </c>
      <c r="J57" s="946">
        <f t="shared" si="2"/>
        <v>1286821.68</v>
      </c>
      <c r="K57" s="946">
        <v>0</v>
      </c>
      <c r="L57" s="946">
        <f t="shared" si="3"/>
        <v>694915.09000000008</v>
      </c>
    </row>
    <row r="58" spans="1:14" ht="14.25" x14ac:dyDescent="0.2">
      <c r="B58" s="977"/>
      <c r="F58" s="978"/>
    </row>
    <row r="59" spans="1:14" s="988" customFormat="1" ht="15" x14ac:dyDescent="0.2">
      <c r="A59" s="981"/>
      <c r="B59" s="982" t="s">
        <v>827</v>
      </c>
      <c r="C59" s="983">
        <f>SUM(C3:C58)</f>
        <v>1204719267.3099999</v>
      </c>
      <c r="D59" s="983">
        <f>SUM(D3:D58)</f>
        <v>209867661.09000003</v>
      </c>
      <c r="E59" s="983">
        <f>SUM(E3:E58)</f>
        <v>994851606.22000015</v>
      </c>
      <c r="F59" s="984"/>
      <c r="G59" s="985">
        <f t="shared" ref="G59:L59" si="5">SUM(G3:G58)</f>
        <v>457550153.23999995</v>
      </c>
      <c r="H59" s="983">
        <f t="shared" si="5"/>
        <v>248577672.79000002</v>
      </c>
      <c r="I59" s="983">
        <f t="shared" si="5"/>
        <v>702227826.02999961</v>
      </c>
      <c r="J59" s="983">
        <f t="shared" si="5"/>
        <v>209867661.09000003</v>
      </c>
      <c r="K59" s="983">
        <f t="shared" si="5"/>
        <v>50953954.439999998</v>
      </c>
      <c r="L59" s="983">
        <f t="shared" si="5"/>
        <v>441406210.50000006</v>
      </c>
      <c r="M59" s="986"/>
      <c r="N59" s="987"/>
    </row>
    <row r="60" spans="1:14" ht="15" x14ac:dyDescent="0.2">
      <c r="B60" s="989"/>
      <c r="C60" s="983"/>
      <c r="D60" s="983"/>
      <c r="E60" s="983"/>
      <c r="F60" s="978"/>
      <c r="G60" s="985"/>
      <c r="H60" s="983"/>
      <c r="I60" s="983"/>
      <c r="J60" s="983"/>
      <c r="K60" s="983"/>
      <c r="L60" s="983"/>
    </row>
    <row r="61" spans="1:14" ht="14.25" x14ac:dyDescent="0.2">
      <c r="A61" s="976">
        <v>2000</v>
      </c>
      <c r="B61" s="977" t="s">
        <v>1050</v>
      </c>
      <c r="C61" s="946">
        <v>48525759.25</v>
      </c>
      <c r="D61" s="946">
        <v>0</v>
      </c>
      <c r="E61" s="946">
        <f>C61-D61</f>
        <v>48525759.25</v>
      </c>
      <c r="F61" s="978"/>
    </row>
    <row r="62" spans="1:14" ht="14.25" x14ac:dyDescent="0.2">
      <c r="A62" s="976">
        <v>2300</v>
      </c>
      <c r="B62" s="977" t="s">
        <v>1051</v>
      </c>
      <c r="C62" s="946">
        <v>-380679451.42000002</v>
      </c>
      <c r="D62" s="946">
        <v>0</v>
      </c>
      <c r="E62" s="946">
        <f>C62-D62</f>
        <v>-380679451.42000002</v>
      </c>
      <c r="F62" s="978"/>
    </row>
    <row r="63" spans="1:14" ht="14.25" x14ac:dyDescent="0.2">
      <c r="B63" s="977"/>
      <c r="F63" s="978"/>
    </row>
    <row r="64" spans="1:14" ht="30.75" thickBot="1" x14ac:dyDescent="0.25">
      <c r="B64" s="990" t="s">
        <v>4345</v>
      </c>
      <c r="C64" s="991">
        <f>C61+C62</f>
        <v>-332153692.17000002</v>
      </c>
      <c r="D64" s="991">
        <f>D61+D62</f>
        <v>0</v>
      </c>
      <c r="E64" s="991">
        <f>E61+E62</f>
        <v>-332153692.17000002</v>
      </c>
      <c r="F64" s="978"/>
    </row>
    <row r="65" spans="1:14" ht="14.25" x14ac:dyDescent="0.2">
      <c r="F65" s="978"/>
    </row>
    <row r="66" spans="1:14" s="988" customFormat="1" ht="15.75" thickBot="1" x14ac:dyDescent="0.25">
      <c r="A66" s="981"/>
      <c r="B66" s="992" t="s">
        <v>600</v>
      </c>
      <c r="C66" s="991">
        <f>C59+C64</f>
        <v>872565575.13999987</v>
      </c>
      <c r="D66" s="991">
        <f>D59+D64</f>
        <v>209867661.09000003</v>
      </c>
      <c r="E66" s="991">
        <f>E59+E64</f>
        <v>662697914.05000019</v>
      </c>
      <c r="F66" s="984"/>
      <c r="G66" s="993">
        <f t="shared" ref="G66:L66" si="6">G59</f>
        <v>457550153.23999995</v>
      </c>
      <c r="H66" s="991">
        <f t="shared" si="6"/>
        <v>248577672.79000002</v>
      </c>
      <c r="I66" s="991">
        <f t="shared" si="6"/>
        <v>702227826.02999961</v>
      </c>
      <c r="J66" s="991">
        <f t="shared" si="6"/>
        <v>209867661.09000003</v>
      </c>
      <c r="K66" s="991">
        <f t="shared" si="6"/>
        <v>50953954.439999998</v>
      </c>
      <c r="L66" s="991">
        <f t="shared" si="6"/>
        <v>441406210.50000006</v>
      </c>
      <c r="M66" s="994">
        <f>C66-D66-K66</f>
        <v>611743959.6099999</v>
      </c>
      <c r="N66" s="987"/>
    </row>
    <row r="67" spans="1:14" x14ac:dyDescent="0.2">
      <c r="B67" s="965" t="s">
        <v>0</v>
      </c>
      <c r="I67" s="965"/>
      <c r="J67" s="965"/>
      <c r="K67" s="965"/>
      <c r="L67" s="965" t="s">
        <v>0</v>
      </c>
    </row>
    <row r="68" spans="1:14" s="973" customFormat="1" ht="15" x14ac:dyDescent="0.2">
      <c r="A68" s="995"/>
      <c r="B68" s="996" t="s">
        <v>0</v>
      </c>
      <c r="C68" s="997"/>
      <c r="D68" s="997"/>
      <c r="E68" s="997" t="s">
        <v>0</v>
      </c>
      <c r="F68" s="997"/>
      <c r="G68" s="997"/>
      <c r="H68" s="997"/>
      <c r="M68" s="971"/>
      <c r="N68" s="972"/>
    </row>
    <row r="69" spans="1:14" s="973" customFormat="1" ht="14.25" x14ac:dyDescent="0.2">
      <c r="A69" s="995"/>
      <c r="B69" s="948"/>
      <c r="C69" s="997"/>
      <c r="D69" s="997"/>
      <c r="E69" s="997"/>
      <c r="F69" s="997"/>
      <c r="G69" s="997"/>
      <c r="H69" s="997"/>
      <c r="I69" s="998" t="s">
        <v>868</v>
      </c>
      <c r="J69" s="966"/>
      <c r="K69" s="966"/>
      <c r="L69" s="966">
        <f>+L66</f>
        <v>441406210.50000006</v>
      </c>
      <c r="M69" s="971"/>
      <c r="N69" s="972"/>
    </row>
    <row r="70" spans="1:14" s="973" customFormat="1" ht="14.25" x14ac:dyDescent="0.2">
      <c r="A70" s="995"/>
      <c r="B70" s="948"/>
      <c r="C70" s="997"/>
      <c r="D70" s="997"/>
      <c r="E70" s="997"/>
      <c r="F70" s="997"/>
      <c r="G70" s="997"/>
      <c r="H70" s="997"/>
      <c r="I70" s="999"/>
      <c r="J70" s="967"/>
      <c r="K70" s="968"/>
      <c r="L70" s="967"/>
      <c r="M70" s="971"/>
      <c r="N70" s="972"/>
    </row>
    <row r="71" spans="1:14" s="973" customFormat="1" ht="14.25" x14ac:dyDescent="0.2">
      <c r="A71" s="995"/>
      <c r="C71" s="997"/>
      <c r="D71" s="997"/>
      <c r="E71" s="997"/>
      <c r="F71" s="997"/>
      <c r="G71" s="997"/>
      <c r="H71" s="997"/>
      <c r="I71" s="999" t="s">
        <v>4208</v>
      </c>
      <c r="J71" s="967"/>
      <c r="K71" s="967"/>
      <c r="L71" s="969">
        <f>+K66</f>
        <v>50953954.439999998</v>
      </c>
      <c r="M71" s="971"/>
      <c r="N71" s="972"/>
    </row>
    <row r="72" spans="1:14" s="973" customFormat="1" ht="14.25" x14ac:dyDescent="0.2">
      <c r="A72" s="995"/>
      <c r="C72" s="997"/>
      <c r="D72" s="997"/>
      <c r="E72" s="997"/>
      <c r="F72" s="997"/>
      <c r="G72" s="997"/>
      <c r="H72" s="997"/>
      <c r="I72" s="999"/>
      <c r="J72" s="967"/>
      <c r="K72" s="967"/>
      <c r="L72" s="967"/>
      <c r="M72" s="971"/>
      <c r="N72" s="972"/>
    </row>
    <row r="73" spans="1:14" s="973" customFormat="1" ht="15" thickBot="1" x14ac:dyDescent="0.25">
      <c r="A73" s="995"/>
      <c r="C73" s="997"/>
      <c r="D73" s="997"/>
      <c r="E73" s="997"/>
      <c r="F73" s="997"/>
      <c r="G73" s="997"/>
      <c r="H73" s="997"/>
      <c r="I73" s="999" t="s">
        <v>4209</v>
      </c>
      <c r="J73" s="967"/>
      <c r="K73" s="967"/>
      <c r="L73" s="970">
        <f>+L69+L71</f>
        <v>492360164.94000006</v>
      </c>
      <c r="M73" s="971"/>
      <c r="N73" s="972"/>
    </row>
    <row r="74" spans="1:14" s="973" customFormat="1" ht="15" thickTop="1" x14ac:dyDescent="0.2">
      <c r="A74" s="995"/>
      <c r="C74" s="997"/>
      <c r="D74" s="997"/>
      <c r="E74" s="997"/>
      <c r="F74" s="997"/>
      <c r="G74" s="997"/>
      <c r="H74" s="997"/>
      <c r="I74" s="997"/>
      <c r="J74" s="997"/>
      <c r="K74" s="997"/>
      <c r="L74" s="997"/>
      <c r="M74" s="971"/>
      <c r="N74" s="972"/>
    </row>
    <row r="75" spans="1:14" s="973" customFormat="1" ht="14.25" x14ac:dyDescent="0.2">
      <c r="A75" s="995"/>
      <c r="C75" s="997"/>
      <c r="D75" s="997"/>
      <c r="E75" s="997"/>
      <c r="F75" s="997"/>
      <c r="G75" s="997"/>
      <c r="H75" s="997"/>
      <c r="I75" s="997"/>
      <c r="J75" s="997"/>
      <c r="K75" s="997"/>
      <c r="L75" s="997"/>
      <c r="M75" s="971"/>
      <c r="N75" s="972"/>
    </row>
  </sheetData>
  <mergeCells count="2">
    <mergeCell ref="A1:F1"/>
    <mergeCell ref="G1:L1"/>
  </mergeCells>
  <pageMargins left="0.51181102362204722" right="0.19685039370078741" top="1.8110236220472442" bottom="0.94488188976377963" header="0.55118110236220474" footer="0.31496062992125984"/>
  <pageSetup paperSize="5" scale="80" firstPageNumber="0" orientation="landscape" r:id="rId1"/>
  <headerFooter>
    <oddHeader>&amp;C&amp;"Arial,Negrita"&amp;11UNIVERSIDAD DE COSTA RICA
VICERRECTORÍA DE AMINISTRACIÓN
OFICINA DE ADMINISTRACIÓN FINANCIERA
ESTADO GENERAL POR UNIDADES
PROYECTOS DE VÍNCULO EXTERNO
CURSOS ESPECIALES
AL 30 DE JUNIO DE 2018
(Expresado en colones)</oddHeader>
    <oddFooter>&amp;C&amp;P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O27" sqref="O27"/>
    </sheetView>
  </sheetViews>
  <sheetFormatPr baseColWidth="10" defaultColWidth="9.140625" defaultRowHeight="12.75" x14ac:dyDescent="0.2"/>
  <cols>
    <col min="1" max="1025" width="10.71093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R27" sqref="R27"/>
    </sheetView>
  </sheetViews>
  <sheetFormatPr baseColWidth="10" defaultColWidth="9.140625" defaultRowHeight="12.75" x14ac:dyDescent="0.2"/>
  <cols>
    <col min="1" max="1025" width="10.7109375" customWidth="1"/>
  </cols>
  <sheetData/>
  <printOptions horizontalCentered="1" verticalCentered="1"/>
  <pageMargins left="0.78740157480314965" right="0.78740157480314965" top="0.98425196850393704" bottom="0.98425196850393704" header="0.51181102362204722" footer="0.51181102362204722"/>
  <pageSetup scale="80" firstPageNumber="0"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152"/>
  <sheetViews>
    <sheetView topLeftCell="A19" zoomScale="90" zoomScaleNormal="90" zoomScalePageLayoutView="90" workbookViewId="0">
      <selection activeCell="A52" sqref="A52"/>
    </sheetView>
  </sheetViews>
  <sheetFormatPr baseColWidth="10" defaultColWidth="9.140625" defaultRowHeight="14.25" x14ac:dyDescent="0.2"/>
  <cols>
    <col min="1" max="1" width="55.140625" style="132" customWidth="1"/>
    <col min="2" max="2" width="12.42578125" style="132" customWidth="1"/>
    <col min="3" max="3" width="18.42578125" style="136" bestFit="1" customWidth="1"/>
    <col min="4" max="4" width="2.140625" style="132" customWidth="1"/>
    <col min="5" max="5" width="18.42578125" style="132" customWidth="1"/>
    <col min="6" max="249" width="11.42578125" style="132" customWidth="1"/>
    <col min="250" max="250" width="24.42578125" style="132" customWidth="1"/>
    <col min="251" max="251" width="7.42578125" style="132" customWidth="1"/>
    <col min="252" max="252" width="20.42578125" style="132" customWidth="1"/>
    <col min="253" max="253" width="2.42578125" style="132" customWidth="1"/>
    <col min="254" max="254" width="18.42578125" style="132" customWidth="1"/>
    <col min="255" max="255" width="10.7109375" style="132" customWidth="1"/>
    <col min="256" max="256" width="4.140625" style="132" customWidth="1"/>
    <col min="257" max="257" width="18.28515625" style="132" customWidth="1"/>
    <col min="258" max="258" width="3" style="132" customWidth="1"/>
    <col min="259" max="505" width="11.42578125" style="132" customWidth="1"/>
    <col min="506" max="506" width="24.42578125" style="132" customWidth="1"/>
    <col min="507" max="507" width="7.42578125" style="132" customWidth="1"/>
    <col min="508" max="508" width="20.42578125" style="132" customWidth="1"/>
    <col min="509" max="509" width="2.42578125" style="132" customWidth="1"/>
    <col min="510" max="510" width="18.42578125" style="132" customWidth="1"/>
    <col min="511" max="511" width="10.7109375" style="132" customWidth="1"/>
    <col min="512" max="512" width="4.140625" style="132" customWidth="1"/>
    <col min="513" max="513" width="18.28515625" style="132" customWidth="1"/>
    <col min="514" max="514" width="3" style="132" customWidth="1"/>
    <col min="515" max="761" width="11.42578125" style="132" customWidth="1"/>
    <col min="762" max="762" width="24.42578125" style="132" customWidth="1"/>
    <col min="763" max="763" width="7.42578125" style="132" customWidth="1"/>
    <col min="764" max="764" width="20.42578125" style="132" customWidth="1"/>
    <col min="765" max="765" width="2.42578125" style="132" customWidth="1"/>
    <col min="766" max="766" width="18.42578125" style="132" customWidth="1"/>
    <col min="767" max="767" width="10.7109375" style="132" customWidth="1"/>
    <col min="768" max="768" width="4.140625" style="132" customWidth="1"/>
    <col min="769" max="769" width="18.28515625" style="132" customWidth="1"/>
    <col min="770" max="770" width="3" style="132" customWidth="1"/>
    <col min="771" max="1017" width="11.42578125" style="132" customWidth="1"/>
    <col min="1018" max="1018" width="24.42578125" style="132" customWidth="1"/>
    <col min="1019" max="1019" width="7.42578125" style="132" customWidth="1"/>
    <col min="1020" max="1020" width="20.42578125" style="132" customWidth="1"/>
    <col min="1021" max="1021" width="2.42578125" style="132" customWidth="1"/>
    <col min="1022" max="1022" width="18.42578125" style="132" customWidth="1"/>
    <col min="1023" max="1023" width="10.7109375" style="132" customWidth="1"/>
    <col min="1024" max="1025" width="4.140625" style="132" customWidth="1"/>
  </cols>
  <sheetData>
    <row r="1" spans="1:7" ht="15" x14ac:dyDescent="0.25">
      <c r="A1" s="919"/>
      <c r="B1" s="919"/>
      <c r="C1" s="919"/>
      <c r="D1" s="920"/>
      <c r="E1" s="921"/>
      <c r="F1" s="835"/>
      <c r="G1" s="835"/>
    </row>
    <row r="2" spans="1:7" ht="15.75" x14ac:dyDescent="0.25">
      <c r="A2" s="1733" t="s">
        <v>1053</v>
      </c>
      <c r="B2" s="1733"/>
      <c r="C2" s="1733"/>
      <c r="D2" s="1733"/>
      <c r="E2" s="1733"/>
      <c r="F2" s="835"/>
      <c r="G2" s="835"/>
    </row>
    <row r="3" spans="1:7" ht="15.75" x14ac:dyDescent="0.25">
      <c r="A3" s="1733" t="s">
        <v>1054</v>
      </c>
      <c r="B3" s="1733"/>
      <c r="C3" s="1733"/>
      <c r="D3" s="1733"/>
      <c r="E3" s="1733"/>
      <c r="F3" s="835"/>
      <c r="G3" s="835"/>
    </row>
    <row r="4" spans="1:7" ht="15.75" x14ac:dyDescent="0.25">
      <c r="A4" s="1733" t="s">
        <v>379</v>
      </c>
      <c r="B4" s="1733"/>
      <c r="C4" s="1733"/>
      <c r="D4" s="1733"/>
      <c r="E4" s="1733"/>
      <c r="F4" s="835"/>
      <c r="G4" s="835"/>
    </row>
    <row r="5" spans="1:7" ht="15.75" x14ac:dyDescent="0.25">
      <c r="A5" s="1733" t="s">
        <v>3</v>
      </c>
      <c r="B5" s="1733"/>
      <c r="C5" s="1733"/>
      <c r="D5" s="1733"/>
      <c r="E5" s="1733"/>
      <c r="F5" s="835"/>
      <c r="G5" s="835"/>
    </row>
    <row r="6" spans="1:7" s="132" customFormat="1" ht="15.75" x14ac:dyDescent="0.25">
      <c r="A6" s="959"/>
      <c r="B6" s="521"/>
      <c r="C6" s="521"/>
      <c r="D6" s="960"/>
      <c r="E6" s="961"/>
      <c r="F6" s="835"/>
      <c r="G6" s="835"/>
    </row>
    <row r="7" spans="1:7" ht="15.75" x14ac:dyDescent="0.25">
      <c r="A7" s="1731" t="s">
        <v>687</v>
      </c>
      <c r="B7" s="1731"/>
      <c r="C7" s="1731"/>
      <c r="D7" s="1731"/>
      <c r="E7" s="1731"/>
      <c r="F7" s="835"/>
      <c r="G7" s="835"/>
    </row>
    <row r="8" spans="1:7" ht="15" x14ac:dyDescent="0.25">
      <c r="A8" s="841"/>
      <c r="B8" s="835"/>
      <c r="C8" s="835"/>
      <c r="D8" s="922"/>
      <c r="E8" s="921"/>
      <c r="F8" s="835"/>
      <c r="G8" s="835"/>
    </row>
    <row r="9" spans="1:7" ht="15" x14ac:dyDescent="0.25">
      <c r="A9" s="841"/>
      <c r="B9" s="835"/>
      <c r="C9" s="835"/>
      <c r="D9" s="922"/>
      <c r="E9" s="921"/>
      <c r="F9" s="835"/>
      <c r="G9" s="835"/>
    </row>
    <row r="10" spans="1:7" x14ac:dyDescent="0.2">
      <c r="A10" s="835" t="s">
        <v>4181</v>
      </c>
      <c r="B10" s="923"/>
      <c r="C10" s="924">
        <v>1666223106.3399999</v>
      </c>
      <c r="D10" s="922"/>
      <c r="E10" s="921"/>
      <c r="F10" s="835"/>
      <c r="G10" s="835"/>
    </row>
    <row r="11" spans="1:7" x14ac:dyDescent="0.2">
      <c r="A11" s="835"/>
      <c r="B11" s="923"/>
      <c r="C11" s="924"/>
      <c r="D11" s="922"/>
      <c r="E11" s="925"/>
      <c r="F11" s="835"/>
      <c r="G11" s="835"/>
    </row>
    <row r="12" spans="1:7" ht="15" thickBot="1" x14ac:dyDescent="0.25">
      <c r="A12" s="835" t="s">
        <v>4182</v>
      </c>
      <c r="B12" s="923"/>
      <c r="C12" s="926">
        <v>947338603.75</v>
      </c>
      <c r="D12" s="927" t="s">
        <v>3589</v>
      </c>
      <c r="E12" s="921"/>
      <c r="F12" s="835"/>
      <c r="G12" s="835"/>
    </row>
    <row r="13" spans="1:7" x14ac:dyDescent="0.2">
      <c r="A13" s="835"/>
      <c r="B13" s="835"/>
      <c r="C13" s="835"/>
      <c r="D13" s="922"/>
      <c r="E13" s="921"/>
      <c r="F13" s="835"/>
      <c r="G13" s="835"/>
    </row>
    <row r="14" spans="1:7" ht="15" x14ac:dyDescent="0.25">
      <c r="A14" s="840" t="s">
        <v>4341</v>
      </c>
      <c r="B14" s="928"/>
      <c r="C14" s="929">
        <f>+C10-C12</f>
        <v>718884502.58999991</v>
      </c>
      <c r="D14" s="922"/>
      <c r="E14" s="921"/>
      <c r="F14" s="835"/>
      <c r="G14" s="835"/>
    </row>
    <row r="15" spans="1:7" x14ac:dyDescent="0.2">
      <c r="A15" s="835"/>
      <c r="B15" s="835"/>
      <c r="C15" s="835"/>
      <c r="D15" s="927"/>
      <c r="E15" s="921"/>
      <c r="F15" s="835"/>
      <c r="G15" s="835"/>
    </row>
    <row r="16" spans="1:7" x14ac:dyDescent="0.2">
      <c r="A16" s="835"/>
      <c r="B16" s="835"/>
      <c r="C16" s="835"/>
      <c r="D16" s="927"/>
      <c r="E16" s="921"/>
      <c r="F16" s="835"/>
      <c r="G16" s="835"/>
    </row>
    <row r="17" spans="1:7" x14ac:dyDescent="0.2">
      <c r="A17" s="835"/>
      <c r="B17" s="835"/>
      <c r="C17" s="835"/>
      <c r="D17" s="927"/>
      <c r="E17" s="921"/>
      <c r="F17" s="835"/>
      <c r="G17" s="835"/>
    </row>
    <row r="18" spans="1:7" x14ac:dyDescent="0.2">
      <c r="A18" s="835"/>
      <c r="B18" s="835"/>
      <c r="C18" s="835"/>
      <c r="D18" s="922"/>
      <c r="E18" s="921"/>
      <c r="F18" s="835"/>
      <c r="G18" s="835"/>
    </row>
    <row r="19" spans="1:7" ht="15.75" x14ac:dyDescent="0.25">
      <c r="A19" s="1731" t="s">
        <v>5095</v>
      </c>
      <c r="B19" s="1731"/>
      <c r="C19" s="1731"/>
      <c r="D19" s="1731"/>
      <c r="E19" s="1731"/>
      <c r="F19" s="835"/>
      <c r="G19" s="835"/>
    </row>
    <row r="20" spans="1:7" x14ac:dyDescent="0.2">
      <c r="A20" s="930"/>
      <c r="B20" s="923" t="s">
        <v>0</v>
      </c>
      <c r="C20" s="844" t="s">
        <v>0</v>
      </c>
      <c r="D20" s="927"/>
      <c r="E20" s="921"/>
      <c r="F20" s="835"/>
      <c r="G20" s="835"/>
    </row>
    <row r="21" spans="1:7" ht="15" x14ac:dyDescent="0.25">
      <c r="A21" s="840" t="s">
        <v>4183</v>
      </c>
      <c r="B21" s="835"/>
      <c r="C21" s="844"/>
      <c r="D21" s="922"/>
      <c r="E21" s="925" t="s">
        <v>4184</v>
      </c>
      <c r="F21" s="835"/>
      <c r="G21" s="835"/>
    </row>
    <row r="22" spans="1:7" x14ac:dyDescent="0.2">
      <c r="A22" s="835"/>
      <c r="B22" s="835"/>
      <c r="C22" s="844"/>
      <c r="D22" s="922"/>
      <c r="E22" s="921"/>
      <c r="F22" s="835"/>
      <c r="G22" s="835"/>
    </row>
    <row r="23" spans="1:7" x14ac:dyDescent="0.2">
      <c r="A23" s="835" t="s">
        <v>688</v>
      </c>
      <c r="B23" s="923"/>
      <c r="C23" s="924">
        <v>2803556337.02</v>
      </c>
      <c r="D23" s="922"/>
      <c r="E23" s="921"/>
      <c r="F23" s="835"/>
      <c r="G23" s="835"/>
    </row>
    <row r="24" spans="1:7" ht="15" thickBot="1" x14ac:dyDescent="0.25">
      <c r="A24" s="835" t="s">
        <v>689</v>
      </c>
      <c r="B24" s="923"/>
      <c r="C24" s="926">
        <f>+C10</f>
        <v>1666223106.3399999</v>
      </c>
      <c r="D24" s="922"/>
      <c r="E24" s="921">
        <f>+C24/C23</f>
        <v>0.59432481678291793</v>
      </c>
      <c r="F24" s="835"/>
      <c r="G24" s="835"/>
    </row>
    <row r="25" spans="1:7" x14ac:dyDescent="0.2">
      <c r="A25" s="835"/>
      <c r="B25" s="835"/>
      <c r="C25" s="844"/>
      <c r="D25" s="922"/>
      <c r="E25" s="921"/>
      <c r="F25" s="835"/>
      <c r="G25" s="835"/>
    </row>
    <row r="26" spans="1:7" s="88" customFormat="1" ht="15" x14ac:dyDescent="0.25">
      <c r="A26" s="840" t="s">
        <v>690</v>
      </c>
      <c r="B26" s="928"/>
      <c r="C26" s="853">
        <f>+C23-C24</f>
        <v>1137333230.6800001</v>
      </c>
      <c r="D26" s="920"/>
      <c r="E26" s="931"/>
      <c r="F26" s="840"/>
      <c r="G26" s="840"/>
    </row>
    <row r="27" spans="1:7" x14ac:dyDescent="0.2">
      <c r="A27" s="835"/>
      <c r="B27" s="835"/>
      <c r="C27" s="844"/>
      <c r="D27" s="922"/>
      <c r="E27" s="921"/>
      <c r="F27" s="835"/>
      <c r="G27" s="835"/>
    </row>
    <row r="28" spans="1:7" x14ac:dyDescent="0.2">
      <c r="A28" s="835"/>
      <c r="B28" s="835"/>
      <c r="C28" s="844"/>
      <c r="D28" s="922"/>
      <c r="E28" s="921"/>
      <c r="F28" s="835"/>
      <c r="G28" s="835"/>
    </row>
    <row r="29" spans="1:7" ht="15" x14ac:dyDescent="0.25">
      <c r="A29" s="840" t="s">
        <v>4185</v>
      </c>
      <c r="B29" s="835"/>
      <c r="C29" s="844"/>
      <c r="D29" s="922"/>
      <c r="E29" s="925" t="s">
        <v>4186</v>
      </c>
      <c r="F29" s="835"/>
      <c r="G29" s="835"/>
    </row>
    <row r="30" spans="1:7" x14ac:dyDescent="0.2">
      <c r="A30" s="835"/>
      <c r="B30" s="835"/>
      <c r="C30" s="844"/>
      <c r="D30" s="922"/>
      <c r="E30" s="921"/>
      <c r="F30" s="835"/>
      <c r="G30" s="835"/>
    </row>
    <row r="31" spans="1:7" x14ac:dyDescent="0.2">
      <c r="A31" s="835" t="s">
        <v>688</v>
      </c>
      <c r="B31" s="923"/>
      <c r="C31" s="924">
        <f>+C23</f>
        <v>2803556337.02</v>
      </c>
      <c r="D31" s="922"/>
      <c r="E31" s="921"/>
      <c r="F31" s="835"/>
      <c r="G31" s="835"/>
    </row>
    <row r="32" spans="1:7" ht="15" thickBot="1" x14ac:dyDescent="0.25">
      <c r="A32" s="835" t="s">
        <v>689</v>
      </c>
      <c r="B32" s="923"/>
      <c r="C32" s="926">
        <f>+C12</f>
        <v>947338603.75</v>
      </c>
      <c r="D32" s="927"/>
      <c r="E32" s="921">
        <f>+C32/C31</f>
        <v>0.33790603428963373</v>
      </c>
      <c r="F32" s="835"/>
      <c r="G32" s="835"/>
    </row>
    <row r="33" spans="1:7" x14ac:dyDescent="0.2">
      <c r="A33" s="835"/>
      <c r="B33" s="835"/>
      <c r="C33" s="844"/>
      <c r="D33" s="922"/>
      <c r="E33" s="921"/>
      <c r="F33" s="835"/>
      <c r="G33" s="835"/>
    </row>
    <row r="34" spans="1:7" s="88" customFormat="1" ht="15" x14ac:dyDescent="0.25">
      <c r="A34" s="840" t="s">
        <v>4187</v>
      </c>
      <c r="B34" s="928"/>
      <c r="C34" s="853">
        <f>+C31-C32</f>
        <v>1856217733.27</v>
      </c>
      <c r="D34" s="920"/>
      <c r="E34" s="931"/>
      <c r="F34" s="840"/>
      <c r="G34" s="840"/>
    </row>
    <row r="35" spans="1:7" x14ac:dyDescent="0.2">
      <c r="A35" s="835"/>
      <c r="B35" s="835"/>
      <c r="C35" s="844"/>
      <c r="D35" s="922"/>
      <c r="E35" s="921"/>
      <c r="F35" s="835"/>
      <c r="G35" s="835"/>
    </row>
    <row r="36" spans="1:7" x14ac:dyDescent="0.2">
      <c r="A36" s="835"/>
      <c r="B36" s="835"/>
      <c r="C36" s="844"/>
      <c r="D36" s="922"/>
      <c r="E36" s="921"/>
      <c r="F36" s="835"/>
      <c r="G36" s="835"/>
    </row>
    <row r="37" spans="1:7" ht="15" x14ac:dyDescent="0.25">
      <c r="A37" s="516" t="s">
        <v>4325</v>
      </c>
      <c r="B37" s="928"/>
      <c r="C37" s="853">
        <f>+C34-C26</f>
        <v>718884502.58999991</v>
      </c>
      <c r="D37" s="920"/>
      <c r="E37" s="931"/>
      <c r="F37" s="840"/>
      <c r="G37" s="840"/>
    </row>
    <row r="38" spans="1:7" x14ac:dyDescent="0.2">
      <c r="A38" s="835"/>
      <c r="B38" s="835"/>
      <c r="C38" s="844"/>
      <c r="D38" s="922"/>
      <c r="E38" s="921"/>
      <c r="F38" s="835"/>
      <c r="G38" s="835"/>
    </row>
    <row r="39" spans="1:7" s="88" customFormat="1" ht="15" x14ac:dyDescent="0.25">
      <c r="A39" s="411" t="s">
        <v>691</v>
      </c>
      <c r="B39" s="923"/>
      <c r="C39" s="844">
        <v>10434134.65</v>
      </c>
      <c r="D39" s="922"/>
      <c r="E39" s="921"/>
      <c r="F39" s="835"/>
      <c r="G39" s="835"/>
    </row>
    <row r="40" spans="1:7" x14ac:dyDescent="0.2">
      <c r="A40" s="835"/>
      <c r="B40" s="835"/>
      <c r="C40" s="844"/>
      <c r="D40" s="922"/>
      <c r="E40" s="921"/>
      <c r="F40" s="835"/>
      <c r="G40" s="835"/>
    </row>
    <row r="41" spans="1:7" s="132" customFormat="1" ht="15.75" thickBot="1" x14ac:dyDescent="0.3">
      <c r="A41" s="840" t="s">
        <v>692</v>
      </c>
      <c r="B41" s="928"/>
      <c r="C41" s="932">
        <f>+C37-C39</f>
        <v>708450367.93999994</v>
      </c>
      <c r="D41" s="920"/>
      <c r="E41" s="931"/>
      <c r="F41" s="840"/>
      <c r="G41" s="840"/>
    </row>
    <row r="42" spans="1:7" ht="15" thickTop="1" x14ac:dyDescent="0.2">
      <c r="A42" s="835"/>
      <c r="B42" s="835"/>
      <c r="C42" s="844"/>
      <c r="D42" s="922"/>
      <c r="E42" s="921"/>
      <c r="F42" s="835"/>
      <c r="G42" s="835"/>
    </row>
    <row r="43" spans="1:7" s="88" customFormat="1" ht="15" x14ac:dyDescent="0.25">
      <c r="A43" s="835"/>
      <c r="B43" s="835"/>
      <c r="C43" s="844"/>
      <c r="D43" s="922"/>
      <c r="E43" s="921"/>
      <c r="F43" s="835"/>
      <c r="G43" s="835"/>
    </row>
    <row r="44" spans="1:7" x14ac:dyDescent="0.2">
      <c r="A44" s="835"/>
      <c r="B44" s="835"/>
      <c r="C44" s="844"/>
      <c r="D44" s="922"/>
      <c r="E44" s="921"/>
      <c r="F44" s="835"/>
      <c r="G44" s="835"/>
    </row>
    <row r="45" spans="1:7" ht="15" x14ac:dyDescent="0.25">
      <c r="A45" s="840" t="s">
        <v>51</v>
      </c>
      <c r="B45" s="835"/>
      <c r="C45" s="844"/>
      <c r="D45" s="922"/>
      <c r="E45" s="921"/>
      <c r="F45" s="835"/>
      <c r="G45" s="835"/>
    </row>
    <row r="46" spans="1:7" ht="15" x14ac:dyDescent="0.25">
      <c r="A46" s="840"/>
      <c r="B46" s="835"/>
      <c r="C46" s="844"/>
      <c r="D46" s="922"/>
      <c r="E46" s="921"/>
      <c r="F46" s="835"/>
      <c r="G46" s="835"/>
    </row>
    <row r="47" spans="1:7" ht="28.5" customHeight="1" x14ac:dyDescent="0.2">
      <c r="A47" s="1732" t="s">
        <v>5256</v>
      </c>
      <c r="B47" s="1732"/>
      <c r="C47" s="1732"/>
      <c r="D47" s="1732"/>
      <c r="E47" s="1732"/>
      <c r="F47" s="835"/>
      <c r="G47" s="835"/>
    </row>
    <row r="48" spans="1:7" x14ac:dyDescent="0.2">
      <c r="A48" s="835" t="s">
        <v>0</v>
      </c>
      <c r="B48" s="835"/>
      <c r="C48" s="844"/>
      <c r="D48" s="922"/>
      <c r="E48" s="921"/>
      <c r="F48" s="835"/>
      <c r="G48" s="835"/>
    </row>
    <row r="49" spans="1:7" x14ac:dyDescent="0.2">
      <c r="A49" s="835" t="s">
        <v>0</v>
      </c>
      <c r="B49" s="835"/>
      <c r="C49" s="844"/>
      <c r="D49" s="922"/>
      <c r="E49" s="921"/>
      <c r="F49" s="835"/>
      <c r="G49" s="835"/>
    </row>
    <row r="50" spans="1:7" x14ac:dyDescent="0.2">
      <c r="A50" s="835" t="s">
        <v>0</v>
      </c>
      <c r="B50" s="835"/>
      <c r="C50" s="844"/>
      <c r="D50" s="922"/>
      <c r="E50" s="921"/>
      <c r="F50" s="835"/>
      <c r="G50" s="835"/>
    </row>
    <row r="51" spans="1:7" x14ac:dyDescent="0.2">
      <c r="A51" s="835" t="s">
        <v>0</v>
      </c>
      <c r="B51" s="835"/>
      <c r="C51" s="844"/>
      <c r="D51" s="922"/>
      <c r="E51" s="921"/>
      <c r="F51" s="835"/>
      <c r="G51" s="835"/>
    </row>
    <row r="52" spans="1:7" x14ac:dyDescent="0.2">
      <c r="A52" s="835"/>
      <c r="B52" s="835"/>
      <c r="C52" s="844"/>
      <c r="D52" s="922"/>
      <c r="E52" s="921"/>
      <c r="F52" s="835"/>
      <c r="G52" s="835"/>
    </row>
    <row r="53" spans="1:7" x14ac:dyDescent="0.2">
      <c r="A53" s="835"/>
      <c r="B53" s="835"/>
      <c r="C53" s="844"/>
      <c r="D53" s="922"/>
      <c r="E53" s="921"/>
      <c r="F53" s="835"/>
      <c r="G53" s="835"/>
    </row>
    <row r="54" spans="1:7" x14ac:dyDescent="0.2">
      <c r="A54" s="835"/>
      <c r="B54" s="835"/>
      <c r="C54" s="844"/>
      <c r="D54" s="922"/>
      <c r="E54" s="921"/>
      <c r="F54" s="835"/>
      <c r="G54" s="835"/>
    </row>
    <row r="55" spans="1:7" x14ac:dyDescent="0.2">
      <c r="A55" s="835"/>
      <c r="B55" s="835"/>
      <c r="C55" s="844"/>
      <c r="D55" s="922"/>
      <c r="E55" s="921"/>
      <c r="F55" s="835"/>
      <c r="G55" s="835"/>
    </row>
    <row r="56" spans="1:7" x14ac:dyDescent="0.2">
      <c r="A56" s="835"/>
      <c r="B56" s="835"/>
      <c r="C56" s="844"/>
      <c r="D56" s="922"/>
      <c r="E56" s="921"/>
      <c r="F56" s="835"/>
      <c r="G56" s="835"/>
    </row>
    <row r="57" spans="1:7" x14ac:dyDescent="0.2">
      <c r="A57" s="835"/>
      <c r="B57" s="835"/>
      <c r="C57" s="844"/>
      <c r="D57" s="922"/>
      <c r="E57" s="921"/>
      <c r="F57" s="835"/>
      <c r="G57" s="835"/>
    </row>
    <row r="58" spans="1:7" x14ac:dyDescent="0.2">
      <c r="A58" s="835"/>
      <c r="B58" s="835"/>
      <c r="C58" s="844"/>
      <c r="D58" s="922"/>
      <c r="E58" s="921"/>
      <c r="F58" s="835"/>
      <c r="G58" s="835"/>
    </row>
    <row r="59" spans="1:7" x14ac:dyDescent="0.2">
      <c r="A59" s="835"/>
      <c r="B59" s="835"/>
      <c r="C59" s="844"/>
      <c r="D59" s="922"/>
      <c r="E59" s="921"/>
      <c r="F59" s="835"/>
      <c r="G59" s="835"/>
    </row>
    <row r="60" spans="1:7" x14ac:dyDescent="0.2">
      <c r="A60" s="835"/>
      <c r="B60" s="835"/>
      <c r="C60" s="844"/>
      <c r="D60" s="922"/>
      <c r="E60" s="921"/>
      <c r="F60" s="835"/>
      <c r="G60" s="835"/>
    </row>
    <row r="61" spans="1:7" x14ac:dyDescent="0.2">
      <c r="A61" s="835"/>
      <c r="B61" s="835"/>
      <c r="C61" s="844"/>
      <c r="D61" s="922"/>
      <c r="E61" s="921"/>
      <c r="F61" s="835"/>
      <c r="G61" s="835"/>
    </row>
    <row r="62" spans="1:7" x14ac:dyDescent="0.2">
      <c r="A62" s="835"/>
      <c r="B62" s="835"/>
      <c r="C62" s="844"/>
      <c r="D62" s="922"/>
      <c r="E62" s="921"/>
      <c r="F62" s="835"/>
      <c r="G62" s="835"/>
    </row>
    <row r="63" spans="1:7" x14ac:dyDescent="0.2">
      <c r="A63" s="835"/>
      <c r="B63" s="835"/>
      <c r="C63" s="844"/>
      <c r="D63" s="922"/>
      <c r="E63" s="921"/>
      <c r="F63" s="835"/>
      <c r="G63" s="835"/>
    </row>
    <row r="64" spans="1:7" x14ac:dyDescent="0.2">
      <c r="A64" s="835"/>
      <c r="B64" s="835"/>
      <c r="C64" s="844"/>
      <c r="D64" s="922"/>
      <c r="E64" s="921"/>
      <c r="F64" s="835"/>
      <c r="G64" s="835"/>
    </row>
    <row r="65" spans="1:7" x14ac:dyDescent="0.2">
      <c r="A65" s="835"/>
      <c r="B65" s="835"/>
      <c r="C65" s="844"/>
      <c r="D65" s="922"/>
      <c r="E65" s="921"/>
      <c r="F65" s="835"/>
      <c r="G65" s="835"/>
    </row>
    <row r="66" spans="1:7" x14ac:dyDescent="0.2">
      <c r="A66" s="835"/>
      <c r="B66" s="835"/>
      <c r="C66" s="844"/>
      <c r="D66" s="922"/>
      <c r="E66" s="921"/>
      <c r="F66" s="835"/>
      <c r="G66" s="835"/>
    </row>
    <row r="67" spans="1:7" x14ac:dyDescent="0.2">
      <c r="A67" s="835"/>
      <c r="B67" s="835"/>
      <c r="C67" s="844"/>
      <c r="D67" s="922"/>
      <c r="E67" s="921"/>
      <c r="F67" s="835"/>
      <c r="G67" s="835"/>
    </row>
    <row r="68" spans="1:7" x14ac:dyDescent="0.2">
      <c r="A68" s="835"/>
      <c r="B68" s="835"/>
      <c r="C68" s="844"/>
      <c r="D68" s="922"/>
      <c r="E68" s="921"/>
      <c r="F68" s="835"/>
      <c r="G68" s="835"/>
    </row>
    <row r="69" spans="1:7" x14ac:dyDescent="0.2">
      <c r="A69" s="835"/>
      <c r="B69" s="835"/>
      <c r="C69" s="844"/>
      <c r="D69" s="922"/>
      <c r="E69" s="921"/>
      <c r="F69" s="835"/>
      <c r="G69" s="835"/>
    </row>
    <row r="70" spans="1:7" x14ac:dyDescent="0.2">
      <c r="A70" s="835"/>
      <c r="B70" s="835"/>
      <c r="C70" s="844"/>
      <c r="D70" s="922"/>
      <c r="E70" s="921"/>
      <c r="F70" s="835"/>
      <c r="G70" s="835"/>
    </row>
    <row r="71" spans="1:7" x14ac:dyDescent="0.2">
      <c r="A71" s="835"/>
      <c r="B71" s="835"/>
      <c r="C71" s="844"/>
      <c r="D71" s="922"/>
      <c r="E71" s="921"/>
      <c r="F71" s="835"/>
      <c r="G71" s="835"/>
    </row>
    <row r="72" spans="1:7" x14ac:dyDescent="0.2">
      <c r="A72" s="835"/>
      <c r="B72" s="835"/>
      <c r="C72" s="844"/>
      <c r="D72" s="922"/>
      <c r="E72" s="921"/>
      <c r="F72" s="835"/>
      <c r="G72" s="835"/>
    </row>
    <row r="73" spans="1:7" x14ac:dyDescent="0.2">
      <c r="A73" s="835"/>
      <c r="B73" s="835"/>
      <c r="C73" s="844"/>
      <c r="D73" s="922"/>
      <c r="E73" s="921"/>
      <c r="F73" s="835"/>
      <c r="G73" s="835"/>
    </row>
    <row r="74" spans="1:7" x14ac:dyDescent="0.2">
      <c r="A74" s="835"/>
      <c r="B74" s="835"/>
      <c r="C74" s="844"/>
      <c r="D74" s="922"/>
      <c r="E74" s="921"/>
      <c r="F74" s="835"/>
      <c r="G74" s="835"/>
    </row>
    <row r="75" spans="1:7" x14ac:dyDescent="0.2">
      <c r="A75" s="835"/>
      <c r="B75" s="835"/>
      <c r="C75" s="844"/>
      <c r="D75" s="922"/>
      <c r="E75" s="921"/>
      <c r="F75" s="835"/>
      <c r="G75" s="835"/>
    </row>
    <row r="76" spans="1:7" x14ac:dyDescent="0.2">
      <c r="A76" s="835"/>
      <c r="B76" s="835"/>
      <c r="C76" s="844"/>
      <c r="D76" s="922"/>
      <c r="E76" s="921"/>
      <c r="F76" s="835"/>
      <c r="G76" s="835"/>
    </row>
    <row r="77" spans="1:7" x14ac:dyDescent="0.2">
      <c r="A77" s="835"/>
      <c r="B77" s="835"/>
      <c r="C77" s="844"/>
      <c r="D77" s="922"/>
      <c r="E77" s="921"/>
      <c r="F77" s="835"/>
      <c r="G77" s="835"/>
    </row>
    <row r="78" spans="1:7" x14ac:dyDescent="0.2">
      <c r="A78" s="835"/>
      <c r="B78" s="835"/>
      <c r="C78" s="844"/>
      <c r="D78" s="922"/>
      <c r="E78" s="921"/>
      <c r="F78" s="835"/>
      <c r="G78" s="835"/>
    </row>
    <row r="79" spans="1:7" x14ac:dyDescent="0.2">
      <c r="A79" s="835"/>
      <c r="B79" s="835"/>
      <c r="C79" s="844"/>
      <c r="D79" s="922"/>
      <c r="E79" s="921"/>
      <c r="F79" s="835"/>
      <c r="G79" s="835"/>
    </row>
    <row r="80" spans="1:7" x14ac:dyDescent="0.2">
      <c r="A80" s="835"/>
      <c r="B80" s="835"/>
      <c r="C80" s="844"/>
      <c r="D80" s="922"/>
      <c r="E80" s="921"/>
      <c r="F80" s="835"/>
      <c r="G80" s="835"/>
    </row>
    <row r="81" spans="1:7" x14ac:dyDescent="0.2">
      <c r="A81" s="835"/>
      <c r="B81" s="835"/>
      <c r="C81" s="844"/>
      <c r="D81" s="922"/>
      <c r="E81" s="921"/>
      <c r="F81" s="835"/>
      <c r="G81" s="835"/>
    </row>
    <row r="82" spans="1:7" x14ac:dyDescent="0.2">
      <c r="A82" s="835"/>
      <c r="B82" s="835"/>
      <c r="C82" s="844"/>
      <c r="D82" s="922"/>
      <c r="E82" s="921"/>
      <c r="F82" s="835"/>
      <c r="G82" s="835"/>
    </row>
    <row r="83" spans="1:7" x14ac:dyDescent="0.2">
      <c r="A83" s="835"/>
      <c r="B83" s="835"/>
      <c r="C83" s="844"/>
      <c r="D83" s="922"/>
      <c r="E83" s="921"/>
      <c r="F83" s="835"/>
      <c r="G83" s="835"/>
    </row>
    <row r="84" spans="1:7" x14ac:dyDescent="0.2">
      <c r="A84" s="835"/>
      <c r="B84" s="835"/>
      <c r="C84" s="844"/>
      <c r="D84" s="922"/>
      <c r="E84" s="921"/>
      <c r="F84" s="835"/>
      <c r="G84" s="835"/>
    </row>
    <row r="85" spans="1:7" x14ac:dyDescent="0.2">
      <c r="A85" s="835"/>
      <c r="B85" s="835"/>
      <c r="C85" s="844"/>
      <c r="D85" s="922"/>
      <c r="E85" s="921"/>
      <c r="F85" s="835"/>
      <c r="G85" s="835"/>
    </row>
    <row r="86" spans="1:7" x14ac:dyDescent="0.2">
      <c r="A86" s="835"/>
      <c r="B86" s="835"/>
      <c r="C86" s="844"/>
      <c r="D86" s="922"/>
      <c r="E86" s="921"/>
      <c r="F86" s="835"/>
      <c r="G86" s="835"/>
    </row>
    <row r="87" spans="1:7" x14ac:dyDescent="0.2">
      <c r="A87" s="835"/>
      <c r="B87" s="835"/>
      <c r="C87" s="844"/>
      <c r="D87" s="922"/>
      <c r="E87" s="921"/>
      <c r="F87" s="835"/>
      <c r="G87" s="835"/>
    </row>
    <row r="88" spans="1:7" x14ac:dyDescent="0.2">
      <c r="A88" s="835"/>
      <c r="B88" s="835"/>
      <c r="C88" s="844"/>
      <c r="D88" s="922"/>
      <c r="E88" s="921"/>
      <c r="F88" s="835"/>
      <c r="G88" s="835"/>
    </row>
    <row r="89" spans="1:7" x14ac:dyDescent="0.2">
      <c r="A89" s="835"/>
      <c r="B89" s="835"/>
      <c r="C89" s="844"/>
      <c r="D89" s="922"/>
      <c r="E89" s="921"/>
      <c r="F89" s="835"/>
      <c r="G89" s="835"/>
    </row>
    <row r="90" spans="1:7" x14ac:dyDescent="0.2">
      <c r="A90" s="835"/>
      <c r="B90" s="835"/>
      <c r="C90" s="844"/>
      <c r="D90" s="922"/>
      <c r="E90" s="921"/>
      <c r="F90" s="835"/>
      <c r="G90" s="835"/>
    </row>
    <row r="91" spans="1:7" x14ac:dyDescent="0.2">
      <c r="A91" s="835"/>
      <c r="B91" s="835"/>
      <c r="C91" s="844"/>
      <c r="D91" s="922"/>
      <c r="E91" s="921"/>
      <c r="F91" s="835"/>
      <c r="G91" s="835"/>
    </row>
    <row r="92" spans="1:7" x14ac:dyDescent="0.2">
      <c r="A92" s="835"/>
      <c r="B92" s="835"/>
      <c r="C92" s="844"/>
      <c r="D92" s="922"/>
      <c r="E92" s="921"/>
      <c r="F92" s="835"/>
      <c r="G92" s="835"/>
    </row>
    <row r="93" spans="1:7" x14ac:dyDescent="0.2">
      <c r="A93" s="835"/>
      <c r="B93" s="835"/>
      <c r="C93" s="844"/>
      <c r="D93" s="922"/>
      <c r="E93" s="921"/>
      <c r="F93" s="835"/>
      <c r="G93" s="835"/>
    </row>
    <row r="94" spans="1:7" x14ac:dyDescent="0.2">
      <c r="A94" s="835"/>
      <c r="B94" s="835"/>
      <c r="C94" s="844"/>
      <c r="D94" s="922"/>
      <c r="E94" s="921"/>
      <c r="F94" s="835"/>
      <c r="G94" s="835"/>
    </row>
    <row r="95" spans="1:7" x14ac:dyDescent="0.2">
      <c r="A95" s="835"/>
      <c r="B95" s="835"/>
      <c r="C95" s="844"/>
      <c r="D95" s="922"/>
      <c r="E95" s="921"/>
      <c r="F95" s="835"/>
      <c r="G95" s="835"/>
    </row>
    <row r="96" spans="1:7" x14ac:dyDescent="0.2">
      <c r="A96" s="835"/>
      <c r="B96" s="835"/>
      <c r="C96" s="844"/>
      <c r="D96" s="922"/>
      <c r="E96" s="921"/>
      <c r="F96" s="835"/>
      <c r="G96" s="835"/>
    </row>
    <row r="97" spans="1:7" x14ac:dyDescent="0.2">
      <c r="A97" s="835"/>
      <c r="B97" s="835"/>
      <c r="C97" s="844"/>
      <c r="D97" s="922"/>
      <c r="E97" s="921"/>
      <c r="F97" s="835"/>
      <c r="G97" s="835"/>
    </row>
    <row r="98" spans="1:7" x14ac:dyDescent="0.2">
      <c r="A98" s="835"/>
      <c r="B98" s="835"/>
      <c r="C98" s="844"/>
      <c r="D98" s="922"/>
      <c r="E98" s="921"/>
      <c r="F98" s="835"/>
      <c r="G98" s="835"/>
    </row>
    <row r="99" spans="1:7" x14ac:dyDescent="0.2">
      <c r="A99" s="835"/>
      <c r="B99" s="835"/>
      <c r="C99" s="844"/>
      <c r="D99" s="922"/>
      <c r="E99" s="921"/>
      <c r="F99" s="835"/>
      <c r="G99" s="835"/>
    </row>
    <row r="100" spans="1:7" x14ac:dyDescent="0.2">
      <c r="A100" s="835"/>
      <c r="B100" s="835"/>
      <c r="C100" s="844"/>
      <c r="D100" s="922"/>
      <c r="E100" s="921"/>
      <c r="F100" s="835"/>
      <c r="G100" s="835"/>
    </row>
    <row r="101" spans="1:7" x14ac:dyDescent="0.2">
      <c r="A101" s="835"/>
      <c r="B101" s="835"/>
      <c r="C101" s="844"/>
      <c r="D101" s="922"/>
      <c r="E101" s="921"/>
      <c r="F101" s="835"/>
      <c r="G101" s="835"/>
    </row>
    <row r="102" spans="1:7" x14ac:dyDescent="0.2">
      <c r="A102" s="835"/>
      <c r="B102" s="835"/>
      <c r="C102" s="844"/>
      <c r="D102" s="922"/>
      <c r="E102" s="921"/>
      <c r="F102" s="835"/>
      <c r="G102" s="835"/>
    </row>
    <row r="103" spans="1:7" x14ac:dyDescent="0.2">
      <c r="A103" s="835"/>
      <c r="B103" s="835"/>
      <c r="C103" s="844"/>
      <c r="D103" s="922"/>
      <c r="E103" s="921"/>
      <c r="F103" s="835"/>
      <c r="G103" s="835"/>
    </row>
    <row r="104" spans="1:7" x14ac:dyDescent="0.2">
      <c r="A104" s="835"/>
      <c r="B104" s="835"/>
      <c r="C104" s="844"/>
      <c r="D104" s="922"/>
      <c r="E104" s="921"/>
      <c r="F104" s="835"/>
      <c r="G104" s="835"/>
    </row>
    <row r="105" spans="1:7" x14ac:dyDescent="0.2">
      <c r="A105" s="835"/>
      <c r="B105" s="835"/>
      <c r="C105" s="844"/>
      <c r="D105" s="922"/>
      <c r="E105" s="921"/>
      <c r="F105" s="835"/>
      <c r="G105" s="835"/>
    </row>
    <row r="106" spans="1:7" x14ac:dyDescent="0.2">
      <c r="A106" s="835"/>
      <c r="B106" s="835"/>
      <c r="C106" s="844"/>
      <c r="D106" s="922"/>
      <c r="E106" s="921"/>
      <c r="F106" s="835"/>
      <c r="G106" s="835"/>
    </row>
    <row r="107" spans="1:7" x14ac:dyDescent="0.2">
      <c r="A107" s="835"/>
      <c r="B107" s="835"/>
      <c r="C107" s="844"/>
      <c r="D107" s="922"/>
      <c r="E107" s="921"/>
      <c r="F107" s="835"/>
      <c r="G107" s="835"/>
    </row>
    <row r="108" spans="1:7" x14ac:dyDescent="0.2">
      <c r="A108" s="835"/>
      <c r="B108" s="835"/>
      <c r="C108" s="844"/>
      <c r="D108" s="922"/>
      <c r="E108" s="921"/>
      <c r="F108" s="835"/>
      <c r="G108" s="835"/>
    </row>
    <row r="109" spans="1:7" x14ac:dyDescent="0.2">
      <c r="A109" s="835"/>
      <c r="B109" s="835"/>
      <c r="C109" s="844"/>
      <c r="D109" s="922"/>
      <c r="E109" s="921"/>
      <c r="F109" s="835"/>
      <c r="G109" s="835"/>
    </row>
    <row r="110" spans="1:7" x14ac:dyDescent="0.2">
      <c r="A110" s="835"/>
      <c r="B110" s="835"/>
      <c r="C110" s="844"/>
      <c r="D110" s="922"/>
      <c r="E110" s="921"/>
      <c r="F110" s="835"/>
      <c r="G110" s="835"/>
    </row>
    <row r="111" spans="1:7" x14ac:dyDescent="0.2">
      <c r="A111" s="835"/>
      <c r="B111" s="835"/>
      <c r="C111" s="844"/>
      <c r="D111" s="922"/>
      <c r="E111" s="921"/>
      <c r="F111" s="835"/>
      <c r="G111" s="835"/>
    </row>
    <row r="112" spans="1:7" x14ac:dyDescent="0.2">
      <c r="A112" s="835"/>
      <c r="B112" s="835"/>
      <c r="C112" s="844"/>
      <c r="D112" s="922"/>
      <c r="E112" s="921"/>
      <c r="F112" s="835"/>
      <c r="G112" s="835"/>
    </row>
    <row r="113" spans="1:7" x14ac:dyDescent="0.2">
      <c r="A113" s="835"/>
      <c r="B113" s="835"/>
      <c r="C113" s="844"/>
      <c r="D113" s="922"/>
      <c r="E113" s="921"/>
      <c r="F113" s="835"/>
      <c r="G113" s="835"/>
    </row>
    <row r="114" spans="1:7" x14ac:dyDescent="0.2">
      <c r="A114" s="835"/>
      <c r="B114" s="835"/>
      <c r="C114" s="844"/>
      <c r="D114" s="922"/>
      <c r="E114" s="921"/>
      <c r="F114" s="835"/>
      <c r="G114" s="835"/>
    </row>
    <row r="115" spans="1:7" x14ac:dyDescent="0.2">
      <c r="A115" s="835"/>
      <c r="B115" s="835"/>
      <c r="C115" s="844"/>
      <c r="D115" s="922"/>
      <c r="E115" s="921"/>
      <c r="F115" s="835"/>
      <c r="G115" s="835"/>
    </row>
    <row r="116" spans="1:7" x14ac:dyDescent="0.2">
      <c r="A116" s="835"/>
      <c r="B116" s="835"/>
      <c r="C116" s="844"/>
      <c r="D116" s="922"/>
      <c r="E116" s="921"/>
      <c r="F116" s="835"/>
      <c r="G116" s="835"/>
    </row>
    <row r="117" spans="1:7" x14ac:dyDescent="0.2">
      <c r="A117" s="835"/>
      <c r="B117" s="835"/>
      <c r="C117" s="844"/>
      <c r="D117" s="922"/>
      <c r="E117" s="921"/>
      <c r="F117" s="835"/>
      <c r="G117" s="835"/>
    </row>
    <row r="118" spans="1:7" x14ac:dyDescent="0.2">
      <c r="A118" s="835"/>
      <c r="B118" s="835"/>
      <c r="C118" s="844"/>
      <c r="D118" s="922"/>
      <c r="E118" s="921"/>
      <c r="F118" s="835"/>
      <c r="G118" s="835"/>
    </row>
    <row r="119" spans="1:7" x14ac:dyDescent="0.2">
      <c r="A119" s="835"/>
      <c r="B119" s="835"/>
      <c r="C119" s="844"/>
      <c r="D119" s="922"/>
      <c r="E119" s="921"/>
      <c r="F119" s="835"/>
      <c r="G119" s="835"/>
    </row>
    <row r="120" spans="1:7" x14ac:dyDescent="0.2">
      <c r="A120" s="835"/>
      <c r="B120" s="835"/>
      <c r="C120" s="844"/>
      <c r="D120" s="922"/>
      <c r="E120" s="921"/>
      <c r="F120" s="835"/>
      <c r="G120" s="835"/>
    </row>
    <row r="121" spans="1:7" x14ac:dyDescent="0.2">
      <c r="A121" s="835"/>
      <c r="B121" s="835"/>
      <c r="C121" s="844"/>
      <c r="D121" s="922"/>
      <c r="E121" s="921"/>
      <c r="F121" s="835"/>
      <c r="G121" s="835"/>
    </row>
    <row r="122" spans="1:7" x14ac:dyDescent="0.2">
      <c r="A122" s="835"/>
      <c r="B122" s="835"/>
      <c r="C122" s="844"/>
      <c r="D122" s="922"/>
      <c r="E122" s="921"/>
      <c r="F122" s="835"/>
      <c r="G122" s="835"/>
    </row>
    <row r="123" spans="1:7" x14ac:dyDescent="0.2">
      <c r="A123" s="835"/>
      <c r="B123" s="835"/>
      <c r="C123" s="844"/>
      <c r="D123" s="922"/>
      <c r="E123" s="921"/>
      <c r="F123" s="835"/>
      <c r="G123" s="835"/>
    </row>
    <row r="124" spans="1:7" x14ac:dyDescent="0.2">
      <c r="A124" s="835"/>
      <c r="B124" s="835"/>
      <c r="C124" s="844"/>
      <c r="D124" s="922"/>
      <c r="E124" s="921"/>
      <c r="F124" s="835"/>
      <c r="G124" s="835"/>
    </row>
    <row r="125" spans="1:7" x14ac:dyDescent="0.2">
      <c r="A125" s="835"/>
      <c r="B125" s="835"/>
      <c r="C125" s="844"/>
      <c r="D125" s="922"/>
      <c r="E125" s="921"/>
      <c r="F125" s="835"/>
      <c r="G125" s="835"/>
    </row>
    <row r="126" spans="1:7" x14ac:dyDescent="0.2">
      <c r="A126" s="835"/>
      <c r="B126" s="835"/>
      <c r="C126" s="844"/>
      <c r="D126" s="922"/>
      <c r="E126" s="921"/>
      <c r="F126" s="835"/>
      <c r="G126" s="835"/>
    </row>
    <row r="127" spans="1:7" x14ac:dyDescent="0.2">
      <c r="A127" s="835"/>
      <c r="B127" s="835"/>
      <c r="C127" s="844"/>
      <c r="D127" s="922"/>
      <c r="E127" s="921"/>
      <c r="F127" s="835"/>
      <c r="G127" s="835"/>
    </row>
    <row r="128" spans="1:7" x14ac:dyDescent="0.2">
      <c r="A128" s="835"/>
      <c r="B128" s="835"/>
      <c r="C128" s="844"/>
      <c r="D128" s="922"/>
      <c r="E128" s="921"/>
      <c r="F128" s="835"/>
      <c r="G128" s="835"/>
    </row>
    <row r="129" spans="1:7" x14ac:dyDescent="0.2">
      <c r="A129" s="835"/>
      <c r="B129" s="835"/>
      <c r="C129" s="844"/>
      <c r="D129" s="922"/>
      <c r="E129" s="921"/>
      <c r="F129" s="835"/>
      <c r="G129" s="835"/>
    </row>
    <row r="130" spans="1:7" x14ac:dyDescent="0.2">
      <c r="A130" s="835"/>
      <c r="B130" s="835"/>
      <c r="C130" s="844"/>
      <c r="D130" s="922"/>
      <c r="E130" s="921"/>
      <c r="F130" s="835"/>
      <c r="G130" s="835"/>
    </row>
    <row r="131" spans="1:7" x14ac:dyDescent="0.2">
      <c r="A131" s="835"/>
      <c r="B131" s="835"/>
      <c r="C131" s="844"/>
      <c r="D131" s="922"/>
      <c r="E131" s="921"/>
      <c r="F131" s="835"/>
      <c r="G131" s="835"/>
    </row>
    <row r="132" spans="1:7" x14ac:dyDescent="0.2">
      <c r="A132" s="835"/>
      <c r="B132" s="835"/>
      <c r="C132" s="844"/>
      <c r="D132" s="922"/>
      <c r="E132" s="921"/>
      <c r="F132" s="835"/>
      <c r="G132" s="835"/>
    </row>
    <row r="133" spans="1:7" x14ac:dyDescent="0.2">
      <c r="A133" s="835"/>
      <c r="B133" s="835"/>
      <c r="C133" s="844"/>
      <c r="D133" s="922"/>
      <c r="E133" s="921"/>
      <c r="F133" s="835"/>
      <c r="G133" s="835"/>
    </row>
    <row r="134" spans="1:7" x14ac:dyDescent="0.2">
      <c r="A134" s="835"/>
      <c r="B134" s="835"/>
      <c r="C134" s="844"/>
      <c r="D134" s="922"/>
      <c r="E134" s="921"/>
      <c r="F134" s="835"/>
      <c r="G134" s="835"/>
    </row>
    <row r="135" spans="1:7" x14ac:dyDescent="0.2">
      <c r="A135" s="835"/>
      <c r="B135" s="835"/>
      <c r="C135" s="844"/>
      <c r="D135" s="922"/>
      <c r="E135" s="921"/>
      <c r="F135" s="835"/>
      <c r="G135" s="835"/>
    </row>
    <row r="136" spans="1:7" x14ac:dyDescent="0.2">
      <c r="A136" s="835"/>
      <c r="B136" s="835"/>
      <c r="C136" s="844"/>
      <c r="D136" s="922"/>
      <c r="E136" s="921"/>
      <c r="F136" s="835"/>
      <c r="G136" s="835"/>
    </row>
    <row r="137" spans="1:7" x14ac:dyDescent="0.2">
      <c r="A137" s="835"/>
      <c r="B137" s="835"/>
      <c r="C137" s="844"/>
      <c r="D137" s="922"/>
      <c r="E137" s="921"/>
      <c r="F137" s="835"/>
      <c r="G137" s="835"/>
    </row>
    <row r="138" spans="1:7" x14ac:dyDescent="0.2">
      <c r="A138" s="835"/>
      <c r="B138" s="835"/>
      <c r="C138" s="844"/>
      <c r="D138" s="922"/>
      <c r="E138" s="921"/>
      <c r="F138" s="835"/>
      <c r="G138" s="835"/>
    </row>
    <row r="139" spans="1:7" x14ac:dyDescent="0.2">
      <c r="A139" s="835"/>
      <c r="B139" s="835"/>
      <c r="C139" s="844"/>
      <c r="D139" s="922"/>
      <c r="E139" s="921"/>
      <c r="F139" s="835"/>
      <c r="G139" s="835"/>
    </row>
    <row r="140" spans="1:7" x14ac:dyDescent="0.2">
      <c r="A140" s="835"/>
      <c r="B140" s="835"/>
      <c r="C140" s="844"/>
      <c r="D140" s="922"/>
      <c r="E140" s="921"/>
      <c r="F140" s="835"/>
      <c r="G140" s="835"/>
    </row>
    <row r="141" spans="1:7" x14ac:dyDescent="0.2">
      <c r="A141" s="835"/>
      <c r="B141" s="835"/>
      <c r="C141" s="844"/>
      <c r="D141" s="922"/>
      <c r="E141" s="921"/>
      <c r="F141" s="835"/>
      <c r="G141" s="835"/>
    </row>
    <row r="142" spans="1:7" x14ac:dyDescent="0.2">
      <c r="A142" s="835"/>
      <c r="B142" s="835"/>
      <c r="C142" s="844"/>
      <c r="D142" s="922"/>
      <c r="E142" s="921"/>
      <c r="F142" s="835"/>
      <c r="G142" s="835"/>
    </row>
    <row r="143" spans="1:7" x14ac:dyDescent="0.2">
      <c r="A143" s="835"/>
      <c r="B143" s="835"/>
      <c r="C143" s="844"/>
      <c r="D143" s="922"/>
      <c r="E143" s="921"/>
      <c r="F143" s="835"/>
      <c r="G143" s="835"/>
    </row>
    <row r="144" spans="1:7" x14ac:dyDescent="0.2">
      <c r="A144" s="835"/>
      <c r="B144" s="835"/>
      <c r="C144" s="844"/>
      <c r="D144" s="922"/>
      <c r="E144" s="921"/>
      <c r="F144" s="835"/>
      <c r="G144" s="835"/>
    </row>
    <row r="145" spans="1:7" x14ac:dyDescent="0.2">
      <c r="A145" s="835"/>
      <c r="B145" s="835"/>
      <c r="C145" s="844"/>
      <c r="D145" s="922"/>
      <c r="E145" s="921"/>
      <c r="F145" s="835"/>
      <c r="G145" s="835"/>
    </row>
    <row r="146" spans="1:7" x14ac:dyDescent="0.2">
      <c r="A146" s="835"/>
      <c r="B146" s="835"/>
      <c r="C146" s="844"/>
      <c r="D146" s="922"/>
      <c r="E146" s="921"/>
      <c r="F146" s="835"/>
      <c r="G146" s="835"/>
    </row>
    <row r="147" spans="1:7" x14ac:dyDescent="0.2">
      <c r="A147" s="835"/>
      <c r="B147" s="835"/>
      <c r="C147" s="844"/>
      <c r="D147" s="922"/>
      <c r="E147" s="921"/>
      <c r="F147" s="835"/>
      <c r="G147" s="835"/>
    </row>
    <row r="148" spans="1:7" x14ac:dyDescent="0.2">
      <c r="A148" s="835"/>
      <c r="B148" s="835"/>
      <c r="C148" s="844"/>
      <c r="D148" s="922"/>
      <c r="E148" s="921"/>
      <c r="F148" s="835"/>
      <c r="G148" s="835"/>
    </row>
    <row r="149" spans="1:7" x14ac:dyDescent="0.2">
      <c r="A149" s="835"/>
      <c r="B149" s="835"/>
      <c r="C149" s="844"/>
      <c r="D149" s="922"/>
      <c r="E149" s="921"/>
      <c r="F149" s="835"/>
      <c r="G149" s="835"/>
    </row>
    <row r="150" spans="1:7" x14ac:dyDescent="0.2">
      <c r="A150" s="835"/>
      <c r="B150" s="835"/>
      <c r="C150" s="844"/>
      <c r="D150" s="922"/>
      <c r="E150" s="921"/>
      <c r="F150" s="835"/>
      <c r="G150" s="835"/>
    </row>
    <row r="151" spans="1:7" x14ac:dyDescent="0.2">
      <c r="A151" s="835"/>
      <c r="B151" s="835"/>
      <c r="C151" s="844"/>
      <c r="D151" s="922"/>
      <c r="E151" s="921"/>
      <c r="F151" s="835"/>
      <c r="G151" s="835"/>
    </row>
    <row r="152" spans="1:7" x14ac:dyDescent="0.2">
      <c r="A152" s="835"/>
      <c r="B152" s="835"/>
      <c r="C152" s="844"/>
      <c r="D152" s="922"/>
      <c r="E152" s="921"/>
      <c r="F152" s="835"/>
      <c r="G152" s="835"/>
    </row>
  </sheetData>
  <mergeCells count="7">
    <mergeCell ref="A19:E19"/>
    <mergeCell ref="A47:E47"/>
    <mergeCell ref="A2:E2"/>
    <mergeCell ref="A3:E3"/>
    <mergeCell ref="A4:E4"/>
    <mergeCell ref="A5:E5"/>
    <mergeCell ref="A7:E7"/>
  </mergeCells>
  <printOptions horizontalCentered="1"/>
  <pageMargins left="0.43307086614173229" right="0.39370078740157483" top="1.7322834645669292" bottom="1.1417322834645669" header="0.82677165354330717" footer="0.70866141732283472"/>
  <pageSetup scale="80" firstPageNumber="0" orientation="portrait" r:id="rId1"/>
  <headerFooter>
    <oddHeader>&amp;CUNIVERSIDAD DE COSTA RICA
VICERRECTORÍA DE ADMINISTRACIÓN
OFICINA DE ADMINISTRACIÓN FINANCIERA</oddHeader>
    <oddFooter>&amp;C&amp;P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L103"/>
  <sheetViews>
    <sheetView zoomScale="90" zoomScaleNormal="90" zoomScalePageLayoutView="90" workbookViewId="0">
      <selection activeCell="E82" sqref="E82"/>
    </sheetView>
  </sheetViews>
  <sheetFormatPr baseColWidth="10" defaultColWidth="11.42578125" defaultRowHeight="14.25" x14ac:dyDescent="0.2"/>
  <cols>
    <col min="1" max="1" width="12.85546875" style="1018" customWidth="1"/>
    <col min="2" max="2" width="49.42578125" style="1017" customWidth="1"/>
    <col min="3" max="3" width="17.140625" style="1009" bestFit="1" customWidth="1"/>
    <col min="4" max="4" width="16.42578125" style="1009" bestFit="1" customWidth="1"/>
    <col min="5" max="5" width="17.140625" style="1009" bestFit="1" customWidth="1"/>
    <col min="6" max="6" width="2.42578125" style="1009" customWidth="1"/>
    <col min="7" max="7" width="15.28515625" style="1009" bestFit="1" customWidth="1"/>
    <col min="8" max="9" width="17.140625" style="1009" bestFit="1" customWidth="1"/>
    <col min="10" max="10" width="17" style="1009" customWidth="1"/>
    <col min="11" max="11" width="16.28515625" style="1009" customWidth="1"/>
    <col min="12" max="12" width="16" style="1029" bestFit="1" customWidth="1"/>
    <col min="13" max="16384" width="11.42578125" style="1017"/>
  </cols>
  <sheetData>
    <row r="2" spans="1:12" ht="15" thickBot="1" x14ac:dyDescent="0.25">
      <c r="A2" s="1735" t="s">
        <v>1055</v>
      </c>
      <c r="B2" s="1735"/>
      <c r="C2" s="1736"/>
      <c r="D2" s="1736"/>
      <c r="E2" s="1736"/>
      <c r="F2" s="1007"/>
      <c r="G2" s="1736" t="s">
        <v>996</v>
      </c>
      <c r="H2" s="1736"/>
      <c r="I2" s="1736"/>
      <c r="J2" s="1736"/>
      <c r="K2" s="1736"/>
      <c r="L2" s="1736"/>
    </row>
    <row r="3" spans="1:12" s="1008" customFormat="1" ht="26.25" thickBot="1" x14ac:dyDescent="0.25">
      <c r="A3" s="1015" t="s">
        <v>693</v>
      </c>
      <c r="B3" s="1015" t="s">
        <v>267</v>
      </c>
      <c r="C3" s="1015" t="s">
        <v>694</v>
      </c>
      <c r="D3" s="1379" t="s">
        <v>5092</v>
      </c>
      <c r="E3" s="1015" t="s">
        <v>695</v>
      </c>
      <c r="F3" s="1015"/>
      <c r="G3" s="1015" t="s">
        <v>696</v>
      </c>
      <c r="H3" s="1015" t="s">
        <v>217</v>
      </c>
      <c r="I3" s="1015" t="s">
        <v>697</v>
      </c>
      <c r="J3" s="1379" t="s">
        <v>5092</v>
      </c>
      <c r="K3" s="1015" t="s">
        <v>243</v>
      </c>
      <c r="L3" s="1016" t="s">
        <v>695</v>
      </c>
    </row>
    <row r="4" spans="1:12" x14ac:dyDescent="0.2">
      <c r="A4" s="1018">
        <v>2004</v>
      </c>
      <c r="B4" s="1017" t="s">
        <v>2188</v>
      </c>
      <c r="C4" s="1009">
        <v>0</v>
      </c>
      <c r="D4" s="1009">
        <v>184864.5</v>
      </c>
      <c r="E4" s="1009">
        <f>C4-D4</f>
        <v>-184864.5</v>
      </c>
      <c r="F4" s="1019"/>
      <c r="G4" s="1009">
        <v>1449249.11</v>
      </c>
      <c r="H4" s="1009">
        <f>I4-G4</f>
        <v>1232429.9999999998</v>
      </c>
      <c r="I4" s="1009">
        <v>2681679.11</v>
      </c>
      <c r="J4" s="1009">
        <f t="shared" ref="J4:J65" si="0">D4</f>
        <v>184864.5</v>
      </c>
      <c r="K4" s="1009">
        <v>0</v>
      </c>
      <c r="L4" s="1009">
        <f>I4-J4-K4</f>
        <v>2496814.61</v>
      </c>
    </row>
    <row r="5" spans="1:12" x14ac:dyDescent="0.2">
      <c r="A5" s="1018">
        <v>2011</v>
      </c>
      <c r="B5" s="1017" t="s">
        <v>2190</v>
      </c>
      <c r="C5" s="1009">
        <v>94785063.200000003</v>
      </c>
      <c r="D5" s="1009">
        <v>24132788.690000001</v>
      </c>
      <c r="E5" s="1009">
        <f t="shared" ref="E5:E65" si="1">C5-D5</f>
        <v>70652274.510000005</v>
      </c>
      <c r="F5" s="1019"/>
      <c r="G5" s="1009">
        <v>18639735.199999996</v>
      </c>
      <c r="H5" s="1009">
        <f t="shared" ref="H5:H65" si="2">I5-G5</f>
        <v>41315660.000000007</v>
      </c>
      <c r="I5" s="1009">
        <v>59955395.200000003</v>
      </c>
      <c r="J5" s="1009">
        <f t="shared" si="0"/>
        <v>24132788.690000001</v>
      </c>
      <c r="K5" s="1009">
        <v>0</v>
      </c>
      <c r="L5" s="1009">
        <f t="shared" ref="L5:L65" si="3">I5-J5-K5</f>
        <v>35822606.510000005</v>
      </c>
    </row>
    <row r="6" spans="1:12" x14ac:dyDescent="0.2">
      <c r="A6" s="1018">
        <v>2012</v>
      </c>
      <c r="B6" s="1017" t="s">
        <v>2192</v>
      </c>
      <c r="C6" s="1009">
        <v>18509560</v>
      </c>
      <c r="D6" s="1009">
        <v>5364769.22</v>
      </c>
      <c r="E6" s="1009">
        <f t="shared" si="1"/>
        <v>13144790.780000001</v>
      </c>
      <c r="F6" s="1019"/>
      <c r="G6" s="1009">
        <v>2123143.66</v>
      </c>
      <c r="H6" s="1009">
        <f t="shared" si="2"/>
        <v>11284610.5</v>
      </c>
      <c r="I6" s="1009">
        <v>13407754.16</v>
      </c>
      <c r="J6" s="1009">
        <f t="shared" si="0"/>
        <v>5364769.22</v>
      </c>
      <c r="K6" s="1009">
        <v>0</v>
      </c>
      <c r="L6" s="1009">
        <f t="shared" si="3"/>
        <v>8042984.9400000004</v>
      </c>
    </row>
    <row r="7" spans="1:12" x14ac:dyDescent="0.2">
      <c r="A7" s="1018">
        <v>2013</v>
      </c>
      <c r="B7" s="1017" t="s">
        <v>2194</v>
      </c>
      <c r="C7" s="1009">
        <v>2356244.79</v>
      </c>
      <c r="D7" s="1009">
        <v>1561067.85</v>
      </c>
      <c r="E7" s="1009">
        <f t="shared" si="1"/>
        <v>795176.94</v>
      </c>
      <c r="F7" s="1019"/>
      <c r="G7" s="1009">
        <v>1194644.79</v>
      </c>
      <c r="H7" s="1009">
        <f t="shared" si="2"/>
        <v>1665420</v>
      </c>
      <c r="I7" s="1009">
        <v>2860064.79</v>
      </c>
      <c r="J7" s="1009">
        <f t="shared" si="0"/>
        <v>1561067.85</v>
      </c>
      <c r="K7" s="1009">
        <v>0</v>
      </c>
      <c r="L7" s="1009">
        <f t="shared" si="3"/>
        <v>1298996.94</v>
      </c>
    </row>
    <row r="8" spans="1:12" x14ac:dyDescent="0.2">
      <c r="A8" s="1018">
        <v>2015</v>
      </c>
      <c r="B8" s="1017" t="s">
        <v>4349</v>
      </c>
      <c r="C8" s="1009">
        <v>72628970.590000004</v>
      </c>
      <c r="D8" s="1009">
        <v>28340979.66</v>
      </c>
      <c r="E8" s="1009">
        <f t="shared" si="1"/>
        <v>44287990.930000007</v>
      </c>
      <c r="F8" s="1019"/>
      <c r="G8" s="1009">
        <v>4905505.4399999948</v>
      </c>
      <c r="H8" s="1009">
        <f t="shared" si="2"/>
        <v>37616472.550000004</v>
      </c>
      <c r="I8" s="1009">
        <v>42521977.990000002</v>
      </c>
      <c r="J8" s="1009">
        <f t="shared" si="0"/>
        <v>28340979.66</v>
      </c>
      <c r="K8" s="1009">
        <v>36174.58</v>
      </c>
      <c r="L8" s="1009">
        <f t="shared" si="3"/>
        <v>14144823.750000002</v>
      </c>
    </row>
    <row r="9" spans="1:12" x14ac:dyDescent="0.2">
      <c r="A9" s="1018">
        <v>2016</v>
      </c>
      <c r="B9" s="1017" t="s">
        <v>4350</v>
      </c>
      <c r="C9" s="1009">
        <v>42564640</v>
      </c>
      <c r="D9" s="1009">
        <v>14521649.710000001</v>
      </c>
      <c r="E9" s="1009">
        <f t="shared" si="1"/>
        <v>28042990.289999999</v>
      </c>
      <c r="F9" s="1019"/>
      <c r="G9" s="1009">
        <v>5703734.1300000027</v>
      </c>
      <c r="H9" s="1009">
        <f t="shared" si="2"/>
        <v>20417934.999999996</v>
      </c>
      <c r="I9" s="1009">
        <v>26121669.129999999</v>
      </c>
      <c r="J9" s="1009">
        <f t="shared" si="0"/>
        <v>14521649.710000001</v>
      </c>
      <c r="K9" s="1009">
        <v>0</v>
      </c>
      <c r="L9" s="1009">
        <f t="shared" si="3"/>
        <v>11600019.419999998</v>
      </c>
    </row>
    <row r="10" spans="1:12" x14ac:dyDescent="0.2">
      <c r="A10" s="1018">
        <v>2018</v>
      </c>
      <c r="B10" s="1017" t="s">
        <v>4351</v>
      </c>
      <c r="C10" s="1009">
        <v>15815241.77</v>
      </c>
      <c r="D10" s="1009">
        <v>3459326.38</v>
      </c>
      <c r="E10" s="1009">
        <f t="shared" si="1"/>
        <v>12355915.390000001</v>
      </c>
      <c r="F10" s="1019"/>
      <c r="G10" s="1009">
        <v>629787.16000000015</v>
      </c>
      <c r="H10" s="1009">
        <f t="shared" si="2"/>
        <v>7014632</v>
      </c>
      <c r="I10" s="1009">
        <v>7644419.1600000001</v>
      </c>
      <c r="J10" s="1009">
        <f t="shared" si="0"/>
        <v>3459326.38</v>
      </c>
      <c r="K10" s="1009">
        <v>0</v>
      </c>
      <c r="L10" s="1009">
        <f t="shared" si="3"/>
        <v>4185092.7800000003</v>
      </c>
    </row>
    <row r="11" spans="1:12" x14ac:dyDescent="0.2">
      <c r="A11" s="1018">
        <v>2021</v>
      </c>
      <c r="B11" s="1017" t="s">
        <v>2199</v>
      </c>
      <c r="C11" s="1009">
        <v>78850000</v>
      </c>
      <c r="D11" s="1009">
        <v>23186942.920000002</v>
      </c>
      <c r="E11" s="1009">
        <f t="shared" si="1"/>
        <v>55663057.079999998</v>
      </c>
      <c r="F11" s="1019"/>
      <c r="G11" s="1009">
        <v>15443258.579999998</v>
      </c>
      <c r="H11" s="1009">
        <f t="shared" si="2"/>
        <v>44051928</v>
      </c>
      <c r="I11" s="1009">
        <v>59495186.579999998</v>
      </c>
      <c r="J11" s="1009">
        <f t="shared" si="0"/>
        <v>23186942.920000002</v>
      </c>
      <c r="K11" s="1009">
        <v>139987.35</v>
      </c>
      <c r="L11" s="1009">
        <f t="shared" si="3"/>
        <v>36168256.309999995</v>
      </c>
    </row>
    <row r="12" spans="1:12" x14ac:dyDescent="0.2">
      <c r="A12" s="1018">
        <v>2022</v>
      </c>
      <c r="B12" s="1017" t="s">
        <v>2201</v>
      </c>
      <c r="C12" s="1009">
        <v>0</v>
      </c>
      <c r="D12" s="1009">
        <v>282657</v>
      </c>
      <c r="E12" s="1009">
        <f t="shared" si="1"/>
        <v>-282657</v>
      </c>
      <c r="F12" s="1019"/>
      <c r="G12" s="1009">
        <v>0</v>
      </c>
      <c r="H12" s="1009">
        <f t="shared" si="2"/>
        <v>1884380</v>
      </c>
      <c r="I12" s="1009">
        <v>1884380</v>
      </c>
      <c r="J12" s="1009">
        <f t="shared" si="0"/>
        <v>282657</v>
      </c>
      <c r="K12" s="1009">
        <v>0</v>
      </c>
      <c r="L12" s="1009">
        <f t="shared" si="3"/>
        <v>1601723</v>
      </c>
    </row>
    <row r="13" spans="1:12" x14ac:dyDescent="0.2">
      <c r="A13" s="1018">
        <v>2023</v>
      </c>
      <c r="B13" s="1017" t="s">
        <v>2203</v>
      </c>
      <c r="C13" s="1009">
        <v>7970796.4000000004</v>
      </c>
      <c r="D13" s="1009">
        <v>3022775.17</v>
      </c>
      <c r="E13" s="1009">
        <f t="shared" si="1"/>
        <v>4948021.2300000004</v>
      </c>
      <c r="F13" s="1019"/>
      <c r="G13" s="1009">
        <v>1422884.4000000022</v>
      </c>
      <c r="H13" s="1009">
        <f t="shared" si="2"/>
        <v>6447084.9999999981</v>
      </c>
      <c r="I13" s="1009">
        <v>7869969.4000000004</v>
      </c>
      <c r="J13" s="1009">
        <f t="shared" si="0"/>
        <v>3022775.17</v>
      </c>
      <c r="K13" s="1009">
        <v>67500</v>
      </c>
      <c r="L13" s="1009">
        <f t="shared" si="3"/>
        <v>4779694.2300000004</v>
      </c>
    </row>
    <row r="14" spans="1:12" x14ac:dyDescent="0.2">
      <c r="A14" s="1018">
        <v>2025</v>
      </c>
      <c r="B14" s="1017" t="s">
        <v>4352</v>
      </c>
      <c r="C14" s="1009">
        <v>36442318.899999999</v>
      </c>
      <c r="D14" s="1009">
        <v>11712291.4</v>
      </c>
      <c r="E14" s="1009">
        <f t="shared" si="1"/>
        <v>24730027.5</v>
      </c>
      <c r="F14" s="1019"/>
      <c r="G14" s="1009">
        <v>7980622.9000000022</v>
      </c>
      <c r="H14" s="1009">
        <f t="shared" si="2"/>
        <v>14298376.999999996</v>
      </c>
      <c r="I14" s="1009">
        <v>22278999.899999999</v>
      </c>
      <c r="J14" s="1009">
        <f t="shared" si="0"/>
        <v>11712291.4</v>
      </c>
      <c r="K14" s="1009">
        <v>0</v>
      </c>
      <c r="L14" s="1009">
        <f t="shared" si="3"/>
        <v>10566708.499999998</v>
      </c>
    </row>
    <row r="15" spans="1:12" x14ac:dyDescent="0.2">
      <c r="A15" s="1018">
        <v>2029</v>
      </c>
      <c r="B15" s="1017" t="s">
        <v>2206</v>
      </c>
      <c r="C15" s="1009">
        <v>19115932</v>
      </c>
      <c r="D15" s="1009">
        <v>2632048.54</v>
      </c>
      <c r="E15" s="1009">
        <f t="shared" si="1"/>
        <v>16483883.460000001</v>
      </c>
      <c r="F15" s="1019"/>
      <c r="G15" s="1009">
        <v>4925143.0100000007</v>
      </c>
      <c r="H15" s="1009">
        <f t="shared" si="2"/>
        <v>8315384.9399999985</v>
      </c>
      <c r="I15" s="1009">
        <v>13240527.949999999</v>
      </c>
      <c r="J15" s="1009">
        <f t="shared" si="0"/>
        <v>2632048.54</v>
      </c>
      <c r="K15" s="1009">
        <v>0</v>
      </c>
      <c r="L15" s="1009">
        <f t="shared" si="3"/>
        <v>10608479.41</v>
      </c>
    </row>
    <row r="16" spans="1:12" x14ac:dyDescent="0.2">
      <c r="A16" s="1018">
        <v>2030</v>
      </c>
      <c r="B16" s="1017" t="s">
        <v>2208</v>
      </c>
      <c r="C16" s="1009">
        <v>2179260</v>
      </c>
      <c r="D16" s="1009">
        <v>335343.7</v>
      </c>
      <c r="E16" s="1009">
        <f t="shared" si="1"/>
        <v>1843916.3</v>
      </c>
      <c r="F16" s="1019"/>
      <c r="G16" s="1009">
        <v>2735231.5900000017</v>
      </c>
      <c r="H16" s="1009">
        <f t="shared" si="2"/>
        <v>1553765.9999999981</v>
      </c>
      <c r="I16" s="1009">
        <v>4288997.59</v>
      </c>
      <c r="J16" s="1009">
        <f t="shared" si="0"/>
        <v>335343.7</v>
      </c>
      <c r="K16" s="1009">
        <v>0</v>
      </c>
      <c r="L16" s="1009">
        <f t="shared" si="3"/>
        <v>3953653.8899999997</v>
      </c>
    </row>
    <row r="17" spans="1:12" x14ac:dyDescent="0.2">
      <c r="A17" s="1018">
        <v>2031</v>
      </c>
      <c r="B17" s="1017" t="s">
        <v>2210</v>
      </c>
      <c r="C17" s="1009">
        <v>0</v>
      </c>
      <c r="D17" s="1009">
        <v>88515.36</v>
      </c>
      <c r="E17" s="1009">
        <f t="shared" si="1"/>
        <v>-88515.36</v>
      </c>
      <c r="F17" s="1019"/>
      <c r="G17" s="1009">
        <v>0</v>
      </c>
      <c r="H17" s="1009">
        <f t="shared" si="2"/>
        <v>590102.43000000005</v>
      </c>
      <c r="I17" s="1009">
        <v>590102.43000000005</v>
      </c>
      <c r="J17" s="1009">
        <f t="shared" si="0"/>
        <v>88515.36</v>
      </c>
      <c r="K17" s="1009">
        <v>0</v>
      </c>
      <c r="L17" s="1009">
        <f t="shared" si="3"/>
        <v>501587.07000000007</v>
      </c>
    </row>
    <row r="18" spans="1:12" x14ac:dyDescent="0.2">
      <c r="A18" s="1018">
        <v>2032</v>
      </c>
      <c r="B18" s="1017" t="s">
        <v>2212</v>
      </c>
      <c r="C18" s="1009">
        <v>39000000</v>
      </c>
      <c r="D18" s="1009">
        <v>15974683.4</v>
      </c>
      <c r="E18" s="1009">
        <f t="shared" si="1"/>
        <v>23025316.600000001</v>
      </c>
      <c r="F18" s="1019"/>
      <c r="G18" s="1009">
        <v>5700180.629999999</v>
      </c>
      <c r="H18" s="1009">
        <f t="shared" si="2"/>
        <v>26107830</v>
      </c>
      <c r="I18" s="1009">
        <v>31808010.629999999</v>
      </c>
      <c r="J18" s="1009">
        <f t="shared" si="0"/>
        <v>15974683.4</v>
      </c>
      <c r="K18" s="1009">
        <v>0</v>
      </c>
      <c r="L18" s="1009">
        <f t="shared" si="3"/>
        <v>15833327.229999999</v>
      </c>
    </row>
    <row r="19" spans="1:12" x14ac:dyDescent="0.2">
      <c r="A19" s="1018">
        <v>2034</v>
      </c>
      <c r="B19" s="1017" t="s">
        <v>2214</v>
      </c>
      <c r="C19" s="1009">
        <v>13016975.4</v>
      </c>
      <c r="D19" s="1009">
        <v>1393125.98</v>
      </c>
      <c r="E19" s="1009">
        <f t="shared" si="1"/>
        <v>11623849.42</v>
      </c>
      <c r="F19" s="1019"/>
      <c r="G19" s="1009">
        <v>414935.39999999944</v>
      </c>
      <c r="H19" s="1009">
        <f t="shared" si="2"/>
        <v>6685835.0000000009</v>
      </c>
      <c r="I19" s="1009">
        <v>7100770.4000000004</v>
      </c>
      <c r="J19" s="1009">
        <f t="shared" si="0"/>
        <v>1393125.98</v>
      </c>
      <c r="K19" s="1009">
        <v>2844600</v>
      </c>
      <c r="L19" s="1009">
        <f t="shared" si="3"/>
        <v>2863044.42</v>
      </c>
    </row>
    <row r="20" spans="1:12" x14ac:dyDescent="0.2">
      <c r="A20" s="1018">
        <v>2035</v>
      </c>
      <c r="B20" s="1017" t="s">
        <v>1065</v>
      </c>
      <c r="C20" s="1009">
        <v>63245760</v>
      </c>
      <c r="D20" s="1009">
        <v>27463096.41</v>
      </c>
      <c r="E20" s="1009">
        <f t="shared" si="1"/>
        <v>35782663.590000004</v>
      </c>
      <c r="F20" s="1019"/>
      <c r="G20" s="1009">
        <v>2530812.3699999973</v>
      </c>
      <c r="H20" s="1009">
        <f t="shared" si="2"/>
        <v>25814455.500000004</v>
      </c>
      <c r="I20" s="1009">
        <v>28345267.870000001</v>
      </c>
      <c r="J20" s="1009">
        <f t="shared" si="0"/>
        <v>27463096.41</v>
      </c>
      <c r="K20" s="1009">
        <v>0</v>
      </c>
      <c r="L20" s="1009">
        <f t="shared" si="3"/>
        <v>882171.46000000089</v>
      </c>
    </row>
    <row r="21" spans="1:12" x14ac:dyDescent="0.2">
      <c r="A21" s="1018">
        <v>2036</v>
      </c>
      <c r="B21" s="1017" t="s">
        <v>2217</v>
      </c>
      <c r="C21" s="1009">
        <v>10615410.73</v>
      </c>
      <c r="D21" s="1009">
        <v>1680487.38</v>
      </c>
      <c r="E21" s="1009">
        <f t="shared" si="1"/>
        <v>8934923.3500000015</v>
      </c>
      <c r="F21" s="1019"/>
      <c r="G21" s="1009">
        <v>1425010.7300000004</v>
      </c>
      <c r="H21" s="1009">
        <f t="shared" si="2"/>
        <v>4272100</v>
      </c>
      <c r="I21" s="1009">
        <v>5697110.7300000004</v>
      </c>
      <c r="J21" s="1009">
        <f t="shared" si="0"/>
        <v>1680487.38</v>
      </c>
      <c r="K21" s="1009">
        <v>0</v>
      </c>
      <c r="L21" s="1009">
        <f t="shared" si="3"/>
        <v>4016623.3500000006</v>
      </c>
    </row>
    <row r="22" spans="1:12" x14ac:dyDescent="0.2">
      <c r="A22" s="1018">
        <v>2037</v>
      </c>
      <c r="B22" s="1017" t="s">
        <v>2219</v>
      </c>
      <c r="C22" s="1009">
        <v>851301.44</v>
      </c>
      <c r="D22" s="1009">
        <v>36000</v>
      </c>
      <c r="E22" s="1009">
        <f t="shared" si="1"/>
        <v>815301.44</v>
      </c>
      <c r="F22" s="1019"/>
      <c r="G22" s="1009">
        <v>638476.07999999996</v>
      </c>
      <c r="H22" s="1009">
        <f t="shared" si="2"/>
        <v>-79293</v>
      </c>
      <c r="I22" s="1009">
        <v>559183.07999999996</v>
      </c>
      <c r="J22" s="1009">
        <f t="shared" si="0"/>
        <v>36000</v>
      </c>
      <c r="K22" s="1009">
        <v>0</v>
      </c>
      <c r="L22" s="1009">
        <f t="shared" si="3"/>
        <v>523183.07999999996</v>
      </c>
    </row>
    <row r="23" spans="1:12" x14ac:dyDescent="0.2">
      <c r="A23" s="1018">
        <v>2038</v>
      </c>
      <c r="B23" s="1017" t="s">
        <v>2221</v>
      </c>
      <c r="C23" s="1009">
        <v>4821749.43</v>
      </c>
      <c r="D23" s="1009">
        <v>218514.75</v>
      </c>
      <c r="E23" s="1009">
        <f t="shared" si="1"/>
        <v>4603234.68</v>
      </c>
      <c r="F23" s="1019"/>
      <c r="G23" s="1009">
        <v>1883099.43</v>
      </c>
      <c r="H23" s="1009">
        <f t="shared" si="2"/>
        <v>1456765.0000000002</v>
      </c>
      <c r="I23" s="1009">
        <v>3339864.43</v>
      </c>
      <c r="J23" s="1009">
        <f t="shared" si="0"/>
        <v>218514.75</v>
      </c>
      <c r="K23" s="1009">
        <v>0</v>
      </c>
      <c r="L23" s="1009">
        <f t="shared" si="3"/>
        <v>3121349.68</v>
      </c>
    </row>
    <row r="24" spans="1:12" x14ac:dyDescent="0.2">
      <c r="A24" s="1018">
        <v>2039</v>
      </c>
      <c r="B24" s="1017" t="s">
        <v>2223</v>
      </c>
      <c r="C24" s="1009">
        <v>16555184</v>
      </c>
      <c r="D24" s="1009">
        <v>9368867.7599999998</v>
      </c>
      <c r="E24" s="1009">
        <f t="shared" si="1"/>
        <v>7186316.2400000002</v>
      </c>
      <c r="F24" s="1019"/>
      <c r="G24" s="1009">
        <v>0</v>
      </c>
      <c r="H24" s="1009">
        <f t="shared" si="2"/>
        <v>6042189.2699999996</v>
      </c>
      <c r="I24" s="1009">
        <v>6042189.2699999996</v>
      </c>
      <c r="J24" s="1009">
        <f t="shared" si="0"/>
        <v>9368867.7599999998</v>
      </c>
      <c r="K24" s="1009">
        <v>0</v>
      </c>
      <c r="L24" s="1020">
        <f t="shared" si="3"/>
        <v>-3326678.49</v>
      </c>
    </row>
    <row r="25" spans="1:12" x14ac:dyDescent="0.2">
      <c r="A25" s="1018">
        <v>2042</v>
      </c>
      <c r="B25" s="1017" t="s">
        <v>1069</v>
      </c>
      <c r="C25" s="1009">
        <v>0</v>
      </c>
      <c r="D25" s="1009">
        <v>21528</v>
      </c>
      <c r="E25" s="1009">
        <f t="shared" si="1"/>
        <v>-21528</v>
      </c>
      <c r="F25" s="1019"/>
      <c r="G25" s="1009">
        <v>426972</v>
      </c>
      <c r="H25" s="1009">
        <f t="shared" si="2"/>
        <v>143520</v>
      </c>
      <c r="I25" s="1009">
        <v>570492</v>
      </c>
      <c r="J25" s="1009">
        <f t="shared" si="0"/>
        <v>21528</v>
      </c>
      <c r="K25" s="1009">
        <v>0</v>
      </c>
      <c r="L25" s="1009">
        <f t="shared" si="3"/>
        <v>548964</v>
      </c>
    </row>
    <row r="26" spans="1:12" x14ac:dyDescent="0.2">
      <c r="A26" s="1018">
        <v>2044</v>
      </c>
      <c r="B26" s="1017" t="s">
        <v>4353</v>
      </c>
      <c r="C26" s="1009">
        <v>0</v>
      </c>
      <c r="D26" s="1009">
        <v>0</v>
      </c>
      <c r="E26" s="1009">
        <f t="shared" si="1"/>
        <v>0</v>
      </c>
      <c r="F26" s="1019"/>
      <c r="G26" s="1009">
        <v>599000</v>
      </c>
      <c r="H26" s="1009">
        <f t="shared" si="2"/>
        <v>0</v>
      </c>
      <c r="I26" s="1009">
        <v>599000</v>
      </c>
      <c r="J26" s="1009">
        <f t="shared" si="0"/>
        <v>0</v>
      </c>
      <c r="K26" s="1009">
        <v>0</v>
      </c>
      <c r="L26" s="1009">
        <f t="shared" si="3"/>
        <v>599000</v>
      </c>
    </row>
    <row r="27" spans="1:12" x14ac:dyDescent="0.2">
      <c r="A27" s="1018">
        <v>2047</v>
      </c>
      <c r="B27" s="1017" t="s">
        <v>2226</v>
      </c>
      <c r="C27" s="1009">
        <v>0</v>
      </c>
      <c r="D27" s="1009">
        <v>7520.25</v>
      </c>
      <c r="E27" s="1009">
        <f t="shared" si="1"/>
        <v>-7520.25</v>
      </c>
      <c r="F27" s="1019"/>
      <c r="G27" s="1009">
        <v>792524.34000000008</v>
      </c>
      <c r="H27" s="1009">
        <f t="shared" si="2"/>
        <v>50134.999999999884</v>
      </c>
      <c r="I27" s="1009">
        <v>842659.34</v>
      </c>
      <c r="J27" s="1009">
        <f t="shared" si="0"/>
        <v>7520.25</v>
      </c>
      <c r="K27" s="1009">
        <v>0</v>
      </c>
      <c r="L27" s="1009">
        <f t="shared" si="3"/>
        <v>835139.09</v>
      </c>
    </row>
    <row r="28" spans="1:12" x14ac:dyDescent="0.2">
      <c r="A28" s="1018">
        <v>2048</v>
      </c>
      <c r="B28" s="1017" t="s">
        <v>2228</v>
      </c>
      <c r="C28" s="1009">
        <v>10212864</v>
      </c>
      <c r="D28" s="1009">
        <v>514585.9</v>
      </c>
      <c r="E28" s="1009">
        <f t="shared" si="1"/>
        <v>9698278.0999999996</v>
      </c>
      <c r="F28" s="1019"/>
      <c r="G28" s="1009">
        <v>6481850.5</v>
      </c>
      <c r="H28" s="1009">
        <f t="shared" si="2"/>
        <v>2237330</v>
      </c>
      <c r="I28" s="1009">
        <v>8719180.5</v>
      </c>
      <c r="J28" s="1009">
        <f t="shared" si="0"/>
        <v>514585.9</v>
      </c>
      <c r="K28" s="1009">
        <v>0</v>
      </c>
      <c r="L28" s="1009">
        <f t="shared" si="3"/>
        <v>8204594.5999999996</v>
      </c>
    </row>
    <row r="29" spans="1:12" x14ac:dyDescent="0.2">
      <c r="A29" s="1018">
        <v>2049</v>
      </c>
      <c r="B29" s="1017" t="s">
        <v>2230</v>
      </c>
      <c r="C29" s="1009">
        <v>17120000</v>
      </c>
      <c r="D29" s="1009">
        <v>983730</v>
      </c>
      <c r="E29" s="1009">
        <f t="shared" si="1"/>
        <v>16136270</v>
      </c>
      <c r="F29" s="1019"/>
      <c r="G29" s="1009">
        <v>2638121.129999999</v>
      </c>
      <c r="H29" s="1009">
        <f t="shared" si="2"/>
        <v>6615000.0000000019</v>
      </c>
      <c r="I29" s="1009">
        <v>9253121.1300000008</v>
      </c>
      <c r="J29" s="1009">
        <f t="shared" si="0"/>
        <v>983730</v>
      </c>
      <c r="K29" s="1009">
        <v>0</v>
      </c>
      <c r="L29" s="1009">
        <f t="shared" si="3"/>
        <v>8269391.1300000008</v>
      </c>
    </row>
    <row r="30" spans="1:12" x14ac:dyDescent="0.2">
      <c r="A30" s="1018">
        <v>2080</v>
      </c>
      <c r="B30" s="1017" t="s">
        <v>4354</v>
      </c>
      <c r="C30" s="1009">
        <v>34843864</v>
      </c>
      <c r="D30" s="1009">
        <v>10463856.99</v>
      </c>
      <c r="E30" s="1009">
        <f t="shared" si="1"/>
        <v>24380007.009999998</v>
      </c>
      <c r="F30" s="1019"/>
      <c r="G30" s="1009">
        <v>9403864.900000006</v>
      </c>
      <c r="H30" s="1009">
        <f t="shared" si="2"/>
        <v>15553649.999999993</v>
      </c>
      <c r="I30" s="1009">
        <v>24957514.899999999</v>
      </c>
      <c r="J30" s="1009">
        <f t="shared" si="0"/>
        <v>10463856.99</v>
      </c>
      <c r="K30" s="1009">
        <v>0</v>
      </c>
      <c r="L30" s="1009">
        <f t="shared" si="3"/>
        <v>14493657.909999998</v>
      </c>
    </row>
    <row r="31" spans="1:12" x14ac:dyDescent="0.2">
      <c r="A31" s="1018">
        <v>2101</v>
      </c>
      <c r="B31" s="1017" t="s">
        <v>2233</v>
      </c>
      <c r="C31" s="1009">
        <v>9882523.1300000008</v>
      </c>
      <c r="D31" s="1009">
        <v>3362378.51</v>
      </c>
      <c r="E31" s="1009">
        <f t="shared" si="1"/>
        <v>6520144.620000001</v>
      </c>
      <c r="F31" s="1019"/>
      <c r="G31" s="1009">
        <v>2798401.74</v>
      </c>
      <c r="H31" s="1009">
        <f t="shared" si="2"/>
        <v>7293150</v>
      </c>
      <c r="I31" s="1009">
        <v>10091551.74</v>
      </c>
      <c r="J31" s="1009">
        <f t="shared" si="0"/>
        <v>3362378.51</v>
      </c>
      <c r="K31" s="1009">
        <v>0</v>
      </c>
      <c r="L31" s="1009">
        <f t="shared" si="3"/>
        <v>6729173.2300000004</v>
      </c>
    </row>
    <row r="32" spans="1:12" x14ac:dyDescent="0.2">
      <c r="A32" s="1018">
        <v>2104</v>
      </c>
      <c r="B32" s="1017" t="s">
        <v>2235</v>
      </c>
      <c r="C32" s="1009">
        <v>500000</v>
      </c>
      <c r="D32" s="1009">
        <v>500000</v>
      </c>
      <c r="E32" s="1009">
        <f t="shared" si="1"/>
        <v>0</v>
      </c>
      <c r="F32" s="1019"/>
      <c r="G32" s="1009">
        <v>281744.66999999993</v>
      </c>
      <c r="H32" s="1009">
        <f t="shared" si="2"/>
        <v>529826.00000000012</v>
      </c>
      <c r="I32" s="1009">
        <v>811570.67</v>
      </c>
      <c r="J32" s="1009">
        <f t="shared" si="0"/>
        <v>500000</v>
      </c>
      <c r="K32" s="1009">
        <v>0</v>
      </c>
      <c r="L32" s="1009">
        <f t="shared" si="3"/>
        <v>311570.67000000004</v>
      </c>
    </row>
    <row r="33" spans="1:12" x14ac:dyDescent="0.2">
      <c r="A33" s="1018">
        <v>2106</v>
      </c>
      <c r="B33" s="1017" t="s">
        <v>1072</v>
      </c>
      <c r="C33" s="1009">
        <v>9969960</v>
      </c>
      <c r="D33" s="1009">
        <v>4382309.58</v>
      </c>
      <c r="E33" s="1009">
        <f t="shared" si="1"/>
        <v>5587650.4199999999</v>
      </c>
      <c r="F33" s="1019"/>
      <c r="G33" s="1009">
        <v>532164.33999999985</v>
      </c>
      <c r="H33" s="1009">
        <f t="shared" si="2"/>
        <v>6088905</v>
      </c>
      <c r="I33" s="1009">
        <v>6621069.3399999999</v>
      </c>
      <c r="J33" s="1009">
        <f t="shared" si="0"/>
        <v>4382309.58</v>
      </c>
      <c r="K33" s="1009">
        <v>0</v>
      </c>
      <c r="L33" s="1009">
        <f t="shared" si="3"/>
        <v>2238759.7599999998</v>
      </c>
    </row>
    <row r="34" spans="1:12" x14ac:dyDescent="0.2">
      <c r="A34" s="1018">
        <v>2107</v>
      </c>
      <c r="B34" s="1017" t="s">
        <v>2236</v>
      </c>
      <c r="C34" s="1009">
        <v>0</v>
      </c>
      <c r="D34" s="1009">
        <v>0</v>
      </c>
      <c r="E34" s="1009">
        <f t="shared" si="1"/>
        <v>0</v>
      </c>
      <c r="F34" s="1019"/>
      <c r="G34" s="1009">
        <v>1622959.1</v>
      </c>
      <c r="H34" s="1009">
        <f t="shared" si="2"/>
        <v>0</v>
      </c>
      <c r="I34" s="1009">
        <v>1622959.1</v>
      </c>
      <c r="J34" s="1009">
        <f t="shared" si="0"/>
        <v>0</v>
      </c>
      <c r="K34" s="1009">
        <v>0</v>
      </c>
      <c r="L34" s="1009">
        <f t="shared" si="3"/>
        <v>1622959.1</v>
      </c>
    </row>
    <row r="35" spans="1:12" x14ac:dyDescent="0.2">
      <c r="A35" s="1018">
        <v>2152</v>
      </c>
      <c r="B35" s="1017" t="s">
        <v>2239</v>
      </c>
      <c r="C35" s="1009">
        <v>13978845.77</v>
      </c>
      <c r="D35" s="1009">
        <v>6207191.7400000002</v>
      </c>
      <c r="E35" s="1009">
        <f t="shared" si="1"/>
        <v>7771654.0299999993</v>
      </c>
      <c r="F35" s="1019"/>
      <c r="G35" s="1009">
        <v>2647388.959999999</v>
      </c>
      <c r="H35" s="1009">
        <f t="shared" si="2"/>
        <v>6210270.0000000019</v>
      </c>
      <c r="I35" s="1009">
        <v>8857658.9600000009</v>
      </c>
      <c r="J35" s="1009">
        <f t="shared" si="0"/>
        <v>6207191.7400000002</v>
      </c>
      <c r="K35" s="1009">
        <v>0</v>
      </c>
      <c r="L35" s="1009">
        <f t="shared" si="3"/>
        <v>2650467.2200000007</v>
      </c>
    </row>
    <row r="36" spans="1:12" x14ac:dyDescent="0.2">
      <c r="A36" s="1018">
        <v>2155</v>
      </c>
      <c r="B36" s="1017" t="s">
        <v>4355</v>
      </c>
      <c r="C36" s="1009">
        <v>0</v>
      </c>
      <c r="D36" s="1009">
        <v>112125</v>
      </c>
      <c r="E36" s="1009">
        <f t="shared" si="1"/>
        <v>-112125</v>
      </c>
      <c r="F36" s="1019"/>
      <c r="G36" s="1009">
        <v>82657.41</v>
      </c>
      <c r="H36" s="1009">
        <f t="shared" si="2"/>
        <v>747500</v>
      </c>
      <c r="I36" s="1009">
        <v>830157.41</v>
      </c>
      <c r="J36" s="1009">
        <f t="shared" si="0"/>
        <v>112125</v>
      </c>
      <c r="K36" s="1009">
        <v>0</v>
      </c>
      <c r="L36" s="1009">
        <f t="shared" si="3"/>
        <v>718032.41</v>
      </c>
    </row>
    <row r="37" spans="1:12" x14ac:dyDescent="0.2">
      <c r="A37" s="1018">
        <v>2156</v>
      </c>
      <c r="B37" s="1017" t="s">
        <v>4356</v>
      </c>
      <c r="C37" s="1009">
        <v>34782326.369999997</v>
      </c>
      <c r="D37" s="1009">
        <v>12097632</v>
      </c>
      <c r="E37" s="1009">
        <f t="shared" si="1"/>
        <v>22684694.369999997</v>
      </c>
      <c r="F37" s="1019"/>
      <c r="G37" s="1009">
        <v>3348246.3699999973</v>
      </c>
      <c r="H37" s="1009">
        <f t="shared" si="2"/>
        <v>18638800.000000004</v>
      </c>
      <c r="I37" s="1009">
        <v>21987046.370000001</v>
      </c>
      <c r="J37" s="1009">
        <f t="shared" si="0"/>
        <v>12097632</v>
      </c>
      <c r="K37" s="1009">
        <v>0</v>
      </c>
      <c r="L37" s="1009">
        <f t="shared" si="3"/>
        <v>9889414.370000001</v>
      </c>
    </row>
    <row r="38" spans="1:12" x14ac:dyDescent="0.2">
      <c r="A38" s="1018">
        <v>2158</v>
      </c>
      <c r="B38" s="1017" t="s">
        <v>2242</v>
      </c>
      <c r="C38" s="1009">
        <v>1022208</v>
      </c>
      <c r="D38" s="1009">
        <v>338374.78</v>
      </c>
      <c r="E38" s="1009">
        <f t="shared" si="1"/>
        <v>683833.22</v>
      </c>
      <c r="F38" s="1019"/>
      <c r="G38" s="1009">
        <v>747318.54</v>
      </c>
      <c r="H38" s="1009">
        <f t="shared" si="2"/>
        <v>722345</v>
      </c>
      <c r="I38" s="1009">
        <v>1469663.54</v>
      </c>
      <c r="J38" s="1009">
        <f t="shared" si="0"/>
        <v>338374.78</v>
      </c>
      <c r="K38" s="1009">
        <v>0</v>
      </c>
      <c r="L38" s="1009">
        <f t="shared" si="3"/>
        <v>1131288.76</v>
      </c>
    </row>
    <row r="39" spans="1:12" x14ac:dyDescent="0.2">
      <c r="A39" s="1018">
        <v>2159</v>
      </c>
      <c r="B39" s="1017" t="s">
        <v>4357</v>
      </c>
      <c r="C39" s="1009">
        <v>227642275</v>
      </c>
      <c r="D39" s="1009">
        <v>76016841.239999995</v>
      </c>
      <c r="E39" s="1009">
        <f t="shared" si="1"/>
        <v>151625433.75999999</v>
      </c>
      <c r="F39" s="1019"/>
      <c r="G39" s="1009">
        <v>32297761.870000005</v>
      </c>
      <c r="H39" s="1009">
        <f t="shared" si="2"/>
        <v>104638502.5</v>
      </c>
      <c r="I39" s="1009">
        <v>136936264.37</v>
      </c>
      <c r="J39" s="1009">
        <f t="shared" si="0"/>
        <v>76016841.239999995</v>
      </c>
      <c r="K39" s="1009">
        <v>280454.25</v>
      </c>
      <c r="L39" s="1009">
        <f t="shared" si="3"/>
        <v>60638968.88000001</v>
      </c>
    </row>
    <row r="40" spans="1:12" x14ac:dyDescent="0.2">
      <c r="A40" s="1018">
        <v>2163</v>
      </c>
      <c r="B40" s="1017" t="s">
        <v>1074</v>
      </c>
      <c r="C40" s="1009">
        <v>51155300</v>
      </c>
      <c r="D40" s="1009">
        <v>22019897.27</v>
      </c>
      <c r="E40" s="1009">
        <f t="shared" si="1"/>
        <v>29135402.73</v>
      </c>
      <c r="F40" s="1019"/>
      <c r="G40" s="1009">
        <v>1773500</v>
      </c>
      <c r="H40" s="1009">
        <f t="shared" si="2"/>
        <v>18930172.100000001</v>
      </c>
      <c r="I40" s="1009">
        <v>20703672.100000001</v>
      </c>
      <c r="J40" s="1009">
        <f t="shared" si="0"/>
        <v>22019897.27</v>
      </c>
      <c r="K40" s="1009">
        <v>0</v>
      </c>
      <c r="L40" s="1020">
        <f t="shared" si="3"/>
        <v>-1316225.1699999981</v>
      </c>
    </row>
    <row r="41" spans="1:12" x14ac:dyDescent="0.2">
      <c r="A41" s="1018">
        <v>2169</v>
      </c>
      <c r="B41" s="1017" t="s">
        <v>1075</v>
      </c>
      <c r="C41" s="1009">
        <v>16859592</v>
      </c>
      <c r="D41" s="1009">
        <v>9524198.5199999996</v>
      </c>
      <c r="E41" s="1009">
        <f t="shared" si="1"/>
        <v>7335393.4800000004</v>
      </c>
      <c r="F41" s="1019"/>
      <c r="G41" s="1009">
        <v>738344.24000000209</v>
      </c>
      <c r="H41" s="1009">
        <f t="shared" si="2"/>
        <v>8974807.9999999981</v>
      </c>
      <c r="I41" s="1009">
        <v>9713152.2400000002</v>
      </c>
      <c r="J41" s="1009">
        <f t="shared" si="0"/>
        <v>9524198.5199999996</v>
      </c>
      <c r="K41" s="1009">
        <v>0</v>
      </c>
      <c r="L41" s="1009">
        <f t="shared" si="3"/>
        <v>188953.72000000067</v>
      </c>
    </row>
    <row r="42" spans="1:12" x14ac:dyDescent="0.2">
      <c r="A42" s="1018">
        <v>2173</v>
      </c>
      <c r="B42" s="1017" t="s">
        <v>2246</v>
      </c>
      <c r="C42" s="1009">
        <v>0</v>
      </c>
      <c r="D42" s="1009">
        <v>127824</v>
      </c>
      <c r="E42" s="1009">
        <f t="shared" si="1"/>
        <v>-127824</v>
      </c>
      <c r="F42" s="1019"/>
      <c r="G42" s="1009">
        <v>188693.82</v>
      </c>
      <c r="H42" s="1009">
        <f t="shared" si="2"/>
        <v>852160</v>
      </c>
      <c r="I42" s="1009">
        <v>1040853.82</v>
      </c>
      <c r="J42" s="1009">
        <f t="shared" si="0"/>
        <v>127824</v>
      </c>
      <c r="K42" s="1009">
        <v>0</v>
      </c>
      <c r="L42" s="1009">
        <f t="shared" si="3"/>
        <v>913029.82</v>
      </c>
    </row>
    <row r="43" spans="1:12" x14ac:dyDescent="0.2">
      <c r="A43" s="1018">
        <v>2174</v>
      </c>
      <c r="B43" s="1017" t="s">
        <v>2248</v>
      </c>
      <c r="C43" s="1009">
        <v>500000</v>
      </c>
      <c r="D43" s="1009">
        <v>646047.85</v>
      </c>
      <c r="E43" s="1009">
        <f t="shared" si="1"/>
        <v>-146047.84999999998</v>
      </c>
      <c r="F43" s="1019"/>
      <c r="G43" s="1009">
        <v>131146.22999999998</v>
      </c>
      <c r="H43" s="1009">
        <f t="shared" si="2"/>
        <v>1318840</v>
      </c>
      <c r="I43" s="1009">
        <v>1449986.23</v>
      </c>
      <c r="J43" s="1009">
        <f t="shared" si="0"/>
        <v>646047.85</v>
      </c>
      <c r="K43" s="1009">
        <v>0</v>
      </c>
      <c r="L43" s="1009">
        <f t="shared" si="3"/>
        <v>803938.38</v>
      </c>
    </row>
    <row r="44" spans="1:12" x14ac:dyDescent="0.2">
      <c r="A44" s="1018">
        <v>2177</v>
      </c>
      <c r="B44" s="1017" t="s">
        <v>2250</v>
      </c>
      <c r="C44" s="1009">
        <v>18169616</v>
      </c>
      <c r="D44" s="1009">
        <v>8446301.9299999997</v>
      </c>
      <c r="E44" s="1009">
        <f t="shared" si="1"/>
        <v>9723314.0700000003</v>
      </c>
      <c r="F44" s="1019"/>
      <c r="G44" s="1009">
        <v>1856983.2199999988</v>
      </c>
      <c r="H44" s="1009">
        <f t="shared" si="2"/>
        <v>11884575.000000002</v>
      </c>
      <c r="I44" s="1009">
        <v>13741558.220000001</v>
      </c>
      <c r="J44" s="1009">
        <f t="shared" si="0"/>
        <v>8446301.9299999997</v>
      </c>
      <c r="K44" s="1009">
        <v>0</v>
      </c>
      <c r="L44" s="1009">
        <f t="shared" si="3"/>
        <v>5295256.290000001</v>
      </c>
    </row>
    <row r="45" spans="1:12" x14ac:dyDescent="0.2">
      <c r="A45" s="1018">
        <v>2178</v>
      </c>
      <c r="B45" s="1017" t="s">
        <v>2252</v>
      </c>
      <c r="C45" s="1009">
        <v>3428880</v>
      </c>
      <c r="D45" s="1009">
        <v>617501.12</v>
      </c>
      <c r="E45" s="1009">
        <f t="shared" si="1"/>
        <v>2811378.88</v>
      </c>
      <c r="F45" s="1019"/>
      <c r="G45" s="1009">
        <v>2333919.7200000002</v>
      </c>
      <c r="H45" s="1009">
        <f t="shared" si="2"/>
        <v>3013579.9999999995</v>
      </c>
      <c r="I45" s="1009">
        <v>5347499.72</v>
      </c>
      <c r="J45" s="1009">
        <f t="shared" si="0"/>
        <v>617501.12</v>
      </c>
      <c r="K45" s="1009">
        <v>0</v>
      </c>
      <c r="L45" s="1009">
        <f t="shared" si="3"/>
        <v>4729998.5999999996</v>
      </c>
    </row>
    <row r="46" spans="1:12" x14ac:dyDescent="0.2">
      <c r="A46" s="1018">
        <v>2201</v>
      </c>
      <c r="B46" s="1017" t="s">
        <v>2254</v>
      </c>
      <c r="C46" s="1009">
        <v>16778026.969999999</v>
      </c>
      <c r="D46" s="1009">
        <v>5097789.03</v>
      </c>
      <c r="E46" s="1009">
        <f t="shared" si="1"/>
        <v>11680237.939999998</v>
      </c>
      <c r="F46" s="1019"/>
      <c r="G46" s="1009">
        <v>1102186.9700000007</v>
      </c>
      <c r="H46" s="1009">
        <f t="shared" si="2"/>
        <v>8474700</v>
      </c>
      <c r="I46" s="1009">
        <v>9576886.9700000007</v>
      </c>
      <c r="J46" s="1009">
        <f t="shared" si="0"/>
        <v>5097789.03</v>
      </c>
      <c r="K46" s="1009">
        <v>0</v>
      </c>
      <c r="L46" s="1009">
        <f t="shared" si="3"/>
        <v>4479097.9400000004</v>
      </c>
    </row>
    <row r="47" spans="1:12" x14ac:dyDescent="0.2">
      <c r="A47" s="1018">
        <v>2202</v>
      </c>
      <c r="B47" s="1017" t="s">
        <v>2256</v>
      </c>
      <c r="C47" s="1009">
        <v>19142751.870000001</v>
      </c>
      <c r="D47" s="1009">
        <v>9977330.1400000006</v>
      </c>
      <c r="E47" s="1009">
        <f t="shared" si="1"/>
        <v>9165421.7300000004</v>
      </c>
      <c r="F47" s="1019"/>
      <c r="G47" s="1009">
        <v>3087615.870000001</v>
      </c>
      <c r="H47" s="1009">
        <f t="shared" si="2"/>
        <v>10304657.999999998</v>
      </c>
      <c r="I47" s="1009">
        <v>13392273.869999999</v>
      </c>
      <c r="J47" s="1009">
        <f t="shared" si="0"/>
        <v>9977330.1400000006</v>
      </c>
      <c r="K47" s="1009">
        <v>0</v>
      </c>
      <c r="L47" s="1009">
        <f t="shared" si="3"/>
        <v>3414943.7299999986</v>
      </c>
    </row>
    <row r="48" spans="1:12" x14ac:dyDescent="0.2">
      <c r="A48" s="1018">
        <v>2205</v>
      </c>
      <c r="B48" s="1017" t="s">
        <v>1081</v>
      </c>
      <c r="C48" s="1009">
        <v>31284810</v>
      </c>
      <c r="D48" s="1009">
        <v>22682965.539999999</v>
      </c>
      <c r="E48" s="1009">
        <f t="shared" si="1"/>
        <v>8601844.4600000009</v>
      </c>
      <c r="F48" s="1019"/>
      <c r="G48" s="1009">
        <v>1915163.9000000022</v>
      </c>
      <c r="H48" s="1009">
        <f t="shared" si="2"/>
        <v>32786749.999999996</v>
      </c>
      <c r="I48" s="1009">
        <v>34701913.899999999</v>
      </c>
      <c r="J48" s="1009">
        <f t="shared" si="0"/>
        <v>22682965.539999999</v>
      </c>
      <c r="K48" s="1009">
        <v>494710</v>
      </c>
      <c r="L48" s="1009">
        <f t="shared" si="3"/>
        <v>11524238.359999999</v>
      </c>
    </row>
    <row r="49" spans="1:12" x14ac:dyDescent="0.2">
      <c r="A49" s="1018">
        <v>2206</v>
      </c>
      <c r="B49" s="1017" t="s">
        <v>4358</v>
      </c>
      <c r="C49" s="1009">
        <v>1564118.76</v>
      </c>
      <c r="D49" s="1009">
        <v>646508.68999999994</v>
      </c>
      <c r="E49" s="1009">
        <f t="shared" si="1"/>
        <v>917610.07000000007</v>
      </c>
      <c r="F49" s="1019"/>
      <c r="G49" s="1009">
        <v>1480565.4800000004</v>
      </c>
      <c r="H49" s="1009">
        <f t="shared" si="2"/>
        <v>2916000</v>
      </c>
      <c r="I49" s="1009">
        <v>4396565.4800000004</v>
      </c>
      <c r="J49" s="1009">
        <f t="shared" si="0"/>
        <v>646508.68999999994</v>
      </c>
      <c r="K49" s="1009">
        <v>0</v>
      </c>
      <c r="L49" s="1009">
        <f t="shared" si="3"/>
        <v>3750056.7900000005</v>
      </c>
    </row>
    <row r="50" spans="1:12" x14ac:dyDescent="0.2">
      <c r="A50" s="1018">
        <v>2209</v>
      </c>
      <c r="B50" s="1017" t="s">
        <v>1082</v>
      </c>
      <c r="C50" s="1009">
        <v>1072139280.7</v>
      </c>
      <c r="D50" s="1009">
        <v>412811798.99000001</v>
      </c>
      <c r="E50" s="1009">
        <f t="shared" si="1"/>
        <v>659327481.71000004</v>
      </c>
      <c r="F50" s="1019"/>
      <c r="G50" s="1009">
        <v>34114988.189999983</v>
      </c>
      <c r="H50" s="1009">
        <f t="shared" si="2"/>
        <v>626973230.70000005</v>
      </c>
      <c r="I50" s="1009">
        <v>661088218.88999999</v>
      </c>
      <c r="J50" s="1009">
        <f t="shared" si="0"/>
        <v>412811798.99000001</v>
      </c>
      <c r="K50" s="1009">
        <v>3882302.2</v>
      </c>
      <c r="L50" s="1009">
        <f t="shared" si="3"/>
        <v>244394117.69999999</v>
      </c>
    </row>
    <row r="51" spans="1:12" x14ac:dyDescent="0.2">
      <c r="A51" s="1018">
        <v>2210</v>
      </c>
      <c r="B51" s="1017" t="s">
        <v>4359</v>
      </c>
      <c r="C51" s="1009">
        <v>51391936</v>
      </c>
      <c r="D51" s="1009">
        <v>20835292.41</v>
      </c>
      <c r="E51" s="1009">
        <f t="shared" si="1"/>
        <v>30556643.59</v>
      </c>
      <c r="F51" s="1019"/>
      <c r="G51" s="1009">
        <v>6108653.7299999967</v>
      </c>
      <c r="H51" s="1009">
        <f t="shared" si="2"/>
        <v>36105695</v>
      </c>
      <c r="I51" s="1009">
        <v>42214348.729999997</v>
      </c>
      <c r="J51" s="1009">
        <f t="shared" si="0"/>
        <v>20835292.41</v>
      </c>
      <c r="K51" s="1009">
        <v>0</v>
      </c>
      <c r="L51" s="1009">
        <f t="shared" si="3"/>
        <v>21379056.319999997</v>
      </c>
    </row>
    <row r="52" spans="1:12" x14ac:dyDescent="0.2">
      <c r="A52" s="1018">
        <v>2211</v>
      </c>
      <c r="B52" s="1017" t="s">
        <v>1083</v>
      </c>
      <c r="C52" s="1009">
        <v>12309795.52</v>
      </c>
      <c r="D52" s="1009">
        <v>8333.35</v>
      </c>
      <c r="E52" s="1009">
        <f t="shared" si="1"/>
        <v>12301462.17</v>
      </c>
      <c r="F52" s="1019"/>
      <c r="G52" s="1009">
        <v>6561155.5199999996</v>
      </c>
      <c r="H52" s="1009">
        <f t="shared" si="2"/>
        <v>400200</v>
      </c>
      <c r="I52" s="1009">
        <v>6961355.5199999996</v>
      </c>
      <c r="J52" s="1009">
        <f t="shared" si="0"/>
        <v>8333.35</v>
      </c>
      <c r="K52" s="1009">
        <v>0</v>
      </c>
      <c r="L52" s="1009">
        <f t="shared" si="3"/>
        <v>6953022.1699999999</v>
      </c>
    </row>
    <row r="53" spans="1:12" x14ac:dyDescent="0.2">
      <c r="A53" s="1018">
        <v>2213</v>
      </c>
      <c r="B53" s="1017" t="s">
        <v>4360</v>
      </c>
      <c r="C53" s="1009">
        <v>170000000</v>
      </c>
      <c r="D53" s="1009">
        <v>82216564.269999996</v>
      </c>
      <c r="E53" s="1009">
        <f t="shared" si="1"/>
        <v>87783435.730000004</v>
      </c>
      <c r="F53" s="1019"/>
      <c r="G53" s="1009">
        <v>1453286.0500000119</v>
      </c>
      <c r="H53" s="1009">
        <f t="shared" si="2"/>
        <v>95527802.499999985</v>
      </c>
      <c r="I53" s="1009">
        <v>96981088.549999997</v>
      </c>
      <c r="J53" s="1009">
        <f t="shared" si="0"/>
        <v>82216564.269999996</v>
      </c>
      <c r="K53" s="1009">
        <v>0</v>
      </c>
      <c r="L53" s="1009">
        <f t="shared" si="3"/>
        <v>14764524.280000001</v>
      </c>
    </row>
    <row r="54" spans="1:12" x14ac:dyDescent="0.2">
      <c r="A54" s="1018">
        <v>2215</v>
      </c>
      <c r="B54" s="1017" t="s">
        <v>2265</v>
      </c>
      <c r="C54" s="1009">
        <v>6840424.3300000001</v>
      </c>
      <c r="D54" s="1009">
        <v>3388249.29</v>
      </c>
      <c r="E54" s="1009">
        <f t="shared" si="1"/>
        <v>3452175.04</v>
      </c>
      <c r="F54" s="1019"/>
      <c r="G54" s="1009">
        <v>564885.27000000142</v>
      </c>
      <c r="H54" s="1009">
        <f t="shared" si="2"/>
        <v>7203499.9999999981</v>
      </c>
      <c r="I54" s="1009">
        <v>7768385.2699999996</v>
      </c>
      <c r="J54" s="1009">
        <f t="shared" si="0"/>
        <v>3388249.29</v>
      </c>
      <c r="K54" s="1009">
        <v>0</v>
      </c>
      <c r="L54" s="1009">
        <f t="shared" si="3"/>
        <v>4380135.9799999995</v>
      </c>
    </row>
    <row r="55" spans="1:12" x14ac:dyDescent="0.2">
      <c r="A55" s="1018">
        <v>2216</v>
      </c>
      <c r="B55" s="1017" t="s">
        <v>2267</v>
      </c>
      <c r="C55" s="1009">
        <v>9272629</v>
      </c>
      <c r="D55" s="1009">
        <v>3576376.67</v>
      </c>
      <c r="E55" s="1009">
        <f t="shared" si="1"/>
        <v>5696252.3300000001</v>
      </c>
      <c r="F55" s="1019"/>
      <c r="G55" s="1009">
        <v>0</v>
      </c>
      <c r="H55" s="1009">
        <f t="shared" si="2"/>
        <v>4192581.99</v>
      </c>
      <c r="I55" s="1009">
        <v>4192581.99</v>
      </c>
      <c r="J55" s="1009">
        <f t="shared" si="0"/>
        <v>3576376.67</v>
      </c>
      <c r="K55" s="1009">
        <v>0</v>
      </c>
      <c r="L55" s="1009">
        <f t="shared" si="3"/>
        <v>616205.3200000003</v>
      </c>
    </row>
    <row r="56" spans="1:12" x14ac:dyDescent="0.2">
      <c r="A56" s="1018">
        <v>2217</v>
      </c>
      <c r="B56" s="1017" t="s">
        <v>2269</v>
      </c>
      <c r="C56" s="1009">
        <v>150000</v>
      </c>
      <c r="D56" s="1009">
        <v>34728.75</v>
      </c>
      <c r="E56" s="1009">
        <f t="shared" si="1"/>
        <v>115271.25</v>
      </c>
      <c r="F56" s="1019"/>
      <c r="G56" s="1009">
        <v>1175400.7799999998</v>
      </c>
      <c r="H56" s="1009">
        <f t="shared" si="2"/>
        <v>231525.00000000023</v>
      </c>
      <c r="I56" s="1009">
        <v>1406925.78</v>
      </c>
      <c r="J56" s="1009">
        <f t="shared" si="0"/>
        <v>34728.75</v>
      </c>
      <c r="K56" s="1009">
        <v>0</v>
      </c>
      <c r="L56" s="1009">
        <f t="shared" si="3"/>
        <v>1372197.03</v>
      </c>
    </row>
    <row r="57" spans="1:12" x14ac:dyDescent="0.2">
      <c r="A57" s="1018">
        <v>2250</v>
      </c>
      <c r="B57" s="1017" t="s">
        <v>2272</v>
      </c>
      <c r="C57" s="1009">
        <v>11387663</v>
      </c>
      <c r="D57" s="1009">
        <v>4727735.46</v>
      </c>
      <c r="E57" s="1009">
        <f t="shared" si="1"/>
        <v>6659927.54</v>
      </c>
      <c r="F57" s="1019"/>
      <c r="G57" s="1009">
        <v>2700028.0599999996</v>
      </c>
      <c r="H57" s="1009">
        <f t="shared" si="2"/>
        <v>4639125</v>
      </c>
      <c r="I57" s="1009">
        <v>7339153.0599999996</v>
      </c>
      <c r="J57" s="1009">
        <f t="shared" si="0"/>
        <v>4727735.46</v>
      </c>
      <c r="K57" s="1009">
        <v>0</v>
      </c>
      <c r="L57" s="1009">
        <f t="shared" si="3"/>
        <v>2611417.5999999996</v>
      </c>
    </row>
    <row r="58" spans="1:12" x14ac:dyDescent="0.2">
      <c r="A58" s="1018">
        <v>2252</v>
      </c>
      <c r="B58" s="1017" t="s">
        <v>2274</v>
      </c>
      <c r="C58" s="1009">
        <v>67895369.519999996</v>
      </c>
      <c r="D58" s="1009">
        <v>21587839.260000002</v>
      </c>
      <c r="E58" s="1009">
        <f t="shared" si="1"/>
        <v>46307530.25999999</v>
      </c>
      <c r="F58" s="1019"/>
      <c r="G58" s="1009">
        <v>6478146.9500000067</v>
      </c>
      <c r="H58" s="1009">
        <f t="shared" si="2"/>
        <v>35056146.519999996</v>
      </c>
      <c r="I58" s="1009">
        <v>41534293.469999999</v>
      </c>
      <c r="J58" s="1009">
        <f t="shared" si="0"/>
        <v>21587839.260000002</v>
      </c>
      <c r="K58" s="1009">
        <v>2315624.52</v>
      </c>
      <c r="L58" s="1009">
        <f t="shared" si="3"/>
        <v>17630829.689999998</v>
      </c>
    </row>
    <row r="59" spans="1:12" x14ac:dyDescent="0.2">
      <c r="A59" s="1018">
        <v>2253</v>
      </c>
      <c r="B59" s="1017" t="s">
        <v>2276</v>
      </c>
      <c r="C59" s="1009">
        <v>32625774.48</v>
      </c>
      <c r="D59" s="1009">
        <v>1785164.16</v>
      </c>
      <c r="E59" s="1009">
        <f t="shared" si="1"/>
        <v>30840610.32</v>
      </c>
      <c r="F59" s="1019"/>
      <c r="G59" s="1009">
        <v>0</v>
      </c>
      <c r="H59" s="1009">
        <f t="shared" si="2"/>
        <v>7568579.8300000001</v>
      </c>
      <c r="I59" s="1009">
        <v>7568579.8300000001</v>
      </c>
      <c r="J59" s="1009">
        <f t="shared" si="0"/>
        <v>1785164.16</v>
      </c>
      <c r="K59" s="1009">
        <v>0</v>
      </c>
      <c r="L59" s="1009">
        <f t="shared" si="3"/>
        <v>5783415.6699999999</v>
      </c>
    </row>
    <row r="60" spans="1:12" x14ac:dyDescent="0.2">
      <c r="A60" s="1018">
        <v>2254</v>
      </c>
      <c r="B60" s="1017" t="s">
        <v>2278</v>
      </c>
      <c r="C60" s="1009">
        <v>18363280.399999999</v>
      </c>
      <c r="D60" s="1009">
        <v>211905</v>
      </c>
      <c r="E60" s="1009">
        <f t="shared" si="1"/>
        <v>18151375.399999999</v>
      </c>
      <c r="F60" s="1019"/>
      <c r="G60" s="1009">
        <v>15112480.4</v>
      </c>
      <c r="H60" s="1009">
        <f t="shared" si="2"/>
        <v>4663499.9999999981</v>
      </c>
      <c r="I60" s="1009">
        <v>19775980.399999999</v>
      </c>
      <c r="J60" s="1009">
        <f t="shared" si="0"/>
        <v>211905</v>
      </c>
      <c r="K60" s="1009">
        <v>0</v>
      </c>
      <c r="L60" s="1009">
        <f>I60-J60-K60</f>
        <v>19564075.399999999</v>
      </c>
    </row>
    <row r="61" spans="1:12" x14ac:dyDescent="0.2">
      <c r="A61" s="1018">
        <v>2255</v>
      </c>
      <c r="B61" s="1017" t="s">
        <v>2280</v>
      </c>
      <c r="C61" s="1009">
        <v>10912000</v>
      </c>
      <c r="D61" s="1009">
        <v>4200449.3</v>
      </c>
      <c r="E61" s="1009">
        <f t="shared" si="1"/>
        <v>6711550.7000000002</v>
      </c>
      <c r="F61" s="1019"/>
      <c r="G61" s="1009">
        <v>3471051.9700000007</v>
      </c>
      <c r="H61" s="1009">
        <f t="shared" si="2"/>
        <v>11352157</v>
      </c>
      <c r="I61" s="1009">
        <v>14823208.970000001</v>
      </c>
      <c r="J61" s="1009">
        <f t="shared" si="0"/>
        <v>4200449.3</v>
      </c>
      <c r="K61" s="1009">
        <v>0</v>
      </c>
      <c r="L61" s="1009">
        <f t="shared" si="3"/>
        <v>10622759.670000002</v>
      </c>
    </row>
    <row r="62" spans="1:12" x14ac:dyDescent="0.2">
      <c r="A62" s="1018">
        <v>2257</v>
      </c>
      <c r="B62" s="1017" t="s">
        <v>2282</v>
      </c>
      <c r="C62" s="1009">
        <v>50204220</v>
      </c>
      <c r="D62" s="1009">
        <v>16743987.789999999</v>
      </c>
      <c r="E62" s="1009">
        <f t="shared" si="1"/>
        <v>33460232.210000001</v>
      </c>
      <c r="F62" s="1019"/>
      <c r="G62" s="1009">
        <v>1091876.4400000013</v>
      </c>
      <c r="H62" s="1009">
        <f t="shared" si="2"/>
        <v>25203160</v>
      </c>
      <c r="I62" s="1009">
        <v>26295036.440000001</v>
      </c>
      <c r="J62" s="1009">
        <f t="shared" si="0"/>
        <v>16743987.789999999</v>
      </c>
      <c r="K62" s="1009">
        <v>0</v>
      </c>
      <c r="L62" s="1009">
        <f t="shared" si="3"/>
        <v>9551048.6500000022</v>
      </c>
    </row>
    <row r="63" spans="1:12" x14ac:dyDescent="0.2">
      <c r="A63" s="1018">
        <v>2259</v>
      </c>
      <c r="B63" s="1017" t="s">
        <v>2284</v>
      </c>
      <c r="C63" s="1009">
        <v>7249406.25</v>
      </c>
      <c r="D63" s="1009">
        <v>1553544.6</v>
      </c>
      <c r="E63" s="1009">
        <f t="shared" si="1"/>
        <v>5695861.6500000004</v>
      </c>
      <c r="F63" s="1019"/>
      <c r="G63" s="1009">
        <v>3369045</v>
      </c>
      <c r="H63" s="1009">
        <f t="shared" si="2"/>
        <v>3788386.25</v>
      </c>
      <c r="I63" s="1009">
        <v>7157431.25</v>
      </c>
      <c r="J63" s="1009">
        <f t="shared" si="0"/>
        <v>1553544.6</v>
      </c>
      <c r="K63" s="1009">
        <v>0</v>
      </c>
      <c r="L63" s="1009">
        <f t="shared" si="3"/>
        <v>5603886.6500000004</v>
      </c>
    </row>
    <row r="64" spans="1:12" x14ac:dyDescent="0.2">
      <c r="A64" s="1018">
        <v>2260</v>
      </c>
      <c r="B64" s="1017" t="s">
        <v>2286</v>
      </c>
      <c r="C64" s="1009">
        <v>5127138.24</v>
      </c>
      <c r="D64" s="1009">
        <v>2385900.59</v>
      </c>
      <c r="E64" s="1009">
        <f t="shared" si="1"/>
        <v>2741237.6500000004</v>
      </c>
      <c r="F64" s="1019"/>
      <c r="G64" s="1009">
        <v>1310606.4699999988</v>
      </c>
      <c r="H64" s="1009">
        <f t="shared" si="2"/>
        <v>5458120.0000000009</v>
      </c>
      <c r="I64" s="1009">
        <v>6768726.4699999997</v>
      </c>
      <c r="J64" s="1009">
        <f t="shared" si="0"/>
        <v>2385900.59</v>
      </c>
      <c r="K64" s="1009">
        <v>372781.75</v>
      </c>
      <c r="L64" s="1009">
        <f t="shared" si="3"/>
        <v>4010044.13</v>
      </c>
    </row>
    <row r="65" spans="1:12" x14ac:dyDescent="0.2">
      <c r="A65" s="1018">
        <v>2261</v>
      </c>
      <c r="B65" s="1017" t="s">
        <v>4361</v>
      </c>
      <c r="C65" s="1009">
        <v>17189039.640000001</v>
      </c>
      <c r="D65" s="1009">
        <v>1515500</v>
      </c>
      <c r="E65" s="1009">
        <f t="shared" si="1"/>
        <v>15673539.640000001</v>
      </c>
      <c r="F65" s="1019"/>
      <c r="G65" s="1009">
        <v>0</v>
      </c>
      <c r="H65" s="1009">
        <f t="shared" si="2"/>
        <v>18380000</v>
      </c>
      <c r="I65" s="1009">
        <v>18380000</v>
      </c>
      <c r="J65" s="1009">
        <f t="shared" si="0"/>
        <v>1515500</v>
      </c>
      <c r="K65" s="1009">
        <v>0</v>
      </c>
      <c r="L65" s="1009">
        <f t="shared" si="3"/>
        <v>16864500</v>
      </c>
    </row>
    <row r="66" spans="1:12" x14ac:dyDescent="0.2">
      <c r="F66" s="1019"/>
      <c r="L66" s="1009"/>
    </row>
    <row r="67" spans="1:12" ht="15" x14ac:dyDescent="0.25">
      <c r="B67" s="1021" t="s">
        <v>827</v>
      </c>
      <c r="C67" s="1022">
        <f>SUM(C1:C65)</f>
        <v>2601220327.5999999</v>
      </c>
      <c r="D67" s="1022">
        <f>SUM(D1:D65)</f>
        <v>947338603.74999976</v>
      </c>
      <c r="E67" s="1022">
        <f>SUM(E1:E65)</f>
        <v>1653881723.8500006</v>
      </c>
      <c r="F67" s="1019"/>
      <c r="G67" s="1022">
        <f t="shared" ref="G67:L67" si="4">SUM(G1:G65)</f>
        <v>242566154.76000005</v>
      </c>
      <c r="H67" s="1022">
        <f t="shared" si="4"/>
        <v>1423656951.5800002</v>
      </c>
      <c r="I67" s="1022">
        <f t="shared" si="4"/>
        <v>1666223106.3400002</v>
      </c>
      <c r="J67" s="1022">
        <f t="shared" si="4"/>
        <v>947338603.74999976</v>
      </c>
      <c r="K67" s="1022">
        <f t="shared" si="4"/>
        <v>10434134.65</v>
      </c>
      <c r="L67" s="1022">
        <f t="shared" si="4"/>
        <v>708450367.93999982</v>
      </c>
    </row>
    <row r="68" spans="1:12" x14ac:dyDescent="0.2">
      <c r="E68" s="1009" t="s">
        <v>0</v>
      </c>
      <c r="F68" s="1019"/>
      <c r="L68" s="1009" t="s">
        <v>0</v>
      </c>
    </row>
    <row r="69" spans="1:12" x14ac:dyDescent="0.2">
      <c r="A69" s="1018">
        <v>4000</v>
      </c>
      <c r="B69" s="1017" t="s">
        <v>4362</v>
      </c>
      <c r="C69" s="1023">
        <v>202336009.41999999</v>
      </c>
      <c r="D69" s="1009">
        <v>0</v>
      </c>
      <c r="E69" s="1023">
        <f t="shared" ref="E69" si="5">C69-D69</f>
        <v>202336009.41999999</v>
      </c>
      <c r="F69" s="1019"/>
      <c r="G69" s="1023"/>
      <c r="H69" s="1009" t="s">
        <v>0</v>
      </c>
      <c r="J69" s="1009" t="s">
        <v>0</v>
      </c>
      <c r="K69" s="1009" t="s">
        <v>0</v>
      </c>
      <c r="L69" s="1009" t="s">
        <v>0</v>
      </c>
    </row>
    <row r="70" spans="1:12" x14ac:dyDescent="0.2">
      <c r="F70" s="1019"/>
      <c r="L70" s="1009"/>
    </row>
    <row r="71" spans="1:12" ht="15.75" thickBot="1" x14ac:dyDescent="0.3">
      <c r="B71" s="1024" t="s">
        <v>1052</v>
      </c>
      <c r="C71" s="1025">
        <f>SUM(C68:C70)</f>
        <v>202336009.41999999</v>
      </c>
      <c r="D71" s="1025">
        <f>SUM(D68:D70)</f>
        <v>0</v>
      </c>
      <c r="E71" s="1025">
        <f>SUM(E68:E70)</f>
        <v>202336009.41999999</v>
      </c>
      <c r="F71" s="1019"/>
      <c r="L71" s="1009"/>
    </row>
    <row r="72" spans="1:12" ht="19.5" customHeight="1" x14ac:dyDescent="0.2">
      <c r="B72" s="1026"/>
      <c r="C72" s="1027"/>
      <c r="D72" s="1027"/>
      <c r="E72" s="1027"/>
      <c r="F72" s="1028"/>
      <c r="G72" s="1027"/>
      <c r="H72" s="1027"/>
      <c r="I72" s="1027"/>
      <c r="J72" s="1027"/>
      <c r="K72" s="1027"/>
      <c r="L72" s="1027"/>
    </row>
    <row r="73" spans="1:12" ht="15.75" thickBot="1" x14ac:dyDescent="0.3">
      <c r="A73" s="1017"/>
      <c r="B73" s="1024" t="s">
        <v>600</v>
      </c>
      <c r="C73" s="1025">
        <f>C67+C71</f>
        <v>2803556337.02</v>
      </c>
      <c r="D73" s="1025">
        <f>D67+D71</f>
        <v>947338603.74999976</v>
      </c>
      <c r="E73" s="1025">
        <f>E67+E71</f>
        <v>1856217733.2700007</v>
      </c>
      <c r="F73" s="1019"/>
      <c r="G73" s="1025">
        <f t="shared" ref="G73:L73" si="6">G67+G71</f>
        <v>242566154.76000005</v>
      </c>
      <c r="H73" s="1025">
        <f t="shared" si="6"/>
        <v>1423656951.5800002</v>
      </c>
      <c r="I73" s="1025">
        <f>I67+I71</f>
        <v>1666223106.3400002</v>
      </c>
      <c r="J73" s="1025">
        <f t="shared" si="6"/>
        <v>947338603.74999976</v>
      </c>
      <c r="K73" s="1025">
        <f t="shared" si="6"/>
        <v>10434134.65</v>
      </c>
      <c r="L73" s="1025">
        <f t="shared" si="6"/>
        <v>708450367.93999982</v>
      </c>
    </row>
    <row r="74" spans="1:12" x14ac:dyDescent="0.2">
      <c r="C74" s="1029"/>
      <c r="D74" s="1029"/>
      <c r="E74" s="1029" t="s">
        <v>0</v>
      </c>
      <c r="F74" s="1029"/>
      <c r="G74" s="1029"/>
      <c r="H74" s="1029"/>
      <c r="I74" s="1029"/>
      <c r="J74" s="1029"/>
      <c r="K74" s="1029"/>
      <c r="L74" s="1029" t="s">
        <v>0</v>
      </c>
    </row>
    <row r="75" spans="1:12" ht="15" x14ac:dyDescent="0.25">
      <c r="B75" s="935" t="s">
        <v>5237</v>
      </c>
      <c r="C75" s="1029"/>
      <c r="D75" s="1029"/>
      <c r="E75" s="1029"/>
      <c r="F75" s="1029"/>
      <c r="G75" s="1029"/>
      <c r="H75" s="1029"/>
    </row>
    <row r="76" spans="1:12" x14ac:dyDescent="0.2">
      <c r="B76" s="933"/>
      <c r="C76" s="1029"/>
      <c r="D76" s="1029"/>
      <c r="E76" s="1029"/>
      <c r="F76" s="1029"/>
      <c r="G76" s="1029"/>
      <c r="H76" s="1029"/>
      <c r="I76" s="1737" t="s">
        <v>868</v>
      </c>
      <c r="J76" s="1737"/>
      <c r="K76" s="1737"/>
      <c r="L76" s="1010">
        <f>+L73</f>
        <v>708450367.93999982</v>
      </c>
    </row>
    <row r="77" spans="1:12" x14ac:dyDescent="0.2">
      <c r="B77" s="933"/>
      <c r="C77" s="1029"/>
      <c r="D77" s="1029"/>
      <c r="E77" s="1029"/>
      <c r="F77" s="1029"/>
      <c r="G77" s="1029"/>
      <c r="H77" s="1029"/>
      <c r="I77" s="1030"/>
      <c r="J77" s="1031"/>
      <c r="K77" s="1031"/>
      <c r="L77" s="1011"/>
    </row>
    <row r="78" spans="1:12" ht="15" x14ac:dyDescent="0.25">
      <c r="B78" s="934"/>
      <c r="C78" s="1029"/>
      <c r="D78" s="1029"/>
      <c r="E78" s="1029"/>
      <c r="F78" s="1029"/>
      <c r="G78" s="1029"/>
      <c r="H78" s="1029"/>
      <c r="I78" s="1012" t="s">
        <v>4208</v>
      </c>
      <c r="J78" s="1012"/>
      <c r="K78" s="1012"/>
      <c r="L78" s="1013">
        <f>+K73</f>
        <v>10434134.65</v>
      </c>
    </row>
    <row r="79" spans="1:12" ht="15" x14ac:dyDescent="0.25">
      <c r="B79" s="934"/>
      <c r="C79" s="1029"/>
      <c r="D79" s="1029"/>
      <c r="E79" s="1029"/>
      <c r="F79" s="1029"/>
      <c r="G79" s="1029"/>
      <c r="H79" s="1029"/>
      <c r="I79" s="1030"/>
      <c r="J79" s="1031"/>
      <c r="K79" s="1031"/>
      <c r="L79" s="1011"/>
    </row>
    <row r="80" spans="1:12" ht="15" thickBot="1" x14ac:dyDescent="0.25">
      <c r="C80" s="1029"/>
      <c r="D80" s="1029"/>
      <c r="I80" s="1012" t="s">
        <v>4209</v>
      </c>
      <c r="J80" s="1012"/>
      <c r="K80" s="1032"/>
      <c r="L80" s="1014">
        <f>+L76+L78</f>
        <v>718884502.58999979</v>
      </c>
    </row>
    <row r="81" spans="3:12" ht="15" thickTop="1" x14ac:dyDescent="0.2">
      <c r="C81" s="1029"/>
      <c r="D81" s="1029"/>
      <c r="L81" s="1009"/>
    </row>
    <row r="82" spans="3:12" x14ac:dyDescent="0.2">
      <c r="L82" s="1009"/>
    </row>
    <row r="83" spans="3:12" x14ac:dyDescent="0.2">
      <c r="L83" s="1009"/>
    </row>
    <row r="84" spans="3:12" x14ac:dyDescent="0.2">
      <c r="L84" s="1009"/>
    </row>
    <row r="85" spans="3:12" ht="17.25" customHeight="1" x14ac:dyDescent="0.2">
      <c r="L85" s="1009"/>
    </row>
    <row r="86" spans="3:12" x14ac:dyDescent="0.2">
      <c r="L86" s="1009"/>
    </row>
    <row r="87" spans="3:12" x14ac:dyDescent="0.2">
      <c r="L87" s="1009"/>
    </row>
    <row r="88" spans="3:12" x14ac:dyDescent="0.2">
      <c r="L88" s="1009"/>
    </row>
    <row r="89" spans="3:12" x14ac:dyDescent="0.2">
      <c r="L89" s="1009"/>
    </row>
    <row r="90" spans="3:12" x14ac:dyDescent="0.2">
      <c r="L90" s="1009"/>
    </row>
    <row r="91" spans="3:12" x14ac:dyDescent="0.2">
      <c r="L91" s="1009"/>
    </row>
    <row r="92" spans="3:12" x14ac:dyDescent="0.2">
      <c r="L92" s="1009"/>
    </row>
    <row r="93" spans="3:12" x14ac:dyDescent="0.2">
      <c r="L93" s="1009"/>
    </row>
    <row r="94" spans="3:12" x14ac:dyDescent="0.2">
      <c r="L94" s="1009"/>
    </row>
    <row r="95" spans="3:12" x14ac:dyDescent="0.2">
      <c r="L95" s="1009"/>
    </row>
    <row r="96" spans="3:12" x14ac:dyDescent="0.2">
      <c r="L96" s="1009"/>
    </row>
    <row r="97" spans="12:12" x14ac:dyDescent="0.2">
      <c r="L97" s="1009"/>
    </row>
    <row r="98" spans="12:12" x14ac:dyDescent="0.2">
      <c r="L98" s="1009"/>
    </row>
    <row r="99" spans="12:12" x14ac:dyDescent="0.2">
      <c r="L99" s="1009"/>
    </row>
    <row r="100" spans="12:12" x14ac:dyDescent="0.2">
      <c r="L100" s="1009"/>
    </row>
    <row r="101" spans="12:12" x14ac:dyDescent="0.2">
      <c r="L101" s="1009"/>
    </row>
    <row r="102" spans="12:12" x14ac:dyDescent="0.2">
      <c r="L102" s="1009"/>
    </row>
    <row r="103" spans="12:12" x14ac:dyDescent="0.2">
      <c r="L103" s="1009"/>
    </row>
  </sheetData>
  <mergeCells count="3">
    <mergeCell ref="A2:E2"/>
    <mergeCell ref="G2:L2"/>
    <mergeCell ref="I76:K76"/>
  </mergeCells>
  <pageMargins left="0.78740157480314965" right="3.937007874015748E-2" top="1.7322834645669292" bottom="0.78740157480314965" header="0.70866141732283472" footer="0.59055118110236227"/>
  <pageSetup scale="60" firstPageNumber="0" orientation="landscape" r:id="rId1"/>
  <headerFooter>
    <oddHeader>&amp;C&amp;"Arial,Negrita"UNIVERSIDAD DE COSTA RICA
VICERRECTORÍA DE ADMINISTRACIÓN
OFICINA DE ADMINISTRACIÓN FINANCIERA
ESTADO GENERAL POR UNIDADES PROYECTOS VÍNCULO EXTERNO
PROG. POSG. CON FIN. COMPLEMENTARIO
AL 3O DE JUNIO DE 2018
(Expresado en colones)</oddHeader>
    <oddFooter>&amp;C&amp;P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D15" sqref="D15"/>
    </sheetView>
  </sheetViews>
  <sheetFormatPr baseColWidth="10" defaultColWidth="9.140625" defaultRowHeight="12.75" x14ac:dyDescent="0.2"/>
  <cols>
    <col min="1" max="1025" width="10.85546875" customWidth="1"/>
  </cols>
  <sheetData/>
  <printOptions horizontalCentered="1" verticalCentered="1"/>
  <pageMargins left="1.1812499999999999" right="1.1812499999999999" top="0.98402777777777795" bottom="0.98402777777777795" header="0.51180555555555496" footer="0.51180555555555496"/>
  <pageSetup paperSize="9" firstPageNumber="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K63"/>
  <sheetViews>
    <sheetView zoomScale="90" zoomScaleNormal="90" zoomScalePageLayoutView="90" workbookViewId="0">
      <selection activeCell="A63" sqref="A63:G63"/>
    </sheetView>
  </sheetViews>
  <sheetFormatPr baseColWidth="10" defaultColWidth="9.140625" defaultRowHeight="12.75" x14ac:dyDescent="0.2"/>
  <cols>
    <col min="1" max="1" width="57.42578125" style="3" customWidth="1"/>
    <col min="2" max="2" width="2.7109375" style="3" customWidth="1"/>
    <col min="3" max="3" width="3.42578125" style="85" customWidth="1"/>
    <col min="4" max="4" width="2.85546875" style="86" bestFit="1" customWidth="1"/>
    <col min="5" max="5" width="19.28515625" style="87" bestFit="1" customWidth="1"/>
    <col min="6" max="6" width="5" style="87" customWidth="1"/>
    <col min="7" max="7" width="18.7109375" style="87" customWidth="1"/>
    <col min="8" max="8" width="11" style="87" customWidth="1"/>
    <col min="9" max="9" width="18.28515625" style="3" bestFit="1" customWidth="1"/>
    <col min="10" max="10" width="24.42578125" style="3" customWidth="1"/>
    <col min="11" max="11" width="18.7109375" style="3" bestFit="1" customWidth="1"/>
    <col min="12" max="12" width="17.7109375" style="3" customWidth="1"/>
    <col min="13" max="14" width="17.42578125" style="3" bestFit="1" customWidth="1"/>
    <col min="15" max="1025" width="10.85546875" style="3" customWidth="1"/>
  </cols>
  <sheetData>
    <row r="1" spans="1:11" ht="15" x14ac:dyDescent="0.25">
      <c r="A1" s="1598" t="s">
        <v>1</v>
      </c>
      <c r="B1" s="1598"/>
      <c r="C1" s="1598"/>
      <c r="D1" s="1598"/>
      <c r="E1" s="1598"/>
      <c r="F1" s="1598"/>
      <c r="G1" s="1598"/>
    </row>
    <row r="2" spans="1:11" ht="15" x14ac:dyDescent="0.25">
      <c r="A2" s="1598" t="s">
        <v>92</v>
      </c>
      <c r="B2" s="1598"/>
      <c r="C2" s="1598"/>
      <c r="D2" s="1598"/>
      <c r="E2" s="1598"/>
      <c r="F2" s="1598"/>
      <c r="G2" s="1598"/>
    </row>
    <row r="3" spans="1:11" ht="15" x14ac:dyDescent="0.25">
      <c r="A3" s="1598" t="s">
        <v>3547</v>
      </c>
      <c r="B3" s="1598"/>
      <c r="C3" s="1598"/>
      <c r="D3" s="1598"/>
      <c r="E3" s="1598"/>
      <c r="F3" s="1598"/>
      <c r="G3" s="1598"/>
    </row>
    <row r="4" spans="1:11" ht="15" x14ac:dyDescent="0.25">
      <c r="A4" s="1598" t="s">
        <v>3</v>
      </c>
      <c r="B4" s="1598"/>
      <c r="C4" s="1598"/>
      <c r="D4" s="1598"/>
      <c r="E4" s="1598"/>
      <c r="F4" s="1598"/>
      <c r="G4" s="1598"/>
    </row>
    <row r="6" spans="1:11" x14ac:dyDescent="0.2">
      <c r="J6" s="325"/>
    </row>
    <row r="7" spans="1:11" ht="13.5" thickBot="1" x14ac:dyDescent="0.25">
      <c r="C7" s="89"/>
      <c r="D7" s="90"/>
      <c r="E7" s="91">
        <v>2018</v>
      </c>
      <c r="F7" s="92"/>
      <c r="G7" s="319">
        <v>2017</v>
      </c>
      <c r="H7" s="93"/>
      <c r="I7" s="94"/>
      <c r="J7" s="325"/>
    </row>
    <row r="8" spans="1:11" x14ac:dyDescent="0.2">
      <c r="C8" s="89"/>
      <c r="D8" s="90"/>
      <c r="E8" s="95"/>
      <c r="F8" s="95"/>
      <c r="G8" s="320"/>
      <c r="H8" s="95"/>
      <c r="I8" s="94"/>
      <c r="J8" s="325"/>
    </row>
    <row r="9" spans="1:11" x14ac:dyDescent="0.2">
      <c r="A9" s="96" t="s">
        <v>93</v>
      </c>
      <c r="B9" s="96"/>
      <c r="C9" s="328"/>
      <c r="D9" s="97"/>
      <c r="E9" s="321"/>
      <c r="F9" s="321"/>
      <c r="G9" s="321"/>
      <c r="H9" s="98"/>
      <c r="I9" s="94"/>
    </row>
    <row r="10" spans="1:11" s="99" customFormat="1" x14ac:dyDescent="0.2">
      <c r="A10" s="329"/>
      <c r="B10" s="329"/>
      <c r="C10" s="100"/>
      <c r="D10" s="330"/>
      <c r="E10" s="322"/>
      <c r="F10" s="322"/>
      <c r="G10" s="322"/>
      <c r="H10" s="101"/>
      <c r="I10" s="102"/>
    </row>
    <row r="11" spans="1:11" ht="13.5" thickBot="1" x14ac:dyDescent="0.25">
      <c r="A11" s="96" t="s">
        <v>5185</v>
      </c>
      <c r="B11" s="103"/>
      <c r="C11" s="331"/>
      <c r="D11" s="1440" t="s">
        <v>3589</v>
      </c>
      <c r="E11" s="323">
        <v>12384129128.93</v>
      </c>
      <c r="F11" s="325"/>
      <c r="G11" s="323">
        <v>86976230408.110001</v>
      </c>
      <c r="H11" s="104"/>
      <c r="I11" s="94"/>
    </row>
    <row r="12" spans="1:11" ht="13.5" thickTop="1" x14ac:dyDescent="0.2">
      <c r="C12" s="332"/>
      <c r="D12" s="333"/>
      <c r="E12" s="321"/>
      <c r="F12" s="321"/>
      <c r="G12" s="321"/>
      <c r="H12" s="98"/>
      <c r="I12" s="105"/>
      <c r="J12" s="94"/>
    </row>
    <row r="13" spans="1:11" x14ac:dyDescent="0.2">
      <c r="A13" s="96" t="s">
        <v>94</v>
      </c>
      <c r="B13" s="96"/>
      <c r="C13" s="332"/>
      <c r="D13" s="334"/>
      <c r="E13" s="321"/>
      <c r="F13" s="321"/>
      <c r="G13" s="321"/>
      <c r="H13" s="98"/>
      <c r="I13" s="105"/>
    </row>
    <row r="14" spans="1:11" x14ac:dyDescent="0.2">
      <c r="C14" s="332"/>
      <c r="D14" s="333"/>
      <c r="E14" s="321"/>
      <c r="F14" s="321"/>
      <c r="G14" s="321"/>
      <c r="H14" s="98"/>
      <c r="I14" s="337"/>
    </row>
    <row r="15" spans="1:11" x14ac:dyDescent="0.2">
      <c r="A15" s="96" t="s">
        <v>95</v>
      </c>
      <c r="B15" s="96"/>
      <c r="C15" s="332"/>
      <c r="D15" s="334"/>
      <c r="E15" s="321"/>
      <c r="F15" s="321"/>
      <c r="G15" s="321"/>
      <c r="H15" s="98"/>
      <c r="I15" s="337"/>
    </row>
    <row r="16" spans="1:11" x14ac:dyDescent="0.2">
      <c r="A16" s="3" t="s">
        <v>96</v>
      </c>
      <c r="C16" s="332"/>
      <c r="D16" s="333"/>
      <c r="E16" s="321">
        <f>+K21</f>
        <v>9355988985.5200024</v>
      </c>
      <c r="F16" s="321"/>
      <c r="G16" s="321">
        <f>+L21</f>
        <v>8827379219.2799988</v>
      </c>
      <c r="H16" s="106"/>
      <c r="I16" s="338">
        <f>E16-K16</f>
        <v>0</v>
      </c>
      <c r="K16" s="337">
        <f>+K21</f>
        <v>9355988985.5200024</v>
      </c>
    </row>
    <row r="17" spans="1:14" x14ac:dyDescent="0.2">
      <c r="A17" s="3" t="s">
        <v>97</v>
      </c>
      <c r="C17" s="332"/>
      <c r="D17" s="333"/>
      <c r="E17" s="321">
        <f>-+EST_SIT_FIN_COMP!O14+EST_SIT_FIN_COMP!M17</f>
        <v>-1889111165.76</v>
      </c>
      <c r="F17" s="321"/>
      <c r="G17" s="321">
        <v>1029678573.95</v>
      </c>
      <c r="H17" s="106"/>
      <c r="I17" s="337"/>
      <c r="J17" s="339" t="s">
        <v>96</v>
      </c>
      <c r="K17" s="131">
        <v>2018</v>
      </c>
      <c r="L17" s="131">
        <v>2017</v>
      </c>
    </row>
    <row r="18" spans="1:14" x14ac:dyDescent="0.2">
      <c r="A18" s="3" t="s">
        <v>98</v>
      </c>
      <c r="C18" s="332"/>
      <c r="D18" s="333"/>
      <c r="E18" s="321">
        <f>EST_SIT_FIN_COMP!M21</f>
        <v>4700000</v>
      </c>
      <c r="F18" s="321"/>
      <c r="G18" s="321">
        <v>-25709000</v>
      </c>
      <c r="H18" s="106"/>
      <c r="I18" s="337"/>
      <c r="J18" s="107" t="s">
        <v>3553</v>
      </c>
      <c r="K18" s="108">
        <f>+EST_SIT_FIN_COMP!M50</f>
        <v>7868617706.1500015</v>
      </c>
      <c r="L18" s="108">
        <v>7566030599.9499998</v>
      </c>
    </row>
    <row r="19" spans="1:14" x14ac:dyDescent="0.2">
      <c r="A19" s="133" t="s">
        <v>5063</v>
      </c>
      <c r="C19" s="332"/>
      <c r="D19" s="333"/>
      <c r="E19" s="321">
        <v>-86976230408.110001</v>
      </c>
      <c r="F19" s="321"/>
      <c r="G19" s="321">
        <v>-71768673404.990005</v>
      </c>
      <c r="H19" s="106"/>
      <c r="I19" s="337"/>
      <c r="J19" s="107" t="s">
        <v>3554</v>
      </c>
      <c r="K19" s="108">
        <f>+EST_SIT_FIN_COMP!M53</f>
        <v>264399121.44000006</v>
      </c>
      <c r="L19" s="108">
        <v>217464527.28999999</v>
      </c>
    </row>
    <row r="20" spans="1:14" x14ac:dyDescent="0.2">
      <c r="A20" s="411" t="s">
        <v>5186</v>
      </c>
      <c r="C20" s="332"/>
      <c r="D20" s="333"/>
      <c r="E20" s="321">
        <v>90128523502.059998</v>
      </c>
      <c r="F20" s="321"/>
      <c r="G20" s="321">
        <v>-1517998438.3399999</v>
      </c>
      <c r="H20" s="106"/>
      <c r="I20" s="340">
        <f>+E21-K33</f>
        <v>0</v>
      </c>
      <c r="J20" s="107" t="s">
        <v>3555</v>
      </c>
      <c r="K20" s="109">
        <f>+EST_SIT_FIN_COMP!M57</f>
        <v>1222972157.9300003</v>
      </c>
      <c r="L20" s="109">
        <v>1043884092.04</v>
      </c>
    </row>
    <row r="21" spans="1:14" x14ac:dyDescent="0.2">
      <c r="A21" s="133" t="s">
        <v>5064</v>
      </c>
      <c r="C21" s="332"/>
      <c r="D21" s="333"/>
      <c r="E21" s="321">
        <f>+K33</f>
        <v>1991138930.27</v>
      </c>
      <c r="F21" s="321"/>
      <c r="G21" s="321">
        <v>0</v>
      </c>
      <c r="H21" s="106"/>
      <c r="I21" s="337"/>
      <c r="K21" s="94">
        <f>SUM(K18:K20)</f>
        <v>9355988985.5200024</v>
      </c>
      <c r="L21" s="94">
        <v>8827379219.2799988</v>
      </c>
    </row>
    <row r="22" spans="1:14" s="96" customFormat="1" x14ac:dyDescent="0.2">
      <c r="A22" s="3" t="s">
        <v>43</v>
      </c>
      <c r="B22" s="3"/>
      <c r="C22" s="332"/>
      <c r="D22" s="333"/>
      <c r="E22" s="321">
        <f>+EST_SIT_FIN_COMP!M106</f>
        <v>19768555768.839996</v>
      </c>
      <c r="F22" s="321"/>
      <c r="G22" s="321">
        <v>8813592577.7800007</v>
      </c>
      <c r="H22" s="106"/>
      <c r="I22" s="341"/>
      <c r="L22" s="268"/>
    </row>
    <row r="23" spans="1:14" ht="13.5" thickBot="1" x14ac:dyDescent="0.25">
      <c r="A23" s="96" t="s">
        <v>99</v>
      </c>
      <c r="B23" s="96"/>
      <c r="C23" s="331"/>
      <c r="D23" s="334"/>
      <c r="E23" s="324">
        <f>SUM(E16:E22)</f>
        <v>32383565612.819988</v>
      </c>
      <c r="F23" s="325"/>
      <c r="G23" s="324">
        <f>SUM(G16:G22)</f>
        <v>-54641730472.320007</v>
      </c>
      <c r="H23" s="106"/>
      <c r="I23" s="341"/>
      <c r="J23" s="96"/>
      <c r="K23" s="96"/>
      <c r="L23" s="268"/>
    </row>
    <row r="24" spans="1:14" ht="13.5" thickTop="1" x14ac:dyDescent="0.2">
      <c r="A24" s="96"/>
      <c r="B24" s="96"/>
      <c r="C24" s="331"/>
      <c r="D24" s="334"/>
      <c r="E24" s="325"/>
      <c r="F24" s="325"/>
      <c r="G24" s="325"/>
      <c r="H24" s="104"/>
      <c r="I24" s="337"/>
      <c r="K24" s="342"/>
    </row>
    <row r="25" spans="1:14" x14ac:dyDescent="0.2">
      <c r="A25" s="96" t="s">
        <v>3548</v>
      </c>
      <c r="B25" s="96"/>
      <c r="C25" s="332"/>
      <c r="D25" s="334"/>
      <c r="E25" s="326"/>
      <c r="F25" s="326"/>
      <c r="G25" s="326"/>
      <c r="H25" s="110"/>
      <c r="I25" s="337"/>
      <c r="J25" s="343" t="s">
        <v>100</v>
      </c>
      <c r="K25" s="131">
        <v>2018</v>
      </c>
      <c r="L25" s="131">
        <v>2017</v>
      </c>
    </row>
    <row r="26" spans="1:14" x14ac:dyDescent="0.2">
      <c r="A26" s="133" t="s">
        <v>5104</v>
      </c>
      <c r="C26" s="332"/>
      <c r="D26" s="333"/>
      <c r="E26" s="326">
        <f>+EST_SIT_FIN_COMP!O13</f>
        <v>708581531.80000019</v>
      </c>
      <c r="F26" s="326"/>
      <c r="G26" s="326">
        <v>-703171896.61000001</v>
      </c>
      <c r="H26" s="110"/>
      <c r="I26" s="337"/>
      <c r="J26" s="107" t="s">
        <v>3556</v>
      </c>
      <c r="K26" s="321">
        <f>+EST_SIT_FIN_COMP!M101</f>
        <v>127890715.16000009</v>
      </c>
      <c r="L26" s="321">
        <v>88940784.469999999</v>
      </c>
    </row>
    <row r="27" spans="1:14" x14ac:dyDescent="0.2">
      <c r="A27" s="133" t="s">
        <v>5099</v>
      </c>
      <c r="C27" s="332"/>
      <c r="D27" s="333"/>
      <c r="E27" s="326">
        <f>-EST_SIT_FIN_COMP!M61</f>
        <v>-3339713260.8899999</v>
      </c>
      <c r="F27" s="326"/>
      <c r="G27" s="326">
        <v>0</v>
      </c>
      <c r="H27" s="110"/>
      <c r="I27" s="337"/>
      <c r="J27" s="107" t="s">
        <v>102</v>
      </c>
      <c r="K27" s="321">
        <f>-EST_SIT_FIN_COMP!M102</f>
        <v>-6939401.2800000012</v>
      </c>
      <c r="L27" s="321">
        <v>-11630174.630000001</v>
      </c>
      <c r="N27" s="94"/>
    </row>
    <row r="28" spans="1:14" x14ac:dyDescent="0.2">
      <c r="A28" s="3" t="s">
        <v>101</v>
      </c>
      <c r="C28" s="332"/>
      <c r="D28" s="333"/>
      <c r="E28" s="326">
        <v>0</v>
      </c>
      <c r="F28" s="326"/>
      <c r="G28" s="326">
        <v>580151838.58000004</v>
      </c>
      <c r="H28" s="110"/>
      <c r="I28" s="337"/>
      <c r="J28" s="107" t="s">
        <v>3557</v>
      </c>
      <c r="K28" s="321">
        <f>+-EST_SIT_FIN_COMP!M105</f>
        <v>-4700000</v>
      </c>
      <c r="L28" s="321">
        <v>25709000</v>
      </c>
      <c r="N28" s="94"/>
    </row>
    <row r="29" spans="1:14" x14ac:dyDescent="0.2">
      <c r="A29" s="133" t="s">
        <v>5101</v>
      </c>
      <c r="C29" s="332"/>
      <c r="D29" s="333"/>
      <c r="E29" s="326">
        <f>-+EST_SIT_FIN_COMP!O80</f>
        <v>-105899712.19999999</v>
      </c>
      <c r="F29" s="326"/>
      <c r="G29" s="326">
        <v>4156858.04</v>
      </c>
      <c r="H29" s="110"/>
      <c r="I29" s="337"/>
      <c r="J29" s="107" t="s">
        <v>3558</v>
      </c>
      <c r="K29" s="321">
        <f>+EST_SIT_FIN_COMP!O104</f>
        <v>1896050567.04</v>
      </c>
      <c r="L29" s="321">
        <v>-1018048399.3200001</v>
      </c>
      <c r="N29" s="94"/>
    </row>
    <row r="30" spans="1:14" x14ac:dyDescent="0.2">
      <c r="A30" s="3" t="s">
        <v>31</v>
      </c>
      <c r="C30" s="332"/>
      <c r="D30" s="333"/>
      <c r="E30" s="326">
        <f>+EST_SIT_FIN_COMP!M82</f>
        <v>727724684.11000061</v>
      </c>
      <c r="F30" s="326"/>
      <c r="G30" s="326">
        <v>677643330.16999996</v>
      </c>
      <c r="H30" s="98"/>
      <c r="I30" s="337"/>
      <c r="J30" s="107" t="s">
        <v>104</v>
      </c>
      <c r="K30" s="321">
        <v>0</v>
      </c>
      <c r="L30" s="321">
        <v>-599843244.26999998</v>
      </c>
    </row>
    <row r="31" spans="1:14" x14ac:dyDescent="0.2">
      <c r="A31" s="3" t="s">
        <v>32</v>
      </c>
      <c r="C31" s="332"/>
      <c r="D31" s="333"/>
      <c r="E31" s="321">
        <f>+-EST_SIT_FIN_COMP!O83</f>
        <v>-485608689.63999987</v>
      </c>
      <c r="F31" s="321"/>
      <c r="G31" s="321">
        <v>82487110.730000004</v>
      </c>
      <c r="H31" s="98"/>
      <c r="I31" s="344"/>
      <c r="J31" s="107" t="s">
        <v>3559</v>
      </c>
      <c r="K31" s="321">
        <f>-EST_SIT_FIN_COMP!O107</f>
        <v>-27731820.650000036</v>
      </c>
      <c r="L31" s="321">
        <v>-9713894.5899999999</v>
      </c>
    </row>
    <row r="32" spans="1:14" x14ac:dyDescent="0.2">
      <c r="A32" s="3" t="s">
        <v>10</v>
      </c>
      <c r="C32" s="332"/>
      <c r="D32" s="333"/>
      <c r="E32" s="321">
        <f>+-EST_SIT_FIN_COMP!M23</f>
        <v>-247653017.16000009</v>
      </c>
      <c r="F32" s="321"/>
      <c r="G32" s="321">
        <v>-695859.38</v>
      </c>
      <c r="H32" s="98"/>
      <c r="I32" s="344"/>
      <c r="J32" s="107" t="s">
        <v>103</v>
      </c>
      <c r="K32" s="345">
        <f>+EST_SIT_FIN_COMP!M108</f>
        <v>6568870</v>
      </c>
      <c r="L32" s="345">
        <v>6587490</v>
      </c>
    </row>
    <row r="33" spans="1:13" x14ac:dyDescent="0.2">
      <c r="A33" s="133" t="s">
        <v>3551</v>
      </c>
      <c r="C33" s="332"/>
      <c r="D33" s="333"/>
      <c r="E33" s="321">
        <f>+-EST_SIT_FIN_COMP!M16</f>
        <v>-127890715.16000009</v>
      </c>
      <c r="F33" s="321"/>
      <c r="G33" s="321">
        <v>-88940784.469999999</v>
      </c>
      <c r="H33" s="106"/>
      <c r="I33" s="344"/>
      <c r="J33" s="111" t="s">
        <v>106</v>
      </c>
      <c r="K33" s="346">
        <f>SUM(K26:K32)</f>
        <v>1991138930.27</v>
      </c>
      <c r="L33" s="346">
        <v>-1517998438.3399999</v>
      </c>
    </row>
    <row r="34" spans="1:13" x14ac:dyDescent="0.2">
      <c r="A34" s="3" t="s">
        <v>105</v>
      </c>
      <c r="C34" s="332"/>
      <c r="D34" s="333"/>
      <c r="E34" s="321">
        <f>+EST_SIT_FIN_COMP!O20+-EST_SIT_FIN_COMP!M19</f>
        <v>-141432264.68999994</v>
      </c>
      <c r="F34" s="321"/>
      <c r="G34" s="321">
        <v>968141822.1400001</v>
      </c>
      <c r="H34" s="98"/>
      <c r="I34" s="344"/>
      <c r="M34" s="96"/>
    </row>
    <row r="35" spans="1:13" s="96" customFormat="1" x14ac:dyDescent="0.2">
      <c r="A35" s="3" t="s">
        <v>107</v>
      </c>
      <c r="B35" s="3"/>
      <c r="C35" s="332"/>
      <c r="D35" s="333"/>
      <c r="E35" s="321">
        <f>+EST_SIT_FIN_COMP!M81</f>
        <v>628561180.82999992</v>
      </c>
      <c r="F35" s="321"/>
      <c r="G35" s="321">
        <v>302925255.00999999</v>
      </c>
      <c r="H35" s="104"/>
      <c r="M35" s="3"/>
    </row>
    <row r="36" spans="1:13" ht="13.5" thickBot="1" x14ac:dyDescent="0.25">
      <c r="A36" s="96" t="s">
        <v>3549</v>
      </c>
      <c r="B36" s="96"/>
      <c r="C36" s="331"/>
      <c r="D36" s="334"/>
      <c r="E36" s="324">
        <f>SUM(E26:E35)</f>
        <v>-2383330262.9999986</v>
      </c>
      <c r="F36" s="325"/>
      <c r="G36" s="324">
        <f>SUM(G26:G35)</f>
        <v>1822697674.21</v>
      </c>
      <c r="H36" s="96"/>
      <c r="I36" s="347"/>
    </row>
    <row r="37" spans="1:13" ht="13.5" thickTop="1" x14ac:dyDescent="0.2">
      <c r="A37" s="96"/>
      <c r="B37" s="96"/>
      <c r="C37" s="96"/>
      <c r="D37" s="96"/>
      <c r="E37" s="327"/>
      <c r="F37" s="96"/>
      <c r="G37" s="96"/>
      <c r="H37" s="104"/>
      <c r="I37" s="344"/>
    </row>
    <row r="38" spans="1:13" ht="13.5" thickBot="1" x14ac:dyDescent="0.25">
      <c r="A38" s="96" t="s">
        <v>3550</v>
      </c>
      <c r="B38" s="96"/>
      <c r="C38" s="335"/>
      <c r="D38" s="334"/>
      <c r="E38" s="324">
        <f>+E11+E23+E36</f>
        <v>42384364478.749985</v>
      </c>
      <c r="F38" s="325"/>
      <c r="G38" s="324">
        <f>+G11+G23+G36</f>
        <v>34157197609.999992</v>
      </c>
      <c r="H38" s="98"/>
      <c r="I38" s="344"/>
      <c r="J38" s="348" t="s">
        <v>108</v>
      </c>
      <c r="K38" s="131">
        <v>2018</v>
      </c>
      <c r="L38" s="131">
        <v>2017</v>
      </c>
    </row>
    <row r="39" spans="1:13" ht="13.5" thickTop="1" x14ac:dyDescent="0.2">
      <c r="D39" s="333"/>
      <c r="E39" s="321"/>
      <c r="F39" s="321"/>
      <c r="G39" s="321"/>
      <c r="H39" s="98"/>
      <c r="I39" s="349"/>
      <c r="J39" s="107" t="s">
        <v>109</v>
      </c>
      <c r="K39" s="321">
        <f>+EST_SIT_FIN_COMP!M49</f>
        <v>12998872724.969986</v>
      </c>
      <c r="L39" s="321">
        <v>10905535970.790001</v>
      </c>
    </row>
    <row r="40" spans="1:13" x14ac:dyDescent="0.2">
      <c r="A40" s="96" t="s">
        <v>110</v>
      </c>
      <c r="B40" s="96"/>
      <c r="C40" s="328"/>
      <c r="D40" s="334"/>
      <c r="E40" s="321"/>
      <c r="F40" s="321"/>
      <c r="G40" s="321"/>
      <c r="H40" s="98"/>
      <c r="I40" s="337"/>
      <c r="J40" s="107" t="s">
        <v>111</v>
      </c>
      <c r="K40" s="321">
        <f>+EST_SIT_FIN_COMP!M52</f>
        <v>334653580.19999981</v>
      </c>
      <c r="L40" s="321">
        <v>116225741.05</v>
      </c>
    </row>
    <row r="41" spans="1:13" x14ac:dyDescent="0.2">
      <c r="A41" s="96"/>
      <c r="B41" s="96"/>
      <c r="C41" s="328"/>
      <c r="D41" s="334"/>
      <c r="E41" s="321"/>
      <c r="F41" s="321"/>
      <c r="G41" s="321"/>
      <c r="H41" s="98"/>
      <c r="I41" s="350"/>
      <c r="J41" s="107" t="s">
        <v>112</v>
      </c>
      <c r="K41" s="321">
        <f>+EST_SIT_FIN_COMP!M56</f>
        <v>50497136680.080002</v>
      </c>
      <c r="L41" s="321">
        <v>5506715579.0600004</v>
      </c>
      <c r="M41" s="96"/>
    </row>
    <row r="42" spans="1:13" s="96" customFormat="1" x14ac:dyDescent="0.2">
      <c r="A42" s="3" t="s">
        <v>113</v>
      </c>
      <c r="B42" s="3"/>
      <c r="C42" s="332"/>
      <c r="D42" s="333"/>
      <c r="E42" s="321">
        <f>+K44</f>
        <v>72112299174.329987</v>
      </c>
      <c r="F42" s="321"/>
      <c r="G42" s="321">
        <f>+L44</f>
        <v>20898377672.5</v>
      </c>
      <c r="H42" s="98"/>
      <c r="J42" s="107" t="s">
        <v>114</v>
      </c>
      <c r="K42" s="321">
        <f>+EST_SIT_FIN_COMP!M59</f>
        <v>270179879.97999954</v>
      </c>
      <c r="L42" s="321">
        <v>0</v>
      </c>
    </row>
    <row r="43" spans="1:13" x14ac:dyDescent="0.2">
      <c r="A43" s="133" t="s">
        <v>5096</v>
      </c>
      <c r="E43" s="87">
        <v>93924290582.320007</v>
      </c>
      <c r="G43" s="87">
        <v>0</v>
      </c>
      <c r="H43" s="104"/>
      <c r="I43" s="96"/>
      <c r="J43" s="107" t="s">
        <v>116</v>
      </c>
      <c r="K43" s="345">
        <f>+EST_SIT_FIN_COMP!M60</f>
        <v>8011456309.0999994</v>
      </c>
      <c r="L43" s="345">
        <v>4369900381.6000004</v>
      </c>
    </row>
    <row r="44" spans="1:13" x14ac:dyDescent="0.2">
      <c r="A44" s="133" t="s">
        <v>5100</v>
      </c>
      <c r="C44" s="328"/>
      <c r="D44" s="333"/>
      <c r="E44" s="321">
        <v>7359928302.6599998</v>
      </c>
      <c r="F44" s="321"/>
      <c r="G44" s="321">
        <v>0</v>
      </c>
      <c r="H44" s="104"/>
      <c r="I44" s="96"/>
      <c r="J44" s="96"/>
      <c r="K44" s="268">
        <f>SUM(K39:K43)</f>
        <v>72112299174.329987</v>
      </c>
      <c r="L44" s="268">
        <v>20898377672.5</v>
      </c>
    </row>
    <row r="45" spans="1:13" x14ac:dyDescent="0.2">
      <c r="A45" s="3" t="s">
        <v>115</v>
      </c>
      <c r="C45" s="328"/>
      <c r="D45" s="333"/>
      <c r="E45" s="321">
        <f>+EST_SIT_FIN_COMP!M68</f>
        <v>6568870</v>
      </c>
      <c r="F45" s="321"/>
      <c r="G45" s="321">
        <v>6587490</v>
      </c>
      <c r="H45" s="104"/>
      <c r="I45" s="134">
        <f>+E43+E44</f>
        <v>101284218884.98001</v>
      </c>
      <c r="J45" s="96"/>
      <c r="K45" s="96"/>
      <c r="L45" s="96"/>
    </row>
    <row r="46" spans="1:13" x14ac:dyDescent="0.2">
      <c r="A46" s="3" t="s">
        <v>19</v>
      </c>
      <c r="C46" s="328"/>
      <c r="D46" s="333"/>
      <c r="E46" s="321">
        <f>+K51</f>
        <v>-76340466.149999902</v>
      </c>
      <c r="F46" s="321"/>
      <c r="G46" s="321">
        <f>+L51</f>
        <v>-48289369.219999969</v>
      </c>
      <c r="H46" s="98"/>
      <c r="I46" s="96"/>
      <c r="J46" s="351" t="s">
        <v>19</v>
      </c>
      <c r="K46" s="131">
        <v>2018</v>
      </c>
      <c r="L46" s="131">
        <v>2017</v>
      </c>
    </row>
    <row r="47" spans="1:13" ht="13.5" thickBot="1" x14ac:dyDescent="0.25">
      <c r="A47" s="96" t="s">
        <v>117</v>
      </c>
      <c r="B47" s="96"/>
      <c r="C47" s="335"/>
      <c r="D47" s="334"/>
      <c r="E47" s="324">
        <f>SUM(E42:E46)</f>
        <v>173326746463.16</v>
      </c>
      <c r="F47" s="325"/>
      <c r="G47" s="324">
        <f>SUM(G42:G46)</f>
        <v>20856675793.279999</v>
      </c>
      <c r="H47" s="104"/>
      <c r="I47" s="96"/>
      <c r="J47" s="3" t="s">
        <v>119</v>
      </c>
      <c r="K47" s="321">
        <f>+EST_SIT_FIN_COMP!M67</f>
        <v>6913160.5</v>
      </c>
      <c r="L47" s="321">
        <v>6001590</v>
      </c>
    </row>
    <row r="48" spans="1:13" ht="13.5" thickTop="1" x14ac:dyDescent="0.2">
      <c r="A48" s="96"/>
      <c r="B48" s="96"/>
      <c r="C48" s="335"/>
      <c r="D48" s="334"/>
      <c r="E48" s="325"/>
      <c r="F48" s="325"/>
      <c r="G48" s="325"/>
      <c r="H48" s="104"/>
      <c r="J48" s="86" t="s">
        <v>120</v>
      </c>
      <c r="K48" s="321">
        <f>+EST_SIT_FIN_COMP!M69</f>
        <v>55010465.5</v>
      </c>
      <c r="L48" s="321">
        <v>207623758.24000001</v>
      </c>
      <c r="M48" s="96"/>
    </row>
    <row r="49" spans="1:14" s="96" customFormat="1" x14ac:dyDescent="0.2">
      <c r="A49" s="96" t="s">
        <v>118</v>
      </c>
      <c r="C49" s="335"/>
      <c r="D49" s="334"/>
      <c r="E49" s="325"/>
      <c r="F49" s="325"/>
      <c r="G49" s="325"/>
      <c r="H49" s="98"/>
      <c r="I49" s="352"/>
      <c r="J49" s="86" t="s">
        <v>121</v>
      </c>
      <c r="K49" s="321">
        <f>-EST_SIT_FIN_COMP!M70</f>
        <v>-115611820.8499999</v>
      </c>
      <c r="L49" s="321">
        <v>-305084632.45999998</v>
      </c>
      <c r="M49" s="3"/>
    </row>
    <row r="50" spans="1:14" x14ac:dyDescent="0.2">
      <c r="A50" s="96"/>
      <c r="B50" s="96"/>
      <c r="C50" s="335"/>
      <c r="D50" s="334"/>
      <c r="E50" s="325"/>
      <c r="F50" s="325"/>
      <c r="G50" s="325"/>
      <c r="H50" s="104"/>
      <c r="J50" s="3" t="s">
        <v>3560</v>
      </c>
      <c r="K50" s="345">
        <f>-+EST_SIT_FIN_COMP!O72</f>
        <v>-22652271.300000001</v>
      </c>
      <c r="L50" s="345">
        <v>43169915</v>
      </c>
      <c r="M50" s="96"/>
    </row>
    <row r="51" spans="1:14" s="96" customFormat="1" x14ac:dyDescent="0.2">
      <c r="A51" s="411" t="s">
        <v>5164</v>
      </c>
      <c r="B51" s="411"/>
      <c r="C51" s="1457"/>
      <c r="D51" s="527"/>
      <c r="E51" s="1458">
        <v>46646567926.560005</v>
      </c>
      <c r="F51" s="1458"/>
      <c r="G51" s="1458">
        <v>3522937024.6100001</v>
      </c>
      <c r="H51" s="104"/>
      <c r="J51" s="3"/>
      <c r="K51" s="268">
        <f>+K47+K48+K49+K50</f>
        <v>-76340466.149999902</v>
      </c>
      <c r="L51" s="268">
        <v>-48289369.219999969</v>
      </c>
      <c r="M51" s="3"/>
    </row>
    <row r="52" spans="1:14" x14ac:dyDescent="0.2">
      <c r="A52" s="411" t="s">
        <v>5165</v>
      </c>
      <c r="B52" s="411"/>
      <c r="C52" s="1457"/>
      <c r="D52" s="527"/>
      <c r="E52" s="1458">
        <v>-551580744.97000003</v>
      </c>
      <c r="F52" s="1458"/>
      <c r="G52" s="1458">
        <v>-362992023.37</v>
      </c>
      <c r="H52" s="104"/>
      <c r="I52" s="353"/>
      <c r="J52" s="268"/>
      <c r="K52" s="96"/>
      <c r="L52" s="96"/>
      <c r="M52" s="96"/>
    </row>
    <row r="53" spans="1:14" s="96" customFormat="1" ht="13.5" thickBot="1" x14ac:dyDescent="0.25">
      <c r="A53" s="96" t="s">
        <v>122</v>
      </c>
      <c r="C53" s="335"/>
      <c r="D53" s="334"/>
      <c r="E53" s="324">
        <f>SUM(E51:E52)</f>
        <v>46094987181.590004</v>
      </c>
      <c r="F53" s="325"/>
      <c r="G53" s="324">
        <f>SUM(G51:G52)</f>
        <v>3159945001.2400002</v>
      </c>
      <c r="H53" s="98"/>
      <c r="I53" s="354"/>
      <c r="J53" s="358" t="s">
        <v>123</v>
      </c>
      <c r="K53" s="131">
        <v>2018</v>
      </c>
      <c r="L53" s="131">
        <v>2017</v>
      </c>
      <c r="M53" s="131">
        <v>2016</v>
      </c>
    </row>
    <row r="54" spans="1:14" s="86" customFormat="1" ht="13.5" thickTop="1" x14ac:dyDescent="0.2">
      <c r="A54" s="96"/>
      <c r="B54" s="96"/>
      <c r="C54" s="335"/>
      <c r="D54" s="334"/>
      <c r="E54" s="325"/>
      <c r="F54" s="325"/>
      <c r="G54" s="325"/>
      <c r="H54" s="104"/>
      <c r="J54" s="3" t="s">
        <v>123</v>
      </c>
      <c r="K54" s="336">
        <f>+EST_SIT_FIN_COMP!G10</f>
        <v>1334151335.96</v>
      </c>
      <c r="L54" s="336">
        <v>1328175726.24</v>
      </c>
      <c r="M54" s="336">
        <v>1228468850.02</v>
      </c>
      <c r="N54" s="87">
        <f>+'Estado de Situación'!F12</f>
        <v>1328175726.24</v>
      </c>
    </row>
    <row r="55" spans="1:14" x14ac:dyDescent="0.2">
      <c r="C55" s="328"/>
      <c r="D55" s="333"/>
      <c r="E55" s="321"/>
      <c r="F55" s="321"/>
      <c r="G55" s="321"/>
      <c r="H55" s="98"/>
      <c r="I55" s="355"/>
      <c r="J55" s="3" t="s">
        <v>124</v>
      </c>
      <c r="K55" s="336">
        <f>+EST_SIT_FIN_COMP!G11</f>
        <v>10821801719.85</v>
      </c>
      <c r="L55" s="336">
        <v>2970592718.5599999</v>
      </c>
      <c r="M55" s="336">
        <v>4313836549.2799997</v>
      </c>
      <c r="N55" s="94">
        <f>+'Estado de Situación'!F13</f>
        <v>2970592718.5599999</v>
      </c>
    </row>
    <row r="56" spans="1:14" x14ac:dyDescent="0.2">
      <c r="A56" s="96" t="s">
        <v>3552</v>
      </c>
      <c r="B56" s="96"/>
      <c r="C56" s="335"/>
      <c r="D56" s="334"/>
      <c r="E56" s="325">
        <f>+E38-E47+E53</f>
        <v>-84847394802.820007</v>
      </c>
      <c r="F56" s="325"/>
      <c r="G56" s="325">
        <f>+G38-G47+G53</f>
        <v>16460466817.959993</v>
      </c>
      <c r="H56" s="104"/>
      <c r="I56" s="355"/>
      <c r="J56" s="133" t="s">
        <v>3561</v>
      </c>
      <c r="K56" s="336">
        <v>0</v>
      </c>
      <c r="L56" s="336">
        <v>82014456578.589996</v>
      </c>
      <c r="M56" s="336">
        <v>0</v>
      </c>
      <c r="N56" s="94"/>
    </row>
    <row r="57" spans="1:14" x14ac:dyDescent="0.2">
      <c r="C57" s="328"/>
      <c r="D57" s="333"/>
      <c r="E57" s="321"/>
      <c r="F57" s="321"/>
      <c r="G57" s="321"/>
      <c r="H57" s="98"/>
      <c r="I57" s="355"/>
      <c r="J57" s="133" t="s">
        <v>3562</v>
      </c>
      <c r="K57" s="356">
        <v>0</v>
      </c>
      <c r="L57" s="356">
        <v>9413734595.3799992</v>
      </c>
      <c r="M57" s="356">
        <v>0</v>
      </c>
    </row>
    <row r="58" spans="1:14" x14ac:dyDescent="0.2">
      <c r="A58" s="96" t="s">
        <v>3564</v>
      </c>
      <c r="B58" s="96"/>
      <c r="C58" s="335"/>
      <c r="D58" s="334"/>
      <c r="E58" s="325">
        <f>+G60</f>
        <v>97003347858.62999</v>
      </c>
      <c r="F58" s="325"/>
      <c r="G58" s="325">
        <f>1228468850.02+4313836549.28+75000575641.37</f>
        <v>80542881040.669998</v>
      </c>
      <c r="H58" s="98"/>
      <c r="I58" s="355"/>
      <c r="J58" s="86"/>
      <c r="K58" s="357">
        <f>+K54+K55+K56+K57</f>
        <v>12155953055.810001</v>
      </c>
      <c r="L58" s="357">
        <v>97003347858.630005</v>
      </c>
      <c r="M58" s="357">
        <f>SUM(M53:M57)</f>
        <v>5542307415.2999992</v>
      </c>
      <c r="N58" s="94"/>
    </row>
    <row r="59" spans="1:14" x14ac:dyDescent="0.2">
      <c r="C59" s="328"/>
      <c r="D59" s="333"/>
      <c r="E59" s="321"/>
      <c r="F59" s="321"/>
      <c r="G59" s="321"/>
      <c r="I59" s="107"/>
      <c r="J59" s="112"/>
      <c r="K59" s="113">
        <f>+E60</f>
        <v>12155953055.809982</v>
      </c>
      <c r="L59" s="113">
        <f>+G60</f>
        <v>97003347858.62999</v>
      </c>
      <c r="M59" s="113">
        <f>+H62</f>
        <v>0</v>
      </c>
    </row>
    <row r="60" spans="1:14" ht="13.5" thickBot="1" x14ac:dyDescent="0.25">
      <c r="A60" s="96" t="s">
        <v>5040</v>
      </c>
      <c r="B60" s="96"/>
      <c r="C60" s="335"/>
      <c r="D60" s="1455" t="s">
        <v>362</v>
      </c>
      <c r="E60" s="324">
        <f>+E56+E58</f>
        <v>12155953055.809982</v>
      </c>
      <c r="F60" s="325"/>
      <c r="G60" s="324">
        <f>+G56+G58</f>
        <v>97003347858.62999</v>
      </c>
      <c r="I60" s="107"/>
      <c r="J60" s="107"/>
      <c r="K60" s="114">
        <f>+K58-K59</f>
        <v>1.9073486328125E-5</v>
      </c>
      <c r="L60" s="114">
        <f>+L58-L59</f>
        <v>0</v>
      </c>
      <c r="M60" s="114"/>
    </row>
    <row r="61" spans="1:14" ht="6.75" customHeight="1" thickTop="1" x14ac:dyDescent="0.2">
      <c r="A61" s="97"/>
      <c r="B61" s="97"/>
      <c r="C61" s="328"/>
      <c r="D61" s="97"/>
      <c r="E61" s="321"/>
      <c r="F61" s="336"/>
      <c r="G61" s="336"/>
      <c r="I61" s="107"/>
      <c r="J61" s="107"/>
      <c r="K61" s="114"/>
      <c r="L61" s="114"/>
    </row>
    <row r="62" spans="1:14" x14ac:dyDescent="0.2">
      <c r="A62" s="334" t="s">
        <v>51</v>
      </c>
      <c r="B62" s="334"/>
      <c r="C62" s="422"/>
      <c r="D62" s="334"/>
      <c r="E62" s="423"/>
      <c r="F62" s="423"/>
      <c r="G62" s="423"/>
      <c r="J62" s="107"/>
      <c r="K62" s="114"/>
      <c r="L62" s="114"/>
    </row>
    <row r="63" spans="1:14" ht="102" customHeight="1" x14ac:dyDescent="0.2">
      <c r="A63" s="1599" t="s">
        <v>5187</v>
      </c>
      <c r="B63" s="1600"/>
      <c r="C63" s="1600"/>
      <c r="D63" s="1600"/>
      <c r="E63" s="1600"/>
      <c r="F63" s="1600"/>
      <c r="G63" s="1600"/>
      <c r="H63" s="98"/>
    </row>
  </sheetData>
  <mergeCells count="5">
    <mergeCell ref="A4:G4"/>
    <mergeCell ref="A1:G1"/>
    <mergeCell ref="A2:G2"/>
    <mergeCell ref="A3:G3"/>
    <mergeCell ref="A63:G63"/>
  </mergeCells>
  <pageMargins left="0.82677165354330717" right="0.78740157480314965" top="0.59055118110236227" bottom="0.55118110236220474" header="0.51181102362204722" footer="0.35433070866141736"/>
  <pageSetup scale="80" firstPageNumber="0" orientation="portrait" r:id="rId1"/>
  <headerFooter>
    <oddFooter>&amp;C&amp;P</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B1" sqref="B1"/>
    </sheetView>
  </sheetViews>
  <sheetFormatPr baseColWidth="10" defaultColWidth="9.140625" defaultRowHeight="12.75" x14ac:dyDescent="0.2"/>
  <cols>
    <col min="1" max="1025" width="10.855468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E28" sqref="E28"/>
    </sheetView>
  </sheetViews>
  <sheetFormatPr baseColWidth="10" defaultColWidth="9.140625" defaultRowHeight="12.75" x14ac:dyDescent="0.2"/>
  <cols>
    <col min="1" max="1025" width="10.85546875" customWidth="1"/>
  </cols>
  <sheetData/>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33"/>
  <sheetViews>
    <sheetView topLeftCell="A15" zoomScale="90" zoomScaleNormal="90" zoomScalePageLayoutView="90" workbookViewId="0">
      <selection activeCell="F18" sqref="F18"/>
    </sheetView>
  </sheetViews>
  <sheetFormatPr baseColWidth="10" defaultColWidth="11.42578125" defaultRowHeight="14.25" x14ac:dyDescent="0.2"/>
  <cols>
    <col min="1" max="1" width="4.42578125" style="1123" customWidth="1"/>
    <col min="2" max="2" width="11.42578125" style="1123" bestFit="1" customWidth="1"/>
    <col min="3" max="5" width="11.42578125" style="1123" customWidth="1"/>
    <col min="6" max="6" width="33.140625" style="1123" customWidth="1"/>
    <col min="7" max="7" width="8.140625" style="1123" bestFit="1" customWidth="1"/>
    <col min="8" max="8" width="11.85546875" style="1123" customWidth="1"/>
    <col min="9" max="9" width="18.7109375" style="1123" bestFit="1" customWidth="1"/>
    <col min="10" max="10" width="19.85546875" style="1123" bestFit="1" customWidth="1"/>
    <col min="11" max="11" width="13.42578125" style="1123" bestFit="1" customWidth="1"/>
    <col min="12" max="12" width="19.85546875" style="1123" bestFit="1" customWidth="1"/>
    <col min="13" max="13" width="23.42578125" style="1123" bestFit="1" customWidth="1"/>
    <col min="14" max="14" width="16.7109375" style="1123" bestFit="1" customWidth="1"/>
    <col min="15" max="15" width="20.42578125" style="1124" customWidth="1"/>
    <col min="16" max="16" width="26.140625" style="1123" customWidth="1"/>
    <col min="17" max="17" width="11.42578125" style="1123"/>
    <col min="18" max="18" width="33.85546875" style="1123" customWidth="1"/>
    <col min="19" max="19" width="12.42578125" style="1123" customWidth="1"/>
    <col min="20" max="20" width="47.42578125" style="1123" customWidth="1"/>
    <col min="21" max="21" width="50.7109375" style="1123" customWidth="1"/>
    <col min="22" max="22" width="85.140625" style="1123" customWidth="1"/>
    <col min="23" max="23" width="88.28515625" style="1123" customWidth="1"/>
    <col min="24" max="24" width="38.42578125" style="1123" customWidth="1"/>
    <col min="25" max="25" width="41.42578125" style="1123" customWidth="1"/>
    <col min="26" max="26" width="60.42578125" style="1123" customWidth="1"/>
    <col min="27" max="27" width="63.7109375" style="1123" customWidth="1"/>
    <col min="28" max="28" width="71.42578125" style="1123" customWidth="1"/>
    <col min="29" max="29" width="74.42578125" style="1123" customWidth="1"/>
    <col min="30" max="30" width="94.28515625" style="1123" customWidth="1"/>
    <col min="31" max="31" width="97.42578125" style="1123" customWidth="1"/>
    <col min="32" max="32" width="34" style="1123" customWidth="1"/>
    <col min="33" max="33" width="37.140625" style="1123" customWidth="1"/>
    <col min="34" max="34" width="62.140625" style="1123" customWidth="1"/>
    <col min="35" max="35" width="65.28515625" style="1123" customWidth="1"/>
    <col min="36" max="36" width="76.7109375" style="1123" customWidth="1"/>
    <col min="37" max="37" width="79.85546875" style="1123" customWidth="1"/>
    <col min="38" max="38" width="42" style="1123" customWidth="1"/>
    <col min="39" max="39" width="45.140625" style="1123" customWidth="1"/>
    <col min="40" max="40" width="51.28515625" style="1123" customWidth="1"/>
    <col min="41" max="41" width="54.42578125" style="1123" customWidth="1"/>
    <col min="42" max="42" width="32.28515625" style="1123" bestFit="1" customWidth="1"/>
    <col min="43" max="43" width="35.42578125" style="1123" bestFit="1" customWidth="1"/>
    <col min="44" max="44" width="47.85546875" style="1123" bestFit="1" customWidth="1"/>
    <col min="45" max="45" width="51" style="1123" bestFit="1" customWidth="1"/>
    <col min="46" max="46" width="41.140625" style="1123" bestFit="1" customWidth="1"/>
    <col min="47" max="47" width="44.28515625" style="1123" bestFit="1" customWidth="1"/>
    <col min="48" max="48" width="95.140625" style="1123" bestFit="1" customWidth="1"/>
    <col min="49" max="49" width="98.140625" style="1123" bestFit="1" customWidth="1"/>
    <col min="50" max="50" width="48.28515625" style="1123" bestFit="1" customWidth="1"/>
    <col min="51" max="51" width="51.42578125" style="1123" bestFit="1" customWidth="1"/>
    <col min="52" max="52" width="56.28515625" style="1123" bestFit="1" customWidth="1"/>
    <col min="53" max="53" width="59.42578125" style="1123" bestFit="1" customWidth="1"/>
    <col min="54" max="54" width="136.42578125" style="1123" bestFit="1" customWidth="1"/>
    <col min="55" max="55" width="139.7109375" style="1123" bestFit="1" customWidth="1"/>
    <col min="56" max="56" width="33.42578125" style="1123" bestFit="1" customWidth="1"/>
    <col min="57" max="57" width="36.42578125" style="1123" bestFit="1" customWidth="1"/>
    <col min="58" max="58" width="58.85546875" style="1123" bestFit="1" customWidth="1"/>
    <col min="59" max="59" width="62" style="1123" bestFit="1" customWidth="1"/>
    <col min="60" max="60" width="40.42578125" style="1123" bestFit="1" customWidth="1"/>
    <col min="61" max="61" width="43.7109375" style="1123" bestFit="1" customWidth="1"/>
    <col min="62" max="62" width="55.42578125" style="1123" bestFit="1" customWidth="1"/>
    <col min="63" max="63" width="58.7109375" style="1123" bestFit="1" customWidth="1"/>
    <col min="64" max="64" width="37.7109375" style="1123" bestFit="1" customWidth="1"/>
    <col min="65" max="65" width="40.85546875" style="1123" bestFit="1" customWidth="1"/>
    <col min="66" max="66" width="52.140625" style="1123" bestFit="1" customWidth="1"/>
    <col min="67" max="67" width="55.28515625" style="1123" bestFit="1" customWidth="1"/>
    <col min="68" max="68" width="47.28515625" style="1123" bestFit="1" customWidth="1"/>
    <col min="69" max="69" width="50.42578125" style="1123" bestFit="1" customWidth="1"/>
    <col min="70" max="70" width="12.42578125" style="1123" bestFit="1" customWidth="1"/>
    <col min="71" max="16384" width="11.42578125" style="1123"/>
  </cols>
  <sheetData>
    <row r="1" spans="1:16" x14ac:dyDescent="0.2">
      <c r="A1" s="1738" t="s">
        <v>2961</v>
      </c>
      <c r="B1" s="1738"/>
      <c r="C1" s="1738"/>
      <c r="D1" s="1738"/>
      <c r="E1" s="1738"/>
      <c r="F1" s="1738"/>
      <c r="G1" s="1738"/>
      <c r="H1" s="1738"/>
      <c r="I1" s="1738"/>
      <c r="J1" s="1738"/>
      <c r="K1" s="1738"/>
      <c r="L1" s="1738"/>
      <c r="M1" s="1738"/>
      <c r="N1" s="1738"/>
      <c r="O1" s="1738"/>
      <c r="P1" s="1738"/>
    </row>
    <row r="2" spans="1:16" x14ac:dyDescent="0.2">
      <c r="A2" s="1738"/>
      <c r="B2" s="1738"/>
      <c r="C2" s="1738"/>
      <c r="D2" s="1738"/>
      <c r="E2" s="1738"/>
      <c r="F2" s="1738"/>
      <c r="G2" s="1738"/>
      <c r="H2" s="1738"/>
      <c r="I2" s="1738"/>
      <c r="J2" s="1738"/>
      <c r="K2" s="1738"/>
      <c r="L2" s="1738"/>
      <c r="M2" s="1738"/>
      <c r="N2" s="1738"/>
      <c r="O2" s="1738"/>
      <c r="P2" s="1738"/>
    </row>
    <row r="3" spans="1:16" x14ac:dyDescent="0.2">
      <c r="A3" s="1738"/>
      <c r="B3" s="1738"/>
      <c r="C3" s="1738"/>
      <c r="D3" s="1738"/>
      <c r="E3" s="1738"/>
      <c r="F3" s="1738"/>
      <c r="G3" s="1738"/>
      <c r="H3" s="1738"/>
      <c r="I3" s="1738"/>
      <c r="J3" s="1738"/>
      <c r="K3" s="1738"/>
      <c r="L3" s="1738"/>
      <c r="M3" s="1738"/>
      <c r="N3" s="1738"/>
      <c r="O3" s="1738"/>
      <c r="P3" s="1738"/>
    </row>
    <row r="4" spans="1:16" x14ac:dyDescent="0.2">
      <c r="B4" s="1156"/>
      <c r="C4" s="1156"/>
      <c r="D4" s="1156"/>
      <c r="E4" s="1156"/>
      <c r="F4" s="1129"/>
    </row>
    <row r="5" spans="1:16" ht="15" x14ac:dyDescent="0.25">
      <c r="A5" s="1744" t="s">
        <v>2962</v>
      </c>
      <c r="B5" s="1744"/>
      <c r="C5" s="1744"/>
      <c r="D5" s="1744"/>
      <c r="E5" s="1744"/>
      <c r="F5" s="1744"/>
      <c r="G5" s="1744"/>
      <c r="H5" s="1744"/>
      <c r="I5" s="1744"/>
    </row>
    <row r="6" spans="1:16" x14ac:dyDescent="0.2">
      <c r="A6" s="1739" t="s">
        <v>2963</v>
      </c>
      <c r="B6" s="1739"/>
      <c r="C6" s="1739"/>
      <c r="D6" s="1739"/>
      <c r="E6" s="1739"/>
      <c r="F6" s="1739"/>
      <c r="G6" s="1739"/>
      <c r="H6" s="1739"/>
    </row>
    <row r="7" spans="1:16" ht="15" x14ac:dyDescent="0.25">
      <c r="A7" s="1740" t="s">
        <v>4924</v>
      </c>
      <c r="B7" s="1740"/>
      <c r="C7" s="1740"/>
      <c r="D7" s="1740"/>
      <c r="E7" s="1740"/>
      <c r="F7" s="1740"/>
    </row>
    <row r="8" spans="1:16" ht="15" x14ac:dyDescent="0.25">
      <c r="A8" s="1125"/>
      <c r="B8" s="1125"/>
      <c r="C8" s="1125"/>
      <c r="D8" s="1125"/>
      <c r="E8" s="1125"/>
      <c r="F8" s="1125"/>
    </row>
    <row r="9" spans="1:16" s="1141" customFormat="1" ht="12.75" x14ac:dyDescent="0.2">
      <c r="A9" s="1741" t="s">
        <v>2964</v>
      </c>
      <c r="B9" s="1741" t="s">
        <v>2965</v>
      </c>
      <c r="C9" s="1741" t="s">
        <v>2966</v>
      </c>
      <c r="D9" s="1741" t="s">
        <v>2967</v>
      </c>
      <c r="E9" s="1741" t="s">
        <v>2968</v>
      </c>
      <c r="F9" s="1741" t="s">
        <v>2969</v>
      </c>
      <c r="G9" s="1741" t="s">
        <v>2970</v>
      </c>
      <c r="H9" s="1741" t="s">
        <v>2971</v>
      </c>
      <c r="I9" s="1742" t="s">
        <v>2972</v>
      </c>
      <c r="J9" s="1743" t="s">
        <v>4925</v>
      </c>
      <c r="K9" s="1743"/>
      <c r="L9" s="1743"/>
      <c r="M9" s="1742" t="s">
        <v>2973</v>
      </c>
      <c r="N9" s="1741" t="s">
        <v>4926</v>
      </c>
      <c r="O9" s="1741" t="s">
        <v>2974</v>
      </c>
      <c r="P9" s="1741" t="s">
        <v>2975</v>
      </c>
    </row>
    <row r="10" spans="1:16" s="1141" customFormat="1" ht="25.5" x14ac:dyDescent="0.2">
      <c r="A10" s="1741"/>
      <c r="B10" s="1741"/>
      <c r="C10" s="1741"/>
      <c r="D10" s="1741"/>
      <c r="E10" s="1741"/>
      <c r="F10" s="1741"/>
      <c r="G10" s="1741"/>
      <c r="H10" s="1741"/>
      <c r="I10" s="1742"/>
      <c r="J10" s="1348" t="s">
        <v>2976</v>
      </c>
      <c r="K10" s="1348" t="s">
        <v>2977</v>
      </c>
      <c r="L10" s="1349" t="s">
        <v>2978</v>
      </c>
      <c r="M10" s="1742"/>
      <c r="N10" s="1741"/>
      <c r="O10" s="1741"/>
      <c r="P10" s="1741"/>
    </row>
    <row r="11" spans="1:16" s="1139" customFormat="1" ht="57" x14ac:dyDescent="0.2">
      <c r="A11" s="1167">
        <v>1</v>
      </c>
      <c r="B11" s="1167">
        <v>905</v>
      </c>
      <c r="C11" s="1167"/>
      <c r="D11" s="1167">
        <v>2015</v>
      </c>
      <c r="E11" s="1167" t="s">
        <v>2979</v>
      </c>
      <c r="F11" s="1311" t="s">
        <v>2984</v>
      </c>
      <c r="G11" s="1167">
        <v>900</v>
      </c>
      <c r="H11" s="1169">
        <v>0</v>
      </c>
      <c r="I11" s="1171">
        <v>0</v>
      </c>
      <c r="J11" s="1171">
        <v>1000000000</v>
      </c>
      <c r="K11" s="1171">
        <v>0</v>
      </c>
      <c r="L11" s="1350">
        <f t="shared" ref="L11:L29" si="0">+J11+K11</f>
        <v>1000000000</v>
      </c>
      <c r="M11" s="1338">
        <v>0</v>
      </c>
      <c r="N11" s="1168" t="s">
        <v>2985</v>
      </c>
      <c r="O11" s="1167" t="s">
        <v>2982</v>
      </c>
      <c r="P11" s="1311" t="s">
        <v>4927</v>
      </c>
    </row>
    <row r="12" spans="1:16" s="1139" customFormat="1" ht="42.75" x14ac:dyDescent="0.2">
      <c r="A12" s="1167">
        <v>2</v>
      </c>
      <c r="B12" s="1167">
        <v>914</v>
      </c>
      <c r="C12" s="1167"/>
      <c r="D12" s="1167">
        <v>2014</v>
      </c>
      <c r="E12" s="1167" t="s">
        <v>2979</v>
      </c>
      <c r="F12" s="1311" t="s">
        <v>2988</v>
      </c>
      <c r="G12" s="1167">
        <v>220</v>
      </c>
      <c r="H12" s="1169">
        <v>0.28999999999999998</v>
      </c>
      <c r="I12" s="1171">
        <v>150000000</v>
      </c>
      <c r="J12" s="1171">
        <v>150000000</v>
      </c>
      <c r="K12" s="1171">
        <v>0</v>
      </c>
      <c r="L12" s="1350">
        <f t="shared" si="0"/>
        <v>150000000</v>
      </c>
      <c r="M12" s="1338" t="str">
        <f>IF(I12-J12=0,"Presupuesto completo","Pendiente de estimación")</f>
        <v>Presupuesto completo</v>
      </c>
      <c r="N12" s="1168" t="s">
        <v>2987</v>
      </c>
      <c r="O12" s="1167" t="s">
        <v>2982</v>
      </c>
      <c r="P12" s="1311" t="s">
        <v>2989</v>
      </c>
    </row>
    <row r="13" spans="1:16" s="1139" customFormat="1" ht="57" x14ac:dyDescent="0.2">
      <c r="A13" s="1167">
        <v>3</v>
      </c>
      <c r="B13" s="1167">
        <v>918</v>
      </c>
      <c r="C13" s="1167"/>
      <c r="D13" s="1167">
        <v>2017</v>
      </c>
      <c r="E13" s="1340"/>
      <c r="F13" s="1311" t="s">
        <v>3059</v>
      </c>
      <c r="G13" s="1167" t="s">
        <v>2981</v>
      </c>
      <c r="H13" s="1169">
        <v>0</v>
      </c>
      <c r="I13" s="1171">
        <v>0</v>
      </c>
      <c r="J13" s="1171">
        <v>150000000</v>
      </c>
      <c r="K13" s="1171">
        <v>0</v>
      </c>
      <c r="L13" s="1350">
        <f t="shared" si="0"/>
        <v>150000000</v>
      </c>
      <c r="M13" s="1338" t="str">
        <f>IF(I13-J13=0,"Presupuesto completo","Pendiente de estimación")</f>
        <v>Pendiente de estimación</v>
      </c>
      <c r="N13" s="1164" t="s">
        <v>2987</v>
      </c>
      <c r="O13" s="1166"/>
      <c r="P13" s="1311" t="s">
        <v>4928</v>
      </c>
    </row>
    <row r="14" spans="1:16" s="1139" customFormat="1" ht="28.5" x14ac:dyDescent="0.2">
      <c r="A14" s="1167">
        <v>4</v>
      </c>
      <c r="B14" s="1167">
        <v>925</v>
      </c>
      <c r="C14" s="1167"/>
      <c r="D14" s="1167">
        <v>2014</v>
      </c>
      <c r="E14" s="1167" t="s">
        <v>2979</v>
      </c>
      <c r="F14" s="1311" t="s">
        <v>2996</v>
      </c>
      <c r="G14" s="1167">
        <v>1900</v>
      </c>
      <c r="H14" s="1169">
        <v>0.3</v>
      </c>
      <c r="I14" s="1171">
        <v>0</v>
      </c>
      <c r="J14" s="1171">
        <v>1255231209.98</v>
      </c>
      <c r="K14" s="1171">
        <v>0</v>
      </c>
      <c r="L14" s="1350">
        <f t="shared" si="0"/>
        <v>1255231209.98</v>
      </c>
      <c r="M14" s="1338" t="str">
        <f>IF(I14-J14=0,"Presupuesto completo","Pendiente de estimación")</f>
        <v>Pendiente de estimación</v>
      </c>
      <c r="N14" s="1168" t="s">
        <v>2997</v>
      </c>
      <c r="O14" s="1167" t="s">
        <v>2982</v>
      </c>
      <c r="P14" s="1311" t="s">
        <v>2998</v>
      </c>
    </row>
    <row r="15" spans="1:16" s="1139" customFormat="1" ht="57" x14ac:dyDescent="0.2">
      <c r="A15" s="1167">
        <v>5</v>
      </c>
      <c r="B15" s="1167">
        <v>927</v>
      </c>
      <c r="C15" s="1167"/>
      <c r="D15" s="1167">
        <v>2016</v>
      </c>
      <c r="E15" s="1167" t="s">
        <v>2979</v>
      </c>
      <c r="F15" s="1311" t="s">
        <v>2999</v>
      </c>
      <c r="G15" s="1167" t="s">
        <v>2981</v>
      </c>
      <c r="H15" s="1169">
        <v>0</v>
      </c>
      <c r="I15" s="1171">
        <v>0</v>
      </c>
      <c r="J15" s="1171">
        <v>254696444.59999999</v>
      </c>
      <c r="K15" s="1171">
        <v>0</v>
      </c>
      <c r="L15" s="1350">
        <f t="shared" si="0"/>
        <v>254696444.59999999</v>
      </c>
      <c r="M15" s="1338" t="str">
        <f>IF(I15-J15=0,"Presupuesto completo","Pendiente de estimación")</f>
        <v>Pendiente de estimación</v>
      </c>
      <c r="N15" s="1168" t="s">
        <v>2981</v>
      </c>
      <c r="O15" s="1167" t="s">
        <v>2982</v>
      </c>
      <c r="P15" s="1311" t="s">
        <v>3000</v>
      </c>
    </row>
    <row r="16" spans="1:16" s="1139" customFormat="1" ht="85.5" x14ac:dyDescent="0.2">
      <c r="A16" s="1167">
        <v>6</v>
      </c>
      <c r="B16" s="1167">
        <v>928</v>
      </c>
      <c r="C16" s="1167"/>
      <c r="D16" s="1167" t="s">
        <v>2981</v>
      </c>
      <c r="E16" s="1167" t="s">
        <v>2979</v>
      </c>
      <c r="F16" s="1311" t="s">
        <v>3001</v>
      </c>
      <c r="G16" s="1167" t="s">
        <v>2981</v>
      </c>
      <c r="H16" s="1169">
        <v>0</v>
      </c>
      <c r="I16" s="1171">
        <v>0</v>
      </c>
      <c r="J16" s="1171">
        <v>518688848.56999999</v>
      </c>
      <c r="K16" s="1171">
        <v>0</v>
      </c>
      <c r="L16" s="1350">
        <f t="shared" si="0"/>
        <v>518688848.56999999</v>
      </c>
      <c r="M16" s="1338" t="s">
        <v>3002</v>
      </c>
      <c r="N16" s="1168" t="s">
        <v>2981</v>
      </c>
      <c r="O16" s="1167" t="s">
        <v>3003</v>
      </c>
      <c r="P16" s="1311" t="s">
        <v>3004</v>
      </c>
    </row>
    <row r="17" spans="1:16" s="1139" customFormat="1" ht="128.25" x14ac:dyDescent="0.2">
      <c r="A17" s="1167">
        <v>7</v>
      </c>
      <c r="B17" s="1167">
        <v>940</v>
      </c>
      <c r="C17" s="1167"/>
      <c r="D17" s="1167">
        <v>2017</v>
      </c>
      <c r="E17" s="1167" t="s">
        <v>3005</v>
      </c>
      <c r="F17" s="1311" t="s">
        <v>1976</v>
      </c>
      <c r="G17" s="1167" t="s">
        <v>2981</v>
      </c>
      <c r="H17" s="1169">
        <v>0.28999999999999998</v>
      </c>
      <c r="I17" s="1171">
        <v>0</v>
      </c>
      <c r="J17" s="1171">
        <v>7366159967.4799995</v>
      </c>
      <c r="K17" s="1171">
        <v>0</v>
      </c>
      <c r="L17" s="1350">
        <f t="shared" si="0"/>
        <v>7366159967.4799995</v>
      </c>
      <c r="M17" s="1338">
        <v>0</v>
      </c>
      <c r="N17" s="1168" t="s">
        <v>2994</v>
      </c>
      <c r="O17" s="1167" t="s">
        <v>3006</v>
      </c>
      <c r="P17" s="1311" t="s">
        <v>4929</v>
      </c>
    </row>
    <row r="18" spans="1:16" s="1139" customFormat="1" ht="99.75" x14ac:dyDescent="0.2">
      <c r="A18" s="1167">
        <v>8</v>
      </c>
      <c r="B18" s="1167">
        <v>946</v>
      </c>
      <c r="C18" s="1167"/>
      <c r="D18" s="1167">
        <v>2016</v>
      </c>
      <c r="E18" s="1167" t="s">
        <v>2979</v>
      </c>
      <c r="F18" s="1311" t="s">
        <v>3009</v>
      </c>
      <c r="G18" s="1167">
        <v>2000</v>
      </c>
      <c r="H18" s="1169">
        <v>0.4</v>
      </c>
      <c r="I18" s="1171">
        <v>2000000000</v>
      </c>
      <c r="J18" s="1171">
        <v>1900000000</v>
      </c>
      <c r="K18" s="1171">
        <v>0</v>
      </c>
      <c r="L18" s="1350">
        <f t="shared" si="0"/>
        <v>1900000000</v>
      </c>
      <c r="M18" s="1338">
        <f>+I18-J18</f>
        <v>100000000</v>
      </c>
      <c r="N18" s="1168" t="s">
        <v>2994</v>
      </c>
      <c r="O18" s="1167" t="s">
        <v>2982</v>
      </c>
      <c r="P18" s="1311" t="s">
        <v>3010</v>
      </c>
    </row>
    <row r="19" spans="1:16" s="1139" customFormat="1" ht="42.75" x14ac:dyDescent="0.2">
      <c r="A19" s="1167">
        <v>9</v>
      </c>
      <c r="B19" s="1167">
        <v>947</v>
      </c>
      <c r="C19" s="1167"/>
      <c r="D19" s="1167">
        <v>2016</v>
      </c>
      <c r="E19" s="1167" t="s">
        <v>3005</v>
      </c>
      <c r="F19" s="1311" t="s">
        <v>3011</v>
      </c>
      <c r="G19" s="1167" t="s">
        <v>2981</v>
      </c>
      <c r="H19" s="1169">
        <v>0</v>
      </c>
      <c r="I19" s="1171">
        <v>0</v>
      </c>
      <c r="J19" s="1171">
        <v>165000000</v>
      </c>
      <c r="K19" s="1171">
        <v>0</v>
      </c>
      <c r="L19" s="1350">
        <f t="shared" si="0"/>
        <v>165000000</v>
      </c>
      <c r="M19" s="1338" t="str">
        <f>IF(I19-J19=0,"Presupuesto completo","Pendiente de estimación")</f>
        <v>Pendiente de estimación</v>
      </c>
      <c r="N19" s="1168" t="s">
        <v>2981</v>
      </c>
      <c r="O19" s="1167" t="s">
        <v>3012</v>
      </c>
      <c r="P19" s="1311" t="s">
        <v>3013</v>
      </c>
    </row>
    <row r="20" spans="1:16" s="1158" customFormat="1" ht="28.5" x14ac:dyDescent="0.2">
      <c r="A20" s="1167">
        <v>10</v>
      </c>
      <c r="B20" s="1167">
        <v>950</v>
      </c>
      <c r="C20" s="1167"/>
      <c r="D20" s="1167">
        <v>2017</v>
      </c>
      <c r="E20" s="1167" t="s">
        <v>2981</v>
      </c>
      <c r="F20" s="1311" t="s">
        <v>3074</v>
      </c>
      <c r="G20" s="1167">
        <v>950</v>
      </c>
      <c r="H20" s="1169">
        <v>0</v>
      </c>
      <c r="I20" s="1171">
        <v>0</v>
      </c>
      <c r="J20" s="1171">
        <v>899496993.19000006</v>
      </c>
      <c r="K20" s="1171">
        <v>0</v>
      </c>
      <c r="L20" s="1350">
        <f t="shared" si="0"/>
        <v>899496993.19000006</v>
      </c>
      <c r="M20" s="1338" t="s">
        <v>3002</v>
      </c>
      <c r="N20" s="1168" t="s">
        <v>2987</v>
      </c>
      <c r="O20" s="1167" t="s">
        <v>3003</v>
      </c>
      <c r="P20" s="1311" t="s">
        <v>4930</v>
      </c>
    </row>
    <row r="21" spans="1:16" s="1139" customFormat="1" ht="57" x14ac:dyDescent="0.2">
      <c r="A21" s="1167">
        <v>11</v>
      </c>
      <c r="B21" s="1167">
        <v>951</v>
      </c>
      <c r="C21" s="1167"/>
      <c r="D21" s="1167">
        <v>2015</v>
      </c>
      <c r="E21" s="1167" t="s">
        <v>2979</v>
      </c>
      <c r="F21" s="1311" t="s">
        <v>3015</v>
      </c>
      <c r="G21" s="1167">
        <v>300</v>
      </c>
      <c r="H21" s="1169">
        <v>0.05</v>
      </c>
      <c r="I21" s="1171">
        <v>0</v>
      </c>
      <c r="J21" s="1171">
        <v>0</v>
      </c>
      <c r="K21" s="1171">
        <v>0</v>
      </c>
      <c r="L21" s="1350">
        <f t="shared" si="0"/>
        <v>0</v>
      </c>
      <c r="M21" s="1338" t="str">
        <f>IF(I19-J19=0,"Presupuesto completo","Pendiente de estimación")</f>
        <v>Pendiente de estimación</v>
      </c>
      <c r="N21" s="1168" t="s">
        <v>2981</v>
      </c>
      <c r="O21" s="1167" t="s">
        <v>3003</v>
      </c>
      <c r="P21" s="1311" t="s">
        <v>3016</v>
      </c>
    </row>
    <row r="22" spans="1:16" s="1139" customFormat="1" ht="57" x14ac:dyDescent="0.2">
      <c r="A22" s="1167">
        <v>12</v>
      </c>
      <c r="B22" s="1167">
        <v>954</v>
      </c>
      <c r="C22" s="1167"/>
      <c r="D22" s="1167">
        <v>2017</v>
      </c>
      <c r="E22" s="1167" t="s">
        <v>2979</v>
      </c>
      <c r="F22" s="1311" t="s">
        <v>4931</v>
      </c>
      <c r="G22" s="1167" t="s">
        <v>2981</v>
      </c>
      <c r="H22" s="1169">
        <v>0</v>
      </c>
      <c r="I22" s="1171">
        <v>1600000000</v>
      </c>
      <c r="J22" s="1171">
        <v>0</v>
      </c>
      <c r="K22" s="1171">
        <v>0</v>
      </c>
      <c r="L22" s="1350">
        <f t="shared" si="0"/>
        <v>0</v>
      </c>
      <c r="M22" s="1338" t="s">
        <v>3002</v>
      </c>
      <c r="N22" s="1168" t="s">
        <v>2981</v>
      </c>
      <c r="O22" s="1167" t="s">
        <v>3003</v>
      </c>
      <c r="P22" s="1311" t="s">
        <v>4932</v>
      </c>
    </row>
    <row r="23" spans="1:16" s="1139" customFormat="1" ht="57" x14ac:dyDescent="0.2">
      <c r="A23" s="1167">
        <v>13</v>
      </c>
      <c r="B23" s="1167">
        <v>958</v>
      </c>
      <c r="C23" s="1167"/>
      <c r="D23" s="1167">
        <v>2016</v>
      </c>
      <c r="E23" s="1167" t="s">
        <v>2979</v>
      </c>
      <c r="F23" s="1311" t="s">
        <v>3017</v>
      </c>
      <c r="G23" s="1167" t="s">
        <v>2981</v>
      </c>
      <c r="H23" s="1169">
        <v>0</v>
      </c>
      <c r="I23" s="1171">
        <v>0</v>
      </c>
      <c r="J23" s="1171">
        <v>573567198.5</v>
      </c>
      <c r="K23" s="1171">
        <v>0</v>
      </c>
      <c r="L23" s="1350">
        <f t="shared" si="0"/>
        <v>573567198.5</v>
      </c>
      <c r="M23" s="1338" t="str">
        <f>IF(I23-J23=0,"Presupuesto completo","Pendiente de estimación")</f>
        <v>Pendiente de estimación</v>
      </c>
      <c r="N23" s="1168" t="s">
        <v>2981</v>
      </c>
      <c r="O23" s="1167" t="s">
        <v>2982</v>
      </c>
      <c r="P23" s="1311" t="s">
        <v>3018</v>
      </c>
    </row>
    <row r="24" spans="1:16" s="1139" customFormat="1" ht="28.5" x14ac:dyDescent="0.2">
      <c r="A24" s="1167">
        <v>14</v>
      </c>
      <c r="B24" s="1167">
        <v>963</v>
      </c>
      <c r="C24" s="1167"/>
      <c r="D24" s="1167">
        <v>2017</v>
      </c>
      <c r="E24" s="1167" t="s">
        <v>2979</v>
      </c>
      <c r="F24" s="1311" t="s">
        <v>3019</v>
      </c>
      <c r="G24" s="1167" t="s">
        <v>2981</v>
      </c>
      <c r="H24" s="1169">
        <v>0.2</v>
      </c>
      <c r="I24" s="1171">
        <v>0</v>
      </c>
      <c r="J24" s="1171">
        <v>63000000</v>
      </c>
      <c r="K24" s="1171">
        <v>0</v>
      </c>
      <c r="L24" s="1350">
        <f t="shared" si="0"/>
        <v>63000000</v>
      </c>
      <c r="M24" s="1338" t="str">
        <f>IF(I24-J24=0,"Presupuesto completo","Pendiente de estimación")</f>
        <v>Pendiente de estimación</v>
      </c>
      <c r="N24" s="1168" t="s">
        <v>2981</v>
      </c>
      <c r="O24" s="1167" t="s">
        <v>2982</v>
      </c>
      <c r="P24" s="1311" t="s">
        <v>3013</v>
      </c>
    </row>
    <row r="25" spans="1:16" s="1139" customFormat="1" ht="28.5" x14ac:dyDescent="0.2">
      <c r="A25" s="1167">
        <v>15</v>
      </c>
      <c r="B25" s="1167">
        <v>964</v>
      </c>
      <c r="C25" s="1167"/>
      <c r="D25" s="1167">
        <v>2017</v>
      </c>
      <c r="E25" s="1167" t="s">
        <v>2979</v>
      </c>
      <c r="F25" s="1311" t="s">
        <v>3020</v>
      </c>
      <c r="G25" s="1167" t="s">
        <v>2981</v>
      </c>
      <c r="H25" s="1169">
        <v>0.28999999999999998</v>
      </c>
      <c r="I25" s="1171">
        <v>0</v>
      </c>
      <c r="J25" s="1171">
        <v>245000000</v>
      </c>
      <c r="K25" s="1171">
        <v>0</v>
      </c>
      <c r="L25" s="1350">
        <f t="shared" si="0"/>
        <v>245000000</v>
      </c>
      <c r="M25" s="1338" t="str">
        <f>IF(I25-J25=0,"Presupuesto completo","Pendiente de estimación")</f>
        <v>Pendiente de estimación</v>
      </c>
      <c r="N25" s="1168" t="s">
        <v>2981</v>
      </c>
      <c r="O25" s="1167" t="s">
        <v>2982</v>
      </c>
      <c r="P25" s="1311" t="s">
        <v>3013</v>
      </c>
    </row>
    <row r="26" spans="1:16" s="1139" customFormat="1" ht="42.75" x14ac:dyDescent="0.2">
      <c r="A26" s="1167">
        <v>16</v>
      </c>
      <c r="B26" s="1167">
        <v>967</v>
      </c>
      <c r="C26" s="1167"/>
      <c r="D26" s="1167">
        <v>2017</v>
      </c>
      <c r="E26" s="1167" t="s">
        <v>2979</v>
      </c>
      <c r="F26" s="1311" t="s">
        <v>3021</v>
      </c>
      <c r="G26" s="1167" t="s">
        <v>2981</v>
      </c>
      <c r="H26" s="1169">
        <v>0.05</v>
      </c>
      <c r="I26" s="1171">
        <v>0</v>
      </c>
      <c r="J26" s="1171">
        <v>172000000</v>
      </c>
      <c r="K26" s="1171">
        <v>0</v>
      </c>
      <c r="L26" s="1350">
        <f t="shared" si="0"/>
        <v>172000000</v>
      </c>
      <c r="M26" s="1338" t="s">
        <v>3002</v>
      </c>
      <c r="N26" s="1168" t="s">
        <v>2981</v>
      </c>
      <c r="O26" s="1167" t="s">
        <v>2982</v>
      </c>
      <c r="P26" s="1311" t="s">
        <v>3013</v>
      </c>
    </row>
    <row r="27" spans="1:16" s="1139" customFormat="1" ht="57" x14ac:dyDescent="0.2">
      <c r="A27" s="1167">
        <v>17</v>
      </c>
      <c r="B27" s="1167">
        <v>970</v>
      </c>
      <c r="C27" s="1167"/>
      <c r="D27" s="1167">
        <v>2016</v>
      </c>
      <c r="E27" s="1167" t="s">
        <v>2979</v>
      </c>
      <c r="F27" s="1311" t="s">
        <v>3022</v>
      </c>
      <c r="G27" s="1167" t="s">
        <v>2981</v>
      </c>
      <c r="H27" s="1169">
        <v>0</v>
      </c>
      <c r="I27" s="1171">
        <v>0</v>
      </c>
      <c r="J27" s="1171">
        <v>20000000</v>
      </c>
      <c r="K27" s="1171">
        <v>0</v>
      </c>
      <c r="L27" s="1350">
        <f t="shared" si="0"/>
        <v>20000000</v>
      </c>
      <c r="M27" s="1338">
        <v>0</v>
      </c>
      <c r="N27" s="1168" t="s">
        <v>2981</v>
      </c>
      <c r="O27" s="1167" t="s">
        <v>2982</v>
      </c>
      <c r="P27" s="1311" t="s">
        <v>3023</v>
      </c>
    </row>
    <row r="28" spans="1:16" s="1139" customFormat="1" ht="71.25" x14ac:dyDescent="0.2">
      <c r="A28" s="1167">
        <v>18</v>
      </c>
      <c r="B28" s="1167">
        <v>982</v>
      </c>
      <c r="C28" s="1167"/>
      <c r="D28" s="1167">
        <v>2015</v>
      </c>
      <c r="E28" s="1167" t="s">
        <v>2981</v>
      </c>
      <c r="F28" s="1311" t="s">
        <v>3024</v>
      </c>
      <c r="G28" s="1167" t="s">
        <v>2981</v>
      </c>
      <c r="H28" s="1169">
        <v>0</v>
      </c>
      <c r="I28" s="1171">
        <v>0</v>
      </c>
      <c r="J28" s="1171">
        <v>125818921.92</v>
      </c>
      <c r="K28" s="1171">
        <v>0</v>
      </c>
      <c r="L28" s="1350">
        <f t="shared" si="0"/>
        <v>125818921.92</v>
      </c>
      <c r="M28" s="1338" t="str">
        <f>IF(I28-J28=0,"Presupuesto completo","Pendiente de estimación")</f>
        <v>Pendiente de estimación</v>
      </c>
      <c r="N28" s="1168" t="s">
        <v>3025</v>
      </c>
      <c r="O28" s="1167" t="s">
        <v>2982</v>
      </c>
      <c r="P28" s="1311" t="s">
        <v>3026</v>
      </c>
    </row>
    <row r="29" spans="1:16" s="1139" customFormat="1" ht="28.5" x14ac:dyDescent="0.2">
      <c r="A29" s="1167">
        <v>19</v>
      </c>
      <c r="B29" s="1167">
        <v>985</v>
      </c>
      <c r="C29" s="1167"/>
      <c r="D29" s="1167">
        <v>2017</v>
      </c>
      <c r="E29" s="1167" t="s">
        <v>2979</v>
      </c>
      <c r="F29" s="1311" t="s">
        <v>3027</v>
      </c>
      <c r="G29" s="1167" t="s">
        <v>2981</v>
      </c>
      <c r="H29" s="1169">
        <v>0</v>
      </c>
      <c r="I29" s="1171">
        <v>0</v>
      </c>
      <c r="J29" s="1171">
        <v>100000000</v>
      </c>
      <c r="K29" s="1171">
        <v>0</v>
      </c>
      <c r="L29" s="1350">
        <f t="shared" si="0"/>
        <v>100000000</v>
      </c>
      <c r="M29" s="1338" t="str">
        <f>IF(I29-J29=0,"Presupuesto completo","Pendiente de estimación")</f>
        <v>Pendiente de estimación</v>
      </c>
      <c r="N29" s="1168" t="s">
        <v>2981</v>
      </c>
      <c r="O29" s="1167" t="s">
        <v>2982</v>
      </c>
      <c r="P29" s="1311" t="s">
        <v>3028</v>
      </c>
    </row>
    <row r="30" spans="1:16" ht="15" x14ac:dyDescent="0.25">
      <c r="A30" s="1179"/>
      <c r="B30" s="1351"/>
      <c r="C30" s="1351"/>
      <c r="D30" s="1351"/>
      <c r="E30" s="1351"/>
      <c r="F30" s="1315" t="s">
        <v>3029</v>
      </c>
      <c r="G30" s="1181">
        <f>SUM(G11:G29)</f>
        <v>6270</v>
      </c>
      <c r="H30" s="1179"/>
      <c r="I30" s="1352">
        <f>SUM(I11:I29)</f>
        <v>3750000000</v>
      </c>
      <c r="J30" s="1352">
        <f>SUM(J11:J29)</f>
        <v>14958659584.24</v>
      </c>
      <c r="K30" s="1352">
        <f>SUM(K11:K29)</f>
        <v>0</v>
      </c>
      <c r="L30" s="1352">
        <f>SUM(L11:L29)</f>
        <v>14958659584.24</v>
      </c>
      <c r="M30" s="1352">
        <f>SUM(M11:M29)</f>
        <v>100000000</v>
      </c>
      <c r="N30" s="1179"/>
      <c r="O30" s="1341"/>
      <c r="P30" s="1179"/>
    </row>
    <row r="31" spans="1:16" ht="15" x14ac:dyDescent="0.25">
      <c r="A31" s="1156"/>
      <c r="B31" s="1347"/>
      <c r="C31" s="1347"/>
      <c r="D31" s="1347"/>
      <c r="E31" s="1347"/>
      <c r="F31" s="1126"/>
      <c r="G31" s="1127"/>
      <c r="H31" s="1157"/>
      <c r="I31" s="1128"/>
      <c r="J31" s="1128"/>
      <c r="K31" s="1128"/>
      <c r="L31" s="1128"/>
      <c r="M31" s="1156"/>
      <c r="N31" s="1156"/>
      <c r="O31" s="1324"/>
      <c r="P31" s="1156"/>
    </row>
    <row r="32" spans="1:16" ht="15" x14ac:dyDescent="0.25">
      <c r="A32" s="1156"/>
      <c r="B32" s="1347"/>
      <c r="C32" s="1347"/>
      <c r="D32" s="1347"/>
      <c r="E32" s="1347"/>
      <c r="F32" s="1126"/>
      <c r="G32" s="1127"/>
      <c r="H32" s="1157"/>
      <c r="I32" s="1128"/>
      <c r="J32" s="1128"/>
      <c r="K32" s="1128"/>
      <c r="L32" s="1128"/>
      <c r="M32" s="1156"/>
      <c r="N32" s="1156"/>
      <c r="O32" s="1324"/>
      <c r="P32" s="1156"/>
    </row>
    <row r="33" spans="1:16" x14ac:dyDescent="0.2">
      <c r="A33" s="1156"/>
      <c r="B33" s="1156"/>
      <c r="C33" s="1156"/>
      <c r="D33" s="1156"/>
      <c r="E33" s="1156"/>
      <c r="F33" s="1156"/>
      <c r="G33" s="1156"/>
      <c r="H33" s="1156"/>
      <c r="I33" s="1156"/>
      <c r="J33" s="1156"/>
      <c r="K33" s="1156"/>
      <c r="L33" s="1156"/>
      <c r="M33" s="1156"/>
      <c r="N33" s="1156"/>
      <c r="O33" s="1324"/>
      <c r="P33" s="1156"/>
    </row>
  </sheetData>
  <mergeCells count="18">
    <mergeCell ref="O9:O10"/>
    <mergeCell ref="P9:P10"/>
    <mergeCell ref="A1:P3"/>
    <mergeCell ref="A6:H6"/>
    <mergeCell ref="A7:F7"/>
    <mergeCell ref="A9:A10"/>
    <mergeCell ref="B9:B10"/>
    <mergeCell ref="C9:C10"/>
    <mergeCell ref="D9:D10"/>
    <mergeCell ref="E9:E10"/>
    <mergeCell ref="F9:F10"/>
    <mergeCell ref="G9:G10"/>
    <mergeCell ref="H9:H10"/>
    <mergeCell ref="I9:I10"/>
    <mergeCell ref="J9:L9"/>
    <mergeCell ref="M9:M10"/>
    <mergeCell ref="A5:I5"/>
    <mergeCell ref="N9:N10"/>
  </mergeCells>
  <conditionalFormatting sqref="H21:H1048576 H17:H19 H1:H4 H11:H12 H14:H15 H6:H9">
    <cfRule type="iconSet" priority="15">
      <iconSet iconSet="3Signs">
        <cfvo type="percent" val="0"/>
        <cfvo type="percent" val="33"/>
        <cfvo type="percent" val="67"/>
      </iconSet>
    </cfRule>
  </conditionalFormatting>
  <conditionalFormatting sqref="D21:D1048576 D17:D19 D1:D4 D11:D12 D14:D15 D6:D9">
    <cfRule type="iconSet" priority="14">
      <iconSet iconSet="3Arrows">
        <cfvo type="percent" val="0"/>
        <cfvo type="percent" val="33"/>
        <cfvo type="percent" val="67"/>
      </iconSet>
    </cfRule>
  </conditionalFormatting>
  <conditionalFormatting sqref="H16">
    <cfRule type="iconSet" priority="13">
      <iconSet iconSet="3Signs">
        <cfvo type="percent" val="0"/>
        <cfvo type="percent" val="33"/>
        <cfvo type="percent" val="67"/>
      </iconSet>
    </cfRule>
  </conditionalFormatting>
  <conditionalFormatting sqref="D16">
    <cfRule type="iconSet" priority="12">
      <iconSet iconSet="3Arrows">
        <cfvo type="percent" val="0"/>
        <cfvo type="percent" val="33"/>
        <cfvo type="percent" val="67"/>
      </iconSet>
    </cfRule>
  </conditionalFormatting>
  <conditionalFormatting sqref="H20">
    <cfRule type="iconSet" priority="10">
      <iconSet iconSet="3Signs">
        <cfvo type="percent" val="0"/>
        <cfvo type="percent" val="33"/>
        <cfvo type="percent" val="67"/>
      </iconSet>
    </cfRule>
  </conditionalFormatting>
  <conditionalFormatting sqref="D20">
    <cfRule type="iconSet" priority="11">
      <iconSet iconSet="3Arrows">
        <cfvo type="percent" val="0"/>
        <cfvo type="percent" val="33"/>
        <cfvo type="percent" val="67"/>
      </iconSet>
    </cfRule>
  </conditionalFormatting>
  <conditionalFormatting sqref="O13">
    <cfRule type="expression" dxfId="92" priority="9" stopIfTrue="1">
      <formula>#REF! &lt;= (25% *#REF!)</formula>
    </cfRule>
  </conditionalFormatting>
  <conditionalFormatting sqref="O13">
    <cfRule type="dataBar" priority="4">
      <dataBar>
        <cfvo type="min"/>
        <cfvo type="max"/>
        <color theme="6" tint="0.59999389629810485"/>
      </dataBar>
      <extLst>
        <ext xmlns:x14="http://schemas.microsoft.com/office/spreadsheetml/2009/9/main" uri="{B025F937-C7B1-47D3-B67F-A62EFF666E3E}">
          <x14:id>{00B16928-EAD9-4F5F-BAA6-B1A65A386500}</x14:id>
        </ext>
      </extLst>
    </cfRule>
    <cfRule type="dataBar" priority="5">
      <dataBar>
        <cfvo type="min"/>
        <cfvo type="max"/>
        <color theme="8" tint="0.59999389629810485"/>
      </dataBar>
      <extLst>
        <ext xmlns:x14="http://schemas.microsoft.com/office/spreadsheetml/2009/9/main" uri="{B025F937-C7B1-47D3-B67F-A62EFF666E3E}">
          <x14:id>{D879E26A-A69A-4C0F-895A-117521043E2F}</x14:id>
        </ext>
      </extLst>
    </cfRule>
    <cfRule type="dataBar" priority="6">
      <dataBar>
        <cfvo type="min"/>
        <cfvo type="max"/>
        <color theme="6" tint="0.59999389629810485"/>
      </dataBar>
      <extLst>
        <ext xmlns:x14="http://schemas.microsoft.com/office/spreadsheetml/2009/9/main" uri="{B025F937-C7B1-47D3-B67F-A62EFF666E3E}">
          <x14:id>{11D8CFD2-0FFD-48D2-85A6-1E1F33A05439}</x14:id>
        </ext>
      </extLst>
    </cfRule>
    <cfRule type="dataBar" priority="7">
      <dataBar>
        <cfvo type="min"/>
        <cfvo type="max"/>
        <color rgb="FF638EC6"/>
      </dataBar>
      <extLst>
        <ext xmlns:x14="http://schemas.microsoft.com/office/spreadsheetml/2009/9/main" uri="{B025F937-C7B1-47D3-B67F-A62EFF666E3E}">
          <x14:id>{D488904E-98E7-497F-A89D-D24811868E95}</x14:id>
        </ext>
      </extLst>
    </cfRule>
    <cfRule type="iconSet" priority="8">
      <iconSet iconSet="4Rating">
        <cfvo type="percent" val="0"/>
        <cfvo type="percent" val="25"/>
        <cfvo type="percent" val="50"/>
        <cfvo type="percent" val="75"/>
      </iconSet>
    </cfRule>
  </conditionalFormatting>
  <conditionalFormatting sqref="D13">
    <cfRule type="iconSet" priority="2">
      <iconSet iconSet="3Arrows">
        <cfvo type="percent" val="0"/>
        <cfvo type="percent" val="33"/>
        <cfvo type="percent" val="67"/>
      </iconSet>
    </cfRule>
  </conditionalFormatting>
  <conditionalFormatting sqref="H13">
    <cfRule type="iconSet" priority="3">
      <iconSet iconSet="3Signs">
        <cfvo type="percent" val="0"/>
        <cfvo type="percent" val="33"/>
        <cfvo type="percent" val="67"/>
      </iconSet>
    </cfRule>
  </conditionalFormatting>
  <conditionalFormatting sqref="P13">
    <cfRule type="expression" dxfId="91" priority="1" stopIfTrue="1">
      <formula>#REF! &lt;= (25% *#REF!)</formula>
    </cfRule>
  </conditionalFormatting>
  <pageMargins left="0.39370078740157483" right="0.39370078740157483" top="0.78740157480314965" bottom="0.74803149606299213" header="0.51181102362204722" footer="0.31496062992125984"/>
  <pageSetup scale="50" firstPageNumber="0" orientation="landscape" r:id="rId1"/>
  <headerFooter>
    <oddFooter>&amp;C&amp;P</oddFooter>
  </headerFooter>
  <drawing r:id="rId2"/>
  <extLst>
    <ext xmlns:x14="http://schemas.microsoft.com/office/spreadsheetml/2009/9/main" uri="{78C0D931-6437-407d-A8EE-F0AAD7539E65}">
      <x14:conditionalFormattings>
        <x14:conditionalFormatting xmlns:xm="http://schemas.microsoft.com/office/excel/2006/main">
          <x14:cfRule type="dataBar" id="{00B16928-EAD9-4F5F-BAA6-B1A65A386500}">
            <x14:dataBar minLength="0" maxLength="100">
              <x14:cfvo type="autoMin"/>
              <x14:cfvo type="autoMax"/>
              <x14:negativeFillColor rgb="FFFF0000"/>
              <x14:axisColor rgb="FF000000"/>
            </x14:dataBar>
          </x14:cfRule>
          <x14:cfRule type="dataBar" id="{D879E26A-A69A-4C0F-895A-117521043E2F}">
            <x14:dataBar minLength="0" maxLength="100">
              <x14:cfvo type="autoMin"/>
              <x14:cfvo type="autoMax"/>
              <x14:negativeFillColor rgb="FFFF0000"/>
              <x14:axisColor rgb="FF000000"/>
            </x14:dataBar>
          </x14:cfRule>
          <x14:cfRule type="dataBar" id="{11D8CFD2-0FFD-48D2-85A6-1E1F33A05439}">
            <x14:dataBar minLength="0" maxLength="100" gradient="0">
              <x14:cfvo type="autoMin"/>
              <x14:cfvo type="autoMax"/>
              <x14:negativeFillColor rgb="FFFF0000"/>
              <x14:axisColor rgb="FF000000"/>
            </x14:dataBar>
          </x14:cfRule>
          <x14:cfRule type="dataBar" id="{D488904E-98E7-497F-A89D-D24811868E95}">
            <x14:dataBar minLength="0" maxLength="100" border="1" negativeBarBorderColorSameAsPositive="0">
              <x14:cfvo type="autoMin"/>
              <x14:cfvo type="autoMax"/>
              <x14:borderColor rgb="FF638EC6"/>
              <x14:negativeFillColor rgb="FFFF0000"/>
              <x14:negativeBorderColor rgb="FFFF0000"/>
              <x14:axisColor rgb="FF000000"/>
            </x14:dataBar>
          </x14:cfRule>
          <xm:sqref>O13</xm:sqref>
        </x14:conditionalFormatting>
      </x14:conditionalFormatting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G37" sqref="G37"/>
    </sheetView>
  </sheetViews>
  <sheetFormatPr baseColWidth="10" defaultColWidth="9.140625" defaultRowHeight="12.75" x14ac:dyDescent="0.2"/>
  <cols>
    <col min="1" max="1025" width="10.85546875" customWidth="1"/>
  </cols>
  <sheetData/>
  <phoneticPr fontId="22" type="noConversion"/>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35"/>
  <sheetViews>
    <sheetView zoomScale="90" zoomScaleNormal="90" zoomScalePageLayoutView="90" workbookViewId="0">
      <selection activeCell="G9" sqref="G9"/>
    </sheetView>
  </sheetViews>
  <sheetFormatPr baseColWidth="10" defaultColWidth="10.85546875" defaultRowHeight="12.75" x14ac:dyDescent="0.2"/>
  <cols>
    <col min="1" max="1" width="5.28515625" style="1141" customWidth="1"/>
    <col min="2" max="2" width="10.28515625" style="1141" customWidth="1"/>
    <col min="3" max="3" width="13.7109375" style="1332" customWidth="1"/>
    <col min="4" max="4" width="10.28515625" style="1141" customWidth="1"/>
    <col min="5" max="5" width="26.5703125" style="1333" customWidth="1"/>
    <col min="6" max="6" width="9.28515625" style="1333" bestFit="1" customWidth="1"/>
    <col min="7" max="7" width="17.28515625" style="492" customWidth="1"/>
    <col min="8" max="8" width="24.28515625" style="1334" customWidth="1"/>
    <col min="9" max="9" width="26.28515625" style="1141" customWidth="1"/>
    <col min="10" max="10" width="18.7109375" style="1141" bestFit="1" customWidth="1"/>
    <col min="11" max="11" width="16.42578125" style="492" bestFit="1" customWidth="1"/>
    <col min="12" max="12" width="15.140625" style="492" customWidth="1"/>
    <col min="13" max="13" width="17.7109375" style="492" customWidth="1"/>
    <col min="14" max="14" width="21.85546875" style="1336" customWidth="1"/>
    <col min="15" max="16384" width="10.85546875" style="1141"/>
  </cols>
  <sheetData>
    <row r="1" spans="1:14" x14ac:dyDescent="0.2">
      <c r="A1" s="1738" t="s">
        <v>3030</v>
      </c>
      <c r="B1" s="1738"/>
      <c r="C1" s="1738"/>
      <c r="D1" s="1738"/>
      <c r="E1" s="1738"/>
      <c r="F1" s="1738"/>
      <c r="G1" s="1738"/>
      <c r="H1" s="1738"/>
      <c r="I1" s="1738"/>
      <c r="J1" s="1738"/>
      <c r="K1" s="1738"/>
      <c r="L1" s="1738"/>
      <c r="M1" s="1738"/>
      <c r="N1" s="1738"/>
    </row>
    <row r="2" spans="1:14" x14ac:dyDescent="0.2">
      <c r="A2" s="1738"/>
      <c r="B2" s="1738"/>
      <c r="C2" s="1738"/>
      <c r="D2" s="1738"/>
      <c r="E2" s="1738"/>
      <c r="F2" s="1738"/>
      <c r="G2" s="1738"/>
      <c r="H2" s="1738"/>
      <c r="I2" s="1738"/>
      <c r="J2" s="1738"/>
      <c r="K2" s="1738"/>
      <c r="L2" s="1738"/>
      <c r="M2" s="1738"/>
      <c r="N2" s="1738"/>
    </row>
    <row r="3" spans="1:14" x14ac:dyDescent="0.2">
      <c r="A3" s="1738"/>
      <c r="B3" s="1738"/>
      <c r="C3" s="1738"/>
      <c r="D3" s="1738"/>
      <c r="E3" s="1738"/>
      <c r="F3" s="1738"/>
      <c r="G3" s="1738"/>
      <c r="H3" s="1738"/>
      <c r="I3" s="1738"/>
      <c r="J3" s="1738"/>
      <c r="K3" s="1738"/>
      <c r="L3" s="1738"/>
      <c r="M3" s="1738"/>
      <c r="N3" s="1738"/>
    </row>
    <row r="4" spans="1:14" s="1123" customFormat="1" ht="14.25" x14ac:dyDescent="0.2">
      <c r="C4" s="1324"/>
      <c r="E4" s="1156"/>
      <c r="F4" s="1156"/>
      <c r="G4" s="1129"/>
      <c r="H4" s="1325"/>
      <c r="K4" s="1129"/>
      <c r="L4" s="1129"/>
      <c r="M4" s="1129"/>
      <c r="N4" s="1130"/>
    </row>
    <row r="5" spans="1:14" s="1123" customFormat="1" ht="15" x14ac:dyDescent="0.25">
      <c r="A5" s="1773" t="s">
        <v>3031</v>
      </c>
      <c r="B5" s="1773"/>
      <c r="C5" s="1773"/>
      <c r="D5" s="1773"/>
      <c r="E5" s="1773"/>
      <c r="F5" s="1773"/>
      <c r="G5" s="1773"/>
      <c r="H5" s="1773"/>
      <c r="I5" s="1772" t="s">
        <v>3032</v>
      </c>
      <c r="J5" s="1326">
        <f>COUNTIF(L9:L27,"CARTEL")</f>
        <v>15</v>
      </c>
      <c r="K5" s="1327"/>
      <c r="L5" s="1328" t="s">
        <v>3033</v>
      </c>
      <c r="M5" s="1328"/>
      <c r="N5" s="1329">
        <f>COUNTIF(L9:L27,"adjudicación")</f>
        <v>4</v>
      </c>
    </row>
    <row r="6" spans="1:14" s="1123" customFormat="1" ht="15" x14ac:dyDescent="0.25">
      <c r="A6" s="1740" t="s">
        <v>4924</v>
      </c>
      <c r="B6" s="1740"/>
      <c r="C6" s="1740"/>
      <c r="D6" s="1740"/>
      <c r="E6" s="1740"/>
      <c r="F6" s="1137"/>
      <c r="H6" s="1325"/>
      <c r="K6" s="1129"/>
      <c r="L6" s="1129"/>
      <c r="M6" s="1129"/>
      <c r="N6" s="1130"/>
    </row>
    <row r="7" spans="1:14" s="1123" customFormat="1" ht="14.25" x14ac:dyDescent="0.2">
      <c r="C7" s="1324"/>
      <c r="H7" s="1325"/>
      <c r="L7" s="1129"/>
      <c r="M7" s="1129"/>
      <c r="N7" s="1330"/>
    </row>
    <row r="8" spans="1:14" s="1123" customFormat="1" ht="45" x14ac:dyDescent="0.2">
      <c r="A8" s="1184" t="s">
        <v>2964</v>
      </c>
      <c r="B8" s="1184" t="s">
        <v>3034</v>
      </c>
      <c r="C8" s="1184" t="s">
        <v>3035</v>
      </c>
      <c r="D8" s="1184" t="s">
        <v>3036</v>
      </c>
      <c r="E8" s="1184" t="s">
        <v>3037</v>
      </c>
      <c r="F8" s="1184" t="s">
        <v>3038</v>
      </c>
      <c r="G8" s="1184" t="s">
        <v>3039</v>
      </c>
      <c r="H8" s="1337" t="s">
        <v>3040</v>
      </c>
      <c r="I8" s="1184" t="s">
        <v>2972</v>
      </c>
      <c r="J8" s="1184" t="s">
        <v>3041</v>
      </c>
      <c r="K8" s="1184" t="s">
        <v>3042</v>
      </c>
      <c r="L8" s="1184" t="s">
        <v>3043</v>
      </c>
      <c r="M8" s="1184" t="s">
        <v>3044</v>
      </c>
      <c r="N8" s="1184" t="s">
        <v>3045</v>
      </c>
    </row>
    <row r="9" spans="1:14" s="1139" customFormat="1" ht="114" x14ac:dyDescent="0.2">
      <c r="A9" s="1167">
        <v>1</v>
      </c>
      <c r="B9" s="1167">
        <v>902</v>
      </c>
      <c r="C9" s="1167"/>
      <c r="D9" s="1167">
        <v>2015</v>
      </c>
      <c r="E9" s="1168" t="s">
        <v>3046</v>
      </c>
      <c r="F9" s="1167">
        <v>610</v>
      </c>
      <c r="G9" s="1169" t="s">
        <v>2987</v>
      </c>
      <c r="H9" s="1173" t="s">
        <v>4933</v>
      </c>
      <c r="I9" s="1171">
        <v>0</v>
      </c>
      <c r="J9" s="1171">
        <v>700000000</v>
      </c>
      <c r="K9" s="1173" t="s">
        <v>3048</v>
      </c>
      <c r="L9" s="1338" t="s">
        <v>3063</v>
      </c>
      <c r="M9" s="1168" t="s">
        <v>3053</v>
      </c>
      <c r="N9" s="1311" t="s">
        <v>3050</v>
      </c>
    </row>
    <row r="10" spans="1:14" s="1139" customFormat="1" ht="42.75" x14ac:dyDescent="0.2">
      <c r="A10" s="1167">
        <v>2</v>
      </c>
      <c r="B10" s="1167">
        <v>903</v>
      </c>
      <c r="C10" s="1167"/>
      <c r="D10" s="1167">
        <v>2017</v>
      </c>
      <c r="E10" s="1168" t="s">
        <v>2980</v>
      </c>
      <c r="F10" s="1167" t="s">
        <v>2981</v>
      </c>
      <c r="G10" s="1169" t="s">
        <v>2987</v>
      </c>
      <c r="H10" s="1173" t="s">
        <v>3047</v>
      </c>
      <c r="I10" s="1171">
        <v>0</v>
      </c>
      <c r="J10" s="1171">
        <v>330000000</v>
      </c>
      <c r="K10" s="1173" t="s">
        <v>3048</v>
      </c>
      <c r="L10" s="1338" t="s">
        <v>3049</v>
      </c>
      <c r="M10" s="1168" t="s">
        <v>3053</v>
      </c>
      <c r="N10" s="1311" t="s">
        <v>2983</v>
      </c>
    </row>
    <row r="11" spans="1:14" s="1139" customFormat="1" ht="128.25" x14ac:dyDescent="0.2">
      <c r="A11" s="1167">
        <v>3</v>
      </c>
      <c r="B11" s="1167">
        <v>907</v>
      </c>
      <c r="C11" s="1167"/>
      <c r="D11" s="1167">
        <v>2015</v>
      </c>
      <c r="E11" s="1168" t="s">
        <v>2986</v>
      </c>
      <c r="F11" s="1167" t="s">
        <v>2981</v>
      </c>
      <c r="G11" s="1169" t="s">
        <v>3025</v>
      </c>
      <c r="H11" s="1173" t="s">
        <v>3047</v>
      </c>
      <c r="I11" s="1171">
        <v>0</v>
      </c>
      <c r="J11" s="1171">
        <v>15000000</v>
      </c>
      <c r="K11" s="1173" t="s">
        <v>3052</v>
      </c>
      <c r="L11" s="1338" t="s">
        <v>3049</v>
      </c>
      <c r="M11" s="1168" t="s">
        <v>3053</v>
      </c>
      <c r="N11" s="1311" t="s">
        <v>3054</v>
      </c>
    </row>
    <row r="12" spans="1:14" s="1139" customFormat="1" ht="42.75" x14ac:dyDescent="0.2">
      <c r="A12" s="1167">
        <v>4</v>
      </c>
      <c r="B12" s="1167">
        <v>910</v>
      </c>
      <c r="C12" s="1167"/>
      <c r="D12" s="1167">
        <v>2017</v>
      </c>
      <c r="E12" s="1168" t="s">
        <v>3056</v>
      </c>
      <c r="F12" s="1167" t="s">
        <v>2981</v>
      </c>
      <c r="G12" s="1169" t="s">
        <v>3025</v>
      </c>
      <c r="H12" s="1173" t="s">
        <v>3047</v>
      </c>
      <c r="I12" s="1171">
        <v>0</v>
      </c>
      <c r="J12" s="1171">
        <v>80000000</v>
      </c>
      <c r="K12" s="1173" t="s">
        <v>3052</v>
      </c>
      <c r="L12" s="1338" t="s">
        <v>3049</v>
      </c>
      <c r="M12" s="1168" t="s">
        <v>2981</v>
      </c>
      <c r="N12" s="1311" t="s">
        <v>3057</v>
      </c>
    </row>
    <row r="13" spans="1:14" s="1139" customFormat="1" ht="57" x14ac:dyDescent="0.2">
      <c r="A13" s="1167">
        <v>5</v>
      </c>
      <c r="B13" s="1167">
        <v>913</v>
      </c>
      <c r="C13" s="1167"/>
      <c r="D13" s="1167">
        <v>2017</v>
      </c>
      <c r="E13" s="1168" t="s">
        <v>3058</v>
      </c>
      <c r="F13" s="1167" t="s">
        <v>2981</v>
      </c>
      <c r="G13" s="1169" t="s">
        <v>2987</v>
      </c>
      <c r="H13" s="1173" t="s">
        <v>3047</v>
      </c>
      <c r="I13" s="1171">
        <v>0</v>
      </c>
      <c r="J13" s="1171">
        <v>150000000</v>
      </c>
      <c r="K13" s="1173" t="s">
        <v>3048</v>
      </c>
      <c r="L13" s="1338" t="s">
        <v>3049</v>
      </c>
      <c r="M13" s="1168" t="s">
        <v>2981</v>
      </c>
      <c r="N13" s="1311" t="s">
        <v>3013</v>
      </c>
    </row>
    <row r="14" spans="1:14" s="1139" customFormat="1" ht="28.5" x14ac:dyDescent="0.2">
      <c r="A14" s="1167">
        <v>6</v>
      </c>
      <c r="B14" s="1167">
        <v>916</v>
      </c>
      <c r="C14" s="1167"/>
      <c r="D14" s="1167">
        <v>2016</v>
      </c>
      <c r="E14" s="1168" t="s">
        <v>2990</v>
      </c>
      <c r="F14" s="1167">
        <v>3800</v>
      </c>
      <c r="G14" s="1169" t="s">
        <v>2987</v>
      </c>
      <c r="H14" s="1173" t="s">
        <v>3047</v>
      </c>
      <c r="I14" s="1171">
        <v>0</v>
      </c>
      <c r="J14" s="1313">
        <v>799950737.00999999</v>
      </c>
      <c r="K14" s="1173" t="s">
        <v>3048</v>
      </c>
      <c r="L14" s="1338" t="s">
        <v>3049</v>
      </c>
      <c r="M14" s="1168" t="s">
        <v>3073</v>
      </c>
      <c r="N14" s="1311" t="s">
        <v>2991</v>
      </c>
    </row>
    <row r="15" spans="1:14" s="1139" customFormat="1" ht="85.5" x14ac:dyDescent="0.2">
      <c r="A15" s="1167">
        <v>7</v>
      </c>
      <c r="B15" s="1167">
        <v>919</v>
      </c>
      <c r="C15" s="1167"/>
      <c r="D15" s="1167">
        <v>2015</v>
      </c>
      <c r="E15" s="1168" t="s">
        <v>3060</v>
      </c>
      <c r="F15" s="1167" t="s">
        <v>2981</v>
      </c>
      <c r="G15" s="1167">
        <v>200</v>
      </c>
      <c r="H15" s="1169" t="s">
        <v>3047</v>
      </c>
      <c r="I15" s="1171">
        <v>0</v>
      </c>
      <c r="J15" s="1171">
        <v>45000000</v>
      </c>
      <c r="K15" s="1171">
        <v>0</v>
      </c>
      <c r="L15" s="1338" t="s">
        <v>3049</v>
      </c>
      <c r="M15" s="1338" t="s">
        <v>2981</v>
      </c>
      <c r="N15" s="1311"/>
    </row>
    <row r="16" spans="1:14" s="1139" customFormat="1" ht="99.75" x14ac:dyDescent="0.2">
      <c r="A16" s="1167">
        <v>8</v>
      </c>
      <c r="B16" s="1167">
        <v>921</v>
      </c>
      <c r="C16" s="1167" t="s">
        <v>2992</v>
      </c>
      <c r="D16" s="1167">
        <v>2015</v>
      </c>
      <c r="E16" s="1168" t="s">
        <v>2993</v>
      </c>
      <c r="F16" s="1167" t="s">
        <v>2981</v>
      </c>
      <c r="G16" s="1169" t="s">
        <v>2994</v>
      </c>
      <c r="H16" s="1169" t="s">
        <v>3047</v>
      </c>
      <c r="I16" s="1171">
        <v>0</v>
      </c>
      <c r="J16" s="1171">
        <v>1500651123.3</v>
      </c>
      <c r="K16" s="1173" t="s">
        <v>3048</v>
      </c>
      <c r="L16" s="1338" t="s">
        <v>3049</v>
      </c>
      <c r="M16" s="1168" t="s">
        <v>3053</v>
      </c>
      <c r="N16" s="1311" t="s">
        <v>2995</v>
      </c>
    </row>
    <row r="17" spans="1:17" s="1139" customFormat="1" ht="71.25" x14ac:dyDescent="0.2">
      <c r="A17" s="1167">
        <v>9</v>
      </c>
      <c r="B17" s="1167">
        <v>923</v>
      </c>
      <c r="C17" s="1167"/>
      <c r="D17" s="1167">
        <v>2018</v>
      </c>
      <c r="E17" s="1168" t="s">
        <v>4934</v>
      </c>
      <c r="F17" s="1167" t="s">
        <v>2981</v>
      </c>
      <c r="G17" s="1169" t="s">
        <v>2987</v>
      </c>
      <c r="H17" s="1169" t="s">
        <v>3047</v>
      </c>
      <c r="I17" s="1171">
        <v>0</v>
      </c>
      <c r="J17" s="1171">
        <v>630400000</v>
      </c>
      <c r="K17" s="1173" t="s">
        <v>3048</v>
      </c>
      <c r="L17" s="1338" t="s">
        <v>3049</v>
      </c>
      <c r="M17" s="1168" t="s">
        <v>2987</v>
      </c>
      <c r="N17" s="1311" t="s">
        <v>4935</v>
      </c>
      <c r="O17" s="1131"/>
    </row>
    <row r="18" spans="1:17" s="1139" customFormat="1" ht="42.75" x14ac:dyDescent="0.2">
      <c r="A18" s="1167">
        <v>10</v>
      </c>
      <c r="B18" s="1167">
        <v>930</v>
      </c>
      <c r="C18" s="1167"/>
      <c r="D18" s="1167">
        <v>2015</v>
      </c>
      <c r="E18" s="1168" t="s">
        <v>3064</v>
      </c>
      <c r="F18" s="1167">
        <v>10870</v>
      </c>
      <c r="G18" s="1169" t="s">
        <v>2987</v>
      </c>
      <c r="H18" s="1173" t="s">
        <v>4936</v>
      </c>
      <c r="I18" s="1171">
        <v>0</v>
      </c>
      <c r="J18" s="1171">
        <v>221575000</v>
      </c>
      <c r="K18" s="1173" t="s">
        <v>3048</v>
      </c>
      <c r="L18" s="1338" t="s">
        <v>3063</v>
      </c>
      <c r="M18" s="1168" t="s">
        <v>3053</v>
      </c>
      <c r="N18" s="1311" t="s">
        <v>3065</v>
      </c>
    </row>
    <row r="19" spans="1:17" s="1139" customFormat="1" ht="71.25" x14ac:dyDescent="0.2">
      <c r="A19" s="1167">
        <v>11</v>
      </c>
      <c r="B19" s="1167">
        <v>933</v>
      </c>
      <c r="C19" s="1167"/>
      <c r="D19" s="1167">
        <v>2017</v>
      </c>
      <c r="E19" s="1168" t="s">
        <v>3067</v>
      </c>
      <c r="F19" s="1167" t="s">
        <v>2981</v>
      </c>
      <c r="G19" s="1169" t="s">
        <v>3025</v>
      </c>
      <c r="H19" s="1173" t="s">
        <v>4937</v>
      </c>
      <c r="I19" s="1171">
        <v>0</v>
      </c>
      <c r="J19" s="1171">
        <v>60000000</v>
      </c>
      <c r="K19" s="1173" t="s">
        <v>3052</v>
      </c>
      <c r="L19" s="1338" t="s">
        <v>3049</v>
      </c>
      <c r="M19" s="1168" t="s">
        <v>2981</v>
      </c>
      <c r="N19" s="1311" t="s">
        <v>3068</v>
      </c>
    </row>
    <row r="20" spans="1:17" s="1139" customFormat="1" ht="42.75" x14ac:dyDescent="0.2">
      <c r="A20" s="1167">
        <v>12</v>
      </c>
      <c r="B20" s="1167">
        <v>943</v>
      </c>
      <c r="C20" s="1167"/>
      <c r="D20" s="1167">
        <v>2016</v>
      </c>
      <c r="E20" s="1168" t="s">
        <v>3007</v>
      </c>
      <c r="F20" s="1167">
        <v>1205</v>
      </c>
      <c r="G20" s="1169" t="s">
        <v>2987</v>
      </c>
      <c r="H20" s="1173" t="s">
        <v>3047</v>
      </c>
      <c r="I20" s="1171">
        <v>0</v>
      </c>
      <c r="J20" s="1171">
        <v>920000000</v>
      </c>
      <c r="K20" s="1173" t="s">
        <v>3048</v>
      </c>
      <c r="L20" s="1338" t="s">
        <v>3049</v>
      </c>
      <c r="M20" s="1339" t="s">
        <v>3053</v>
      </c>
      <c r="N20" s="1311" t="s">
        <v>3008</v>
      </c>
    </row>
    <row r="21" spans="1:17" s="1139" customFormat="1" ht="42.75" x14ac:dyDescent="0.2">
      <c r="A21" s="1167">
        <v>13</v>
      </c>
      <c r="B21" s="1167">
        <v>948</v>
      </c>
      <c r="C21" s="1167"/>
      <c r="D21" s="1167">
        <v>2016</v>
      </c>
      <c r="E21" s="1168" t="s">
        <v>3014</v>
      </c>
      <c r="F21" s="1167" t="s">
        <v>2981</v>
      </c>
      <c r="G21" s="1169" t="s">
        <v>2987</v>
      </c>
      <c r="H21" s="1173" t="s">
        <v>3047</v>
      </c>
      <c r="I21" s="1171">
        <v>0</v>
      </c>
      <c r="J21" s="1171">
        <v>155000000</v>
      </c>
      <c r="K21" s="1173" t="s">
        <v>3048</v>
      </c>
      <c r="L21" s="1338" t="s">
        <v>3049</v>
      </c>
      <c r="M21" s="1168" t="s">
        <v>3073</v>
      </c>
      <c r="N21" s="1311" t="s">
        <v>3013</v>
      </c>
    </row>
    <row r="22" spans="1:17" s="1139" customFormat="1" ht="71.25" x14ac:dyDescent="0.2">
      <c r="A22" s="1167">
        <v>14</v>
      </c>
      <c r="B22" s="1167" t="s">
        <v>3075</v>
      </c>
      <c r="C22" s="1167"/>
      <c r="D22" s="1167" t="s">
        <v>3069</v>
      </c>
      <c r="E22" s="1168" t="s">
        <v>3076</v>
      </c>
      <c r="F22" s="1167">
        <v>50</v>
      </c>
      <c r="G22" s="1169" t="s">
        <v>2987</v>
      </c>
      <c r="H22" s="1173" t="s">
        <v>3077</v>
      </c>
      <c r="I22" s="1171">
        <v>55000000</v>
      </c>
      <c r="J22" s="1171">
        <v>55000000</v>
      </c>
      <c r="K22" s="1173" t="s">
        <v>3078</v>
      </c>
      <c r="L22" s="1338" t="s">
        <v>3063</v>
      </c>
      <c r="M22" s="1168" t="s">
        <v>3053</v>
      </c>
      <c r="N22" s="1311" t="s">
        <v>3079</v>
      </c>
    </row>
    <row r="23" spans="1:17" s="1139" customFormat="1" ht="28.5" x14ac:dyDescent="0.2">
      <c r="A23" s="1167">
        <v>15</v>
      </c>
      <c r="B23" s="1167">
        <v>960</v>
      </c>
      <c r="C23" s="1167"/>
      <c r="D23" s="1167">
        <v>2016</v>
      </c>
      <c r="E23" s="1168" t="s">
        <v>3081</v>
      </c>
      <c r="F23" s="1167">
        <v>212</v>
      </c>
      <c r="G23" s="1169" t="s">
        <v>2987</v>
      </c>
      <c r="H23" s="1173" t="s">
        <v>3047</v>
      </c>
      <c r="I23" s="1171">
        <v>357445760</v>
      </c>
      <c r="J23" s="1171">
        <v>0</v>
      </c>
      <c r="K23" s="1173" t="s">
        <v>3048</v>
      </c>
      <c r="L23" s="1338" t="s">
        <v>3049</v>
      </c>
      <c r="M23" s="1168" t="s">
        <v>2987</v>
      </c>
      <c r="N23" s="1311" t="s">
        <v>3082</v>
      </c>
    </row>
    <row r="24" spans="1:17" s="1139" customFormat="1" ht="28.5" x14ac:dyDescent="0.2">
      <c r="A24" s="1167">
        <v>16</v>
      </c>
      <c r="B24" s="1167">
        <v>969</v>
      </c>
      <c r="C24" s="1167"/>
      <c r="D24" s="1167">
        <v>2017</v>
      </c>
      <c r="E24" s="1168" t="s">
        <v>3086</v>
      </c>
      <c r="F24" s="1167">
        <v>2910</v>
      </c>
      <c r="G24" s="1169" t="s">
        <v>2987</v>
      </c>
      <c r="H24" s="1173" t="s">
        <v>4938</v>
      </c>
      <c r="I24" s="1171">
        <v>0</v>
      </c>
      <c r="J24" s="1171">
        <v>720000000</v>
      </c>
      <c r="K24" s="1173" t="s">
        <v>3048</v>
      </c>
      <c r="L24" s="1338" t="s">
        <v>3049</v>
      </c>
      <c r="M24" s="1168" t="s">
        <v>3053</v>
      </c>
      <c r="N24" s="1311"/>
    </row>
    <row r="25" spans="1:17" s="1139" customFormat="1" ht="42.75" x14ac:dyDescent="0.2">
      <c r="A25" s="1167">
        <v>17</v>
      </c>
      <c r="B25" s="1167">
        <v>973</v>
      </c>
      <c r="C25" s="1167"/>
      <c r="D25" s="1167"/>
      <c r="E25" s="1168" t="s">
        <v>4939</v>
      </c>
      <c r="F25" s="1167" t="s">
        <v>2981</v>
      </c>
      <c r="G25" s="1169" t="s">
        <v>3025</v>
      </c>
      <c r="H25" s="1173" t="s">
        <v>4940</v>
      </c>
      <c r="I25" s="1171">
        <v>0</v>
      </c>
      <c r="J25" s="1171">
        <v>0</v>
      </c>
      <c r="K25" s="1173" t="s">
        <v>3052</v>
      </c>
      <c r="L25" s="1338" t="s">
        <v>3049</v>
      </c>
      <c r="M25" s="1168" t="s">
        <v>4941</v>
      </c>
      <c r="N25" s="1311"/>
    </row>
    <row r="26" spans="1:17" s="1139" customFormat="1" ht="171" x14ac:dyDescent="0.2">
      <c r="A26" s="1167">
        <v>18</v>
      </c>
      <c r="B26" s="1167">
        <v>977</v>
      </c>
      <c r="C26" s="1167"/>
      <c r="D26" s="1167">
        <v>2012</v>
      </c>
      <c r="E26" s="1168" t="s">
        <v>3089</v>
      </c>
      <c r="F26" s="1167">
        <v>230</v>
      </c>
      <c r="G26" s="1169" t="s">
        <v>2987</v>
      </c>
      <c r="H26" s="1173" t="s">
        <v>3047</v>
      </c>
      <c r="I26" s="1171">
        <v>180000000</v>
      </c>
      <c r="J26" s="1171">
        <v>64496993.189999998</v>
      </c>
      <c r="K26" s="1173" t="s">
        <v>3048</v>
      </c>
      <c r="L26" s="1338" t="s">
        <v>3049</v>
      </c>
      <c r="M26" s="1168" t="s">
        <v>3053</v>
      </c>
      <c r="N26" s="1311" t="s">
        <v>4942</v>
      </c>
    </row>
    <row r="27" spans="1:17" s="1139" customFormat="1" ht="42.75" x14ac:dyDescent="0.2">
      <c r="A27" s="1167">
        <v>19</v>
      </c>
      <c r="B27" s="1167">
        <v>993</v>
      </c>
      <c r="C27" s="1167"/>
      <c r="D27" s="1167">
        <v>2012</v>
      </c>
      <c r="E27" s="1168" t="s">
        <v>3094</v>
      </c>
      <c r="F27" s="1167">
        <v>2953</v>
      </c>
      <c r="G27" s="1169" t="s">
        <v>2994</v>
      </c>
      <c r="H27" s="1173" t="s">
        <v>4943</v>
      </c>
      <c r="I27" s="1171">
        <v>0</v>
      </c>
      <c r="J27" s="1171">
        <v>925000000</v>
      </c>
      <c r="K27" s="1173" t="s">
        <v>3048</v>
      </c>
      <c r="L27" s="1338" t="s">
        <v>3063</v>
      </c>
      <c r="M27" s="1168" t="s">
        <v>2981</v>
      </c>
      <c r="N27" s="1311" t="s">
        <v>4944</v>
      </c>
    </row>
    <row r="28" spans="1:17" s="1123" customFormat="1" ht="15" x14ac:dyDescent="0.25">
      <c r="A28" s="1178"/>
      <c r="B28" s="1340"/>
      <c r="C28" s="1341"/>
      <c r="D28" s="1178"/>
      <c r="E28" s="1180" t="s">
        <v>3029</v>
      </c>
      <c r="F28" s="1180">
        <f>SUM(F9:F27)</f>
        <v>22840</v>
      </c>
      <c r="G28" s="1343"/>
      <c r="H28" s="1344" t="s">
        <v>3029</v>
      </c>
      <c r="I28" s="1345">
        <f>SUM(I9:I27)</f>
        <v>592445760</v>
      </c>
      <c r="J28" s="1182">
        <f>SUM(J9:J27)</f>
        <v>7372073853.499999</v>
      </c>
      <c r="K28" s="1342"/>
      <c r="L28" s="1342"/>
      <c r="M28" s="1342"/>
      <c r="N28" s="1346"/>
      <c r="O28" s="1139"/>
      <c r="P28" s="1139"/>
      <c r="Q28" s="1139"/>
    </row>
    <row r="29" spans="1:17" s="1123" customFormat="1" ht="14.25" x14ac:dyDescent="0.2">
      <c r="B29" s="1139"/>
      <c r="C29" s="1324"/>
      <c r="E29" s="1156"/>
      <c r="F29" s="1156"/>
      <c r="G29" s="1156"/>
      <c r="H29" s="1331"/>
      <c r="I29" s="1156"/>
      <c r="J29" s="1156"/>
      <c r="K29" s="1129"/>
      <c r="L29" s="1129"/>
      <c r="M29" s="1129"/>
      <c r="N29" s="1130"/>
      <c r="O29" s="1139"/>
      <c r="P29" s="1139"/>
      <c r="Q29" s="1139"/>
    </row>
    <row r="30" spans="1:17" s="1123" customFormat="1" ht="15" x14ac:dyDescent="0.25">
      <c r="B30" s="1139"/>
      <c r="C30" s="1324"/>
      <c r="E30" s="1132"/>
      <c r="F30" s="1132"/>
      <c r="G30" s="1132"/>
      <c r="H30" s="1133"/>
      <c r="I30" s="1134"/>
      <c r="J30" s="1135"/>
      <c r="K30" s="1129"/>
      <c r="L30" s="1129"/>
      <c r="M30" s="1129"/>
      <c r="N30" s="1130"/>
    </row>
    <row r="31" spans="1:17" s="1123" customFormat="1" ht="14.25" x14ac:dyDescent="0.2">
      <c r="C31" s="1324"/>
      <c r="E31" s="1156"/>
      <c r="F31" s="1156"/>
      <c r="G31" s="1129"/>
      <c r="H31" s="1325"/>
      <c r="K31" s="1129"/>
      <c r="L31" s="1129"/>
      <c r="M31" s="1129"/>
      <c r="N31" s="1130"/>
    </row>
    <row r="32" spans="1:17" s="1123" customFormat="1" ht="14.25" x14ac:dyDescent="0.2">
      <c r="C32" s="1324"/>
      <c r="E32" s="1156"/>
      <c r="F32" s="1156"/>
      <c r="G32" s="1129"/>
      <c r="H32" s="1325"/>
      <c r="K32" s="1129"/>
      <c r="L32" s="1129"/>
      <c r="M32" s="1129"/>
      <c r="N32" s="1130"/>
    </row>
    <row r="35" spans="9:9" x14ac:dyDescent="0.2">
      <c r="I35" s="1335"/>
    </row>
  </sheetData>
  <mergeCells count="3">
    <mergeCell ref="A1:N3"/>
    <mergeCell ref="A6:E6"/>
    <mergeCell ref="A5:H5"/>
  </mergeCells>
  <conditionalFormatting sqref="I5:N5">
    <cfRule type="iconSet" priority="17">
      <iconSet iconSet="3Flags">
        <cfvo type="percent" val="0"/>
        <cfvo type="percent" val="33"/>
        <cfvo type="percent" val="67"/>
      </iconSet>
    </cfRule>
  </conditionalFormatting>
  <conditionalFormatting sqref="G9">
    <cfRule type="iconSet" priority="16">
      <iconSet iconSet="3Signs">
        <cfvo type="percent" val="0"/>
        <cfvo type="percent" val="33"/>
        <cfvo type="percent" val="67"/>
      </iconSet>
    </cfRule>
  </conditionalFormatting>
  <conditionalFormatting sqref="D9">
    <cfRule type="iconSet" priority="15">
      <iconSet iconSet="3Arrows">
        <cfvo type="percent" val="0"/>
        <cfvo type="percent" val="33"/>
        <cfvo type="percent" val="67"/>
      </iconSet>
    </cfRule>
  </conditionalFormatting>
  <conditionalFormatting sqref="H15">
    <cfRule type="iconSet" priority="14">
      <iconSet iconSet="3Signs">
        <cfvo type="percent" val="0"/>
        <cfvo type="percent" val="33"/>
        <cfvo type="percent" val="67"/>
      </iconSet>
    </cfRule>
  </conditionalFormatting>
  <conditionalFormatting sqref="D15">
    <cfRule type="iconSet" priority="13">
      <iconSet iconSet="3Arrows">
        <cfvo type="percent" val="0"/>
        <cfvo type="percent" val="33"/>
        <cfvo type="percent" val="67"/>
      </iconSet>
    </cfRule>
  </conditionalFormatting>
  <conditionalFormatting sqref="G12">
    <cfRule type="iconSet" priority="12">
      <iconSet iconSet="3Signs">
        <cfvo type="percent" val="0"/>
        <cfvo type="percent" val="33"/>
        <cfvo type="percent" val="67"/>
      </iconSet>
    </cfRule>
  </conditionalFormatting>
  <conditionalFormatting sqref="D12">
    <cfRule type="iconSet" priority="11">
      <iconSet iconSet="3Arrows">
        <cfvo type="percent" val="0"/>
        <cfvo type="percent" val="33"/>
        <cfvo type="percent" val="67"/>
      </iconSet>
    </cfRule>
  </conditionalFormatting>
  <conditionalFormatting sqref="G10">
    <cfRule type="iconSet" priority="10">
      <iconSet iconSet="3Signs">
        <cfvo type="percent" val="0"/>
        <cfvo type="percent" val="33"/>
        <cfvo type="percent" val="67"/>
      </iconSet>
    </cfRule>
  </conditionalFormatting>
  <conditionalFormatting sqref="D10">
    <cfRule type="iconSet" priority="9">
      <iconSet iconSet="3Arrows">
        <cfvo type="percent" val="0"/>
        <cfvo type="percent" val="33"/>
        <cfvo type="percent" val="67"/>
      </iconSet>
    </cfRule>
  </conditionalFormatting>
  <conditionalFormatting sqref="G14 G16:G17">
    <cfRule type="iconSet" priority="8">
      <iconSet iconSet="3Signs">
        <cfvo type="percent" val="0"/>
        <cfvo type="percent" val="33"/>
        <cfvo type="percent" val="67"/>
      </iconSet>
    </cfRule>
  </conditionalFormatting>
  <conditionalFormatting sqref="D14 D16:D17">
    <cfRule type="iconSet" priority="7">
      <iconSet iconSet="3Arrows">
        <cfvo type="percent" val="0"/>
        <cfvo type="percent" val="33"/>
        <cfvo type="percent" val="67"/>
      </iconSet>
    </cfRule>
  </conditionalFormatting>
  <conditionalFormatting sqref="G21">
    <cfRule type="iconSet" priority="6">
      <iconSet iconSet="3Signs">
        <cfvo type="percent" val="0"/>
        <cfvo type="percent" val="33"/>
        <cfvo type="percent" val="67"/>
      </iconSet>
    </cfRule>
  </conditionalFormatting>
  <conditionalFormatting sqref="D21">
    <cfRule type="iconSet" priority="5">
      <iconSet iconSet="3Arrows">
        <cfvo type="percent" val="0"/>
        <cfvo type="percent" val="33"/>
        <cfvo type="percent" val="67"/>
      </iconSet>
    </cfRule>
  </conditionalFormatting>
  <conditionalFormatting sqref="H17">
    <cfRule type="iconSet" priority="4">
      <iconSet iconSet="3Signs">
        <cfvo type="percent" val="0"/>
        <cfvo type="percent" val="33"/>
        <cfvo type="percent" val="67"/>
      </iconSet>
    </cfRule>
  </conditionalFormatting>
  <conditionalFormatting sqref="H16">
    <cfRule type="iconSet" priority="3">
      <iconSet iconSet="3Signs">
        <cfvo type="percent" val="0"/>
        <cfvo type="percent" val="33"/>
        <cfvo type="percent" val="67"/>
      </iconSet>
    </cfRule>
  </conditionalFormatting>
  <conditionalFormatting sqref="D18:D19 D11 D13 D22:D27">
    <cfRule type="iconSet" priority="18">
      <iconSet iconSet="3Arrows">
        <cfvo type="percent" val="0"/>
        <cfvo type="percent" val="33"/>
        <cfvo type="percent" val="67"/>
      </iconSet>
    </cfRule>
  </conditionalFormatting>
  <conditionalFormatting sqref="G18:G19 G11 G13 G22:G27">
    <cfRule type="iconSet" priority="19">
      <iconSet iconSet="3Signs">
        <cfvo type="percent" val="0"/>
        <cfvo type="percent" val="33"/>
        <cfvo type="percent" val="67"/>
      </iconSet>
    </cfRule>
  </conditionalFormatting>
  <conditionalFormatting sqref="G20">
    <cfRule type="iconSet" priority="2">
      <iconSet iconSet="3Signs">
        <cfvo type="percent" val="0"/>
        <cfvo type="percent" val="33"/>
        <cfvo type="percent" val="67"/>
      </iconSet>
    </cfRule>
  </conditionalFormatting>
  <conditionalFormatting sqref="D20">
    <cfRule type="iconSet" priority="1">
      <iconSet iconSet="3Arrows">
        <cfvo type="percent" val="0"/>
        <cfvo type="percent" val="33"/>
        <cfvo type="percent" val="67"/>
      </iconSet>
    </cfRule>
  </conditionalFormatting>
  <hyperlinks>
    <hyperlink ref="E35" location="'88'!A1" display="SEDE DEL PACÍFICO, ESPARZA, CALLE Y ACERA DE ACCESO AL CAMPUS"/>
  </hyperlinks>
  <pageMargins left="0.39370078740157483" right="0.39370078740157483" top="0.51181102362204722" bottom="0.55118110236220474" header="0.51181102362204722" footer="0.31496062992125984"/>
  <pageSetup scale="55" firstPageNumber="0" orientation="landscape" r:id="rId1"/>
  <headerFooter>
    <oddFooter>&amp;C&amp;P</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G15" sqref="G15"/>
    </sheetView>
  </sheetViews>
  <sheetFormatPr baseColWidth="10" defaultColWidth="9.140625" defaultRowHeight="12.75" x14ac:dyDescent="0.2"/>
  <cols>
    <col min="1" max="1025" width="10.85546875" customWidth="1"/>
  </cols>
  <sheetData/>
  <phoneticPr fontId="22" type="noConversion"/>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Q94"/>
  <sheetViews>
    <sheetView topLeftCell="A7" zoomScale="90" zoomScaleNormal="90" zoomScalePageLayoutView="90" workbookViewId="0">
      <selection activeCell="C23" sqref="C23"/>
    </sheetView>
  </sheetViews>
  <sheetFormatPr baseColWidth="10" defaultColWidth="11.42578125" defaultRowHeight="12.75" x14ac:dyDescent="0.2"/>
  <cols>
    <col min="1" max="1" width="4.140625" style="525" customWidth="1"/>
    <col min="2" max="2" width="11.140625" style="525" customWidth="1"/>
    <col min="3" max="3" width="12.7109375" style="525" bestFit="1" customWidth="1"/>
    <col min="4" max="4" width="10.140625" style="525" bestFit="1" customWidth="1"/>
    <col min="5" max="5" width="31.28515625" style="1159" customWidth="1"/>
    <col min="6" max="6" width="9.28515625" style="525" bestFit="1" customWidth="1"/>
    <col min="7" max="7" width="17.7109375" style="525" customWidth="1"/>
    <col min="8" max="8" width="18.140625" style="525" customWidth="1"/>
    <col min="9" max="9" width="16.140625" style="525" customWidth="1"/>
    <col min="10" max="10" width="20.85546875" style="525" bestFit="1" customWidth="1"/>
    <col min="11" max="13" width="18.7109375" style="525" bestFit="1" customWidth="1"/>
    <col min="14" max="14" width="15.42578125" style="525" bestFit="1" customWidth="1"/>
    <col min="15" max="15" width="16.28515625" style="525" customWidth="1"/>
    <col min="16" max="16" width="14.85546875" style="525" customWidth="1"/>
    <col min="17" max="17" width="17.85546875" style="525" customWidth="1"/>
    <col min="18" max="18" width="7.28515625" style="525" bestFit="1" customWidth="1"/>
    <col min="19" max="16384" width="11.42578125" style="525"/>
  </cols>
  <sheetData>
    <row r="1" spans="1:17" x14ac:dyDescent="0.2">
      <c r="A1" s="1745" t="s">
        <v>3100</v>
      </c>
      <c r="B1" s="1745"/>
      <c r="C1" s="1745"/>
      <c r="D1" s="1745"/>
      <c r="E1" s="1745"/>
      <c r="F1" s="1745"/>
      <c r="G1" s="1745"/>
      <c r="H1" s="1745"/>
      <c r="I1" s="1745"/>
      <c r="J1" s="1745"/>
      <c r="K1" s="1745"/>
      <c r="L1" s="1745"/>
      <c r="M1" s="1745"/>
      <c r="N1" s="1745"/>
      <c r="O1" s="1745"/>
      <c r="P1" s="1745"/>
      <c r="Q1" s="1745"/>
    </row>
    <row r="2" spans="1:17" x14ac:dyDescent="0.2">
      <c r="A2" s="1745"/>
      <c r="B2" s="1745"/>
      <c r="C2" s="1745"/>
      <c r="D2" s="1745"/>
      <c r="E2" s="1745"/>
      <c r="F2" s="1745"/>
      <c r="G2" s="1745"/>
      <c r="H2" s="1745"/>
      <c r="I2" s="1745"/>
      <c r="J2" s="1745"/>
      <c r="K2" s="1745"/>
      <c r="L2" s="1745"/>
      <c r="M2" s="1745"/>
      <c r="N2" s="1745"/>
      <c r="O2" s="1745"/>
      <c r="P2" s="1745"/>
      <c r="Q2" s="1745"/>
    </row>
    <row r="3" spans="1:17" x14ac:dyDescent="0.2">
      <c r="A3" s="1745"/>
      <c r="B3" s="1745"/>
      <c r="C3" s="1745"/>
      <c r="D3" s="1745"/>
      <c r="E3" s="1745"/>
      <c r="F3" s="1745"/>
      <c r="G3" s="1745"/>
      <c r="H3" s="1745"/>
      <c r="I3" s="1745"/>
      <c r="J3" s="1745"/>
      <c r="K3" s="1745"/>
      <c r="L3" s="1745"/>
      <c r="M3" s="1745"/>
      <c r="N3" s="1745"/>
      <c r="O3" s="1745"/>
      <c r="P3" s="1745"/>
      <c r="Q3" s="1745"/>
    </row>
    <row r="4" spans="1:17" s="1123" customFormat="1" ht="14.25" x14ac:dyDescent="0.2">
      <c r="E4" s="1156"/>
    </row>
    <row r="5" spans="1:17" s="1123" customFormat="1" ht="15" x14ac:dyDescent="0.25">
      <c r="A5" s="1301" t="s">
        <v>3101</v>
      </c>
      <c r="B5" s="1301"/>
      <c r="C5" s="1301"/>
      <c r="D5" s="1301"/>
      <c r="E5" s="1301"/>
      <c r="F5" s="1302"/>
      <c r="G5" s="1302"/>
      <c r="H5" s="1302"/>
    </row>
    <row r="6" spans="1:17" s="1123" customFormat="1" ht="15" x14ac:dyDescent="0.25">
      <c r="A6" s="1136" t="s">
        <v>4924</v>
      </c>
      <c r="B6" s="1136"/>
      <c r="C6" s="1136"/>
      <c r="D6" s="1136"/>
      <c r="E6" s="1156"/>
      <c r="F6" s="1137"/>
    </row>
    <row r="7" spans="1:17" s="1123" customFormat="1" ht="15" x14ac:dyDescent="0.25">
      <c r="A7" s="1138"/>
      <c r="B7" s="1138"/>
      <c r="C7" s="1138"/>
      <c r="D7" s="1138"/>
      <c r="E7" s="1156"/>
    </row>
    <row r="8" spans="1:17" s="1123" customFormat="1" ht="15" x14ac:dyDescent="0.25">
      <c r="A8" s="1138"/>
      <c r="B8" s="1746" t="s">
        <v>3102</v>
      </c>
      <c r="C8" s="1747"/>
      <c r="D8" s="1138"/>
      <c r="E8" s="1156"/>
    </row>
    <row r="9" spans="1:17" s="1141" customFormat="1" ht="63.75" x14ac:dyDescent="0.2">
      <c r="A9" s="1408" t="s">
        <v>2964</v>
      </c>
      <c r="B9" s="1408" t="s">
        <v>3103</v>
      </c>
      <c r="C9" s="1408" t="s">
        <v>3104</v>
      </c>
      <c r="D9" s="1408" t="s">
        <v>3036</v>
      </c>
      <c r="E9" s="1408" t="s">
        <v>3037</v>
      </c>
      <c r="F9" s="1408" t="s">
        <v>4977</v>
      </c>
      <c r="G9" s="1408" t="s">
        <v>3096</v>
      </c>
      <c r="H9" s="1408" t="s">
        <v>3040</v>
      </c>
      <c r="I9" s="1408" t="s">
        <v>3105</v>
      </c>
      <c r="J9" s="1408" t="s">
        <v>3106</v>
      </c>
      <c r="K9" s="1408" t="s">
        <v>3107</v>
      </c>
      <c r="L9" s="1408" t="s">
        <v>3108</v>
      </c>
      <c r="M9" s="1408" t="s">
        <v>3109</v>
      </c>
      <c r="N9" s="1309" t="s">
        <v>3110</v>
      </c>
      <c r="O9" s="1309" t="s">
        <v>3111</v>
      </c>
      <c r="P9" s="1309" t="s">
        <v>3112</v>
      </c>
      <c r="Q9" s="1309" t="s">
        <v>3045</v>
      </c>
    </row>
    <row r="10" spans="1:17" s="1139" customFormat="1" ht="171" x14ac:dyDescent="0.2">
      <c r="A10" s="1409">
        <v>1</v>
      </c>
      <c r="B10" s="1160">
        <v>900</v>
      </c>
      <c r="C10" s="1409"/>
      <c r="D10" s="1160">
        <v>2016</v>
      </c>
      <c r="E10" s="1168" t="s">
        <v>3113</v>
      </c>
      <c r="F10" s="1409" t="s">
        <v>2981</v>
      </c>
      <c r="G10" s="1169" t="s">
        <v>2987</v>
      </c>
      <c r="H10" s="1310" t="s">
        <v>3114</v>
      </c>
      <c r="I10" s="1170">
        <v>0</v>
      </c>
      <c r="J10" s="1165">
        <v>133739223.79000001</v>
      </c>
      <c r="K10" s="1164">
        <f>50910825.63+17469625.86+14643590.9</f>
        <v>83024042.390000015</v>
      </c>
      <c r="L10" s="1173">
        <f t="shared" ref="L10:L17" si="0">+J10-K10</f>
        <v>50715181.399999991</v>
      </c>
      <c r="M10" s="1165">
        <f>+L10+I127</f>
        <v>50715181.399999991</v>
      </c>
      <c r="N10" s="1414">
        <f t="shared" ref="N10:N30" si="1">+K10/J10</f>
        <v>0.62079052081509023</v>
      </c>
      <c r="O10" s="1409" t="s">
        <v>4945</v>
      </c>
      <c r="P10" s="1415" t="s">
        <v>4946</v>
      </c>
      <c r="Q10" s="1312" t="s">
        <v>4947</v>
      </c>
    </row>
    <row r="11" spans="1:17" s="1139" customFormat="1" ht="99.75" x14ac:dyDescent="0.2">
      <c r="A11" s="1409">
        <v>2</v>
      </c>
      <c r="B11" s="1160">
        <v>900</v>
      </c>
      <c r="C11" s="1168"/>
      <c r="D11" s="1160">
        <v>2016</v>
      </c>
      <c r="E11" s="1168" t="s">
        <v>4976</v>
      </c>
      <c r="F11" s="1409" t="s">
        <v>2981</v>
      </c>
      <c r="G11" s="1169" t="s">
        <v>3025</v>
      </c>
      <c r="H11" s="1163" t="s">
        <v>3115</v>
      </c>
      <c r="I11" s="1170">
        <v>0</v>
      </c>
      <c r="J11" s="1165">
        <v>11900000</v>
      </c>
      <c r="K11" s="1164">
        <v>0</v>
      </c>
      <c r="L11" s="1313">
        <f t="shared" si="0"/>
        <v>11900000</v>
      </c>
      <c r="M11" s="1165">
        <f>+I11+L11</f>
        <v>11900000</v>
      </c>
      <c r="N11" s="1414">
        <f t="shared" si="1"/>
        <v>0</v>
      </c>
      <c r="O11" s="1409" t="s">
        <v>3116</v>
      </c>
      <c r="P11" s="1415" t="s">
        <v>3117</v>
      </c>
      <c r="Q11" s="1312"/>
    </row>
    <row r="12" spans="1:17" s="1139" customFormat="1" ht="99.75" x14ac:dyDescent="0.2">
      <c r="A12" s="1409">
        <v>3</v>
      </c>
      <c r="B12" s="1409">
        <v>906</v>
      </c>
      <c r="C12" s="1409"/>
      <c r="D12" s="1409">
        <v>2015</v>
      </c>
      <c r="E12" s="1168" t="s">
        <v>3051</v>
      </c>
      <c r="F12" s="1409">
        <v>63</v>
      </c>
      <c r="G12" s="1169" t="s">
        <v>3025</v>
      </c>
      <c r="H12" s="1173" t="s">
        <v>4948</v>
      </c>
      <c r="I12" s="1171">
        <v>7847104.3400000036</v>
      </c>
      <c r="J12" s="1171">
        <v>37152895.659999996</v>
      </c>
      <c r="K12" s="1164">
        <v>0</v>
      </c>
      <c r="L12" s="1313">
        <f t="shared" si="0"/>
        <v>37152895.659999996</v>
      </c>
      <c r="M12" s="1165">
        <f>+I12+L12</f>
        <v>45000000</v>
      </c>
      <c r="N12" s="1414">
        <f t="shared" si="1"/>
        <v>0</v>
      </c>
      <c r="O12" s="1409" t="s">
        <v>4949</v>
      </c>
      <c r="P12" s="1415" t="s">
        <v>3117</v>
      </c>
      <c r="Q12" s="1312"/>
    </row>
    <row r="13" spans="1:17" s="1139" customFormat="1" ht="99.75" x14ac:dyDescent="0.2">
      <c r="A13" s="1409">
        <v>4</v>
      </c>
      <c r="B13" s="1409">
        <v>908</v>
      </c>
      <c r="C13" s="1409"/>
      <c r="D13" s="1409">
        <v>2015</v>
      </c>
      <c r="E13" s="1168" t="s">
        <v>3055</v>
      </c>
      <c r="F13" s="1409">
        <v>152</v>
      </c>
      <c r="G13" s="1169" t="s">
        <v>3025</v>
      </c>
      <c r="H13" s="1173" t="s">
        <v>4948</v>
      </c>
      <c r="I13" s="1171">
        <v>11214762.200000003</v>
      </c>
      <c r="J13" s="1171">
        <v>78785237.799999997</v>
      </c>
      <c r="K13" s="1173">
        <v>0</v>
      </c>
      <c r="L13" s="1313">
        <f t="shared" si="0"/>
        <v>78785237.799999997</v>
      </c>
      <c r="M13" s="1165">
        <f>+I13+L13</f>
        <v>90000000</v>
      </c>
      <c r="N13" s="1414">
        <f t="shared" si="1"/>
        <v>0</v>
      </c>
      <c r="O13" s="1409" t="s">
        <v>4950</v>
      </c>
      <c r="P13" s="1415" t="s">
        <v>3117</v>
      </c>
      <c r="Q13" s="1312"/>
    </row>
    <row r="14" spans="1:17" s="1139" customFormat="1" ht="71.25" x14ac:dyDescent="0.2">
      <c r="A14" s="1409">
        <v>5</v>
      </c>
      <c r="B14" s="1160" t="s">
        <v>3118</v>
      </c>
      <c r="C14" s="1168"/>
      <c r="D14" s="1160">
        <v>2014</v>
      </c>
      <c r="E14" s="1168" t="s">
        <v>3119</v>
      </c>
      <c r="F14" s="1409">
        <v>530</v>
      </c>
      <c r="G14" s="1169" t="s">
        <v>2987</v>
      </c>
      <c r="H14" s="1163" t="s">
        <v>3120</v>
      </c>
      <c r="I14" s="1164">
        <v>0</v>
      </c>
      <c r="J14" s="1176">
        <f>(735000*580)+14551793.4</f>
        <v>440851793.39999998</v>
      </c>
      <c r="K14" s="1164">
        <v>366203087.09999996</v>
      </c>
      <c r="L14" s="1164">
        <f t="shared" si="0"/>
        <v>74648706.300000012</v>
      </c>
      <c r="M14" s="1164">
        <f>+I14+L14</f>
        <v>74648706.300000012</v>
      </c>
      <c r="N14" s="1414">
        <f t="shared" si="1"/>
        <v>0.8306716510683021</v>
      </c>
      <c r="O14" s="1409" t="s">
        <v>3121</v>
      </c>
      <c r="P14" s="1415" t="s">
        <v>4951</v>
      </c>
      <c r="Q14" s="1312" t="s">
        <v>3122</v>
      </c>
    </row>
    <row r="15" spans="1:17" s="1139" customFormat="1" ht="42.75" x14ac:dyDescent="0.2">
      <c r="A15" s="1409">
        <v>6</v>
      </c>
      <c r="B15" s="1409">
        <v>929</v>
      </c>
      <c r="C15" s="1409"/>
      <c r="D15" s="1409">
        <v>2013</v>
      </c>
      <c r="E15" s="1168" t="s">
        <v>3061</v>
      </c>
      <c r="F15" s="1409">
        <v>650</v>
      </c>
      <c r="G15" s="1169" t="s">
        <v>2987</v>
      </c>
      <c r="H15" s="1173" t="s">
        <v>3062</v>
      </c>
      <c r="I15" s="1171">
        <v>0</v>
      </c>
      <c r="J15" s="1171">
        <v>350951846.08999997</v>
      </c>
      <c r="K15" s="1173">
        <v>61884915.549999997</v>
      </c>
      <c r="L15" s="1164">
        <f t="shared" si="0"/>
        <v>289066930.53999996</v>
      </c>
      <c r="M15" s="1164">
        <f>+I15+L15</f>
        <v>289066930.53999996</v>
      </c>
      <c r="N15" s="1414">
        <f t="shared" si="1"/>
        <v>0.17633449215175206</v>
      </c>
      <c r="O15" s="1409" t="s">
        <v>4952</v>
      </c>
      <c r="P15" s="1415" t="s">
        <v>4953</v>
      </c>
      <c r="Q15" s="1312"/>
    </row>
    <row r="16" spans="1:17" s="1139" customFormat="1" ht="42.75" x14ac:dyDescent="0.2">
      <c r="A16" s="1409">
        <v>7</v>
      </c>
      <c r="B16" s="1409">
        <v>931</v>
      </c>
      <c r="C16" s="1409"/>
      <c r="D16" s="1409">
        <v>2016</v>
      </c>
      <c r="E16" s="1168" t="s">
        <v>3066</v>
      </c>
      <c r="F16" s="1409">
        <v>230</v>
      </c>
      <c r="G16" s="1169" t="s">
        <v>2987</v>
      </c>
      <c r="H16" s="1173" t="s">
        <v>4954</v>
      </c>
      <c r="I16" s="1171">
        <v>0</v>
      </c>
      <c r="J16" s="1171">
        <v>59414400</v>
      </c>
      <c r="K16" s="1173">
        <v>9652400</v>
      </c>
      <c r="L16" s="1164">
        <f t="shared" si="0"/>
        <v>49762000</v>
      </c>
      <c r="M16" s="1164">
        <f t="shared" ref="M16:M17" si="2">+I16+L16</f>
        <v>49762000</v>
      </c>
      <c r="N16" s="1414">
        <f t="shared" si="1"/>
        <v>0.16245893251467658</v>
      </c>
      <c r="O16" s="1409" t="s">
        <v>4955</v>
      </c>
      <c r="P16" s="1415" t="s">
        <v>4956</v>
      </c>
      <c r="Q16" s="1312"/>
    </row>
    <row r="17" spans="1:17" s="1158" customFormat="1" ht="99.75" x14ac:dyDescent="0.2">
      <c r="A17" s="1409">
        <v>8</v>
      </c>
      <c r="B17" s="1409">
        <v>941</v>
      </c>
      <c r="C17" s="1409"/>
      <c r="D17" s="1409">
        <v>2015</v>
      </c>
      <c r="E17" s="1168" t="s">
        <v>3072</v>
      </c>
      <c r="F17" s="1409">
        <v>100</v>
      </c>
      <c r="G17" s="1169" t="s">
        <v>2987</v>
      </c>
      <c r="H17" s="1173" t="s">
        <v>4954</v>
      </c>
      <c r="I17" s="1171">
        <v>0</v>
      </c>
      <c r="J17" s="1171">
        <v>73000000</v>
      </c>
      <c r="K17" s="1173">
        <v>0</v>
      </c>
      <c r="L17" s="1164">
        <f t="shared" si="0"/>
        <v>73000000</v>
      </c>
      <c r="M17" s="1164">
        <f t="shared" si="2"/>
        <v>73000000</v>
      </c>
      <c r="N17" s="1414">
        <f t="shared" si="1"/>
        <v>0</v>
      </c>
      <c r="O17" s="1409" t="s">
        <v>4957</v>
      </c>
      <c r="P17" s="1415" t="s">
        <v>3117</v>
      </c>
      <c r="Q17" s="1312"/>
    </row>
    <row r="18" spans="1:17" s="1139" customFormat="1" ht="57" x14ac:dyDescent="0.2">
      <c r="A18" s="1409">
        <v>9</v>
      </c>
      <c r="B18" s="1409">
        <v>949</v>
      </c>
      <c r="C18" s="1409" t="s">
        <v>3123</v>
      </c>
      <c r="D18" s="1409">
        <v>2014</v>
      </c>
      <c r="E18" s="1168" t="s">
        <v>3124</v>
      </c>
      <c r="F18" s="1409">
        <v>130</v>
      </c>
      <c r="G18" s="1169" t="s">
        <v>3025</v>
      </c>
      <c r="H18" s="1173" t="s">
        <v>3125</v>
      </c>
      <c r="I18" s="1171">
        <v>0</v>
      </c>
      <c r="J18" s="1171">
        <v>148150000</v>
      </c>
      <c r="K18" s="1173">
        <v>78739050.170000002</v>
      </c>
      <c r="L18" s="1171">
        <f>+J18-K18</f>
        <v>69410949.829999998</v>
      </c>
      <c r="M18" s="1171">
        <f>+L18+I18</f>
        <v>69410949.829999998</v>
      </c>
      <c r="N18" s="1414">
        <f t="shared" si="1"/>
        <v>0.53148194512318592</v>
      </c>
      <c r="O18" s="1409" t="s">
        <v>3126</v>
      </c>
      <c r="P18" s="1415" t="s">
        <v>4958</v>
      </c>
      <c r="Q18" s="1312"/>
    </row>
    <row r="19" spans="1:17" s="1139" customFormat="1" ht="42.75" x14ac:dyDescent="0.2">
      <c r="A19" s="1409">
        <v>10</v>
      </c>
      <c r="B19" s="1409">
        <v>961</v>
      </c>
      <c r="C19" s="1409"/>
      <c r="D19" s="1409">
        <v>2016</v>
      </c>
      <c r="E19" s="1168" t="s">
        <v>3083</v>
      </c>
      <c r="F19" s="1409" t="s">
        <v>2981</v>
      </c>
      <c r="G19" s="1169" t="s">
        <v>2987</v>
      </c>
      <c r="H19" s="1173" t="s">
        <v>3084</v>
      </c>
      <c r="I19" s="1171">
        <v>0</v>
      </c>
      <c r="J19" s="1171">
        <v>247529047.41999999</v>
      </c>
      <c r="K19" s="1173">
        <v>0</v>
      </c>
      <c r="L19" s="1171">
        <f t="shared" ref="L19" si="3">+J19-K19</f>
        <v>247529047.41999999</v>
      </c>
      <c r="M19" s="1171">
        <f>+L19+I19</f>
        <v>247529047.41999999</v>
      </c>
      <c r="N19" s="1414">
        <f t="shared" si="1"/>
        <v>0</v>
      </c>
      <c r="O19" s="1409" t="s">
        <v>4959</v>
      </c>
      <c r="P19" s="1415" t="s">
        <v>4960</v>
      </c>
      <c r="Q19" s="1312"/>
    </row>
    <row r="20" spans="1:17" s="1139" customFormat="1" ht="57" x14ac:dyDescent="0.2">
      <c r="A20" s="1409">
        <v>11</v>
      </c>
      <c r="B20" s="1174">
        <v>973</v>
      </c>
      <c r="C20" s="1161" t="s">
        <v>3132</v>
      </c>
      <c r="D20" s="1161" t="s">
        <v>3133</v>
      </c>
      <c r="E20" s="1168" t="s">
        <v>3134</v>
      </c>
      <c r="F20" s="1409">
        <v>3000</v>
      </c>
      <c r="G20" s="1409" t="s">
        <v>2987</v>
      </c>
      <c r="H20" s="1175" t="s">
        <v>3135</v>
      </c>
      <c r="I20" s="1164">
        <v>0</v>
      </c>
      <c r="J20" s="1164">
        <v>176532500</v>
      </c>
      <c r="K20" s="1164">
        <v>125352500</v>
      </c>
      <c r="L20" s="1165">
        <f>+J20-K20</f>
        <v>51180000</v>
      </c>
      <c r="M20" s="1165">
        <f>+I20+L20</f>
        <v>51180000</v>
      </c>
      <c r="N20" s="1414">
        <f t="shared" si="1"/>
        <v>0.7100817129990229</v>
      </c>
      <c r="O20" s="1409" t="s">
        <v>3136</v>
      </c>
      <c r="P20" s="1415" t="s">
        <v>3137</v>
      </c>
      <c r="Q20" s="1312"/>
    </row>
    <row r="21" spans="1:17" s="1139" customFormat="1" ht="14.25" x14ac:dyDescent="0.2">
      <c r="A21" s="1563"/>
      <c r="B21" s="1564"/>
      <c r="C21" s="1565"/>
      <c r="D21" s="1565"/>
      <c r="E21" s="1131"/>
      <c r="F21" s="1563"/>
      <c r="G21" s="1563"/>
      <c r="H21" s="1566"/>
      <c r="I21" s="1567"/>
      <c r="J21" s="1567"/>
      <c r="K21" s="1567"/>
      <c r="L21" s="1568"/>
      <c r="M21" s="1568"/>
      <c r="N21" s="1569"/>
      <c r="O21" s="1563"/>
      <c r="P21" s="1570"/>
      <c r="Q21" s="1303"/>
    </row>
    <row r="22" spans="1:17" s="1139" customFormat="1" ht="14.25" x14ac:dyDescent="0.2">
      <c r="A22" s="1563"/>
      <c r="B22" s="1564"/>
      <c r="C22" s="1565"/>
      <c r="D22" s="1565"/>
      <c r="E22" s="1131"/>
      <c r="F22" s="1563"/>
      <c r="G22" s="1563"/>
      <c r="H22" s="1566"/>
      <c r="I22" s="1567"/>
      <c r="J22" s="1567"/>
      <c r="K22" s="1567"/>
      <c r="L22" s="1568"/>
      <c r="M22" s="1568"/>
      <c r="N22" s="1569"/>
      <c r="O22" s="1563"/>
      <c r="P22" s="1570"/>
      <c r="Q22" s="1303"/>
    </row>
    <row r="23" spans="1:17" s="1139" customFormat="1" ht="14.25" x14ac:dyDescent="0.2">
      <c r="A23" s="1563"/>
      <c r="B23" s="1564"/>
      <c r="C23" s="1565"/>
      <c r="D23" s="1565"/>
      <c r="E23" s="1131"/>
      <c r="F23" s="1563"/>
      <c r="G23" s="1563"/>
      <c r="H23" s="1566"/>
      <c r="I23" s="1567"/>
      <c r="J23" s="1567"/>
      <c r="K23" s="1567"/>
      <c r="L23" s="1568"/>
      <c r="M23" s="1568"/>
      <c r="N23" s="1569"/>
      <c r="O23" s="1563"/>
      <c r="P23" s="1570"/>
      <c r="Q23" s="1303"/>
    </row>
    <row r="24" spans="1:17" s="1139" customFormat="1" ht="14.25" x14ac:dyDescent="0.2">
      <c r="A24" s="1563"/>
      <c r="B24" s="1564"/>
      <c r="C24" s="1565"/>
      <c r="D24" s="1565"/>
      <c r="E24" s="1131"/>
      <c r="F24" s="1563"/>
      <c r="G24" s="1563"/>
      <c r="H24" s="1566"/>
      <c r="I24" s="1567"/>
      <c r="J24" s="1567"/>
      <c r="K24" s="1567"/>
      <c r="L24" s="1568"/>
      <c r="M24" s="1568"/>
      <c r="N24" s="1569"/>
      <c r="O24" s="1563"/>
      <c r="P24" s="1570"/>
      <c r="Q24" s="1303"/>
    </row>
    <row r="25" spans="1:17" s="1141" customFormat="1" ht="63.75" x14ac:dyDescent="0.2">
      <c r="A25" s="1408" t="s">
        <v>2964</v>
      </c>
      <c r="B25" s="1408" t="s">
        <v>3103</v>
      </c>
      <c r="C25" s="1408" t="s">
        <v>3104</v>
      </c>
      <c r="D25" s="1408" t="s">
        <v>3036</v>
      </c>
      <c r="E25" s="1408" t="s">
        <v>3037</v>
      </c>
      <c r="F25" s="1408" t="s">
        <v>4977</v>
      </c>
      <c r="G25" s="1408" t="s">
        <v>3096</v>
      </c>
      <c r="H25" s="1408" t="s">
        <v>3040</v>
      </c>
      <c r="I25" s="1408" t="s">
        <v>3105</v>
      </c>
      <c r="J25" s="1408" t="s">
        <v>3106</v>
      </c>
      <c r="K25" s="1408" t="s">
        <v>3107</v>
      </c>
      <c r="L25" s="1408" t="s">
        <v>3108</v>
      </c>
      <c r="M25" s="1408" t="s">
        <v>3109</v>
      </c>
      <c r="N25" s="1309" t="s">
        <v>3110</v>
      </c>
      <c r="O25" s="1309" t="s">
        <v>3111</v>
      </c>
      <c r="P25" s="1309" t="s">
        <v>3112</v>
      </c>
      <c r="Q25" s="1309" t="s">
        <v>3045</v>
      </c>
    </row>
    <row r="26" spans="1:17" s="1139" customFormat="1" ht="142.5" x14ac:dyDescent="0.2">
      <c r="A26" s="1409">
        <v>12</v>
      </c>
      <c r="B26" s="1174">
        <v>973</v>
      </c>
      <c r="C26" s="1177" t="s">
        <v>3132</v>
      </c>
      <c r="D26" s="1161" t="s">
        <v>3138</v>
      </c>
      <c r="E26" s="1168" t="s">
        <v>3139</v>
      </c>
      <c r="F26" s="1409">
        <v>1310</v>
      </c>
      <c r="G26" s="1409" t="s">
        <v>2997</v>
      </c>
      <c r="H26" s="1175" t="s">
        <v>3140</v>
      </c>
      <c r="I26" s="1164">
        <v>0</v>
      </c>
      <c r="J26" s="1164">
        <v>1147057737.7</v>
      </c>
      <c r="K26" s="1164">
        <v>627681820.94000006</v>
      </c>
      <c r="L26" s="1164">
        <f>+J26-K26</f>
        <v>519375916.75999999</v>
      </c>
      <c r="M26" s="1164">
        <f>+I26+L26</f>
        <v>519375916.75999999</v>
      </c>
      <c r="N26" s="1414">
        <f t="shared" si="1"/>
        <v>0.5472103106148638</v>
      </c>
      <c r="O26" s="1409" t="s">
        <v>4961</v>
      </c>
      <c r="P26" s="1415" t="s">
        <v>4962</v>
      </c>
      <c r="Q26" s="1312" t="s">
        <v>3141</v>
      </c>
    </row>
    <row r="27" spans="1:17" s="1139" customFormat="1" ht="57" x14ac:dyDescent="0.2">
      <c r="A27" s="1409">
        <v>13</v>
      </c>
      <c r="B27" s="1409">
        <v>979</v>
      </c>
      <c r="C27" s="1409"/>
      <c r="D27" s="1409">
        <v>2016</v>
      </c>
      <c r="E27" s="1168" t="s">
        <v>3090</v>
      </c>
      <c r="F27" s="1409" t="s">
        <v>2981</v>
      </c>
      <c r="G27" s="1169" t="s">
        <v>2994</v>
      </c>
      <c r="H27" s="1173" t="s">
        <v>3091</v>
      </c>
      <c r="I27" s="1171">
        <v>0</v>
      </c>
      <c r="J27" s="1173">
        <v>1368777000</v>
      </c>
      <c r="K27" s="1173">
        <v>0</v>
      </c>
      <c r="L27" s="1164">
        <f t="shared" ref="L27" si="4">+J27-K27</f>
        <v>1368777000</v>
      </c>
      <c r="M27" s="1164">
        <f>+I27+L27</f>
        <v>1368777000</v>
      </c>
      <c r="N27" s="1414">
        <f t="shared" si="1"/>
        <v>0</v>
      </c>
      <c r="O27" s="1409"/>
      <c r="P27" s="1415"/>
      <c r="Q27" s="1312"/>
    </row>
    <row r="28" spans="1:17" s="1139" customFormat="1" ht="42.75" x14ac:dyDescent="0.2">
      <c r="A28" s="1409">
        <v>14</v>
      </c>
      <c r="B28" s="1409">
        <v>987</v>
      </c>
      <c r="C28" s="1409"/>
      <c r="D28" s="1409">
        <v>2017</v>
      </c>
      <c r="E28" s="1168" t="s">
        <v>3092</v>
      </c>
      <c r="F28" s="1409">
        <v>45</v>
      </c>
      <c r="G28" s="1169" t="s">
        <v>3025</v>
      </c>
      <c r="H28" s="1173" t="s">
        <v>4963</v>
      </c>
      <c r="I28" s="1171">
        <v>0</v>
      </c>
      <c r="J28" s="1171">
        <v>41063710</v>
      </c>
      <c r="K28" s="1173">
        <v>24915000</v>
      </c>
      <c r="L28" s="1164">
        <f>+J28-K28</f>
        <v>16148710</v>
      </c>
      <c r="M28" s="1164">
        <f>+I28+L28</f>
        <v>16148710</v>
      </c>
      <c r="N28" s="1414">
        <f t="shared" si="1"/>
        <v>0.60674011188954924</v>
      </c>
      <c r="O28" s="1409" t="s">
        <v>4964</v>
      </c>
      <c r="P28" s="1415" t="s">
        <v>4965</v>
      </c>
      <c r="Q28" s="1312"/>
    </row>
    <row r="29" spans="1:17" s="1139" customFormat="1" ht="99.75" x14ac:dyDescent="0.2">
      <c r="A29" s="1409">
        <v>15</v>
      </c>
      <c r="B29" s="1409">
        <v>990</v>
      </c>
      <c r="C29" s="1409"/>
      <c r="D29" s="1409">
        <v>2017</v>
      </c>
      <c r="E29" s="1168" t="s">
        <v>3093</v>
      </c>
      <c r="F29" s="1409">
        <v>9</v>
      </c>
      <c r="G29" s="1169" t="s">
        <v>3025</v>
      </c>
      <c r="H29" s="1173" t="s">
        <v>4966</v>
      </c>
      <c r="I29" s="1171">
        <v>16582760</v>
      </c>
      <c r="J29" s="1171">
        <v>53417240</v>
      </c>
      <c r="K29" s="1173">
        <v>0</v>
      </c>
      <c r="L29" s="1164">
        <f>+J29-K29</f>
        <v>53417240</v>
      </c>
      <c r="M29" s="1164">
        <f>+I29+L29</f>
        <v>70000000</v>
      </c>
      <c r="N29" s="1414">
        <f t="shared" si="1"/>
        <v>0</v>
      </c>
      <c r="O29" s="1409" t="s">
        <v>4967</v>
      </c>
      <c r="P29" s="1415" t="s">
        <v>3117</v>
      </c>
      <c r="Q29" s="1312"/>
    </row>
    <row r="30" spans="1:17" s="1139" customFormat="1" ht="99.75" x14ac:dyDescent="0.2">
      <c r="A30" s="1409">
        <v>16</v>
      </c>
      <c r="B30" s="1409">
        <v>998</v>
      </c>
      <c r="C30" s="1409"/>
      <c r="D30" s="1409">
        <v>2014</v>
      </c>
      <c r="E30" s="1168" t="s">
        <v>3095</v>
      </c>
      <c r="F30" s="1409">
        <v>600</v>
      </c>
      <c r="G30" s="1169" t="s">
        <v>2987</v>
      </c>
      <c r="H30" s="1173" t="s">
        <v>3047</v>
      </c>
      <c r="I30" s="1171">
        <v>0</v>
      </c>
      <c r="J30" s="1171">
        <v>546852000</v>
      </c>
      <c r="K30" s="1173">
        <v>0</v>
      </c>
      <c r="L30" s="1164">
        <f>+J30-K30</f>
        <v>546852000</v>
      </c>
      <c r="M30" s="1164">
        <f t="shared" ref="M30" si="5">+I30+L30</f>
        <v>546852000</v>
      </c>
      <c r="N30" s="1414">
        <f t="shared" si="1"/>
        <v>0</v>
      </c>
      <c r="O30" s="1409"/>
      <c r="P30" s="1415" t="s">
        <v>3117</v>
      </c>
      <c r="Q30" s="1312"/>
    </row>
    <row r="31" spans="1:17" s="1123" customFormat="1" ht="15" x14ac:dyDescent="0.25">
      <c r="A31" s="1178"/>
      <c r="B31" s="1178"/>
      <c r="C31" s="1178"/>
      <c r="D31" s="1178"/>
      <c r="E31" s="1315" t="s">
        <v>3029</v>
      </c>
      <c r="F31" s="1181">
        <f>SUM(F10:F30)</f>
        <v>6819</v>
      </c>
      <c r="G31" s="1178"/>
      <c r="H31" s="1316" t="s">
        <v>3029</v>
      </c>
      <c r="I31" s="1183">
        <f>SUM(I10:I30)</f>
        <v>35644626.540000007</v>
      </c>
      <c r="J31" s="1183">
        <f>+SUM(J10:J30)</f>
        <v>4915174631.8600006</v>
      </c>
      <c r="K31" s="1183">
        <f>SUM(K10:K30)</f>
        <v>1377452816.1500001</v>
      </c>
      <c r="L31" s="1183">
        <f>SUM(L10:L30)</f>
        <v>3537721815.71</v>
      </c>
      <c r="M31" s="1183">
        <f>SUM(M10:M30)</f>
        <v>3573366442.25</v>
      </c>
      <c r="N31" s="1178"/>
      <c r="O31" s="1178"/>
      <c r="P31" s="1314"/>
      <c r="Q31" s="1314"/>
    </row>
    <row r="32" spans="1:17" s="1139" customFormat="1" ht="15" x14ac:dyDescent="0.25">
      <c r="E32" s="1126"/>
      <c r="F32" s="1127"/>
      <c r="H32" s="1134"/>
      <c r="I32" s="1140"/>
      <c r="J32" s="1140"/>
      <c r="K32" s="1140"/>
      <c r="L32" s="1140"/>
      <c r="M32" s="1140"/>
      <c r="P32" s="1305"/>
      <c r="Q32" s="1305"/>
    </row>
    <row r="33" spans="5:17" s="1123" customFormat="1" ht="15" x14ac:dyDescent="0.25">
      <c r="E33" s="1126"/>
      <c r="F33" s="1127"/>
      <c r="G33" s="1139"/>
      <c r="H33" s="1134"/>
      <c r="I33" s="1140"/>
      <c r="J33" s="1140"/>
      <c r="K33" s="1140"/>
      <c r="L33" s="1140"/>
      <c r="M33" s="1140"/>
      <c r="N33" s="1139"/>
      <c r="O33" s="1139"/>
      <c r="P33" s="1305"/>
      <c r="Q33" s="1304"/>
    </row>
    <row r="34" spans="5:17" s="1123" customFormat="1" ht="15" x14ac:dyDescent="0.25">
      <c r="E34" s="1126"/>
      <c r="F34" s="1127"/>
      <c r="G34" s="1139"/>
      <c r="H34" s="1134"/>
      <c r="I34" s="1140"/>
      <c r="J34" s="1140"/>
      <c r="K34" s="1140"/>
      <c r="L34" s="1140"/>
      <c r="M34" s="1140"/>
      <c r="N34" s="1139"/>
      <c r="O34" s="1139"/>
      <c r="P34" s="1413"/>
      <c r="Q34" s="1304"/>
    </row>
    <row r="35" spans="5:17" s="1123" customFormat="1" ht="15" x14ac:dyDescent="0.25">
      <c r="E35" s="1126"/>
      <c r="F35" s="1127"/>
      <c r="G35" s="1139"/>
      <c r="H35" s="1134"/>
      <c r="I35" s="1140"/>
      <c r="J35" s="1140"/>
      <c r="K35" s="1140"/>
      <c r="L35" s="1140"/>
      <c r="M35" s="1140"/>
      <c r="N35" s="1139"/>
      <c r="O35" s="1139"/>
      <c r="P35" s="1413"/>
      <c r="Q35" s="1304"/>
    </row>
    <row r="36" spans="5:17" s="1123" customFormat="1" ht="15" x14ac:dyDescent="0.25">
      <c r="E36" s="1126"/>
      <c r="F36" s="1127"/>
      <c r="G36" s="1139"/>
      <c r="H36" s="1134"/>
      <c r="I36" s="1140"/>
      <c r="J36" s="1140"/>
      <c r="K36" s="1140"/>
      <c r="L36" s="1140"/>
      <c r="M36" s="1140"/>
      <c r="N36" s="1139"/>
      <c r="O36" s="1139"/>
      <c r="P36" s="1413"/>
      <c r="Q36" s="1304"/>
    </row>
    <row r="37" spans="5:17" s="1123" customFormat="1" ht="15" x14ac:dyDescent="0.25">
      <c r="E37" s="1126"/>
      <c r="F37" s="1127"/>
      <c r="G37" s="1139"/>
      <c r="H37" s="1134"/>
      <c r="I37" s="1140"/>
      <c r="J37" s="1140"/>
      <c r="K37" s="1140"/>
      <c r="L37" s="1140"/>
      <c r="M37" s="1140"/>
      <c r="N37" s="1139"/>
      <c r="O37" s="1139"/>
      <c r="P37" s="1413"/>
      <c r="Q37" s="1304"/>
    </row>
    <row r="38" spans="5:17" s="1123" customFormat="1" ht="15" x14ac:dyDescent="0.25">
      <c r="E38" s="1126"/>
      <c r="F38" s="1127"/>
      <c r="G38" s="1139"/>
      <c r="H38" s="1134"/>
      <c r="I38" s="1140"/>
      <c r="J38" s="1140"/>
      <c r="K38" s="1140"/>
      <c r="L38" s="1140"/>
      <c r="M38" s="1140"/>
      <c r="N38" s="1139"/>
      <c r="O38" s="1139"/>
      <c r="P38" s="1413"/>
      <c r="Q38" s="1304"/>
    </row>
    <row r="39" spans="5:17" s="1123" customFormat="1" ht="15" x14ac:dyDescent="0.25">
      <c r="E39" s="1126"/>
      <c r="F39" s="1127"/>
      <c r="G39" s="1139"/>
      <c r="H39" s="1134"/>
      <c r="I39" s="1140"/>
      <c r="J39" s="1140"/>
      <c r="K39" s="1140"/>
      <c r="L39" s="1140"/>
      <c r="M39" s="1140"/>
      <c r="N39" s="1139"/>
      <c r="O39" s="1139"/>
      <c r="P39" s="1413"/>
      <c r="Q39" s="1304"/>
    </row>
    <row r="40" spans="5:17" s="1123" customFormat="1" ht="15" x14ac:dyDescent="0.25">
      <c r="E40" s="1126"/>
      <c r="F40" s="1127"/>
      <c r="G40" s="1139"/>
      <c r="H40" s="1134"/>
      <c r="I40" s="1140"/>
      <c r="J40" s="1140"/>
      <c r="K40" s="1140"/>
      <c r="L40" s="1140"/>
      <c r="M40" s="1140"/>
      <c r="N40" s="1139"/>
      <c r="O40" s="1139"/>
      <c r="P40" s="1413"/>
      <c r="Q40" s="1304"/>
    </row>
    <row r="41" spans="5:17" s="1123" customFormat="1" ht="15" x14ac:dyDescent="0.25">
      <c r="E41" s="1126"/>
      <c r="F41" s="1127"/>
      <c r="G41" s="1139"/>
      <c r="H41" s="1134"/>
      <c r="I41" s="1140"/>
      <c r="J41" s="1140"/>
      <c r="K41" s="1140"/>
      <c r="L41" s="1140"/>
      <c r="M41" s="1140"/>
      <c r="N41" s="1139"/>
      <c r="O41" s="1139"/>
      <c r="P41" s="1413"/>
      <c r="Q41" s="1304"/>
    </row>
    <row r="42" spans="5:17" s="1123" customFormat="1" ht="15" x14ac:dyDescent="0.25">
      <c r="E42" s="1126"/>
      <c r="F42" s="1127"/>
      <c r="G42" s="1139"/>
      <c r="H42" s="1134"/>
      <c r="I42" s="1140"/>
      <c r="J42" s="1140"/>
      <c r="K42" s="1140"/>
      <c r="L42" s="1140"/>
      <c r="M42" s="1140"/>
      <c r="N42" s="1139"/>
      <c r="O42" s="1139"/>
      <c r="P42" s="1413"/>
      <c r="Q42" s="1304"/>
    </row>
    <row r="43" spans="5:17" s="1123" customFormat="1" ht="15" x14ac:dyDescent="0.25">
      <c r="E43" s="1126"/>
      <c r="F43" s="1127"/>
      <c r="G43" s="1139"/>
      <c r="H43" s="1134"/>
      <c r="I43" s="1140"/>
      <c r="J43" s="1140"/>
      <c r="K43" s="1140"/>
      <c r="L43" s="1140"/>
      <c r="M43" s="1140"/>
      <c r="N43" s="1139"/>
      <c r="O43" s="1139"/>
      <c r="P43" s="1413"/>
      <c r="Q43" s="1304"/>
    </row>
    <row r="44" spans="5:17" s="1123" customFormat="1" ht="15" x14ac:dyDescent="0.25">
      <c r="E44" s="1126"/>
      <c r="F44" s="1127"/>
      <c r="G44" s="1139"/>
      <c r="H44" s="1134"/>
      <c r="I44" s="1140"/>
      <c r="J44" s="1140"/>
      <c r="K44" s="1140"/>
      <c r="L44" s="1140"/>
      <c r="M44" s="1140"/>
      <c r="N44" s="1139"/>
      <c r="O44" s="1139"/>
      <c r="P44" s="1413"/>
      <c r="Q44" s="1304"/>
    </row>
    <row r="45" spans="5:17" s="1123" customFormat="1" ht="15" x14ac:dyDescent="0.25">
      <c r="E45" s="1126"/>
      <c r="F45" s="1127"/>
      <c r="G45" s="1139"/>
      <c r="H45" s="1134"/>
      <c r="I45" s="1140"/>
      <c r="J45" s="1140"/>
      <c r="K45" s="1140"/>
      <c r="L45" s="1140"/>
      <c r="M45" s="1140"/>
      <c r="N45" s="1139"/>
      <c r="O45" s="1139"/>
      <c r="P45" s="1413"/>
      <c r="Q45" s="1304"/>
    </row>
    <row r="46" spans="5:17" s="1123" customFormat="1" ht="15" x14ac:dyDescent="0.25">
      <c r="E46" s="1126"/>
      <c r="F46" s="1127"/>
      <c r="G46" s="1139"/>
      <c r="H46" s="1134"/>
      <c r="I46" s="1140"/>
      <c r="J46" s="1140"/>
      <c r="K46" s="1140"/>
      <c r="L46" s="1140"/>
      <c r="M46" s="1140"/>
      <c r="N46" s="1139"/>
      <c r="O46" s="1139"/>
      <c r="P46" s="1413"/>
      <c r="Q46" s="1304"/>
    </row>
    <row r="47" spans="5:17" s="1123" customFormat="1" ht="15" x14ac:dyDescent="0.25">
      <c r="E47" s="1126"/>
      <c r="F47" s="1127"/>
      <c r="G47" s="1139"/>
      <c r="H47" s="1134"/>
      <c r="I47" s="1140"/>
      <c r="J47" s="1140"/>
      <c r="K47" s="1140"/>
      <c r="L47" s="1140"/>
      <c r="M47" s="1140"/>
      <c r="N47" s="1139"/>
      <c r="O47" s="1139"/>
      <c r="P47" s="1413"/>
      <c r="Q47" s="1304"/>
    </row>
    <row r="48" spans="5:17" s="1123" customFormat="1" ht="15" x14ac:dyDescent="0.25">
      <c r="E48" s="1126"/>
      <c r="F48" s="1127"/>
      <c r="G48" s="1139"/>
      <c r="H48" s="1134"/>
      <c r="I48" s="1140"/>
      <c r="J48" s="1140"/>
      <c r="K48" s="1140"/>
      <c r="L48" s="1140"/>
      <c r="M48" s="1140"/>
      <c r="N48" s="1139"/>
      <c r="O48" s="1139"/>
      <c r="P48" s="1413"/>
      <c r="Q48" s="1304"/>
    </row>
    <row r="49" spans="5:17" s="1123" customFormat="1" ht="15" x14ac:dyDescent="0.25">
      <c r="E49" s="1126"/>
      <c r="F49" s="1127"/>
      <c r="G49" s="1139"/>
      <c r="H49" s="1134"/>
      <c r="I49" s="1140"/>
      <c r="J49" s="1140"/>
      <c r="K49" s="1140"/>
      <c r="L49" s="1140"/>
      <c r="M49" s="1140"/>
      <c r="N49" s="1139"/>
      <c r="O49" s="1139"/>
      <c r="P49" s="1413"/>
      <c r="Q49" s="1304"/>
    </row>
    <row r="50" spans="5:17" s="1123" customFormat="1" ht="15" x14ac:dyDescent="0.25">
      <c r="E50" s="1126"/>
      <c r="F50" s="1127"/>
      <c r="G50" s="1139"/>
      <c r="H50" s="1134"/>
      <c r="I50" s="1140"/>
      <c r="J50" s="1140"/>
      <c r="K50" s="1140"/>
      <c r="L50" s="1140"/>
      <c r="M50" s="1140"/>
      <c r="N50" s="1139"/>
      <c r="O50" s="1139"/>
      <c r="P50" s="1413"/>
      <c r="Q50" s="1304"/>
    </row>
    <row r="51" spans="5:17" s="1123" customFormat="1" ht="15" x14ac:dyDescent="0.25">
      <c r="E51" s="1126"/>
      <c r="F51" s="1127"/>
      <c r="G51" s="1139"/>
      <c r="H51" s="1134"/>
      <c r="I51" s="1140"/>
      <c r="J51" s="1140"/>
      <c r="K51" s="1140"/>
      <c r="L51" s="1140"/>
      <c r="M51" s="1140"/>
      <c r="N51" s="1139"/>
      <c r="O51" s="1139"/>
      <c r="P51" s="1413"/>
      <c r="Q51" s="1304"/>
    </row>
    <row r="52" spans="5:17" s="1123" customFormat="1" ht="15" x14ac:dyDescent="0.25">
      <c r="E52" s="1126"/>
      <c r="F52" s="1127"/>
      <c r="G52" s="1139"/>
      <c r="H52" s="1134"/>
      <c r="I52" s="1140"/>
      <c r="J52" s="1140"/>
      <c r="K52" s="1140"/>
      <c r="L52" s="1140"/>
      <c r="M52" s="1140"/>
      <c r="N52" s="1139"/>
      <c r="O52" s="1139"/>
      <c r="P52" s="1413"/>
      <c r="Q52" s="1304"/>
    </row>
    <row r="53" spans="5:17" s="1123" customFormat="1" ht="15" x14ac:dyDescent="0.25">
      <c r="E53" s="1126"/>
      <c r="F53" s="1127"/>
      <c r="G53" s="1139"/>
      <c r="H53" s="1134"/>
      <c r="I53" s="1140"/>
      <c r="J53" s="1140"/>
      <c r="K53" s="1140"/>
      <c r="L53" s="1140"/>
      <c r="M53" s="1140"/>
      <c r="N53" s="1139"/>
      <c r="O53" s="1139"/>
      <c r="P53" s="1413"/>
      <c r="Q53" s="1304"/>
    </row>
    <row r="54" spans="5:17" s="1123" customFormat="1" ht="15" x14ac:dyDescent="0.25">
      <c r="E54" s="1126"/>
      <c r="F54" s="1127"/>
      <c r="G54" s="1139"/>
      <c r="H54" s="1134"/>
      <c r="I54" s="1140"/>
      <c r="J54" s="1140"/>
      <c r="K54" s="1140"/>
      <c r="L54" s="1140"/>
      <c r="M54" s="1140"/>
      <c r="N54" s="1139"/>
      <c r="O54" s="1139"/>
      <c r="P54" s="1413"/>
      <c r="Q54" s="1304"/>
    </row>
    <row r="55" spans="5:17" s="1123" customFormat="1" ht="15" x14ac:dyDescent="0.25">
      <c r="E55" s="1126"/>
      <c r="F55" s="1127"/>
      <c r="G55" s="1139"/>
      <c r="H55" s="1134"/>
      <c r="I55" s="1140"/>
      <c r="J55" s="1140"/>
      <c r="K55" s="1140"/>
      <c r="L55" s="1140"/>
      <c r="M55" s="1140"/>
      <c r="N55" s="1139"/>
      <c r="O55" s="1139"/>
      <c r="P55" s="1413"/>
      <c r="Q55" s="1304"/>
    </row>
    <row r="56" spans="5:17" s="1123" customFormat="1" ht="15" x14ac:dyDescent="0.25">
      <c r="E56" s="1126"/>
      <c r="F56" s="1127"/>
      <c r="G56" s="1139"/>
      <c r="H56" s="1134"/>
      <c r="I56" s="1140"/>
      <c r="J56" s="1140"/>
      <c r="K56" s="1140"/>
      <c r="L56" s="1140"/>
      <c r="M56" s="1140"/>
      <c r="N56" s="1139"/>
      <c r="O56" s="1139"/>
      <c r="P56" s="1413"/>
      <c r="Q56" s="1304"/>
    </row>
    <row r="57" spans="5:17" s="1123" customFormat="1" ht="15" x14ac:dyDescent="0.25">
      <c r="E57" s="1126"/>
      <c r="F57" s="1127"/>
      <c r="G57" s="1139"/>
      <c r="H57" s="1134"/>
      <c r="I57" s="1140"/>
      <c r="J57" s="1140"/>
      <c r="K57" s="1140"/>
      <c r="L57" s="1140"/>
      <c r="M57" s="1140"/>
      <c r="N57" s="1139"/>
      <c r="O57" s="1139"/>
      <c r="P57" s="1413"/>
      <c r="Q57" s="1304"/>
    </row>
    <row r="58" spans="5:17" s="1123" customFormat="1" ht="15" x14ac:dyDescent="0.25">
      <c r="E58" s="1126"/>
      <c r="F58" s="1127"/>
      <c r="G58" s="1139"/>
      <c r="H58" s="1134"/>
      <c r="I58" s="1140"/>
      <c r="J58" s="1140"/>
      <c r="K58" s="1140"/>
      <c r="L58" s="1140"/>
      <c r="M58" s="1140"/>
      <c r="N58" s="1139"/>
      <c r="O58" s="1139"/>
      <c r="P58" s="1413"/>
      <c r="Q58" s="1304"/>
    </row>
    <row r="59" spans="5:17" s="1123" customFormat="1" ht="15" x14ac:dyDescent="0.25">
      <c r="E59" s="1126"/>
      <c r="F59" s="1127"/>
      <c r="G59" s="1139"/>
      <c r="H59" s="1134"/>
      <c r="I59" s="1140"/>
      <c r="J59" s="1140"/>
      <c r="K59" s="1140"/>
      <c r="L59" s="1140"/>
      <c r="M59" s="1140"/>
      <c r="N59" s="1139"/>
      <c r="O59" s="1139"/>
      <c r="P59" s="1413"/>
      <c r="Q59" s="1304"/>
    </row>
    <row r="60" spans="5:17" s="1123" customFormat="1" ht="15" x14ac:dyDescent="0.25">
      <c r="E60" s="1126"/>
      <c r="F60" s="1127"/>
      <c r="G60" s="1139"/>
      <c r="H60" s="1134"/>
      <c r="I60" s="1140"/>
      <c r="J60" s="1140"/>
      <c r="K60" s="1140"/>
      <c r="L60" s="1140"/>
      <c r="M60" s="1140"/>
      <c r="N60" s="1139"/>
      <c r="O60" s="1139"/>
      <c r="P60" s="1413"/>
      <c r="Q60" s="1304"/>
    </row>
    <row r="61" spans="5:17" s="1123" customFormat="1" ht="15" x14ac:dyDescent="0.25">
      <c r="E61" s="1126"/>
      <c r="F61" s="1127"/>
      <c r="G61" s="1139"/>
      <c r="H61" s="1134"/>
      <c r="I61" s="1140"/>
      <c r="J61" s="1140"/>
      <c r="K61" s="1140"/>
      <c r="L61" s="1140"/>
      <c r="M61" s="1140"/>
      <c r="N61" s="1139"/>
      <c r="O61" s="1139"/>
      <c r="P61" s="1413"/>
      <c r="Q61" s="1304"/>
    </row>
    <row r="62" spans="5:17" s="1123" customFormat="1" ht="15" x14ac:dyDescent="0.25">
      <c r="E62" s="1126"/>
      <c r="F62" s="1127"/>
      <c r="G62" s="1139"/>
      <c r="H62" s="1134"/>
      <c r="I62" s="1140"/>
      <c r="J62" s="1140"/>
      <c r="K62" s="1140"/>
      <c r="L62" s="1140"/>
      <c r="M62" s="1140"/>
      <c r="N62" s="1139"/>
      <c r="O62" s="1139"/>
      <c r="P62" s="1413"/>
      <c r="Q62" s="1304"/>
    </row>
    <row r="63" spans="5:17" s="1123" customFormat="1" ht="15" x14ac:dyDescent="0.25">
      <c r="E63" s="1126"/>
      <c r="F63" s="1127"/>
      <c r="G63" s="1139"/>
      <c r="H63" s="1134"/>
      <c r="I63" s="1140"/>
      <c r="J63" s="1140"/>
      <c r="K63" s="1140"/>
      <c r="L63" s="1140"/>
      <c r="M63" s="1140"/>
      <c r="N63" s="1139"/>
      <c r="O63" s="1139"/>
      <c r="P63" s="1413"/>
      <c r="Q63" s="1304"/>
    </row>
    <row r="64" spans="5:17" s="1123" customFormat="1" ht="15" x14ac:dyDescent="0.25">
      <c r="E64" s="1126"/>
      <c r="F64" s="1127"/>
      <c r="G64" s="1139"/>
      <c r="H64" s="1134"/>
      <c r="I64" s="1140"/>
      <c r="J64" s="1140"/>
      <c r="K64" s="1140"/>
      <c r="L64" s="1140"/>
      <c r="M64" s="1140"/>
      <c r="N64" s="1139"/>
      <c r="O64" s="1139"/>
      <c r="P64" s="1413"/>
      <c r="Q64" s="1304"/>
    </row>
    <row r="65" spans="1:17" s="1123" customFormat="1" ht="15" x14ac:dyDescent="0.25">
      <c r="E65" s="1126"/>
      <c r="F65" s="1127"/>
      <c r="G65" s="1139"/>
      <c r="H65" s="1134"/>
      <c r="I65" s="1140"/>
      <c r="J65" s="1140"/>
      <c r="K65" s="1140"/>
      <c r="L65" s="1140"/>
      <c r="M65" s="1140"/>
      <c r="N65" s="1139"/>
      <c r="O65" s="1139"/>
      <c r="P65" s="1413"/>
      <c r="Q65" s="1304"/>
    </row>
    <row r="66" spans="1:17" s="1123" customFormat="1" ht="15" x14ac:dyDescent="0.25">
      <c r="E66" s="1126"/>
      <c r="F66" s="1127"/>
      <c r="G66" s="1139"/>
      <c r="H66" s="1134"/>
      <c r="I66" s="1140"/>
      <c r="J66" s="1140"/>
      <c r="K66" s="1140"/>
      <c r="L66" s="1140"/>
      <c r="M66" s="1140"/>
      <c r="N66" s="1139"/>
      <c r="O66" s="1139"/>
      <c r="P66" s="1413"/>
      <c r="Q66" s="1304"/>
    </row>
    <row r="67" spans="1:17" s="1123" customFormat="1" ht="15" x14ac:dyDescent="0.25">
      <c r="E67" s="1126"/>
      <c r="F67" s="1127"/>
      <c r="G67" s="1139"/>
      <c r="H67" s="1134"/>
      <c r="I67" s="1140"/>
      <c r="J67" s="1140"/>
      <c r="K67" s="1140"/>
      <c r="L67" s="1140"/>
      <c r="M67" s="1140"/>
      <c r="N67" s="1139"/>
      <c r="O67" s="1139"/>
      <c r="P67" s="1413"/>
      <c r="Q67" s="1304"/>
    </row>
    <row r="68" spans="1:17" s="1123" customFormat="1" ht="15" x14ac:dyDescent="0.25">
      <c r="E68" s="1126"/>
      <c r="F68" s="1127"/>
      <c r="G68" s="1139"/>
      <c r="H68" s="1134"/>
      <c r="I68" s="1140"/>
      <c r="J68" s="1140"/>
      <c r="K68" s="1140"/>
      <c r="L68" s="1140"/>
      <c r="M68" s="1140"/>
      <c r="N68" s="1139"/>
      <c r="O68" s="1139"/>
      <c r="P68" s="1413"/>
      <c r="Q68" s="1304"/>
    </row>
    <row r="69" spans="1:17" s="1123" customFormat="1" ht="15" x14ac:dyDescent="0.25">
      <c r="A69" s="1301" t="s">
        <v>3159</v>
      </c>
      <c r="B69" s="1301"/>
      <c r="C69" s="1306"/>
      <c r="D69" s="1306"/>
      <c r="E69" s="1306"/>
      <c r="F69" s="1301"/>
      <c r="G69" s="1139"/>
      <c r="H69" s="1134"/>
      <c r="I69" s="1140"/>
      <c r="J69" s="1140"/>
      <c r="K69" s="1140"/>
      <c r="L69" s="1140"/>
      <c r="M69" s="1140"/>
      <c r="N69" s="1139"/>
      <c r="O69" s="1139"/>
      <c r="P69" s="1305"/>
      <c r="Q69" s="1304"/>
    </row>
    <row r="70" spans="1:17" s="1123" customFormat="1" ht="15" x14ac:dyDescent="0.2">
      <c r="B70" s="1748" t="s">
        <v>3102</v>
      </c>
      <c r="C70" s="1749"/>
      <c r="E70" s="1156"/>
      <c r="P70" s="1304"/>
      <c r="Q70" s="1304"/>
    </row>
    <row r="71" spans="1:17" s="1123" customFormat="1" ht="75" x14ac:dyDescent="0.25">
      <c r="A71" s="1184" t="s">
        <v>2964</v>
      </c>
      <c r="B71" s="1184" t="s">
        <v>3034</v>
      </c>
      <c r="C71" s="1184" t="s">
        <v>3035</v>
      </c>
      <c r="D71" s="1184" t="s">
        <v>3036</v>
      </c>
      <c r="E71" s="1184" t="s">
        <v>3037</v>
      </c>
      <c r="F71" s="1184" t="s">
        <v>3038</v>
      </c>
      <c r="G71" s="1184" t="s">
        <v>3096</v>
      </c>
      <c r="H71" s="1184" t="s">
        <v>3040</v>
      </c>
      <c r="I71" s="1184" t="s">
        <v>3105</v>
      </c>
      <c r="J71" s="1184" t="s">
        <v>3106</v>
      </c>
      <c r="K71" s="1184" t="s">
        <v>3107</v>
      </c>
      <c r="L71" s="1184" t="s">
        <v>3108</v>
      </c>
      <c r="M71" s="1184" t="s">
        <v>3109</v>
      </c>
      <c r="N71" s="1184" t="s">
        <v>3110</v>
      </c>
      <c r="O71" s="1317" t="s">
        <v>3111</v>
      </c>
      <c r="P71" s="1318" t="s">
        <v>3112</v>
      </c>
      <c r="Q71" s="1560" t="s">
        <v>3045</v>
      </c>
    </row>
    <row r="72" spans="1:17" s="1139" customFormat="1" ht="114" x14ac:dyDescent="0.2">
      <c r="A72" s="1409">
        <v>1</v>
      </c>
      <c r="B72" s="1409">
        <v>973</v>
      </c>
      <c r="C72" s="1177" t="s">
        <v>3160</v>
      </c>
      <c r="D72" s="1409">
        <v>2013</v>
      </c>
      <c r="E72" s="1168" t="s">
        <v>3161</v>
      </c>
      <c r="F72" s="1409">
        <v>715</v>
      </c>
      <c r="G72" s="1409" t="s">
        <v>3099</v>
      </c>
      <c r="H72" s="1409" t="s">
        <v>3162</v>
      </c>
      <c r="I72" s="1411">
        <v>0</v>
      </c>
      <c r="J72" s="1412">
        <v>1087700</v>
      </c>
      <c r="K72" s="1412">
        <v>771295.07000000018</v>
      </c>
      <c r="L72" s="1412">
        <f>+J72-K72</f>
        <v>316404.92999999982</v>
      </c>
      <c r="M72" s="1412">
        <f>+L72+I72</f>
        <v>316404.92999999982</v>
      </c>
      <c r="N72" s="1319">
        <f>+K72/J72</f>
        <v>0.70910643559805109</v>
      </c>
      <c r="O72" s="1409" t="s">
        <v>3163</v>
      </c>
      <c r="P72" s="1415" t="s">
        <v>4968</v>
      </c>
      <c r="Q72" s="1561" t="s">
        <v>3164</v>
      </c>
    </row>
    <row r="73" spans="1:17" s="1307" customFormat="1" ht="128.25" x14ac:dyDescent="0.2">
      <c r="A73" s="1409">
        <v>2</v>
      </c>
      <c r="B73" s="1174">
        <v>973</v>
      </c>
      <c r="C73" s="1177" t="s">
        <v>3170</v>
      </c>
      <c r="D73" s="1161">
        <v>2012</v>
      </c>
      <c r="E73" s="1162" t="s">
        <v>3171</v>
      </c>
      <c r="F73" s="1160">
        <v>668</v>
      </c>
      <c r="G73" s="1160" t="s">
        <v>3099</v>
      </c>
      <c r="H73" s="1160" t="s">
        <v>3172</v>
      </c>
      <c r="I73" s="1320">
        <v>0</v>
      </c>
      <c r="J73" s="1412">
        <v>828700</v>
      </c>
      <c r="K73" s="1412">
        <v>456926.61000000004</v>
      </c>
      <c r="L73" s="1412">
        <f>+J73-K73</f>
        <v>371773.38999999996</v>
      </c>
      <c r="M73" s="1412">
        <f>+L73+I73</f>
        <v>371773.38999999996</v>
      </c>
      <c r="N73" s="1414">
        <f>+K73/J73</f>
        <v>0.55137759140822984</v>
      </c>
      <c r="O73" s="1160" t="s">
        <v>3173</v>
      </c>
      <c r="P73" s="1321" t="s">
        <v>4969</v>
      </c>
      <c r="Q73" s="1312" t="s">
        <v>3174</v>
      </c>
    </row>
    <row r="74" spans="1:17" s="1139" customFormat="1" ht="85.5" x14ac:dyDescent="0.2">
      <c r="A74" s="1409">
        <v>3</v>
      </c>
      <c r="B74" s="1174">
        <v>973</v>
      </c>
      <c r="C74" s="1161" t="s">
        <v>3175</v>
      </c>
      <c r="D74" s="1161">
        <v>2013</v>
      </c>
      <c r="E74" s="1168" t="s">
        <v>3176</v>
      </c>
      <c r="F74" s="1409">
        <v>1500</v>
      </c>
      <c r="G74" s="1172" t="s">
        <v>3099</v>
      </c>
      <c r="H74" s="1409" t="s">
        <v>3177</v>
      </c>
      <c r="I74" s="1411">
        <v>0</v>
      </c>
      <c r="J74" s="1412">
        <v>1931655.22</v>
      </c>
      <c r="K74" s="1412">
        <v>1819336.9600000002</v>
      </c>
      <c r="L74" s="1412">
        <f>+J74-K74</f>
        <v>112318.25999999978</v>
      </c>
      <c r="M74" s="1412">
        <f>+L74+I74</f>
        <v>112318.25999999978</v>
      </c>
      <c r="N74" s="1414">
        <f>+K74/J74</f>
        <v>0.94185387804351561</v>
      </c>
      <c r="O74" s="1409" t="s">
        <v>3178</v>
      </c>
      <c r="P74" s="1415" t="s">
        <v>3179</v>
      </c>
      <c r="Q74" s="1561"/>
    </row>
    <row r="75" spans="1:17" s="1139" customFormat="1" ht="99.75" x14ac:dyDescent="0.2">
      <c r="A75" s="1409">
        <v>4</v>
      </c>
      <c r="B75" s="1174">
        <v>973</v>
      </c>
      <c r="C75" s="1177" t="s">
        <v>3097</v>
      </c>
      <c r="D75" s="1161"/>
      <c r="E75" s="1168" t="s">
        <v>3098</v>
      </c>
      <c r="F75" s="1409">
        <v>3000</v>
      </c>
      <c r="G75" s="1409" t="s">
        <v>3099</v>
      </c>
      <c r="H75" s="1410" t="s">
        <v>3099</v>
      </c>
      <c r="I75" s="1411">
        <v>0</v>
      </c>
      <c r="J75" s="1412">
        <v>3145000</v>
      </c>
      <c r="K75" s="1412">
        <v>0</v>
      </c>
      <c r="L75" s="1412">
        <f>+J75-K75</f>
        <v>3145000</v>
      </c>
      <c r="M75" s="1412">
        <f>+L75+I75</f>
        <v>3145000</v>
      </c>
      <c r="N75" s="1414">
        <f>+K75/J75</f>
        <v>0</v>
      </c>
      <c r="O75" s="1409"/>
      <c r="P75" s="1415" t="s">
        <v>4970</v>
      </c>
      <c r="Q75" s="1561"/>
    </row>
    <row r="76" spans="1:17" s="1139" customFormat="1" ht="42.75" x14ac:dyDescent="0.2">
      <c r="A76" s="1409">
        <v>5</v>
      </c>
      <c r="B76" s="1409">
        <v>973</v>
      </c>
      <c r="C76" s="1177" t="s">
        <v>3180</v>
      </c>
      <c r="D76" s="1409">
        <v>2012</v>
      </c>
      <c r="E76" s="1168" t="s">
        <v>3181</v>
      </c>
      <c r="F76" s="1409">
        <v>910</v>
      </c>
      <c r="G76" s="1750" t="s">
        <v>3099</v>
      </c>
      <c r="H76" s="1751" t="s">
        <v>3182</v>
      </c>
      <c r="I76" s="1752">
        <v>0</v>
      </c>
      <c r="J76" s="1753">
        <v>3281000</v>
      </c>
      <c r="K76" s="1754">
        <v>2395380.84</v>
      </c>
      <c r="L76" s="1753">
        <f>+J76-K76</f>
        <v>885619.16000000015</v>
      </c>
      <c r="M76" s="1753">
        <f>+I76+L76</f>
        <v>885619.16000000015</v>
      </c>
      <c r="N76" s="1756">
        <f>+K76/J76</f>
        <v>0.73007645230112761</v>
      </c>
      <c r="O76" s="1750" t="s">
        <v>3183</v>
      </c>
      <c r="P76" s="1757" t="s">
        <v>4971</v>
      </c>
      <c r="Q76" s="1755"/>
    </row>
    <row r="77" spans="1:17" s="1139" customFormat="1" ht="14.25" x14ac:dyDescent="0.2">
      <c r="A77" s="1409">
        <v>6</v>
      </c>
      <c r="B77" s="1409">
        <v>973</v>
      </c>
      <c r="C77" s="1177" t="s">
        <v>3184</v>
      </c>
      <c r="D77" s="1409">
        <v>2012</v>
      </c>
      <c r="E77" s="1168" t="s">
        <v>3185</v>
      </c>
      <c r="F77" s="1409">
        <v>930</v>
      </c>
      <c r="G77" s="1750"/>
      <c r="H77" s="1751"/>
      <c r="I77" s="1752"/>
      <c r="J77" s="1753"/>
      <c r="K77" s="1753"/>
      <c r="L77" s="1753"/>
      <c r="M77" s="1753"/>
      <c r="N77" s="1756"/>
      <c r="O77" s="1750"/>
      <c r="P77" s="1757"/>
      <c r="Q77" s="1755"/>
    </row>
    <row r="78" spans="1:17" s="1139" customFormat="1" ht="85.5" x14ac:dyDescent="0.2">
      <c r="A78" s="1409">
        <v>7</v>
      </c>
      <c r="B78" s="1409">
        <v>973</v>
      </c>
      <c r="C78" s="1177" t="s">
        <v>3186</v>
      </c>
      <c r="D78" s="1409">
        <v>2012</v>
      </c>
      <c r="E78" s="1168" t="s">
        <v>3187</v>
      </c>
      <c r="F78" s="1409">
        <v>790</v>
      </c>
      <c r="G78" s="1409" t="s">
        <v>3099</v>
      </c>
      <c r="H78" s="1409" t="s">
        <v>3188</v>
      </c>
      <c r="I78" s="1411">
        <v>0</v>
      </c>
      <c r="J78" s="1411">
        <v>1288868</v>
      </c>
      <c r="K78" s="1411">
        <v>973772.8600000001</v>
      </c>
      <c r="L78" s="1412">
        <f>+J78-K78</f>
        <v>315095.1399999999</v>
      </c>
      <c r="M78" s="1412">
        <f>+L78+I78</f>
        <v>315095.1399999999</v>
      </c>
      <c r="N78" s="1414">
        <f>+K78/J78</f>
        <v>0.75552567058845443</v>
      </c>
      <c r="O78" s="1409" t="s">
        <v>3189</v>
      </c>
      <c r="P78" s="1322" t="s">
        <v>4972</v>
      </c>
      <c r="Q78" s="1562"/>
    </row>
    <row r="79" spans="1:17" s="1139" customFormat="1" ht="71.25" x14ac:dyDescent="0.2">
      <c r="A79" s="1409">
        <v>8</v>
      </c>
      <c r="B79" s="1409">
        <v>973</v>
      </c>
      <c r="C79" s="1177" t="s">
        <v>3196</v>
      </c>
      <c r="D79" s="1409">
        <v>2014</v>
      </c>
      <c r="E79" s="1168" t="s">
        <v>3197</v>
      </c>
      <c r="F79" s="1409">
        <v>2857</v>
      </c>
      <c r="G79" s="1409" t="s">
        <v>3099</v>
      </c>
      <c r="H79" s="1410" t="s">
        <v>3198</v>
      </c>
      <c r="I79" s="1411">
        <v>0</v>
      </c>
      <c r="J79" s="1411">
        <v>5199000</v>
      </c>
      <c r="K79" s="1411">
        <v>2523128.16</v>
      </c>
      <c r="L79" s="1412">
        <f>+J79-K79</f>
        <v>2675871.84</v>
      </c>
      <c r="M79" s="1412">
        <f>+L79+I79</f>
        <v>2675871.84</v>
      </c>
      <c r="N79" s="1414">
        <f>+K79/J79</f>
        <v>0.48531028274668209</v>
      </c>
      <c r="O79" s="1409" t="s">
        <v>3199</v>
      </c>
      <c r="P79" s="1322" t="s">
        <v>4973</v>
      </c>
      <c r="Q79" s="1562"/>
    </row>
    <row r="80" spans="1:17" s="1139" customFormat="1" ht="71.25" x14ac:dyDescent="0.2">
      <c r="A80" s="1409">
        <v>9</v>
      </c>
      <c r="B80" s="1174">
        <v>973</v>
      </c>
      <c r="C80" s="1177">
        <v>9419</v>
      </c>
      <c r="D80" s="1161">
        <v>2013</v>
      </c>
      <c r="E80" s="1168" t="s">
        <v>3200</v>
      </c>
      <c r="F80" s="1409">
        <v>750</v>
      </c>
      <c r="G80" s="1409" t="s">
        <v>3099</v>
      </c>
      <c r="H80" s="1409" t="s">
        <v>3201</v>
      </c>
      <c r="I80" s="1411">
        <v>0</v>
      </c>
      <c r="J80" s="1411">
        <v>1576040</v>
      </c>
      <c r="K80" s="1411">
        <v>1330276.5699999998</v>
      </c>
      <c r="L80" s="1412">
        <f>+J80-K80</f>
        <v>245763.43000000017</v>
      </c>
      <c r="M80" s="1412">
        <f>+L80+I80</f>
        <v>245763.43000000017</v>
      </c>
      <c r="N80" s="1414">
        <f>+K80/J80</f>
        <v>0.84406269510926113</v>
      </c>
      <c r="O80" s="1409" t="s">
        <v>3202</v>
      </c>
      <c r="P80" s="1322" t="s">
        <v>4974</v>
      </c>
      <c r="Q80" s="1562"/>
    </row>
    <row r="81" spans="1:17" s="1139" customFormat="1" ht="28.5" x14ac:dyDescent="0.2">
      <c r="A81" s="1409">
        <v>10</v>
      </c>
      <c r="B81" s="1409">
        <v>973</v>
      </c>
      <c r="C81" s="1177">
        <v>9420</v>
      </c>
      <c r="D81" s="1409">
        <v>2013</v>
      </c>
      <c r="E81" s="1168" t="s">
        <v>3203</v>
      </c>
      <c r="F81" s="1409">
        <v>1200</v>
      </c>
      <c r="G81" s="1409" t="s">
        <v>3204</v>
      </c>
      <c r="H81" s="1410" t="s">
        <v>3205</v>
      </c>
      <c r="I81" s="1411">
        <v>0</v>
      </c>
      <c r="J81" s="1411">
        <v>2233410000</v>
      </c>
      <c r="K81" s="1411">
        <v>281322500</v>
      </c>
      <c r="L81" s="1412">
        <f>+J81-K81</f>
        <v>1952087500</v>
      </c>
      <c r="M81" s="1412">
        <f>+L81+I81</f>
        <v>1952087500</v>
      </c>
      <c r="N81" s="1414">
        <f>+K81/J81</f>
        <v>0.12596097447401058</v>
      </c>
      <c r="O81" s="1409" t="s">
        <v>3206</v>
      </c>
      <c r="P81" s="1322" t="s">
        <v>4975</v>
      </c>
      <c r="Q81" s="1562"/>
    </row>
    <row r="82" spans="1:17" s="1123" customFormat="1" ht="15" x14ac:dyDescent="0.25">
      <c r="A82" s="1178"/>
      <c r="B82" s="1178"/>
      <c r="C82" s="1178"/>
      <c r="D82" s="1178"/>
      <c r="E82" s="1315" t="s">
        <v>3029</v>
      </c>
      <c r="F82" s="1181">
        <f>SUM(F72:F81)</f>
        <v>13320</v>
      </c>
      <c r="G82" s="1178"/>
      <c r="H82" s="1316" t="s">
        <v>3029</v>
      </c>
      <c r="I82" s="1323">
        <f>SUM(I72:I81)</f>
        <v>0</v>
      </c>
      <c r="J82" s="1323">
        <f>+SUM(J72:J81)</f>
        <v>2251747963.2199998</v>
      </c>
      <c r="K82" s="1323">
        <f>SUM(K72:K81)</f>
        <v>291592617.06999999</v>
      </c>
      <c r="L82" s="1323">
        <f>SUM(L72:L81)</f>
        <v>1960155346.1500001</v>
      </c>
      <c r="M82" s="1323">
        <f>SUM(M72:M81)</f>
        <v>1960155346.1500001</v>
      </c>
      <c r="N82" s="1178"/>
      <c r="O82" s="1178"/>
      <c r="P82" s="1314"/>
      <c r="Q82" s="1314"/>
    </row>
    <row r="83" spans="1:17" s="1123" customFormat="1" ht="14.25" x14ac:dyDescent="0.2">
      <c r="P83" s="1304"/>
      <c r="Q83" s="1304"/>
    </row>
    <row r="84" spans="1:17" s="1123" customFormat="1" ht="14.25" x14ac:dyDescent="0.2">
      <c r="P84" s="1304"/>
      <c r="Q84" s="1304"/>
    </row>
    <row r="85" spans="1:17" s="1123" customFormat="1" ht="14.25" x14ac:dyDescent="0.2">
      <c r="P85" s="1304"/>
      <c r="Q85" s="1304"/>
    </row>
    <row r="86" spans="1:17" s="1123" customFormat="1" ht="14.25" x14ac:dyDescent="0.2">
      <c r="E86" s="1156"/>
      <c r="P86" s="1304"/>
      <c r="Q86" s="1304"/>
    </row>
    <row r="87" spans="1:17" s="1123" customFormat="1" ht="14.25" x14ac:dyDescent="0.2">
      <c r="E87" s="1156"/>
      <c r="P87" s="1304"/>
      <c r="Q87" s="1304"/>
    </row>
    <row r="88" spans="1:17" s="1123" customFormat="1" ht="14.25" x14ac:dyDescent="0.2">
      <c r="E88" s="1156"/>
      <c r="P88" s="1304"/>
      <c r="Q88" s="1304"/>
    </row>
    <row r="89" spans="1:17" s="1123" customFormat="1" ht="14.25" x14ac:dyDescent="0.2">
      <c r="E89" s="1156"/>
      <c r="P89" s="1304"/>
      <c r="Q89" s="1304"/>
    </row>
    <row r="94" spans="1:17" x14ac:dyDescent="0.2">
      <c r="J94" s="1308"/>
    </row>
  </sheetData>
  <mergeCells count="14">
    <mergeCell ref="A1:Q3"/>
    <mergeCell ref="B8:C8"/>
    <mergeCell ref="B70:C70"/>
    <mergeCell ref="G76:G77"/>
    <mergeCell ref="H76:H77"/>
    <mergeCell ref="I76:I77"/>
    <mergeCell ref="J76:J77"/>
    <mergeCell ref="K76:K77"/>
    <mergeCell ref="Q76:Q77"/>
    <mergeCell ref="L76:L77"/>
    <mergeCell ref="M76:M77"/>
    <mergeCell ref="N76:N77"/>
    <mergeCell ref="O76:O77"/>
    <mergeCell ref="P76:P77"/>
  </mergeCells>
  <conditionalFormatting sqref="N20:Q24 P78 N76 N72:N73 P72:P73 N78:N81 N14:N19 N27:N30 N26:Q26">
    <cfRule type="expression" dxfId="90" priority="57" stopIfTrue="1">
      <formula>#REF! &lt;= (25% *#REF!)</formula>
    </cfRule>
  </conditionalFormatting>
  <conditionalFormatting sqref="N11:N13">
    <cfRule type="expression" dxfId="89" priority="56" stopIfTrue="1">
      <formula>#REF! &lt;= (25% *#REF!)</formula>
    </cfRule>
  </conditionalFormatting>
  <conditionalFormatting sqref="O11">
    <cfRule type="expression" dxfId="88" priority="55" stopIfTrue="1">
      <formula>#REF! &lt;= (25% *#REF!)</formula>
    </cfRule>
  </conditionalFormatting>
  <conditionalFormatting sqref="P11:P12 O15:P16 O17 O27:P30">
    <cfRule type="expression" dxfId="87" priority="54" stopIfTrue="1">
      <formula>#REF! &lt;= (25% *#REF!)</formula>
    </cfRule>
  </conditionalFormatting>
  <conditionalFormatting sqref="O14">
    <cfRule type="expression" dxfId="86" priority="53" stopIfTrue="1">
      <formula>#REF! &lt;= (25% *#REF!)</formula>
    </cfRule>
  </conditionalFormatting>
  <conditionalFormatting sqref="P14">
    <cfRule type="expression" dxfId="85" priority="52" stopIfTrue="1">
      <formula>#REF! &lt;= (25% *#REF!)</formula>
    </cfRule>
  </conditionalFormatting>
  <conditionalFormatting sqref="P74 N74:N75">
    <cfRule type="expression" dxfId="84" priority="51" stopIfTrue="1">
      <formula>#REF! &lt;= (25% *#REF!)</formula>
    </cfRule>
  </conditionalFormatting>
  <conditionalFormatting sqref="N78:N1048576 N1:N9 N11:N24 N26:N76">
    <cfRule type="dataBar" priority="45">
      <dataBar>
        <cfvo type="min"/>
        <cfvo type="max"/>
        <color theme="6" tint="0.59999389629810485"/>
      </dataBar>
      <extLst>
        <ext xmlns:x14="http://schemas.microsoft.com/office/spreadsheetml/2009/9/main" uri="{B025F937-C7B1-47D3-B67F-A62EFF666E3E}">
          <x14:id>{775A388B-4231-465C-9522-8E2499DCF4A0}</x14:id>
        </ext>
      </extLst>
    </cfRule>
    <cfRule type="dataBar" priority="46">
      <dataBar>
        <cfvo type="min"/>
        <cfvo type="max"/>
        <color theme="8" tint="0.59999389629810485"/>
      </dataBar>
      <extLst>
        <ext xmlns:x14="http://schemas.microsoft.com/office/spreadsheetml/2009/9/main" uri="{B025F937-C7B1-47D3-B67F-A62EFF666E3E}">
          <x14:id>{EACC5A23-ED29-4D0B-A7B7-5EC8731F1289}</x14:id>
        </ext>
      </extLst>
    </cfRule>
    <cfRule type="dataBar" priority="48">
      <dataBar>
        <cfvo type="min"/>
        <cfvo type="max"/>
        <color theme="6" tint="0.59999389629810485"/>
      </dataBar>
      <extLst>
        <ext xmlns:x14="http://schemas.microsoft.com/office/spreadsheetml/2009/9/main" uri="{B025F937-C7B1-47D3-B67F-A62EFF666E3E}">
          <x14:id>{EB57EC59-3C58-4AEB-930A-A4FD62EF9A27}</x14:id>
        </ext>
      </extLst>
    </cfRule>
    <cfRule type="dataBar" priority="49">
      <dataBar>
        <cfvo type="min"/>
        <cfvo type="max"/>
        <color rgb="FF638EC6"/>
      </dataBar>
      <extLst>
        <ext xmlns:x14="http://schemas.microsoft.com/office/spreadsheetml/2009/9/main" uri="{B025F937-C7B1-47D3-B67F-A62EFF666E3E}">
          <x14:id>{654610F9-0855-473D-ABE6-5C0EC00D5C15}</x14:id>
        </ext>
      </extLst>
    </cfRule>
    <cfRule type="iconSet" priority="50">
      <iconSet iconSet="4Rating">
        <cfvo type="percent" val="0"/>
        <cfvo type="percent" val="25"/>
        <cfvo type="percent" val="50"/>
        <cfvo type="percent" val="75"/>
      </iconSet>
    </cfRule>
  </conditionalFormatting>
  <conditionalFormatting sqref="O85">
    <cfRule type="dataBar" priority="47">
      <dataBar>
        <cfvo type="min"/>
        <cfvo type="max"/>
        <color rgb="FF638EC6"/>
      </dataBar>
      <extLst>
        <ext xmlns:x14="http://schemas.microsoft.com/office/spreadsheetml/2009/9/main" uri="{B025F937-C7B1-47D3-B67F-A62EFF666E3E}">
          <x14:id>{78C27B10-84CB-42EF-B968-C7C160EC3AD8}</x14:id>
        </ext>
      </extLst>
    </cfRule>
  </conditionalFormatting>
  <conditionalFormatting sqref="N10">
    <cfRule type="expression" dxfId="83" priority="44" stopIfTrue="1">
      <formula>#REF! &lt;= (25% *#REF!)</formula>
    </cfRule>
  </conditionalFormatting>
  <conditionalFormatting sqref="N10">
    <cfRule type="dataBar" priority="39">
      <dataBar>
        <cfvo type="min"/>
        <cfvo type="max"/>
        <color theme="6" tint="0.59999389629810485"/>
      </dataBar>
      <extLst>
        <ext xmlns:x14="http://schemas.microsoft.com/office/spreadsheetml/2009/9/main" uri="{B025F937-C7B1-47D3-B67F-A62EFF666E3E}">
          <x14:id>{ECD4B53A-0906-475E-8403-535700AE6995}</x14:id>
        </ext>
      </extLst>
    </cfRule>
    <cfRule type="dataBar" priority="40">
      <dataBar>
        <cfvo type="min"/>
        <cfvo type="max"/>
        <color theme="8" tint="0.59999389629810485"/>
      </dataBar>
      <extLst>
        <ext xmlns:x14="http://schemas.microsoft.com/office/spreadsheetml/2009/9/main" uri="{B025F937-C7B1-47D3-B67F-A62EFF666E3E}">
          <x14:id>{9EE4B1BD-6E6F-4886-9164-403184DC89CD}</x14:id>
        </ext>
      </extLst>
    </cfRule>
    <cfRule type="dataBar" priority="41">
      <dataBar>
        <cfvo type="min"/>
        <cfvo type="max"/>
        <color theme="6" tint="0.59999389629810485"/>
      </dataBar>
      <extLst>
        <ext xmlns:x14="http://schemas.microsoft.com/office/spreadsheetml/2009/9/main" uri="{B025F937-C7B1-47D3-B67F-A62EFF666E3E}">
          <x14:id>{E4785BC6-F819-46EE-A458-68E2402E70D7}</x14:id>
        </ext>
      </extLst>
    </cfRule>
    <cfRule type="dataBar" priority="42">
      <dataBar>
        <cfvo type="min"/>
        <cfvo type="max"/>
        <color rgb="FF638EC6"/>
      </dataBar>
      <extLst>
        <ext xmlns:x14="http://schemas.microsoft.com/office/spreadsheetml/2009/9/main" uri="{B025F937-C7B1-47D3-B67F-A62EFF666E3E}">
          <x14:id>{AF994BA3-C9E6-4EBA-8339-04E2F56B88C5}</x14:id>
        </ext>
      </extLst>
    </cfRule>
    <cfRule type="iconSet" priority="43">
      <iconSet iconSet="4Rating">
        <cfvo type="percent" val="0"/>
        <cfvo type="percent" val="25"/>
        <cfvo type="percent" val="50"/>
        <cfvo type="percent" val="75"/>
      </iconSet>
    </cfRule>
  </conditionalFormatting>
  <conditionalFormatting sqref="O10">
    <cfRule type="expression" dxfId="82" priority="38" stopIfTrue="1">
      <formula>#REF! &lt;= (25% *#REF!)</formula>
    </cfRule>
  </conditionalFormatting>
  <conditionalFormatting sqref="P10">
    <cfRule type="expression" dxfId="81" priority="37" stopIfTrue="1">
      <formula>#REF! &lt;= (25% *#REF!)</formula>
    </cfRule>
  </conditionalFormatting>
  <conditionalFormatting sqref="D18">
    <cfRule type="iconSet" priority="35">
      <iconSet iconSet="3Arrows">
        <cfvo type="percent" val="0"/>
        <cfvo type="percent" val="33"/>
        <cfvo type="percent" val="67"/>
      </iconSet>
    </cfRule>
  </conditionalFormatting>
  <conditionalFormatting sqref="G18">
    <cfRule type="iconSet" priority="36">
      <iconSet iconSet="3Signs">
        <cfvo type="percent" val="0"/>
        <cfvo type="percent" val="33"/>
        <cfvo type="percent" val="67"/>
      </iconSet>
    </cfRule>
  </conditionalFormatting>
  <conditionalFormatting sqref="O18">
    <cfRule type="expression" dxfId="80" priority="34" stopIfTrue="1">
      <formula>#REF! &lt;= (25% *#REF!)</formula>
    </cfRule>
  </conditionalFormatting>
  <conditionalFormatting sqref="P18">
    <cfRule type="expression" dxfId="79" priority="33" stopIfTrue="1">
      <formula>#REF! &lt;= (25% *#REF!)</formula>
    </cfRule>
  </conditionalFormatting>
  <conditionalFormatting sqref="P79:P81">
    <cfRule type="expression" dxfId="78" priority="32" stopIfTrue="1">
      <formula>#REF! &lt;= (25% *#REF!)</formula>
    </cfRule>
  </conditionalFormatting>
  <conditionalFormatting sqref="D27">
    <cfRule type="iconSet" priority="30">
      <iconSet iconSet="3Arrows">
        <cfvo type="percent" val="0"/>
        <cfvo type="percent" val="33"/>
        <cfvo type="percent" val="67"/>
      </iconSet>
    </cfRule>
  </conditionalFormatting>
  <conditionalFormatting sqref="G27">
    <cfRule type="iconSet" priority="31">
      <iconSet iconSet="3Signs">
        <cfvo type="percent" val="0"/>
        <cfvo type="percent" val="33"/>
        <cfvo type="percent" val="67"/>
      </iconSet>
    </cfRule>
  </conditionalFormatting>
  <conditionalFormatting sqref="G28">
    <cfRule type="iconSet" priority="29">
      <iconSet iconSet="3Signs">
        <cfvo type="percent" val="0"/>
        <cfvo type="percent" val="33"/>
        <cfvo type="percent" val="67"/>
      </iconSet>
    </cfRule>
  </conditionalFormatting>
  <conditionalFormatting sqref="D28">
    <cfRule type="iconSet" priority="28">
      <iconSet iconSet="3Arrows">
        <cfvo type="percent" val="0"/>
        <cfvo type="percent" val="33"/>
        <cfvo type="percent" val="67"/>
      </iconSet>
    </cfRule>
  </conditionalFormatting>
  <conditionalFormatting sqref="D29">
    <cfRule type="iconSet" priority="26">
      <iconSet iconSet="3Arrows">
        <cfvo type="percent" val="0"/>
        <cfvo type="percent" val="33"/>
        <cfvo type="percent" val="67"/>
      </iconSet>
    </cfRule>
  </conditionalFormatting>
  <conditionalFormatting sqref="G29">
    <cfRule type="iconSet" priority="27">
      <iconSet iconSet="3Signs">
        <cfvo type="percent" val="0"/>
        <cfvo type="percent" val="33"/>
        <cfvo type="percent" val="67"/>
      </iconSet>
    </cfRule>
  </conditionalFormatting>
  <conditionalFormatting sqref="D30">
    <cfRule type="iconSet" priority="24">
      <iconSet iconSet="3Arrows">
        <cfvo type="percent" val="0"/>
        <cfvo type="percent" val="33"/>
        <cfvo type="percent" val="67"/>
      </iconSet>
    </cfRule>
  </conditionalFormatting>
  <conditionalFormatting sqref="G30">
    <cfRule type="iconSet" priority="25">
      <iconSet iconSet="3Signs">
        <cfvo type="percent" val="0"/>
        <cfvo type="percent" val="33"/>
        <cfvo type="percent" val="67"/>
      </iconSet>
    </cfRule>
  </conditionalFormatting>
  <conditionalFormatting sqref="D12">
    <cfRule type="iconSet" priority="22">
      <iconSet iconSet="3Arrows">
        <cfvo type="percent" val="0"/>
        <cfvo type="percent" val="33"/>
        <cfvo type="percent" val="67"/>
      </iconSet>
    </cfRule>
  </conditionalFormatting>
  <conditionalFormatting sqref="G12">
    <cfRule type="iconSet" priority="23">
      <iconSet iconSet="3Signs">
        <cfvo type="percent" val="0"/>
        <cfvo type="percent" val="33"/>
        <cfvo type="percent" val="67"/>
      </iconSet>
    </cfRule>
  </conditionalFormatting>
  <conditionalFormatting sqref="D13">
    <cfRule type="iconSet" priority="20">
      <iconSet iconSet="3Arrows">
        <cfvo type="percent" val="0"/>
        <cfvo type="percent" val="33"/>
        <cfvo type="percent" val="67"/>
      </iconSet>
    </cfRule>
  </conditionalFormatting>
  <conditionalFormatting sqref="G13">
    <cfRule type="iconSet" priority="21">
      <iconSet iconSet="3Signs">
        <cfvo type="percent" val="0"/>
        <cfvo type="percent" val="33"/>
        <cfvo type="percent" val="67"/>
      </iconSet>
    </cfRule>
  </conditionalFormatting>
  <conditionalFormatting sqref="D15">
    <cfRule type="iconSet" priority="18">
      <iconSet iconSet="3Arrows">
        <cfvo type="percent" val="0"/>
        <cfvo type="percent" val="33"/>
        <cfvo type="percent" val="67"/>
      </iconSet>
    </cfRule>
  </conditionalFormatting>
  <conditionalFormatting sqref="G15">
    <cfRule type="iconSet" priority="19">
      <iconSet iconSet="3Signs">
        <cfvo type="percent" val="0"/>
        <cfvo type="percent" val="33"/>
        <cfvo type="percent" val="67"/>
      </iconSet>
    </cfRule>
  </conditionalFormatting>
  <conditionalFormatting sqref="D16">
    <cfRule type="iconSet" priority="16">
      <iconSet iconSet="3Arrows">
        <cfvo type="percent" val="0"/>
        <cfvo type="percent" val="33"/>
        <cfvo type="percent" val="67"/>
      </iconSet>
    </cfRule>
  </conditionalFormatting>
  <conditionalFormatting sqref="G16">
    <cfRule type="iconSet" priority="17">
      <iconSet iconSet="3Signs">
        <cfvo type="percent" val="0"/>
        <cfvo type="percent" val="33"/>
        <cfvo type="percent" val="67"/>
      </iconSet>
    </cfRule>
  </conditionalFormatting>
  <conditionalFormatting sqref="D17">
    <cfRule type="iconSet" priority="14">
      <iconSet iconSet="3Arrows">
        <cfvo type="percent" val="0"/>
        <cfvo type="percent" val="33"/>
        <cfvo type="percent" val="67"/>
      </iconSet>
    </cfRule>
  </conditionalFormatting>
  <conditionalFormatting sqref="G17">
    <cfRule type="iconSet" priority="15">
      <iconSet iconSet="3Signs">
        <cfvo type="percent" val="0"/>
        <cfvo type="percent" val="33"/>
        <cfvo type="percent" val="67"/>
      </iconSet>
    </cfRule>
  </conditionalFormatting>
  <conditionalFormatting sqref="D19">
    <cfRule type="iconSet" priority="12">
      <iconSet iconSet="3Arrows">
        <cfvo type="percent" val="0"/>
        <cfvo type="percent" val="33"/>
        <cfvo type="percent" val="67"/>
      </iconSet>
    </cfRule>
  </conditionalFormatting>
  <conditionalFormatting sqref="G19">
    <cfRule type="iconSet" priority="13">
      <iconSet iconSet="3Signs">
        <cfvo type="percent" val="0"/>
        <cfvo type="percent" val="33"/>
        <cfvo type="percent" val="67"/>
      </iconSet>
    </cfRule>
  </conditionalFormatting>
  <conditionalFormatting sqref="O12:O13">
    <cfRule type="expression" dxfId="77" priority="11" stopIfTrue="1">
      <formula>#REF! &lt;= (25% *#REF!)</formula>
    </cfRule>
  </conditionalFormatting>
  <conditionalFormatting sqref="P13">
    <cfRule type="expression" dxfId="76" priority="10" stopIfTrue="1">
      <formula>#REF! &lt;= (25% *#REF!)</formula>
    </cfRule>
  </conditionalFormatting>
  <conditionalFormatting sqref="P17">
    <cfRule type="expression" dxfId="75" priority="9" stopIfTrue="1">
      <formula>#REF! &lt;= (25% *#REF!)</formula>
    </cfRule>
  </conditionalFormatting>
  <conditionalFormatting sqref="O19">
    <cfRule type="expression" dxfId="74" priority="8" stopIfTrue="1">
      <formula>#REF! &lt;= (25% *#REF!)</formula>
    </cfRule>
  </conditionalFormatting>
  <conditionalFormatting sqref="P19">
    <cfRule type="expression" dxfId="73" priority="7" stopIfTrue="1">
      <formula>#REF! &lt;= (25% *#REF!)</formula>
    </cfRule>
  </conditionalFormatting>
  <conditionalFormatting sqref="P75">
    <cfRule type="expression" dxfId="72" priority="6" stopIfTrue="1">
      <formula>#REF! &lt;= (25% *#REF!)</formula>
    </cfRule>
  </conditionalFormatting>
  <conditionalFormatting sqref="N25">
    <cfRule type="dataBar" priority="1">
      <dataBar>
        <cfvo type="min"/>
        <cfvo type="max"/>
        <color theme="6" tint="0.59999389629810485"/>
      </dataBar>
      <extLst>
        <ext xmlns:x14="http://schemas.microsoft.com/office/spreadsheetml/2009/9/main" uri="{B025F937-C7B1-47D3-B67F-A62EFF666E3E}">
          <x14:id>{445BECBE-CCC1-4258-BA4C-FFEF6BB27012}</x14:id>
        </ext>
      </extLst>
    </cfRule>
    <cfRule type="dataBar" priority="2">
      <dataBar>
        <cfvo type="min"/>
        <cfvo type="max"/>
        <color theme="8" tint="0.59999389629810485"/>
      </dataBar>
      <extLst>
        <ext xmlns:x14="http://schemas.microsoft.com/office/spreadsheetml/2009/9/main" uri="{B025F937-C7B1-47D3-B67F-A62EFF666E3E}">
          <x14:id>{40E7F082-3007-4268-91BE-7939C218ED11}</x14:id>
        </ext>
      </extLst>
    </cfRule>
    <cfRule type="dataBar" priority="3">
      <dataBar>
        <cfvo type="min"/>
        <cfvo type="max"/>
        <color theme="6" tint="0.59999389629810485"/>
      </dataBar>
      <extLst>
        <ext xmlns:x14="http://schemas.microsoft.com/office/spreadsheetml/2009/9/main" uri="{B025F937-C7B1-47D3-B67F-A62EFF666E3E}">
          <x14:id>{AFEEC112-0618-4D77-8AA7-91F364308F2D}</x14:id>
        </ext>
      </extLst>
    </cfRule>
    <cfRule type="dataBar" priority="4">
      <dataBar>
        <cfvo type="min"/>
        <cfvo type="max"/>
        <color rgb="FF638EC6"/>
      </dataBar>
      <extLst>
        <ext xmlns:x14="http://schemas.microsoft.com/office/spreadsheetml/2009/9/main" uri="{B025F937-C7B1-47D3-B67F-A62EFF666E3E}">
          <x14:id>{89A5024B-BE56-4CFD-9966-75341CDD40B0}</x14:id>
        </ext>
      </extLst>
    </cfRule>
    <cfRule type="iconSet" priority="5">
      <iconSet iconSet="4Rating">
        <cfvo type="percent" val="0"/>
        <cfvo type="percent" val="25"/>
        <cfvo type="percent" val="50"/>
        <cfvo type="percent" val="75"/>
      </iconSet>
    </cfRule>
  </conditionalFormatting>
  <pageMargins left="0.19685039370078741" right="0.19685039370078741" top="0.59055118110236227" bottom="0.55118110236220474" header="0.51181102362204722" footer="0.31496062992125984"/>
  <pageSetup scale="50" firstPageNumber="0" orientation="landscape" r:id="rId1"/>
  <headerFooter>
    <oddFooter>&amp;C&amp;P</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dataBar" id="{775A388B-4231-465C-9522-8E2499DCF4A0}">
            <x14:dataBar minLength="0" maxLength="100">
              <x14:cfvo type="autoMin"/>
              <x14:cfvo type="autoMax"/>
              <x14:negativeFillColor rgb="FFFF0000"/>
              <x14:axisColor rgb="FF000000"/>
            </x14:dataBar>
          </x14:cfRule>
          <x14:cfRule type="dataBar" id="{EACC5A23-ED29-4D0B-A7B7-5EC8731F1289}">
            <x14:dataBar minLength="0" maxLength="100">
              <x14:cfvo type="autoMin"/>
              <x14:cfvo type="autoMax"/>
              <x14:negativeFillColor rgb="FFFF0000"/>
              <x14:axisColor rgb="FF000000"/>
            </x14:dataBar>
          </x14:cfRule>
          <x14:cfRule type="dataBar" id="{EB57EC59-3C58-4AEB-930A-A4FD62EF9A27}">
            <x14:dataBar minLength="0" maxLength="100" gradient="0">
              <x14:cfvo type="autoMin"/>
              <x14:cfvo type="autoMax"/>
              <x14:negativeFillColor rgb="FFFF0000"/>
              <x14:axisColor rgb="FF000000"/>
            </x14:dataBar>
          </x14:cfRule>
          <x14:cfRule type="dataBar" id="{654610F9-0855-473D-ABE6-5C0EC00D5C15}">
            <x14:dataBar minLength="0" maxLength="100" border="1" negativeBarBorderColorSameAsPositive="0">
              <x14:cfvo type="autoMin"/>
              <x14:cfvo type="autoMax"/>
              <x14:borderColor rgb="FF638EC6"/>
              <x14:negativeFillColor rgb="FFFF0000"/>
              <x14:negativeBorderColor rgb="FFFF0000"/>
              <x14:axisColor rgb="FF000000"/>
            </x14:dataBar>
          </x14:cfRule>
          <xm:sqref>N78:N1048576 N1:N9 N11:N24 N26:N76</xm:sqref>
        </x14:conditionalFormatting>
        <x14:conditionalFormatting xmlns:xm="http://schemas.microsoft.com/office/excel/2006/main">
          <x14:cfRule type="dataBar" id="{78C27B10-84CB-42EF-B968-C7C160EC3AD8}">
            <x14:dataBar minLength="0" maxLength="100">
              <x14:cfvo type="autoMin"/>
              <x14:cfvo type="autoMax"/>
              <x14:negativeFillColor rgb="FFFF0000"/>
              <x14:axisColor rgb="FF000000"/>
            </x14:dataBar>
          </x14:cfRule>
          <xm:sqref>O85</xm:sqref>
        </x14:conditionalFormatting>
        <x14:conditionalFormatting xmlns:xm="http://schemas.microsoft.com/office/excel/2006/main">
          <x14:cfRule type="dataBar" id="{ECD4B53A-0906-475E-8403-535700AE6995}">
            <x14:dataBar minLength="0" maxLength="100">
              <x14:cfvo type="autoMin"/>
              <x14:cfvo type="autoMax"/>
              <x14:negativeFillColor rgb="FFFF0000"/>
              <x14:axisColor rgb="FF000000"/>
            </x14:dataBar>
          </x14:cfRule>
          <x14:cfRule type="dataBar" id="{9EE4B1BD-6E6F-4886-9164-403184DC89CD}">
            <x14:dataBar minLength="0" maxLength="100">
              <x14:cfvo type="autoMin"/>
              <x14:cfvo type="autoMax"/>
              <x14:negativeFillColor rgb="FFFF0000"/>
              <x14:axisColor rgb="FF000000"/>
            </x14:dataBar>
          </x14:cfRule>
          <x14:cfRule type="dataBar" id="{E4785BC6-F819-46EE-A458-68E2402E70D7}">
            <x14:dataBar minLength="0" maxLength="100" gradient="0">
              <x14:cfvo type="autoMin"/>
              <x14:cfvo type="autoMax"/>
              <x14:negativeFillColor rgb="FFFF0000"/>
              <x14:axisColor rgb="FF000000"/>
            </x14:dataBar>
          </x14:cfRule>
          <x14:cfRule type="dataBar" id="{AF994BA3-C9E6-4EBA-8339-04E2F56B88C5}">
            <x14:dataBar minLength="0" maxLength="100" border="1" negativeBarBorderColorSameAsPositive="0">
              <x14:cfvo type="autoMin"/>
              <x14:cfvo type="autoMax"/>
              <x14:borderColor rgb="FF638EC6"/>
              <x14:negativeFillColor rgb="FFFF0000"/>
              <x14:negativeBorderColor rgb="FFFF0000"/>
              <x14:axisColor rgb="FF000000"/>
            </x14:dataBar>
          </x14:cfRule>
          <xm:sqref>N10</xm:sqref>
        </x14:conditionalFormatting>
        <x14:conditionalFormatting xmlns:xm="http://schemas.microsoft.com/office/excel/2006/main">
          <x14:cfRule type="dataBar" id="{445BECBE-CCC1-4258-BA4C-FFEF6BB27012}">
            <x14:dataBar minLength="0" maxLength="100">
              <x14:cfvo type="autoMin"/>
              <x14:cfvo type="autoMax"/>
              <x14:negativeFillColor rgb="FFFF0000"/>
              <x14:axisColor rgb="FF000000"/>
            </x14:dataBar>
          </x14:cfRule>
          <x14:cfRule type="dataBar" id="{40E7F082-3007-4268-91BE-7939C218ED11}">
            <x14:dataBar minLength="0" maxLength="100">
              <x14:cfvo type="autoMin"/>
              <x14:cfvo type="autoMax"/>
              <x14:negativeFillColor rgb="FFFF0000"/>
              <x14:axisColor rgb="FF000000"/>
            </x14:dataBar>
          </x14:cfRule>
          <x14:cfRule type="dataBar" id="{AFEEC112-0618-4D77-8AA7-91F364308F2D}">
            <x14:dataBar minLength="0" maxLength="100" gradient="0">
              <x14:cfvo type="autoMin"/>
              <x14:cfvo type="autoMax"/>
              <x14:negativeFillColor rgb="FFFF0000"/>
              <x14:axisColor rgb="FF000000"/>
            </x14:dataBar>
          </x14:cfRule>
          <x14:cfRule type="dataBar" id="{89A5024B-BE56-4CFD-9966-75341CDD40B0}">
            <x14:dataBar minLength="0" maxLength="100" border="1" negativeBarBorderColorSameAsPositive="0">
              <x14:cfvo type="autoMin"/>
              <x14:cfvo type="autoMax"/>
              <x14:borderColor rgb="FF638EC6"/>
              <x14:negativeFillColor rgb="FFFF0000"/>
              <x14:negativeBorderColor rgb="FFFF0000"/>
              <x14:axisColor rgb="FF000000"/>
            </x14:dataBar>
          </x14:cfRule>
          <xm:sqref>N25</xm:sqref>
        </x14:conditionalFormatting>
      </x14:conditionalFormatting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G19" sqref="G19"/>
    </sheetView>
  </sheetViews>
  <sheetFormatPr baseColWidth="10" defaultColWidth="9.140625" defaultRowHeight="12.75" x14ac:dyDescent="0.2"/>
  <cols>
    <col min="1" max="1025" width="10.85546875" customWidth="1"/>
  </cols>
  <sheetData/>
  <phoneticPr fontId="22" type="noConversion"/>
  <printOptions horizontalCentered="1" verticalCentered="1"/>
  <pageMargins left="1.1811023622047245" right="1.1811023622047245" top="0.98425196850393704" bottom="0.98425196850393704" header="0.51181102362204722" footer="0.51181102362204722"/>
  <pageSetup scale="80" firstPageNumber="0"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124"/>
  <sheetViews>
    <sheetView topLeftCell="A76" zoomScale="90" zoomScaleNormal="90" zoomScalePageLayoutView="90" workbookViewId="0">
      <selection activeCell="A86" sqref="A86:XFD86"/>
    </sheetView>
  </sheetViews>
  <sheetFormatPr baseColWidth="10" defaultColWidth="11.42578125" defaultRowHeight="12.75" x14ac:dyDescent="0.2"/>
  <cols>
    <col min="1" max="1" width="3.28515625" style="1185" bestFit="1" customWidth="1"/>
    <col min="2" max="2" width="11.42578125" style="1185" customWidth="1"/>
    <col min="3" max="3" width="12.28515625" style="1185" customWidth="1"/>
    <col min="4" max="4" width="10.28515625" style="1185" customWidth="1"/>
    <col min="5" max="5" width="28.7109375" style="1231" customWidth="1"/>
    <col min="6" max="6" width="7.42578125" style="1231" customWidth="1"/>
    <col min="7" max="7" width="15" style="1185" customWidth="1"/>
    <col min="8" max="8" width="19.7109375" style="1185" customWidth="1"/>
    <col min="9" max="9" width="15.7109375" style="1185" bestFit="1" customWidth="1"/>
    <col min="10" max="10" width="19.140625" style="1185" bestFit="1" customWidth="1"/>
    <col min="11" max="11" width="18.7109375" style="1185" customWidth="1"/>
    <col min="12" max="12" width="18.28515625" style="1185" bestFit="1" customWidth="1"/>
    <col min="13" max="13" width="17" style="1185" bestFit="1" customWidth="1"/>
    <col min="14" max="14" width="13" style="1185" customWidth="1"/>
    <col min="15" max="15" width="11.28515625" style="1185" customWidth="1"/>
    <col min="16" max="16" width="16" style="1185" customWidth="1"/>
    <col min="17" max="17" width="19.42578125" style="1185" customWidth="1"/>
    <col min="18" max="18" width="15.140625" style="1231" customWidth="1"/>
    <col min="19" max="16384" width="11.42578125" style="1185"/>
  </cols>
  <sheetData>
    <row r="1" spans="1:18" x14ac:dyDescent="0.2">
      <c r="A1" s="1758" t="s">
        <v>3215</v>
      </c>
      <c r="B1" s="1758"/>
      <c r="C1" s="1758"/>
      <c r="D1" s="1758"/>
      <c r="E1" s="1758"/>
      <c r="F1" s="1758"/>
      <c r="G1" s="1758"/>
      <c r="H1" s="1758"/>
      <c r="I1" s="1758"/>
      <c r="J1" s="1758"/>
      <c r="K1" s="1758"/>
      <c r="L1" s="1758"/>
      <c r="M1" s="1758"/>
      <c r="N1" s="1758"/>
      <c r="O1" s="1758"/>
      <c r="P1" s="1758"/>
      <c r="Q1" s="1758"/>
      <c r="R1" s="1758"/>
    </row>
    <row r="2" spans="1:18" x14ac:dyDescent="0.2">
      <c r="A2" s="1758"/>
      <c r="B2" s="1758"/>
      <c r="C2" s="1758"/>
      <c r="D2" s="1758"/>
      <c r="E2" s="1758"/>
      <c r="F2" s="1758"/>
      <c r="G2" s="1758"/>
      <c r="H2" s="1758"/>
      <c r="I2" s="1758"/>
      <c r="J2" s="1758"/>
      <c r="K2" s="1758"/>
      <c r="L2" s="1758"/>
      <c r="M2" s="1758"/>
      <c r="N2" s="1758"/>
      <c r="O2" s="1758"/>
      <c r="P2" s="1758"/>
      <c r="Q2" s="1758"/>
      <c r="R2" s="1758"/>
    </row>
    <row r="3" spans="1:18" x14ac:dyDescent="0.2">
      <c r="A3" s="1758"/>
      <c r="B3" s="1758"/>
      <c r="C3" s="1758"/>
      <c r="D3" s="1758"/>
      <c r="E3" s="1758"/>
      <c r="F3" s="1758"/>
      <c r="G3" s="1758"/>
      <c r="H3" s="1758"/>
      <c r="I3" s="1758"/>
      <c r="J3" s="1758"/>
      <c r="K3" s="1758"/>
      <c r="L3" s="1758"/>
      <c r="M3" s="1758"/>
      <c r="N3" s="1758"/>
      <c r="O3" s="1758"/>
      <c r="P3" s="1758"/>
      <c r="Q3" s="1758"/>
      <c r="R3" s="1758"/>
    </row>
    <row r="4" spans="1:18" s="1186" customFormat="1" ht="14.25" x14ac:dyDescent="0.2">
      <c r="E4" s="1187"/>
      <c r="F4" s="1187"/>
      <c r="R4" s="1187"/>
    </row>
    <row r="5" spans="1:18" s="1186" customFormat="1" ht="15" x14ac:dyDescent="0.2">
      <c r="A5" s="1759" t="s">
        <v>3216</v>
      </c>
      <c r="B5" s="1759"/>
      <c r="C5" s="1759"/>
      <c r="D5" s="1759"/>
      <c r="E5" s="1759"/>
      <c r="G5" s="1187"/>
      <c r="R5" s="1187"/>
    </row>
    <row r="6" spans="1:18" s="1186" customFormat="1" ht="15" x14ac:dyDescent="0.2">
      <c r="A6" s="1188" t="s">
        <v>4924</v>
      </c>
      <c r="B6" s="1188"/>
      <c r="C6" s="1188"/>
      <c r="D6" s="1188"/>
      <c r="E6" s="1187"/>
      <c r="F6" s="1189"/>
      <c r="R6" s="1187"/>
    </row>
    <row r="7" spans="1:18" s="1186" customFormat="1" ht="15" x14ac:dyDescent="0.2">
      <c r="A7" s="1188"/>
      <c r="B7" s="1188"/>
      <c r="C7" s="1188"/>
      <c r="D7" s="1188"/>
      <c r="E7" s="1187"/>
      <c r="F7" s="1187"/>
      <c r="R7" s="1187"/>
    </row>
    <row r="8" spans="1:18" s="1191" customFormat="1" ht="63.75" x14ac:dyDescent="0.2">
      <c r="A8" s="1190" t="s">
        <v>2964</v>
      </c>
      <c r="B8" s="1190" t="s">
        <v>3217</v>
      </c>
      <c r="C8" s="1190" t="s">
        <v>2966</v>
      </c>
      <c r="D8" s="1190" t="s">
        <v>3036</v>
      </c>
      <c r="E8" s="1190" t="s">
        <v>3037</v>
      </c>
      <c r="F8" s="1190" t="s">
        <v>3218</v>
      </c>
      <c r="G8" s="1190" t="s">
        <v>3096</v>
      </c>
      <c r="H8" s="1190" t="s">
        <v>3040</v>
      </c>
      <c r="I8" s="1190" t="s">
        <v>3105</v>
      </c>
      <c r="J8" s="1190" t="s">
        <v>3106</v>
      </c>
      <c r="K8" s="1190" t="s">
        <v>3107</v>
      </c>
      <c r="L8" s="1190" t="s">
        <v>3219</v>
      </c>
      <c r="M8" s="1190" t="s">
        <v>3220</v>
      </c>
      <c r="N8" s="1190" t="s">
        <v>3110</v>
      </c>
      <c r="O8" s="1190" t="s">
        <v>3221</v>
      </c>
      <c r="P8" s="1190" t="s">
        <v>3111</v>
      </c>
      <c r="Q8" s="1190" t="s">
        <v>3112</v>
      </c>
      <c r="R8" s="1190" t="s">
        <v>3045</v>
      </c>
    </row>
    <row r="9" spans="1:18" s="1201" customFormat="1" ht="114" x14ac:dyDescent="0.2">
      <c r="A9" s="1192">
        <v>1</v>
      </c>
      <c r="B9" s="1192">
        <v>912</v>
      </c>
      <c r="C9" s="1193"/>
      <c r="D9" s="1193" t="s">
        <v>3138</v>
      </c>
      <c r="E9" s="1194" t="s">
        <v>3222</v>
      </c>
      <c r="F9" s="1192">
        <v>1380</v>
      </c>
      <c r="G9" s="1192" t="s">
        <v>2997</v>
      </c>
      <c r="H9" s="1195" t="s">
        <v>3223</v>
      </c>
      <c r="I9" s="1196">
        <v>0</v>
      </c>
      <c r="J9" s="1197">
        <v>1034811167</v>
      </c>
      <c r="K9" s="1197">
        <v>1032214673.95</v>
      </c>
      <c r="L9" s="1197">
        <f t="shared" ref="L9:L47" si="0">+J9-K9</f>
        <v>2596493.0499999523</v>
      </c>
      <c r="M9" s="1197">
        <f t="shared" ref="M9:M17" si="1">+L9+I9</f>
        <v>2596493.0499999523</v>
      </c>
      <c r="N9" s="1198">
        <f t="shared" ref="N9:N47" si="2">+K9/J9</f>
        <v>0.9974908532756489</v>
      </c>
      <c r="O9" s="1199">
        <v>2017</v>
      </c>
      <c r="P9" s="1192" t="s">
        <v>3224</v>
      </c>
      <c r="Q9" s="1192" t="s">
        <v>4978</v>
      </c>
      <c r="R9" s="1200" t="s">
        <v>4979</v>
      </c>
    </row>
    <row r="10" spans="1:18" s="1201" customFormat="1" ht="57" x14ac:dyDescent="0.2">
      <c r="A10" s="1202">
        <v>2</v>
      </c>
      <c r="B10" s="1192">
        <v>917</v>
      </c>
      <c r="C10" s="1203"/>
      <c r="D10" s="1192">
        <v>2016</v>
      </c>
      <c r="E10" s="1203" t="s">
        <v>3226</v>
      </c>
      <c r="F10" s="1202">
        <v>900</v>
      </c>
      <c r="G10" s="1204" t="s">
        <v>3025</v>
      </c>
      <c r="H10" s="1195" t="s">
        <v>3227</v>
      </c>
      <c r="I10" s="1205">
        <v>0</v>
      </c>
      <c r="J10" s="1197">
        <v>72205344.189999998</v>
      </c>
      <c r="K10" s="1197">
        <v>69858940.799999997</v>
      </c>
      <c r="L10" s="1206">
        <f t="shared" si="0"/>
        <v>2346403.3900000006</v>
      </c>
      <c r="M10" s="1206">
        <f t="shared" si="1"/>
        <v>2346403.3900000006</v>
      </c>
      <c r="N10" s="1198">
        <f t="shared" si="2"/>
        <v>0.96750374343724876</v>
      </c>
      <c r="O10" s="1207">
        <v>2017</v>
      </c>
      <c r="P10" s="1202" t="s">
        <v>3228</v>
      </c>
      <c r="Q10" s="1202" t="s">
        <v>3229</v>
      </c>
      <c r="R10" s="1200" t="s">
        <v>3230</v>
      </c>
    </row>
    <row r="11" spans="1:18" s="1201" customFormat="1" ht="71.25" x14ac:dyDescent="0.2">
      <c r="A11" s="1192">
        <v>3</v>
      </c>
      <c r="B11" s="1202">
        <v>922</v>
      </c>
      <c r="C11" s="1193"/>
      <c r="D11" s="1193" t="s">
        <v>3231</v>
      </c>
      <c r="E11" s="1203" t="s">
        <v>3232</v>
      </c>
      <c r="F11" s="1202">
        <v>840</v>
      </c>
      <c r="G11" s="1202" t="s">
        <v>2997</v>
      </c>
      <c r="H11" s="1195" t="s">
        <v>3233</v>
      </c>
      <c r="I11" s="1196">
        <v>8756230</v>
      </c>
      <c r="J11" s="1197">
        <v>715000000</v>
      </c>
      <c r="K11" s="1197">
        <v>703468228.20000005</v>
      </c>
      <c r="L11" s="1206">
        <f t="shared" si="0"/>
        <v>11531771.799999952</v>
      </c>
      <c r="M11" s="1206">
        <f t="shared" si="1"/>
        <v>20288001.799999952</v>
      </c>
      <c r="N11" s="1198">
        <f t="shared" si="2"/>
        <v>0.98387164783216785</v>
      </c>
      <c r="O11" s="1199">
        <v>2017</v>
      </c>
      <c r="P11" s="1202" t="s">
        <v>3234</v>
      </c>
      <c r="Q11" s="1202" t="s">
        <v>4980</v>
      </c>
      <c r="R11" s="1203" t="s">
        <v>3225</v>
      </c>
    </row>
    <row r="12" spans="1:18" s="1201" customFormat="1" ht="71.25" x14ac:dyDescent="0.2">
      <c r="A12" s="1192">
        <v>4</v>
      </c>
      <c r="B12" s="1192">
        <v>924</v>
      </c>
      <c r="C12" s="1203"/>
      <c r="D12" s="1192">
        <v>2014</v>
      </c>
      <c r="E12" s="1203" t="s">
        <v>3235</v>
      </c>
      <c r="F12" s="1202">
        <v>800</v>
      </c>
      <c r="G12" s="1204" t="s">
        <v>2987</v>
      </c>
      <c r="H12" s="1195" t="s">
        <v>3227</v>
      </c>
      <c r="I12" s="1205">
        <v>0</v>
      </c>
      <c r="J12" s="1197">
        <f>89930000+391059.2</f>
        <v>90321059.200000003</v>
      </c>
      <c r="K12" s="1197">
        <v>90321059.200000003</v>
      </c>
      <c r="L12" s="1206">
        <f t="shared" si="0"/>
        <v>0</v>
      </c>
      <c r="M12" s="1206">
        <f t="shared" si="1"/>
        <v>0</v>
      </c>
      <c r="N12" s="1198">
        <f t="shared" si="2"/>
        <v>1</v>
      </c>
      <c r="O12" s="1207">
        <v>2017</v>
      </c>
      <c r="P12" s="1202" t="s">
        <v>3236</v>
      </c>
      <c r="Q12" s="1202" t="s">
        <v>3237</v>
      </c>
      <c r="R12" s="1200" t="s">
        <v>3230</v>
      </c>
    </row>
    <row r="13" spans="1:18" s="1201" customFormat="1" ht="42.75" x14ac:dyDescent="0.2">
      <c r="A13" s="1192">
        <v>5</v>
      </c>
      <c r="B13" s="1192">
        <v>926</v>
      </c>
      <c r="C13" s="1202">
        <v>5301</v>
      </c>
      <c r="D13" s="1192">
        <v>2015</v>
      </c>
      <c r="E13" s="1203" t="s">
        <v>3238</v>
      </c>
      <c r="F13" s="1202">
        <v>50</v>
      </c>
      <c r="G13" s="1204" t="s">
        <v>3025</v>
      </c>
      <c r="H13" s="1195" t="s">
        <v>3239</v>
      </c>
      <c r="I13" s="1196">
        <v>166757.73000000001</v>
      </c>
      <c r="J13" s="1197">
        <v>60750000</v>
      </c>
      <c r="K13" s="1196">
        <v>59350765.600000001</v>
      </c>
      <c r="L13" s="1206">
        <f t="shared" si="0"/>
        <v>1399234.3999999985</v>
      </c>
      <c r="M13" s="1206">
        <f t="shared" si="1"/>
        <v>1565992.1299999985</v>
      </c>
      <c r="N13" s="1198">
        <f t="shared" si="2"/>
        <v>0.9769673349794239</v>
      </c>
      <c r="O13" s="1207">
        <v>2017</v>
      </c>
      <c r="P13" s="1202" t="s">
        <v>3240</v>
      </c>
      <c r="Q13" s="1202" t="s">
        <v>3241</v>
      </c>
      <c r="R13" s="1200" t="s">
        <v>3225</v>
      </c>
    </row>
    <row r="14" spans="1:18" s="1201" customFormat="1" ht="42.75" x14ac:dyDescent="0.2">
      <c r="A14" s="1202">
        <v>6</v>
      </c>
      <c r="B14" s="1192">
        <v>937</v>
      </c>
      <c r="C14" s="1203"/>
      <c r="D14" s="1192">
        <v>2015</v>
      </c>
      <c r="E14" s="1203" t="s">
        <v>3244</v>
      </c>
      <c r="F14" s="1202">
        <v>100</v>
      </c>
      <c r="G14" s="1204" t="s">
        <v>3025</v>
      </c>
      <c r="H14" s="1195" t="s">
        <v>3146</v>
      </c>
      <c r="I14" s="1205">
        <v>0</v>
      </c>
      <c r="J14" s="1197">
        <v>75877977</v>
      </c>
      <c r="K14" s="1196">
        <v>74154351.939999998</v>
      </c>
      <c r="L14" s="1206">
        <f t="shared" si="0"/>
        <v>1723625.0600000024</v>
      </c>
      <c r="M14" s="1206">
        <f t="shared" si="1"/>
        <v>1723625.0600000024</v>
      </c>
      <c r="N14" s="1198">
        <f t="shared" si="2"/>
        <v>0.97728425126568674</v>
      </c>
      <c r="O14" s="1207">
        <v>2017</v>
      </c>
      <c r="P14" s="1202" t="s">
        <v>3245</v>
      </c>
      <c r="Q14" s="1202" t="s">
        <v>4981</v>
      </c>
      <c r="R14" s="1200" t="s">
        <v>3225</v>
      </c>
    </row>
    <row r="15" spans="1:18" s="1201" customFormat="1" ht="57" x14ac:dyDescent="0.2">
      <c r="A15" s="1192">
        <v>7</v>
      </c>
      <c r="B15" s="1202">
        <v>939</v>
      </c>
      <c r="C15" s="1203"/>
      <c r="D15" s="1193">
        <v>2013</v>
      </c>
      <c r="E15" s="1203" t="s">
        <v>3246</v>
      </c>
      <c r="F15" s="1202">
        <v>570</v>
      </c>
      <c r="G15" s="1202" t="s">
        <v>2987</v>
      </c>
      <c r="H15" s="1195" t="s">
        <v>3247</v>
      </c>
      <c r="I15" s="1196">
        <v>0</v>
      </c>
      <c r="J15" s="1197">
        <v>294918473.58999997</v>
      </c>
      <c r="K15" s="1197">
        <v>293793712.20999998</v>
      </c>
      <c r="L15" s="1206">
        <f t="shared" si="0"/>
        <v>1124761.3799999952</v>
      </c>
      <c r="M15" s="1206">
        <f t="shared" si="1"/>
        <v>1124761.3799999952</v>
      </c>
      <c r="N15" s="1198">
        <f t="shared" si="2"/>
        <v>0.99618619557361587</v>
      </c>
      <c r="O15" s="1207">
        <v>2017</v>
      </c>
      <c r="P15" s="1202" t="s">
        <v>3248</v>
      </c>
      <c r="Q15" s="1202" t="s">
        <v>3249</v>
      </c>
      <c r="R15" s="1203" t="s">
        <v>3250</v>
      </c>
    </row>
    <row r="16" spans="1:18" s="1209" customFormat="1" ht="42.75" x14ac:dyDescent="0.2">
      <c r="A16" s="1192">
        <v>8</v>
      </c>
      <c r="B16" s="1202">
        <v>953</v>
      </c>
      <c r="C16" s="1202"/>
      <c r="D16" s="1202">
        <v>2017</v>
      </c>
      <c r="E16" s="1203" t="s">
        <v>3127</v>
      </c>
      <c r="F16" s="1202" t="s">
        <v>3003</v>
      </c>
      <c r="G16" s="1204" t="s">
        <v>3025</v>
      </c>
      <c r="H16" s="1208" t="s">
        <v>3128</v>
      </c>
      <c r="I16" s="1206">
        <v>0</v>
      </c>
      <c r="J16" s="1206">
        <v>15000000</v>
      </c>
      <c r="K16" s="1208">
        <v>13537788.68</v>
      </c>
      <c r="L16" s="1206">
        <f t="shared" si="0"/>
        <v>1462211.3200000003</v>
      </c>
      <c r="M16" s="1206">
        <f t="shared" si="1"/>
        <v>1462211.3200000003</v>
      </c>
      <c r="N16" s="1198">
        <f t="shared" si="2"/>
        <v>0.90251924533333328</v>
      </c>
      <c r="O16" s="1207">
        <v>2018</v>
      </c>
      <c r="P16" s="1202" t="s">
        <v>3129</v>
      </c>
      <c r="Q16" s="1202" t="s">
        <v>4982</v>
      </c>
      <c r="R16" s="1203" t="s">
        <v>3225</v>
      </c>
    </row>
    <row r="17" spans="1:18" s="1201" customFormat="1" ht="85.5" x14ac:dyDescent="0.2">
      <c r="A17" s="1192">
        <v>9</v>
      </c>
      <c r="B17" s="1192">
        <v>954</v>
      </c>
      <c r="C17" s="1203"/>
      <c r="D17" s="1192">
        <v>2016</v>
      </c>
      <c r="E17" s="1203" t="s">
        <v>3251</v>
      </c>
      <c r="F17" s="1202" t="s">
        <v>3003</v>
      </c>
      <c r="G17" s="1204" t="s">
        <v>3025</v>
      </c>
      <c r="H17" s="1195" t="s">
        <v>3252</v>
      </c>
      <c r="I17" s="1196">
        <v>0</v>
      </c>
      <c r="J17" s="1197">
        <v>8175000</v>
      </c>
      <c r="K17" s="1196">
        <v>5600000</v>
      </c>
      <c r="L17" s="1206">
        <f t="shared" si="0"/>
        <v>2575000</v>
      </c>
      <c r="M17" s="1206">
        <f t="shared" si="1"/>
        <v>2575000</v>
      </c>
      <c r="N17" s="1198">
        <f t="shared" si="2"/>
        <v>0.68501529051987764</v>
      </c>
      <c r="O17" s="1207">
        <v>2016</v>
      </c>
      <c r="P17" s="1202" t="s">
        <v>3253</v>
      </c>
      <c r="Q17" s="1202" t="s">
        <v>3254</v>
      </c>
      <c r="R17" s="1203" t="s">
        <v>3225</v>
      </c>
    </row>
    <row r="18" spans="1:18" s="1201" customFormat="1" ht="57" x14ac:dyDescent="0.2">
      <c r="A18" s="1202">
        <v>10</v>
      </c>
      <c r="B18" s="1192">
        <v>955</v>
      </c>
      <c r="C18" s="1193"/>
      <c r="D18" s="1193" t="s">
        <v>3133</v>
      </c>
      <c r="E18" s="1203" t="s">
        <v>3255</v>
      </c>
      <c r="F18" s="1202">
        <v>224.74</v>
      </c>
      <c r="G18" s="1202" t="s">
        <v>2987</v>
      </c>
      <c r="H18" s="1195" t="s">
        <v>3256</v>
      </c>
      <c r="I18" s="1197">
        <v>0</v>
      </c>
      <c r="J18" s="1197">
        <v>60210713.420000002</v>
      </c>
      <c r="K18" s="1196">
        <v>60049438.189999998</v>
      </c>
      <c r="L18" s="1197">
        <f t="shared" si="0"/>
        <v>161275.23000000417</v>
      </c>
      <c r="M18" s="1206">
        <f>+I18+L18</f>
        <v>161275.23000000417</v>
      </c>
      <c r="N18" s="1198">
        <f t="shared" si="2"/>
        <v>0.9973214861469083</v>
      </c>
      <c r="O18" s="1207">
        <v>2016</v>
      </c>
      <c r="P18" s="1202" t="s">
        <v>3257</v>
      </c>
      <c r="Q18" s="1202" t="s">
        <v>3258</v>
      </c>
      <c r="R18" s="1200" t="s">
        <v>3250</v>
      </c>
    </row>
    <row r="19" spans="1:18" s="1201" customFormat="1" ht="57" x14ac:dyDescent="0.2">
      <c r="A19" s="1192">
        <v>11</v>
      </c>
      <c r="B19" s="1202">
        <v>956</v>
      </c>
      <c r="C19" s="1202"/>
      <c r="D19" s="1202">
        <v>2017</v>
      </c>
      <c r="E19" s="1203" t="s">
        <v>3080</v>
      </c>
      <c r="F19" s="1202" t="s">
        <v>3003</v>
      </c>
      <c r="G19" s="1204" t="s">
        <v>3025</v>
      </c>
      <c r="H19" s="1208" t="s">
        <v>4983</v>
      </c>
      <c r="I19" s="1206">
        <v>4040200</v>
      </c>
      <c r="J19" s="1206">
        <v>10959800</v>
      </c>
      <c r="K19" s="1208">
        <v>6659800</v>
      </c>
      <c r="L19" s="1197">
        <f t="shared" si="0"/>
        <v>4300000</v>
      </c>
      <c r="M19" s="1206">
        <f>+I19+L19</f>
        <v>8340200</v>
      </c>
      <c r="N19" s="1198">
        <f t="shared" si="2"/>
        <v>0.60765707403419766</v>
      </c>
      <c r="O19" s="1207">
        <v>2018</v>
      </c>
      <c r="P19" s="1202" t="s">
        <v>4984</v>
      </c>
      <c r="Q19" s="1202" t="s">
        <v>4985</v>
      </c>
      <c r="R19" s="1200" t="s">
        <v>3225</v>
      </c>
    </row>
    <row r="20" spans="1:18" s="1201" customFormat="1" ht="57" x14ac:dyDescent="0.2">
      <c r="A20" s="1192">
        <v>12</v>
      </c>
      <c r="B20" s="1192">
        <v>959</v>
      </c>
      <c r="C20" s="1203"/>
      <c r="D20" s="1192">
        <v>2016</v>
      </c>
      <c r="E20" s="1203" t="s">
        <v>3259</v>
      </c>
      <c r="F20" s="1202">
        <v>200</v>
      </c>
      <c r="G20" s="1204" t="s">
        <v>3025</v>
      </c>
      <c r="H20" s="1195" t="s">
        <v>3260</v>
      </c>
      <c r="I20" s="1196">
        <v>0</v>
      </c>
      <c r="J20" s="1197">
        <v>106584694.59999999</v>
      </c>
      <c r="K20" s="1196">
        <v>103584694.62</v>
      </c>
      <c r="L20" s="1206">
        <f t="shared" si="0"/>
        <v>2999999.9799999893</v>
      </c>
      <c r="M20" s="1206">
        <f>+L20+I20</f>
        <v>2999999.9799999893</v>
      </c>
      <c r="N20" s="1198">
        <f t="shared" si="2"/>
        <v>0.97185336983646065</v>
      </c>
      <c r="O20" s="1207">
        <v>2017</v>
      </c>
      <c r="P20" s="1202" t="s">
        <v>3261</v>
      </c>
      <c r="Q20" s="1202" t="s">
        <v>3262</v>
      </c>
      <c r="R20" s="1200" t="s">
        <v>3225</v>
      </c>
    </row>
    <row r="21" spans="1:18" s="1201" customFormat="1" ht="57" x14ac:dyDescent="0.2">
      <c r="A21" s="1192">
        <v>13</v>
      </c>
      <c r="B21" s="1192">
        <v>962</v>
      </c>
      <c r="C21" s="1203"/>
      <c r="D21" s="1192">
        <v>2015</v>
      </c>
      <c r="E21" s="1203" t="s">
        <v>3263</v>
      </c>
      <c r="F21" s="1202">
        <v>112</v>
      </c>
      <c r="G21" s="1204" t="s">
        <v>3025</v>
      </c>
      <c r="H21" s="1195" t="s">
        <v>3264</v>
      </c>
      <c r="I21" s="1196">
        <v>0</v>
      </c>
      <c r="J21" s="1197">
        <v>65772100</v>
      </c>
      <c r="K21" s="1196">
        <v>59692100</v>
      </c>
      <c r="L21" s="1206">
        <f t="shared" si="0"/>
        <v>6080000</v>
      </c>
      <c r="M21" s="1206">
        <f>+L21+I21</f>
        <v>6080000</v>
      </c>
      <c r="N21" s="1198">
        <f t="shared" si="2"/>
        <v>0.90755958833608774</v>
      </c>
      <c r="O21" s="1207">
        <v>2017</v>
      </c>
      <c r="P21" s="1202" t="s">
        <v>3265</v>
      </c>
      <c r="Q21" s="1202" t="s">
        <v>3266</v>
      </c>
      <c r="R21" s="1200" t="s">
        <v>3225</v>
      </c>
    </row>
    <row r="22" spans="1:18" s="1201" customFormat="1" ht="14.25" x14ac:dyDescent="0.2">
      <c r="A22" s="1571"/>
      <c r="B22" s="1571"/>
      <c r="C22" s="1224"/>
      <c r="D22" s="1571"/>
      <c r="E22" s="1224"/>
      <c r="F22" s="1572"/>
      <c r="G22" s="1573"/>
      <c r="H22" s="1574"/>
      <c r="I22" s="1575"/>
      <c r="J22" s="1576"/>
      <c r="K22" s="1575"/>
      <c r="L22" s="1577"/>
      <c r="M22" s="1577"/>
      <c r="N22" s="1578"/>
      <c r="O22" s="1579"/>
      <c r="P22" s="1572"/>
      <c r="Q22" s="1572"/>
      <c r="R22" s="1580"/>
    </row>
    <row r="23" spans="1:18" s="1186" customFormat="1" ht="15" x14ac:dyDescent="0.2">
      <c r="A23" s="1188"/>
      <c r="B23" s="1188"/>
      <c r="C23" s="1188"/>
      <c r="D23" s="1188"/>
      <c r="E23" s="1187"/>
      <c r="F23" s="1187"/>
      <c r="R23" s="1187"/>
    </row>
    <row r="24" spans="1:18" s="1191" customFormat="1" ht="63.75" x14ac:dyDescent="0.2">
      <c r="A24" s="1190" t="s">
        <v>2964</v>
      </c>
      <c r="B24" s="1190" t="s">
        <v>3217</v>
      </c>
      <c r="C24" s="1190" t="s">
        <v>2966</v>
      </c>
      <c r="D24" s="1190" t="s">
        <v>3036</v>
      </c>
      <c r="E24" s="1190" t="s">
        <v>3037</v>
      </c>
      <c r="F24" s="1190" t="s">
        <v>3218</v>
      </c>
      <c r="G24" s="1190" t="s">
        <v>3096</v>
      </c>
      <c r="H24" s="1190" t="s">
        <v>3040</v>
      </c>
      <c r="I24" s="1190" t="s">
        <v>3105</v>
      </c>
      <c r="J24" s="1190" t="s">
        <v>3106</v>
      </c>
      <c r="K24" s="1190" t="s">
        <v>3107</v>
      </c>
      <c r="L24" s="1190" t="s">
        <v>3219</v>
      </c>
      <c r="M24" s="1190" t="s">
        <v>3220</v>
      </c>
      <c r="N24" s="1190" t="s">
        <v>3110</v>
      </c>
      <c r="O24" s="1190" t="s">
        <v>3221</v>
      </c>
      <c r="P24" s="1190" t="s">
        <v>3111</v>
      </c>
      <c r="Q24" s="1190" t="s">
        <v>3112</v>
      </c>
      <c r="R24" s="1190" t="s">
        <v>3045</v>
      </c>
    </row>
    <row r="25" spans="1:18" s="1201" customFormat="1" ht="57" x14ac:dyDescent="0.2">
      <c r="A25" s="1202">
        <v>14</v>
      </c>
      <c r="B25" s="1202">
        <v>966</v>
      </c>
      <c r="C25" s="1202"/>
      <c r="D25" s="1202">
        <v>2017</v>
      </c>
      <c r="E25" s="1203" t="s">
        <v>3085</v>
      </c>
      <c r="F25" s="1202" t="s">
        <v>2981</v>
      </c>
      <c r="G25" s="1204" t="s">
        <v>3025</v>
      </c>
      <c r="H25" s="1208" t="s">
        <v>4986</v>
      </c>
      <c r="I25" s="1206">
        <v>44785556</v>
      </c>
      <c r="J25" s="1206">
        <v>115214444.09999999</v>
      </c>
      <c r="K25" s="1208">
        <v>105214444.09999999</v>
      </c>
      <c r="L25" s="1206">
        <f t="shared" si="0"/>
        <v>10000000</v>
      </c>
      <c r="M25" s="1206">
        <f>+L25+I25</f>
        <v>54785556</v>
      </c>
      <c r="N25" s="1198">
        <f t="shared" si="2"/>
        <v>0.91320532700465462</v>
      </c>
      <c r="O25" s="1207">
        <v>2018</v>
      </c>
      <c r="P25" s="1202" t="s">
        <v>4987</v>
      </c>
      <c r="Q25" s="1202" t="s">
        <v>4988</v>
      </c>
      <c r="R25" s="1200" t="s">
        <v>3225</v>
      </c>
    </row>
    <row r="26" spans="1:18" s="1201" customFormat="1" ht="71.25" x14ac:dyDescent="0.2">
      <c r="A26" s="1192">
        <v>15</v>
      </c>
      <c r="B26" s="1210">
        <v>968</v>
      </c>
      <c r="C26" s="1193"/>
      <c r="D26" s="1193" t="s">
        <v>3138</v>
      </c>
      <c r="E26" s="1203" t="s">
        <v>3267</v>
      </c>
      <c r="F26" s="1202">
        <v>70</v>
      </c>
      <c r="G26" s="1207" t="s">
        <v>3268</v>
      </c>
      <c r="H26" s="1211" t="s">
        <v>3269</v>
      </c>
      <c r="I26" s="1205">
        <v>0</v>
      </c>
      <c r="J26" s="1196">
        <v>46576128.780000001</v>
      </c>
      <c r="K26" s="1196">
        <v>43076128.779999994</v>
      </c>
      <c r="L26" s="1212">
        <f t="shared" si="0"/>
        <v>3500000.0000000075</v>
      </c>
      <c r="M26" s="1212">
        <f>+I26+L26</f>
        <v>3500000.0000000075</v>
      </c>
      <c r="N26" s="1198">
        <f t="shared" si="2"/>
        <v>0.92485420983499766</v>
      </c>
      <c r="O26" s="1207">
        <v>2015</v>
      </c>
      <c r="P26" s="1202" t="s">
        <v>3270</v>
      </c>
      <c r="Q26" s="1202" t="s">
        <v>3271</v>
      </c>
      <c r="R26" s="1200" t="s">
        <v>3225</v>
      </c>
    </row>
    <row r="27" spans="1:18" s="1201" customFormat="1" ht="85.5" x14ac:dyDescent="0.2">
      <c r="A27" s="1192">
        <v>16</v>
      </c>
      <c r="B27" s="1192">
        <v>973</v>
      </c>
      <c r="C27" s="1203"/>
      <c r="D27" s="1192">
        <v>2015</v>
      </c>
      <c r="E27" s="1203" t="s">
        <v>3142</v>
      </c>
      <c r="F27" s="1202">
        <v>625</v>
      </c>
      <c r="G27" s="1204" t="s">
        <v>2987</v>
      </c>
      <c r="H27" s="1195" t="s">
        <v>3143</v>
      </c>
      <c r="I27" s="1205">
        <v>0</v>
      </c>
      <c r="J27" s="1197">
        <v>473752200</v>
      </c>
      <c r="K27" s="1196">
        <v>466560361.82999998</v>
      </c>
      <c r="L27" s="1196">
        <f t="shared" si="0"/>
        <v>7191838.1700000167</v>
      </c>
      <c r="M27" s="1196">
        <f t="shared" ref="M27:M32" si="3">+I27+L27</f>
        <v>7191838.1700000167</v>
      </c>
      <c r="N27" s="1198">
        <f t="shared" si="2"/>
        <v>0.98481940945076352</v>
      </c>
      <c r="O27" s="1207">
        <v>2018</v>
      </c>
      <c r="P27" s="1202" t="s">
        <v>3144</v>
      </c>
      <c r="Q27" s="1202" t="s">
        <v>4989</v>
      </c>
      <c r="R27" s="1200" t="s">
        <v>4990</v>
      </c>
    </row>
    <row r="28" spans="1:18" s="1201" customFormat="1" ht="71.25" x14ac:dyDescent="0.2">
      <c r="A28" s="1192">
        <v>17</v>
      </c>
      <c r="B28" s="1192">
        <v>973</v>
      </c>
      <c r="C28" s="1203"/>
      <c r="D28" s="1192">
        <v>2016</v>
      </c>
      <c r="E28" s="1203" t="s">
        <v>3145</v>
      </c>
      <c r="F28" s="1202" t="s">
        <v>2981</v>
      </c>
      <c r="G28" s="1204" t="s">
        <v>3025</v>
      </c>
      <c r="H28" s="1195" t="s">
        <v>3146</v>
      </c>
      <c r="I28" s="1205">
        <v>0</v>
      </c>
      <c r="J28" s="1197">
        <v>19307998.870000001</v>
      </c>
      <c r="K28" s="1196">
        <v>17807998.869999997</v>
      </c>
      <c r="L28" s="1196">
        <f t="shared" si="0"/>
        <v>1500000.0000000037</v>
      </c>
      <c r="M28" s="1196">
        <f t="shared" si="3"/>
        <v>1500000.0000000037</v>
      </c>
      <c r="N28" s="1198">
        <f t="shared" si="2"/>
        <v>0.92231199048127954</v>
      </c>
      <c r="O28" s="1207">
        <v>2018</v>
      </c>
      <c r="P28" s="1202" t="s">
        <v>3147</v>
      </c>
      <c r="Q28" s="1202" t="s">
        <v>3148</v>
      </c>
      <c r="R28" s="1200" t="s">
        <v>4990</v>
      </c>
    </row>
    <row r="29" spans="1:18" s="1201" customFormat="1" ht="57" x14ac:dyDescent="0.2">
      <c r="A29" s="1202">
        <v>18</v>
      </c>
      <c r="B29" s="1192">
        <v>973</v>
      </c>
      <c r="C29" s="1203"/>
      <c r="D29" s="1192">
        <v>2016</v>
      </c>
      <c r="E29" s="1203" t="s">
        <v>3149</v>
      </c>
      <c r="F29" s="1202" t="s">
        <v>2981</v>
      </c>
      <c r="G29" s="1204" t="s">
        <v>3025</v>
      </c>
      <c r="H29" s="1195" t="s">
        <v>3146</v>
      </c>
      <c r="I29" s="1205">
        <v>0</v>
      </c>
      <c r="J29" s="1197">
        <v>19580000</v>
      </c>
      <c r="K29" s="1196">
        <v>18064698</v>
      </c>
      <c r="L29" s="1196">
        <f t="shared" si="0"/>
        <v>1515302</v>
      </c>
      <c r="M29" s="1196">
        <f t="shared" si="3"/>
        <v>1515302</v>
      </c>
      <c r="N29" s="1198">
        <f t="shared" si="2"/>
        <v>0.92260970377936669</v>
      </c>
      <c r="O29" s="1207">
        <v>2018</v>
      </c>
      <c r="P29" s="1202" t="s">
        <v>3150</v>
      </c>
      <c r="Q29" s="1202" t="s">
        <v>4991</v>
      </c>
      <c r="R29" s="1200" t="s">
        <v>4990</v>
      </c>
    </row>
    <row r="30" spans="1:18" s="1201" customFormat="1" ht="57" x14ac:dyDescent="0.2">
      <c r="A30" s="1192">
        <v>19</v>
      </c>
      <c r="B30" s="1202">
        <v>973</v>
      </c>
      <c r="C30" s="1202"/>
      <c r="D30" s="1202">
        <v>2017</v>
      </c>
      <c r="E30" s="1203" t="s">
        <v>3153</v>
      </c>
      <c r="F30" s="1202" t="s">
        <v>2981</v>
      </c>
      <c r="G30" s="1204" t="s">
        <v>3025</v>
      </c>
      <c r="H30" s="1208" t="s">
        <v>4992</v>
      </c>
      <c r="I30" s="1206">
        <v>0</v>
      </c>
      <c r="J30" s="1206">
        <v>43707322</v>
      </c>
      <c r="K30" s="1208">
        <v>41406700</v>
      </c>
      <c r="L30" s="1196">
        <f t="shared" si="0"/>
        <v>2300622</v>
      </c>
      <c r="M30" s="1196">
        <f t="shared" si="3"/>
        <v>2300622</v>
      </c>
      <c r="N30" s="1198">
        <f t="shared" si="2"/>
        <v>0.94736300704948251</v>
      </c>
      <c r="O30" s="1207">
        <v>2018</v>
      </c>
      <c r="P30" s="1202" t="s">
        <v>4993</v>
      </c>
      <c r="Q30" s="1202" t="s">
        <v>4994</v>
      </c>
      <c r="R30" s="1200" t="s">
        <v>4990</v>
      </c>
    </row>
    <row r="31" spans="1:18" s="1201" customFormat="1" ht="42.75" x14ac:dyDescent="0.2">
      <c r="A31" s="1192">
        <v>20</v>
      </c>
      <c r="B31" s="1202">
        <v>973</v>
      </c>
      <c r="C31" s="1202"/>
      <c r="D31" s="1202">
        <v>2017</v>
      </c>
      <c r="E31" s="1203" t="s">
        <v>3151</v>
      </c>
      <c r="F31" s="1202" t="s">
        <v>2981</v>
      </c>
      <c r="G31" s="1204" t="s">
        <v>3025</v>
      </c>
      <c r="H31" s="1208" t="s">
        <v>3152</v>
      </c>
      <c r="I31" s="1206">
        <v>0</v>
      </c>
      <c r="J31" s="1197">
        <v>20972570</v>
      </c>
      <c r="K31" s="1208">
        <v>19952860</v>
      </c>
      <c r="L31" s="1196">
        <f t="shared" si="0"/>
        <v>1019710</v>
      </c>
      <c r="M31" s="1196">
        <f t="shared" si="3"/>
        <v>1019710</v>
      </c>
      <c r="N31" s="1198">
        <f t="shared" si="2"/>
        <v>0.95137887249869713</v>
      </c>
      <c r="O31" s="1207">
        <v>2018</v>
      </c>
      <c r="P31" s="1202" t="s">
        <v>4995</v>
      </c>
      <c r="Q31" s="1202" t="s">
        <v>4996</v>
      </c>
      <c r="R31" s="1200" t="s">
        <v>4990</v>
      </c>
    </row>
    <row r="32" spans="1:18" s="1201" customFormat="1" ht="42.75" x14ac:dyDescent="0.2">
      <c r="A32" s="1192">
        <v>21</v>
      </c>
      <c r="B32" s="1202">
        <v>973</v>
      </c>
      <c r="C32" s="1202"/>
      <c r="D32" s="1202">
        <v>2016</v>
      </c>
      <c r="E32" s="1203" t="s">
        <v>3087</v>
      </c>
      <c r="F32" s="1202" t="s">
        <v>2981</v>
      </c>
      <c r="G32" s="1204" t="s">
        <v>3025</v>
      </c>
      <c r="H32" s="1208" t="s">
        <v>3088</v>
      </c>
      <c r="I32" s="1206">
        <v>2581191.92</v>
      </c>
      <c r="J32" s="1197">
        <v>19818808.879999999</v>
      </c>
      <c r="K32" s="1197">
        <v>19818808.879999999</v>
      </c>
      <c r="L32" s="1196">
        <f t="shared" si="0"/>
        <v>0</v>
      </c>
      <c r="M32" s="1196">
        <f t="shared" si="3"/>
        <v>2581191.92</v>
      </c>
      <c r="N32" s="1198">
        <f t="shared" si="2"/>
        <v>1</v>
      </c>
      <c r="O32" s="1207">
        <v>2017</v>
      </c>
      <c r="P32" s="1202" t="s">
        <v>4997</v>
      </c>
      <c r="Q32" s="1202" t="s">
        <v>4998</v>
      </c>
      <c r="R32" s="1200" t="s">
        <v>4990</v>
      </c>
    </row>
    <row r="33" spans="1:18" s="1201" customFormat="1" ht="213.75" x14ac:dyDescent="0.2">
      <c r="A33" s="1202">
        <v>22</v>
      </c>
      <c r="B33" s="1210">
        <v>973</v>
      </c>
      <c r="C33" s="1193" t="s">
        <v>3277</v>
      </c>
      <c r="D33" s="1193" t="s">
        <v>3138</v>
      </c>
      <c r="E33" s="1203" t="s">
        <v>3278</v>
      </c>
      <c r="F33" s="1202">
        <v>272.54000000000002</v>
      </c>
      <c r="G33" s="1207" t="s">
        <v>4999</v>
      </c>
      <c r="H33" s="1208" t="s">
        <v>5000</v>
      </c>
      <c r="I33" s="1205">
        <v>0</v>
      </c>
      <c r="J33" s="1205">
        <f>43350677.24+19600000+1500000</f>
        <v>64450677.240000002</v>
      </c>
      <c r="K33" s="1205">
        <v>62950677.240000002</v>
      </c>
      <c r="L33" s="1212">
        <f t="shared" si="0"/>
        <v>1500000</v>
      </c>
      <c r="M33" s="1212">
        <f>+I33+L33</f>
        <v>1500000</v>
      </c>
      <c r="N33" s="1198">
        <f t="shared" si="2"/>
        <v>0.97672638885679453</v>
      </c>
      <c r="O33" s="1207">
        <v>2016</v>
      </c>
      <c r="P33" s="1202" t="s">
        <v>5001</v>
      </c>
      <c r="Q33" s="1202" t="s">
        <v>5002</v>
      </c>
      <c r="R33" s="1200" t="s">
        <v>5003</v>
      </c>
    </row>
    <row r="34" spans="1:18" s="1201" customFormat="1" ht="71.25" x14ac:dyDescent="0.2">
      <c r="A34" s="1192">
        <v>23</v>
      </c>
      <c r="B34" s="1192" t="s">
        <v>3282</v>
      </c>
      <c r="C34" s="1213" t="s">
        <v>3283</v>
      </c>
      <c r="D34" s="1192">
        <v>2015</v>
      </c>
      <c r="E34" s="1203" t="s">
        <v>3284</v>
      </c>
      <c r="F34" s="1202">
        <v>300</v>
      </c>
      <c r="G34" s="1204" t="s">
        <v>3025</v>
      </c>
      <c r="H34" s="1195" t="s">
        <v>3239</v>
      </c>
      <c r="I34" s="1196">
        <v>0</v>
      </c>
      <c r="J34" s="1197">
        <v>36672122</v>
      </c>
      <c r="K34" s="1196">
        <v>36671372</v>
      </c>
      <c r="L34" s="1197">
        <f t="shared" si="0"/>
        <v>750</v>
      </c>
      <c r="M34" s="1197">
        <f>+I34+L34</f>
        <v>750</v>
      </c>
      <c r="N34" s="1198">
        <f t="shared" si="2"/>
        <v>0.99997954849735715</v>
      </c>
      <c r="O34" s="1207">
        <v>2016</v>
      </c>
      <c r="P34" s="1202" t="s">
        <v>3285</v>
      </c>
      <c r="Q34" s="1202" t="s">
        <v>3286</v>
      </c>
      <c r="R34" s="1203" t="s">
        <v>3225</v>
      </c>
    </row>
    <row r="35" spans="1:18" s="1201" customFormat="1" ht="42.75" x14ac:dyDescent="0.2">
      <c r="A35" s="1192">
        <v>24</v>
      </c>
      <c r="B35" s="1202" t="s">
        <v>3287</v>
      </c>
      <c r="C35" s="1213"/>
      <c r="D35" s="1193" t="s">
        <v>3288</v>
      </c>
      <c r="E35" s="1203" t="s">
        <v>3289</v>
      </c>
      <c r="F35" s="1202">
        <v>380</v>
      </c>
      <c r="G35" s="1202" t="s">
        <v>3025</v>
      </c>
      <c r="H35" s="1195" t="s">
        <v>5004</v>
      </c>
      <c r="I35" s="1205">
        <v>0</v>
      </c>
      <c r="J35" s="1197">
        <v>33044950</v>
      </c>
      <c r="K35" s="1196">
        <v>29408116.800000001</v>
      </c>
      <c r="L35" s="1196">
        <f t="shared" si="0"/>
        <v>3636833.1999999993</v>
      </c>
      <c r="M35" s="1196">
        <f>+L35+I35</f>
        <v>3636833.1999999993</v>
      </c>
      <c r="N35" s="1198">
        <f t="shared" si="2"/>
        <v>0.88994284451935923</v>
      </c>
      <c r="O35" s="1207">
        <v>2017</v>
      </c>
      <c r="P35" s="1202" t="s">
        <v>3290</v>
      </c>
      <c r="Q35" s="1202" t="s">
        <v>3291</v>
      </c>
      <c r="R35" s="1203" t="s">
        <v>3250</v>
      </c>
    </row>
    <row r="36" spans="1:18" s="1201" customFormat="1" ht="42.75" x14ac:dyDescent="0.2">
      <c r="A36" s="1192">
        <v>25</v>
      </c>
      <c r="B36" s="1192">
        <v>973</v>
      </c>
      <c r="C36" s="1203"/>
      <c r="D36" s="1192">
        <v>2016</v>
      </c>
      <c r="E36" s="1203" t="s">
        <v>3292</v>
      </c>
      <c r="F36" s="1202">
        <v>410</v>
      </c>
      <c r="G36" s="1204" t="s">
        <v>3025</v>
      </c>
      <c r="H36" s="1195" t="s">
        <v>3293</v>
      </c>
      <c r="I36" s="1205">
        <v>0</v>
      </c>
      <c r="J36" s="1197">
        <v>30000000</v>
      </c>
      <c r="K36" s="1196">
        <v>28200000.001999997</v>
      </c>
      <c r="L36" s="1196">
        <f t="shared" si="0"/>
        <v>1799999.9980000034</v>
      </c>
      <c r="M36" s="1196">
        <f>+I36+L36</f>
        <v>1799999.9980000034</v>
      </c>
      <c r="N36" s="1198">
        <f t="shared" si="2"/>
        <v>0.94000000006666651</v>
      </c>
      <c r="O36" s="1207">
        <v>2017</v>
      </c>
      <c r="P36" s="1202" t="s">
        <v>3294</v>
      </c>
      <c r="Q36" s="1202" t="s">
        <v>3295</v>
      </c>
      <c r="R36" s="1200" t="s">
        <v>3225</v>
      </c>
    </row>
    <row r="37" spans="1:18" s="1201" customFormat="1" ht="57" x14ac:dyDescent="0.2">
      <c r="A37" s="1202">
        <v>26</v>
      </c>
      <c r="B37" s="1192">
        <v>973</v>
      </c>
      <c r="C37" s="1203"/>
      <c r="D37" s="1192" t="s">
        <v>3288</v>
      </c>
      <c r="E37" s="1203" t="s">
        <v>3296</v>
      </c>
      <c r="F37" s="1202" t="s">
        <v>2981</v>
      </c>
      <c r="G37" s="1204" t="s">
        <v>3025</v>
      </c>
      <c r="H37" s="1195" t="s">
        <v>3297</v>
      </c>
      <c r="I37" s="1205">
        <v>0</v>
      </c>
      <c r="J37" s="1197">
        <v>17787881.119999997</v>
      </c>
      <c r="K37" s="1197">
        <v>16271502.840000002</v>
      </c>
      <c r="L37" s="1206">
        <f t="shared" si="0"/>
        <v>1516378.2799999956</v>
      </c>
      <c r="M37" s="1206">
        <f>+L37+I37</f>
        <v>1516378.2799999956</v>
      </c>
      <c r="N37" s="1198">
        <f t="shared" si="2"/>
        <v>0.91475216920046543</v>
      </c>
      <c r="O37" s="1202" t="s">
        <v>3147</v>
      </c>
      <c r="P37" s="1202" t="s">
        <v>3147</v>
      </c>
      <c r="Q37" s="1202" t="s">
        <v>3298</v>
      </c>
      <c r="R37" s="1200"/>
    </row>
    <row r="38" spans="1:18" s="1201" customFormat="1" ht="14.25" x14ac:dyDescent="0.2">
      <c r="A38" s="1571"/>
      <c r="B38" s="1571"/>
      <c r="C38" s="1224"/>
      <c r="D38" s="1571"/>
      <c r="E38" s="1224"/>
      <c r="F38" s="1572"/>
      <c r="G38" s="1573"/>
      <c r="H38" s="1574"/>
      <c r="I38" s="1575"/>
      <c r="J38" s="1576"/>
      <c r="K38" s="1575"/>
      <c r="L38" s="1577"/>
      <c r="M38" s="1577"/>
      <c r="N38" s="1578"/>
      <c r="O38" s="1579"/>
      <c r="P38" s="1572"/>
      <c r="Q38" s="1572"/>
      <c r="R38" s="1580"/>
    </row>
    <row r="39" spans="1:18" s="1201" customFormat="1" ht="14.25" x14ac:dyDescent="0.2">
      <c r="A39" s="1571"/>
      <c r="B39" s="1571"/>
      <c r="C39" s="1224"/>
      <c r="D39" s="1571"/>
      <c r="E39" s="1224"/>
      <c r="F39" s="1572"/>
      <c r="G39" s="1573"/>
      <c r="H39" s="1574"/>
      <c r="I39" s="1575"/>
      <c r="J39" s="1576"/>
      <c r="K39" s="1575"/>
      <c r="L39" s="1577"/>
      <c r="M39" s="1577"/>
      <c r="N39" s="1578"/>
      <c r="O39" s="1579"/>
      <c r="P39" s="1572"/>
      <c r="Q39" s="1572"/>
      <c r="R39" s="1580"/>
    </row>
    <row r="40" spans="1:18" s="1201" customFormat="1" ht="14.25" x14ac:dyDescent="0.2">
      <c r="A40" s="1571"/>
      <c r="B40" s="1571"/>
      <c r="C40" s="1224"/>
      <c r="D40" s="1571"/>
      <c r="E40" s="1224"/>
      <c r="F40" s="1572"/>
      <c r="G40" s="1573"/>
      <c r="H40" s="1574"/>
      <c r="I40" s="1575"/>
      <c r="J40" s="1576"/>
      <c r="K40" s="1575"/>
      <c r="L40" s="1577"/>
      <c r="M40" s="1577"/>
      <c r="N40" s="1578"/>
      <c r="O40" s="1579"/>
      <c r="P40" s="1572"/>
      <c r="Q40" s="1572"/>
      <c r="R40" s="1580"/>
    </row>
    <row r="41" spans="1:18" s="1201" customFormat="1" ht="14.25" x14ac:dyDescent="0.2">
      <c r="A41" s="1571"/>
      <c r="B41" s="1571"/>
      <c r="C41" s="1224"/>
      <c r="D41" s="1571"/>
      <c r="E41" s="1224"/>
      <c r="F41" s="1572"/>
      <c r="G41" s="1573"/>
      <c r="H41" s="1574"/>
      <c r="I41" s="1575"/>
      <c r="J41" s="1576"/>
      <c r="K41" s="1575"/>
      <c r="L41" s="1577"/>
      <c r="M41" s="1577"/>
      <c r="N41" s="1578"/>
      <c r="O41" s="1579"/>
      <c r="P41" s="1572"/>
      <c r="Q41" s="1572"/>
      <c r="R41" s="1580"/>
    </row>
    <row r="42" spans="1:18" s="1186" customFormat="1" ht="15" x14ac:dyDescent="0.2">
      <c r="A42" s="1188"/>
      <c r="B42" s="1188"/>
      <c r="C42" s="1188"/>
      <c r="D42" s="1188"/>
      <c r="E42" s="1187"/>
      <c r="F42" s="1187"/>
      <c r="R42" s="1187"/>
    </row>
    <row r="43" spans="1:18" s="1191" customFormat="1" ht="63.75" x14ac:dyDescent="0.2">
      <c r="A43" s="1190" t="s">
        <v>2964</v>
      </c>
      <c r="B43" s="1190" t="s">
        <v>3217</v>
      </c>
      <c r="C43" s="1190" t="s">
        <v>2966</v>
      </c>
      <c r="D43" s="1190" t="s">
        <v>3036</v>
      </c>
      <c r="E43" s="1190" t="s">
        <v>3037</v>
      </c>
      <c r="F43" s="1190" t="s">
        <v>3218</v>
      </c>
      <c r="G43" s="1190" t="s">
        <v>3096</v>
      </c>
      <c r="H43" s="1190" t="s">
        <v>3040</v>
      </c>
      <c r="I43" s="1190" t="s">
        <v>3105</v>
      </c>
      <c r="J43" s="1190" t="s">
        <v>3106</v>
      </c>
      <c r="K43" s="1190" t="s">
        <v>3107</v>
      </c>
      <c r="L43" s="1190" t="s">
        <v>3219</v>
      </c>
      <c r="M43" s="1190" t="s">
        <v>3220</v>
      </c>
      <c r="N43" s="1190" t="s">
        <v>3110</v>
      </c>
      <c r="O43" s="1190" t="s">
        <v>3221</v>
      </c>
      <c r="P43" s="1190" t="s">
        <v>3111</v>
      </c>
      <c r="Q43" s="1190" t="s">
        <v>3112</v>
      </c>
      <c r="R43" s="1190" t="s">
        <v>3045</v>
      </c>
    </row>
    <row r="44" spans="1:18" s="1201" customFormat="1" ht="142.5" x14ac:dyDescent="0.2">
      <c r="A44" s="1192">
        <v>27</v>
      </c>
      <c r="B44" s="1202">
        <v>976</v>
      </c>
      <c r="C44" s="1202">
        <v>5505</v>
      </c>
      <c r="D44" s="1202">
        <v>2014</v>
      </c>
      <c r="E44" s="1203" t="s">
        <v>3154</v>
      </c>
      <c r="F44" s="1202">
        <v>1000</v>
      </c>
      <c r="G44" s="1204" t="s">
        <v>2987</v>
      </c>
      <c r="H44" s="1208" t="s">
        <v>3071</v>
      </c>
      <c r="I44" s="1206">
        <v>0</v>
      </c>
      <c r="J44" s="1206">
        <v>149260000</v>
      </c>
      <c r="K44" s="1208">
        <v>143260000</v>
      </c>
      <c r="L44" s="1196">
        <f t="shared" si="0"/>
        <v>6000000</v>
      </c>
      <c r="M44" s="1196">
        <f>+I44+L44</f>
        <v>6000000</v>
      </c>
      <c r="N44" s="1198">
        <f t="shared" si="2"/>
        <v>0.95980168832909019</v>
      </c>
      <c r="O44" s="1202">
        <v>2018</v>
      </c>
      <c r="P44" s="1202" t="s">
        <v>3155</v>
      </c>
      <c r="Q44" s="1202" t="s">
        <v>5005</v>
      </c>
      <c r="R44" s="1200" t="s">
        <v>5006</v>
      </c>
    </row>
    <row r="45" spans="1:18" s="1201" customFormat="1" ht="57" x14ac:dyDescent="0.2">
      <c r="A45" s="1192">
        <v>28</v>
      </c>
      <c r="B45" s="1210">
        <v>974</v>
      </c>
      <c r="C45" s="1193"/>
      <c r="D45" s="1193" t="s">
        <v>3138</v>
      </c>
      <c r="E45" s="1203" t="s">
        <v>3299</v>
      </c>
      <c r="F45" s="1202">
        <v>336</v>
      </c>
      <c r="G45" s="1202" t="s">
        <v>2987</v>
      </c>
      <c r="H45" s="1211" t="s">
        <v>3300</v>
      </c>
      <c r="I45" s="1196">
        <v>0</v>
      </c>
      <c r="J45" s="1196">
        <v>172100000</v>
      </c>
      <c r="K45" s="1196">
        <v>163952175.28999996</v>
      </c>
      <c r="L45" s="1196">
        <f t="shared" si="0"/>
        <v>8147824.7100000381</v>
      </c>
      <c r="M45" s="1196">
        <f>+L45+I45</f>
        <v>8147824.7100000381</v>
      </c>
      <c r="N45" s="1198">
        <f t="shared" si="2"/>
        <v>0.95265645142359068</v>
      </c>
      <c r="O45" s="1207">
        <v>2016</v>
      </c>
      <c r="P45" s="1202" t="s">
        <v>3301</v>
      </c>
      <c r="Q45" s="1202" t="s">
        <v>3302</v>
      </c>
      <c r="R45" s="1200" t="s">
        <v>3250</v>
      </c>
    </row>
    <row r="46" spans="1:18" s="1201" customFormat="1" ht="99.75" x14ac:dyDescent="0.2">
      <c r="A46" s="1192">
        <v>29</v>
      </c>
      <c r="B46" s="1202">
        <v>978</v>
      </c>
      <c r="C46" s="1213"/>
      <c r="D46" s="1193">
        <v>2012</v>
      </c>
      <c r="E46" s="1203" t="s">
        <v>3156</v>
      </c>
      <c r="F46" s="1202">
        <v>2122</v>
      </c>
      <c r="G46" s="1202" t="s">
        <v>3157</v>
      </c>
      <c r="H46" s="1195" t="s">
        <v>3158</v>
      </c>
      <c r="I46" s="1196">
        <v>0</v>
      </c>
      <c r="J46" s="1197">
        <v>1177000000</v>
      </c>
      <c r="K46" s="1196">
        <v>1169886885.6099999</v>
      </c>
      <c r="L46" s="1196">
        <f t="shared" si="0"/>
        <v>7113114.3900001049</v>
      </c>
      <c r="M46" s="1196">
        <f>+I46+L46</f>
        <v>7113114.3900001049</v>
      </c>
      <c r="N46" s="1198">
        <f t="shared" si="2"/>
        <v>0.99395657231096002</v>
      </c>
      <c r="O46" s="1202">
        <v>2018</v>
      </c>
      <c r="P46" s="1202" t="s">
        <v>5007</v>
      </c>
      <c r="Q46" s="1202" t="s">
        <v>5008</v>
      </c>
      <c r="R46" s="1200" t="s">
        <v>3225</v>
      </c>
    </row>
    <row r="47" spans="1:18" s="1201" customFormat="1" ht="85.5" x14ac:dyDescent="0.2">
      <c r="A47" s="1202">
        <v>30</v>
      </c>
      <c r="B47" s="1210">
        <v>980</v>
      </c>
      <c r="C47" s="1193"/>
      <c r="D47" s="1193" t="s">
        <v>3303</v>
      </c>
      <c r="E47" s="1203" t="s">
        <v>3304</v>
      </c>
      <c r="F47" s="1202" t="s">
        <v>3003</v>
      </c>
      <c r="G47" s="1207" t="s">
        <v>3268</v>
      </c>
      <c r="H47" s="1211" t="s">
        <v>3305</v>
      </c>
      <c r="I47" s="1196">
        <v>0</v>
      </c>
      <c r="J47" s="1196">
        <v>68550000</v>
      </c>
      <c r="K47" s="1196">
        <v>66609960.469999999</v>
      </c>
      <c r="L47" s="1196">
        <f t="shared" si="0"/>
        <v>1940039.5300000012</v>
      </c>
      <c r="M47" s="1196">
        <f>+I47+L47</f>
        <v>1940039.5300000012</v>
      </c>
      <c r="N47" s="1198">
        <f t="shared" si="2"/>
        <v>0.97169891276440556</v>
      </c>
      <c r="O47" s="1207">
        <v>2016</v>
      </c>
      <c r="P47" s="1202" t="s">
        <v>3306</v>
      </c>
      <c r="Q47" s="1202" t="s">
        <v>3307</v>
      </c>
      <c r="R47" s="1200" t="s">
        <v>3225</v>
      </c>
    </row>
    <row r="48" spans="1:18" s="1186" customFormat="1" ht="15" x14ac:dyDescent="0.2">
      <c r="A48" s="1214"/>
      <c r="B48" s="1214"/>
      <c r="C48" s="1214"/>
      <c r="D48" s="1214"/>
      <c r="E48" s="1215" t="s">
        <v>3029</v>
      </c>
      <c r="F48" s="1216">
        <f>SUM(F9:F47)</f>
        <v>10692.279999999999</v>
      </c>
      <c r="G48" s="1214"/>
      <c r="H48" s="1215" t="s">
        <v>3029</v>
      </c>
      <c r="I48" s="1217">
        <f>SUM(I9:I47)</f>
        <v>60329935.650000006</v>
      </c>
      <c r="J48" s="1218">
        <f>SUM(J9:J47)</f>
        <v>5118381431.9899998</v>
      </c>
      <c r="K48" s="1218">
        <f>SUM(K9:K47)</f>
        <v>5021398244.1020002</v>
      </c>
      <c r="L48" s="1218">
        <f>SUM(L9:L47)</f>
        <v>96983187.888000071</v>
      </c>
      <c r="M48" s="1218">
        <f>SUM(M9:M47)</f>
        <v>157313123.53800008</v>
      </c>
      <c r="N48" s="1214"/>
      <c r="O48" s="1214"/>
      <c r="P48" s="1214"/>
      <c r="Q48" s="1214"/>
      <c r="R48" s="1219"/>
    </row>
    <row r="49" spans="5:18" s="1201" customFormat="1" ht="15" x14ac:dyDescent="0.2">
      <c r="E49" s="1220"/>
      <c r="F49" s="1221"/>
      <c r="H49" s="1220"/>
      <c r="I49" s="1222"/>
      <c r="J49" s="1223"/>
      <c r="K49" s="1223"/>
      <c r="L49" s="1223"/>
      <c r="M49" s="1223"/>
      <c r="R49" s="1224"/>
    </row>
    <row r="50" spans="5:18" s="1186" customFormat="1" ht="14.25" x14ac:dyDescent="0.2">
      <c r="R50" s="1187"/>
    </row>
    <row r="51" spans="5:18" s="1186" customFormat="1" ht="14.25" x14ac:dyDescent="0.2">
      <c r="R51" s="1187"/>
    </row>
    <row r="52" spans="5:18" s="1186" customFormat="1" ht="14.25" x14ac:dyDescent="0.2">
      <c r="R52" s="1187"/>
    </row>
    <row r="53" spans="5:18" s="1186" customFormat="1" ht="14.25" x14ac:dyDescent="0.2">
      <c r="R53" s="1187"/>
    </row>
    <row r="54" spans="5:18" s="1186" customFormat="1" ht="14.25" x14ac:dyDescent="0.2">
      <c r="R54" s="1187"/>
    </row>
    <row r="55" spans="5:18" s="1186" customFormat="1" ht="14.25" x14ac:dyDescent="0.2">
      <c r="R55" s="1187"/>
    </row>
    <row r="56" spans="5:18" s="1186" customFormat="1" ht="14.25" x14ac:dyDescent="0.2">
      <c r="R56" s="1187"/>
    </row>
    <row r="57" spans="5:18" s="1186" customFormat="1" ht="14.25" x14ac:dyDescent="0.2">
      <c r="R57" s="1187"/>
    </row>
    <row r="58" spans="5:18" s="1186" customFormat="1" ht="14.25" x14ac:dyDescent="0.2">
      <c r="R58" s="1187"/>
    </row>
    <row r="59" spans="5:18" s="1186" customFormat="1" ht="14.25" x14ac:dyDescent="0.2">
      <c r="R59" s="1187"/>
    </row>
    <row r="60" spans="5:18" s="1186" customFormat="1" ht="14.25" x14ac:dyDescent="0.2">
      <c r="R60" s="1187"/>
    </row>
    <row r="61" spans="5:18" s="1186" customFormat="1" ht="14.25" x14ac:dyDescent="0.2">
      <c r="R61" s="1187"/>
    </row>
    <row r="62" spans="5:18" s="1186" customFormat="1" ht="14.25" x14ac:dyDescent="0.2">
      <c r="R62" s="1187"/>
    </row>
    <row r="63" spans="5:18" s="1186" customFormat="1" ht="14.25" x14ac:dyDescent="0.2">
      <c r="R63" s="1187"/>
    </row>
    <row r="64" spans="5:18" s="1186" customFormat="1" ht="14.25" x14ac:dyDescent="0.2">
      <c r="R64" s="1187"/>
    </row>
    <row r="65" spans="18:18" s="1186" customFormat="1" ht="14.25" x14ac:dyDescent="0.2">
      <c r="R65" s="1187"/>
    </row>
    <row r="66" spans="18:18" s="1186" customFormat="1" ht="14.25" x14ac:dyDescent="0.2">
      <c r="R66" s="1187"/>
    </row>
    <row r="67" spans="18:18" s="1186" customFormat="1" ht="14.25" x14ac:dyDescent="0.2">
      <c r="R67" s="1187"/>
    </row>
    <row r="68" spans="18:18" s="1186" customFormat="1" ht="14.25" x14ac:dyDescent="0.2">
      <c r="R68" s="1187"/>
    </row>
    <row r="69" spans="18:18" s="1186" customFormat="1" ht="14.25" x14ac:dyDescent="0.2">
      <c r="R69" s="1187"/>
    </row>
    <row r="70" spans="18:18" s="1186" customFormat="1" ht="14.25" x14ac:dyDescent="0.2">
      <c r="R70" s="1187"/>
    </row>
    <row r="71" spans="18:18" s="1186" customFormat="1" ht="14.25" x14ac:dyDescent="0.2">
      <c r="R71" s="1187"/>
    </row>
    <row r="72" spans="18:18" s="1186" customFormat="1" ht="14.25" x14ac:dyDescent="0.2">
      <c r="R72" s="1187"/>
    </row>
    <row r="73" spans="18:18" s="1186" customFormat="1" ht="14.25" x14ac:dyDescent="0.2">
      <c r="R73" s="1187"/>
    </row>
    <row r="74" spans="18:18" s="1186" customFormat="1" ht="14.25" x14ac:dyDescent="0.2">
      <c r="R74" s="1187"/>
    </row>
    <row r="75" spans="18:18" s="1186" customFormat="1" ht="14.25" x14ac:dyDescent="0.2">
      <c r="R75" s="1187"/>
    </row>
    <row r="76" spans="18:18" s="1186" customFormat="1" ht="14.25" x14ac:dyDescent="0.2">
      <c r="R76" s="1187"/>
    </row>
    <row r="77" spans="18:18" s="1186" customFormat="1" ht="14.25" x14ac:dyDescent="0.2">
      <c r="R77" s="1187"/>
    </row>
    <row r="78" spans="18:18" s="1186" customFormat="1" ht="14.25" x14ac:dyDescent="0.2">
      <c r="R78" s="1187"/>
    </row>
    <row r="79" spans="18:18" s="1186" customFormat="1" ht="14.25" x14ac:dyDescent="0.2">
      <c r="R79" s="1187"/>
    </row>
    <row r="80" spans="18:18" s="1186" customFormat="1" ht="14.25" x14ac:dyDescent="0.2">
      <c r="R80" s="1187"/>
    </row>
    <row r="81" spans="1:18" s="1186" customFormat="1" ht="14.25" x14ac:dyDescent="0.2">
      <c r="R81" s="1187"/>
    </row>
    <row r="82" spans="1:18" s="1186" customFormat="1" ht="14.25" x14ac:dyDescent="0.2">
      <c r="R82" s="1187"/>
    </row>
    <row r="83" spans="1:18" s="1186" customFormat="1" ht="14.25" x14ac:dyDescent="0.2">
      <c r="R83" s="1187"/>
    </row>
    <row r="84" spans="1:18" s="1186" customFormat="1" ht="14.25" x14ac:dyDescent="0.2">
      <c r="R84" s="1187"/>
    </row>
    <row r="85" spans="1:18" s="1186" customFormat="1" ht="14.25" x14ac:dyDescent="0.2">
      <c r="R85" s="1187"/>
    </row>
    <row r="86" spans="1:18" s="1186" customFormat="1" ht="15" x14ac:dyDescent="0.2">
      <c r="A86" s="1759" t="s">
        <v>3308</v>
      </c>
      <c r="B86" s="1759"/>
      <c r="C86" s="1759"/>
      <c r="D86" s="1759"/>
      <c r="E86" s="1759"/>
      <c r="F86" s="1759"/>
      <c r="G86" s="1759"/>
      <c r="H86" s="1759"/>
      <c r="I86" s="1759"/>
      <c r="R86" s="1187"/>
    </row>
    <row r="87" spans="1:18" s="1186" customFormat="1" ht="14.25" x14ac:dyDescent="0.2">
      <c r="R87" s="1187"/>
    </row>
    <row r="88" spans="1:18" s="1186" customFormat="1" ht="120" x14ac:dyDescent="0.2">
      <c r="A88" s="1225" t="s">
        <v>2964</v>
      </c>
      <c r="B88" s="1225" t="s">
        <v>3217</v>
      </c>
      <c r="C88" s="1225" t="s">
        <v>2966</v>
      </c>
      <c r="D88" s="1225" t="s">
        <v>3036</v>
      </c>
      <c r="E88" s="1225" t="s">
        <v>3037</v>
      </c>
      <c r="F88" s="1225" t="s">
        <v>3218</v>
      </c>
      <c r="G88" s="1225" t="s">
        <v>3096</v>
      </c>
      <c r="H88" s="1225" t="s">
        <v>3040</v>
      </c>
      <c r="I88" s="1225" t="s">
        <v>3105</v>
      </c>
      <c r="J88" s="1225" t="s">
        <v>3106</v>
      </c>
      <c r="K88" s="1225" t="s">
        <v>3107</v>
      </c>
      <c r="L88" s="1225" t="s">
        <v>3219</v>
      </c>
      <c r="M88" s="1225" t="s">
        <v>3220</v>
      </c>
      <c r="N88" s="1225" t="s">
        <v>3110</v>
      </c>
      <c r="O88" s="1225" t="s">
        <v>3221</v>
      </c>
      <c r="P88" s="1225" t="s">
        <v>3111</v>
      </c>
      <c r="Q88" s="1225" t="s">
        <v>3112</v>
      </c>
      <c r="R88" s="1225" t="s">
        <v>3045</v>
      </c>
    </row>
    <row r="89" spans="1:18" s="1201" customFormat="1" ht="63" customHeight="1" x14ac:dyDescent="0.2">
      <c r="A89" s="1202">
        <v>1</v>
      </c>
      <c r="B89" s="1210">
        <v>973</v>
      </c>
      <c r="C89" s="1193" t="s">
        <v>3309</v>
      </c>
      <c r="D89" s="1213">
        <v>2012</v>
      </c>
      <c r="E89" s="1203" t="s">
        <v>3310</v>
      </c>
      <c r="F89" s="1202">
        <v>900</v>
      </c>
      <c r="G89" s="1207" t="s">
        <v>3099</v>
      </c>
      <c r="H89" s="1211" t="s">
        <v>3311</v>
      </c>
      <c r="I89" s="1226">
        <v>0</v>
      </c>
      <c r="J89" s="1227">
        <v>979555</v>
      </c>
      <c r="K89" s="1227">
        <v>880314.33</v>
      </c>
      <c r="L89" s="1227">
        <f t="shared" ref="L89:L96" si="4">+J89-K89</f>
        <v>99240.670000000042</v>
      </c>
      <c r="M89" s="1227">
        <f t="shared" ref="M89:M96" si="5">+L89+I89</f>
        <v>99240.670000000042</v>
      </c>
      <c r="N89" s="1198">
        <f t="shared" ref="N89:N96" si="6">+K89/J89</f>
        <v>0.89868800628856982</v>
      </c>
      <c r="O89" s="1207">
        <v>2017</v>
      </c>
      <c r="P89" s="1202" t="s">
        <v>3312</v>
      </c>
      <c r="Q89" s="1202" t="s">
        <v>3313</v>
      </c>
      <c r="R89" s="1203" t="s">
        <v>5009</v>
      </c>
    </row>
    <row r="90" spans="1:18" s="1201" customFormat="1" ht="242.25" x14ac:dyDescent="0.2">
      <c r="A90" s="1202">
        <v>2</v>
      </c>
      <c r="B90" s="1210">
        <v>973</v>
      </c>
      <c r="C90" s="1193" t="s">
        <v>3165</v>
      </c>
      <c r="D90" s="1193">
        <v>2013</v>
      </c>
      <c r="E90" s="1203" t="s">
        <v>3166</v>
      </c>
      <c r="F90" s="1202">
        <v>817</v>
      </c>
      <c r="G90" s="1207" t="s">
        <v>3099</v>
      </c>
      <c r="H90" s="1202" t="s">
        <v>3167</v>
      </c>
      <c r="I90" s="1226">
        <v>0</v>
      </c>
      <c r="J90" s="1227">
        <f>1624267.34+149867.23</f>
        <v>1774134.57</v>
      </c>
      <c r="K90" s="1227">
        <f>821177.81+872375.57</f>
        <v>1693553.38</v>
      </c>
      <c r="L90" s="1227">
        <f t="shared" si="4"/>
        <v>80581.190000000177</v>
      </c>
      <c r="M90" s="1227">
        <f t="shared" si="5"/>
        <v>80581.190000000177</v>
      </c>
      <c r="N90" s="1198">
        <f t="shared" si="6"/>
        <v>0.9545800012227933</v>
      </c>
      <c r="O90" s="1207">
        <v>2018</v>
      </c>
      <c r="P90" s="1202" t="s">
        <v>3168</v>
      </c>
      <c r="Q90" s="1202" t="s">
        <v>5010</v>
      </c>
      <c r="R90" s="1197" t="s">
        <v>3169</v>
      </c>
    </row>
    <row r="91" spans="1:18" s="1201" customFormat="1" ht="71.25" x14ac:dyDescent="0.2">
      <c r="A91" s="1202">
        <v>3</v>
      </c>
      <c r="B91" s="1210">
        <v>973</v>
      </c>
      <c r="C91" s="1193" t="s">
        <v>3175</v>
      </c>
      <c r="D91" s="1193">
        <v>2013</v>
      </c>
      <c r="E91" s="1203" t="s">
        <v>3176</v>
      </c>
      <c r="F91" s="1202">
        <v>1500</v>
      </c>
      <c r="G91" s="1207" t="s">
        <v>3099</v>
      </c>
      <c r="H91" s="1202" t="s">
        <v>3177</v>
      </c>
      <c r="I91" s="1226">
        <v>0</v>
      </c>
      <c r="J91" s="1227">
        <v>1931655.22</v>
      </c>
      <c r="K91" s="1227">
        <v>1819336.9600000002</v>
      </c>
      <c r="L91" s="1227">
        <f t="shared" si="4"/>
        <v>112318.25999999978</v>
      </c>
      <c r="M91" s="1227">
        <f t="shared" si="5"/>
        <v>112318.25999999978</v>
      </c>
      <c r="N91" s="1198">
        <f t="shared" si="6"/>
        <v>0.94185387804351561</v>
      </c>
      <c r="O91" s="1207">
        <v>2018</v>
      </c>
      <c r="P91" s="1202" t="s">
        <v>3178</v>
      </c>
      <c r="Q91" s="1202" t="s">
        <v>3179</v>
      </c>
      <c r="R91" s="1197" t="s">
        <v>5011</v>
      </c>
    </row>
    <row r="92" spans="1:18" s="1201" customFormat="1" ht="85.5" x14ac:dyDescent="0.2">
      <c r="A92" s="1202">
        <v>4</v>
      </c>
      <c r="B92" s="1210">
        <v>973</v>
      </c>
      <c r="C92" s="1213" t="s">
        <v>3315</v>
      </c>
      <c r="D92" s="1193">
        <v>2013</v>
      </c>
      <c r="E92" s="1203" t="s">
        <v>3316</v>
      </c>
      <c r="F92" s="1202">
        <v>801</v>
      </c>
      <c r="G92" s="1202" t="s">
        <v>3099</v>
      </c>
      <c r="H92" s="1202" t="s">
        <v>3317</v>
      </c>
      <c r="I92" s="1226">
        <v>0</v>
      </c>
      <c r="J92" s="1227">
        <v>1070668.5</v>
      </c>
      <c r="K92" s="1227">
        <v>1032606.84</v>
      </c>
      <c r="L92" s="1227">
        <f t="shared" si="4"/>
        <v>38061.660000000033</v>
      </c>
      <c r="M92" s="1227">
        <f t="shared" si="5"/>
        <v>38061.660000000033</v>
      </c>
      <c r="N92" s="1198">
        <f t="shared" si="6"/>
        <v>0.96445056523097483</v>
      </c>
      <c r="O92" s="1207">
        <v>2018</v>
      </c>
      <c r="P92" s="1202" t="s">
        <v>3318</v>
      </c>
      <c r="Q92" s="1198" t="s">
        <v>3319</v>
      </c>
      <c r="R92" s="1228" t="s">
        <v>5012</v>
      </c>
    </row>
    <row r="93" spans="1:18" s="1201" customFormat="1" ht="85.5" x14ac:dyDescent="0.2">
      <c r="A93" s="1202">
        <v>5</v>
      </c>
      <c r="B93" s="1210">
        <v>973</v>
      </c>
      <c r="C93" s="1213" t="s">
        <v>5013</v>
      </c>
      <c r="D93" s="1193">
        <v>2013</v>
      </c>
      <c r="E93" s="1203" t="s">
        <v>3190</v>
      </c>
      <c r="F93" s="1202">
        <v>1266</v>
      </c>
      <c r="G93" s="1202" t="s">
        <v>3099</v>
      </c>
      <c r="H93" s="1202" t="s">
        <v>3191</v>
      </c>
      <c r="I93" s="1226">
        <v>0</v>
      </c>
      <c r="J93" s="1226">
        <v>2479000</v>
      </c>
      <c r="K93" s="1226">
        <v>2434732.0500000003</v>
      </c>
      <c r="L93" s="1227">
        <f t="shared" si="4"/>
        <v>44267.949999999721</v>
      </c>
      <c r="M93" s="1227">
        <f t="shared" si="5"/>
        <v>44267.949999999721</v>
      </c>
      <c r="N93" s="1198">
        <f t="shared" si="6"/>
        <v>0.9821428196853571</v>
      </c>
      <c r="O93" s="1207">
        <v>2018</v>
      </c>
      <c r="P93" s="1202" t="s">
        <v>3192</v>
      </c>
      <c r="Q93" s="1198" t="s">
        <v>5014</v>
      </c>
      <c r="R93" s="1197" t="s">
        <v>5011</v>
      </c>
    </row>
    <row r="94" spans="1:18" s="1201" customFormat="1" ht="99.75" x14ac:dyDescent="0.2">
      <c r="A94" s="1202">
        <v>6</v>
      </c>
      <c r="B94" s="1210">
        <v>973</v>
      </c>
      <c r="C94" s="1213" t="s">
        <v>3193</v>
      </c>
      <c r="D94" s="1193">
        <v>2012</v>
      </c>
      <c r="E94" s="1203" t="s">
        <v>3194</v>
      </c>
      <c r="F94" s="1202">
        <v>3000</v>
      </c>
      <c r="G94" s="1202" t="s">
        <v>3099</v>
      </c>
      <c r="H94" s="1202" t="s">
        <v>3195</v>
      </c>
      <c r="I94" s="1226">
        <v>0</v>
      </c>
      <c r="J94" s="1226">
        <v>3160382</v>
      </c>
      <c r="K94" s="1226">
        <v>3145891.42</v>
      </c>
      <c r="L94" s="1227">
        <f t="shared" si="4"/>
        <v>14490.580000000075</v>
      </c>
      <c r="M94" s="1227">
        <f t="shared" si="5"/>
        <v>14490.580000000075</v>
      </c>
      <c r="N94" s="1198">
        <f t="shared" si="6"/>
        <v>0.9954149276891211</v>
      </c>
      <c r="O94" s="1207">
        <v>2018</v>
      </c>
      <c r="P94" s="1202" t="s">
        <v>5015</v>
      </c>
      <c r="Q94" s="1198" t="s">
        <v>5016</v>
      </c>
      <c r="R94" s="1197" t="s">
        <v>5011</v>
      </c>
    </row>
    <row r="95" spans="1:18" s="1201" customFormat="1" ht="71.25" x14ac:dyDescent="0.2">
      <c r="A95" s="1202">
        <v>7</v>
      </c>
      <c r="B95" s="1202">
        <v>973</v>
      </c>
      <c r="C95" s="1229" t="s">
        <v>3320</v>
      </c>
      <c r="D95" s="1202">
        <v>2014</v>
      </c>
      <c r="E95" s="1203" t="s">
        <v>3321</v>
      </c>
      <c r="F95" s="1202">
        <v>6000</v>
      </c>
      <c r="G95" s="1202" t="s">
        <v>3099</v>
      </c>
      <c r="H95" s="1202" t="s">
        <v>3322</v>
      </c>
      <c r="I95" s="1226">
        <v>0</v>
      </c>
      <c r="J95" s="1227">
        <v>458560.03</v>
      </c>
      <c r="K95" s="1227">
        <v>380781.4</v>
      </c>
      <c r="L95" s="1227">
        <f t="shared" si="4"/>
        <v>77778.63</v>
      </c>
      <c r="M95" s="1227">
        <f t="shared" si="5"/>
        <v>77778.63</v>
      </c>
      <c r="N95" s="1198">
        <f t="shared" si="6"/>
        <v>0.83038506430662962</v>
      </c>
      <c r="O95" s="1207">
        <v>2017</v>
      </c>
      <c r="P95" s="1202" t="s">
        <v>3323</v>
      </c>
      <c r="Q95" s="1202" t="s">
        <v>3324</v>
      </c>
      <c r="R95" s="1197" t="s">
        <v>5011</v>
      </c>
    </row>
    <row r="96" spans="1:18" s="1201" customFormat="1" ht="85.5" x14ac:dyDescent="0.2">
      <c r="A96" s="1202">
        <v>8</v>
      </c>
      <c r="B96" s="1202">
        <v>973</v>
      </c>
      <c r="C96" s="1213" t="s">
        <v>3320</v>
      </c>
      <c r="D96" s="1202">
        <v>2015</v>
      </c>
      <c r="E96" s="1203" t="s">
        <v>3327</v>
      </c>
      <c r="F96" s="1202">
        <v>2000</v>
      </c>
      <c r="G96" s="1202" t="s">
        <v>3099</v>
      </c>
      <c r="H96" s="1202" t="s">
        <v>3328</v>
      </c>
      <c r="I96" s="1226">
        <v>0</v>
      </c>
      <c r="J96" s="1226">
        <v>295000</v>
      </c>
      <c r="K96" s="1226">
        <v>295000</v>
      </c>
      <c r="L96" s="1227">
        <f t="shared" si="4"/>
        <v>0</v>
      </c>
      <c r="M96" s="1227">
        <f t="shared" si="5"/>
        <v>0</v>
      </c>
      <c r="N96" s="1198">
        <f t="shared" si="6"/>
        <v>1</v>
      </c>
      <c r="O96" s="1207">
        <v>2018</v>
      </c>
      <c r="P96" s="1202" t="s">
        <v>3329</v>
      </c>
      <c r="Q96" s="1198" t="s">
        <v>3330</v>
      </c>
      <c r="R96" s="1228" t="s">
        <v>5017</v>
      </c>
    </row>
    <row r="97" spans="1:18" s="1186" customFormat="1" ht="15" x14ac:dyDescent="0.2">
      <c r="A97" s="1214"/>
      <c r="B97" s="1214"/>
      <c r="C97" s="1214"/>
      <c r="D97" s="1214"/>
      <c r="E97" s="1215" t="s">
        <v>3029</v>
      </c>
      <c r="F97" s="1216">
        <f>SUM(F89:F96)</f>
        <v>16284</v>
      </c>
      <c r="G97" s="1214"/>
      <c r="H97" s="1215" t="s">
        <v>3029</v>
      </c>
      <c r="I97" s="1217">
        <f>SUM(I89:I96)</f>
        <v>0</v>
      </c>
      <c r="J97" s="1218">
        <f>SUM(J89:J96)</f>
        <v>12148955.319999998</v>
      </c>
      <c r="K97" s="1218">
        <f>SUM(K89:K96)</f>
        <v>11682216.380000001</v>
      </c>
      <c r="L97" s="1218">
        <f>SUM(L89:L96)</f>
        <v>466738.93999999983</v>
      </c>
      <c r="M97" s="1218">
        <f>SUM(M89:M96)</f>
        <v>466738.93999999983</v>
      </c>
      <c r="N97" s="1214"/>
      <c r="O97" s="1214"/>
      <c r="P97" s="1214"/>
      <c r="Q97" s="1214"/>
      <c r="R97" s="1219"/>
    </row>
    <row r="98" spans="1:18" s="1186" customFormat="1" ht="14.25" x14ac:dyDescent="0.2">
      <c r="E98" s="1187"/>
      <c r="F98" s="1187"/>
      <c r="R98" s="1187"/>
    </row>
    <row r="99" spans="1:18" s="1186" customFormat="1" ht="15" x14ac:dyDescent="0.2">
      <c r="C99" s="1188" t="s">
        <v>3334</v>
      </c>
      <c r="D99" s="1188"/>
      <c r="H99" s="1187"/>
      <c r="R99" s="1187"/>
    </row>
    <row r="100" spans="1:18" s="1186" customFormat="1" ht="14.25" x14ac:dyDescent="0.2">
      <c r="C100" s="1760" t="s">
        <v>3335</v>
      </c>
      <c r="D100" s="1760"/>
      <c r="E100" s="1760"/>
      <c r="F100" s="1760"/>
      <c r="G100" s="1760"/>
      <c r="H100" s="1760"/>
      <c r="I100" s="1760"/>
      <c r="J100" s="1760"/>
      <c r="K100" s="1760"/>
      <c r="L100" s="1760"/>
      <c r="M100" s="1760"/>
      <c r="N100" s="1760"/>
      <c r="O100" s="1760"/>
      <c r="P100" s="1230"/>
      <c r="R100" s="1187"/>
    </row>
    <row r="101" spans="1:18" s="1186" customFormat="1" ht="14.25" x14ac:dyDescent="0.2">
      <c r="C101" s="1760"/>
      <c r="D101" s="1760"/>
      <c r="E101" s="1760"/>
      <c r="F101" s="1760"/>
      <c r="G101" s="1760"/>
      <c r="H101" s="1760"/>
      <c r="I101" s="1760"/>
      <c r="J101" s="1760"/>
      <c r="K101" s="1760"/>
      <c r="L101" s="1760"/>
      <c r="M101" s="1760"/>
      <c r="N101" s="1760"/>
      <c r="O101" s="1760"/>
      <c r="P101" s="1230"/>
      <c r="R101" s="1187"/>
    </row>
    <row r="102" spans="1:18" s="1186" customFormat="1" ht="14.25" x14ac:dyDescent="0.2">
      <c r="E102" s="1187"/>
      <c r="F102" s="1187"/>
      <c r="R102" s="1187"/>
    </row>
    <row r="103" spans="1:18" s="1186" customFormat="1" ht="14.25" x14ac:dyDescent="0.2">
      <c r="E103" s="1187"/>
      <c r="F103" s="1187"/>
      <c r="R103" s="1187"/>
    </row>
    <row r="104" spans="1:18" s="1186" customFormat="1" ht="14.25" x14ac:dyDescent="0.2">
      <c r="E104" s="1187"/>
      <c r="F104" s="1187"/>
      <c r="R104" s="1187"/>
    </row>
    <row r="105" spans="1:18" s="1186" customFormat="1" ht="14.25" x14ac:dyDescent="0.2">
      <c r="E105" s="1187"/>
      <c r="F105" s="1187"/>
      <c r="R105" s="1187"/>
    </row>
    <row r="106" spans="1:18" s="1186" customFormat="1" ht="14.25" x14ac:dyDescent="0.2">
      <c r="E106" s="1187"/>
      <c r="F106" s="1187"/>
      <c r="R106" s="1187"/>
    </row>
    <row r="107" spans="1:18" s="1186" customFormat="1" ht="14.25" x14ac:dyDescent="0.2">
      <c r="E107" s="1187"/>
      <c r="F107" s="1187"/>
      <c r="R107" s="1187"/>
    </row>
    <row r="108" spans="1:18" s="1186" customFormat="1" ht="14.25" x14ac:dyDescent="0.2">
      <c r="E108" s="1187"/>
      <c r="F108" s="1187"/>
      <c r="R108" s="1187"/>
    </row>
    <row r="109" spans="1:18" s="1186" customFormat="1" ht="14.25" x14ac:dyDescent="0.2">
      <c r="E109" s="1187"/>
      <c r="F109" s="1187"/>
      <c r="R109" s="1187"/>
    </row>
    <row r="110" spans="1:18" s="1186" customFormat="1" ht="14.25" x14ac:dyDescent="0.2">
      <c r="E110" s="1187"/>
      <c r="F110" s="1187"/>
      <c r="R110" s="1187"/>
    </row>
    <row r="111" spans="1:18" s="1186" customFormat="1" ht="14.25" x14ac:dyDescent="0.2">
      <c r="E111" s="1187"/>
      <c r="F111" s="1187"/>
      <c r="R111" s="1187"/>
    </row>
    <row r="112" spans="1:18" s="1186" customFormat="1" ht="14.25" x14ac:dyDescent="0.2">
      <c r="E112" s="1187"/>
      <c r="F112" s="1187"/>
      <c r="R112" s="1187"/>
    </row>
    <row r="113" spans="5:18" s="1186" customFormat="1" ht="14.25" x14ac:dyDescent="0.2">
      <c r="E113" s="1187"/>
      <c r="F113" s="1187"/>
      <c r="R113" s="1187"/>
    </row>
    <row r="114" spans="5:18" s="1186" customFormat="1" ht="14.25" x14ac:dyDescent="0.2">
      <c r="E114" s="1187"/>
      <c r="F114" s="1187"/>
      <c r="R114" s="1187"/>
    </row>
    <row r="115" spans="5:18" s="1186" customFormat="1" ht="14.25" x14ac:dyDescent="0.2">
      <c r="E115" s="1187"/>
      <c r="F115" s="1187"/>
      <c r="R115" s="1187"/>
    </row>
    <row r="116" spans="5:18" s="1186" customFormat="1" ht="14.25" x14ac:dyDescent="0.2">
      <c r="E116" s="1187"/>
      <c r="F116" s="1187"/>
      <c r="R116" s="1187"/>
    </row>
    <row r="117" spans="5:18" s="1186" customFormat="1" ht="14.25" x14ac:dyDescent="0.2">
      <c r="E117" s="1187"/>
      <c r="F117" s="1187"/>
      <c r="R117" s="1187"/>
    </row>
    <row r="118" spans="5:18" s="1186" customFormat="1" ht="14.25" x14ac:dyDescent="0.2">
      <c r="E118" s="1187"/>
      <c r="F118" s="1187"/>
      <c r="R118" s="1187"/>
    </row>
    <row r="119" spans="5:18" s="1186" customFormat="1" ht="14.25" x14ac:dyDescent="0.2">
      <c r="E119" s="1187"/>
      <c r="F119" s="1187"/>
      <c r="R119" s="1187"/>
    </row>
    <row r="120" spans="5:18" s="1186" customFormat="1" ht="14.25" x14ac:dyDescent="0.2">
      <c r="E120" s="1187"/>
      <c r="F120" s="1187"/>
      <c r="R120" s="1187"/>
    </row>
    <row r="121" spans="5:18" s="1186" customFormat="1" ht="14.25" x14ac:dyDescent="0.2">
      <c r="E121" s="1187"/>
      <c r="F121" s="1187"/>
      <c r="R121" s="1187"/>
    </row>
    <row r="122" spans="5:18" s="1186" customFormat="1" ht="14.25" x14ac:dyDescent="0.2">
      <c r="E122" s="1187"/>
      <c r="F122" s="1187"/>
      <c r="R122" s="1187"/>
    </row>
    <row r="123" spans="5:18" s="1186" customFormat="1" ht="14.25" x14ac:dyDescent="0.2">
      <c r="E123" s="1187"/>
      <c r="F123" s="1187"/>
      <c r="R123" s="1187"/>
    </row>
    <row r="124" spans="5:18" s="1186" customFormat="1" ht="14.25" x14ac:dyDescent="0.2">
      <c r="E124" s="1187"/>
      <c r="F124" s="1187"/>
      <c r="R124" s="1187"/>
    </row>
  </sheetData>
  <mergeCells count="4">
    <mergeCell ref="A1:R3"/>
    <mergeCell ref="A5:E5"/>
    <mergeCell ref="C100:O101"/>
    <mergeCell ref="A86:I86"/>
  </mergeCells>
  <phoneticPr fontId="22" type="noConversion"/>
  <conditionalFormatting sqref="P18:R18 M15:N15 N45 P15 P34:Q35 P47:Q47 Q26 P33:R33 M33:N35 P17 N47 M17:N19 P45:R45">
    <cfRule type="expression" dxfId="71" priority="198" stopIfTrue="1">
      <formula>#REF! &lt;= (25% *#REF!)</formula>
    </cfRule>
  </conditionalFormatting>
  <conditionalFormatting sqref="N34:N35 M47:N47 N15 P15:Q15 P34:Q35 P47:Q47 P17:Q17 N17">
    <cfRule type="expression" dxfId="70" priority="197" stopIfTrue="1">
      <formula>#REF! &lt;= (25% *#REF!)</formula>
    </cfRule>
  </conditionalFormatting>
  <conditionalFormatting sqref="N13 P13:R13">
    <cfRule type="expression" dxfId="69" priority="196" stopIfTrue="1">
      <formula>#REF! &lt;= (25% *#REF!)</formula>
    </cfRule>
  </conditionalFormatting>
  <conditionalFormatting sqref="M36:N36 P36:R36 N27 P27:Q27">
    <cfRule type="expression" dxfId="68" priority="195" stopIfTrue="1">
      <formula>#REF! &lt;= (25% *#REF!)</formula>
    </cfRule>
  </conditionalFormatting>
  <conditionalFormatting sqref="N20 P20:R20">
    <cfRule type="expression" dxfId="67" priority="194" stopIfTrue="1">
      <formula>#REF! &lt;= (25% *#REF!)</formula>
    </cfRule>
  </conditionalFormatting>
  <conditionalFormatting sqref="P21:R22 M21:N22 R25 M25:N25">
    <cfRule type="expression" dxfId="66" priority="193" stopIfTrue="1">
      <formula>#REF! &lt;= (25% *#REF!)</formula>
    </cfRule>
  </conditionalFormatting>
  <conditionalFormatting sqref="M26">
    <cfRule type="expression" dxfId="65" priority="192" stopIfTrue="1">
      <formula>#REF! &lt;= (25% *#REF!)</formula>
    </cfRule>
  </conditionalFormatting>
  <conditionalFormatting sqref="P26">
    <cfRule type="expression" dxfId="64" priority="191" stopIfTrue="1">
      <formula>#REF! &lt;= (25% *#REF!)</formula>
    </cfRule>
  </conditionalFormatting>
  <conditionalFormatting sqref="N26">
    <cfRule type="expression" dxfId="63" priority="190" stopIfTrue="1">
      <formula>#REF! &lt;= (25% *#REF!)</formula>
    </cfRule>
  </conditionalFormatting>
  <conditionalFormatting sqref="M9:N9 P9:Q9">
    <cfRule type="expression" dxfId="62" priority="189" stopIfTrue="1">
      <formula>#REF! &lt;= (25% *#REF!)</formula>
    </cfRule>
  </conditionalFormatting>
  <conditionalFormatting sqref="R9">
    <cfRule type="expression" dxfId="61" priority="188" stopIfTrue="1">
      <formula>#REF! &lt;= (25% *#REF!)</formula>
    </cfRule>
  </conditionalFormatting>
  <conditionalFormatting sqref="N88">
    <cfRule type="dataBar" priority="185">
      <dataBar>
        <cfvo type="min"/>
        <cfvo type="max"/>
        <color theme="6" tint="0.59999389629810485"/>
      </dataBar>
      <extLst>
        <ext xmlns:x14="http://schemas.microsoft.com/office/spreadsheetml/2009/9/main" uri="{B025F937-C7B1-47D3-B67F-A62EFF666E3E}">
          <x14:id>{D24934AC-A436-4B84-AD5E-87F58CBC4EB5}</x14:id>
        </ext>
      </extLst>
    </cfRule>
    <cfRule type="dataBar" priority="186">
      <dataBar>
        <cfvo type="min"/>
        <cfvo type="max"/>
        <color rgb="FF638EC6"/>
      </dataBar>
      <extLst>
        <ext xmlns:x14="http://schemas.microsoft.com/office/spreadsheetml/2009/9/main" uri="{B025F937-C7B1-47D3-B67F-A62EFF666E3E}">
          <x14:id>{638A05C5-0AEB-4ED7-96D6-540DDE74BC5E}</x14:id>
        </ext>
      </extLst>
    </cfRule>
    <cfRule type="iconSet" priority="187">
      <iconSet iconSet="4Rating">
        <cfvo type="percent" val="0"/>
        <cfvo type="percent" val="25"/>
        <cfvo type="percent" val="50"/>
        <cfvo type="percent" val="75"/>
      </iconSet>
    </cfRule>
  </conditionalFormatting>
  <conditionalFormatting sqref="N86">
    <cfRule type="dataBar" priority="182">
      <dataBar>
        <cfvo type="min"/>
        <cfvo type="max"/>
        <color theme="6" tint="0.59999389629810485"/>
      </dataBar>
      <extLst>
        <ext xmlns:x14="http://schemas.microsoft.com/office/spreadsheetml/2009/9/main" uri="{B025F937-C7B1-47D3-B67F-A62EFF666E3E}">
          <x14:id>{C90D2A85-E98E-406D-AA01-E4DCDCED3372}</x14:id>
        </ext>
      </extLst>
    </cfRule>
    <cfRule type="dataBar" priority="183">
      <dataBar>
        <cfvo type="min"/>
        <cfvo type="max"/>
        <color rgb="FF638EC6"/>
      </dataBar>
      <extLst>
        <ext xmlns:x14="http://schemas.microsoft.com/office/spreadsheetml/2009/9/main" uri="{B025F937-C7B1-47D3-B67F-A62EFF666E3E}">
          <x14:id>{02DC6087-6745-4C86-A61B-47326D2DA515}</x14:id>
        </ext>
      </extLst>
    </cfRule>
    <cfRule type="iconSet" priority="184">
      <iconSet iconSet="4Rating">
        <cfvo type="percent" val="0"/>
        <cfvo type="percent" val="25"/>
        <cfvo type="percent" val="50"/>
        <cfvo type="percent" val="75"/>
      </iconSet>
    </cfRule>
  </conditionalFormatting>
  <conditionalFormatting sqref="N89 P89:Q89 N11 P11:Q11">
    <cfRule type="expression" dxfId="60" priority="181" stopIfTrue="1">
      <formula>#REF! &lt;= (25% *#REF!)</formula>
    </cfRule>
  </conditionalFormatting>
  <conditionalFormatting sqref="N89">
    <cfRule type="dataBar" priority="176">
      <dataBar>
        <cfvo type="min"/>
        <cfvo type="max"/>
        <color theme="6" tint="0.59999389629810485"/>
      </dataBar>
      <extLst>
        <ext xmlns:x14="http://schemas.microsoft.com/office/spreadsheetml/2009/9/main" uri="{B025F937-C7B1-47D3-B67F-A62EFF666E3E}">
          <x14:id>{C96AFE95-C65B-4AEF-8549-E17CCF6AB7F8}</x14:id>
        </ext>
      </extLst>
    </cfRule>
    <cfRule type="dataBar" priority="177">
      <dataBar>
        <cfvo type="min"/>
        <cfvo type="max"/>
        <color theme="8" tint="0.59999389629810485"/>
      </dataBar>
      <extLst>
        <ext xmlns:x14="http://schemas.microsoft.com/office/spreadsheetml/2009/9/main" uri="{B025F937-C7B1-47D3-B67F-A62EFF666E3E}">
          <x14:id>{DB28AD1E-E6FE-4649-9A73-9D20A66356C1}</x14:id>
        </ext>
      </extLst>
    </cfRule>
    <cfRule type="dataBar" priority="178">
      <dataBar>
        <cfvo type="min"/>
        <cfvo type="max"/>
        <color theme="6" tint="0.59999389629810485"/>
      </dataBar>
      <extLst>
        <ext xmlns:x14="http://schemas.microsoft.com/office/spreadsheetml/2009/9/main" uri="{B025F937-C7B1-47D3-B67F-A62EFF666E3E}">
          <x14:id>{429C30CD-070B-4441-9DFB-8127164485D6}</x14:id>
        </ext>
      </extLst>
    </cfRule>
    <cfRule type="dataBar" priority="179">
      <dataBar>
        <cfvo type="min"/>
        <cfvo type="max"/>
        <color rgb="FF638EC6"/>
      </dataBar>
      <extLst>
        <ext xmlns:x14="http://schemas.microsoft.com/office/spreadsheetml/2009/9/main" uri="{B025F937-C7B1-47D3-B67F-A62EFF666E3E}">
          <x14:id>{6686F304-0F35-4E3D-82BC-02C5C64CC10C}</x14:id>
        </ext>
      </extLst>
    </cfRule>
    <cfRule type="iconSet" priority="180">
      <iconSet iconSet="4Rating">
        <cfvo type="percent" val="0"/>
        <cfvo type="percent" val="25"/>
        <cfvo type="percent" val="50"/>
        <cfvo type="percent" val="75"/>
      </iconSet>
    </cfRule>
  </conditionalFormatting>
  <conditionalFormatting sqref="N11">
    <cfRule type="dataBar" priority="171">
      <dataBar>
        <cfvo type="min"/>
        <cfvo type="max"/>
        <color theme="6" tint="0.59999389629810485"/>
      </dataBar>
      <extLst>
        <ext xmlns:x14="http://schemas.microsoft.com/office/spreadsheetml/2009/9/main" uri="{B025F937-C7B1-47D3-B67F-A62EFF666E3E}">
          <x14:id>{84F0219C-84F6-410D-B16E-64C73F46EF4C}</x14:id>
        </ext>
      </extLst>
    </cfRule>
    <cfRule type="dataBar" priority="172">
      <dataBar>
        <cfvo type="min"/>
        <cfvo type="max"/>
        <color theme="8" tint="0.59999389629810485"/>
      </dataBar>
      <extLst>
        <ext xmlns:x14="http://schemas.microsoft.com/office/spreadsheetml/2009/9/main" uri="{B025F937-C7B1-47D3-B67F-A62EFF666E3E}">
          <x14:id>{99BE6E3A-F0BE-4D81-914A-AD78B2FF8A08}</x14:id>
        </ext>
      </extLst>
    </cfRule>
    <cfRule type="dataBar" priority="173">
      <dataBar>
        <cfvo type="min"/>
        <cfvo type="max"/>
        <color theme="6" tint="0.59999389629810485"/>
      </dataBar>
      <extLst>
        <ext xmlns:x14="http://schemas.microsoft.com/office/spreadsheetml/2009/9/main" uri="{B025F937-C7B1-47D3-B67F-A62EFF666E3E}">
          <x14:id>{71EC7ACA-5B55-4E2E-AB21-206C2675CADA}</x14:id>
        </ext>
      </extLst>
    </cfRule>
    <cfRule type="dataBar" priority="174">
      <dataBar>
        <cfvo type="min"/>
        <cfvo type="max"/>
        <color rgb="FF638EC6"/>
      </dataBar>
      <extLst>
        <ext xmlns:x14="http://schemas.microsoft.com/office/spreadsheetml/2009/9/main" uri="{B025F937-C7B1-47D3-B67F-A62EFF666E3E}">
          <x14:id>{4C27670B-CDAB-45B9-8E3E-AE957033AA41}</x14:id>
        </ext>
      </extLst>
    </cfRule>
    <cfRule type="iconSet" priority="175">
      <iconSet iconSet="4Rating">
        <cfvo type="percent" val="0"/>
        <cfvo type="percent" val="25"/>
        <cfvo type="percent" val="50"/>
        <cfvo type="percent" val="75"/>
      </iconSet>
    </cfRule>
  </conditionalFormatting>
  <conditionalFormatting sqref="Q95 N95">
    <cfRule type="expression" dxfId="59" priority="170" stopIfTrue="1">
      <formula>#REF! &lt;= (25% *#REF!)</formula>
    </cfRule>
  </conditionalFormatting>
  <conditionalFormatting sqref="N95">
    <cfRule type="dataBar" priority="165">
      <dataBar>
        <cfvo type="min"/>
        <cfvo type="max"/>
        <color theme="6" tint="0.59999389629810485"/>
      </dataBar>
      <extLst>
        <ext xmlns:x14="http://schemas.microsoft.com/office/spreadsheetml/2009/9/main" uri="{B025F937-C7B1-47D3-B67F-A62EFF666E3E}">
          <x14:id>{3C9C1511-987B-457E-85FC-747164BEA9DD}</x14:id>
        </ext>
      </extLst>
    </cfRule>
    <cfRule type="dataBar" priority="166">
      <dataBar>
        <cfvo type="min"/>
        <cfvo type="max"/>
        <color theme="8" tint="0.59999389629810485"/>
      </dataBar>
      <extLst>
        <ext xmlns:x14="http://schemas.microsoft.com/office/spreadsheetml/2009/9/main" uri="{B025F937-C7B1-47D3-B67F-A62EFF666E3E}">
          <x14:id>{453CA262-C537-435E-B94E-9B7763878AE1}</x14:id>
        </ext>
      </extLst>
    </cfRule>
    <cfRule type="dataBar" priority="167">
      <dataBar>
        <cfvo type="min"/>
        <cfvo type="max"/>
        <color theme="6" tint="0.59999389629810485"/>
      </dataBar>
      <extLst>
        <ext xmlns:x14="http://schemas.microsoft.com/office/spreadsheetml/2009/9/main" uri="{B025F937-C7B1-47D3-B67F-A62EFF666E3E}">
          <x14:id>{95B354B7-0530-4E66-BF8C-6696FD041AC2}</x14:id>
        </ext>
      </extLst>
    </cfRule>
    <cfRule type="dataBar" priority="168">
      <dataBar>
        <cfvo type="min"/>
        <cfvo type="max"/>
        <color rgb="FF638EC6"/>
      </dataBar>
      <extLst>
        <ext xmlns:x14="http://schemas.microsoft.com/office/spreadsheetml/2009/9/main" uri="{B025F937-C7B1-47D3-B67F-A62EFF666E3E}">
          <x14:id>{A75100F8-325F-4073-8A79-3C5A10AD05F4}</x14:id>
        </ext>
      </extLst>
    </cfRule>
    <cfRule type="iconSet" priority="169">
      <iconSet iconSet="4Rating">
        <cfvo type="percent" val="0"/>
        <cfvo type="percent" val="25"/>
        <cfvo type="percent" val="50"/>
        <cfvo type="percent" val="75"/>
      </iconSet>
    </cfRule>
  </conditionalFormatting>
  <conditionalFormatting sqref="M10:N10">
    <cfRule type="expression" dxfId="58" priority="164" stopIfTrue="1">
      <formula>#REF! &lt;= (25% *#REF!)</formula>
    </cfRule>
  </conditionalFormatting>
  <conditionalFormatting sqref="P10">
    <cfRule type="expression" dxfId="57" priority="163" stopIfTrue="1">
      <formula>#REF! &lt;= (25% *#REF!)</formula>
    </cfRule>
  </conditionalFormatting>
  <conditionalFormatting sqref="Q10 Q14">
    <cfRule type="expression" dxfId="56" priority="162" stopIfTrue="1">
      <formula>#REF! &lt;= (25% *#REF!)</formula>
    </cfRule>
  </conditionalFormatting>
  <conditionalFormatting sqref="N10">
    <cfRule type="dataBar" priority="157">
      <dataBar>
        <cfvo type="min"/>
        <cfvo type="max"/>
        <color theme="6" tint="0.59999389629810485"/>
      </dataBar>
      <extLst>
        <ext xmlns:x14="http://schemas.microsoft.com/office/spreadsheetml/2009/9/main" uri="{B025F937-C7B1-47D3-B67F-A62EFF666E3E}">
          <x14:id>{4A7150F3-3502-40AE-8EBA-5A6C971C6EAB}</x14:id>
        </ext>
      </extLst>
    </cfRule>
    <cfRule type="dataBar" priority="158">
      <dataBar>
        <cfvo type="min"/>
        <cfvo type="max"/>
        <color theme="8" tint="0.59999389629810485"/>
      </dataBar>
      <extLst>
        <ext xmlns:x14="http://schemas.microsoft.com/office/spreadsheetml/2009/9/main" uri="{B025F937-C7B1-47D3-B67F-A62EFF666E3E}">
          <x14:id>{91DC014D-1552-4402-9AFC-CFD0E362FD9F}</x14:id>
        </ext>
      </extLst>
    </cfRule>
    <cfRule type="dataBar" priority="159">
      <dataBar>
        <cfvo type="min"/>
        <cfvo type="max"/>
        <color theme="6" tint="0.59999389629810485"/>
      </dataBar>
      <extLst>
        <ext xmlns:x14="http://schemas.microsoft.com/office/spreadsheetml/2009/9/main" uri="{B025F937-C7B1-47D3-B67F-A62EFF666E3E}">
          <x14:id>{0F002EE1-A081-4E60-A946-243FD4732B2E}</x14:id>
        </ext>
      </extLst>
    </cfRule>
    <cfRule type="dataBar" priority="160">
      <dataBar>
        <cfvo type="min"/>
        <cfvo type="max"/>
        <color rgb="FF638EC6"/>
      </dataBar>
      <extLst>
        <ext xmlns:x14="http://schemas.microsoft.com/office/spreadsheetml/2009/9/main" uri="{B025F937-C7B1-47D3-B67F-A62EFF666E3E}">
          <x14:id>{424CCCE2-BD85-482B-B2E3-BB3594A93B30}</x14:id>
        </ext>
      </extLst>
    </cfRule>
    <cfRule type="iconSet" priority="161">
      <iconSet iconSet="4Rating">
        <cfvo type="percent" val="0"/>
        <cfvo type="percent" val="25"/>
        <cfvo type="percent" val="50"/>
        <cfvo type="percent" val="75"/>
      </iconSet>
    </cfRule>
  </conditionalFormatting>
  <conditionalFormatting sqref="R10">
    <cfRule type="expression" dxfId="55" priority="156" stopIfTrue="1">
      <formula>#REF! &lt;= (25% *#REF!)</formula>
    </cfRule>
  </conditionalFormatting>
  <conditionalFormatting sqref="R10">
    <cfRule type="expression" dxfId="54" priority="155" stopIfTrue="1">
      <formula>#REF! &lt;= (25% *#REF!)</formula>
    </cfRule>
  </conditionalFormatting>
  <conditionalFormatting sqref="N12">
    <cfRule type="expression" dxfId="53" priority="154" stopIfTrue="1">
      <formula>#REF! &lt;= (25% *#REF!)</formula>
    </cfRule>
  </conditionalFormatting>
  <conditionalFormatting sqref="P12:Q12">
    <cfRule type="expression" dxfId="52" priority="153" stopIfTrue="1">
      <formula>#REF! &lt;= (25% *#REF!)</formula>
    </cfRule>
  </conditionalFormatting>
  <conditionalFormatting sqref="N12">
    <cfRule type="dataBar" priority="148">
      <dataBar>
        <cfvo type="min"/>
        <cfvo type="max"/>
        <color theme="6" tint="0.59999389629810485"/>
      </dataBar>
      <extLst>
        <ext xmlns:x14="http://schemas.microsoft.com/office/spreadsheetml/2009/9/main" uri="{B025F937-C7B1-47D3-B67F-A62EFF666E3E}">
          <x14:id>{87E68223-DE81-4072-96AE-89B3D975D54C}</x14:id>
        </ext>
      </extLst>
    </cfRule>
    <cfRule type="dataBar" priority="149">
      <dataBar>
        <cfvo type="min"/>
        <cfvo type="max"/>
        <color theme="8" tint="0.59999389629810485"/>
      </dataBar>
      <extLst>
        <ext xmlns:x14="http://schemas.microsoft.com/office/spreadsheetml/2009/9/main" uri="{B025F937-C7B1-47D3-B67F-A62EFF666E3E}">
          <x14:id>{4B7BF45E-1D09-4F05-BC7A-5096068D4E9E}</x14:id>
        </ext>
      </extLst>
    </cfRule>
    <cfRule type="dataBar" priority="150">
      <dataBar>
        <cfvo type="min"/>
        <cfvo type="max"/>
        <color theme="6" tint="0.59999389629810485"/>
      </dataBar>
      <extLst>
        <ext xmlns:x14="http://schemas.microsoft.com/office/spreadsheetml/2009/9/main" uri="{B025F937-C7B1-47D3-B67F-A62EFF666E3E}">
          <x14:id>{FDE7B32B-8C19-42B1-95B3-A5DE6248C5C9}</x14:id>
        </ext>
      </extLst>
    </cfRule>
    <cfRule type="dataBar" priority="151">
      <dataBar>
        <cfvo type="min"/>
        <cfvo type="max"/>
        <color rgb="FF638EC6"/>
      </dataBar>
      <extLst>
        <ext xmlns:x14="http://schemas.microsoft.com/office/spreadsheetml/2009/9/main" uri="{B025F937-C7B1-47D3-B67F-A62EFF666E3E}">
          <x14:id>{2E440E0D-C2D2-48E1-8BB0-9E857611876E}</x14:id>
        </ext>
      </extLst>
    </cfRule>
    <cfRule type="iconSet" priority="152">
      <iconSet iconSet="4Rating">
        <cfvo type="percent" val="0"/>
        <cfvo type="percent" val="25"/>
        <cfvo type="percent" val="50"/>
        <cfvo type="percent" val="75"/>
      </iconSet>
    </cfRule>
  </conditionalFormatting>
  <conditionalFormatting sqref="R12">
    <cfRule type="expression" dxfId="51" priority="147" stopIfTrue="1">
      <formula>#REF! &lt;= (25% *#REF!)</formula>
    </cfRule>
  </conditionalFormatting>
  <conditionalFormatting sqref="R12">
    <cfRule type="expression" dxfId="50" priority="146" stopIfTrue="1">
      <formula>#REF! &lt;= (25% *#REF!)</formula>
    </cfRule>
  </conditionalFormatting>
  <conditionalFormatting sqref="N37">
    <cfRule type="expression" dxfId="49" priority="145" stopIfTrue="1">
      <formula>#REF! &lt;= (25% *#REF!)</formula>
    </cfRule>
  </conditionalFormatting>
  <conditionalFormatting sqref="O37">
    <cfRule type="expression" dxfId="48" priority="144" stopIfTrue="1">
      <formula>#REF! &lt;= (25% *#REF!)</formula>
    </cfRule>
  </conditionalFormatting>
  <conditionalFormatting sqref="P37:R37">
    <cfRule type="expression" dxfId="47" priority="143" stopIfTrue="1">
      <formula>#REF! &lt;= (25% *#REF!)</formula>
    </cfRule>
  </conditionalFormatting>
  <conditionalFormatting sqref="N37">
    <cfRule type="dataBar" priority="138">
      <dataBar>
        <cfvo type="min"/>
        <cfvo type="max"/>
        <color theme="6" tint="0.59999389629810485"/>
      </dataBar>
      <extLst>
        <ext xmlns:x14="http://schemas.microsoft.com/office/spreadsheetml/2009/9/main" uri="{B025F937-C7B1-47D3-B67F-A62EFF666E3E}">
          <x14:id>{28E44065-4504-48EE-A054-55A3F81363F9}</x14:id>
        </ext>
      </extLst>
    </cfRule>
    <cfRule type="dataBar" priority="139">
      <dataBar>
        <cfvo type="min"/>
        <cfvo type="max"/>
        <color theme="8" tint="0.59999389629810485"/>
      </dataBar>
      <extLst>
        <ext xmlns:x14="http://schemas.microsoft.com/office/spreadsheetml/2009/9/main" uri="{B025F937-C7B1-47D3-B67F-A62EFF666E3E}">
          <x14:id>{AB4933E3-3EE5-4DBB-B95F-942B3B6A4BEF}</x14:id>
        </ext>
      </extLst>
    </cfRule>
    <cfRule type="dataBar" priority="140">
      <dataBar>
        <cfvo type="min"/>
        <cfvo type="max"/>
        <color theme="6" tint="0.59999389629810485"/>
      </dataBar>
      <extLst>
        <ext xmlns:x14="http://schemas.microsoft.com/office/spreadsheetml/2009/9/main" uri="{B025F937-C7B1-47D3-B67F-A62EFF666E3E}">
          <x14:id>{9F303EB1-55D3-4038-BF40-2C279644B0E4}</x14:id>
        </ext>
      </extLst>
    </cfRule>
    <cfRule type="dataBar" priority="141">
      <dataBar>
        <cfvo type="min"/>
        <cfvo type="max"/>
        <color rgb="FF638EC6"/>
      </dataBar>
      <extLst>
        <ext xmlns:x14="http://schemas.microsoft.com/office/spreadsheetml/2009/9/main" uri="{B025F937-C7B1-47D3-B67F-A62EFF666E3E}">
          <x14:id>{EDF7BEED-AA26-4ED2-BC21-51D6D1781F7A}</x14:id>
        </ext>
      </extLst>
    </cfRule>
    <cfRule type="iconSet" priority="142">
      <iconSet iconSet="4Rating">
        <cfvo type="percent" val="0"/>
        <cfvo type="percent" val="25"/>
        <cfvo type="percent" val="50"/>
        <cfvo type="percent" val="75"/>
      </iconSet>
    </cfRule>
  </conditionalFormatting>
  <conditionalFormatting sqref="Q92 N92">
    <cfRule type="expression" dxfId="46" priority="137" stopIfTrue="1">
      <formula>#REF! &lt;= (25% *#REF!)</formula>
    </cfRule>
  </conditionalFormatting>
  <conditionalFormatting sqref="N92">
    <cfRule type="dataBar" priority="132">
      <dataBar>
        <cfvo type="min"/>
        <cfvo type="max"/>
        <color theme="6" tint="0.59999389629810485"/>
      </dataBar>
      <extLst>
        <ext xmlns:x14="http://schemas.microsoft.com/office/spreadsheetml/2009/9/main" uri="{B025F937-C7B1-47D3-B67F-A62EFF666E3E}">
          <x14:id>{5BF6F7DE-676E-4818-8628-C4E02577CF60}</x14:id>
        </ext>
      </extLst>
    </cfRule>
    <cfRule type="dataBar" priority="133">
      <dataBar>
        <cfvo type="min"/>
        <cfvo type="max"/>
        <color theme="8" tint="0.59999389629810485"/>
      </dataBar>
      <extLst>
        <ext xmlns:x14="http://schemas.microsoft.com/office/spreadsheetml/2009/9/main" uri="{B025F937-C7B1-47D3-B67F-A62EFF666E3E}">
          <x14:id>{99F4073C-135C-4FD5-9B1D-BBA296991934}</x14:id>
        </ext>
      </extLst>
    </cfRule>
    <cfRule type="dataBar" priority="134">
      <dataBar>
        <cfvo type="min"/>
        <cfvo type="max"/>
        <color theme="6" tint="0.59999389629810485"/>
      </dataBar>
      <extLst>
        <ext xmlns:x14="http://schemas.microsoft.com/office/spreadsheetml/2009/9/main" uri="{B025F937-C7B1-47D3-B67F-A62EFF666E3E}">
          <x14:id>{A12CDB31-CD81-4EB6-A62A-1412A904D741}</x14:id>
        </ext>
      </extLst>
    </cfRule>
    <cfRule type="dataBar" priority="135">
      <dataBar>
        <cfvo type="min"/>
        <cfvo type="max"/>
        <color rgb="FF638EC6"/>
      </dataBar>
      <extLst>
        <ext xmlns:x14="http://schemas.microsoft.com/office/spreadsheetml/2009/9/main" uri="{B025F937-C7B1-47D3-B67F-A62EFF666E3E}">
          <x14:id>{CDC356D1-58C1-4553-AB98-B92AFF8D1203}</x14:id>
        </ext>
      </extLst>
    </cfRule>
    <cfRule type="iconSet" priority="136">
      <iconSet iconSet="4Rating">
        <cfvo type="percent" val="0"/>
        <cfvo type="percent" val="25"/>
        <cfvo type="percent" val="50"/>
        <cfvo type="percent" val="75"/>
      </iconSet>
    </cfRule>
  </conditionalFormatting>
  <conditionalFormatting sqref="Q96 N96">
    <cfRule type="expression" dxfId="45" priority="131" stopIfTrue="1">
      <formula>#REF! &lt;= (25% *#REF!)</formula>
    </cfRule>
  </conditionalFormatting>
  <conditionalFormatting sqref="N96">
    <cfRule type="dataBar" priority="126">
      <dataBar>
        <cfvo type="min"/>
        <cfvo type="max"/>
        <color theme="6" tint="0.59999389629810485"/>
      </dataBar>
      <extLst>
        <ext xmlns:x14="http://schemas.microsoft.com/office/spreadsheetml/2009/9/main" uri="{B025F937-C7B1-47D3-B67F-A62EFF666E3E}">
          <x14:id>{1DA06F12-AF97-403D-930E-7BCC399E052F}</x14:id>
        </ext>
      </extLst>
    </cfRule>
    <cfRule type="dataBar" priority="127">
      <dataBar>
        <cfvo type="min"/>
        <cfvo type="max"/>
        <color theme="8" tint="0.59999389629810485"/>
      </dataBar>
      <extLst>
        <ext xmlns:x14="http://schemas.microsoft.com/office/spreadsheetml/2009/9/main" uri="{B025F937-C7B1-47D3-B67F-A62EFF666E3E}">
          <x14:id>{B17945EC-7217-489A-887A-4AF83A0792AA}</x14:id>
        </ext>
      </extLst>
    </cfRule>
    <cfRule type="dataBar" priority="128">
      <dataBar>
        <cfvo type="min"/>
        <cfvo type="max"/>
        <color theme="6" tint="0.59999389629810485"/>
      </dataBar>
      <extLst>
        <ext xmlns:x14="http://schemas.microsoft.com/office/spreadsheetml/2009/9/main" uri="{B025F937-C7B1-47D3-B67F-A62EFF666E3E}">
          <x14:id>{C6F68C3A-9A8C-4918-ACEB-9D1263CFDF68}</x14:id>
        </ext>
      </extLst>
    </cfRule>
    <cfRule type="dataBar" priority="129">
      <dataBar>
        <cfvo type="min"/>
        <cfvo type="max"/>
        <color rgb="FF638EC6"/>
      </dataBar>
      <extLst>
        <ext xmlns:x14="http://schemas.microsoft.com/office/spreadsheetml/2009/9/main" uri="{B025F937-C7B1-47D3-B67F-A62EFF666E3E}">
          <x14:id>{BA20BA01-67D6-48EA-B9EE-92007369E9BD}</x14:id>
        </ext>
      </extLst>
    </cfRule>
    <cfRule type="iconSet" priority="130">
      <iconSet iconSet="4Rating">
        <cfvo type="percent" val="0"/>
        <cfvo type="percent" val="25"/>
        <cfvo type="percent" val="50"/>
        <cfvo type="percent" val="75"/>
      </iconSet>
    </cfRule>
  </conditionalFormatting>
  <conditionalFormatting sqref="N14">
    <cfRule type="expression" dxfId="44" priority="125" stopIfTrue="1">
      <formula>#REF! &lt;= (25% *#REF!)</formula>
    </cfRule>
  </conditionalFormatting>
  <conditionalFormatting sqref="P14">
    <cfRule type="expression" dxfId="43" priority="124" stopIfTrue="1">
      <formula>#REF! &lt;= (25% *#REF!)</formula>
    </cfRule>
  </conditionalFormatting>
  <conditionalFormatting sqref="N14">
    <cfRule type="dataBar" priority="119">
      <dataBar>
        <cfvo type="min"/>
        <cfvo type="max"/>
        <color theme="6" tint="0.59999389629810485"/>
      </dataBar>
      <extLst>
        <ext xmlns:x14="http://schemas.microsoft.com/office/spreadsheetml/2009/9/main" uri="{B025F937-C7B1-47D3-B67F-A62EFF666E3E}">
          <x14:id>{ACC7D259-15AE-45FB-B741-003954FCCAB7}</x14:id>
        </ext>
      </extLst>
    </cfRule>
    <cfRule type="dataBar" priority="120">
      <dataBar>
        <cfvo type="min"/>
        <cfvo type="max"/>
        <color theme="8" tint="0.59999389629810485"/>
      </dataBar>
      <extLst>
        <ext xmlns:x14="http://schemas.microsoft.com/office/spreadsheetml/2009/9/main" uri="{B025F937-C7B1-47D3-B67F-A62EFF666E3E}">
          <x14:id>{7A4FA14D-C032-4C99-96DD-69D1578655C4}</x14:id>
        </ext>
      </extLst>
    </cfRule>
    <cfRule type="dataBar" priority="121">
      <dataBar>
        <cfvo type="min"/>
        <cfvo type="max"/>
        <color theme="6" tint="0.59999389629810485"/>
      </dataBar>
      <extLst>
        <ext xmlns:x14="http://schemas.microsoft.com/office/spreadsheetml/2009/9/main" uri="{B025F937-C7B1-47D3-B67F-A62EFF666E3E}">
          <x14:id>{FFEA89BB-063C-4E1F-99AB-C14F8F85C9E2}</x14:id>
        </ext>
      </extLst>
    </cfRule>
    <cfRule type="dataBar" priority="122">
      <dataBar>
        <cfvo type="min"/>
        <cfvo type="max"/>
        <color rgb="FF638EC6"/>
      </dataBar>
      <extLst>
        <ext xmlns:x14="http://schemas.microsoft.com/office/spreadsheetml/2009/9/main" uri="{B025F937-C7B1-47D3-B67F-A62EFF666E3E}">
          <x14:id>{1C3DFC52-79F9-473E-B9D6-798812C852B5}</x14:id>
        </ext>
      </extLst>
    </cfRule>
    <cfRule type="iconSet" priority="123">
      <iconSet iconSet="4Rating">
        <cfvo type="percent" val="0"/>
        <cfvo type="percent" val="25"/>
        <cfvo type="percent" val="50"/>
        <cfvo type="percent" val="75"/>
      </iconSet>
    </cfRule>
  </conditionalFormatting>
  <conditionalFormatting sqref="N27">
    <cfRule type="dataBar" priority="114">
      <dataBar>
        <cfvo type="min"/>
        <cfvo type="max"/>
        <color theme="6" tint="0.59999389629810485"/>
      </dataBar>
      <extLst>
        <ext xmlns:x14="http://schemas.microsoft.com/office/spreadsheetml/2009/9/main" uri="{B025F937-C7B1-47D3-B67F-A62EFF666E3E}">
          <x14:id>{9CD5DF51-0280-4160-8550-F926B2BD0BD6}</x14:id>
        </ext>
      </extLst>
    </cfRule>
    <cfRule type="dataBar" priority="115">
      <dataBar>
        <cfvo type="min"/>
        <cfvo type="max"/>
        <color theme="8" tint="0.59999389629810485"/>
      </dataBar>
      <extLst>
        <ext xmlns:x14="http://schemas.microsoft.com/office/spreadsheetml/2009/9/main" uri="{B025F937-C7B1-47D3-B67F-A62EFF666E3E}">
          <x14:id>{3023B525-D01C-4104-ABC6-A31DBE306D16}</x14:id>
        </ext>
      </extLst>
    </cfRule>
    <cfRule type="dataBar" priority="116">
      <dataBar>
        <cfvo type="min"/>
        <cfvo type="max"/>
        <color theme="6" tint="0.59999389629810485"/>
      </dataBar>
      <extLst>
        <ext xmlns:x14="http://schemas.microsoft.com/office/spreadsheetml/2009/9/main" uri="{B025F937-C7B1-47D3-B67F-A62EFF666E3E}">
          <x14:id>{5F0DC821-E388-4D60-AC44-E1CD94C296CC}</x14:id>
        </ext>
      </extLst>
    </cfRule>
    <cfRule type="dataBar" priority="117">
      <dataBar>
        <cfvo type="min"/>
        <cfvo type="max"/>
        <color rgb="FF638EC6"/>
      </dataBar>
      <extLst>
        <ext xmlns:x14="http://schemas.microsoft.com/office/spreadsheetml/2009/9/main" uri="{B025F937-C7B1-47D3-B67F-A62EFF666E3E}">
          <x14:id>{8EDDD93F-35C6-4DCA-9849-E5785E80A194}</x14:id>
        </ext>
      </extLst>
    </cfRule>
    <cfRule type="iconSet" priority="118">
      <iconSet iconSet="4Rating">
        <cfvo type="percent" val="0"/>
        <cfvo type="percent" val="25"/>
        <cfvo type="percent" val="50"/>
        <cfvo type="percent" val="75"/>
      </iconSet>
    </cfRule>
  </conditionalFormatting>
  <conditionalFormatting sqref="N28">
    <cfRule type="expression" dxfId="42" priority="113" stopIfTrue="1">
      <formula>#REF! &lt;= (25% *#REF!)</formula>
    </cfRule>
  </conditionalFormatting>
  <conditionalFormatting sqref="P28">
    <cfRule type="expression" dxfId="41" priority="112" stopIfTrue="1">
      <formula>#REF! &lt;= (25% *#REF!)</formula>
    </cfRule>
  </conditionalFormatting>
  <conditionalFormatting sqref="Q28">
    <cfRule type="expression" dxfId="40" priority="111" stopIfTrue="1">
      <formula>#REF! &lt;= (25% *#REF!)</formula>
    </cfRule>
  </conditionalFormatting>
  <conditionalFormatting sqref="N28">
    <cfRule type="dataBar" priority="106">
      <dataBar>
        <cfvo type="min"/>
        <cfvo type="max"/>
        <color theme="6" tint="0.59999389629810485"/>
      </dataBar>
      <extLst>
        <ext xmlns:x14="http://schemas.microsoft.com/office/spreadsheetml/2009/9/main" uri="{B025F937-C7B1-47D3-B67F-A62EFF666E3E}">
          <x14:id>{85541EF3-E5F9-4DE7-848B-89C7121EDC7F}</x14:id>
        </ext>
      </extLst>
    </cfRule>
    <cfRule type="dataBar" priority="107">
      <dataBar>
        <cfvo type="min"/>
        <cfvo type="max"/>
        <color theme="8" tint="0.59999389629810485"/>
      </dataBar>
      <extLst>
        <ext xmlns:x14="http://schemas.microsoft.com/office/spreadsheetml/2009/9/main" uri="{B025F937-C7B1-47D3-B67F-A62EFF666E3E}">
          <x14:id>{62834386-9C60-4796-BBA7-4F127EA15256}</x14:id>
        </ext>
      </extLst>
    </cfRule>
    <cfRule type="dataBar" priority="108">
      <dataBar>
        <cfvo type="min"/>
        <cfvo type="max"/>
        <color theme="6" tint="0.59999389629810485"/>
      </dataBar>
      <extLst>
        <ext xmlns:x14="http://schemas.microsoft.com/office/spreadsheetml/2009/9/main" uri="{B025F937-C7B1-47D3-B67F-A62EFF666E3E}">
          <x14:id>{0602CAAA-A17F-46FB-A4AF-BCFADD814C82}</x14:id>
        </ext>
      </extLst>
    </cfRule>
    <cfRule type="dataBar" priority="109">
      <dataBar>
        <cfvo type="min"/>
        <cfvo type="max"/>
        <color rgb="FF638EC6"/>
      </dataBar>
      <extLst>
        <ext xmlns:x14="http://schemas.microsoft.com/office/spreadsheetml/2009/9/main" uri="{B025F937-C7B1-47D3-B67F-A62EFF666E3E}">
          <x14:id>{45177D47-FC64-40D4-8B1E-A394E7DC81CD}</x14:id>
        </ext>
      </extLst>
    </cfRule>
    <cfRule type="iconSet" priority="110">
      <iconSet iconSet="4Rating">
        <cfvo type="percent" val="0"/>
        <cfvo type="percent" val="25"/>
        <cfvo type="percent" val="50"/>
        <cfvo type="percent" val="75"/>
      </iconSet>
    </cfRule>
  </conditionalFormatting>
  <conditionalFormatting sqref="N16">
    <cfRule type="expression" dxfId="39" priority="105" stopIfTrue="1">
      <formula>#REF! &lt;= (25% *#REF!)</formula>
    </cfRule>
  </conditionalFormatting>
  <conditionalFormatting sqref="N16">
    <cfRule type="dataBar" priority="100">
      <dataBar>
        <cfvo type="min"/>
        <cfvo type="max"/>
        <color theme="6" tint="0.59999389629810485"/>
      </dataBar>
      <extLst>
        <ext xmlns:x14="http://schemas.microsoft.com/office/spreadsheetml/2009/9/main" uri="{B025F937-C7B1-47D3-B67F-A62EFF666E3E}">
          <x14:id>{2260B721-42D9-4857-B0E0-41306EF6A1FC}</x14:id>
        </ext>
      </extLst>
    </cfRule>
    <cfRule type="dataBar" priority="101">
      <dataBar>
        <cfvo type="min"/>
        <cfvo type="max"/>
        <color theme="8" tint="0.59999389629810485"/>
      </dataBar>
      <extLst>
        <ext xmlns:x14="http://schemas.microsoft.com/office/spreadsheetml/2009/9/main" uri="{B025F937-C7B1-47D3-B67F-A62EFF666E3E}">
          <x14:id>{4AFB4B37-3A10-4724-9C26-97EFB517797F}</x14:id>
        </ext>
      </extLst>
    </cfRule>
    <cfRule type="dataBar" priority="102">
      <dataBar>
        <cfvo type="min"/>
        <cfvo type="max"/>
        <color theme="6" tint="0.59999389629810485"/>
      </dataBar>
      <extLst>
        <ext xmlns:x14="http://schemas.microsoft.com/office/spreadsheetml/2009/9/main" uri="{B025F937-C7B1-47D3-B67F-A62EFF666E3E}">
          <x14:id>{FFB271E6-79D2-4E85-B685-3D7034796A59}</x14:id>
        </ext>
      </extLst>
    </cfRule>
    <cfRule type="dataBar" priority="103">
      <dataBar>
        <cfvo type="min"/>
        <cfvo type="max"/>
        <color rgb="FF638EC6"/>
      </dataBar>
      <extLst>
        <ext xmlns:x14="http://schemas.microsoft.com/office/spreadsheetml/2009/9/main" uri="{B025F937-C7B1-47D3-B67F-A62EFF666E3E}">
          <x14:id>{0C72DD18-A449-4C0A-ADCE-EE68850891CF}</x14:id>
        </ext>
      </extLst>
    </cfRule>
    <cfRule type="iconSet" priority="104">
      <iconSet iconSet="4Rating">
        <cfvo type="percent" val="0"/>
        <cfvo type="percent" val="25"/>
        <cfvo type="percent" val="50"/>
        <cfvo type="percent" val="75"/>
      </iconSet>
    </cfRule>
  </conditionalFormatting>
  <conditionalFormatting sqref="D16">
    <cfRule type="iconSet" priority="98">
      <iconSet iconSet="3Arrows">
        <cfvo type="percent" val="0"/>
        <cfvo type="percent" val="33"/>
        <cfvo type="percent" val="67"/>
      </iconSet>
    </cfRule>
  </conditionalFormatting>
  <conditionalFormatting sqref="G16">
    <cfRule type="iconSet" priority="99">
      <iconSet iconSet="3Signs">
        <cfvo type="percent" val="0"/>
        <cfvo type="percent" val="33"/>
        <cfvo type="percent" val="67"/>
      </iconSet>
    </cfRule>
  </conditionalFormatting>
  <conditionalFormatting sqref="P16">
    <cfRule type="expression" dxfId="38" priority="97" stopIfTrue="1">
      <formula>#REF! &lt;= (25% *#REF!)</formula>
    </cfRule>
  </conditionalFormatting>
  <conditionalFormatting sqref="Q16">
    <cfRule type="expression" dxfId="37" priority="96" stopIfTrue="1">
      <formula>#REF! &lt;= (25% *#REF!)</formula>
    </cfRule>
  </conditionalFormatting>
  <conditionalFormatting sqref="N29">
    <cfRule type="expression" dxfId="36" priority="95" stopIfTrue="1">
      <formula>#REF! &lt;= (25% *#REF!)</formula>
    </cfRule>
  </conditionalFormatting>
  <conditionalFormatting sqref="P29">
    <cfRule type="expression" dxfId="35" priority="94" stopIfTrue="1">
      <formula>#REF! &lt;= (25% *#REF!)</formula>
    </cfRule>
  </conditionalFormatting>
  <conditionalFormatting sqref="Q29">
    <cfRule type="expression" dxfId="34" priority="93" stopIfTrue="1">
      <formula>#REF! &lt;= (25% *#REF!)</formula>
    </cfRule>
  </conditionalFormatting>
  <conditionalFormatting sqref="N29">
    <cfRule type="dataBar" priority="88">
      <dataBar>
        <cfvo type="min"/>
        <cfvo type="max"/>
        <color theme="6" tint="0.59999389629810485"/>
      </dataBar>
      <extLst>
        <ext xmlns:x14="http://schemas.microsoft.com/office/spreadsheetml/2009/9/main" uri="{B025F937-C7B1-47D3-B67F-A62EFF666E3E}">
          <x14:id>{5369718C-D45B-4A9E-B6F0-D3FCBBEF5892}</x14:id>
        </ext>
      </extLst>
    </cfRule>
    <cfRule type="dataBar" priority="89">
      <dataBar>
        <cfvo type="min"/>
        <cfvo type="max"/>
        <color theme="8" tint="0.59999389629810485"/>
      </dataBar>
      <extLst>
        <ext xmlns:x14="http://schemas.microsoft.com/office/spreadsheetml/2009/9/main" uri="{B025F937-C7B1-47D3-B67F-A62EFF666E3E}">
          <x14:id>{80A6BCC5-B664-45E8-9F96-82E8605E7FE1}</x14:id>
        </ext>
      </extLst>
    </cfRule>
    <cfRule type="dataBar" priority="90">
      <dataBar>
        <cfvo type="min"/>
        <cfvo type="max"/>
        <color theme="6" tint="0.59999389629810485"/>
      </dataBar>
      <extLst>
        <ext xmlns:x14="http://schemas.microsoft.com/office/spreadsheetml/2009/9/main" uri="{B025F937-C7B1-47D3-B67F-A62EFF666E3E}">
          <x14:id>{49A5D190-70C7-4D82-8275-5266F9348F9F}</x14:id>
        </ext>
      </extLst>
    </cfRule>
    <cfRule type="dataBar" priority="91">
      <dataBar>
        <cfvo type="min"/>
        <cfvo type="max"/>
        <color rgb="FF638EC6"/>
      </dataBar>
      <extLst>
        <ext xmlns:x14="http://schemas.microsoft.com/office/spreadsheetml/2009/9/main" uri="{B025F937-C7B1-47D3-B67F-A62EFF666E3E}">
          <x14:id>{7437CCD1-3B3B-4B93-96B5-F6D92B2DE1A8}</x14:id>
        </ext>
      </extLst>
    </cfRule>
    <cfRule type="iconSet" priority="92">
      <iconSet iconSet="4Rating">
        <cfvo type="percent" val="0"/>
        <cfvo type="percent" val="25"/>
        <cfvo type="percent" val="50"/>
        <cfvo type="percent" val="75"/>
      </iconSet>
    </cfRule>
  </conditionalFormatting>
  <conditionalFormatting sqref="N30">
    <cfRule type="expression" dxfId="33" priority="87" stopIfTrue="1">
      <formula>#REF! &lt;= (25% *#REF!)</formula>
    </cfRule>
  </conditionalFormatting>
  <conditionalFormatting sqref="N30">
    <cfRule type="dataBar" priority="82">
      <dataBar>
        <cfvo type="min"/>
        <cfvo type="max"/>
        <color theme="6" tint="0.59999389629810485"/>
      </dataBar>
      <extLst>
        <ext xmlns:x14="http://schemas.microsoft.com/office/spreadsheetml/2009/9/main" uri="{B025F937-C7B1-47D3-B67F-A62EFF666E3E}">
          <x14:id>{AC284905-BEA0-42D5-BAAF-E66813808600}</x14:id>
        </ext>
      </extLst>
    </cfRule>
    <cfRule type="dataBar" priority="83">
      <dataBar>
        <cfvo type="min"/>
        <cfvo type="max"/>
        <color theme="8" tint="0.59999389629810485"/>
      </dataBar>
      <extLst>
        <ext xmlns:x14="http://schemas.microsoft.com/office/spreadsheetml/2009/9/main" uri="{B025F937-C7B1-47D3-B67F-A62EFF666E3E}">
          <x14:id>{6DCE2C83-C6A2-4BF2-B768-F6254259786B}</x14:id>
        </ext>
      </extLst>
    </cfRule>
    <cfRule type="dataBar" priority="84">
      <dataBar>
        <cfvo type="min"/>
        <cfvo type="max"/>
        <color theme="6" tint="0.59999389629810485"/>
      </dataBar>
      <extLst>
        <ext xmlns:x14="http://schemas.microsoft.com/office/spreadsheetml/2009/9/main" uri="{B025F937-C7B1-47D3-B67F-A62EFF666E3E}">
          <x14:id>{DFDF05D2-5799-4F08-88CE-BCEF482582E3}</x14:id>
        </ext>
      </extLst>
    </cfRule>
    <cfRule type="dataBar" priority="85">
      <dataBar>
        <cfvo type="min"/>
        <cfvo type="max"/>
        <color rgb="FF638EC6"/>
      </dataBar>
      <extLst>
        <ext xmlns:x14="http://schemas.microsoft.com/office/spreadsheetml/2009/9/main" uri="{B025F937-C7B1-47D3-B67F-A62EFF666E3E}">
          <x14:id>{0FC02C03-E811-4024-AE67-4ADE7FCA9490}</x14:id>
        </ext>
      </extLst>
    </cfRule>
    <cfRule type="iconSet" priority="86">
      <iconSet iconSet="4Rating">
        <cfvo type="percent" val="0"/>
        <cfvo type="percent" val="25"/>
        <cfvo type="percent" val="50"/>
        <cfvo type="percent" val="75"/>
      </iconSet>
    </cfRule>
  </conditionalFormatting>
  <conditionalFormatting sqref="D30">
    <cfRule type="iconSet" priority="80">
      <iconSet iconSet="3Arrows">
        <cfvo type="percent" val="0"/>
        <cfvo type="percent" val="33"/>
        <cfvo type="percent" val="67"/>
      </iconSet>
    </cfRule>
  </conditionalFormatting>
  <conditionalFormatting sqref="G30">
    <cfRule type="iconSet" priority="81">
      <iconSet iconSet="3Signs">
        <cfvo type="percent" val="0"/>
        <cfvo type="percent" val="33"/>
        <cfvo type="percent" val="67"/>
      </iconSet>
    </cfRule>
  </conditionalFormatting>
  <conditionalFormatting sqref="P30">
    <cfRule type="expression" dxfId="32" priority="79" stopIfTrue="1">
      <formula>#REF! &lt;= (25% *#REF!)</formula>
    </cfRule>
  </conditionalFormatting>
  <conditionalFormatting sqref="Q30">
    <cfRule type="expression" dxfId="31" priority="78" stopIfTrue="1">
      <formula>#REF! &lt;= (25% *#REF!)</formula>
    </cfRule>
  </conditionalFormatting>
  <conditionalFormatting sqref="N44">
    <cfRule type="expression" dxfId="30" priority="77" stopIfTrue="1">
      <formula>#REF! &lt;= (25% *#REF!)</formula>
    </cfRule>
  </conditionalFormatting>
  <conditionalFormatting sqref="N44">
    <cfRule type="dataBar" priority="72">
      <dataBar>
        <cfvo type="min"/>
        <cfvo type="max"/>
        <color theme="6" tint="0.59999389629810485"/>
      </dataBar>
      <extLst>
        <ext xmlns:x14="http://schemas.microsoft.com/office/spreadsheetml/2009/9/main" uri="{B025F937-C7B1-47D3-B67F-A62EFF666E3E}">
          <x14:id>{BA8B10CD-62C1-4C0B-9859-91D28377CB1F}</x14:id>
        </ext>
      </extLst>
    </cfRule>
    <cfRule type="dataBar" priority="73">
      <dataBar>
        <cfvo type="min"/>
        <cfvo type="max"/>
        <color theme="8" tint="0.59999389629810485"/>
      </dataBar>
      <extLst>
        <ext xmlns:x14="http://schemas.microsoft.com/office/spreadsheetml/2009/9/main" uri="{B025F937-C7B1-47D3-B67F-A62EFF666E3E}">
          <x14:id>{B21AE1A4-83C2-4464-A7BE-6819BCB7C895}</x14:id>
        </ext>
      </extLst>
    </cfRule>
    <cfRule type="dataBar" priority="74">
      <dataBar>
        <cfvo type="min"/>
        <cfvo type="max"/>
        <color theme="6" tint="0.59999389629810485"/>
      </dataBar>
      <extLst>
        <ext xmlns:x14="http://schemas.microsoft.com/office/spreadsheetml/2009/9/main" uri="{B025F937-C7B1-47D3-B67F-A62EFF666E3E}">
          <x14:id>{178179A5-39B8-4E82-89A2-A93B4521A8B0}</x14:id>
        </ext>
      </extLst>
    </cfRule>
    <cfRule type="dataBar" priority="75">
      <dataBar>
        <cfvo type="min"/>
        <cfvo type="max"/>
        <color rgb="FF638EC6"/>
      </dataBar>
      <extLst>
        <ext xmlns:x14="http://schemas.microsoft.com/office/spreadsheetml/2009/9/main" uri="{B025F937-C7B1-47D3-B67F-A62EFF666E3E}">
          <x14:id>{0D80A573-44F2-44B2-BDE1-00582797E0F8}</x14:id>
        </ext>
      </extLst>
    </cfRule>
    <cfRule type="iconSet" priority="76">
      <iconSet iconSet="4Rating">
        <cfvo type="percent" val="0"/>
        <cfvo type="percent" val="25"/>
        <cfvo type="percent" val="50"/>
        <cfvo type="percent" val="75"/>
      </iconSet>
    </cfRule>
  </conditionalFormatting>
  <conditionalFormatting sqref="D44">
    <cfRule type="iconSet" priority="70">
      <iconSet iconSet="3Arrows">
        <cfvo type="percent" val="0"/>
        <cfvo type="percent" val="33"/>
        <cfvo type="percent" val="67"/>
      </iconSet>
    </cfRule>
  </conditionalFormatting>
  <conditionalFormatting sqref="G44">
    <cfRule type="iconSet" priority="71">
      <iconSet iconSet="3Signs">
        <cfvo type="percent" val="0"/>
        <cfvo type="percent" val="33"/>
        <cfvo type="percent" val="67"/>
      </iconSet>
    </cfRule>
  </conditionalFormatting>
  <conditionalFormatting sqref="Q44">
    <cfRule type="expression" dxfId="29" priority="69" stopIfTrue="1">
      <formula>#REF! &lt;= (25% *#REF!)</formula>
    </cfRule>
  </conditionalFormatting>
  <conditionalFormatting sqref="O44">
    <cfRule type="expression" dxfId="28" priority="68" stopIfTrue="1">
      <formula>#REF! &lt;= (25% *#REF!)</formula>
    </cfRule>
  </conditionalFormatting>
  <conditionalFormatting sqref="P44">
    <cfRule type="expression" dxfId="27" priority="67" stopIfTrue="1">
      <formula>#REF! &lt;= (25% *#REF!)</formula>
    </cfRule>
  </conditionalFormatting>
  <conditionalFormatting sqref="N31:N32">
    <cfRule type="expression" dxfId="26" priority="66" stopIfTrue="1">
      <formula>#REF! &lt;= (25% *#REF!)</formula>
    </cfRule>
  </conditionalFormatting>
  <conditionalFormatting sqref="N31:N32">
    <cfRule type="dataBar" priority="61">
      <dataBar>
        <cfvo type="min"/>
        <cfvo type="max"/>
        <color theme="6" tint="0.59999389629810485"/>
      </dataBar>
      <extLst>
        <ext xmlns:x14="http://schemas.microsoft.com/office/spreadsheetml/2009/9/main" uri="{B025F937-C7B1-47D3-B67F-A62EFF666E3E}">
          <x14:id>{7C49C52A-23FA-4DC3-8E54-DBC7F5901BE3}</x14:id>
        </ext>
      </extLst>
    </cfRule>
    <cfRule type="dataBar" priority="62">
      <dataBar>
        <cfvo type="min"/>
        <cfvo type="max"/>
        <color theme="8" tint="0.59999389629810485"/>
      </dataBar>
      <extLst>
        <ext xmlns:x14="http://schemas.microsoft.com/office/spreadsheetml/2009/9/main" uri="{B025F937-C7B1-47D3-B67F-A62EFF666E3E}">
          <x14:id>{B4B133AA-1F17-4E4C-BE0C-6D27F64A71D4}</x14:id>
        </ext>
      </extLst>
    </cfRule>
    <cfRule type="dataBar" priority="63">
      <dataBar>
        <cfvo type="min"/>
        <cfvo type="max"/>
        <color theme="6" tint="0.59999389629810485"/>
      </dataBar>
      <extLst>
        <ext xmlns:x14="http://schemas.microsoft.com/office/spreadsheetml/2009/9/main" uri="{B025F937-C7B1-47D3-B67F-A62EFF666E3E}">
          <x14:id>{0F9CDFB2-8C2C-478D-9A8C-6E0D6E83C4C1}</x14:id>
        </ext>
      </extLst>
    </cfRule>
    <cfRule type="dataBar" priority="64">
      <dataBar>
        <cfvo type="min"/>
        <cfvo type="max"/>
        <color rgb="FF638EC6"/>
      </dataBar>
      <extLst>
        <ext xmlns:x14="http://schemas.microsoft.com/office/spreadsheetml/2009/9/main" uri="{B025F937-C7B1-47D3-B67F-A62EFF666E3E}">
          <x14:id>{219302C3-90E7-47E5-9ECB-CD901CAB829E}</x14:id>
        </ext>
      </extLst>
    </cfRule>
    <cfRule type="iconSet" priority="65">
      <iconSet iconSet="4Rating">
        <cfvo type="percent" val="0"/>
        <cfvo type="percent" val="25"/>
        <cfvo type="percent" val="50"/>
        <cfvo type="percent" val="75"/>
      </iconSet>
    </cfRule>
  </conditionalFormatting>
  <conditionalFormatting sqref="D31">
    <cfRule type="iconSet" priority="59">
      <iconSet iconSet="3Arrows">
        <cfvo type="percent" val="0"/>
        <cfvo type="percent" val="33"/>
        <cfvo type="percent" val="67"/>
      </iconSet>
    </cfRule>
  </conditionalFormatting>
  <conditionalFormatting sqref="G31">
    <cfRule type="iconSet" priority="60">
      <iconSet iconSet="3Signs">
        <cfvo type="percent" val="0"/>
        <cfvo type="percent" val="33"/>
        <cfvo type="percent" val="67"/>
      </iconSet>
    </cfRule>
  </conditionalFormatting>
  <conditionalFormatting sqref="P31">
    <cfRule type="expression" dxfId="25" priority="58" stopIfTrue="1">
      <formula>#REF! &lt;= (25% *#REF!)</formula>
    </cfRule>
  </conditionalFormatting>
  <conditionalFormatting sqref="Q31">
    <cfRule type="expression" dxfId="24" priority="57" stopIfTrue="1">
      <formula>#REF! &lt;= (25% *#REF!)</formula>
    </cfRule>
  </conditionalFormatting>
  <conditionalFormatting sqref="N46:Q46">
    <cfRule type="expression" dxfId="23" priority="56" stopIfTrue="1">
      <formula>#REF! &lt;= (25% *#REF!)</formula>
    </cfRule>
  </conditionalFormatting>
  <conditionalFormatting sqref="N46">
    <cfRule type="dataBar" priority="51">
      <dataBar>
        <cfvo type="min"/>
        <cfvo type="max"/>
        <color theme="6" tint="0.59999389629810485"/>
      </dataBar>
      <extLst>
        <ext xmlns:x14="http://schemas.microsoft.com/office/spreadsheetml/2009/9/main" uri="{B025F937-C7B1-47D3-B67F-A62EFF666E3E}">
          <x14:id>{0DA7806B-B1FA-4712-A813-2CF1587EB30A}</x14:id>
        </ext>
      </extLst>
    </cfRule>
    <cfRule type="dataBar" priority="52">
      <dataBar>
        <cfvo type="min"/>
        <cfvo type="max"/>
        <color theme="8" tint="0.59999389629810485"/>
      </dataBar>
      <extLst>
        <ext xmlns:x14="http://schemas.microsoft.com/office/spreadsheetml/2009/9/main" uri="{B025F937-C7B1-47D3-B67F-A62EFF666E3E}">
          <x14:id>{99B64FD8-3120-4A4C-8164-B8DC019E6A99}</x14:id>
        </ext>
      </extLst>
    </cfRule>
    <cfRule type="dataBar" priority="53">
      <dataBar>
        <cfvo type="min"/>
        <cfvo type="max"/>
        <color theme="6" tint="0.59999389629810485"/>
      </dataBar>
      <extLst>
        <ext xmlns:x14="http://schemas.microsoft.com/office/spreadsheetml/2009/9/main" uri="{B025F937-C7B1-47D3-B67F-A62EFF666E3E}">
          <x14:id>{739C6463-21F6-4291-B27C-8B41A43DC179}</x14:id>
        </ext>
      </extLst>
    </cfRule>
    <cfRule type="dataBar" priority="54">
      <dataBar>
        <cfvo type="min"/>
        <cfvo type="max"/>
        <color rgb="FF638EC6"/>
      </dataBar>
      <extLst>
        <ext xmlns:x14="http://schemas.microsoft.com/office/spreadsheetml/2009/9/main" uri="{B025F937-C7B1-47D3-B67F-A62EFF666E3E}">
          <x14:id>{3D69FAC6-3B96-4A42-BE19-D284821C5EA2}</x14:id>
        </ext>
      </extLst>
    </cfRule>
    <cfRule type="iconSet" priority="55">
      <iconSet iconSet="4Rating">
        <cfvo type="percent" val="0"/>
        <cfvo type="percent" val="25"/>
        <cfvo type="percent" val="50"/>
        <cfvo type="percent" val="75"/>
      </iconSet>
    </cfRule>
  </conditionalFormatting>
  <conditionalFormatting sqref="Q90 N90">
    <cfRule type="expression" dxfId="22" priority="50" stopIfTrue="1">
      <formula>#REF! &lt;= (25% *#REF!)</formula>
    </cfRule>
  </conditionalFormatting>
  <conditionalFormatting sqref="N90">
    <cfRule type="dataBar" priority="45">
      <dataBar>
        <cfvo type="min"/>
        <cfvo type="max"/>
        <color theme="6" tint="0.59999389629810485"/>
      </dataBar>
      <extLst>
        <ext xmlns:x14="http://schemas.microsoft.com/office/spreadsheetml/2009/9/main" uri="{B025F937-C7B1-47D3-B67F-A62EFF666E3E}">
          <x14:id>{29D6E58E-787A-4DCF-8EEA-1BDEC57D94EB}</x14:id>
        </ext>
      </extLst>
    </cfRule>
    <cfRule type="dataBar" priority="46">
      <dataBar>
        <cfvo type="min"/>
        <cfvo type="max"/>
        <color theme="8" tint="0.59999389629810485"/>
      </dataBar>
      <extLst>
        <ext xmlns:x14="http://schemas.microsoft.com/office/spreadsheetml/2009/9/main" uri="{B025F937-C7B1-47D3-B67F-A62EFF666E3E}">
          <x14:id>{E05EFEB2-02E4-4D55-829B-32507AE91EB3}</x14:id>
        </ext>
      </extLst>
    </cfRule>
    <cfRule type="dataBar" priority="47">
      <dataBar>
        <cfvo type="min"/>
        <cfvo type="max"/>
        <color theme="6" tint="0.59999389629810485"/>
      </dataBar>
      <extLst>
        <ext xmlns:x14="http://schemas.microsoft.com/office/spreadsheetml/2009/9/main" uri="{B025F937-C7B1-47D3-B67F-A62EFF666E3E}">
          <x14:id>{08A4818E-D513-48AF-B2BE-C879ACCDD50C}</x14:id>
        </ext>
      </extLst>
    </cfRule>
    <cfRule type="dataBar" priority="48">
      <dataBar>
        <cfvo type="min"/>
        <cfvo type="max"/>
        <color rgb="FF638EC6"/>
      </dataBar>
      <extLst>
        <ext xmlns:x14="http://schemas.microsoft.com/office/spreadsheetml/2009/9/main" uri="{B025F937-C7B1-47D3-B67F-A62EFF666E3E}">
          <x14:id>{03F1D105-0995-457E-8AA0-98EAD8C2791B}</x14:id>
        </ext>
      </extLst>
    </cfRule>
    <cfRule type="iconSet" priority="49">
      <iconSet iconSet="4Rating">
        <cfvo type="percent" val="0"/>
        <cfvo type="percent" val="25"/>
        <cfvo type="percent" val="50"/>
        <cfvo type="percent" val="75"/>
      </iconSet>
    </cfRule>
  </conditionalFormatting>
  <conditionalFormatting sqref="Q93:Q94 N93:N94">
    <cfRule type="expression" dxfId="21" priority="44" stopIfTrue="1">
      <formula>#REF! &lt;= (25% *#REF!)</formula>
    </cfRule>
  </conditionalFormatting>
  <conditionalFormatting sqref="N93:N94">
    <cfRule type="dataBar" priority="39">
      <dataBar>
        <cfvo type="min"/>
        <cfvo type="max"/>
        <color theme="6" tint="0.59999389629810485"/>
      </dataBar>
      <extLst>
        <ext xmlns:x14="http://schemas.microsoft.com/office/spreadsheetml/2009/9/main" uri="{B025F937-C7B1-47D3-B67F-A62EFF666E3E}">
          <x14:id>{29EE10CA-2120-4B83-AFE3-C03A83D50645}</x14:id>
        </ext>
      </extLst>
    </cfRule>
    <cfRule type="dataBar" priority="40">
      <dataBar>
        <cfvo type="min"/>
        <cfvo type="max"/>
        <color theme="8" tint="0.59999389629810485"/>
      </dataBar>
      <extLst>
        <ext xmlns:x14="http://schemas.microsoft.com/office/spreadsheetml/2009/9/main" uri="{B025F937-C7B1-47D3-B67F-A62EFF666E3E}">
          <x14:id>{DE3C087F-BE71-4551-ABC8-662BBDE61976}</x14:id>
        </ext>
      </extLst>
    </cfRule>
    <cfRule type="dataBar" priority="41">
      <dataBar>
        <cfvo type="min"/>
        <cfvo type="max"/>
        <color theme="6" tint="0.59999389629810485"/>
      </dataBar>
      <extLst>
        <ext xmlns:x14="http://schemas.microsoft.com/office/spreadsheetml/2009/9/main" uri="{B025F937-C7B1-47D3-B67F-A62EFF666E3E}">
          <x14:id>{07CC040D-9C69-439C-845C-414E1D903A2F}</x14:id>
        </ext>
      </extLst>
    </cfRule>
    <cfRule type="dataBar" priority="42">
      <dataBar>
        <cfvo type="min"/>
        <cfvo type="max"/>
        <color rgb="FF638EC6"/>
      </dataBar>
      <extLst>
        <ext xmlns:x14="http://schemas.microsoft.com/office/spreadsheetml/2009/9/main" uri="{B025F937-C7B1-47D3-B67F-A62EFF666E3E}">
          <x14:id>{C873CFB3-9315-4989-A710-E8A0F7C57A13}</x14:id>
        </ext>
      </extLst>
    </cfRule>
    <cfRule type="iconSet" priority="43">
      <iconSet iconSet="4Rating">
        <cfvo type="percent" val="0"/>
        <cfvo type="percent" val="25"/>
        <cfvo type="percent" val="50"/>
        <cfvo type="percent" val="75"/>
      </iconSet>
    </cfRule>
  </conditionalFormatting>
  <conditionalFormatting sqref="Q91 N91">
    <cfRule type="expression" dxfId="20" priority="38" stopIfTrue="1">
      <formula>#REF! &lt;= (25% *#REF!)</formula>
    </cfRule>
  </conditionalFormatting>
  <conditionalFormatting sqref="N91">
    <cfRule type="dataBar" priority="33">
      <dataBar>
        <cfvo type="min"/>
        <cfvo type="max"/>
        <color theme="6" tint="0.59999389629810485"/>
      </dataBar>
      <extLst>
        <ext xmlns:x14="http://schemas.microsoft.com/office/spreadsheetml/2009/9/main" uri="{B025F937-C7B1-47D3-B67F-A62EFF666E3E}">
          <x14:id>{3CF803E3-F8BF-4B7A-B04C-F93525EF2735}</x14:id>
        </ext>
      </extLst>
    </cfRule>
    <cfRule type="dataBar" priority="34">
      <dataBar>
        <cfvo type="min"/>
        <cfvo type="max"/>
        <color theme="8" tint="0.59999389629810485"/>
      </dataBar>
      <extLst>
        <ext xmlns:x14="http://schemas.microsoft.com/office/spreadsheetml/2009/9/main" uri="{B025F937-C7B1-47D3-B67F-A62EFF666E3E}">
          <x14:id>{73D957F3-F57F-4362-BEA1-64C8159C7428}</x14:id>
        </ext>
      </extLst>
    </cfRule>
    <cfRule type="dataBar" priority="35">
      <dataBar>
        <cfvo type="min"/>
        <cfvo type="max"/>
        <color theme="6" tint="0.59999389629810485"/>
      </dataBar>
      <extLst>
        <ext xmlns:x14="http://schemas.microsoft.com/office/spreadsheetml/2009/9/main" uri="{B025F937-C7B1-47D3-B67F-A62EFF666E3E}">
          <x14:id>{4358C08C-0F4A-47A2-981E-E587AD8A5FB3}</x14:id>
        </ext>
      </extLst>
    </cfRule>
    <cfRule type="dataBar" priority="36">
      <dataBar>
        <cfvo type="min"/>
        <cfvo type="max"/>
        <color rgb="FF638EC6"/>
      </dataBar>
      <extLst>
        <ext xmlns:x14="http://schemas.microsoft.com/office/spreadsheetml/2009/9/main" uri="{B025F937-C7B1-47D3-B67F-A62EFF666E3E}">
          <x14:id>{777DC36F-B046-4CE5-B652-6C232F8E0C64}</x14:id>
        </ext>
      </extLst>
    </cfRule>
    <cfRule type="iconSet" priority="37">
      <iconSet iconSet="4Rating">
        <cfvo type="percent" val="0"/>
        <cfvo type="percent" val="25"/>
        <cfvo type="percent" val="50"/>
        <cfvo type="percent" val="75"/>
      </iconSet>
    </cfRule>
  </conditionalFormatting>
  <conditionalFormatting sqref="D19">
    <cfRule type="iconSet" priority="31">
      <iconSet iconSet="3Arrows">
        <cfvo type="percent" val="0"/>
        <cfvo type="percent" val="33"/>
        <cfvo type="percent" val="67"/>
      </iconSet>
    </cfRule>
  </conditionalFormatting>
  <conditionalFormatting sqref="G19">
    <cfRule type="iconSet" priority="32">
      <iconSet iconSet="3Signs">
        <cfvo type="percent" val="0"/>
        <cfvo type="percent" val="33"/>
        <cfvo type="percent" val="67"/>
      </iconSet>
    </cfRule>
  </conditionalFormatting>
  <conditionalFormatting sqref="D25">
    <cfRule type="iconSet" priority="29">
      <iconSet iconSet="3Arrows">
        <cfvo type="percent" val="0"/>
        <cfvo type="percent" val="33"/>
        <cfvo type="percent" val="67"/>
      </iconSet>
    </cfRule>
  </conditionalFormatting>
  <conditionalFormatting sqref="G25">
    <cfRule type="iconSet" priority="30">
      <iconSet iconSet="3Signs">
        <cfvo type="percent" val="0"/>
        <cfvo type="percent" val="33"/>
        <cfvo type="percent" val="67"/>
      </iconSet>
    </cfRule>
  </conditionalFormatting>
  <conditionalFormatting sqref="D32">
    <cfRule type="iconSet" priority="27">
      <iconSet iconSet="3Arrows">
        <cfvo type="percent" val="0"/>
        <cfvo type="percent" val="33"/>
        <cfvo type="percent" val="67"/>
      </iconSet>
    </cfRule>
  </conditionalFormatting>
  <conditionalFormatting sqref="G32">
    <cfRule type="iconSet" priority="28">
      <iconSet iconSet="3Signs">
        <cfvo type="percent" val="0"/>
        <cfvo type="percent" val="33"/>
        <cfvo type="percent" val="67"/>
      </iconSet>
    </cfRule>
  </conditionalFormatting>
  <conditionalFormatting sqref="R44">
    <cfRule type="expression" dxfId="19" priority="26" stopIfTrue="1">
      <formula>#REF! &lt;= (25% *#REF!)</formula>
    </cfRule>
  </conditionalFormatting>
  <conditionalFormatting sqref="R14">
    <cfRule type="expression" dxfId="18" priority="25" stopIfTrue="1">
      <formula>#REF! &lt;= (25% *#REF!)</formula>
    </cfRule>
  </conditionalFormatting>
  <conditionalFormatting sqref="P19">
    <cfRule type="expression" dxfId="17" priority="24" stopIfTrue="1">
      <formula>#REF! &lt;= (25% *#REF!)</formula>
    </cfRule>
  </conditionalFormatting>
  <conditionalFormatting sqref="Q19">
    <cfRule type="expression" dxfId="16" priority="23" stopIfTrue="1">
      <formula>#REF! &lt;= (25% *#REF!)</formula>
    </cfRule>
  </conditionalFormatting>
  <conditionalFormatting sqref="R19">
    <cfRule type="expression" dxfId="15" priority="22" stopIfTrue="1">
      <formula>#REF! &lt;= (25% *#REF!)</formula>
    </cfRule>
  </conditionalFormatting>
  <conditionalFormatting sqref="P25:Q25">
    <cfRule type="expression" dxfId="14" priority="21" stopIfTrue="1">
      <formula>#REF! &lt;= (25% *#REF!)</formula>
    </cfRule>
  </conditionalFormatting>
  <conditionalFormatting sqref="R32">
    <cfRule type="expression" dxfId="13" priority="20" stopIfTrue="1">
      <formula>#REF! &lt;= (25% *#REF!)</formula>
    </cfRule>
  </conditionalFormatting>
  <conditionalFormatting sqref="P32">
    <cfRule type="expression" dxfId="12" priority="19" stopIfTrue="1">
      <formula>#REF! &lt;= (25% *#REF!)</formula>
    </cfRule>
  </conditionalFormatting>
  <conditionalFormatting sqref="Q32">
    <cfRule type="expression" dxfId="11" priority="18" stopIfTrue="1">
      <formula>#REF! &lt;= (25% *#REF!)</formula>
    </cfRule>
  </conditionalFormatting>
  <conditionalFormatting sqref="R27:R31">
    <cfRule type="expression" dxfId="10" priority="17" stopIfTrue="1">
      <formula>#REF! &lt;= (25% *#REF!)</formula>
    </cfRule>
  </conditionalFormatting>
  <conditionalFormatting sqref="P37">
    <cfRule type="expression" dxfId="9" priority="16" stopIfTrue="1">
      <formula>#REF! &lt;= (25% *#REF!)</formula>
    </cfRule>
  </conditionalFormatting>
  <conditionalFormatting sqref="R44">
    <cfRule type="expression" dxfId="8" priority="15" stopIfTrue="1">
      <formula>#REF! &lt;= (25% *#REF!)</formula>
    </cfRule>
  </conditionalFormatting>
  <conditionalFormatting sqref="P44">
    <cfRule type="expression" dxfId="7" priority="14" stopIfTrue="1">
      <formula>#REF! &lt;= (25% *#REF!)</formula>
    </cfRule>
  </conditionalFormatting>
  <conditionalFormatting sqref="Q44">
    <cfRule type="expression" dxfId="6" priority="13" stopIfTrue="1">
      <formula>#REF! &lt;= (25% *#REF!)</formula>
    </cfRule>
  </conditionalFormatting>
  <conditionalFormatting sqref="R26">
    <cfRule type="expression" dxfId="5" priority="11" stopIfTrue="1">
      <formula>#REF! &lt;= (25% *#REF!)</formula>
    </cfRule>
  </conditionalFormatting>
  <conditionalFormatting sqref="R46:R47">
    <cfRule type="expression" dxfId="4" priority="12" stopIfTrue="1">
      <formula>#REF! &lt;= (25% *#REF!)</formula>
    </cfRule>
  </conditionalFormatting>
  <conditionalFormatting sqref="N97:N1048576 N1:N9 N87 N13 N15 N45 N47:N85 N33:N36 N17:N22 N25:N26">
    <cfRule type="dataBar" priority="202">
      <dataBar>
        <cfvo type="min"/>
        <cfvo type="max"/>
        <color theme="6" tint="0.59999389629810485"/>
      </dataBar>
      <extLst>
        <ext xmlns:x14="http://schemas.microsoft.com/office/spreadsheetml/2009/9/main" uri="{B025F937-C7B1-47D3-B67F-A62EFF666E3E}">
          <x14:id>{18180809-DF00-44E3-B3B4-11D5007076A8}</x14:id>
        </ext>
      </extLst>
    </cfRule>
    <cfRule type="dataBar" priority="203">
      <dataBar>
        <cfvo type="min"/>
        <cfvo type="max"/>
        <color rgb="FF638EC6"/>
      </dataBar>
      <extLst>
        <ext xmlns:x14="http://schemas.microsoft.com/office/spreadsheetml/2009/9/main" uri="{B025F937-C7B1-47D3-B67F-A62EFF666E3E}">
          <x14:id>{384CC9CE-CB6E-4F73-BE31-111A8C534245}</x14:id>
        </ext>
      </extLst>
    </cfRule>
    <cfRule type="iconSet" priority="204">
      <iconSet iconSet="4Rating">
        <cfvo type="percent" val="0"/>
        <cfvo type="percent" val="25"/>
        <cfvo type="percent" val="50"/>
        <cfvo type="percent" val="75"/>
      </iconSet>
    </cfRule>
  </conditionalFormatting>
  <conditionalFormatting sqref="N23:N24">
    <cfRule type="dataBar" priority="8">
      <dataBar>
        <cfvo type="min"/>
        <cfvo type="max"/>
        <color theme="6" tint="0.59999389629810485"/>
      </dataBar>
      <extLst>
        <ext xmlns:x14="http://schemas.microsoft.com/office/spreadsheetml/2009/9/main" uri="{B025F937-C7B1-47D3-B67F-A62EFF666E3E}">
          <x14:id>{1F7A260B-CF52-4D35-99FE-7025E35508AA}</x14:id>
        </ext>
      </extLst>
    </cfRule>
    <cfRule type="dataBar" priority="9">
      <dataBar>
        <cfvo type="min"/>
        <cfvo type="max"/>
        <color rgb="FF638EC6"/>
      </dataBar>
      <extLst>
        <ext xmlns:x14="http://schemas.microsoft.com/office/spreadsheetml/2009/9/main" uri="{B025F937-C7B1-47D3-B67F-A62EFF666E3E}">
          <x14:id>{4EAC0220-365B-4BD2-A605-0DA68CB10D04}</x14:id>
        </ext>
      </extLst>
    </cfRule>
    <cfRule type="iconSet" priority="10">
      <iconSet iconSet="4Rating">
        <cfvo type="percent" val="0"/>
        <cfvo type="percent" val="25"/>
        <cfvo type="percent" val="50"/>
        <cfvo type="percent" val="75"/>
      </iconSet>
    </cfRule>
  </conditionalFormatting>
  <conditionalFormatting sqref="P38:R41 M38:N41">
    <cfRule type="expression" dxfId="3" priority="4" stopIfTrue="1">
      <formula>#REF! &lt;= (25% *#REF!)</formula>
    </cfRule>
  </conditionalFormatting>
  <conditionalFormatting sqref="N38:N41">
    <cfRule type="dataBar" priority="5">
      <dataBar>
        <cfvo type="min"/>
        <cfvo type="max"/>
        <color theme="6" tint="0.59999389629810485"/>
      </dataBar>
      <extLst>
        <ext xmlns:x14="http://schemas.microsoft.com/office/spreadsheetml/2009/9/main" uri="{B025F937-C7B1-47D3-B67F-A62EFF666E3E}">
          <x14:id>{7F7B381F-D82B-430F-8364-C10C4AFE5F13}</x14:id>
        </ext>
      </extLst>
    </cfRule>
    <cfRule type="dataBar" priority="6">
      <dataBar>
        <cfvo type="min"/>
        <cfvo type="max"/>
        <color rgb="FF638EC6"/>
      </dataBar>
      <extLst>
        <ext xmlns:x14="http://schemas.microsoft.com/office/spreadsheetml/2009/9/main" uri="{B025F937-C7B1-47D3-B67F-A62EFF666E3E}">
          <x14:id>{DE893F66-CACC-4E45-8A45-F407D5B687A2}</x14:id>
        </ext>
      </extLst>
    </cfRule>
    <cfRule type="iconSet" priority="7">
      <iconSet iconSet="4Rating">
        <cfvo type="percent" val="0"/>
        <cfvo type="percent" val="25"/>
        <cfvo type="percent" val="50"/>
        <cfvo type="percent" val="75"/>
      </iconSet>
    </cfRule>
  </conditionalFormatting>
  <conditionalFormatting sqref="N42:N43">
    <cfRule type="dataBar" priority="1">
      <dataBar>
        <cfvo type="min"/>
        <cfvo type="max"/>
        <color theme="6" tint="0.59999389629810485"/>
      </dataBar>
      <extLst>
        <ext xmlns:x14="http://schemas.microsoft.com/office/spreadsheetml/2009/9/main" uri="{B025F937-C7B1-47D3-B67F-A62EFF666E3E}">
          <x14:id>{A4733290-0C30-4641-8245-42721F1596F1}</x14:id>
        </ext>
      </extLst>
    </cfRule>
    <cfRule type="dataBar" priority="2">
      <dataBar>
        <cfvo type="min"/>
        <cfvo type="max"/>
        <color rgb="FF638EC6"/>
      </dataBar>
      <extLst>
        <ext xmlns:x14="http://schemas.microsoft.com/office/spreadsheetml/2009/9/main" uri="{B025F937-C7B1-47D3-B67F-A62EFF666E3E}">
          <x14:id>{3689D492-DDE6-4E43-BB9F-369C600A74C7}</x14:id>
        </ext>
      </extLst>
    </cfRule>
    <cfRule type="iconSet" priority="3">
      <iconSet iconSet="4Rating">
        <cfvo type="percent" val="0"/>
        <cfvo type="percent" val="25"/>
        <cfvo type="percent" val="50"/>
        <cfvo type="percent" val="75"/>
      </iconSet>
    </cfRule>
  </conditionalFormatting>
  <hyperlinks>
    <hyperlink ref="E21" location="'68'!A1" display="INSTITUTO DE INVESTIGACIONES PSICOLÓGICAS, ELEVADOR"/>
  </hyperlinks>
  <pageMargins left="0.35433070866141736" right="0.15748031496062992" top="0.86614173228346458" bottom="0.6692913385826772" header="0.51181102362204722" footer="0.31496062992125984"/>
  <pageSetup scale="50" firstPageNumber="0" orientation="landscape" r:id="rId1"/>
  <headerFooter>
    <oddFooter>&amp;C&amp;P</oddFooter>
  </headerFooter>
  <drawing r:id="rId2"/>
  <extLst>
    <ext xmlns:x14="http://schemas.microsoft.com/office/spreadsheetml/2009/9/main" uri="{78C0D931-6437-407d-A8EE-F0AAD7539E65}">
      <x14:conditionalFormattings>
        <x14:conditionalFormatting xmlns:xm="http://schemas.microsoft.com/office/excel/2006/main">
          <x14:cfRule type="dataBar" id="{D24934AC-A436-4B84-AD5E-87F58CBC4EB5}">
            <x14:dataBar minLength="0" maxLength="100">
              <x14:cfvo type="autoMin"/>
              <x14:cfvo type="autoMax"/>
              <x14:negativeFillColor rgb="FFFF0000"/>
              <x14:axisColor rgb="FF000000"/>
            </x14:dataBar>
          </x14:cfRule>
          <x14:cfRule type="dataBar" id="{638A05C5-0AEB-4ED7-96D6-540DDE74BC5E}">
            <x14:dataBar minLength="0" maxLength="100" border="1" negativeBarBorderColorSameAsPositive="0">
              <x14:cfvo type="autoMin"/>
              <x14:cfvo type="autoMax"/>
              <x14:borderColor rgb="FF638EC6"/>
              <x14:negativeFillColor rgb="FFFF0000"/>
              <x14:negativeBorderColor rgb="FFFF0000"/>
              <x14:axisColor rgb="FF000000"/>
            </x14:dataBar>
          </x14:cfRule>
          <xm:sqref>N88</xm:sqref>
        </x14:conditionalFormatting>
        <x14:conditionalFormatting xmlns:xm="http://schemas.microsoft.com/office/excel/2006/main">
          <x14:cfRule type="dataBar" id="{C90D2A85-E98E-406D-AA01-E4DCDCED3372}">
            <x14:dataBar minLength="0" maxLength="100">
              <x14:cfvo type="autoMin"/>
              <x14:cfvo type="autoMax"/>
              <x14:negativeFillColor rgb="FFFF0000"/>
              <x14:axisColor rgb="FF000000"/>
            </x14:dataBar>
          </x14:cfRule>
          <x14:cfRule type="dataBar" id="{02DC6087-6745-4C86-A61B-47326D2DA515}">
            <x14:dataBar minLength="0" maxLength="100" border="1" negativeBarBorderColorSameAsPositive="0">
              <x14:cfvo type="autoMin"/>
              <x14:cfvo type="autoMax"/>
              <x14:borderColor rgb="FF638EC6"/>
              <x14:negativeFillColor rgb="FFFF0000"/>
              <x14:negativeBorderColor rgb="FFFF0000"/>
              <x14:axisColor rgb="FF000000"/>
            </x14:dataBar>
          </x14:cfRule>
          <xm:sqref>N86</xm:sqref>
        </x14:conditionalFormatting>
        <x14:conditionalFormatting xmlns:xm="http://schemas.microsoft.com/office/excel/2006/main">
          <x14:cfRule type="dataBar" id="{C96AFE95-C65B-4AEF-8549-E17CCF6AB7F8}">
            <x14:dataBar minLength="0" maxLength="100">
              <x14:cfvo type="autoMin"/>
              <x14:cfvo type="autoMax"/>
              <x14:negativeFillColor rgb="FFFF0000"/>
              <x14:axisColor rgb="FF000000"/>
            </x14:dataBar>
          </x14:cfRule>
          <x14:cfRule type="dataBar" id="{DB28AD1E-E6FE-4649-9A73-9D20A66356C1}">
            <x14:dataBar minLength="0" maxLength="100">
              <x14:cfvo type="autoMin"/>
              <x14:cfvo type="autoMax"/>
              <x14:negativeFillColor rgb="FFFF0000"/>
              <x14:axisColor rgb="FF000000"/>
            </x14:dataBar>
          </x14:cfRule>
          <x14:cfRule type="dataBar" id="{429C30CD-070B-4441-9DFB-8127164485D6}">
            <x14:dataBar minLength="0" maxLength="100" gradient="0">
              <x14:cfvo type="autoMin"/>
              <x14:cfvo type="autoMax"/>
              <x14:negativeFillColor rgb="FFFF0000"/>
              <x14:axisColor rgb="FF000000"/>
            </x14:dataBar>
          </x14:cfRule>
          <x14:cfRule type="dataBar" id="{6686F304-0F35-4E3D-82BC-02C5C64CC10C}">
            <x14:dataBar minLength="0" maxLength="100" border="1" negativeBarBorderColorSameAsPositive="0">
              <x14:cfvo type="autoMin"/>
              <x14:cfvo type="autoMax"/>
              <x14:borderColor rgb="FF638EC6"/>
              <x14:negativeFillColor rgb="FFFF0000"/>
              <x14:negativeBorderColor rgb="FFFF0000"/>
              <x14:axisColor rgb="FF000000"/>
            </x14:dataBar>
          </x14:cfRule>
          <xm:sqref>N89</xm:sqref>
        </x14:conditionalFormatting>
        <x14:conditionalFormatting xmlns:xm="http://schemas.microsoft.com/office/excel/2006/main">
          <x14:cfRule type="dataBar" id="{84F0219C-84F6-410D-B16E-64C73F46EF4C}">
            <x14:dataBar minLength="0" maxLength="100">
              <x14:cfvo type="autoMin"/>
              <x14:cfvo type="autoMax"/>
              <x14:negativeFillColor rgb="FFFF0000"/>
              <x14:axisColor rgb="FF000000"/>
            </x14:dataBar>
          </x14:cfRule>
          <x14:cfRule type="dataBar" id="{99BE6E3A-F0BE-4D81-914A-AD78B2FF8A08}">
            <x14:dataBar minLength="0" maxLength="100">
              <x14:cfvo type="autoMin"/>
              <x14:cfvo type="autoMax"/>
              <x14:negativeFillColor rgb="FFFF0000"/>
              <x14:axisColor rgb="FF000000"/>
            </x14:dataBar>
          </x14:cfRule>
          <x14:cfRule type="dataBar" id="{71EC7ACA-5B55-4E2E-AB21-206C2675CADA}">
            <x14:dataBar minLength="0" maxLength="100" gradient="0">
              <x14:cfvo type="autoMin"/>
              <x14:cfvo type="autoMax"/>
              <x14:negativeFillColor rgb="FFFF0000"/>
              <x14:axisColor rgb="FF000000"/>
            </x14:dataBar>
          </x14:cfRule>
          <x14:cfRule type="dataBar" id="{4C27670B-CDAB-45B9-8E3E-AE957033AA41}">
            <x14:dataBar minLength="0" maxLength="100" border="1" negativeBarBorderColorSameAsPositive="0">
              <x14:cfvo type="autoMin"/>
              <x14:cfvo type="autoMax"/>
              <x14:borderColor rgb="FF638EC6"/>
              <x14:negativeFillColor rgb="FFFF0000"/>
              <x14:negativeBorderColor rgb="FFFF0000"/>
              <x14:axisColor rgb="FF000000"/>
            </x14:dataBar>
          </x14:cfRule>
          <xm:sqref>N11</xm:sqref>
        </x14:conditionalFormatting>
        <x14:conditionalFormatting xmlns:xm="http://schemas.microsoft.com/office/excel/2006/main">
          <x14:cfRule type="dataBar" id="{3C9C1511-987B-457E-85FC-747164BEA9DD}">
            <x14:dataBar minLength="0" maxLength="100">
              <x14:cfvo type="autoMin"/>
              <x14:cfvo type="autoMax"/>
              <x14:negativeFillColor rgb="FFFF0000"/>
              <x14:axisColor rgb="FF000000"/>
            </x14:dataBar>
          </x14:cfRule>
          <x14:cfRule type="dataBar" id="{453CA262-C537-435E-B94E-9B7763878AE1}">
            <x14:dataBar minLength="0" maxLength="100">
              <x14:cfvo type="autoMin"/>
              <x14:cfvo type="autoMax"/>
              <x14:negativeFillColor rgb="FFFF0000"/>
              <x14:axisColor rgb="FF000000"/>
            </x14:dataBar>
          </x14:cfRule>
          <x14:cfRule type="dataBar" id="{95B354B7-0530-4E66-BF8C-6696FD041AC2}">
            <x14:dataBar minLength="0" maxLength="100" gradient="0">
              <x14:cfvo type="autoMin"/>
              <x14:cfvo type="autoMax"/>
              <x14:negativeFillColor rgb="FFFF0000"/>
              <x14:axisColor rgb="FF000000"/>
            </x14:dataBar>
          </x14:cfRule>
          <x14:cfRule type="dataBar" id="{A75100F8-325F-4073-8A79-3C5A10AD05F4}">
            <x14:dataBar minLength="0" maxLength="100" border="1" negativeBarBorderColorSameAsPositive="0">
              <x14:cfvo type="autoMin"/>
              <x14:cfvo type="autoMax"/>
              <x14:borderColor rgb="FF638EC6"/>
              <x14:negativeFillColor rgb="FFFF0000"/>
              <x14:negativeBorderColor rgb="FFFF0000"/>
              <x14:axisColor rgb="FF000000"/>
            </x14:dataBar>
          </x14:cfRule>
          <xm:sqref>N95</xm:sqref>
        </x14:conditionalFormatting>
        <x14:conditionalFormatting xmlns:xm="http://schemas.microsoft.com/office/excel/2006/main">
          <x14:cfRule type="dataBar" id="{4A7150F3-3502-40AE-8EBA-5A6C971C6EAB}">
            <x14:dataBar minLength="0" maxLength="100">
              <x14:cfvo type="autoMin"/>
              <x14:cfvo type="autoMax"/>
              <x14:negativeFillColor rgb="FFFF0000"/>
              <x14:axisColor rgb="FF000000"/>
            </x14:dataBar>
          </x14:cfRule>
          <x14:cfRule type="dataBar" id="{91DC014D-1552-4402-9AFC-CFD0E362FD9F}">
            <x14:dataBar minLength="0" maxLength="100">
              <x14:cfvo type="autoMin"/>
              <x14:cfvo type="autoMax"/>
              <x14:negativeFillColor rgb="FFFF0000"/>
              <x14:axisColor rgb="FF000000"/>
            </x14:dataBar>
          </x14:cfRule>
          <x14:cfRule type="dataBar" id="{0F002EE1-A081-4E60-A946-243FD4732B2E}">
            <x14:dataBar minLength="0" maxLength="100" gradient="0">
              <x14:cfvo type="autoMin"/>
              <x14:cfvo type="autoMax"/>
              <x14:negativeFillColor rgb="FFFF0000"/>
              <x14:axisColor rgb="FF000000"/>
            </x14:dataBar>
          </x14:cfRule>
          <x14:cfRule type="dataBar" id="{424CCCE2-BD85-482B-B2E3-BB3594A93B30}">
            <x14:dataBar minLength="0" maxLength="100" border="1" negativeBarBorderColorSameAsPositive="0">
              <x14:cfvo type="autoMin"/>
              <x14:cfvo type="autoMax"/>
              <x14:borderColor rgb="FF638EC6"/>
              <x14:negativeFillColor rgb="FFFF0000"/>
              <x14:negativeBorderColor rgb="FFFF0000"/>
              <x14:axisColor rgb="FF000000"/>
            </x14:dataBar>
          </x14:cfRule>
          <xm:sqref>N10</xm:sqref>
        </x14:conditionalFormatting>
        <x14:conditionalFormatting xmlns:xm="http://schemas.microsoft.com/office/excel/2006/main">
          <x14:cfRule type="dataBar" id="{87E68223-DE81-4072-96AE-89B3D975D54C}">
            <x14:dataBar minLength="0" maxLength="100">
              <x14:cfvo type="autoMin"/>
              <x14:cfvo type="autoMax"/>
              <x14:negativeFillColor rgb="FFFF0000"/>
              <x14:axisColor rgb="FF000000"/>
            </x14:dataBar>
          </x14:cfRule>
          <x14:cfRule type="dataBar" id="{4B7BF45E-1D09-4F05-BC7A-5096068D4E9E}">
            <x14:dataBar minLength="0" maxLength="100">
              <x14:cfvo type="autoMin"/>
              <x14:cfvo type="autoMax"/>
              <x14:negativeFillColor rgb="FFFF0000"/>
              <x14:axisColor rgb="FF000000"/>
            </x14:dataBar>
          </x14:cfRule>
          <x14:cfRule type="dataBar" id="{FDE7B32B-8C19-42B1-95B3-A5DE6248C5C9}">
            <x14:dataBar minLength="0" maxLength="100" gradient="0">
              <x14:cfvo type="autoMin"/>
              <x14:cfvo type="autoMax"/>
              <x14:negativeFillColor rgb="FFFF0000"/>
              <x14:axisColor rgb="FF000000"/>
            </x14:dataBar>
          </x14:cfRule>
          <x14:cfRule type="dataBar" id="{2E440E0D-C2D2-48E1-8BB0-9E857611876E}">
            <x14:dataBar minLength="0" maxLength="100" border="1" negativeBarBorderColorSameAsPositive="0">
              <x14:cfvo type="autoMin"/>
              <x14:cfvo type="autoMax"/>
              <x14:borderColor rgb="FF638EC6"/>
              <x14:negativeFillColor rgb="FFFF0000"/>
              <x14:negativeBorderColor rgb="FFFF0000"/>
              <x14:axisColor rgb="FF000000"/>
            </x14:dataBar>
          </x14:cfRule>
          <xm:sqref>N12</xm:sqref>
        </x14:conditionalFormatting>
        <x14:conditionalFormatting xmlns:xm="http://schemas.microsoft.com/office/excel/2006/main">
          <x14:cfRule type="dataBar" id="{28E44065-4504-48EE-A054-55A3F81363F9}">
            <x14:dataBar minLength="0" maxLength="100">
              <x14:cfvo type="autoMin"/>
              <x14:cfvo type="autoMax"/>
              <x14:negativeFillColor rgb="FFFF0000"/>
              <x14:axisColor rgb="FF000000"/>
            </x14:dataBar>
          </x14:cfRule>
          <x14:cfRule type="dataBar" id="{AB4933E3-3EE5-4DBB-B95F-942B3B6A4BEF}">
            <x14:dataBar minLength="0" maxLength="100">
              <x14:cfvo type="autoMin"/>
              <x14:cfvo type="autoMax"/>
              <x14:negativeFillColor rgb="FFFF0000"/>
              <x14:axisColor rgb="FF000000"/>
            </x14:dataBar>
          </x14:cfRule>
          <x14:cfRule type="dataBar" id="{9F303EB1-55D3-4038-BF40-2C279644B0E4}">
            <x14:dataBar minLength="0" maxLength="100" gradient="0">
              <x14:cfvo type="autoMin"/>
              <x14:cfvo type="autoMax"/>
              <x14:negativeFillColor rgb="FFFF0000"/>
              <x14:axisColor rgb="FF000000"/>
            </x14:dataBar>
          </x14:cfRule>
          <x14:cfRule type="dataBar" id="{EDF7BEED-AA26-4ED2-BC21-51D6D1781F7A}">
            <x14:dataBar minLength="0" maxLength="100" border="1" negativeBarBorderColorSameAsPositive="0">
              <x14:cfvo type="autoMin"/>
              <x14:cfvo type="autoMax"/>
              <x14:borderColor rgb="FF638EC6"/>
              <x14:negativeFillColor rgb="FFFF0000"/>
              <x14:negativeBorderColor rgb="FFFF0000"/>
              <x14:axisColor rgb="FF000000"/>
            </x14:dataBar>
          </x14:cfRule>
          <xm:sqref>N37</xm:sqref>
        </x14:conditionalFormatting>
        <x14:conditionalFormatting xmlns:xm="http://schemas.microsoft.com/office/excel/2006/main">
          <x14:cfRule type="dataBar" id="{5BF6F7DE-676E-4818-8628-C4E02577CF60}">
            <x14:dataBar minLength="0" maxLength="100">
              <x14:cfvo type="autoMin"/>
              <x14:cfvo type="autoMax"/>
              <x14:negativeFillColor rgb="FFFF0000"/>
              <x14:axisColor rgb="FF000000"/>
            </x14:dataBar>
          </x14:cfRule>
          <x14:cfRule type="dataBar" id="{99F4073C-135C-4FD5-9B1D-BBA296991934}">
            <x14:dataBar minLength="0" maxLength="100">
              <x14:cfvo type="autoMin"/>
              <x14:cfvo type="autoMax"/>
              <x14:negativeFillColor rgb="FFFF0000"/>
              <x14:axisColor rgb="FF000000"/>
            </x14:dataBar>
          </x14:cfRule>
          <x14:cfRule type="dataBar" id="{A12CDB31-CD81-4EB6-A62A-1412A904D741}">
            <x14:dataBar minLength="0" maxLength="100" gradient="0">
              <x14:cfvo type="autoMin"/>
              <x14:cfvo type="autoMax"/>
              <x14:negativeFillColor rgb="FFFF0000"/>
              <x14:axisColor rgb="FF000000"/>
            </x14:dataBar>
          </x14:cfRule>
          <x14:cfRule type="dataBar" id="{CDC356D1-58C1-4553-AB98-B92AFF8D1203}">
            <x14:dataBar minLength="0" maxLength="100" border="1" negativeBarBorderColorSameAsPositive="0">
              <x14:cfvo type="autoMin"/>
              <x14:cfvo type="autoMax"/>
              <x14:borderColor rgb="FF638EC6"/>
              <x14:negativeFillColor rgb="FFFF0000"/>
              <x14:negativeBorderColor rgb="FFFF0000"/>
              <x14:axisColor rgb="FF000000"/>
            </x14:dataBar>
          </x14:cfRule>
          <xm:sqref>N92</xm:sqref>
        </x14:conditionalFormatting>
        <x14:conditionalFormatting xmlns:xm="http://schemas.microsoft.com/office/excel/2006/main">
          <x14:cfRule type="dataBar" id="{1DA06F12-AF97-403D-930E-7BCC399E052F}">
            <x14:dataBar minLength="0" maxLength="100">
              <x14:cfvo type="autoMin"/>
              <x14:cfvo type="autoMax"/>
              <x14:negativeFillColor rgb="FFFF0000"/>
              <x14:axisColor rgb="FF000000"/>
            </x14:dataBar>
          </x14:cfRule>
          <x14:cfRule type="dataBar" id="{B17945EC-7217-489A-887A-4AF83A0792AA}">
            <x14:dataBar minLength="0" maxLength="100">
              <x14:cfvo type="autoMin"/>
              <x14:cfvo type="autoMax"/>
              <x14:negativeFillColor rgb="FFFF0000"/>
              <x14:axisColor rgb="FF000000"/>
            </x14:dataBar>
          </x14:cfRule>
          <x14:cfRule type="dataBar" id="{C6F68C3A-9A8C-4918-ACEB-9D1263CFDF68}">
            <x14:dataBar minLength="0" maxLength="100" gradient="0">
              <x14:cfvo type="autoMin"/>
              <x14:cfvo type="autoMax"/>
              <x14:negativeFillColor rgb="FFFF0000"/>
              <x14:axisColor rgb="FF000000"/>
            </x14:dataBar>
          </x14:cfRule>
          <x14:cfRule type="dataBar" id="{BA20BA01-67D6-48EA-B9EE-92007369E9BD}">
            <x14:dataBar minLength="0" maxLength="100" border="1" negativeBarBorderColorSameAsPositive="0">
              <x14:cfvo type="autoMin"/>
              <x14:cfvo type="autoMax"/>
              <x14:borderColor rgb="FF638EC6"/>
              <x14:negativeFillColor rgb="FFFF0000"/>
              <x14:negativeBorderColor rgb="FFFF0000"/>
              <x14:axisColor rgb="FF000000"/>
            </x14:dataBar>
          </x14:cfRule>
          <xm:sqref>N96</xm:sqref>
        </x14:conditionalFormatting>
        <x14:conditionalFormatting xmlns:xm="http://schemas.microsoft.com/office/excel/2006/main">
          <x14:cfRule type="dataBar" id="{ACC7D259-15AE-45FB-B741-003954FCCAB7}">
            <x14:dataBar minLength="0" maxLength="100">
              <x14:cfvo type="autoMin"/>
              <x14:cfvo type="autoMax"/>
              <x14:negativeFillColor rgb="FFFF0000"/>
              <x14:axisColor rgb="FF000000"/>
            </x14:dataBar>
          </x14:cfRule>
          <x14:cfRule type="dataBar" id="{7A4FA14D-C032-4C99-96DD-69D1578655C4}">
            <x14:dataBar minLength="0" maxLength="100">
              <x14:cfvo type="autoMin"/>
              <x14:cfvo type="autoMax"/>
              <x14:negativeFillColor rgb="FFFF0000"/>
              <x14:axisColor rgb="FF000000"/>
            </x14:dataBar>
          </x14:cfRule>
          <x14:cfRule type="dataBar" id="{FFEA89BB-063C-4E1F-99AB-C14F8F85C9E2}">
            <x14:dataBar minLength="0" maxLength="100" gradient="0">
              <x14:cfvo type="autoMin"/>
              <x14:cfvo type="autoMax"/>
              <x14:negativeFillColor rgb="FFFF0000"/>
              <x14:axisColor rgb="FF000000"/>
            </x14:dataBar>
          </x14:cfRule>
          <x14:cfRule type="dataBar" id="{1C3DFC52-79F9-473E-B9D6-798812C852B5}">
            <x14:dataBar minLength="0" maxLength="100" border="1" negativeBarBorderColorSameAsPositive="0">
              <x14:cfvo type="autoMin"/>
              <x14:cfvo type="autoMax"/>
              <x14:borderColor rgb="FF638EC6"/>
              <x14:negativeFillColor rgb="FFFF0000"/>
              <x14:negativeBorderColor rgb="FFFF0000"/>
              <x14:axisColor rgb="FF000000"/>
            </x14:dataBar>
          </x14:cfRule>
          <xm:sqref>N14</xm:sqref>
        </x14:conditionalFormatting>
        <x14:conditionalFormatting xmlns:xm="http://schemas.microsoft.com/office/excel/2006/main">
          <x14:cfRule type="dataBar" id="{9CD5DF51-0280-4160-8550-F926B2BD0BD6}">
            <x14:dataBar minLength="0" maxLength="100">
              <x14:cfvo type="autoMin"/>
              <x14:cfvo type="autoMax"/>
              <x14:negativeFillColor rgb="FFFF0000"/>
              <x14:axisColor rgb="FF000000"/>
            </x14:dataBar>
          </x14:cfRule>
          <x14:cfRule type="dataBar" id="{3023B525-D01C-4104-ABC6-A31DBE306D16}">
            <x14:dataBar minLength="0" maxLength="100">
              <x14:cfvo type="autoMin"/>
              <x14:cfvo type="autoMax"/>
              <x14:negativeFillColor rgb="FFFF0000"/>
              <x14:axisColor rgb="FF000000"/>
            </x14:dataBar>
          </x14:cfRule>
          <x14:cfRule type="dataBar" id="{5F0DC821-E388-4D60-AC44-E1CD94C296CC}">
            <x14:dataBar minLength="0" maxLength="100" gradient="0">
              <x14:cfvo type="autoMin"/>
              <x14:cfvo type="autoMax"/>
              <x14:negativeFillColor rgb="FFFF0000"/>
              <x14:axisColor rgb="FF000000"/>
            </x14:dataBar>
          </x14:cfRule>
          <x14:cfRule type="dataBar" id="{8EDDD93F-35C6-4DCA-9849-E5785E80A194}">
            <x14:dataBar minLength="0" maxLength="100" border="1" negativeBarBorderColorSameAsPositive="0">
              <x14:cfvo type="autoMin"/>
              <x14:cfvo type="autoMax"/>
              <x14:borderColor rgb="FF638EC6"/>
              <x14:negativeFillColor rgb="FFFF0000"/>
              <x14:negativeBorderColor rgb="FFFF0000"/>
              <x14:axisColor rgb="FF000000"/>
            </x14:dataBar>
          </x14:cfRule>
          <xm:sqref>N27</xm:sqref>
        </x14:conditionalFormatting>
        <x14:conditionalFormatting xmlns:xm="http://schemas.microsoft.com/office/excel/2006/main">
          <x14:cfRule type="dataBar" id="{85541EF3-E5F9-4DE7-848B-89C7121EDC7F}">
            <x14:dataBar minLength="0" maxLength="100">
              <x14:cfvo type="autoMin"/>
              <x14:cfvo type="autoMax"/>
              <x14:negativeFillColor rgb="FFFF0000"/>
              <x14:axisColor rgb="FF000000"/>
            </x14:dataBar>
          </x14:cfRule>
          <x14:cfRule type="dataBar" id="{62834386-9C60-4796-BBA7-4F127EA15256}">
            <x14:dataBar minLength="0" maxLength="100">
              <x14:cfvo type="autoMin"/>
              <x14:cfvo type="autoMax"/>
              <x14:negativeFillColor rgb="FFFF0000"/>
              <x14:axisColor rgb="FF000000"/>
            </x14:dataBar>
          </x14:cfRule>
          <x14:cfRule type="dataBar" id="{0602CAAA-A17F-46FB-A4AF-BCFADD814C82}">
            <x14:dataBar minLength="0" maxLength="100" gradient="0">
              <x14:cfvo type="autoMin"/>
              <x14:cfvo type="autoMax"/>
              <x14:negativeFillColor rgb="FFFF0000"/>
              <x14:axisColor rgb="FF000000"/>
            </x14:dataBar>
          </x14:cfRule>
          <x14:cfRule type="dataBar" id="{45177D47-FC64-40D4-8B1E-A394E7DC81CD}">
            <x14:dataBar minLength="0" maxLength="100" border="1" negativeBarBorderColorSameAsPositive="0">
              <x14:cfvo type="autoMin"/>
              <x14:cfvo type="autoMax"/>
              <x14:borderColor rgb="FF638EC6"/>
              <x14:negativeFillColor rgb="FFFF0000"/>
              <x14:negativeBorderColor rgb="FFFF0000"/>
              <x14:axisColor rgb="FF000000"/>
            </x14:dataBar>
          </x14:cfRule>
          <xm:sqref>N28</xm:sqref>
        </x14:conditionalFormatting>
        <x14:conditionalFormatting xmlns:xm="http://schemas.microsoft.com/office/excel/2006/main">
          <x14:cfRule type="dataBar" id="{2260B721-42D9-4857-B0E0-41306EF6A1FC}">
            <x14:dataBar minLength="0" maxLength="100">
              <x14:cfvo type="autoMin"/>
              <x14:cfvo type="autoMax"/>
              <x14:negativeFillColor rgb="FFFF0000"/>
              <x14:axisColor rgb="FF000000"/>
            </x14:dataBar>
          </x14:cfRule>
          <x14:cfRule type="dataBar" id="{4AFB4B37-3A10-4724-9C26-97EFB517797F}">
            <x14:dataBar minLength="0" maxLength="100">
              <x14:cfvo type="autoMin"/>
              <x14:cfvo type="autoMax"/>
              <x14:negativeFillColor rgb="FFFF0000"/>
              <x14:axisColor rgb="FF000000"/>
            </x14:dataBar>
          </x14:cfRule>
          <x14:cfRule type="dataBar" id="{FFB271E6-79D2-4E85-B685-3D7034796A59}">
            <x14:dataBar minLength="0" maxLength="100" gradient="0">
              <x14:cfvo type="autoMin"/>
              <x14:cfvo type="autoMax"/>
              <x14:negativeFillColor rgb="FFFF0000"/>
              <x14:axisColor rgb="FF000000"/>
            </x14:dataBar>
          </x14:cfRule>
          <x14:cfRule type="dataBar" id="{0C72DD18-A449-4C0A-ADCE-EE68850891CF}">
            <x14:dataBar minLength="0" maxLength="100" border="1" negativeBarBorderColorSameAsPositive="0">
              <x14:cfvo type="autoMin"/>
              <x14:cfvo type="autoMax"/>
              <x14:borderColor rgb="FF638EC6"/>
              <x14:negativeFillColor rgb="FFFF0000"/>
              <x14:negativeBorderColor rgb="FFFF0000"/>
              <x14:axisColor rgb="FF000000"/>
            </x14:dataBar>
          </x14:cfRule>
          <xm:sqref>N16</xm:sqref>
        </x14:conditionalFormatting>
        <x14:conditionalFormatting xmlns:xm="http://schemas.microsoft.com/office/excel/2006/main">
          <x14:cfRule type="dataBar" id="{5369718C-D45B-4A9E-B6F0-D3FCBBEF5892}">
            <x14:dataBar minLength="0" maxLength="100">
              <x14:cfvo type="autoMin"/>
              <x14:cfvo type="autoMax"/>
              <x14:negativeFillColor rgb="FFFF0000"/>
              <x14:axisColor rgb="FF000000"/>
            </x14:dataBar>
          </x14:cfRule>
          <x14:cfRule type="dataBar" id="{80A6BCC5-B664-45E8-9F96-82E8605E7FE1}">
            <x14:dataBar minLength="0" maxLength="100">
              <x14:cfvo type="autoMin"/>
              <x14:cfvo type="autoMax"/>
              <x14:negativeFillColor rgb="FFFF0000"/>
              <x14:axisColor rgb="FF000000"/>
            </x14:dataBar>
          </x14:cfRule>
          <x14:cfRule type="dataBar" id="{49A5D190-70C7-4D82-8275-5266F9348F9F}">
            <x14:dataBar minLength="0" maxLength="100" gradient="0">
              <x14:cfvo type="autoMin"/>
              <x14:cfvo type="autoMax"/>
              <x14:negativeFillColor rgb="FFFF0000"/>
              <x14:axisColor rgb="FF000000"/>
            </x14:dataBar>
          </x14:cfRule>
          <x14:cfRule type="dataBar" id="{7437CCD1-3B3B-4B93-96B5-F6D92B2DE1A8}">
            <x14:dataBar minLength="0" maxLength="100" border="1" negativeBarBorderColorSameAsPositive="0">
              <x14:cfvo type="autoMin"/>
              <x14:cfvo type="autoMax"/>
              <x14:borderColor rgb="FF638EC6"/>
              <x14:negativeFillColor rgb="FFFF0000"/>
              <x14:negativeBorderColor rgb="FFFF0000"/>
              <x14:axisColor rgb="FF000000"/>
            </x14:dataBar>
          </x14:cfRule>
          <xm:sqref>N29</xm:sqref>
        </x14:conditionalFormatting>
        <x14:conditionalFormatting xmlns:xm="http://schemas.microsoft.com/office/excel/2006/main">
          <x14:cfRule type="dataBar" id="{AC284905-BEA0-42D5-BAAF-E66813808600}">
            <x14:dataBar minLength="0" maxLength="100">
              <x14:cfvo type="autoMin"/>
              <x14:cfvo type="autoMax"/>
              <x14:negativeFillColor rgb="FFFF0000"/>
              <x14:axisColor rgb="FF000000"/>
            </x14:dataBar>
          </x14:cfRule>
          <x14:cfRule type="dataBar" id="{6DCE2C83-C6A2-4BF2-B768-F6254259786B}">
            <x14:dataBar minLength="0" maxLength="100">
              <x14:cfvo type="autoMin"/>
              <x14:cfvo type="autoMax"/>
              <x14:negativeFillColor rgb="FFFF0000"/>
              <x14:axisColor rgb="FF000000"/>
            </x14:dataBar>
          </x14:cfRule>
          <x14:cfRule type="dataBar" id="{DFDF05D2-5799-4F08-88CE-BCEF482582E3}">
            <x14:dataBar minLength="0" maxLength="100" gradient="0">
              <x14:cfvo type="autoMin"/>
              <x14:cfvo type="autoMax"/>
              <x14:negativeFillColor rgb="FFFF0000"/>
              <x14:axisColor rgb="FF000000"/>
            </x14:dataBar>
          </x14:cfRule>
          <x14:cfRule type="dataBar" id="{0FC02C03-E811-4024-AE67-4ADE7FCA9490}">
            <x14:dataBar minLength="0" maxLength="100" border="1" negativeBarBorderColorSameAsPositive="0">
              <x14:cfvo type="autoMin"/>
              <x14:cfvo type="autoMax"/>
              <x14:borderColor rgb="FF638EC6"/>
              <x14:negativeFillColor rgb="FFFF0000"/>
              <x14:negativeBorderColor rgb="FFFF0000"/>
              <x14:axisColor rgb="FF000000"/>
            </x14:dataBar>
          </x14:cfRule>
          <xm:sqref>N30</xm:sqref>
        </x14:conditionalFormatting>
        <x14:conditionalFormatting xmlns:xm="http://schemas.microsoft.com/office/excel/2006/main">
          <x14:cfRule type="dataBar" id="{BA8B10CD-62C1-4C0B-9859-91D28377CB1F}">
            <x14:dataBar minLength="0" maxLength="100">
              <x14:cfvo type="autoMin"/>
              <x14:cfvo type="autoMax"/>
              <x14:negativeFillColor rgb="FFFF0000"/>
              <x14:axisColor rgb="FF000000"/>
            </x14:dataBar>
          </x14:cfRule>
          <x14:cfRule type="dataBar" id="{B21AE1A4-83C2-4464-A7BE-6819BCB7C895}">
            <x14:dataBar minLength="0" maxLength="100">
              <x14:cfvo type="autoMin"/>
              <x14:cfvo type="autoMax"/>
              <x14:negativeFillColor rgb="FFFF0000"/>
              <x14:axisColor rgb="FF000000"/>
            </x14:dataBar>
          </x14:cfRule>
          <x14:cfRule type="dataBar" id="{178179A5-39B8-4E82-89A2-A93B4521A8B0}">
            <x14:dataBar minLength="0" maxLength="100" gradient="0">
              <x14:cfvo type="autoMin"/>
              <x14:cfvo type="autoMax"/>
              <x14:negativeFillColor rgb="FFFF0000"/>
              <x14:axisColor rgb="FF000000"/>
            </x14:dataBar>
          </x14:cfRule>
          <x14:cfRule type="dataBar" id="{0D80A573-44F2-44B2-BDE1-00582797E0F8}">
            <x14:dataBar minLength="0" maxLength="100" border="1" negativeBarBorderColorSameAsPositive="0">
              <x14:cfvo type="autoMin"/>
              <x14:cfvo type="autoMax"/>
              <x14:borderColor rgb="FF638EC6"/>
              <x14:negativeFillColor rgb="FFFF0000"/>
              <x14:negativeBorderColor rgb="FFFF0000"/>
              <x14:axisColor rgb="FF000000"/>
            </x14:dataBar>
          </x14:cfRule>
          <xm:sqref>N44</xm:sqref>
        </x14:conditionalFormatting>
        <x14:conditionalFormatting xmlns:xm="http://schemas.microsoft.com/office/excel/2006/main">
          <x14:cfRule type="dataBar" id="{7C49C52A-23FA-4DC3-8E54-DBC7F5901BE3}">
            <x14:dataBar minLength="0" maxLength="100">
              <x14:cfvo type="autoMin"/>
              <x14:cfvo type="autoMax"/>
              <x14:negativeFillColor rgb="FFFF0000"/>
              <x14:axisColor rgb="FF000000"/>
            </x14:dataBar>
          </x14:cfRule>
          <x14:cfRule type="dataBar" id="{B4B133AA-1F17-4E4C-BE0C-6D27F64A71D4}">
            <x14:dataBar minLength="0" maxLength="100">
              <x14:cfvo type="autoMin"/>
              <x14:cfvo type="autoMax"/>
              <x14:negativeFillColor rgb="FFFF0000"/>
              <x14:axisColor rgb="FF000000"/>
            </x14:dataBar>
          </x14:cfRule>
          <x14:cfRule type="dataBar" id="{0F9CDFB2-8C2C-478D-9A8C-6E0D6E83C4C1}">
            <x14:dataBar minLength="0" maxLength="100" gradient="0">
              <x14:cfvo type="autoMin"/>
              <x14:cfvo type="autoMax"/>
              <x14:negativeFillColor rgb="FFFF0000"/>
              <x14:axisColor rgb="FF000000"/>
            </x14:dataBar>
          </x14:cfRule>
          <x14:cfRule type="dataBar" id="{219302C3-90E7-47E5-9ECB-CD901CAB829E}">
            <x14:dataBar minLength="0" maxLength="100" border="1" negativeBarBorderColorSameAsPositive="0">
              <x14:cfvo type="autoMin"/>
              <x14:cfvo type="autoMax"/>
              <x14:borderColor rgb="FF638EC6"/>
              <x14:negativeFillColor rgb="FFFF0000"/>
              <x14:negativeBorderColor rgb="FFFF0000"/>
              <x14:axisColor rgb="FF000000"/>
            </x14:dataBar>
          </x14:cfRule>
          <xm:sqref>N31:N32</xm:sqref>
        </x14:conditionalFormatting>
        <x14:conditionalFormatting xmlns:xm="http://schemas.microsoft.com/office/excel/2006/main">
          <x14:cfRule type="dataBar" id="{0DA7806B-B1FA-4712-A813-2CF1587EB30A}">
            <x14:dataBar minLength="0" maxLength="100">
              <x14:cfvo type="autoMin"/>
              <x14:cfvo type="autoMax"/>
              <x14:negativeFillColor rgb="FFFF0000"/>
              <x14:axisColor rgb="FF000000"/>
            </x14:dataBar>
          </x14:cfRule>
          <x14:cfRule type="dataBar" id="{99B64FD8-3120-4A4C-8164-B8DC019E6A99}">
            <x14:dataBar minLength="0" maxLength="100">
              <x14:cfvo type="autoMin"/>
              <x14:cfvo type="autoMax"/>
              <x14:negativeFillColor rgb="FFFF0000"/>
              <x14:axisColor rgb="FF000000"/>
            </x14:dataBar>
          </x14:cfRule>
          <x14:cfRule type="dataBar" id="{739C6463-21F6-4291-B27C-8B41A43DC179}">
            <x14:dataBar minLength="0" maxLength="100" gradient="0">
              <x14:cfvo type="autoMin"/>
              <x14:cfvo type="autoMax"/>
              <x14:negativeFillColor rgb="FFFF0000"/>
              <x14:axisColor rgb="FF000000"/>
            </x14:dataBar>
          </x14:cfRule>
          <x14:cfRule type="dataBar" id="{3D69FAC6-3B96-4A42-BE19-D284821C5EA2}">
            <x14:dataBar minLength="0" maxLength="100" border="1" negativeBarBorderColorSameAsPositive="0">
              <x14:cfvo type="autoMin"/>
              <x14:cfvo type="autoMax"/>
              <x14:borderColor rgb="FF638EC6"/>
              <x14:negativeFillColor rgb="FFFF0000"/>
              <x14:negativeBorderColor rgb="FFFF0000"/>
              <x14:axisColor rgb="FF000000"/>
            </x14:dataBar>
          </x14:cfRule>
          <xm:sqref>N46</xm:sqref>
        </x14:conditionalFormatting>
        <x14:conditionalFormatting xmlns:xm="http://schemas.microsoft.com/office/excel/2006/main">
          <x14:cfRule type="dataBar" id="{29D6E58E-787A-4DCF-8EEA-1BDEC57D94EB}">
            <x14:dataBar minLength="0" maxLength="100">
              <x14:cfvo type="autoMin"/>
              <x14:cfvo type="autoMax"/>
              <x14:negativeFillColor rgb="FFFF0000"/>
              <x14:axisColor rgb="FF000000"/>
            </x14:dataBar>
          </x14:cfRule>
          <x14:cfRule type="dataBar" id="{E05EFEB2-02E4-4D55-829B-32507AE91EB3}">
            <x14:dataBar minLength="0" maxLength="100">
              <x14:cfvo type="autoMin"/>
              <x14:cfvo type="autoMax"/>
              <x14:negativeFillColor rgb="FFFF0000"/>
              <x14:axisColor rgb="FF000000"/>
            </x14:dataBar>
          </x14:cfRule>
          <x14:cfRule type="dataBar" id="{08A4818E-D513-48AF-B2BE-C879ACCDD50C}">
            <x14:dataBar minLength="0" maxLength="100" gradient="0">
              <x14:cfvo type="autoMin"/>
              <x14:cfvo type="autoMax"/>
              <x14:negativeFillColor rgb="FFFF0000"/>
              <x14:axisColor rgb="FF000000"/>
            </x14:dataBar>
          </x14:cfRule>
          <x14:cfRule type="dataBar" id="{03F1D105-0995-457E-8AA0-98EAD8C2791B}">
            <x14:dataBar minLength="0" maxLength="100" border="1" negativeBarBorderColorSameAsPositive="0">
              <x14:cfvo type="autoMin"/>
              <x14:cfvo type="autoMax"/>
              <x14:borderColor rgb="FF638EC6"/>
              <x14:negativeFillColor rgb="FFFF0000"/>
              <x14:negativeBorderColor rgb="FFFF0000"/>
              <x14:axisColor rgb="FF000000"/>
            </x14:dataBar>
          </x14:cfRule>
          <xm:sqref>N90</xm:sqref>
        </x14:conditionalFormatting>
        <x14:conditionalFormatting xmlns:xm="http://schemas.microsoft.com/office/excel/2006/main">
          <x14:cfRule type="dataBar" id="{29EE10CA-2120-4B83-AFE3-C03A83D50645}">
            <x14:dataBar minLength="0" maxLength="100">
              <x14:cfvo type="autoMin"/>
              <x14:cfvo type="autoMax"/>
              <x14:negativeFillColor rgb="FFFF0000"/>
              <x14:axisColor rgb="FF000000"/>
            </x14:dataBar>
          </x14:cfRule>
          <x14:cfRule type="dataBar" id="{DE3C087F-BE71-4551-ABC8-662BBDE61976}">
            <x14:dataBar minLength="0" maxLength="100">
              <x14:cfvo type="autoMin"/>
              <x14:cfvo type="autoMax"/>
              <x14:negativeFillColor rgb="FFFF0000"/>
              <x14:axisColor rgb="FF000000"/>
            </x14:dataBar>
          </x14:cfRule>
          <x14:cfRule type="dataBar" id="{07CC040D-9C69-439C-845C-414E1D903A2F}">
            <x14:dataBar minLength="0" maxLength="100" gradient="0">
              <x14:cfvo type="autoMin"/>
              <x14:cfvo type="autoMax"/>
              <x14:negativeFillColor rgb="FFFF0000"/>
              <x14:axisColor rgb="FF000000"/>
            </x14:dataBar>
          </x14:cfRule>
          <x14:cfRule type="dataBar" id="{C873CFB3-9315-4989-A710-E8A0F7C57A13}">
            <x14:dataBar minLength="0" maxLength="100" border="1" negativeBarBorderColorSameAsPositive="0">
              <x14:cfvo type="autoMin"/>
              <x14:cfvo type="autoMax"/>
              <x14:borderColor rgb="FF638EC6"/>
              <x14:negativeFillColor rgb="FFFF0000"/>
              <x14:negativeBorderColor rgb="FFFF0000"/>
              <x14:axisColor rgb="FF000000"/>
            </x14:dataBar>
          </x14:cfRule>
          <xm:sqref>N93:N94</xm:sqref>
        </x14:conditionalFormatting>
        <x14:conditionalFormatting xmlns:xm="http://schemas.microsoft.com/office/excel/2006/main">
          <x14:cfRule type="dataBar" id="{3CF803E3-F8BF-4B7A-B04C-F93525EF2735}">
            <x14:dataBar minLength="0" maxLength="100">
              <x14:cfvo type="autoMin"/>
              <x14:cfvo type="autoMax"/>
              <x14:negativeFillColor rgb="FFFF0000"/>
              <x14:axisColor rgb="FF000000"/>
            </x14:dataBar>
          </x14:cfRule>
          <x14:cfRule type="dataBar" id="{73D957F3-F57F-4362-BEA1-64C8159C7428}">
            <x14:dataBar minLength="0" maxLength="100">
              <x14:cfvo type="autoMin"/>
              <x14:cfvo type="autoMax"/>
              <x14:negativeFillColor rgb="FFFF0000"/>
              <x14:axisColor rgb="FF000000"/>
            </x14:dataBar>
          </x14:cfRule>
          <x14:cfRule type="dataBar" id="{4358C08C-0F4A-47A2-981E-E587AD8A5FB3}">
            <x14:dataBar minLength="0" maxLength="100" gradient="0">
              <x14:cfvo type="autoMin"/>
              <x14:cfvo type="autoMax"/>
              <x14:negativeFillColor rgb="FFFF0000"/>
              <x14:axisColor rgb="FF000000"/>
            </x14:dataBar>
          </x14:cfRule>
          <x14:cfRule type="dataBar" id="{777DC36F-B046-4CE5-B652-6C232F8E0C64}">
            <x14:dataBar minLength="0" maxLength="100" border="1" negativeBarBorderColorSameAsPositive="0">
              <x14:cfvo type="autoMin"/>
              <x14:cfvo type="autoMax"/>
              <x14:borderColor rgb="FF638EC6"/>
              <x14:negativeFillColor rgb="FFFF0000"/>
              <x14:negativeBorderColor rgb="FFFF0000"/>
              <x14:axisColor rgb="FF000000"/>
            </x14:dataBar>
          </x14:cfRule>
          <xm:sqref>N91</xm:sqref>
        </x14:conditionalFormatting>
        <x14:conditionalFormatting xmlns:xm="http://schemas.microsoft.com/office/excel/2006/main">
          <x14:cfRule type="dataBar" id="{18180809-DF00-44E3-B3B4-11D5007076A8}">
            <x14:dataBar minLength="0" maxLength="100">
              <x14:cfvo type="autoMin"/>
              <x14:cfvo type="autoMax"/>
              <x14:negativeFillColor rgb="FFFF0000"/>
              <x14:axisColor rgb="FF000000"/>
            </x14:dataBar>
          </x14:cfRule>
          <x14:cfRule type="dataBar" id="{384CC9CE-CB6E-4F73-BE31-111A8C534245}">
            <x14:dataBar minLength="0" maxLength="100" border="1" negativeBarBorderColorSameAsPositive="0">
              <x14:cfvo type="autoMin"/>
              <x14:cfvo type="autoMax"/>
              <x14:borderColor rgb="FF638EC6"/>
              <x14:negativeFillColor rgb="FFFF0000"/>
              <x14:negativeBorderColor rgb="FFFF0000"/>
              <x14:axisColor rgb="FF000000"/>
            </x14:dataBar>
          </x14:cfRule>
          <xm:sqref>N97:N1048576 N1:N9 N87 N13 N15 N45 N47:N85 N33:N36 N17:N22 N25:N26</xm:sqref>
        </x14:conditionalFormatting>
        <x14:conditionalFormatting xmlns:xm="http://schemas.microsoft.com/office/excel/2006/main">
          <x14:cfRule type="dataBar" id="{1F7A260B-CF52-4D35-99FE-7025E35508AA}">
            <x14:dataBar minLength="0" maxLength="100">
              <x14:cfvo type="autoMin"/>
              <x14:cfvo type="autoMax"/>
              <x14:negativeFillColor rgb="FFFF0000"/>
              <x14:axisColor rgb="FF000000"/>
            </x14:dataBar>
          </x14:cfRule>
          <x14:cfRule type="dataBar" id="{4EAC0220-365B-4BD2-A605-0DA68CB10D04}">
            <x14:dataBar minLength="0" maxLength="100" border="1" negativeBarBorderColorSameAsPositive="0">
              <x14:cfvo type="autoMin"/>
              <x14:cfvo type="autoMax"/>
              <x14:borderColor rgb="FF638EC6"/>
              <x14:negativeFillColor rgb="FFFF0000"/>
              <x14:negativeBorderColor rgb="FFFF0000"/>
              <x14:axisColor rgb="FF000000"/>
            </x14:dataBar>
          </x14:cfRule>
          <xm:sqref>N23:N24</xm:sqref>
        </x14:conditionalFormatting>
        <x14:conditionalFormatting xmlns:xm="http://schemas.microsoft.com/office/excel/2006/main">
          <x14:cfRule type="dataBar" id="{7F7B381F-D82B-430F-8364-C10C4AFE5F13}">
            <x14:dataBar minLength="0" maxLength="100">
              <x14:cfvo type="autoMin"/>
              <x14:cfvo type="autoMax"/>
              <x14:negativeFillColor rgb="FFFF0000"/>
              <x14:axisColor rgb="FF000000"/>
            </x14:dataBar>
          </x14:cfRule>
          <x14:cfRule type="dataBar" id="{DE893F66-CACC-4E45-8A45-F407D5B687A2}">
            <x14:dataBar minLength="0" maxLength="100" border="1" negativeBarBorderColorSameAsPositive="0">
              <x14:cfvo type="autoMin"/>
              <x14:cfvo type="autoMax"/>
              <x14:borderColor rgb="FF638EC6"/>
              <x14:negativeFillColor rgb="FFFF0000"/>
              <x14:negativeBorderColor rgb="FFFF0000"/>
              <x14:axisColor rgb="FF000000"/>
            </x14:dataBar>
          </x14:cfRule>
          <xm:sqref>N38:N41</xm:sqref>
        </x14:conditionalFormatting>
        <x14:conditionalFormatting xmlns:xm="http://schemas.microsoft.com/office/excel/2006/main">
          <x14:cfRule type="dataBar" id="{A4733290-0C30-4641-8245-42721F1596F1}">
            <x14:dataBar minLength="0" maxLength="100">
              <x14:cfvo type="autoMin"/>
              <x14:cfvo type="autoMax"/>
              <x14:negativeFillColor rgb="FFFF0000"/>
              <x14:axisColor rgb="FF000000"/>
            </x14:dataBar>
          </x14:cfRule>
          <x14:cfRule type="dataBar" id="{3689D492-DDE6-4E43-BB9F-369C600A74C7}">
            <x14:dataBar minLength="0" maxLength="100" border="1" negativeBarBorderColorSameAsPositive="0">
              <x14:cfvo type="autoMin"/>
              <x14:cfvo type="autoMax"/>
              <x14:borderColor rgb="FF638EC6"/>
              <x14:negativeFillColor rgb="FFFF0000"/>
              <x14:negativeBorderColor rgb="FFFF0000"/>
              <x14:axisColor rgb="FF000000"/>
            </x14:dataBar>
          </x14:cfRule>
          <xm:sqref>N42:N43</xm:sqref>
        </x14:conditionalFormatting>
      </x14:conditionalFormatting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zoomScalePageLayoutView="90" workbookViewId="0">
      <selection activeCell="E28" sqref="E28"/>
    </sheetView>
  </sheetViews>
  <sheetFormatPr baseColWidth="10" defaultColWidth="9.140625" defaultRowHeight="12.75" x14ac:dyDescent="0.2"/>
  <cols>
    <col min="1" max="1025" width="10.85546875" customWidth="1"/>
  </cols>
  <sheetData/>
  <phoneticPr fontId="22" type="noConversion"/>
  <printOptions horizontalCentered="1" verticalCentered="1"/>
  <pageMargins left="1.1811023622047245" right="1.1811023622047245" top="0.59055118110236227" bottom="0.98425196850393704" header="0.51181102362204722" footer="0.51181102362204722"/>
  <pageSetup scale="80" firstPageNumber="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5"/>
  <sheetViews>
    <sheetView zoomScale="70" zoomScaleNormal="70" zoomScalePageLayoutView="90" workbookViewId="0">
      <selection activeCell="A4" sqref="A4:L4"/>
    </sheetView>
  </sheetViews>
  <sheetFormatPr baseColWidth="10" defaultColWidth="14.85546875" defaultRowHeight="12.75" x14ac:dyDescent="0.2"/>
  <cols>
    <col min="1" max="1" width="19.140625" style="282" customWidth="1"/>
    <col min="2" max="2" width="18.7109375" style="282" bestFit="1" customWidth="1"/>
    <col min="3" max="3" width="16.7109375" style="282" bestFit="1" customWidth="1"/>
    <col min="4" max="4" width="18.28515625" style="282" bestFit="1" customWidth="1"/>
    <col min="5" max="5" width="15.42578125" style="282" bestFit="1" customWidth="1"/>
    <col min="6" max="6" width="18.42578125" style="282" customWidth="1"/>
    <col min="7" max="7" width="18" style="282" customWidth="1"/>
    <col min="8" max="8" width="15.42578125" style="282" bestFit="1" customWidth="1"/>
    <col min="9" max="9" width="18.7109375" style="282" bestFit="1" customWidth="1"/>
    <col min="10" max="10" width="16.7109375" style="282" bestFit="1" customWidth="1"/>
    <col min="11" max="11" width="14.7109375" style="282" bestFit="1" customWidth="1"/>
    <col min="12" max="12" width="18.7109375" style="282" bestFit="1" customWidth="1"/>
    <col min="13" max="16384" width="14.85546875" style="282"/>
  </cols>
  <sheetData>
    <row r="1" spans="1:12" s="36" customFormat="1" ht="15" x14ac:dyDescent="0.2">
      <c r="A1" s="1601" t="s">
        <v>1</v>
      </c>
      <c r="B1" s="1601"/>
      <c r="C1" s="1601"/>
      <c r="D1" s="1601"/>
      <c r="E1" s="1601"/>
      <c r="F1" s="1601"/>
      <c r="G1" s="1601"/>
      <c r="H1" s="1601"/>
      <c r="I1" s="1601"/>
      <c r="J1" s="1601"/>
      <c r="K1" s="1601"/>
      <c r="L1" s="1601"/>
    </row>
    <row r="2" spans="1:12" s="36" customFormat="1" ht="15" x14ac:dyDescent="0.2">
      <c r="A2" s="1601" t="s">
        <v>3568</v>
      </c>
      <c r="B2" s="1601"/>
      <c r="C2" s="1601"/>
      <c r="D2" s="1601"/>
      <c r="E2" s="1601"/>
      <c r="F2" s="1601"/>
      <c r="G2" s="1601"/>
      <c r="H2" s="1601"/>
      <c r="I2" s="1601"/>
      <c r="J2" s="1601"/>
      <c r="K2" s="1601"/>
      <c r="L2" s="1601"/>
    </row>
    <row r="3" spans="1:12" s="36" customFormat="1" ht="15" x14ac:dyDescent="0.2">
      <c r="A3" s="1601" t="s">
        <v>5166</v>
      </c>
      <c r="B3" s="1601"/>
      <c r="C3" s="1601"/>
      <c r="D3" s="1601"/>
      <c r="E3" s="1601"/>
      <c r="F3" s="1601"/>
      <c r="G3" s="1601"/>
      <c r="H3" s="1601"/>
      <c r="I3" s="1601"/>
      <c r="J3" s="1601"/>
      <c r="K3" s="1601"/>
      <c r="L3" s="1601"/>
    </row>
    <row r="4" spans="1:12" s="36" customFormat="1" ht="15" x14ac:dyDescent="0.2">
      <c r="A4" s="1601" t="s">
        <v>3</v>
      </c>
      <c r="B4" s="1601"/>
      <c r="C4" s="1601"/>
      <c r="D4" s="1601"/>
      <c r="E4" s="1601"/>
      <c r="F4" s="1601"/>
      <c r="G4" s="1601"/>
      <c r="H4" s="1601"/>
      <c r="I4" s="1601"/>
      <c r="J4" s="1601"/>
      <c r="K4" s="1601"/>
      <c r="L4" s="1601"/>
    </row>
    <row r="5" spans="1:12" s="36" customFormat="1" ht="14.25" x14ac:dyDescent="0.2">
      <c r="A5" s="51"/>
      <c r="B5" s="51"/>
      <c r="C5" s="51"/>
      <c r="D5" s="51"/>
      <c r="E5" s="51"/>
      <c r="F5" s="51"/>
      <c r="G5" s="51"/>
      <c r="H5" s="51"/>
      <c r="I5" s="51"/>
      <c r="J5" s="51"/>
      <c r="K5" s="51"/>
    </row>
    <row r="6" spans="1:12" s="421" customFormat="1" x14ac:dyDescent="0.2">
      <c r="A6" s="116"/>
      <c r="B6" s="116"/>
      <c r="C6" s="116"/>
      <c r="D6" s="116"/>
      <c r="E6" s="116"/>
      <c r="F6" s="116"/>
      <c r="G6" s="116"/>
      <c r="H6" s="116"/>
      <c r="I6" s="116"/>
      <c r="J6" s="116"/>
      <c r="K6" s="116"/>
    </row>
    <row r="7" spans="1:12" s="1492" customFormat="1" ht="63.75" customHeight="1" x14ac:dyDescent="0.2">
      <c r="A7" s="1490"/>
      <c r="B7" s="1490" t="s">
        <v>5184</v>
      </c>
      <c r="C7" s="1490" t="s">
        <v>3567</v>
      </c>
      <c r="D7" s="1490" t="s">
        <v>128</v>
      </c>
      <c r="E7" s="1490" t="s">
        <v>127</v>
      </c>
      <c r="F7" s="1490" t="s">
        <v>125</v>
      </c>
      <c r="G7" s="1490" t="s">
        <v>126</v>
      </c>
      <c r="H7" s="1491" t="s">
        <v>132</v>
      </c>
      <c r="I7" s="1490" t="s">
        <v>129</v>
      </c>
      <c r="J7" s="1490" t="s">
        <v>130</v>
      </c>
      <c r="K7" s="1490" t="s">
        <v>131</v>
      </c>
      <c r="L7" s="1491" t="s">
        <v>133</v>
      </c>
    </row>
    <row r="8" spans="1:12" s="118" customFormat="1" x14ac:dyDescent="0.2">
      <c r="A8" s="281"/>
      <c r="B8" s="120"/>
      <c r="C8" s="120"/>
      <c r="D8" s="120"/>
      <c r="E8" s="120"/>
      <c r="F8" s="120"/>
      <c r="G8" s="120"/>
      <c r="H8" s="120"/>
      <c r="I8" s="120"/>
      <c r="J8" s="120"/>
      <c r="K8" s="120"/>
      <c r="L8" s="54"/>
    </row>
    <row r="9" spans="1:12" s="123" customFormat="1" ht="25.5" x14ac:dyDescent="0.2">
      <c r="A9" s="360" t="s">
        <v>139</v>
      </c>
      <c r="B9" s="363">
        <v>3669877968.5999999</v>
      </c>
      <c r="C9" s="363">
        <v>0</v>
      </c>
      <c r="D9" s="363">
        <v>69914099611.960007</v>
      </c>
      <c r="E9" s="363">
        <v>740833086.30999994</v>
      </c>
      <c r="F9" s="363">
        <v>-3572539639.6399999</v>
      </c>
      <c r="G9" s="363">
        <v>-7499000</v>
      </c>
      <c r="H9" s="122">
        <v>276978836</v>
      </c>
      <c r="I9" s="363">
        <v>86170547289.369995</v>
      </c>
      <c r="J9" s="363">
        <v>352204563.54000002</v>
      </c>
      <c r="K9" s="122">
        <v>113331840</v>
      </c>
      <c r="L9" s="122">
        <f>SUM(B9:K9)</f>
        <v>157657834556.14001</v>
      </c>
    </row>
    <row r="10" spans="1:12" x14ac:dyDescent="0.2">
      <c r="A10" s="359"/>
      <c r="B10" s="364"/>
      <c r="C10" s="364"/>
      <c r="D10" s="364"/>
      <c r="E10" s="364"/>
      <c r="F10" s="364"/>
      <c r="G10" s="364"/>
      <c r="H10" s="122"/>
      <c r="I10" s="364"/>
      <c r="J10" s="364"/>
      <c r="K10" s="115"/>
      <c r="L10" s="115"/>
    </row>
    <row r="11" spans="1:12" x14ac:dyDescent="0.2">
      <c r="A11" s="359" t="s">
        <v>38</v>
      </c>
      <c r="B11" s="368">
        <v>14258049569.959999</v>
      </c>
      <c r="C11" s="368">
        <v>0</v>
      </c>
      <c r="D11" s="368">
        <v>76358996160.889999</v>
      </c>
      <c r="E11" s="368">
        <v>0</v>
      </c>
      <c r="F11" s="368">
        <v>0</v>
      </c>
      <c r="G11" s="368">
        <v>0</v>
      </c>
      <c r="H11" s="368">
        <v>0</v>
      </c>
      <c r="I11" s="368">
        <v>0</v>
      </c>
      <c r="J11" s="368">
        <v>0</v>
      </c>
      <c r="K11" s="368">
        <v>0</v>
      </c>
      <c r="L11" s="115">
        <f t="shared" ref="L11:L17" si="0">SUM(B11:K11)</f>
        <v>90617045730.850006</v>
      </c>
    </row>
    <row r="12" spans="1:12" ht="25.5" x14ac:dyDescent="0.2">
      <c r="A12" s="359" t="s">
        <v>134</v>
      </c>
      <c r="B12" s="368">
        <f>-B9</f>
        <v>-3669877968.5999999</v>
      </c>
      <c r="C12" s="368">
        <v>0</v>
      </c>
      <c r="D12" s="368">
        <v>0</v>
      </c>
      <c r="E12" s="368">
        <v>-212835746.49000001</v>
      </c>
      <c r="F12" s="368">
        <v>0</v>
      </c>
      <c r="G12" s="368">
        <v>0</v>
      </c>
      <c r="H12" s="368">
        <v>0</v>
      </c>
      <c r="I12" s="368">
        <v>0</v>
      </c>
      <c r="J12" s="368">
        <v>0</v>
      </c>
      <c r="K12" s="368">
        <v>0</v>
      </c>
      <c r="L12" s="115">
        <f t="shared" si="0"/>
        <v>-3882713715.0900002</v>
      </c>
    </row>
    <row r="13" spans="1:12" ht="38.25" x14ac:dyDescent="0.2">
      <c r="A13" s="359" t="s">
        <v>135</v>
      </c>
      <c r="B13" s="368">
        <v>0</v>
      </c>
      <c r="C13" s="368">
        <v>0</v>
      </c>
      <c r="D13" s="368">
        <f>-D9</f>
        <v>-69914099611.960007</v>
      </c>
      <c r="E13" s="368">
        <v>0</v>
      </c>
      <c r="F13" s="368">
        <v>0</v>
      </c>
      <c r="G13" s="368">
        <v>0</v>
      </c>
      <c r="H13" s="368">
        <v>0</v>
      </c>
      <c r="I13" s="368">
        <v>0</v>
      </c>
      <c r="J13" s="368">
        <v>0</v>
      </c>
      <c r="K13" s="368">
        <v>0</v>
      </c>
      <c r="L13" s="115">
        <f t="shared" si="0"/>
        <v>-69914099611.960007</v>
      </c>
    </row>
    <row r="14" spans="1:12" ht="25.5" x14ac:dyDescent="0.2">
      <c r="A14" s="359" t="s">
        <v>140</v>
      </c>
      <c r="B14" s="368">
        <v>0</v>
      </c>
      <c r="C14" s="368">
        <v>0</v>
      </c>
      <c r="D14" s="368"/>
      <c r="E14" s="368">
        <v>44486518.850000001</v>
      </c>
      <c r="F14" s="368">
        <v>0</v>
      </c>
      <c r="G14" s="368">
        <v>0</v>
      </c>
      <c r="H14" s="368">
        <v>0</v>
      </c>
      <c r="I14" s="368">
        <v>0</v>
      </c>
      <c r="J14" s="368">
        <v>0</v>
      </c>
      <c r="K14" s="368">
        <v>0</v>
      </c>
      <c r="L14" s="115">
        <f t="shared" si="0"/>
        <v>44486518.850000001</v>
      </c>
    </row>
    <row r="15" spans="1:12" ht="38.25" x14ac:dyDescent="0.2">
      <c r="A15" s="359" t="s">
        <v>136</v>
      </c>
      <c r="B15" s="368">
        <v>0</v>
      </c>
      <c r="C15" s="368">
        <v>0</v>
      </c>
      <c r="D15" s="368">
        <v>0</v>
      </c>
      <c r="E15" s="368">
        <v>0</v>
      </c>
      <c r="F15" s="368">
        <v>0</v>
      </c>
      <c r="G15" s="368">
        <v>0</v>
      </c>
      <c r="H15" s="369">
        <v>0</v>
      </c>
      <c r="I15" s="368">
        <v>14578794851.24</v>
      </c>
      <c r="J15" s="368">
        <v>0</v>
      </c>
      <c r="K15" s="369">
        <v>0</v>
      </c>
      <c r="L15" s="115">
        <f t="shared" si="0"/>
        <v>14578794851.24</v>
      </c>
    </row>
    <row r="16" spans="1:12" ht="25.5" x14ac:dyDescent="0.2">
      <c r="A16" s="359" t="s">
        <v>137</v>
      </c>
      <c r="B16" s="368">
        <v>0</v>
      </c>
      <c r="C16" s="368">
        <v>0</v>
      </c>
      <c r="D16" s="368">
        <v>0</v>
      </c>
      <c r="E16" s="368">
        <v>-6939401.2800000003</v>
      </c>
      <c r="F16" s="368">
        <v>1896050567.04</v>
      </c>
      <c r="G16" s="368">
        <v>-4700000</v>
      </c>
      <c r="H16" s="369">
        <v>0</v>
      </c>
      <c r="I16" s="368">
        <v>0</v>
      </c>
      <c r="J16" s="368">
        <v>0</v>
      </c>
      <c r="K16" s="369">
        <v>0</v>
      </c>
      <c r="L16" s="115">
        <f t="shared" si="0"/>
        <v>1884411165.76</v>
      </c>
    </row>
    <row r="17" spans="1:12" ht="25.5" x14ac:dyDescent="0.2">
      <c r="A17" s="359" t="s">
        <v>138</v>
      </c>
      <c r="B17" s="368">
        <v>0</v>
      </c>
      <c r="C17" s="368">
        <v>0</v>
      </c>
      <c r="D17" s="368">
        <v>0</v>
      </c>
      <c r="E17" s="368">
        <v>0</v>
      </c>
      <c r="F17" s="368">
        <v>0</v>
      </c>
      <c r="G17" s="368">
        <v>0</v>
      </c>
      <c r="H17" s="369">
        <v>-276978836</v>
      </c>
      <c r="I17" s="368">
        <v>0</v>
      </c>
      <c r="J17" s="368">
        <v>-9235008.8900000006</v>
      </c>
      <c r="K17" s="368">
        <v>6568870</v>
      </c>
      <c r="L17" s="115">
        <f t="shared" si="0"/>
        <v>-279644974.88999999</v>
      </c>
    </row>
    <row r="18" spans="1:12" s="123" customFormat="1" x14ac:dyDescent="0.2">
      <c r="A18" s="365"/>
      <c r="B18" s="370"/>
      <c r="C18" s="370"/>
      <c r="D18" s="370"/>
      <c r="E18" s="366"/>
      <c r="F18" s="370"/>
      <c r="G18" s="366"/>
      <c r="H18" s="370"/>
      <c r="I18" s="370"/>
      <c r="J18" s="370"/>
      <c r="K18" s="370"/>
      <c r="L18" s="125"/>
    </row>
    <row r="19" spans="1:12" s="123" customFormat="1" ht="25.5" x14ac:dyDescent="0.2">
      <c r="A19" s="367" t="s">
        <v>141</v>
      </c>
      <c r="B19" s="371">
        <f>SUM(B9:B18)</f>
        <v>14258049569.959997</v>
      </c>
      <c r="C19" s="371">
        <f>SUM(C9:C18)</f>
        <v>0</v>
      </c>
      <c r="D19" s="371">
        <f>SUM(D9:D18)</f>
        <v>76358996160.889999</v>
      </c>
      <c r="E19" s="371">
        <f>SUM(E9:E17)</f>
        <v>565544457.38999999</v>
      </c>
      <c r="F19" s="371">
        <f>SUM(F9:F18)</f>
        <v>-1676489072.5999999</v>
      </c>
      <c r="G19" s="371">
        <f>SUM(G9:G18)</f>
        <v>-12199000</v>
      </c>
      <c r="H19" s="371">
        <v>0</v>
      </c>
      <c r="I19" s="371">
        <f>SUM(I9:I17)</f>
        <v>100749342140.61</v>
      </c>
      <c r="J19" s="371">
        <f>SUM(J9:J17)</f>
        <v>342969554.65000004</v>
      </c>
      <c r="K19" s="371">
        <f>SUM(K9:K18)</f>
        <v>119900710</v>
      </c>
      <c r="L19" s="372">
        <f>SUM(L9:L17)</f>
        <v>190706114520.89999</v>
      </c>
    </row>
    <row r="20" spans="1:12" s="123" customFormat="1" x14ac:dyDescent="0.2">
      <c r="A20" s="121"/>
      <c r="B20" s="363"/>
      <c r="C20" s="363"/>
      <c r="D20" s="363"/>
      <c r="E20" s="363"/>
      <c r="F20" s="363"/>
      <c r="G20" s="363"/>
      <c r="H20" s="363"/>
      <c r="I20" s="363"/>
      <c r="J20" s="363"/>
      <c r="K20" s="363"/>
      <c r="L20" s="122"/>
    </row>
    <row r="21" spans="1:12" ht="27" customHeight="1" x14ac:dyDescent="0.2">
      <c r="A21" s="362" t="s">
        <v>5188</v>
      </c>
      <c r="B21" s="364">
        <v>12384129128.93</v>
      </c>
      <c r="C21" s="364">
        <v>0</v>
      </c>
      <c r="D21" s="364">
        <v>0</v>
      </c>
      <c r="E21" s="364">
        <v>0</v>
      </c>
      <c r="F21" s="364">
        <v>0</v>
      </c>
      <c r="G21" s="364">
        <v>0</v>
      </c>
      <c r="H21" s="364">
        <v>0</v>
      </c>
      <c r="I21" s="364">
        <v>0</v>
      </c>
      <c r="J21" s="364">
        <v>0</v>
      </c>
      <c r="K21" s="364">
        <v>0</v>
      </c>
      <c r="L21" s="115">
        <f>SUM(B21:K21)</f>
        <v>12384129128.93</v>
      </c>
    </row>
    <row r="22" spans="1:12" ht="38.25" x14ac:dyDescent="0.2">
      <c r="A22" s="362" t="s">
        <v>3566</v>
      </c>
      <c r="B22" s="364">
        <v>0</v>
      </c>
      <c r="C22" s="364">
        <v>90128523502.059998</v>
      </c>
      <c r="D22" s="364">
        <v>0</v>
      </c>
      <c r="E22" s="364">
        <v>0</v>
      </c>
      <c r="F22" s="364">
        <v>0</v>
      </c>
      <c r="G22" s="364">
        <v>0</v>
      </c>
      <c r="H22" s="364">
        <v>0</v>
      </c>
      <c r="I22" s="364">
        <v>0</v>
      </c>
      <c r="J22" s="364">
        <v>0</v>
      </c>
      <c r="K22" s="364">
        <v>0</v>
      </c>
      <c r="L22" s="115">
        <f>SUM(B22:K22)</f>
        <v>90128523502.059998</v>
      </c>
    </row>
    <row r="23" spans="1:12" ht="25.5" x14ac:dyDescent="0.2">
      <c r="A23" s="124" t="s">
        <v>134</v>
      </c>
      <c r="B23" s="364">
        <f>+-B19</f>
        <v>-14258049569.959997</v>
      </c>
      <c r="C23" s="364">
        <v>0</v>
      </c>
      <c r="D23" s="364">
        <v>0</v>
      </c>
      <c r="E23" s="364">
        <f>-E12</f>
        <v>212835746.49000001</v>
      </c>
      <c r="F23" s="364">
        <v>0</v>
      </c>
      <c r="G23" s="364">
        <v>0</v>
      </c>
      <c r="H23" s="364">
        <v>0</v>
      </c>
      <c r="I23" s="364">
        <v>0</v>
      </c>
      <c r="J23" s="364">
        <v>0</v>
      </c>
      <c r="K23" s="364">
        <v>0</v>
      </c>
      <c r="L23" s="115">
        <f t="shared" ref="L23:L28" si="1">SUM(B23:K23)</f>
        <v>-14045213823.469997</v>
      </c>
    </row>
    <row r="24" spans="1:12" ht="38.25" x14ac:dyDescent="0.2">
      <c r="A24" s="359" t="s">
        <v>135</v>
      </c>
      <c r="B24" s="364">
        <v>0</v>
      </c>
      <c r="C24" s="364">
        <v>0</v>
      </c>
      <c r="D24" s="364">
        <f>-D11</f>
        <v>-76358996160.889999</v>
      </c>
      <c r="E24" s="364">
        <v>0</v>
      </c>
      <c r="F24" s="364">
        <v>0</v>
      </c>
      <c r="G24" s="364">
        <v>0</v>
      </c>
      <c r="H24" s="364">
        <v>0</v>
      </c>
      <c r="I24" s="364">
        <v>0</v>
      </c>
      <c r="J24" s="364">
        <v>0</v>
      </c>
      <c r="K24" s="364">
        <v>0</v>
      </c>
      <c r="L24" s="115">
        <f t="shared" si="1"/>
        <v>-76358996160.889999</v>
      </c>
    </row>
    <row r="25" spans="1:12" ht="25.5" x14ac:dyDescent="0.2">
      <c r="A25" s="124" t="s">
        <v>140</v>
      </c>
      <c r="B25" s="364">
        <v>0</v>
      </c>
      <c r="C25" s="364">
        <v>0</v>
      </c>
      <c r="D25" s="364">
        <v>0</v>
      </c>
      <c r="E25" s="364">
        <f>+EST_SIT_FIN_COMP!E101-626006902.41-212835746.49</f>
        <v>-22268507.459999919</v>
      </c>
      <c r="F25" s="364">
        <v>0</v>
      </c>
      <c r="G25" s="364">
        <v>0</v>
      </c>
      <c r="H25" s="364">
        <v>0</v>
      </c>
      <c r="I25" s="364">
        <v>0</v>
      </c>
      <c r="J25" s="364">
        <v>0</v>
      </c>
      <c r="K25" s="364">
        <v>0</v>
      </c>
      <c r="L25" s="115">
        <f t="shared" si="1"/>
        <v>-22268507.459999919</v>
      </c>
    </row>
    <row r="26" spans="1:12" ht="38.25" x14ac:dyDescent="0.2">
      <c r="A26" s="124" t="s">
        <v>136</v>
      </c>
      <c r="B26" s="364">
        <v>0</v>
      </c>
      <c r="C26" s="364">
        <v>0</v>
      </c>
      <c r="D26" s="364">
        <v>0</v>
      </c>
      <c r="E26" s="364">
        <v>0</v>
      </c>
      <c r="F26" s="364">
        <v>0</v>
      </c>
      <c r="G26" s="368">
        <v>0</v>
      </c>
      <c r="H26" s="368">
        <v>0</v>
      </c>
      <c r="I26" s="364">
        <f>+EST_SIT_FIN_COMP!G106-'Cambio-Patrimonio'!I19</f>
        <v>8545570459.1900024</v>
      </c>
      <c r="J26" s="364">
        <v>0</v>
      </c>
      <c r="K26" s="364">
        <v>0</v>
      </c>
      <c r="L26" s="115">
        <f t="shared" si="1"/>
        <v>8545570459.1900024</v>
      </c>
    </row>
    <row r="27" spans="1:12" ht="25.5" x14ac:dyDescent="0.2">
      <c r="A27" s="124" t="s">
        <v>137</v>
      </c>
      <c r="B27" s="364">
        <v>0</v>
      </c>
      <c r="C27" s="364">
        <v>0</v>
      </c>
      <c r="D27" s="364">
        <v>0</v>
      </c>
      <c r="E27" s="364">
        <v>0</v>
      </c>
      <c r="F27" s="364">
        <v>0</v>
      </c>
      <c r="G27" s="364">
        <v>0</v>
      </c>
      <c r="H27" s="364">
        <v>0</v>
      </c>
      <c r="I27" s="364">
        <v>0</v>
      </c>
      <c r="J27" s="364">
        <v>0</v>
      </c>
      <c r="K27" s="364">
        <v>0</v>
      </c>
      <c r="L27" s="115">
        <f t="shared" si="1"/>
        <v>0</v>
      </c>
    </row>
    <row r="28" spans="1:12" ht="25.5" x14ac:dyDescent="0.2">
      <c r="A28" s="124" t="s">
        <v>138</v>
      </c>
      <c r="B28" s="364">
        <v>0</v>
      </c>
      <c r="C28" s="364"/>
      <c r="D28" s="364">
        <v>0</v>
      </c>
      <c r="E28" s="364">
        <v>0</v>
      </c>
      <c r="F28" s="364">
        <v>0</v>
      </c>
      <c r="G28" s="364">
        <v>0</v>
      </c>
      <c r="H28" s="364">
        <v>0</v>
      </c>
      <c r="I28" s="364">
        <v>0</v>
      </c>
      <c r="J28" s="364">
        <v>-13426099.83</v>
      </c>
      <c r="K28" s="364">
        <v>0</v>
      </c>
      <c r="L28" s="115">
        <f t="shared" si="1"/>
        <v>-13426099.83</v>
      </c>
    </row>
    <row r="29" spans="1:12" x14ac:dyDescent="0.2">
      <c r="A29" s="359"/>
      <c r="B29" s="366"/>
      <c r="C29" s="366"/>
      <c r="D29" s="366"/>
      <c r="E29" s="366"/>
      <c r="F29" s="366"/>
      <c r="G29" s="366"/>
      <c r="H29" s="366"/>
      <c r="I29" s="366"/>
      <c r="J29" s="366"/>
      <c r="K29" s="366"/>
      <c r="L29" s="115"/>
    </row>
    <row r="30" spans="1:12" s="123" customFormat="1" ht="26.25" thickBot="1" x14ac:dyDescent="0.25">
      <c r="A30" s="1456" t="s">
        <v>3565</v>
      </c>
      <c r="B30" s="373">
        <f>SUM(B19:B28)</f>
        <v>12384129128.930002</v>
      </c>
      <c r="C30" s="373">
        <f t="shared" ref="C30:K30" si="2">SUM(C19:C28)</f>
        <v>90128523502.059998</v>
      </c>
      <c r="D30" s="373">
        <f t="shared" si="2"/>
        <v>0</v>
      </c>
      <c r="E30" s="373">
        <f t="shared" si="2"/>
        <v>756111696.42000008</v>
      </c>
      <c r="F30" s="373">
        <f t="shared" si="2"/>
        <v>-1676489072.5999999</v>
      </c>
      <c r="G30" s="373">
        <f t="shared" si="2"/>
        <v>-12199000</v>
      </c>
      <c r="H30" s="373">
        <f t="shared" si="2"/>
        <v>0</v>
      </c>
      <c r="I30" s="373">
        <f t="shared" si="2"/>
        <v>109294912599.8</v>
      </c>
      <c r="J30" s="373">
        <f>SUM(J19:J28)</f>
        <v>329543454.82000005</v>
      </c>
      <c r="K30" s="373">
        <f t="shared" si="2"/>
        <v>119900710</v>
      </c>
      <c r="L30" s="373">
        <f>SUM(L19:L28)</f>
        <v>211324433019.43005</v>
      </c>
    </row>
    <row r="31" spans="1:12" ht="13.5" thickTop="1" x14ac:dyDescent="0.2">
      <c r="A31" s="361"/>
      <c r="B31" s="374"/>
      <c r="C31" s="374"/>
      <c r="D31" s="374"/>
      <c r="E31" s="374"/>
      <c r="F31" s="374"/>
      <c r="G31" s="374"/>
      <c r="H31" s="374"/>
      <c r="I31" s="374"/>
      <c r="J31" s="374"/>
      <c r="K31" s="374"/>
      <c r="L31" s="117"/>
    </row>
    <row r="32" spans="1:12" ht="14.25" x14ac:dyDescent="0.2">
      <c r="A32" s="124"/>
      <c r="B32" s="375"/>
      <c r="C32" s="375"/>
      <c r="D32" s="375"/>
      <c r="E32" s="375"/>
      <c r="F32" s="376"/>
      <c r="G32" s="377"/>
      <c r="J32" s="376"/>
      <c r="K32" s="376"/>
      <c r="L32" s="30"/>
    </row>
    <row r="33" spans="2:11" s="115" customFormat="1" x14ac:dyDescent="0.2">
      <c r="B33" s="375"/>
      <c r="C33" s="375"/>
      <c r="D33" s="375"/>
      <c r="E33" s="375"/>
      <c r="F33" s="378"/>
      <c r="G33" s="379"/>
      <c r="I33" s="135"/>
    </row>
    <row r="34" spans="2:11" s="115" customFormat="1" x14ac:dyDescent="0.2">
      <c r="B34" s="375"/>
      <c r="C34" s="375"/>
      <c r="D34" s="375"/>
      <c r="E34" s="375"/>
      <c r="F34" s="378"/>
      <c r="G34" s="379"/>
      <c r="J34" s="375"/>
      <c r="K34" s="375"/>
    </row>
    <row r="35" spans="2:11" x14ac:dyDescent="0.2">
      <c r="B35" s="115"/>
      <c r="C35" s="115"/>
      <c r="D35" s="115"/>
      <c r="E35" s="115"/>
      <c r="G35" s="115"/>
    </row>
    <row r="36" spans="2:11" x14ac:dyDescent="0.2">
      <c r="G36" s="115"/>
    </row>
    <row r="37" spans="2:11" x14ac:dyDescent="0.2">
      <c r="G37" s="115"/>
    </row>
    <row r="38" spans="2:11" x14ac:dyDescent="0.2">
      <c r="G38" s="115"/>
    </row>
    <row r="39" spans="2:11" x14ac:dyDescent="0.2">
      <c r="G39" s="115"/>
    </row>
    <row r="40" spans="2:11" x14ac:dyDescent="0.2">
      <c r="G40" s="115"/>
    </row>
    <row r="41" spans="2:11" x14ac:dyDescent="0.2">
      <c r="G41" s="115"/>
    </row>
    <row r="42" spans="2:11" x14ac:dyDescent="0.2">
      <c r="G42" s="115"/>
    </row>
    <row r="43" spans="2:11" x14ac:dyDescent="0.2">
      <c r="G43" s="115"/>
    </row>
    <row r="44" spans="2:11" x14ac:dyDescent="0.2">
      <c r="G44" s="115"/>
    </row>
    <row r="45" spans="2:11" x14ac:dyDescent="0.2">
      <c r="G45" s="115"/>
    </row>
  </sheetData>
  <mergeCells count="4">
    <mergeCell ref="A4:L4"/>
    <mergeCell ref="A1:L1"/>
    <mergeCell ref="A2:L2"/>
    <mergeCell ref="A3:L3"/>
  </mergeCells>
  <printOptions horizontalCentered="1" verticalCentered="1"/>
  <pageMargins left="0.19685039370078741" right="0.19685039370078741" top="0.78740157480314965" bottom="0.78740157480314965" header="0.51181102362204722" footer="0.59055118110236227"/>
  <pageSetup scale="65" firstPageNumber="0" orientation="landscape" r:id="rId1"/>
  <headerFooter>
    <oddFooter>&amp;C&amp;P</oddFooter>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F473"/>
  <sheetViews>
    <sheetView zoomScale="90" zoomScaleNormal="90" zoomScalePageLayoutView="90" workbookViewId="0">
      <selection activeCell="A145" sqref="A145:XFD145"/>
    </sheetView>
  </sheetViews>
  <sheetFormatPr baseColWidth="10" defaultColWidth="11.42578125" defaultRowHeight="12.75" x14ac:dyDescent="0.2"/>
  <cols>
    <col min="1" max="1" width="2.85546875" style="152" customWidth="1"/>
    <col min="2" max="4" width="11.42578125" style="152" bestFit="1" customWidth="1"/>
    <col min="5" max="5" width="37.42578125" style="152" customWidth="1"/>
    <col min="6" max="6" width="11.42578125" style="152" bestFit="1" customWidth="1"/>
    <col min="7" max="7" width="18.42578125" style="152" bestFit="1" customWidth="1"/>
    <col min="8" max="8" width="27.140625" style="152" customWidth="1"/>
    <col min="9" max="9" width="20.42578125" style="152" customWidth="1"/>
    <col min="10" max="10" width="24.42578125" style="1300" customWidth="1"/>
    <col min="11" max="11" width="15.7109375" style="152" customWidth="1"/>
    <col min="12" max="12" width="11.42578125" style="152"/>
    <col min="13" max="13" width="14.85546875" style="152" bestFit="1" customWidth="1"/>
    <col min="14" max="16384" width="11.42578125" style="152"/>
  </cols>
  <sheetData>
    <row r="1" spans="1:17" x14ac:dyDescent="0.2">
      <c r="A1" s="1761" t="s">
        <v>3336</v>
      </c>
      <c r="B1" s="1761"/>
      <c r="C1" s="1761"/>
      <c r="D1" s="1761"/>
      <c r="E1" s="1761"/>
      <c r="F1" s="1761"/>
      <c r="G1" s="1761"/>
      <c r="H1" s="1761"/>
      <c r="I1" s="1761"/>
      <c r="J1" s="1761"/>
      <c r="K1" s="1761"/>
    </row>
    <row r="2" spans="1:17" x14ac:dyDescent="0.2">
      <c r="A2" s="1761"/>
      <c r="B2" s="1761"/>
      <c r="C2" s="1761"/>
      <c r="D2" s="1761"/>
      <c r="E2" s="1761"/>
      <c r="F2" s="1761"/>
      <c r="G2" s="1761"/>
      <c r="H2" s="1761"/>
      <c r="I2" s="1761"/>
      <c r="J2" s="1761"/>
      <c r="K2" s="1761"/>
    </row>
    <row r="3" spans="1:17" x14ac:dyDescent="0.2">
      <c r="A3" s="1761"/>
      <c r="B3" s="1761"/>
      <c r="C3" s="1761"/>
      <c r="D3" s="1761"/>
      <c r="E3" s="1761"/>
      <c r="F3" s="1761"/>
      <c r="G3" s="1761"/>
      <c r="H3" s="1761"/>
      <c r="I3" s="1761"/>
      <c r="J3" s="1761"/>
      <c r="K3" s="1761"/>
    </row>
    <row r="4" spans="1:17" s="1232" customFormat="1" ht="16.5" x14ac:dyDescent="0.2">
      <c r="E4" s="1233"/>
      <c r="F4" s="1233"/>
      <c r="J4" s="1234"/>
    </row>
    <row r="5" spans="1:17" s="1232" customFormat="1" ht="16.5" x14ac:dyDescent="0.2">
      <c r="A5" s="1235" t="s">
        <v>5018</v>
      </c>
      <c r="B5" s="1235"/>
      <c r="C5" s="1235"/>
      <c r="D5" s="1235"/>
      <c r="E5" s="1235"/>
      <c r="F5" s="1236"/>
      <c r="G5" s="1237"/>
      <c r="H5" s="1236"/>
      <c r="J5" s="1234"/>
    </row>
    <row r="6" spans="1:17" s="1232" customFormat="1" ht="16.5" x14ac:dyDescent="0.2">
      <c r="A6" s="1238" t="s">
        <v>4924</v>
      </c>
      <c r="B6" s="1238"/>
      <c r="C6" s="1238"/>
      <c r="D6" s="1238"/>
      <c r="E6" s="1233"/>
      <c r="F6" s="1239"/>
      <c r="J6" s="1234"/>
    </row>
    <row r="7" spans="1:17" s="1232" customFormat="1" ht="16.5" x14ac:dyDescent="0.2">
      <c r="A7" s="1238"/>
      <c r="B7" s="1238"/>
      <c r="C7" s="1238"/>
      <c r="D7" s="1238"/>
      <c r="E7" s="1233"/>
      <c r="F7" s="1239"/>
      <c r="J7" s="1234"/>
    </row>
    <row r="8" spans="1:17" s="1232" customFormat="1" ht="66" x14ac:dyDescent="0.2">
      <c r="A8" s="1240" t="s">
        <v>2964</v>
      </c>
      <c r="B8" s="1240" t="s">
        <v>3217</v>
      </c>
      <c r="C8" s="1240" t="s">
        <v>2966</v>
      </c>
      <c r="D8" s="1240" t="s">
        <v>3036</v>
      </c>
      <c r="E8" s="1240" t="s">
        <v>3037</v>
      </c>
      <c r="F8" s="1240" t="s">
        <v>3218</v>
      </c>
      <c r="G8" s="1240" t="s">
        <v>3096</v>
      </c>
      <c r="H8" s="1240" t="s">
        <v>3040</v>
      </c>
      <c r="I8" s="1240" t="s">
        <v>3107</v>
      </c>
      <c r="J8" s="1240" t="s">
        <v>3045</v>
      </c>
      <c r="K8" s="1240" t="s">
        <v>3221</v>
      </c>
    </row>
    <row r="9" spans="1:17" s="1236" customFormat="1" ht="66" x14ac:dyDescent="0.2">
      <c r="A9" s="1241">
        <v>1</v>
      </c>
      <c r="B9" s="1242">
        <v>935</v>
      </c>
      <c r="C9" s="1241"/>
      <c r="D9" s="1242">
        <v>2015</v>
      </c>
      <c r="E9" s="1243" t="s">
        <v>3070</v>
      </c>
      <c r="F9" s="1241">
        <v>250</v>
      </c>
      <c r="G9" s="1244" t="s">
        <v>2987</v>
      </c>
      <c r="H9" s="1245" t="s">
        <v>3071</v>
      </c>
      <c r="I9" s="1246">
        <v>146426279.31</v>
      </c>
      <c r="J9" s="1247" t="s">
        <v>5019</v>
      </c>
      <c r="K9" s="1248">
        <v>2018</v>
      </c>
    </row>
    <row r="10" spans="1:17" s="1236" customFormat="1" ht="33" x14ac:dyDescent="0.2">
      <c r="A10" s="1241">
        <v>2</v>
      </c>
      <c r="B10" s="1241">
        <v>972</v>
      </c>
      <c r="C10" s="1241"/>
      <c r="D10" s="1241">
        <v>2016</v>
      </c>
      <c r="E10" s="1243" t="s">
        <v>3130</v>
      </c>
      <c r="F10" s="1241" t="s">
        <v>3003</v>
      </c>
      <c r="G10" s="1244" t="s">
        <v>2987</v>
      </c>
      <c r="H10" s="1249" t="s">
        <v>3131</v>
      </c>
      <c r="I10" s="1250">
        <v>194436906.19</v>
      </c>
      <c r="J10" s="1247"/>
      <c r="K10" s="1248">
        <v>2018</v>
      </c>
    </row>
    <row r="11" spans="1:17" s="1232" customFormat="1" ht="16.5" x14ac:dyDescent="0.2">
      <c r="A11" s="1251"/>
      <c r="B11" s="1251"/>
      <c r="C11" s="1251"/>
      <c r="D11" s="1251"/>
      <c r="E11" s="1252" t="s">
        <v>3029</v>
      </c>
      <c r="F11" s="1253">
        <f>SUM(F9:F10)</f>
        <v>250</v>
      </c>
      <c r="G11" s="1254"/>
      <c r="H11" s="1252" t="s">
        <v>3029</v>
      </c>
      <c r="I11" s="1255">
        <f>SUM(I9:I10)</f>
        <v>340863185.5</v>
      </c>
      <c r="J11" s="1256"/>
      <c r="K11" s="1254"/>
    </row>
    <row r="12" spans="1:17" s="1232" customFormat="1" ht="16.5" x14ac:dyDescent="0.2">
      <c r="A12" s="1238"/>
      <c r="B12" s="1238"/>
      <c r="C12" s="1238"/>
      <c r="D12" s="1238"/>
      <c r="E12" s="1233"/>
      <c r="F12" s="1239"/>
      <c r="J12" s="1234"/>
    </row>
    <row r="13" spans="1:17" s="1232" customFormat="1" ht="16.5" x14ac:dyDescent="0.2">
      <c r="A13" s="1235" t="s">
        <v>3344</v>
      </c>
      <c r="B13" s="1235"/>
      <c r="C13" s="1257"/>
      <c r="D13" s="1257"/>
      <c r="E13" s="1257"/>
      <c r="F13" s="1235"/>
      <c r="G13" s="1236"/>
      <c r="H13" s="1258"/>
      <c r="I13" s="1259"/>
      <c r="J13" s="1259"/>
      <c r="K13" s="1259"/>
    </row>
    <row r="14" spans="1:17" s="1232" customFormat="1" ht="16.5" x14ac:dyDescent="0.2">
      <c r="A14" s="1258"/>
      <c r="B14" s="1258"/>
      <c r="C14" s="1258"/>
      <c r="D14" s="1258"/>
      <c r="E14" s="1258"/>
      <c r="F14" s="1258"/>
      <c r="G14" s="1236"/>
      <c r="H14" s="1258"/>
      <c r="I14" s="1259"/>
      <c r="J14" s="1259"/>
      <c r="K14" s="1259"/>
    </row>
    <row r="15" spans="1:17" s="1232" customFormat="1" ht="66" x14ac:dyDescent="0.2">
      <c r="A15" s="1240" t="s">
        <v>2964</v>
      </c>
      <c r="B15" s="1240" t="s">
        <v>3217</v>
      </c>
      <c r="C15" s="1240" t="s">
        <v>2966</v>
      </c>
      <c r="D15" s="1240" t="s">
        <v>3036</v>
      </c>
      <c r="E15" s="1240" t="s">
        <v>3037</v>
      </c>
      <c r="F15" s="1240" t="s">
        <v>3218</v>
      </c>
      <c r="G15" s="1240" t="s">
        <v>3096</v>
      </c>
      <c r="H15" s="1240" t="s">
        <v>3040</v>
      </c>
      <c r="I15" s="1240" t="s">
        <v>3107</v>
      </c>
      <c r="J15" s="1240" t="s">
        <v>3045</v>
      </c>
      <c r="K15" s="1240" t="s">
        <v>3221</v>
      </c>
    </row>
    <row r="16" spans="1:17" s="1236" customFormat="1" ht="33" x14ac:dyDescent="0.2">
      <c r="A16" s="1241">
        <v>1</v>
      </c>
      <c r="B16" s="1241">
        <v>973</v>
      </c>
      <c r="C16" s="1260" t="s">
        <v>3320</v>
      </c>
      <c r="D16" s="1241">
        <v>2015</v>
      </c>
      <c r="E16" s="1243" t="s">
        <v>3325</v>
      </c>
      <c r="F16" s="1241">
        <v>2000</v>
      </c>
      <c r="G16" s="1241" t="s">
        <v>3099</v>
      </c>
      <c r="H16" s="1241" t="s">
        <v>3326</v>
      </c>
      <c r="I16" s="1261">
        <v>281016.46000000002</v>
      </c>
      <c r="J16" s="1261"/>
      <c r="K16" s="1248">
        <v>2018</v>
      </c>
      <c r="L16" s="1232"/>
      <c r="M16" s="1232"/>
      <c r="N16" s="1232"/>
      <c r="O16" s="1232"/>
      <c r="P16" s="1232"/>
      <c r="Q16" s="1232"/>
    </row>
    <row r="17" spans="1:17" s="1232" customFormat="1" ht="16.5" x14ac:dyDescent="0.2">
      <c r="A17" s="1241"/>
      <c r="B17" s="1241"/>
      <c r="C17" s="1262"/>
      <c r="D17" s="1263"/>
      <c r="E17" s="1252" t="s">
        <v>3029</v>
      </c>
      <c r="F17" s="1253">
        <f>SUM(F16:F16)</f>
        <v>2000</v>
      </c>
      <c r="G17" s="1254"/>
      <c r="H17" s="1252" t="s">
        <v>3029</v>
      </c>
      <c r="I17" s="1255">
        <f>SUM(I16:I16)</f>
        <v>281016.46000000002</v>
      </c>
      <c r="J17" s="1246"/>
      <c r="K17" s="1248"/>
    </row>
    <row r="18" spans="1:17" s="1232" customFormat="1" ht="16.5" x14ac:dyDescent="0.2">
      <c r="A18" s="1264"/>
      <c r="B18" s="1264"/>
      <c r="C18" s="1265"/>
      <c r="D18" s="1266"/>
      <c r="E18" s="1267"/>
      <c r="F18" s="1267"/>
      <c r="G18" s="1267"/>
      <c r="H18" s="1267"/>
      <c r="I18" s="1267"/>
      <c r="J18" s="1268"/>
      <c r="K18" s="1267"/>
    </row>
    <row r="19" spans="1:17" s="1232" customFormat="1" ht="16.5" x14ac:dyDescent="0.2"/>
    <row r="20" spans="1:17" s="1232" customFormat="1" ht="16.5" x14ac:dyDescent="0.2">
      <c r="A20" s="1235" t="s">
        <v>3347</v>
      </c>
      <c r="B20" s="1235"/>
      <c r="C20" s="1257"/>
      <c r="D20" s="1257"/>
      <c r="E20" s="1257"/>
      <c r="F20" s="1235"/>
      <c r="G20" s="1236"/>
      <c r="H20" s="1258"/>
      <c r="I20" s="1259"/>
      <c r="J20" s="1259"/>
      <c r="K20" s="1259"/>
    </row>
    <row r="21" spans="1:17" s="1232" customFormat="1" ht="16.5" x14ac:dyDescent="0.2">
      <c r="A21" s="1264"/>
      <c r="B21" s="1264"/>
      <c r="C21" s="1265"/>
      <c r="D21" s="1266"/>
      <c r="E21" s="1237"/>
      <c r="F21" s="1264"/>
      <c r="G21" s="1264"/>
      <c r="H21" s="1269"/>
      <c r="I21" s="1268"/>
      <c r="J21" s="1268"/>
      <c r="K21" s="1267"/>
    </row>
    <row r="22" spans="1:17" s="1232" customFormat="1" ht="66" x14ac:dyDescent="0.2">
      <c r="A22" s="1240" t="s">
        <v>2964</v>
      </c>
      <c r="B22" s="1240" t="s">
        <v>3217</v>
      </c>
      <c r="C22" s="1240" t="s">
        <v>2966</v>
      </c>
      <c r="D22" s="1240" t="s">
        <v>3036</v>
      </c>
      <c r="E22" s="1240" t="s">
        <v>3037</v>
      </c>
      <c r="F22" s="1240" t="s">
        <v>3218</v>
      </c>
      <c r="G22" s="1240" t="s">
        <v>3096</v>
      </c>
      <c r="H22" s="1240" t="s">
        <v>3040</v>
      </c>
      <c r="I22" s="1240" t="s">
        <v>3107</v>
      </c>
      <c r="J22" s="1240" t="s">
        <v>3045</v>
      </c>
      <c r="K22" s="1240" t="s">
        <v>3221</v>
      </c>
    </row>
    <row r="23" spans="1:17" s="1236" customFormat="1" ht="33" x14ac:dyDescent="0.2">
      <c r="A23" s="1241">
        <v>1</v>
      </c>
      <c r="B23" s="1241">
        <v>973</v>
      </c>
      <c r="C23" s="1241">
        <v>965</v>
      </c>
      <c r="D23" s="1241">
        <v>2014</v>
      </c>
      <c r="E23" s="1243" t="s">
        <v>3207</v>
      </c>
      <c r="F23" s="1241">
        <v>6888.17</v>
      </c>
      <c r="G23" s="1244" t="s">
        <v>3208</v>
      </c>
      <c r="H23" s="1241" t="s">
        <v>3209</v>
      </c>
      <c r="I23" s="1270">
        <v>3524245452</v>
      </c>
      <c r="J23" s="1271" t="s">
        <v>5020</v>
      </c>
      <c r="K23" s="1248">
        <v>2018</v>
      </c>
      <c r="L23" s="1232"/>
      <c r="M23" s="1232"/>
      <c r="N23" s="1232"/>
      <c r="O23" s="1232"/>
      <c r="P23" s="1232"/>
      <c r="Q23" s="1232"/>
    </row>
    <row r="24" spans="1:17" s="1236" customFormat="1" ht="33" x14ac:dyDescent="0.2">
      <c r="A24" s="1241">
        <v>2</v>
      </c>
      <c r="B24" s="1241">
        <v>973</v>
      </c>
      <c r="C24" s="1241">
        <v>965</v>
      </c>
      <c r="D24" s="1241"/>
      <c r="E24" s="1272" t="s">
        <v>3211</v>
      </c>
      <c r="F24" s="1241">
        <v>3630.91</v>
      </c>
      <c r="G24" s="1241" t="s">
        <v>3208</v>
      </c>
      <c r="H24" s="1241" t="s">
        <v>3212</v>
      </c>
      <c r="I24" s="1270">
        <v>1953347336.6199999</v>
      </c>
      <c r="J24" s="1271" t="s">
        <v>5020</v>
      </c>
      <c r="K24" s="1248">
        <v>2018</v>
      </c>
      <c r="L24" s="1232"/>
      <c r="M24" s="1232"/>
      <c r="N24" s="1232"/>
      <c r="O24" s="1232"/>
      <c r="P24" s="1232"/>
      <c r="Q24" s="1232"/>
    </row>
    <row r="25" spans="1:17" s="1275" customFormat="1" ht="33" x14ac:dyDescent="0.2">
      <c r="A25" s="1241">
        <v>3</v>
      </c>
      <c r="B25" s="1242">
        <v>973</v>
      </c>
      <c r="C25" s="1242">
        <v>965</v>
      </c>
      <c r="D25" s="1242">
        <v>2014</v>
      </c>
      <c r="E25" s="1273" t="s">
        <v>3213</v>
      </c>
      <c r="F25" s="1242">
        <v>31571.72</v>
      </c>
      <c r="G25" s="1274" t="s">
        <v>3208</v>
      </c>
      <c r="H25" s="1242" t="s">
        <v>3210</v>
      </c>
      <c r="I25" s="1270">
        <v>17125000000</v>
      </c>
      <c r="J25" s="1271" t="s">
        <v>5020</v>
      </c>
      <c r="K25" s="1248">
        <v>2018</v>
      </c>
      <c r="L25" s="1232"/>
      <c r="M25" s="1232"/>
      <c r="N25" s="1232"/>
      <c r="O25" s="1232"/>
      <c r="P25" s="1232"/>
      <c r="Q25" s="1232"/>
    </row>
    <row r="26" spans="1:17" s="1236" customFormat="1" ht="33" x14ac:dyDescent="0.2">
      <c r="A26" s="1241">
        <v>4</v>
      </c>
      <c r="B26" s="1241">
        <v>973</v>
      </c>
      <c r="C26" s="1241">
        <v>965</v>
      </c>
      <c r="D26" s="1241">
        <v>2014</v>
      </c>
      <c r="E26" s="1243" t="s">
        <v>3214</v>
      </c>
      <c r="F26" s="1241">
        <v>2312.41</v>
      </c>
      <c r="G26" s="1244" t="s">
        <v>3208</v>
      </c>
      <c r="H26" s="1241" t="s">
        <v>3210</v>
      </c>
      <c r="I26" s="1270">
        <v>3547777777</v>
      </c>
      <c r="J26" s="1271" t="s">
        <v>5020</v>
      </c>
      <c r="K26" s="1248">
        <v>2018</v>
      </c>
      <c r="L26" s="1232"/>
      <c r="M26" s="1232"/>
      <c r="N26" s="1232"/>
      <c r="O26" s="1232"/>
      <c r="P26" s="1232"/>
      <c r="Q26" s="1232"/>
    </row>
    <row r="27" spans="1:17" s="1232" customFormat="1" ht="16.5" x14ac:dyDescent="0.2">
      <c r="A27" s="1251"/>
      <c r="B27" s="1251"/>
      <c r="C27" s="1251"/>
      <c r="D27" s="1251"/>
      <c r="E27" s="1252" t="s">
        <v>3029</v>
      </c>
      <c r="F27" s="1276">
        <f>SUM(F23:F26)</f>
        <v>44403.210000000006</v>
      </c>
      <c r="G27" s="1254"/>
      <c r="H27" s="1252" t="s">
        <v>3029</v>
      </c>
      <c r="I27" s="1255">
        <f>SUM(I23:I26)</f>
        <v>26150370565.619999</v>
      </c>
      <c r="J27" s="1256"/>
      <c r="K27" s="1254"/>
    </row>
    <row r="28" spans="1:17" s="1232" customFormat="1" ht="16.5" x14ac:dyDescent="0.2">
      <c r="A28" s="1238"/>
      <c r="B28" s="1238"/>
      <c r="C28" s="1238"/>
      <c r="D28" s="1238"/>
      <c r="E28" s="1233"/>
      <c r="F28" s="1239"/>
      <c r="J28" s="1234"/>
    </row>
    <row r="29" spans="1:17" s="1232" customFormat="1" ht="16.5" x14ac:dyDescent="0.2">
      <c r="A29" s="1238"/>
      <c r="B29" s="1238"/>
      <c r="C29" s="1238"/>
      <c r="D29" s="1238"/>
      <c r="E29" s="1233"/>
      <c r="F29" s="1239"/>
      <c r="J29" s="1234"/>
    </row>
    <row r="30" spans="1:17" s="1232" customFormat="1" ht="16.5" x14ac:dyDescent="0.2">
      <c r="A30" s="1238"/>
      <c r="B30" s="1238"/>
      <c r="C30" s="1238"/>
      <c r="D30" s="1238"/>
      <c r="E30" s="1233"/>
      <c r="F30" s="1239"/>
      <c r="J30" s="1234"/>
    </row>
    <row r="31" spans="1:17" s="1232" customFormat="1" ht="16.5" x14ac:dyDescent="0.2">
      <c r="A31" s="1238"/>
      <c r="B31" s="1238"/>
      <c r="C31" s="1238"/>
      <c r="D31" s="1238"/>
      <c r="E31" s="1233"/>
      <c r="F31" s="1239"/>
      <c r="J31" s="1234"/>
    </row>
    <row r="32" spans="1:17" s="1232" customFormat="1" ht="16.5" x14ac:dyDescent="0.2">
      <c r="A32" s="1238"/>
      <c r="B32" s="1238"/>
      <c r="C32" s="1238"/>
      <c r="D32" s="1238"/>
      <c r="E32" s="1233"/>
      <c r="F32" s="1239"/>
      <c r="J32" s="1234"/>
    </row>
    <row r="33" spans="1:18" s="1232" customFormat="1" ht="15.75" customHeight="1" x14ac:dyDescent="0.2">
      <c r="A33" s="1238"/>
      <c r="B33" s="1238"/>
      <c r="C33" s="1238"/>
      <c r="D33" s="1238"/>
      <c r="E33" s="1233"/>
      <c r="F33" s="1239"/>
      <c r="J33" s="1234"/>
    </row>
    <row r="34" spans="1:18" s="1232" customFormat="1" ht="16.5" x14ac:dyDescent="0.2">
      <c r="A34" s="1238"/>
      <c r="B34" s="1238"/>
      <c r="C34" s="1238"/>
      <c r="D34" s="1238"/>
      <c r="E34" s="1233"/>
      <c r="F34" s="1239"/>
      <c r="J34" s="1234"/>
    </row>
    <row r="35" spans="1:18" s="1232" customFormat="1" ht="16.5" x14ac:dyDescent="0.2">
      <c r="A35" s="1238"/>
      <c r="B35" s="1238"/>
      <c r="C35" s="1238"/>
      <c r="D35" s="1238"/>
      <c r="E35" s="1233"/>
      <c r="F35" s="1239"/>
      <c r="J35" s="1234"/>
    </row>
    <row r="36" spans="1:18" s="1232" customFormat="1" ht="16.5" x14ac:dyDescent="0.2">
      <c r="A36" s="1235" t="s">
        <v>5021</v>
      </c>
      <c r="B36" s="1235"/>
      <c r="C36" s="1235"/>
      <c r="D36" s="1235"/>
      <c r="E36" s="1235"/>
      <c r="F36" s="1236"/>
      <c r="G36" s="1237"/>
      <c r="H36" s="1236"/>
      <c r="J36" s="1234"/>
    </row>
    <row r="37" spans="1:18" s="1232" customFormat="1" ht="16.5" x14ac:dyDescent="0.2">
      <c r="A37" s="1238"/>
      <c r="B37" s="1238"/>
      <c r="C37" s="1238"/>
      <c r="D37" s="1238"/>
      <c r="E37" s="1233"/>
      <c r="F37" s="1239"/>
      <c r="J37" s="1234"/>
    </row>
    <row r="38" spans="1:18" s="1232" customFormat="1" ht="66" x14ac:dyDescent="0.2">
      <c r="A38" s="1240" t="s">
        <v>2964</v>
      </c>
      <c r="B38" s="1240" t="s">
        <v>3217</v>
      </c>
      <c r="C38" s="1240" t="s">
        <v>2966</v>
      </c>
      <c r="D38" s="1240" t="s">
        <v>3036</v>
      </c>
      <c r="E38" s="1240" t="s">
        <v>3037</v>
      </c>
      <c r="F38" s="1240" t="s">
        <v>3218</v>
      </c>
      <c r="G38" s="1240" t="s">
        <v>3096</v>
      </c>
      <c r="H38" s="1240" t="s">
        <v>3040</v>
      </c>
      <c r="I38" s="1240" t="s">
        <v>3107</v>
      </c>
      <c r="J38" s="1240" t="s">
        <v>3045</v>
      </c>
      <c r="K38" s="1240" t="s">
        <v>3221</v>
      </c>
    </row>
    <row r="39" spans="1:18" s="1236" customFormat="1" ht="16.5" x14ac:dyDescent="0.2">
      <c r="A39" s="1242">
        <v>1</v>
      </c>
      <c r="B39" s="1242">
        <v>945</v>
      </c>
      <c r="C39" s="1243"/>
      <c r="D39" s="1242">
        <v>2015</v>
      </c>
      <c r="E39" s="1243" t="s">
        <v>3337</v>
      </c>
      <c r="F39" s="1241">
        <v>1000</v>
      </c>
      <c r="G39" s="1244" t="s">
        <v>2987</v>
      </c>
      <c r="H39" s="1277" t="s">
        <v>3338</v>
      </c>
      <c r="I39" s="1278">
        <v>57911657</v>
      </c>
      <c r="J39" s="1271" t="s">
        <v>3339</v>
      </c>
      <c r="K39" s="1248">
        <v>2017</v>
      </c>
    </row>
    <row r="40" spans="1:18" s="1236" customFormat="1" ht="49.5" x14ac:dyDescent="0.2">
      <c r="A40" s="1241">
        <v>2</v>
      </c>
      <c r="B40" s="1241">
        <v>932</v>
      </c>
      <c r="C40" s="1243"/>
      <c r="D40" s="1263">
        <v>2014</v>
      </c>
      <c r="E40" s="1243" t="s">
        <v>3242</v>
      </c>
      <c r="F40" s="1241">
        <v>1800</v>
      </c>
      <c r="G40" s="1241" t="s">
        <v>2987</v>
      </c>
      <c r="H40" s="1249" t="s">
        <v>3243</v>
      </c>
      <c r="I40" s="1271">
        <v>300123976.52000004</v>
      </c>
      <c r="J40" s="1271" t="s">
        <v>3343</v>
      </c>
      <c r="K40" s="1248">
        <v>2017</v>
      </c>
      <c r="L40" s="1232"/>
      <c r="M40" s="1232"/>
      <c r="N40" s="1232"/>
      <c r="O40" s="1232"/>
      <c r="P40" s="1232"/>
      <c r="Q40" s="1232"/>
      <c r="R40" s="1232"/>
    </row>
    <row r="41" spans="1:18" s="1236" customFormat="1" ht="33" x14ac:dyDescent="0.2">
      <c r="A41" s="1242">
        <v>3</v>
      </c>
      <c r="B41" s="1241">
        <v>973</v>
      </c>
      <c r="C41" s="1262">
        <v>1011</v>
      </c>
      <c r="D41" s="1263">
        <v>2014</v>
      </c>
      <c r="E41" s="1243" t="s">
        <v>3340</v>
      </c>
      <c r="F41" s="1241">
        <v>50</v>
      </c>
      <c r="G41" s="1241" t="s">
        <v>2987</v>
      </c>
      <c r="H41" s="1249" t="s">
        <v>3243</v>
      </c>
      <c r="I41" s="1246">
        <v>40986449.280000001</v>
      </c>
      <c r="J41" s="1246" t="s">
        <v>3339</v>
      </c>
      <c r="K41" s="1248">
        <v>2017</v>
      </c>
    </row>
    <row r="42" spans="1:18" s="1236" customFormat="1" ht="33" x14ac:dyDescent="0.2">
      <c r="A42" s="1241">
        <v>4</v>
      </c>
      <c r="B42" s="1241">
        <v>996</v>
      </c>
      <c r="C42" s="1260"/>
      <c r="D42" s="1279">
        <v>2015</v>
      </c>
      <c r="E42" s="1243" t="s">
        <v>3341</v>
      </c>
      <c r="F42" s="1241">
        <v>50</v>
      </c>
      <c r="G42" s="1241" t="s">
        <v>3025</v>
      </c>
      <c r="H42" s="1277" t="s">
        <v>3342</v>
      </c>
      <c r="I42" s="1246">
        <v>41093866.040000007</v>
      </c>
      <c r="J42" s="1271" t="s">
        <v>3343</v>
      </c>
      <c r="K42" s="1248">
        <v>2017</v>
      </c>
    </row>
    <row r="43" spans="1:18" s="1236" customFormat="1" ht="16.5" x14ac:dyDescent="0.2">
      <c r="A43" s="1242">
        <v>5</v>
      </c>
      <c r="B43" s="1280">
        <v>973</v>
      </c>
      <c r="C43" s="1260" t="s">
        <v>3279</v>
      </c>
      <c r="D43" s="1279" t="s">
        <v>3133</v>
      </c>
      <c r="E43" s="1243" t="s">
        <v>3280</v>
      </c>
      <c r="F43" s="1241">
        <v>5850</v>
      </c>
      <c r="G43" s="1241" t="s">
        <v>2987</v>
      </c>
      <c r="H43" s="1281" t="s">
        <v>3281</v>
      </c>
      <c r="I43" s="1246">
        <v>137624247.31</v>
      </c>
      <c r="J43" s="1246" t="s">
        <v>3339</v>
      </c>
      <c r="K43" s="1248">
        <v>2017</v>
      </c>
    </row>
    <row r="44" spans="1:18" s="1236" customFormat="1" ht="16.5" x14ac:dyDescent="0.2">
      <c r="A44" s="1241"/>
      <c r="B44" s="1241"/>
      <c r="C44" s="1262"/>
      <c r="D44" s="1263"/>
      <c r="E44" s="1252" t="s">
        <v>3029</v>
      </c>
      <c r="F44" s="1253">
        <f>SUM(F39:F43)</f>
        <v>8750</v>
      </c>
      <c r="G44" s="1254"/>
      <c r="H44" s="1252" t="s">
        <v>3029</v>
      </c>
      <c r="I44" s="1255">
        <f>SUM(I39:I43)</f>
        <v>577740196.1500001</v>
      </c>
      <c r="J44" s="1246"/>
      <c r="K44" s="1248"/>
    </row>
    <row r="45" spans="1:18" s="1236" customFormat="1" ht="16.5" x14ac:dyDescent="0.2">
      <c r="A45" s="1264"/>
      <c r="B45" s="1264"/>
      <c r="C45" s="1265"/>
      <c r="D45" s="1266"/>
      <c r="E45" s="1267"/>
      <c r="F45" s="1267"/>
      <c r="G45" s="1267"/>
      <c r="H45" s="1267"/>
      <c r="I45" s="1267"/>
      <c r="J45" s="1268"/>
      <c r="K45" s="1267"/>
    </row>
    <row r="46" spans="1:18" s="1232" customFormat="1" ht="16.5" x14ac:dyDescent="0.2">
      <c r="A46" s="1235" t="s">
        <v>3344</v>
      </c>
      <c r="B46" s="1235"/>
      <c r="C46" s="1257"/>
      <c r="D46" s="1257"/>
      <c r="E46" s="1257"/>
      <c r="F46" s="1235"/>
      <c r="G46" s="1236"/>
      <c r="H46" s="1258"/>
      <c r="I46" s="1259"/>
      <c r="J46" s="1259"/>
      <c r="K46" s="1259"/>
    </row>
    <row r="47" spans="1:18" s="1232" customFormat="1" ht="16.5" x14ac:dyDescent="0.2">
      <c r="A47" s="1258"/>
      <c r="B47" s="1258"/>
      <c r="C47" s="1258"/>
      <c r="D47" s="1258"/>
      <c r="E47" s="1258"/>
      <c r="F47" s="1258"/>
      <c r="G47" s="1236"/>
      <c r="H47" s="1258"/>
      <c r="I47" s="1259"/>
      <c r="J47" s="1259"/>
      <c r="K47" s="1259"/>
    </row>
    <row r="48" spans="1:18" s="1236" customFormat="1" ht="66" x14ac:dyDescent="0.2">
      <c r="A48" s="1240" t="s">
        <v>2964</v>
      </c>
      <c r="B48" s="1240" t="s">
        <v>3217</v>
      </c>
      <c r="C48" s="1240" t="s">
        <v>2966</v>
      </c>
      <c r="D48" s="1240" t="s">
        <v>3036</v>
      </c>
      <c r="E48" s="1240" t="s">
        <v>3037</v>
      </c>
      <c r="F48" s="1240" t="s">
        <v>3218</v>
      </c>
      <c r="G48" s="1240" t="s">
        <v>3096</v>
      </c>
      <c r="H48" s="1240" t="s">
        <v>3040</v>
      </c>
      <c r="I48" s="1240" t="s">
        <v>3107</v>
      </c>
      <c r="J48" s="1240" t="s">
        <v>3045</v>
      </c>
      <c r="K48" s="1240" t="s">
        <v>3221</v>
      </c>
    </row>
    <row r="49" spans="1:18" s="1236" customFormat="1" ht="33" x14ac:dyDescent="0.2">
      <c r="A49" s="1241">
        <v>1</v>
      </c>
      <c r="B49" s="1241">
        <v>973</v>
      </c>
      <c r="C49" s="1241">
        <v>9403</v>
      </c>
      <c r="D49" s="1263" t="s">
        <v>3133</v>
      </c>
      <c r="E49" s="1243" t="s">
        <v>3345</v>
      </c>
      <c r="F49" s="1241">
        <v>810</v>
      </c>
      <c r="G49" s="1241" t="s">
        <v>3099</v>
      </c>
      <c r="H49" s="1249" t="s">
        <v>3346</v>
      </c>
      <c r="I49" s="1246">
        <v>1104585.8800000001</v>
      </c>
      <c r="J49" s="1246" t="s">
        <v>3343</v>
      </c>
      <c r="K49" s="1248">
        <v>2017</v>
      </c>
    </row>
    <row r="50" spans="1:18" s="1236" customFormat="1" ht="16.5" x14ac:dyDescent="0.2">
      <c r="A50" s="1241"/>
      <c r="B50" s="1241"/>
      <c r="C50" s="1262"/>
      <c r="D50" s="1263"/>
      <c r="E50" s="1252" t="s">
        <v>3029</v>
      </c>
      <c r="F50" s="1253">
        <f>SUM(F49)</f>
        <v>810</v>
      </c>
      <c r="G50" s="1254"/>
      <c r="H50" s="1252" t="s">
        <v>3029</v>
      </c>
      <c r="I50" s="1255">
        <f>SUM(I49)</f>
        <v>1104585.8800000001</v>
      </c>
      <c r="J50" s="1246"/>
      <c r="K50" s="1248"/>
    </row>
    <row r="51" spans="1:18" s="1236" customFormat="1" ht="16.5" x14ac:dyDescent="0.2">
      <c r="A51" s="1264"/>
      <c r="B51" s="1264"/>
      <c r="C51" s="1265"/>
      <c r="D51" s="1266"/>
      <c r="E51" s="1267"/>
      <c r="F51" s="1267"/>
      <c r="G51" s="1267"/>
      <c r="H51" s="1267"/>
      <c r="I51" s="1267"/>
      <c r="J51" s="1268"/>
      <c r="K51" s="1267"/>
    </row>
    <row r="52" spans="1:18" s="1232" customFormat="1" ht="16.5" x14ac:dyDescent="0.2">
      <c r="A52" s="1235" t="s">
        <v>3347</v>
      </c>
      <c r="B52" s="1235"/>
      <c r="C52" s="1257"/>
      <c r="D52" s="1257"/>
      <c r="E52" s="1257"/>
      <c r="F52" s="1235"/>
      <c r="G52" s="1236"/>
      <c r="H52" s="1258"/>
      <c r="I52" s="1259"/>
      <c r="J52" s="1259"/>
      <c r="K52" s="1259"/>
    </row>
    <row r="53" spans="1:18" s="1236" customFormat="1" ht="16.5" x14ac:dyDescent="0.2">
      <c r="A53" s="1264"/>
      <c r="B53" s="1264"/>
      <c r="C53" s="1265"/>
      <c r="D53" s="1266"/>
      <c r="E53" s="1237"/>
      <c r="F53" s="1264"/>
      <c r="G53" s="1264"/>
      <c r="H53" s="1269"/>
      <c r="I53" s="1268"/>
      <c r="J53" s="1268"/>
      <c r="K53" s="1267"/>
    </row>
    <row r="54" spans="1:18" s="1236" customFormat="1" ht="66" x14ac:dyDescent="0.2">
      <c r="A54" s="1240" t="s">
        <v>2964</v>
      </c>
      <c r="B54" s="1240" t="s">
        <v>3217</v>
      </c>
      <c r="C54" s="1240" t="s">
        <v>2966</v>
      </c>
      <c r="D54" s="1240" t="s">
        <v>3036</v>
      </c>
      <c r="E54" s="1240" t="s">
        <v>3037</v>
      </c>
      <c r="F54" s="1240" t="s">
        <v>3218</v>
      </c>
      <c r="G54" s="1240" t="s">
        <v>3096</v>
      </c>
      <c r="H54" s="1240" t="s">
        <v>3040</v>
      </c>
      <c r="I54" s="1240" t="s">
        <v>3107</v>
      </c>
      <c r="J54" s="1240" t="s">
        <v>3045</v>
      </c>
      <c r="K54" s="1240" t="s">
        <v>3221</v>
      </c>
    </row>
    <row r="55" spans="1:18" s="1236" customFormat="1" ht="33" x14ac:dyDescent="0.2">
      <c r="A55" s="1241">
        <v>1</v>
      </c>
      <c r="B55" s="1241">
        <v>973</v>
      </c>
      <c r="C55" s="1241">
        <v>965</v>
      </c>
      <c r="D55" s="1241">
        <v>2014</v>
      </c>
      <c r="E55" s="1243" t="s">
        <v>3348</v>
      </c>
      <c r="F55" s="1241">
        <v>19686</v>
      </c>
      <c r="G55" s="1244" t="s">
        <v>3208</v>
      </c>
      <c r="H55" s="1241" t="s">
        <v>3210</v>
      </c>
      <c r="I55" s="1270">
        <v>3061053044.7399998</v>
      </c>
      <c r="J55" s="1271" t="s">
        <v>5020</v>
      </c>
      <c r="K55" s="1248">
        <v>2017</v>
      </c>
    </row>
    <row r="56" spans="1:18" s="1275" customFormat="1" ht="33" x14ac:dyDescent="0.2">
      <c r="A56" s="1241">
        <v>2</v>
      </c>
      <c r="B56" s="1242">
        <v>973</v>
      </c>
      <c r="C56" s="1242">
        <v>965</v>
      </c>
      <c r="D56" s="1242">
        <v>2014</v>
      </c>
      <c r="E56" s="1273" t="s">
        <v>3331</v>
      </c>
      <c r="F56" s="1242">
        <v>13213</v>
      </c>
      <c r="G56" s="1274" t="s">
        <v>3208</v>
      </c>
      <c r="H56" s="1242" t="s">
        <v>3210</v>
      </c>
      <c r="I56" s="1270">
        <v>6780320000</v>
      </c>
      <c r="J56" s="1271" t="s">
        <v>5020</v>
      </c>
      <c r="K56" s="1245">
        <v>2017</v>
      </c>
      <c r="L56" s="1236"/>
      <c r="M56" s="1236"/>
      <c r="N56" s="1236"/>
      <c r="O56" s="1236"/>
      <c r="P56" s="1236"/>
      <c r="Q56" s="1236"/>
      <c r="R56" s="1236"/>
    </row>
    <row r="57" spans="1:18" s="1236" customFormat="1" ht="33" x14ac:dyDescent="0.2">
      <c r="A57" s="1241">
        <v>3</v>
      </c>
      <c r="B57" s="1241">
        <v>973</v>
      </c>
      <c r="C57" s="1241">
        <v>965</v>
      </c>
      <c r="D57" s="1241">
        <v>2014</v>
      </c>
      <c r="E57" s="1243" t="s">
        <v>3332</v>
      </c>
      <c r="F57" s="1241">
        <v>9092</v>
      </c>
      <c r="G57" s="1244" t="s">
        <v>3208</v>
      </c>
      <c r="H57" s="1241" t="s">
        <v>3333</v>
      </c>
      <c r="I57" s="1270">
        <v>6030000000</v>
      </c>
      <c r="J57" s="1271" t="s">
        <v>5020</v>
      </c>
      <c r="K57" s="1245">
        <v>2017</v>
      </c>
    </row>
    <row r="58" spans="1:18" s="1236" customFormat="1" ht="16.5" x14ac:dyDescent="0.2">
      <c r="A58" s="1244"/>
      <c r="B58" s="1244"/>
      <c r="C58" s="1244"/>
      <c r="D58" s="1244"/>
      <c r="E58" s="1244"/>
      <c r="F58" s="1244"/>
      <c r="G58" s="1244"/>
      <c r="H58" s="1244"/>
      <c r="I58" s="1244"/>
      <c r="J58" s="1244"/>
      <c r="K58" s="1244"/>
    </row>
    <row r="59" spans="1:18" s="1232" customFormat="1" ht="16.5" x14ac:dyDescent="0.2">
      <c r="A59" s="1251"/>
      <c r="B59" s="1251"/>
      <c r="C59" s="1251"/>
      <c r="D59" s="1251"/>
      <c r="E59" s="1252" t="s">
        <v>3029</v>
      </c>
      <c r="F59" s="1253">
        <f>SUM(F55:F57)</f>
        <v>41991</v>
      </c>
      <c r="G59" s="1254"/>
      <c r="H59" s="1252" t="s">
        <v>3029</v>
      </c>
      <c r="I59" s="1255">
        <f>SUM(I55:I57)</f>
        <v>15871373044.74</v>
      </c>
      <c r="J59" s="1256"/>
      <c r="K59" s="1254"/>
    </row>
    <row r="60" spans="1:18" s="1232" customFormat="1" ht="16.5" x14ac:dyDescent="0.2">
      <c r="A60" s="1238"/>
      <c r="B60" s="1238"/>
      <c r="C60" s="1238"/>
      <c r="D60" s="1238"/>
      <c r="J60" s="1234"/>
    </row>
    <row r="61" spans="1:18" s="1232" customFormat="1" ht="16.5" x14ac:dyDescent="0.2">
      <c r="A61" s="1238"/>
      <c r="B61" s="1238"/>
      <c r="C61" s="1238"/>
      <c r="D61" s="1238"/>
      <c r="J61" s="1234"/>
    </row>
    <row r="62" spans="1:18" s="1232" customFormat="1" ht="16.5" x14ac:dyDescent="0.2">
      <c r="A62" s="1238"/>
      <c r="B62" s="1238"/>
      <c r="C62" s="1238"/>
      <c r="D62" s="1238"/>
      <c r="J62" s="1234"/>
    </row>
    <row r="63" spans="1:18" s="1232" customFormat="1" ht="16.5" x14ac:dyDescent="0.2">
      <c r="A63" s="1238"/>
      <c r="B63" s="1238"/>
      <c r="C63" s="1238"/>
      <c r="D63" s="1238"/>
      <c r="J63" s="1234"/>
    </row>
    <row r="64" spans="1:18" s="1232" customFormat="1" ht="16.5" x14ac:dyDescent="0.2">
      <c r="A64" s="1238"/>
      <c r="B64" s="1238"/>
      <c r="C64" s="1238"/>
      <c r="D64" s="1238"/>
      <c r="J64" s="1234"/>
    </row>
    <row r="65" spans="1:11" s="1232" customFormat="1" ht="16.5" x14ac:dyDescent="0.2">
      <c r="A65" s="1238"/>
      <c r="B65" s="1238"/>
      <c r="C65" s="1238"/>
      <c r="D65" s="1238"/>
      <c r="J65" s="1234"/>
    </row>
    <row r="66" spans="1:11" s="1232" customFormat="1" ht="16.5" x14ac:dyDescent="0.2">
      <c r="A66" s="1238"/>
      <c r="B66" s="1238"/>
      <c r="C66" s="1238"/>
      <c r="D66" s="1238"/>
      <c r="J66" s="1234"/>
    </row>
    <row r="67" spans="1:11" s="1232" customFormat="1" ht="16.5" x14ac:dyDescent="0.2">
      <c r="A67" s="1238"/>
      <c r="B67" s="1238"/>
      <c r="C67" s="1238"/>
      <c r="D67" s="1238"/>
      <c r="J67" s="1234"/>
    </row>
    <row r="68" spans="1:11" s="1232" customFormat="1" ht="16.5" x14ac:dyDescent="0.2">
      <c r="A68" s="1238"/>
      <c r="B68" s="1238"/>
      <c r="C68" s="1238"/>
      <c r="D68" s="1238"/>
      <c r="J68" s="1234"/>
    </row>
    <row r="69" spans="1:11" s="1232" customFormat="1" ht="16.5" x14ac:dyDescent="0.2">
      <c r="A69" s="1238"/>
      <c r="B69" s="1238"/>
      <c r="C69" s="1238"/>
      <c r="D69" s="1238"/>
      <c r="J69" s="1234"/>
    </row>
    <row r="70" spans="1:11" s="1232" customFormat="1" ht="16.5" x14ac:dyDescent="0.2">
      <c r="A70" s="1235" t="s">
        <v>5022</v>
      </c>
      <c r="B70" s="1235"/>
      <c r="C70" s="1257"/>
      <c r="D70" s="1257"/>
      <c r="E70" s="1257"/>
      <c r="F70" s="1235"/>
      <c r="G70" s="1236"/>
      <c r="H70" s="1258"/>
      <c r="I70" s="1259"/>
      <c r="J70" s="1259"/>
      <c r="K70" s="1259"/>
    </row>
    <row r="71" spans="1:11" s="1232" customFormat="1" ht="16.5" x14ac:dyDescent="0.2">
      <c r="A71" s="1238"/>
      <c r="B71" s="1238"/>
      <c r="C71" s="1238"/>
      <c r="D71" s="1238"/>
      <c r="J71" s="1234"/>
    </row>
    <row r="72" spans="1:11" s="1232" customFormat="1" ht="66" x14ac:dyDescent="0.2">
      <c r="A72" s="1240" t="s">
        <v>2964</v>
      </c>
      <c r="B72" s="1240" t="s">
        <v>3217</v>
      </c>
      <c r="C72" s="1240" t="s">
        <v>2966</v>
      </c>
      <c r="D72" s="1240" t="s">
        <v>3036</v>
      </c>
      <c r="E72" s="1240" t="s">
        <v>3037</v>
      </c>
      <c r="F72" s="1240" t="s">
        <v>3218</v>
      </c>
      <c r="G72" s="1240" t="s">
        <v>3096</v>
      </c>
      <c r="H72" s="1240" t="s">
        <v>3040</v>
      </c>
      <c r="I72" s="1240" t="s">
        <v>3107</v>
      </c>
      <c r="J72" s="1240" t="s">
        <v>3045</v>
      </c>
      <c r="K72" s="1240" t="s">
        <v>3221</v>
      </c>
    </row>
    <row r="73" spans="1:11" s="1232" customFormat="1" ht="33" x14ac:dyDescent="0.2">
      <c r="A73" s="1241">
        <v>1</v>
      </c>
      <c r="B73" s="1280">
        <v>900</v>
      </c>
      <c r="C73" s="1279"/>
      <c r="D73" s="1279" t="s">
        <v>3231</v>
      </c>
      <c r="E73" s="1243" t="s">
        <v>3349</v>
      </c>
      <c r="F73" s="1241" t="s">
        <v>3003</v>
      </c>
      <c r="G73" s="1248" t="s">
        <v>3350</v>
      </c>
      <c r="H73" s="1281" t="s">
        <v>3351</v>
      </c>
      <c r="I73" s="1278">
        <v>5700000</v>
      </c>
      <c r="J73" s="1282" t="s">
        <v>3314</v>
      </c>
      <c r="K73" s="1245">
        <v>2016</v>
      </c>
    </row>
    <row r="74" spans="1:11" s="1236" customFormat="1" ht="148.5" x14ac:dyDescent="0.2">
      <c r="A74" s="1241">
        <v>2</v>
      </c>
      <c r="B74" s="1280">
        <v>900</v>
      </c>
      <c r="C74" s="1279"/>
      <c r="D74" s="1279" t="s">
        <v>3133</v>
      </c>
      <c r="E74" s="1243" t="s">
        <v>3352</v>
      </c>
      <c r="F74" s="1241" t="s">
        <v>3003</v>
      </c>
      <c r="G74" s="1248" t="s">
        <v>3268</v>
      </c>
      <c r="H74" s="1281" t="s">
        <v>3353</v>
      </c>
      <c r="I74" s="1246">
        <v>119938281.25</v>
      </c>
      <c r="J74" s="1283" t="s">
        <v>3354</v>
      </c>
      <c r="K74" s="1241">
        <v>2016</v>
      </c>
    </row>
    <row r="75" spans="1:11" s="1236" customFormat="1" ht="33" x14ac:dyDescent="0.2">
      <c r="A75" s="1241">
        <v>3</v>
      </c>
      <c r="B75" s="1241">
        <v>904</v>
      </c>
      <c r="C75" s="1260" t="s">
        <v>3355</v>
      </c>
      <c r="D75" s="1279" t="s">
        <v>3138</v>
      </c>
      <c r="E75" s="1243" t="s">
        <v>3356</v>
      </c>
      <c r="F75" s="1241">
        <v>227</v>
      </c>
      <c r="G75" s="1241" t="s">
        <v>2987</v>
      </c>
      <c r="H75" s="1277" t="s">
        <v>3357</v>
      </c>
      <c r="I75" s="1271">
        <v>67079619.230000012</v>
      </c>
      <c r="J75" s="1271" t="s">
        <v>3354</v>
      </c>
      <c r="K75" s="1241">
        <v>2016</v>
      </c>
    </row>
    <row r="76" spans="1:11" s="1232" customFormat="1" ht="33" x14ac:dyDescent="0.2">
      <c r="A76" s="1241">
        <v>4</v>
      </c>
      <c r="B76" s="1280">
        <v>973</v>
      </c>
      <c r="C76" s="1279"/>
      <c r="D76" s="1279" t="s">
        <v>3133</v>
      </c>
      <c r="E76" s="1243" t="s">
        <v>3358</v>
      </c>
      <c r="F76" s="1241">
        <v>4050</v>
      </c>
      <c r="G76" s="1248" t="s">
        <v>3268</v>
      </c>
      <c r="H76" s="1281" t="s">
        <v>3359</v>
      </c>
      <c r="I76" s="1278">
        <v>95998000</v>
      </c>
      <c r="J76" s="1246" t="s">
        <v>3354</v>
      </c>
      <c r="K76" s="1245">
        <v>2016</v>
      </c>
    </row>
    <row r="77" spans="1:11" s="1232" customFormat="1" ht="16.5" x14ac:dyDescent="0.2">
      <c r="A77" s="1241">
        <v>5</v>
      </c>
      <c r="B77" s="1284">
        <v>973</v>
      </c>
      <c r="C77" s="1263"/>
      <c r="D77" s="1263" t="s">
        <v>3133</v>
      </c>
      <c r="E77" s="1243" t="s">
        <v>3360</v>
      </c>
      <c r="F77" s="1241">
        <v>495</v>
      </c>
      <c r="G77" s="1248" t="s">
        <v>3361</v>
      </c>
      <c r="H77" s="1285" t="s">
        <v>3003</v>
      </c>
      <c r="I77" s="1286">
        <v>382083143.07999998</v>
      </c>
      <c r="J77" s="1246" t="s">
        <v>3354</v>
      </c>
      <c r="K77" s="1245">
        <v>2016</v>
      </c>
    </row>
    <row r="78" spans="1:11" s="1236" customFormat="1" ht="49.5" x14ac:dyDescent="0.2">
      <c r="A78" s="1241">
        <v>6</v>
      </c>
      <c r="B78" s="1280" t="s">
        <v>3362</v>
      </c>
      <c r="C78" s="1279"/>
      <c r="D78" s="1279" t="s">
        <v>3363</v>
      </c>
      <c r="E78" s="1243" t="s">
        <v>3364</v>
      </c>
      <c r="F78" s="1241">
        <v>800</v>
      </c>
      <c r="G78" s="1248" t="s">
        <v>3365</v>
      </c>
      <c r="H78" s="1277" t="s">
        <v>3366</v>
      </c>
      <c r="I78" s="1278">
        <f>756933246.28+3909999.87</f>
        <v>760843246.14999998</v>
      </c>
      <c r="J78" s="1271" t="s">
        <v>3367</v>
      </c>
      <c r="K78" s="1245">
        <v>2016</v>
      </c>
    </row>
    <row r="79" spans="1:11" s="1236" customFormat="1" ht="66" x14ac:dyDescent="0.2">
      <c r="A79" s="1241">
        <v>7</v>
      </c>
      <c r="B79" s="1280" t="s">
        <v>3368</v>
      </c>
      <c r="C79" s="1279"/>
      <c r="D79" s="1279" t="s">
        <v>3231</v>
      </c>
      <c r="E79" s="1243" t="s">
        <v>3369</v>
      </c>
      <c r="F79" s="1241" t="s">
        <v>3003</v>
      </c>
      <c r="G79" s="1248" t="s">
        <v>2987</v>
      </c>
      <c r="H79" s="1281" t="s">
        <v>3370</v>
      </c>
      <c r="I79" s="1246">
        <v>19594400</v>
      </c>
      <c r="J79" s="1247" t="s">
        <v>3371</v>
      </c>
      <c r="K79" s="1245">
        <v>2016</v>
      </c>
    </row>
    <row r="80" spans="1:11" s="1236" customFormat="1" ht="33" x14ac:dyDescent="0.2">
      <c r="A80" s="1241">
        <v>8</v>
      </c>
      <c r="B80" s="1280">
        <v>973</v>
      </c>
      <c r="C80" s="1260" t="s">
        <v>3372</v>
      </c>
      <c r="D80" s="1279" t="s">
        <v>3231</v>
      </c>
      <c r="E80" s="1243" t="s">
        <v>3373</v>
      </c>
      <c r="F80" s="1241">
        <v>405</v>
      </c>
      <c r="G80" s="1241" t="s">
        <v>3268</v>
      </c>
      <c r="H80" s="1281" t="s">
        <v>3374</v>
      </c>
      <c r="I80" s="1246">
        <v>9502009.6500000004</v>
      </c>
      <c r="J80" s="1246" t="s">
        <v>3354</v>
      </c>
      <c r="K80" s="1245">
        <v>2016</v>
      </c>
    </row>
    <row r="81" spans="1:32" s="1236" customFormat="1" ht="16.5" x14ac:dyDescent="0.2">
      <c r="A81" s="1241">
        <v>14</v>
      </c>
      <c r="B81" s="1280">
        <v>973</v>
      </c>
      <c r="C81" s="1279" t="s">
        <v>3273</v>
      </c>
      <c r="D81" s="1279" t="s">
        <v>3133</v>
      </c>
      <c r="E81" s="1243" t="s">
        <v>3274</v>
      </c>
      <c r="F81" s="1241">
        <v>45</v>
      </c>
      <c r="G81" s="1248" t="s">
        <v>3268</v>
      </c>
      <c r="H81" s="1281" t="s">
        <v>3275</v>
      </c>
      <c r="I81" s="1278">
        <v>61320100</v>
      </c>
      <c r="J81" s="1246" t="s">
        <v>3354</v>
      </c>
      <c r="K81" s="1248">
        <v>2016</v>
      </c>
    </row>
    <row r="82" spans="1:32" s="1236" customFormat="1" ht="16.5" x14ac:dyDescent="0.2">
      <c r="A82" s="1242">
        <v>15</v>
      </c>
      <c r="B82" s="1280">
        <v>973</v>
      </c>
      <c r="C82" s="1279" t="s">
        <v>3273</v>
      </c>
      <c r="D82" s="1279" t="s">
        <v>3133</v>
      </c>
      <c r="E82" s="1273" t="s">
        <v>3276</v>
      </c>
      <c r="F82" s="1242">
        <v>20</v>
      </c>
      <c r="G82" s="1287" t="s">
        <v>3268</v>
      </c>
      <c r="H82" s="1281" t="s">
        <v>3275</v>
      </c>
      <c r="I82" s="1246">
        <v>43925000</v>
      </c>
      <c r="J82" s="1246" t="s">
        <v>3354</v>
      </c>
      <c r="K82" s="1287">
        <v>2016</v>
      </c>
    </row>
    <row r="83" spans="1:32" s="1236" customFormat="1" ht="33" x14ac:dyDescent="0.2">
      <c r="A83" s="1241">
        <v>9</v>
      </c>
      <c r="B83" s="1280">
        <v>983</v>
      </c>
      <c r="C83" s="1279"/>
      <c r="D83" s="1279" t="s">
        <v>3138</v>
      </c>
      <c r="E83" s="1243" t="s">
        <v>3375</v>
      </c>
      <c r="F83" s="1241">
        <v>169.2</v>
      </c>
      <c r="G83" s="1241" t="s">
        <v>2987</v>
      </c>
      <c r="H83" s="1281" t="s">
        <v>3300</v>
      </c>
      <c r="I83" s="1246">
        <v>109331846.77</v>
      </c>
      <c r="J83" s="1246" t="s">
        <v>3354</v>
      </c>
      <c r="K83" s="1248">
        <v>2016</v>
      </c>
    </row>
    <row r="84" spans="1:32" s="1232" customFormat="1" ht="16.5" x14ac:dyDescent="0.2">
      <c r="A84" s="1288"/>
      <c r="B84" s="1288"/>
      <c r="C84" s="1288"/>
      <c r="D84" s="1288"/>
      <c r="E84" s="1252" t="s">
        <v>3029</v>
      </c>
      <c r="F84" s="1253">
        <f>SUM(F73:F83)</f>
        <v>6211.2</v>
      </c>
      <c r="G84" s="1254"/>
      <c r="H84" s="1252" t="s">
        <v>3029</v>
      </c>
      <c r="I84" s="1255">
        <f>SUM(I73:I83)</f>
        <v>1675315646.1300001</v>
      </c>
      <c r="J84" s="1256"/>
      <c r="K84" s="1254"/>
      <c r="L84" s="1236"/>
      <c r="M84" s="1236"/>
      <c r="N84" s="1236"/>
      <c r="O84" s="1236"/>
      <c r="P84" s="1236"/>
      <c r="Q84" s="1236"/>
      <c r="R84" s="1236"/>
      <c r="S84" s="1236"/>
    </row>
    <row r="85" spans="1:32" s="1232" customFormat="1" ht="16.5" x14ac:dyDescent="0.2">
      <c r="A85" s="1233"/>
      <c r="B85" s="1233"/>
      <c r="C85" s="1233"/>
      <c r="D85" s="1233"/>
      <c r="E85" s="1234"/>
      <c r="F85" s="1234"/>
      <c r="G85" s="1234"/>
      <c r="H85" s="1234"/>
      <c r="I85" s="1234"/>
      <c r="J85" s="1234"/>
    </row>
    <row r="86" spans="1:32" s="1232" customFormat="1" ht="16.5" x14ac:dyDescent="0.2">
      <c r="A86" s="1235" t="s">
        <v>5023</v>
      </c>
      <c r="B86" s="1235"/>
      <c r="C86" s="1257"/>
      <c r="D86" s="1257"/>
      <c r="E86" s="1257"/>
      <c r="F86" s="1235"/>
      <c r="G86" s="1236"/>
      <c r="H86" s="1258"/>
      <c r="I86" s="1259"/>
      <c r="J86" s="1259"/>
      <c r="K86" s="1259"/>
    </row>
    <row r="87" spans="1:32" s="1232" customFormat="1" ht="16.5" x14ac:dyDescent="0.2"/>
    <row r="88" spans="1:32" s="1236" customFormat="1" ht="66" x14ac:dyDescent="0.2">
      <c r="A88" s="1240" t="s">
        <v>2964</v>
      </c>
      <c r="B88" s="1240" t="s">
        <v>3217</v>
      </c>
      <c r="C88" s="1240" t="s">
        <v>2966</v>
      </c>
      <c r="D88" s="1240" t="s">
        <v>3036</v>
      </c>
      <c r="E88" s="1240" t="s">
        <v>3037</v>
      </c>
      <c r="F88" s="1240" t="s">
        <v>3218</v>
      </c>
      <c r="G88" s="1240" t="s">
        <v>3096</v>
      </c>
      <c r="H88" s="1240" t="s">
        <v>3040</v>
      </c>
      <c r="I88" s="1240" t="s">
        <v>3107</v>
      </c>
      <c r="J88" s="1240" t="s">
        <v>3045</v>
      </c>
      <c r="K88" s="1240" t="s">
        <v>3221</v>
      </c>
    </row>
    <row r="89" spans="1:32" s="1236" customFormat="1" ht="33" x14ac:dyDescent="0.2">
      <c r="A89" s="1241">
        <v>1</v>
      </c>
      <c r="B89" s="1280">
        <v>973</v>
      </c>
      <c r="C89" s="1279" t="s">
        <v>3376</v>
      </c>
      <c r="D89" s="1279" t="s">
        <v>3303</v>
      </c>
      <c r="E89" s="1243" t="s">
        <v>3377</v>
      </c>
      <c r="F89" s="1241">
        <v>1370</v>
      </c>
      <c r="G89" s="1289" t="s">
        <v>3099</v>
      </c>
      <c r="H89" s="1281" t="s">
        <v>3378</v>
      </c>
      <c r="I89" s="1290">
        <v>1460150.83</v>
      </c>
      <c r="J89" s="1246" t="s">
        <v>3272</v>
      </c>
      <c r="K89" s="1245">
        <v>2016</v>
      </c>
    </row>
    <row r="90" spans="1:32" s="1236" customFormat="1" ht="33" x14ac:dyDescent="0.2">
      <c r="A90" s="1241">
        <v>2</v>
      </c>
      <c r="B90" s="1241">
        <v>973</v>
      </c>
      <c r="C90" s="1262" t="s">
        <v>3320</v>
      </c>
      <c r="D90" s="1241"/>
      <c r="E90" s="1243" t="s">
        <v>3379</v>
      </c>
      <c r="F90" s="1241">
        <v>250</v>
      </c>
      <c r="G90" s="1289" t="s">
        <v>3099</v>
      </c>
      <c r="H90" s="1241" t="s">
        <v>3380</v>
      </c>
      <c r="I90" s="1290">
        <v>329395.13</v>
      </c>
      <c r="J90" s="1291" t="s">
        <v>3314</v>
      </c>
      <c r="K90" s="1245">
        <v>2016</v>
      </c>
    </row>
    <row r="91" spans="1:32" s="1236" customFormat="1" ht="33" x14ac:dyDescent="0.2">
      <c r="A91" s="1241">
        <v>3</v>
      </c>
      <c r="B91" s="1280">
        <v>973</v>
      </c>
      <c r="C91" s="1279" t="s">
        <v>3381</v>
      </c>
      <c r="D91" s="1260">
        <v>2013</v>
      </c>
      <c r="E91" s="1243" t="s">
        <v>3382</v>
      </c>
      <c r="F91" s="1241">
        <v>926</v>
      </c>
      <c r="G91" s="1289" t="s">
        <v>3099</v>
      </c>
      <c r="H91" s="1241" t="s">
        <v>3383</v>
      </c>
      <c r="I91" s="1290">
        <v>1104585.8799999999</v>
      </c>
      <c r="J91" s="1291" t="s">
        <v>3272</v>
      </c>
      <c r="K91" s="1245">
        <v>2016</v>
      </c>
    </row>
    <row r="92" spans="1:32" s="1232" customFormat="1" ht="16.5" x14ac:dyDescent="0.2">
      <c r="A92" s="1254"/>
      <c r="B92" s="1254"/>
      <c r="C92" s="1254"/>
      <c r="D92" s="1254"/>
      <c r="E92" s="1252" t="s">
        <v>3029</v>
      </c>
      <c r="F92" s="1253">
        <f>SUM(F89:F91)</f>
        <v>2546</v>
      </c>
      <c r="G92" s="1254"/>
      <c r="H92" s="1252" t="s">
        <v>3029</v>
      </c>
      <c r="I92" s="1292">
        <f>SUM(I89:I91)</f>
        <v>2894131.84</v>
      </c>
      <c r="J92" s="1256"/>
      <c r="K92" s="1256"/>
      <c r="L92" s="1236"/>
      <c r="M92" s="1236"/>
      <c r="N92" s="1236"/>
      <c r="O92" s="1236"/>
      <c r="P92" s="1236"/>
      <c r="Q92" s="1236"/>
      <c r="R92" s="1236"/>
      <c r="S92" s="1236"/>
      <c r="T92" s="1236"/>
      <c r="U92" s="1236"/>
      <c r="V92" s="1236"/>
      <c r="W92" s="1236"/>
      <c r="X92" s="1236"/>
      <c r="Y92" s="1236"/>
      <c r="Z92" s="1236"/>
      <c r="AA92" s="1236"/>
      <c r="AB92" s="1236"/>
      <c r="AC92" s="1236"/>
      <c r="AD92" s="1236"/>
      <c r="AE92" s="1236"/>
      <c r="AF92" s="1236"/>
    </row>
    <row r="93" spans="1:32" s="1232" customFormat="1" ht="16.5" x14ac:dyDescent="0.2">
      <c r="A93" s="1233"/>
      <c r="B93" s="1233"/>
      <c r="C93" s="1233"/>
      <c r="D93" s="1233"/>
      <c r="E93" s="1233"/>
      <c r="F93" s="1233"/>
      <c r="G93" s="1233"/>
      <c r="H93" s="1233"/>
      <c r="I93" s="1233"/>
      <c r="J93" s="1234"/>
      <c r="L93" s="1236"/>
      <c r="M93" s="1236"/>
      <c r="N93" s="1236"/>
      <c r="O93" s="1236"/>
      <c r="P93" s="1236"/>
      <c r="Q93" s="1236"/>
      <c r="R93" s="1236"/>
      <c r="S93" s="1236"/>
      <c r="T93" s="1236"/>
      <c r="U93" s="1236"/>
      <c r="V93" s="1236"/>
      <c r="W93" s="1236"/>
      <c r="X93" s="1236"/>
      <c r="Y93" s="1236"/>
      <c r="Z93" s="1236"/>
      <c r="AA93" s="1236"/>
      <c r="AB93" s="1236"/>
      <c r="AC93" s="1236"/>
      <c r="AD93" s="1236"/>
      <c r="AE93" s="1236"/>
      <c r="AF93" s="1236"/>
    </row>
    <row r="94" spans="1:32" s="1232" customFormat="1" ht="16.5" x14ac:dyDescent="0.2">
      <c r="A94" s="1233"/>
      <c r="B94" s="1233"/>
      <c r="C94" s="1233"/>
      <c r="D94" s="1233"/>
      <c r="E94" s="1233"/>
      <c r="F94" s="1233"/>
      <c r="G94" s="1233"/>
      <c r="H94" s="1233"/>
      <c r="I94" s="1233"/>
      <c r="J94" s="1234"/>
      <c r="L94" s="1236"/>
      <c r="M94" s="1236"/>
      <c r="N94" s="1236"/>
      <c r="O94" s="1236"/>
      <c r="P94" s="1236"/>
      <c r="Q94" s="1236"/>
      <c r="R94" s="1236"/>
      <c r="S94" s="1236"/>
      <c r="T94" s="1236"/>
      <c r="U94" s="1236"/>
      <c r="V94" s="1236"/>
      <c r="W94" s="1236"/>
      <c r="X94" s="1236"/>
      <c r="Y94" s="1236"/>
      <c r="Z94" s="1236"/>
      <c r="AA94" s="1236"/>
      <c r="AB94" s="1236"/>
      <c r="AC94" s="1236"/>
      <c r="AD94" s="1236"/>
      <c r="AE94" s="1236"/>
      <c r="AF94" s="1236"/>
    </row>
    <row r="95" spans="1:32" s="1232" customFormat="1" ht="16.5" x14ac:dyDescent="0.2">
      <c r="A95" s="1235" t="s">
        <v>3384</v>
      </c>
      <c r="B95" s="1235"/>
      <c r="C95" s="1235"/>
      <c r="D95" s="1235"/>
      <c r="E95" s="1235"/>
      <c r="F95" s="1233"/>
      <c r="G95" s="1233"/>
      <c r="H95" s="1233"/>
      <c r="I95" s="1233"/>
      <c r="J95" s="1234"/>
    </row>
    <row r="96" spans="1:32" s="1232" customFormat="1" ht="16.5" x14ac:dyDescent="0.2">
      <c r="A96" s="1233"/>
      <c r="B96" s="1233"/>
      <c r="C96" s="1233"/>
      <c r="D96" s="1233"/>
      <c r="E96" s="1233"/>
      <c r="F96" s="1239"/>
      <c r="J96" s="1234"/>
    </row>
    <row r="97" spans="1:13" s="1232" customFormat="1" ht="66" x14ac:dyDescent="0.2">
      <c r="A97" s="1240" t="s">
        <v>2964</v>
      </c>
      <c r="B97" s="1240" t="s">
        <v>3217</v>
      </c>
      <c r="C97" s="1240" t="s">
        <v>2966</v>
      </c>
      <c r="D97" s="1240" t="s">
        <v>3036</v>
      </c>
      <c r="E97" s="1240" t="s">
        <v>3037</v>
      </c>
      <c r="F97" s="1240" t="s">
        <v>3218</v>
      </c>
      <c r="G97" s="1240" t="s">
        <v>3096</v>
      </c>
      <c r="H97" s="1240" t="s">
        <v>3040</v>
      </c>
      <c r="I97" s="1240" t="s">
        <v>3107</v>
      </c>
      <c r="J97" s="1293" t="s">
        <v>3045</v>
      </c>
      <c r="K97" s="1240" t="s">
        <v>3221</v>
      </c>
    </row>
    <row r="98" spans="1:13" s="1232" customFormat="1" ht="82.5" x14ac:dyDescent="0.2">
      <c r="A98" s="1241">
        <v>1</v>
      </c>
      <c r="B98" s="1280">
        <v>873</v>
      </c>
      <c r="C98" s="1279"/>
      <c r="D98" s="1279" t="s">
        <v>3231</v>
      </c>
      <c r="E98" s="1243" t="s">
        <v>3385</v>
      </c>
      <c r="F98" s="1241" t="s">
        <v>3003</v>
      </c>
      <c r="G98" s="1248" t="s">
        <v>3350</v>
      </c>
      <c r="H98" s="1281" t="s">
        <v>3386</v>
      </c>
      <c r="I98" s="1278">
        <v>3795000</v>
      </c>
      <c r="J98" s="1247" t="s">
        <v>3354</v>
      </c>
      <c r="K98" s="1245">
        <v>2015</v>
      </c>
    </row>
    <row r="99" spans="1:13" s="1232" customFormat="1" ht="33" x14ac:dyDescent="0.2">
      <c r="A99" s="1241">
        <v>2</v>
      </c>
      <c r="B99" s="1242">
        <v>910</v>
      </c>
      <c r="C99" s="1279"/>
      <c r="D99" s="1279" t="s">
        <v>3231</v>
      </c>
      <c r="E99" s="1243" t="s">
        <v>3388</v>
      </c>
      <c r="F99" s="1241">
        <v>295</v>
      </c>
      <c r="G99" s="1244" t="s">
        <v>3350</v>
      </c>
      <c r="H99" s="1281" t="s">
        <v>3389</v>
      </c>
      <c r="I99" s="1278">
        <v>23752900</v>
      </c>
      <c r="J99" s="1247" t="s">
        <v>3354</v>
      </c>
      <c r="K99" s="1245">
        <v>2015</v>
      </c>
    </row>
    <row r="100" spans="1:13" s="1236" customFormat="1" ht="33" x14ac:dyDescent="0.2">
      <c r="A100" s="1241">
        <v>3</v>
      </c>
      <c r="B100" s="1241">
        <v>917</v>
      </c>
      <c r="C100" s="1280"/>
      <c r="D100" s="1279" t="s">
        <v>3138</v>
      </c>
      <c r="E100" s="1243" t="s">
        <v>3226</v>
      </c>
      <c r="F100" s="1242">
        <v>313</v>
      </c>
      <c r="G100" s="1248" t="s">
        <v>3268</v>
      </c>
      <c r="H100" s="1281" t="s">
        <v>3390</v>
      </c>
      <c r="I100" s="1278">
        <v>92757030.340000004</v>
      </c>
      <c r="J100" s="1282" t="s">
        <v>3354</v>
      </c>
      <c r="K100" s="1245">
        <v>2015</v>
      </c>
    </row>
    <row r="101" spans="1:13" s="1236" customFormat="1" ht="66" x14ac:dyDescent="0.2">
      <c r="A101" s="1241">
        <v>3</v>
      </c>
      <c r="B101" s="1280">
        <v>928</v>
      </c>
      <c r="C101" s="1279" t="s">
        <v>3391</v>
      </c>
      <c r="D101" s="1279" t="s">
        <v>3363</v>
      </c>
      <c r="E101" s="1243" t="s">
        <v>5024</v>
      </c>
      <c r="F101" s="1241">
        <v>1320</v>
      </c>
      <c r="G101" s="1248" t="s">
        <v>3268</v>
      </c>
      <c r="H101" s="1281" t="s">
        <v>3392</v>
      </c>
      <c r="I101" s="1278">
        <v>366416205</v>
      </c>
      <c r="J101" s="1294" t="s">
        <v>3354</v>
      </c>
      <c r="K101" s="1245">
        <v>2015</v>
      </c>
    </row>
    <row r="102" spans="1:13" s="1232" customFormat="1" ht="33" x14ac:dyDescent="0.2">
      <c r="A102" s="1241">
        <v>4</v>
      </c>
      <c r="B102" s="1280">
        <v>940</v>
      </c>
      <c r="C102" s="1279"/>
      <c r="D102" s="1279" t="s">
        <v>3231</v>
      </c>
      <c r="E102" s="1243" t="s">
        <v>3393</v>
      </c>
      <c r="F102" s="1241">
        <v>20</v>
      </c>
      <c r="G102" s="1244" t="s">
        <v>3350</v>
      </c>
      <c r="H102" s="1281" t="s">
        <v>3394</v>
      </c>
      <c r="I102" s="1246">
        <v>18757511</v>
      </c>
      <c r="J102" s="1247" t="s">
        <v>3354</v>
      </c>
      <c r="K102" s="1245">
        <v>2015</v>
      </c>
    </row>
    <row r="103" spans="1:13" s="1232" customFormat="1" ht="33" x14ac:dyDescent="0.2">
      <c r="A103" s="1241">
        <v>5</v>
      </c>
      <c r="B103" s="1280">
        <v>973</v>
      </c>
      <c r="C103" s="1279" t="s">
        <v>3395</v>
      </c>
      <c r="D103" s="1279" t="s">
        <v>3133</v>
      </c>
      <c r="E103" s="1243" t="s">
        <v>3396</v>
      </c>
      <c r="F103" s="1241" t="s">
        <v>3003</v>
      </c>
      <c r="G103" s="1248" t="s">
        <v>3350</v>
      </c>
      <c r="H103" s="1281" t="s">
        <v>3397</v>
      </c>
      <c r="I103" s="1278">
        <v>25074800</v>
      </c>
      <c r="J103" s="1247" t="s">
        <v>3387</v>
      </c>
      <c r="K103" s="1245">
        <v>2015</v>
      </c>
    </row>
    <row r="104" spans="1:13" s="1232" customFormat="1" ht="33" x14ac:dyDescent="0.2">
      <c r="A104" s="1241">
        <v>6</v>
      </c>
      <c r="B104" s="1280">
        <v>973</v>
      </c>
      <c r="C104" s="1279" t="s">
        <v>3398</v>
      </c>
      <c r="D104" s="1279" t="s">
        <v>3231</v>
      </c>
      <c r="E104" s="1243" t="s">
        <v>3399</v>
      </c>
      <c r="F104" s="1241" t="s">
        <v>3003</v>
      </c>
      <c r="G104" s="1248" t="s">
        <v>3350</v>
      </c>
      <c r="H104" s="1281" t="s">
        <v>3400</v>
      </c>
      <c r="I104" s="1278">
        <v>1357000</v>
      </c>
      <c r="J104" s="1247" t="s">
        <v>3354</v>
      </c>
      <c r="K104" s="1245">
        <v>2015</v>
      </c>
    </row>
    <row r="105" spans="1:13" s="1232" customFormat="1" ht="33" x14ac:dyDescent="0.2">
      <c r="A105" s="1241">
        <v>7</v>
      </c>
      <c r="B105" s="1280">
        <v>973</v>
      </c>
      <c r="C105" s="1279"/>
      <c r="D105" s="1279">
        <v>2015</v>
      </c>
      <c r="E105" s="1243" t="s">
        <v>3401</v>
      </c>
      <c r="F105" s="1241">
        <v>431</v>
      </c>
      <c r="G105" s="1248" t="s">
        <v>3350</v>
      </c>
      <c r="H105" s="1281" t="s">
        <v>3402</v>
      </c>
      <c r="I105" s="1278">
        <v>14707800</v>
      </c>
      <c r="J105" s="1247" t="s">
        <v>3354</v>
      </c>
      <c r="K105" s="1245">
        <v>2015</v>
      </c>
    </row>
    <row r="106" spans="1:13" s="1232" customFormat="1" ht="33" x14ac:dyDescent="0.2">
      <c r="A106" s="1241">
        <v>8</v>
      </c>
      <c r="B106" s="1280">
        <v>973</v>
      </c>
      <c r="C106" s="1279"/>
      <c r="D106" s="1279" t="s">
        <v>3133</v>
      </c>
      <c r="E106" s="1243" t="s">
        <v>3403</v>
      </c>
      <c r="F106" s="1241">
        <v>200</v>
      </c>
      <c r="G106" s="1248" t="s">
        <v>3268</v>
      </c>
      <c r="H106" s="1281" t="s">
        <v>3404</v>
      </c>
      <c r="I106" s="1278">
        <v>88319000</v>
      </c>
      <c r="J106" s="1246" t="s">
        <v>3354</v>
      </c>
      <c r="K106" s="1245">
        <v>2015</v>
      </c>
    </row>
    <row r="107" spans="1:13" s="1232" customFormat="1" ht="33" x14ac:dyDescent="0.2">
      <c r="A107" s="1241">
        <v>9</v>
      </c>
      <c r="B107" s="1280">
        <v>981</v>
      </c>
      <c r="C107" s="1279"/>
      <c r="D107" s="1279" t="s">
        <v>3138</v>
      </c>
      <c r="E107" s="1243" t="s">
        <v>3405</v>
      </c>
      <c r="F107" s="1241">
        <v>15</v>
      </c>
      <c r="G107" s="1248" t="s">
        <v>3268</v>
      </c>
      <c r="H107" s="1281" t="s">
        <v>3406</v>
      </c>
      <c r="I107" s="1246">
        <v>55122903.020000003</v>
      </c>
      <c r="J107" s="1247" t="s">
        <v>3354</v>
      </c>
      <c r="K107" s="1245">
        <v>2015</v>
      </c>
    </row>
    <row r="108" spans="1:13" s="1232" customFormat="1" ht="33" x14ac:dyDescent="0.2">
      <c r="A108" s="1241">
        <v>10</v>
      </c>
      <c r="B108" s="1280">
        <v>985</v>
      </c>
      <c r="C108" s="1279"/>
      <c r="D108" s="1279" t="s">
        <v>3138</v>
      </c>
      <c r="E108" s="1243" t="s">
        <v>3407</v>
      </c>
      <c r="F108" s="1241">
        <v>50</v>
      </c>
      <c r="G108" s="1248" t="s">
        <v>3268</v>
      </c>
      <c r="H108" s="1281" t="s">
        <v>3408</v>
      </c>
      <c r="I108" s="1278">
        <v>69937316.760000005</v>
      </c>
      <c r="J108" s="1247" t="s">
        <v>3354</v>
      </c>
      <c r="K108" s="1245">
        <v>2015</v>
      </c>
    </row>
    <row r="109" spans="1:13" s="1232" customFormat="1" ht="33" x14ac:dyDescent="0.2">
      <c r="A109" s="1241">
        <v>11</v>
      </c>
      <c r="B109" s="1280">
        <v>992</v>
      </c>
      <c r="C109" s="1279"/>
      <c r="D109" s="1279" t="s">
        <v>3138</v>
      </c>
      <c r="E109" s="1243" t="s">
        <v>3409</v>
      </c>
      <c r="F109" s="1241">
        <v>50</v>
      </c>
      <c r="G109" s="1248" t="s">
        <v>3268</v>
      </c>
      <c r="H109" s="1281" t="s">
        <v>3408</v>
      </c>
      <c r="I109" s="1246">
        <v>72096474.150000006</v>
      </c>
      <c r="J109" s="1247" t="s">
        <v>3354</v>
      </c>
      <c r="K109" s="1245">
        <v>2015</v>
      </c>
      <c r="M109" s="1295"/>
    </row>
    <row r="110" spans="1:13" s="1232" customFormat="1" ht="33" x14ac:dyDescent="0.2">
      <c r="A110" s="1241">
        <v>12</v>
      </c>
      <c r="B110" s="1280">
        <v>994</v>
      </c>
      <c r="C110" s="1279"/>
      <c r="D110" s="1279" t="s">
        <v>3138</v>
      </c>
      <c r="E110" s="1243" t="s">
        <v>3410</v>
      </c>
      <c r="F110" s="1241">
        <v>2678</v>
      </c>
      <c r="G110" s="1248" t="s">
        <v>3268</v>
      </c>
      <c r="H110" s="1281" t="s">
        <v>3411</v>
      </c>
      <c r="I110" s="1278">
        <v>256375763.09999999</v>
      </c>
      <c r="J110" s="1247" t="s">
        <v>3354</v>
      </c>
      <c r="K110" s="1245">
        <v>2015</v>
      </c>
    </row>
    <row r="111" spans="1:13" s="1232" customFormat="1" ht="16.5" x14ac:dyDescent="0.2">
      <c r="A111" s="1241">
        <v>13</v>
      </c>
      <c r="B111" s="1280">
        <v>999</v>
      </c>
      <c r="C111" s="1279"/>
      <c r="D111" s="1279" t="s">
        <v>3138</v>
      </c>
      <c r="E111" s="1243" t="s">
        <v>3412</v>
      </c>
      <c r="F111" s="1241">
        <v>250</v>
      </c>
      <c r="G111" s="1248" t="s">
        <v>3268</v>
      </c>
      <c r="H111" s="1281" t="s">
        <v>3413</v>
      </c>
      <c r="I111" s="1246">
        <v>170511678.5</v>
      </c>
      <c r="J111" s="1247" t="s">
        <v>3354</v>
      </c>
      <c r="K111" s="1245">
        <v>2015</v>
      </c>
    </row>
    <row r="112" spans="1:13" s="1232" customFormat="1" ht="16.5" x14ac:dyDescent="0.2">
      <c r="A112" s="1288"/>
      <c r="B112" s="1288"/>
      <c r="C112" s="1288"/>
      <c r="D112" s="1288"/>
      <c r="E112" s="1252" t="s">
        <v>3029</v>
      </c>
      <c r="F112" s="1253">
        <f>SUM(F98:F111)</f>
        <v>5622</v>
      </c>
      <c r="G112" s="1254"/>
      <c r="H112" s="1252" t="s">
        <v>3029</v>
      </c>
      <c r="I112" s="1255">
        <f>SUM(I98:I111)</f>
        <v>1258981381.8699999</v>
      </c>
      <c r="J112" s="1256"/>
      <c r="K112" s="1254"/>
    </row>
    <row r="113" spans="1:11" s="1232" customFormat="1" ht="16.5" x14ac:dyDescent="0.2">
      <c r="A113" s="1233"/>
      <c r="B113" s="1233"/>
      <c r="C113" s="1233"/>
      <c r="D113" s="1233"/>
      <c r="E113" s="1233"/>
      <c r="F113" s="1239"/>
      <c r="J113" s="1234"/>
    </row>
    <row r="114" spans="1:11" s="1232" customFormat="1" ht="16.5" x14ac:dyDescent="0.2">
      <c r="A114" s="1235" t="s">
        <v>3414</v>
      </c>
      <c r="B114" s="1235"/>
      <c r="C114" s="1235"/>
      <c r="D114" s="1235"/>
      <c r="E114" s="1235"/>
      <c r="J114" s="1234"/>
    </row>
    <row r="115" spans="1:11" s="1232" customFormat="1" ht="16.5" x14ac:dyDescent="0.2">
      <c r="J115" s="1234"/>
    </row>
    <row r="116" spans="1:11" s="1232" customFormat="1" ht="66" x14ac:dyDescent="0.2">
      <c r="A116" s="1240" t="s">
        <v>2964</v>
      </c>
      <c r="B116" s="1240" t="s">
        <v>3217</v>
      </c>
      <c r="C116" s="1240" t="s">
        <v>2966</v>
      </c>
      <c r="D116" s="1240" t="s">
        <v>3036</v>
      </c>
      <c r="E116" s="1240" t="s">
        <v>3037</v>
      </c>
      <c r="F116" s="1240" t="s">
        <v>3218</v>
      </c>
      <c r="G116" s="1240" t="s">
        <v>3096</v>
      </c>
      <c r="H116" s="1240" t="s">
        <v>3040</v>
      </c>
      <c r="I116" s="1240" t="s">
        <v>3107</v>
      </c>
      <c r="J116" s="1240" t="s">
        <v>3045</v>
      </c>
      <c r="K116" s="1240" t="s">
        <v>3221</v>
      </c>
    </row>
    <row r="117" spans="1:11" s="1232" customFormat="1" ht="33" x14ac:dyDescent="0.2">
      <c r="A117" s="1242">
        <v>1</v>
      </c>
      <c r="B117" s="1280">
        <v>903</v>
      </c>
      <c r="C117" s="1279"/>
      <c r="D117" s="1279" t="s">
        <v>3138</v>
      </c>
      <c r="E117" s="1243" t="s">
        <v>3415</v>
      </c>
      <c r="F117" s="1241">
        <v>960</v>
      </c>
      <c r="G117" s="1248" t="s">
        <v>3365</v>
      </c>
      <c r="H117" s="1281" t="s">
        <v>3416</v>
      </c>
      <c r="I117" s="1246">
        <v>692556205.66000009</v>
      </c>
      <c r="J117" s="1247" t="s">
        <v>3354</v>
      </c>
      <c r="K117" s="1245">
        <v>2014</v>
      </c>
    </row>
    <row r="118" spans="1:11" s="1232" customFormat="1" ht="33" x14ac:dyDescent="0.2">
      <c r="A118" s="1241">
        <v>2</v>
      </c>
      <c r="B118" s="1280">
        <v>913</v>
      </c>
      <c r="C118" s="1279"/>
      <c r="D118" s="1279" t="s">
        <v>3363</v>
      </c>
      <c r="E118" s="1243" t="s">
        <v>3417</v>
      </c>
      <c r="F118" s="1241">
        <v>850</v>
      </c>
      <c r="G118" s="1248" t="s">
        <v>3268</v>
      </c>
      <c r="H118" s="1281" t="s">
        <v>3418</v>
      </c>
      <c r="I118" s="1278">
        <v>258380202.54999998</v>
      </c>
      <c r="J118" s="1247" t="s">
        <v>3272</v>
      </c>
      <c r="K118" s="1245">
        <v>2014</v>
      </c>
    </row>
    <row r="119" spans="1:11" s="1232" customFormat="1" ht="33" x14ac:dyDescent="0.2">
      <c r="A119" s="1242">
        <v>3</v>
      </c>
      <c r="B119" s="1280">
        <v>915</v>
      </c>
      <c r="C119" s="1279"/>
      <c r="D119" s="1279" t="s">
        <v>3138</v>
      </c>
      <c r="E119" s="1243" t="s">
        <v>3420</v>
      </c>
      <c r="F119" s="1241">
        <v>75</v>
      </c>
      <c r="G119" s="1248" t="s">
        <v>3268</v>
      </c>
      <c r="H119" s="1281" t="s">
        <v>3421</v>
      </c>
      <c r="I119" s="1246">
        <v>35477332.780000001</v>
      </c>
      <c r="J119" s="1247" t="s">
        <v>3272</v>
      </c>
      <c r="K119" s="1245">
        <v>2014</v>
      </c>
    </row>
    <row r="120" spans="1:11" s="1232" customFormat="1" ht="16.5" x14ac:dyDescent="0.2">
      <c r="A120" s="1581"/>
      <c r="B120" s="1582"/>
      <c r="C120" s="1583"/>
      <c r="D120" s="1583"/>
      <c r="E120" s="1237"/>
      <c r="F120" s="1264"/>
      <c r="G120" s="1267"/>
      <c r="H120" s="1584"/>
      <c r="I120" s="1268"/>
      <c r="J120" s="1296"/>
      <c r="K120" s="1585"/>
    </row>
    <row r="121" spans="1:11" s="1232" customFormat="1" ht="66" x14ac:dyDescent="0.2">
      <c r="A121" s="1240" t="s">
        <v>2964</v>
      </c>
      <c r="B121" s="1240" t="s">
        <v>3217</v>
      </c>
      <c r="C121" s="1240" t="s">
        <v>2966</v>
      </c>
      <c r="D121" s="1240" t="s">
        <v>3036</v>
      </c>
      <c r="E121" s="1240" t="s">
        <v>3037</v>
      </c>
      <c r="F121" s="1240" t="s">
        <v>3218</v>
      </c>
      <c r="G121" s="1240" t="s">
        <v>3096</v>
      </c>
      <c r="H121" s="1240" t="s">
        <v>3040</v>
      </c>
      <c r="I121" s="1240" t="s">
        <v>3107</v>
      </c>
      <c r="J121" s="1240" t="s">
        <v>3045</v>
      </c>
      <c r="K121" s="1240" t="s">
        <v>3221</v>
      </c>
    </row>
    <row r="122" spans="1:11" s="1232" customFormat="1" ht="33" x14ac:dyDescent="0.2">
      <c r="A122" s="1241">
        <v>4</v>
      </c>
      <c r="B122" s="1280" t="s">
        <v>3422</v>
      </c>
      <c r="C122" s="1279"/>
      <c r="D122" s="1279" t="s">
        <v>3363</v>
      </c>
      <c r="E122" s="1243" t="s">
        <v>3423</v>
      </c>
      <c r="F122" s="1241">
        <v>1220</v>
      </c>
      <c r="G122" s="1248" t="s">
        <v>3365</v>
      </c>
      <c r="H122" s="1281" t="s">
        <v>3424</v>
      </c>
      <c r="I122" s="1278">
        <v>843228589.12</v>
      </c>
      <c r="J122" s="1247" t="s">
        <v>3354</v>
      </c>
      <c r="K122" s="1245">
        <v>2014</v>
      </c>
    </row>
    <row r="123" spans="1:11" s="1232" customFormat="1" ht="33" x14ac:dyDescent="0.2">
      <c r="A123" s="1242">
        <v>5</v>
      </c>
      <c r="B123" s="1281" t="s">
        <v>3425</v>
      </c>
      <c r="C123" s="1279" t="s">
        <v>3426</v>
      </c>
      <c r="D123" s="1279" t="s">
        <v>3069</v>
      </c>
      <c r="E123" s="1243" t="s">
        <v>3427</v>
      </c>
      <c r="F123" s="1241">
        <v>2985</v>
      </c>
      <c r="G123" s="1248" t="s">
        <v>3365</v>
      </c>
      <c r="H123" s="1281" t="s">
        <v>5025</v>
      </c>
      <c r="I123" s="1278">
        <v>2069134913.8200002</v>
      </c>
      <c r="J123" s="1247" t="s">
        <v>3354</v>
      </c>
      <c r="K123" s="1245">
        <v>2014</v>
      </c>
    </row>
    <row r="124" spans="1:11" s="1232" customFormat="1" ht="49.5" x14ac:dyDescent="0.2">
      <c r="A124" s="1242">
        <v>6</v>
      </c>
      <c r="B124" s="1280">
        <v>937</v>
      </c>
      <c r="C124" s="1279"/>
      <c r="D124" s="1279" t="s">
        <v>3363</v>
      </c>
      <c r="E124" s="1243" t="s">
        <v>3428</v>
      </c>
      <c r="F124" s="1241">
        <v>145</v>
      </c>
      <c r="G124" s="1248" t="s">
        <v>3268</v>
      </c>
      <c r="H124" s="1281" t="s">
        <v>3429</v>
      </c>
      <c r="I124" s="1246">
        <v>70387154.370000005</v>
      </c>
      <c r="J124" s="1294" t="s">
        <v>3272</v>
      </c>
      <c r="K124" s="1245">
        <v>2014</v>
      </c>
    </row>
    <row r="125" spans="1:11" s="1236" customFormat="1" ht="33" x14ac:dyDescent="0.2">
      <c r="A125" s="1241">
        <v>7</v>
      </c>
      <c r="B125" s="1281" t="s">
        <v>3430</v>
      </c>
      <c r="C125" s="1279" t="s">
        <v>3391</v>
      </c>
      <c r="D125" s="1279" t="s">
        <v>3363</v>
      </c>
      <c r="E125" s="1243" t="s">
        <v>3431</v>
      </c>
      <c r="F125" s="1241">
        <v>247</v>
      </c>
      <c r="G125" s="1248" t="s">
        <v>3268</v>
      </c>
      <c r="H125" s="1281" t="s">
        <v>3432</v>
      </c>
      <c r="I125" s="1278">
        <v>131764705.75</v>
      </c>
      <c r="J125" s="1294" t="s">
        <v>3433</v>
      </c>
      <c r="K125" s="1245">
        <v>2014</v>
      </c>
    </row>
    <row r="126" spans="1:11" s="1232" customFormat="1" ht="33" x14ac:dyDescent="0.2">
      <c r="A126" s="1242">
        <v>8</v>
      </c>
      <c r="B126" s="1280">
        <v>953</v>
      </c>
      <c r="C126" s="1279" t="s">
        <v>3434</v>
      </c>
      <c r="D126" s="1279" t="s">
        <v>3363</v>
      </c>
      <c r="E126" s="1243" t="s">
        <v>3435</v>
      </c>
      <c r="F126" s="1241">
        <v>170</v>
      </c>
      <c r="G126" s="1248" t="s">
        <v>3268</v>
      </c>
      <c r="H126" s="1281" t="s">
        <v>3436</v>
      </c>
      <c r="I126" s="1246">
        <v>163553816.22999996</v>
      </c>
      <c r="J126" s="1247" t="s">
        <v>3354</v>
      </c>
      <c r="K126" s="1245">
        <v>2014</v>
      </c>
    </row>
    <row r="127" spans="1:11" s="1236" customFormat="1" ht="33" x14ac:dyDescent="0.2">
      <c r="A127" s="1241">
        <v>9</v>
      </c>
      <c r="B127" s="1280">
        <v>963</v>
      </c>
      <c r="C127" s="1279"/>
      <c r="D127" s="1279" t="s">
        <v>3303</v>
      </c>
      <c r="E127" s="1243" t="s">
        <v>3437</v>
      </c>
      <c r="F127" s="1241">
        <v>46</v>
      </c>
      <c r="G127" s="1248" t="s">
        <v>3268</v>
      </c>
      <c r="H127" s="1281" t="s">
        <v>3438</v>
      </c>
      <c r="I127" s="1278">
        <v>29748364.849999998</v>
      </c>
      <c r="J127" s="1294" t="s">
        <v>3354</v>
      </c>
      <c r="K127" s="1245">
        <v>2014</v>
      </c>
    </row>
    <row r="128" spans="1:11" s="1232" customFormat="1" ht="33" x14ac:dyDescent="0.2">
      <c r="A128" s="1242">
        <v>10</v>
      </c>
      <c r="B128" s="1280">
        <v>964</v>
      </c>
      <c r="C128" s="1279" t="s">
        <v>3391</v>
      </c>
      <c r="D128" s="1279" t="s">
        <v>3303</v>
      </c>
      <c r="E128" s="1243" t="s">
        <v>3439</v>
      </c>
      <c r="F128" s="1241">
        <v>483</v>
      </c>
      <c r="G128" s="1248" t="s">
        <v>3268</v>
      </c>
      <c r="H128" s="1281" t="s">
        <v>3440</v>
      </c>
      <c r="I128" s="1246">
        <v>51649570.329999998</v>
      </c>
      <c r="J128" s="1247" t="s">
        <v>3354</v>
      </c>
      <c r="K128" s="1245">
        <v>2014</v>
      </c>
    </row>
    <row r="129" spans="1:11" s="1236" customFormat="1" ht="33" x14ac:dyDescent="0.2">
      <c r="A129" s="1242">
        <v>11</v>
      </c>
      <c r="B129" s="1280">
        <v>967</v>
      </c>
      <c r="C129" s="1279" t="s">
        <v>3395</v>
      </c>
      <c r="D129" s="1279" t="s">
        <v>3138</v>
      </c>
      <c r="E129" s="1243" t="s">
        <v>3441</v>
      </c>
      <c r="F129" s="1241">
        <v>616</v>
      </c>
      <c r="G129" s="1248" t="s">
        <v>3268</v>
      </c>
      <c r="H129" s="1281" t="s">
        <v>3442</v>
      </c>
      <c r="I129" s="1278">
        <v>201975059.52000001</v>
      </c>
      <c r="J129" s="1294" t="s">
        <v>3354</v>
      </c>
      <c r="K129" s="1245">
        <v>2014</v>
      </c>
    </row>
    <row r="130" spans="1:11" s="1232" customFormat="1" ht="33" x14ac:dyDescent="0.2">
      <c r="A130" s="1241">
        <v>12</v>
      </c>
      <c r="B130" s="1280">
        <v>972</v>
      </c>
      <c r="C130" s="1279" t="s">
        <v>3391</v>
      </c>
      <c r="D130" s="1279" t="s">
        <v>3138</v>
      </c>
      <c r="E130" s="1243" t="s">
        <v>3443</v>
      </c>
      <c r="F130" s="1241">
        <v>505</v>
      </c>
      <c r="G130" s="1248" t="s">
        <v>3268</v>
      </c>
      <c r="H130" s="1281" t="s">
        <v>3444</v>
      </c>
      <c r="I130" s="1278">
        <v>273140990.12</v>
      </c>
      <c r="J130" s="1247" t="s">
        <v>3354</v>
      </c>
      <c r="K130" s="1245">
        <v>2014</v>
      </c>
    </row>
    <row r="131" spans="1:11" s="1232" customFormat="1" ht="33" x14ac:dyDescent="0.2">
      <c r="A131" s="1242">
        <v>13</v>
      </c>
      <c r="B131" s="1280">
        <v>970</v>
      </c>
      <c r="C131" s="1279"/>
      <c r="D131" s="1279" t="s">
        <v>3138</v>
      </c>
      <c r="E131" s="1243" t="s">
        <v>3445</v>
      </c>
      <c r="F131" s="1241">
        <v>270</v>
      </c>
      <c r="G131" s="1248" t="s">
        <v>3268</v>
      </c>
      <c r="H131" s="1281" t="s">
        <v>3446</v>
      </c>
      <c r="I131" s="1278">
        <v>98887588.170000002</v>
      </c>
      <c r="J131" s="1247" t="s">
        <v>3354</v>
      </c>
      <c r="K131" s="1245">
        <v>2014</v>
      </c>
    </row>
    <row r="132" spans="1:11" s="1232" customFormat="1" ht="33" x14ac:dyDescent="0.2">
      <c r="A132" s="1241">
        <v>14</v>
      </c>
      <c r="B132" s="1280">
        <v>973</v>
      </c>
      <c r="C132" s="1279"/>
      <c r="D132" s="1279" t="s">
        <v>3138</v>
      </c>
      <c r="E132" s="1243" t="s">
        <v>3447</v>
      </c>
      <c r="F132" s="1241">
        <v>1400</v>
      </c>
      <c r="G132" s="1248" t="s">
        <v>3268</v>
      </c>
      <c r="H132" s="1281" t="s">
        <v>3448</v>
      </c>
      <c r="I132" s="1278">
        <v>274596708.77999997</v>
      </c>
      <c r="J132" s="1247" t="s">
        <v>3354</v>
      </c>
      <c r="K132" s="1245">
        <v>2014</v>
      </c>
    </row>
    <row r="133" spans="1:11" s="1232" customFormat="1" ht="33" x14ac:dyDescent="0.2">
      <c r="A133" s="1242">
        <v>15</v>
      </c>
      <c r="B133" s="1280">
        <v>973</v>
      </c>
      <c r="C133" s="1280">
        <v>780</v>
      </c>
      <c r="D133" s="1280">
        <v>2013</v>
      </c>
      <c r="E133" s="1243" t="s">
        <v>3449</v>
      </c>
      <c r="F133" s="1241" t="s">
        <v>3003</v>
      </c>
      <c r="G133" s="1241" t="s">
        <v>3268</v>
      </c>
      <c r="H133" s="1248" t="s">
        <v>3450</v>
      </c>
      <c r="I133" s="1246">
        <v>29950000</v>
      </c>
      <c r="J133" s="1247" t="s">
        <v>3354</v>
      </c>
      <c r="K133" s="1245">
        <v>2014</v>
      </c>
    </row>
    <row r="134" spans="1:11" s="1232" customFormat="1" ht="49.5" x14ac:dyDescent="0.2">
      <c r="A134" s="1242">
        <v>16</v>
      </c>
      <c r="B134" s="1280">
        <v>973</v>
      </c>
      <c r="C134" s="1279" t="s">
        <v>3132</v>
      </c>
      <c r="D134" s="1279" t="s">
        <v>3303</v>
      </c>
      <c r="E134" s="1243" t="s">
        <v>3451</v>
      </c>
      <c r="F134" s="1241">
        <v>53.5</v>
      </c>
      <c r="G134" s="1248" t="s">
        <v>3350</v>
      </c>
      <c r="H134" s="1281" t="s">
        <v>3452</v>
      </c>
      <c r="I134" s="1246">
        <v>118571475.50999999</v>
      </c>
      <c r="J134" s="1247" t="s">
        <v>3354</v>
      </c>
      <c r="K134" s="1245">
        <v>2014</v>
      </c>
    </row>
    <row r="135" spans="1:11" s="1232" customFormat="1" ht="33" x14ac:dyDescent="0.2">
      <c r="A135" s="1241">
        <v>17</v>
      </c>
      <c r="B135" s="1280">
        <v>973</v>
      </c>
      <c r="C135" s="1279"/>
      <c r="D135" s="1279" t="s">
        <v>3138</v>
      </c>
      <c r="E135" s="1243" t="s">
        <v>3453</v>
      </c>
      <c r="F135" s="1241" t="s">
        <v>3454</v>
      </c>
      <c r="G135" s="1248" t="s">
        <v>3350</v>
      </c>
      <c r="H135" s="1281" t="s">
        <v>3455</v>
      </c>
      <c r="I135" s="1246">
        <v>15424358</v>
      </c>
      <c r="J135" s="1247" t="s">
        <v>3272</v>
      </c>
      <c r="K135" s="1245">
        <v>2014</v>
      </c>
    </row>
    <row r="136" spans="1:11" s="1232" customFormat="1" ht="82.5" x14ac:dyDescent="0.2">
      <c r="A136" s="1242">
        <v>18</v>
      </c>
      <c r="B136" s="1280">
        <v>973</v>
      </c>
      <c r="C136" s="1279" t="s">
        <v>3456</v>
      </c>
      <c r="D136" s="1279" t="s">
        <v>3303</v>
      </c>
      <c r="E136" s="1243" t="s">
        <v>3457</v>
      </c>
      <c r="F136" s="1241">
        <v>195</v>
      </c>
      <c r="G136" s="1248" t="s">
        <v>3268</v>
      </c>
      <c r="H136" s="1281" t="s">
        <v>3458</v>
      </c>
      <c r="I136" s="1246">
        <v>108976344.93000001</v>
      </c>
      <c r="J136" s="1247" t="s">
        <v>3354</v>
      </c>
      <c r="K136" s="1245">
        <v>2014</v>
      </c>
    </row>
    <row r="137" spans="1:11" s="1232" customFormat="1" ht="16.5" x14ac:dyDescent="0.2">
      <c r="A137" s="1241">
        <v>19</v>
      </c>
      <c r="B137" s="1280">
        <v>973</v>
      </c>
      <c r="C137" s="1279" t="s">
        <v>3132</v>
      </c>
      <c r="D137" s="1279" t="s">
        <v>3138</v>
      </c>
      <c r="E137" s="1243" t="s">
        <v>3459</v>
      </c>
      <c r="F137" s="1241">
        <v>235</v>
      </c>
      <c r="G137" s="1248" t="s">
        <v>3350</v>
      </c>
      <c r="H137" s="1281" t="s">
        <v>5026</v>
      </c>
      <c r="I137" s="1246">
        <v>77826000</v>
      </c>
      <c r="J137" s="1247" t="s">
        <v>3272</v>
      </c>
      <c r="K137" s="1245">
        <v>2014</v>
      </c>
    </row>
    <row r="138" spans="1:11" s="1232" customFormat="1" ht="33" x14ac:dyDescent="0.2">
      <c r="A138" s="1242">
        <v>20</v>
      </c>
      <c r="B138" s="1280">
        <v>989</v>
      </c>
      <c r="C138" s="1279"/>
      <c r="D138" s="1279" t="s">
        <v>3303</v>
      </c>
      <c r="E138" s="1243" t="s">
        <v>3460</v>
      </c>
      <c r="F138" s="1241">
        <v>100</v>
      </c>
      <c r="G138" s="1248" t="s">
        <v>3268</v>
      </c>
      <c r="H138" s="1281" t="s">
        <v>3461</v>
      </c>
      <c r="I138" s="1246">
        <v>44390391.210000001</v>
      </c>
      <c r="J138" s="1247" t="s">
        <v>3354</v>
      </c>
      <c r="K138" s="1245">
        <v>2014</v>
      </c>
    </row>
    <row r="139" spans="1:11" s="1232" customFormat="1" ht="33" x14ac:dyDescent="0.2">
      <c r="A139" s="1242">
        <v>21</v>
      </c>
      <c r="B139" s="1280">
        <v>988</v>
      </c>
      <c r="C139" s="1279"/>
      <c r="D139" s="1279" t="s">
        <v>3303</v>
      </c>
      <c r="E139" s="1243" t="s">
        <v>3462</v>
      </c>
      <c r="F139" s="1241">
        <v>46</v>
      </c>
      <c r="G139" s="1248" t="s">
        <v>3268</v>
      </c>
      <c r="H139" s="1281" t="s">
        <v>3463</v>
      </c>
      <c r="I139" s="1246">
        <v>47634136.549999997</v>
      </c>
      <c r="J139" s="1247" t="s">
        <v>3354</v>
      </c>
      <c r="K139" s="1245">
        <v>2014</v>
      </c>
    </row>
    <row r="140" spans="1:11" s="1232" customFormat="1" ht="49.5" x14ac:dyDescent="0.2">
      <c r="A140" s="1241">
        <v>22</v>
      </c>
      <c r="B140" s="1280">
        <v>990</v>
      </c>
      <c r="C140" s="1279" t="s">
        <v>3391</v>
      </c>
      <c r="D140" s="1279" t="s">
        <v>3303</v>
      </c>
      <c r="E140" s="1243" t="s">
        <v>3464</v>
      </c>
      <c r="F140" s="1241">
        <v>225</v>
      </c>
      <c r="G140" s="1248" t="s">
        <v>3268</v>
      </c>
      <c r="H140" s="1281" t="s">
        <v>3465</v>
      </c>
      <c r="I140" s="1246">
        <v>98825921.069999993</v>
      </c>
      <c r="J140" s="1247" t="s">
        <v>3354</v>
      </c>
      <c r="K140" s="1245">
        <v>2014</v>
      </c>
    </row>
    <row r="141" spans="1:11" s="1232" customFormat="1" ht="16.5" x14ac:dyDescent="0.2">
      <c r="A141" s="1246"/>
      <c r="B141" s="1246"/>
      <c r="C141" s="1246"/>
      <c r="D141" s="1246"/>
      <c r="E141" s="1252" t="s">
        <v>3029</v>
      </c>
      <c r="F141" s="1253">
        <f>SUM(F117:F140)</f>
        <v>10826.5</v>
      </c>
      <c r="G141" s="1254"/>
      <c r="H141" s="1252" t="s">
        <v>3029</v>
      </c>
      <c r="I141" s="1255">
        <f>SUM(I117:I140)</f>
        <v>5736079829.3200006</v>
      </c>
      <c r="J141" s="1247"/>
      <c r="K141" s="1246"/>
    </row>
    <row r="142" spans="1:11" s="1232" customFormat="1" ht="16.5" x14ac:dyDescent="0.2">
      <c r="A142" s="1268"/>
      <c r="B142" s="1268"/>
      <c r="C142" s="1268"/>
      <c r="D142" s="1268"/>
      <c r="E142" s="1268"/>
      <c r="F142" s="1268"/>
      <c r="G142" s="1268"/>
      <c r="H142" s="1268"/>
      <c r="I142" s="1268"/>
      <c r="J142" s="1296"/>
      <c r="K142" s="1268"/>
    </row>
    <row r="143" spans="1:11" s="1232" customFormat="1" ht="16.5" x14ac:dyDescent="0.2">
      <c r="A143" s="1268"/>
      <c r="B143" s="1268"/>
      <c r="C143" s="1268"/>
      <c r="D143" s="1268"/>
      <c r="E143" s="1268"/>
      <c r="F143" s="1268"/>
      <c r="G143" s="1268"/>
      <c r="H143" s="1268"/>
      <c r="I143" s="1268"/>
      <c r="J143" s="1296"/>
      <c r="K143" s="1268"/>
    </row>
    <row r="144" spans="1:11" s="1232" customFormat="1" ht="16.5" x14ac:dyDescent="0.2">
      <c r="A144" s="1268"/>
      <c r="B144" s="1268"/>
      <c r="C144" s="1268"/>
      <c r="D144" s="1268"/>
      <c r="E144" s="1268"/>
      <c r="F144" s="1268"/>
      <c r="G144" s="1268"/>
      <c r="H144" s="1268"/>
      <c r="I144" s="1268"/>
      <c r="J144" s="1296"/>
      <c r="K144" s="1268"/>
    </row>
    <row r="145" spans="1:11" s="1232" customFormat="1" ht="16.5" x14ac:dyDescent="0.2">
      <c r="A145" s="1268"/>
      <c r="B145" s="1268"/>
      <c r="C145" s="1268"/>
      <c r="D145" s="1268"/>
      <c r="E145" s="1268"/>
      <c r="F145" s="1268"/>
      <c r="G145" s="1268"/>
      <c r="H145" s="1268"/>
      <c r="I145" s="1268"/>
      <c r="J145" s="1296"/>
      <c r="K145" s="1268"/>
    </row>
    <row r="146" spans="1:11" s="1232" customFormat="1" ht="16.5" x14ac:dyDescent="0.2">
      <c r="A146" s="1268"/>
      <c r="B146" s="1268"/>
      <c r="C146" s="1268"/>
      <c r="D146" s="1268"/>
      <c r="E146" s="1268"/>
      <c r="F146" s="1268"/>
      <c r="G146" s="1268"/>
      <c r="H146" s="1268"/>
      <c r="I146" s="1268"/>
      <c r="J146" s="1296"/>
      <c r="K146" s="1268"/>
    </row>
    <row r="147" spans="1:11" s="1232" customFormat="1" ht="16.5" x14ac:dyDescent="0.2">
      <c r="A147" s="1235" t="s">
        <v>3466</v>
      </c>
      <c r="B147" s="1235"/>
      <c r="C147" s="1235"/>
      <c r="D147" s="1235"/>
      <c r="E147" s="1235"/>
      <c r="F147" s="1268"/>
      <c r="G147" s="1268"/>
      <c r="H147" s="1268"/>
      <c r="I147" s="1268"/>
      <c r="J147" s="1296"/>
      <c r="K147" s="1268"/>
    </row>
    <row r="148" spans="1:11" s="1232" customFormat="1" ht="16.5" x14ac:dyDescent="0.2">
      <c r="A148" s="1268"/>
      <c r="B148" s="1268"/>
      <c r="C148" s="1268"/>
      <c r="D148" s="1268"/>
      <c r="E148" s="1268"/>
      <c r="F148" s="1268"/>
      <c r="G148" s="1268"/>
      <c r="H148" s="1268"/>
      <c r="I148" s="1268"/>
      <c r="J148" s="1296"/>
      <c r="K148" s="1268"/>
    </row>
    <row r="149" spans="1:11" s="1232" customFormat="1" ht="66" x14ac:dyDescent="0.2">
      <c r="A149" s="1240" t="s">
        <v>2964</v>
      </c>
      <c r="B149" s="1240" t="s">
        <v>3217</v>
      </c>
      <c r="C149" s="1240" t="s">
        <v>2966</v>
      </c>
      <c r="D149" s="1240" t="s">
        <v>3036</v>
      </c>
      <c r="E149" s="1240" t="s">
        <v>3037</v>
      </c>
      <c r="F149" s="1240" t="s">
        <v>3218</v>
      </c>
      <c r="G149" s="1240" t="s">
        <v>3096</v>
      </c>
      <c r="H149" s="1240" t="s">
        <v>3040</v>
      </c>
      <c r="I149" s="1240" t="s">
        <v>3107</v>
      </c>
      <c r="J149" s="1240" t="s">
        <v>3045</v>
      </c>
      <c r="K149" s="1240" t="s">
        <v>3221</v>
      </c>
    </row>
    <row r="150" spans="1:11" s="1232" customFormat="1" ht="16.5" x14ac:dyDescent="0.2">
      <c r="A150" s="1241">
        <v>1</v>
      </c>
      <c r="B150" s="1280">
        <v>902</v>
      </c>
      <c r="C150" s="1260" t="s">
        <v>3467</v>
      </c>
      <c r="D150" s="1260" t="s">
        <v>3363</v>
      </c>
      <c r="E150" s="1243" t="s">
        <v>3468</v>
      </c>
      <c r="F150" s="1241">
        <v>300</v>
      </c>
      <c r="G150" s="1241" t="s">
        <v>3268</v>
      </c>
      <c r="H150" s="1281" t="s">
        <v>3469</v>
      </c>
      <c r="I150" s="1246">
        <v>199301153.94999999</v>
      </c>
      <c r="J150" s="1247" t="s">
        <v>3354</v>
      </c>
      <c r="K150" s="1245">
        <v>2013</v>
      </c>
    </row>
    <row r="151" spans="1:11" s="1232" customFormat="1" ht="33" x14ac:dyDescent="0.2">
      <c r="A151" s="1241">
        <v>2</v>
      </c>
      <c r="B151" s="1280">
        <v>906</v>
      </c>
      <c r="C151" s="1279" t="s">
        <v>3391</v>
      </c>
      <c r="D151" s="1279" t="s">
        <v>3303</v>
      </c>
      <c r="E151" s="1243" t="s">
        <v>3470</v>
      </c>
      <c r="F151" s="1241">
        <v>50</v>
      </c>
      <c r="G151" s="1248" t="s">
        <v>3350</v>
      </c>
      <c r="H151" s="1297" t="s">
        <v>3471</v>
      </c>
      <c r="I151" s="1246">
        <v>20209522</v>
      </c>
      <c r="J151" s="1247" t="s">
        <v>3354</v>
      </c>
      <c r="K151" s="1245">
        <v>2013</v>
      </c>
    </row>
    <row r="152" spans="1:11" s="1232" customFormat="1" ht="33" x14ac:dyDescent="0.2">
      <c r="A152" s="1241">
        <v>3</v>
      </c>
      <c r="B152" s="1280">
        <v>910</v>
      </c>
      <c r="C152" s="1279"/>
      <c r="D152" s="1279" t="s">
        <v>3363</v>
      </c>
      <c r="E152" s="1243" t="s">
        <v>3472</v>
      </c>
      <c r="F152" s="1241">
        <v>900</v>
      </c>
      <c r="G152" s="1241" t="s">
        <v>3268</v>
      </c>
      <c r="H152" s="1281" t="s">
        <v>3473</v>
      </c>
      <c r="I152" s="1246">
        <v>152183547.44999999</v>
      </c>
      <c r="J152" s="1298" t="s">
        <v>3354</v>
      </c>
      <c r="K152" s="1245">
        <v>2013</v>
      </c>
    </row>
    <row r="153" spans="1:11" s="1232" customFormat="1" ht="33" x14ac:dyDescent="0.2">
      <c r="A153" s="1241">
        <v>4</v>
      </c>
      <c r="B153" s="1280" t="s">
        <v>3474</v>
      </c>
      <c r="C153" s="1279" t="s">
        <v>3391</v>
      </c>
      <c r="D153" s="1279" t="s">
        <v>3475</v>
      </c>
      <c r="E153" s="1243" t="s">
        <v>3476</v>
      </c>
      <c r="F153" s="1241" t="s">
        <v>3003</v>
      </c>
      <c r="G153" s="1248" t="s">
        <v>3268</v>
      </c>
      <c r="H153" s="1281" t="s">
        <v>3477</v>
      </c>
      <c r="I153" s="1246">
        <v>108105299.5</v>
      </c>
      <c r="J153" s="1298" t="s">
        <v>3354</v>
      </c>
      <c r="K153" s="1245">
        <v>2013</v>
      </c>
    </row>
    <row r="154" spans="1:11" s="1232" customFormat="1" ht="33" x14ac:dyDescent="0.2">
      <c r="A154" s="1241">
        <v>5</v>
      </c>
      <c r="B154" s="1281" t="s">
        <v>3478</v>
      </c>
      <c r="C154" s="1279"/>
      <c r="D154" s="1279" t="s">
        <v>3363</v>
      </c>
      <c r="E154" s="1243" t="s">
        <v>3479</v>
      </c>
      <c r="F154" s="1241">
        <v>1536</v>
      </c>
      <c r="G154" s="1248" t="s">
        <v>3268</v>
      </c>
      <c r="H154" s="1297" t="s">
        <v>3480</v>
      </c>
      <c r="I154" s="1246">
        <v>378593759.62</v>
      </c>
      <c r="J154" s="1294" t="s">
        <v>3272</v>
      </c>
      <c r="K154" s="1245">
        <v>2013</v>
      </c>
    </row>
    <row r="155" spans="1:11" s="1232" customFormat="1" ht="33" x14ac:dyDescent="0.2">
      <c r="A155" s="1241">
        <v>6</v>
      </c>
      <c r="B155" s="1245">
        <v>936</v>
      </c>
      <c r="C155" s="1279"/>
      <c r="D155" s="1279" t="s">
        <v>3363</v>
      </c>
      <c r="E155" s="1243" t="s">
        <v>3481</v>
      </c>
      <c r="F155" s="1241" t="s">
        <v>3003</v>
      </c>
      <c r="G155" s="1248" t="s">
        <v>3350</v>
      </c>
      <c r="H155" s="1297" t="s">
        <v>3482</v>
      </c>
      <c r="I155" s="1246">
        <v>9621058</v>
      </c>
      <c r="J155" s="1294" t="s">
        <v>3483</v>
      </c>
      <c r="K155" s="1245">
        <v>2013</v>
      </c>
    </row>
    <row r="156" spans="1:11" s="1232" customFormat="1" ht="49.5" x14ac:dyDescent="0.2">
      <c r="A156" s="1241">
        <v>7</v>
      </c>
      <c r="B156" s="1245">
        <v>941</v>
      </c>
      <c r="C156" s="1279"/>
      <c r="D156" s="1279" t="s">
        <v>3363</v>
      </c>
      <c r="E156" s="1243" t="s">
        <v>3484</v>
      </c>
      <c r="F156" s="1241">
        <v>125.5</v>
      </c>
      <c r="G156" s="1248" t="s">
        <v>3268</v>
      </c>
      <c r="H156" s="1281" t="s">
        <v>3485</v>
      </c>
      <c r="I156" s="1246">
        <v>120040397.17999999</v>
      </c>
      <c r="J156" s="1298" t="s">
        <v>3354</v>
      </c>
      <c r="K156" s="1245">
        <v>2013</v>
      </c>
    </row>
    <row r="157" spans="1:11" s="1232" customFormat="1" ht="49.5" x14ac:dyDescent="0.2">
      <c r="A157" s="1241">
        <v>8</v>
      </c>
      <c r="B157" s="1280">
        <v>942</v>
      </c>
      <c r="C157" s="1260" t="s">
        <v>3486</v>
      </c>
      <c r="D157" s="1260" t="s">
        <v>3363</v>
      </c>
      <c r="E157" s="1243" t="s">
        <v>3487</v>
      </c>
      <c r="F157" s="1241">
        <v>180</v>
      </c>
      <c r="G157" s="1241" t="s">
        <v>3268</v>
      </c>
      <c r="H157" s="1281" t="s">
        <v>3488</v>
      </c>
      <c r="I157" s="1278">
        <v>73688764.830000013</v>
      </c>
      <c r="J157" s="1247" t="s">
        <v>3272</v>
      </c>
      <c r="K157" s="1245">
        <v>2013</v>
      </c>
    </row>
    <row r="158" spans="1:11" s="1232" customFormat="1" ht="33" x14ac:dyDescent="0.2">
      <c r="A158" s="1241">
        <v>9</v>
      </c>
      <c r="B158" s="1280">
        <v>943</v>
      </c>
      <c r="C158" s="1260"/>
      <c r="D158" s="1260" t="s">
        <v>3303</v>
      </c>
      <c r="E158" s="1243" t="s">
        <v>3489</v>
      </c>
      <c r="F158" s="1241" t="s">
        <v>3003</v>
      </c>
      <c r="G158" s="1241" t="s">
        <v>3268</v>
      </c>
      <c r="H158" s="1281" t="s">
        <v>3490</v>
      </c>
      <c r="I158" s="1246">
        <v>106306529.57999998</v>
      </c>
      <c r="J158" s="1298" t="s">
        <v>3354</v>
      </c>
      <c r="K158" s="1245">
        <v>2013</v>
      </c>
    </row>
    <row r="159" spans="1:11" s="1232" customFormat="1" ht="33" x14ac:dyDescent="0.2">
      <c r="A159" s="1241">
        <v>10</v>
      </c>
      <c r="B159" s="1280">
        <v>944</v>
      </c>
      <c r="C159" s="1260"/>
      <c r="D159" s="1260" t="s">
        <v>3138</v>
      </c>
      <c r="E159" s="1243" t="s">
        <v>3491</v>
      </c>
      <c r="F159" s="1241" t="s">
        <v>3003</v>
      </c>
      <c r="G159" s="1241" t="s">
        <v>3492</v>
      </c>
      <c r="H159" s="1281" t="s">
        <v>3493</v>
      </c>
      <c r="I159" s="1246">
        <v>14653000</v>
      </c>
      <c r="J159" s="1247"/>
      <c r="K159" s="1245">
        <v>2013</v>
      </c>
    </row>
    <row r="160" spans="1:11" s="1232" customFormat="1" ht="16.5" x14ac:dyDescent="0.2">
      <c r="A160" s="1241">
        <v>11</v>
      </c>
      <c r="B160" s="1280">
        <v>922</v>
      </c>
      <c r="C160" s="1279"/>
      <c r="D160" s="1279" t="s">
        <v>3363</v>
      </c>
      <c r="E160" s="1243" t="s">
        <v>3494</v>
      </c>
      <c r="F160" s="1241">
        <v>160</v>
      </c>
      <c r="G160" s="1248" t="s">
        <v>3268</v>
      </c>
      <c r="H160" s="1281" t="s">
        <v>3495</v>
      </c>
      <c r="I160" s="1278">
        <v>58593495.390000001</v>
      </c>
      <c r="J160" s="1247" t="s">
        <v>3354</v>
      </c>
      <c r="K160" s="1245">
        <v>2013</v>
      </c>
    </row>
    <row r="161" spans="1:11" s="1232" customFormat="1" ht="16.5" x14ac:dyDescent="0.2">
      <c r="A161" s="1241">
        <v>12</v>
      </c>
      <c r="B161" s="1281" t="s">
        <v>3496</v>
      </c>
      <c r="C161" s="1279"/>
      <c r="D161" s="1279" t="s">
        <v>3363</v>
      </c>
      <c r="E161" s="1243" t="s">
        <v>3497</v>
      </c>
      <c r="F161" s="1241">
        <v>275</v>
      </c>
      <c r="G161" s="1248" t="s">
        <v>3268</v>
      </c>
      <c r="H161" s="1297" t="s">
        <v>3498</v>
      </c>
      <c r="I161" s="1278">
        <v>200845844.68999997</v>
      </c>
      <c r="J161" s="1247" t="s">
        <v>3354</v>
      </c>
      <c r="K161" s="1245">
        <v>2013</v>
      </c>
    </row>
    <row r="162" spans="1:11" s="1232" customFormat="1" ht="33" x14ac:dyDescent="0.2">
      <c r="A162" s="1241">
        <v>13</v>
      </c>
      <c r="B162" s="1280">
        <v>966</v>
      </c>
      <c r="C162" s="1279"/>
      <c r="D162" s="1279" t="s">
        <v>3303</v>
      </c>
      <c r="E162" s="1243" t="s">
        <v>3499</v>
      </c>
      <c r="F162" s="1241">
        <v>1100</v>
      </c>
      <c r="G162" s="1248" t="s">
        <v>3500</v>
      </c>
      <c r="H162" s="1297" t="s">
        <v>3501</v>
      </c>
      <c r="I162" s="1278">
        <v>377713013.18000001</v>
      </c>
      <c r="J162" s="1247" t="s">
        <v>3419</v>
      </c>
      <c r="K162" s="1245">
        <v>2013</v>
      </c>
    </row>
    <row r="163" spans="1:11" s="1232" customFormat="1" ht="49.5" x14ac:dyDescent="0.2">
      <c r="A163" s="1241">
        <v>14</v>
      </c>
      <c r="B163" s="1280">
        <v>973</v>
      </c>
      <c r="C163" s="1260"/>
      <c r="D163" s="1260"/>
      <c r="E163" s="1243" t="s">
        <v>3502</v>
      </c>
      <c r="F163" s="1241">
        <v>22</v>
      </c>
      <c r="G163" s="1241" t="s">
        <v>3003</v>
      </c>
      <c r="H163" s="1281" t="s">
        <v>3003</v>
      </c>
      <c r="I163" s="1246">
        <v>20000000</v>
      </c>
      <c r="J163" s="1298" t="s">
        <v>5027</v>
      </c>
      <c r="K163" s="1245">
        <v>2013</v>
      </c>
    </row>
    <row r="164" spans="1:11" s="1232" customFormat="1" ht="33" x14ac:dyDescent="0.2">
      <c r="A164" s="1241">
        <v>15</v>
      </c>
      <c r="B164" s="1280">
        <v>973</v>
      </c>
      <c r="C164" s="1279"/>
      <c r="D164" s="1279" t="s">
        <v>3363</v>
      </c>
      <c r="E164" s="1243" t="s">
        <v>3503</v>
      </c>
      <c r="F164" s="1241">
        <v>270</v>
      </c>
      <c r="G164" s="1248" t="s">
        <v>3268</v>
      </c>
      <c r="H164" s="1281" t="s">
        <v>3504</v>
      </c>
      <c r="I164" s="1278">
        <v>50914378.379999995</v>
      </c>
      <c r="J164" s="1247" t="s">
        <v>3354</v>
      </c>
      <c r="K164" s="1245">
        <v>2013</v>
      </c>
    </row>
    <row r="165" spans="1:11" s="1232" customFormat="1" ht="16.5" x14ac:dyDescent="0.2">
      <c r="A165" s="1241">
        <v>16</v>
      </c>
      <c r="B165" s="1280">
        <v>973</v>
      </c>
      <c r="C165" s="1279" t="s">
        <v>3505</v>
      </c>
      <c r="D165" s="1279" t="s">
        <v>3303</v>
      </c>
      <c r="E165" s="1243" t="s">
        <v>3506</v>
      </c>
      <c r="F165" s="1241">
        <v>52</v>
      </c>
      <c r="G165" s="1248" t="s">
        <v>3268</v>
      </c>
      <c r="H165" s="1297" t="s">
        <v>3507</v>
      </c>
      <c r="I165" s="1278">
        <v>31095873</v>
      </c>
      <c r="J165" s="1298" t="s">
        <v>3354</v>
      </c>
      <c r="K165" s="1245">
        <v>2013</v>
      </c>
    </row>
    <row r="166" spans="1:11" s="1232" customFormat="1" ht="33" x14ac:dyDescent="0.2">
      <c r="A166" s="1241">
        <v>17</v>
      </c>
      <c r="B166" s="1280">
        <v>979</v>
      </c>
      <c r="C166" s="1279" t="s">
        <v>3508</v>
      </c>
      <c r="D166" s="1279" t="s">
        <v>3363</v>
      </c>
      <c r="E166" s="1243" t="s">
        <v>3509</v>
      </c>
      <c r="F166" s="1241">
        <v>85</v>
      </c>
      <c r="G166" s="1248" t="s">
        <v>3268</v>
      </c>
      <c r="H166" s="1281" t="s">
        <v>3510</v>
      </c>
      <c r="I166" s="1278">
        <v>44495515.729999997</v>
      </c>
      <c r="J166" s="1298" t="s">
        <v>3354</v>
      </c>
      <c r="K166" s="1245">
        <v>2013</v>
      </c>
    </row>
    <row r="167" spans="1:11" s="1232" customFormat="1" ht="33" x14ac:dyDescent="0.2">
      <c r="A167" s="1241">
        <v>18</v>
      </c>
      <c r="B167" s="1280">
        <v>982</v>
      </c>
      <c r="C167" s="1279"/>
      <c r="D167" s="1279" t="s">
        <v>3303</v>
      </c>
      <c r="E167" s="1243" t="s">
        <v>3511</v>
      </c>
      <c r="F167" s="1241">
        <v>1340</v>
      </c>
      <c r="G167" s="1248" t="s">
        <v>3268</v>
      </c>
      <c r="H167" s="1281" t="s">
        <v>5028</v>
      </c>
      <c r="I167" s="1246">
        <v>135521926</v>
      </c>
      <c r="J167" s="1294" t="s">
        <v>3272</v>
      </c>
      <c r="K167" s="1245">
        <v>2013</v>
      </c>
    </row>
    <row r="168" spans="1:11" s="1232" customFormat="1" ht="49.5" x14ac:dyDescent="0.2">
      <c r="A168" s="1241">
        <v>19</v>
      </c>
      <c r="B168" s="1280">
        <v>984</v>
      </c>
      <c r="C168" s="1279"/>
      <c r="D168" s="1279" t="s">
        <v>3363</v>
      </c>
      <c r="E168" s="1243" t="s">
        <v>3512</v>
      </c>
      <c r="F168" s="1241">
        <v>210</v>
      </c>
      <c r="G168" s="1248" t="s">
        <v>3268</v>
      </c>
      <c r="H168" s="1281" t="s">
        <v>3513</v>
      </c>
      <c r="I168" s="1278">
        <v>106331272.43000001</v>
      </c>
      <c r="J168" s="1247" t="s">
        <v>3354</v>
      </c>
      <c r="K168" s="1245">
        <v>2013</v>
      </c>
    </row>
    <row r="169" spans="1:11" s="1232" customFormat="1" ht="33" x14ac:dyDescent="0.2">
      <c r="A169" s="1241">
        <v>20</v>
      </c>
      <c r="B169" s="1280">
        <v>987</v>
      </c>
      <c r="C169" s="1279"/>
      <c r="D169" s="1279" t="s">
        <v>3363</v>
      </c>
      <c r="E169" s="1243" t="s">
        <v>3514</v>
      </c>
      <c r="F169" s="1241" t="s">
        <v>3003</v>
      </c>
      <c r="G169" s="1248" t="s">
        <v>3500</v>
      </c>
      <c r="H169" s="1297" t="s">
        <v>3515</v>
      </c>
      <c r="I169" s="1246">
        <v>46453770</v>
      </c>
      <c r="J169" s="1247" t="s">
        <v>3354</v>
      </c>
      <c r="K169" s="1245">
        <v>2013</v>
      </c>
    </row>
    <row r="170" spans="1:11" s="1232" customFormat="1" ht="16.5" x14ac:dyDescent="0.2">
      <c r="A170" s="1254"/>
      <c r="B170" s="1254"/>
      <c r="C170" s="1254"/>
      <c r="D170" s="1254"/>
      <c r="E170" s="1252" t="s">
        <v>3029</v>
      </c>
      <c r="F170" s="1253">
        <f>SUM(F150:F169)</f>
        <v>6605.5</v>
      </c>
      <c r="G170" s="1254"/>
      <c r="H170" s="1252" t="s">
        <v>3029</v>
      </c>
      <c r="I170" s="1255">
        <f>SUM(I150:I169)</f>
        <v>2254668120.9099998</v>
      </c>
      <c r="J170" s="1256"/>
      <c r="K170" s="1254"/>
    </row>
    <row r="171" spans="1:11" s="1232" customFormat="1" ht="16.5" x14ac:dyDescent="0.2">
      <c r="J171" s="1234"/>
    </row>
    <row r="172" spans="1:11" s="1232" customFormat="1" ht="16.5" x14ac:dyDescent="0.2">
      <c r="J172" s="1234"/>
    </row>
    <row r="173" spans="1:11" s="1232" customFormat="1" ht="16.5" x14ac:dyDescent="0.2">
      <c r="J173" s="1234"/>
    </row>
    <row r="174" spans="1:11" s="1232" customFormat="1" ht="16.5" x14ac:dyDescent="0.2">
      <c r="J174" s="1234"/>
    </row>
    <row r="175" spans="1:11" s="1232" customFormat="1" ht="16.5" x14ac:dyDescent="0.2">
      <c r="J175" s="1234"/>
    </row>
    <row r="176" spans="1:11" s="1232" customFormat="1" ht="16.5" x14ac:dyDescent="0.2">
      <c r="A176" s="1235" t="s">
        <v>3516</v>
      </c>
      <c r="B176" s="1235"/>
      <c r="C176" s="1235"/>
      <c r="D176" s="1235"/>
      <c r="E176" s="1235"/>
      <c r="J176" s="1234"/>
    </row>
    <row r="177" spans="1:11" s="1232" customFormat="1" ht="16.5" x14ac:dyDescent="0.2">
      <c r="J177" s="1234"/>
    </row>
    <row r="178" spans="1:11" s="1232" customFormat="1" ht="66" x14ac:dyDescent="0.2">
      <c r="A178" s="1299" t="s">
        <v>2964</v>
      </c>
      <c r="B178" s="1299" t="s">
        <v>3217</v>
      </c>
      <c r="C178" s="1299" t="s">
        <v>2966</v>
      </c>
      <c r="D178" s="1299" t="s">
        <v>3036</v>
      </c>
      <c r="E178" s="1299" t="s">
        <v>3037</v>
      </c>
      <c r="F178" s="1299" t="s">
        <v>3218</v>
      </c>
      <c r="G178" s="1299" t="s">
        <v>3096</v>
      </c>
      <c r="H178" s="1299" t="s">
        <v>3040</v>
      </c>
      <c r="I178" s="1299" t="s">
        <v>3107</v>
      </c>
      <c r="J178" s="1299" t="s">
        <v>3045</v>
      </c>
      <c r="K178" s="1299" t="s">
        <v>3221</v>
      </c>
    </row>
    <row r="179" spans="1:11" s="1232" customFormat="1" ht="33" x14ac:dyDescent="0.2">
      <c r="A179" s="1241">
        <v>1</v>
      </c>
      <c r="B179" s="1280">
        <v>907</v>
      </c>
      <c r="C179" s="1260"/>
      <c r="D179" s="1260"/>
      <c r="E179" s="1243" t="s">
        <v>3517</v>
      </c>
      <c r="F179" s="1241">
        <v>480</v>
      </c>
      <c r="G179" s="1241" t="s">
        <v>3268</v>
      </c>
      <c r="H179" s="1281" t="s">
        <v>3518</v>
      </c>
      <c r="I179" s="1246">
        <v>165693997.71000001</v>
      </c>
      <c r="J179" s="1298" t="s">
        <v>3354</v>
      </c>
      <c r="K179" s="1245">
        <v>2012</v>
      </c>
    </row>
    <row r="180" spans="1:11" s="1232" customFormat="1" ht="33" x14ac:dyDescent="0.2">
      <c r="A180" s="1241">
        <v>2</v>
      </c>
      <c r="B180" s="1280">
        <v>938</v>
      </c>
      <c r="C180" s="1260" t="s">
        <v>3519</v>
      </c>
      <c r="D180" s="1260"/>
      <c r="E180" s="1243" t="s">
        <v>3520</v>
      </c>
      <c r="F180" s="1241" t="s">
        <v>3003</v>
      </c>
      <c r="G180" s="1241" t="s">
        <v>3350</v>
      </c>
      <c r="H180" s="1281" t="s">
        <v>3521</v>
      </c>
      <c r="I180" s="1246">
        <v>21161958.039999999</v>
      </c>
      <c r="J180" s="1298" t="s">
        <v>3387</v>
      </c>
      <c r="K180" s="1245">
        <v>2012</v>
      </c>
    </row>
    <row r="181" spans="1:11" s="1232" customFormat="1" ht="33" x14ac:dyDescent="0.2">
      <c r="A181" s="1241">
        <v>3</v>
      </c>
      <c r="B181" s="1245">
        <v>945</v>
      </c>
      <c r="C181" s="1279"/>
      <c r="D181" s="1279"/>
      <c r="E181" s="1243" t="s">
        <v>3522</v>
      </c>
      <c r="F181" s="1241"/>
      <c r="G181" s="1248" t="s">
        <v>3523</v>
      </c>
      <c r="H181" s="1281" t="s">
        <v>3524</v>
      </c>
      <c r="I181" s="1278">
        <v>1323015266.7600002</v>
      </c>
      <c r="J181" s="1247" t="s">
        <v>3354</v>
      </c>
      <c r="K181" s="1245">
        <v>2012</v>
      </c>
    </row>
    <row r="182" spans="1:11" s="1232" customFormat="1" ht="66" x14ac:dyDescent="0.2">
      <c r="A182" s="1241">
        <v>4</v>
      </c>
      <c r="B182" s="1280">
        <v>973</v>
      </c>
      <c r="C182" s="1260"/>
      <c r="D182" s="1260"/>
      <c r="E182" s="1243" t="s">
        <v>3525</v>
      </c>
      <c r="F182" s="1241">
        <v>120</v>
      </c>
      <c r="G182" s="1241" t="s">
        <v>3003</v>
      </c>
      <c r="H182" s="1281" t="s">
        <v>3003</v>
      </c>
      <c r="I182" s="1246">
        <v>20000000</v>
      </c>
      <c r="J182" s="1298" t="s">
        <v>3526</v>
      </c>
      <c r="K182" s="1245">
        <v>2012</v>
      </c>
    </row>
    <row r="183" spans="1:11" s="1232" customFormat="1" ht="49.5" x14ac:dyDescent="0.2">
      <c r="A183" s="1241">
        <v>5</v>
      </c>
      <c r="B183" s="1280">
        <v>973</v>
      </c>
      <c r="C183" s="1260" t="s">
        <v>3527</v>
      </c>
      <c r="D183" s="1260"/>
      <c r="E183" s="1243" t="s">
        <v>3528</v>
      </c>
      <c r="F183" s="1241">
        <v>194</v>
      </c>
      <c r="G183" s="1241" t="s">
        <v>3350</v>
      </c>
      <c r="H183" s="1297" t="s">
        <v>3529</v>
      </c>
      <c r="I183" s="1246">
        <v>19211050</v>
      </c>
      <c r="J183" s="1298" t="s">
        <v>3387</v>
      </c>
      <c r="K183" s="1245">
        <v>2012</v>
      </c>
    </row>
    <row r="184" spans="1:11" s="1232" customFormat="1" ht="33" x14ac:dyDescent="0.2">
      <c r="A184" s="1241">
        <v>6</v>
      </c>
      <c r="B184" s="1280">
        <v>973</v>
      </c>
      <c r="C184" s="1260" t="s">
        <v>3530</v>
      </c>
      <c r="D184" s="1260"/>
      <c r="E184" s="1243" t="s">
        <v>3531</v>
      </c>
      <c r="F184" s="1241">
        <v>10</v>
      </c>
      <c r="G184" s="1241" t="s">
        <v>3350</v>
      </c>
      <c r="H184" s="1297" t="s">
        <v>3532</v>
      </c>
      <c r="I184" s="1246">
        <v>4488670</v>
      </c>
      <c r="J184" s="1298" t="s">
        <v>3387</v>
      </c>
      <c r="K184" s="1245">
        <v>2012</v>
      </c>
    </row>
    <row r="185" spans="1:11" s="1232" customFormat="1" ht="49.5" x14ac:dyDescent="0.2">
      <c r="A185" s="1241">
        <v>7</v>
      </c>
      <c r="B185" s="1280">
        <v>973</v>
      </c>
      <c r="C185" s="1279"/>
      <c r="D185" s="1279"/>
      <c r="E185" s="1243" t="s">
        <v>3533</v>
      </c>
      <c r="F185" s="1241" t="s">
        <v>3534</v>
      </c>
      <c r="G185" s="1248" t="s">
        <v>3535</v>
      </c>
      <c r="H185" s="1281" t="s">
        <v>3536</v>
      </c>
      <c r="I185" s="1278">
        <v>7684601.7300000004</v>
      </c>
      <c r="J185" s="1247" t="s">
        <v>3354</v>
      </c>
      <c r="K185" s="1245">
        <v>2012</v>
      </c>
    </row>
    <row r="186" spans="1:11" s="1232" customFormat="1" ht="49.5" x14ac:dyDescent="0.2">
      <c r="A186" s="1241">
        <v>8</v>
      </c>
      <c r="B186" s="1280">
        <v>976</v>
      </c>
      <c r="C186" s="1279"/>
      <c r="D186" s="1279"/>
      <c r="E186" s="1243" t="s">
        <v>3537</v>
      </c>
      <c r="F186" s="1241">
        <v>527</v>
      </c>
      <c r="G186" s="1248" t="s">
        <v>3268</v>
      </c>
      <c r="H186" s="1281" t="s">
        <v>3538</v>
      </c>
      <c r="I186" s="1278">
        <v>173743802.62000003</v>
      </c>
      <c r="J186" s="1247" t="s">
        <v>3354</v>
      </c>
      <c r="K186" s="1245">
        <v>2012</v>
      </c>
    </row>
    <row r="187" spans="1:11" s="1232" customFormat="1" ht="16.5" x14ac:dyDescent="0.2">
      <c r="A187" s="1254"/>
      <c r="B187" s="1254"/>
      <c r="C187" s="1254"/>
      <c r="D187" s="1254"/>
      <c r="E187" s="1252" t="s">
        <v>3029</v>
      </c>
      <c r="F187" s="1253">
        <f>SUM(F179:F186)</f>
        <v>1331</v>
      </c>
      <c r="G187" s="1254"/>
      <c r="H187" s="1252" t="s">
        <v>3029</v>
      </c>
      <c r="I187" s="1255">
        <f>SUM(I179:I186)</f>
        <v>1734999346.8600004</v>
      </c>
      <c r="J187" s="1256"/>
      <c r="K187" s="1254"/>
    </row>
    <row r="188" spans="1:11" s="1232" customFormat="1" ht="16.5" x14ac:dyDescent="0.2">
      <c r="J188" s="1234"/>
    </row>
    <row r="189" spans="1:11" s="1232" customFormat="1" ht="16.5" x14ac:dyDescent="0.2">
      <c r="J189" s="1234"/>
    </row>
    <row r="190" spans="1:11" s="1232" customFormat="1" ht="16.5" x14ac:dyDescent="0.2">
      <c r="J190" s="1234"/>
    </row>
    <row r="191" spans="1:11" s="1232" customFormat="1" ht="16.5" x14ac:dyDescent="0.2">
      <c r="J191" s="1234"/>
    </row>
    <row r="192" spans="1:11" s="1232" customFormat="1" ht="16.5" x14ac:dyDescent="0.2">
      <c r="J192" s="1234"/>
    </row>
    <row r="193" spans="10:10" s="1232" customFormat="1" ht="16.5" x14ac:dyDescent="0.2">
      <c r="J193" s="1234"/>
    </row>
    <row r="194" spans="10:10" s="1232" customFormat="1" ht="16.5" x14ac:dyDescent="0.2">
      <c r="J194" s="1234"/>
    </row>
    <row r="195" spans="10:10" s="1232" customFormat="1" ht="16.5" x14ac:dyDescent="0.2">
      <c r="J195" s="1234"/>
    </row>
    <row r="196" spans="10:10" s="1232" customFormat="1" ht="16.5" x14ac:dyDescent="0.2">
      <c r="J196" s="1234"/>
    </row>
    <row r="197" spans="10:10" s="1232" customFormat="1" ht="16.5" x14ac:dyDescent="0.2">
      <c r="J197" s="1234"/>
    </row>
    <row r="198" spans="10:10" s="1232" customFormat="1" ht="16.5" x14ac:dyDescent="0.2">
      <c r="J198" s="1234"/>
    </row>
    <row r="199" spans="10:10" s="1232" customFormat="1" ht="16.5" x14ac:dyDescent="0.2">
      <c r="J199" s="1234"/>
    </row>
    <row r="200" spans="10:10" s="1232" customFormat="1" ht="16.5" x14ac:dyDescent="0.2">
      <c r="J200" s="1234"/>
    </row>
    <row r="201" spans="10:10" s="1232" customFormat="1" ht="16.5" x14ac:dyDescent="0.2">
      <c r="J201" s="1234"/>
    </row>
    <row r="202" spans="10:10" s="1232" customFormat="1" ht="16.5" x14ac:dyDescent="0.2">
      <c r="J202" s="1234"/>
    </row>
    <row r="203" spans="10:10" s="1232" customFormat="1" ht="16.5" x14ac:dyDescent="0.2">
      <c r="J203" s="1234"/>
    </row>
    <row r="204" spans="10:10" s="1232" customFormat="1" ht="16.5" x14ac:dyDescent="0.2">
      <c r="J204" s="1234"/>
    </row>
    <row r="205" spans="10:10" s="1232" customFormat="1" ht="16.5" x14ac:dyDescent="0.2">
      <c r="J205" s="1234"/>
    </row>
    <row r="206" spans="10:10" s="1232" customFormat="1" ht="16.5" x14ac:dyDescent="0.2">
      <c r="J206" s="1234"/>
    </row>
    <row r="207" spans="10:10" s="1232" customFormat="1" ht="16.5" x14ac:dyDescent="0.2">
      <c r="J207" s="1234"/>
    </row>
    <row r="208" spans="10:10" s="1232" customFormat="1" ht="16.5" x14ac:dyDescent="0.2">
      <c r="J208" s="1234"/>
    </row>
    <row r="209" spans="10:10" s="1232" customFormat="1" ht="16.5" x14ac:dyDescent="0.2">
      <c r="J209" s="1234"/>
    </row>
    <row r="210" spans="10:10" s="1232" customFormat="1" ht="16.5" x14ac:dyDescent="0.2">
      <c r="J210" s="1234"/>
    </row>
    <row r="211" spans="10:10" s="1232" customFormat="1" ht="16.5" x14ac:dyDescent="0.2">
      <c r="J211" s="1234"/>
    </row>
    <row r="212" spans="10:10" s="1232" customFormat="1" ht="16.5" x14ac:dyDescent="0.2">
      <c r="J212" s="1234"/>
    </row>
    <row r="213" spans="10:10" s="1232" customFormat="1" ht="16.5" x14ac:dyDescent="0.2">
      <c r="J213" s="1234"/>
    </row>
    <row r="214" spans="10:10" s="1232" customFormat="1" ht="16.5" x14ac:dyDescent="0.2">
      <c r="J214" s="1234"/>
    </row>
    <row r="215" spans="10:10" s="1232" customFormat="1" ht="16.5" x14ac:dyDescent="0.2">
      <c r="J215" s="1234"/>
    </row>
    <row r="216" spans="10:10" s="1232" customFormat="1" ht="16.5" x14ac:dyDescent="0.2">
      <c r="J216" s="1234"/>
    </row>
    <row r="217" spans="10:10" s="1232" customFormat="1" ht="16.5" x14ac:dyDescent="0.2">
      <c r="J217" s="1234"/>
    </row>
    <row r="218" spans="10:10" s="1232" customFormat="1" ht="16.5" x14ac:dyDescent="0.2">
      <c r="J218" s="1234"/>
    </row>
    <row r="219" spans="10:10" s="1232" customFormat="1" ht="16.5" x14ac:dyDescent="0.2">
      <c r="J219" s="1234"/>
    </row>
    <row r="220" spans="10:10" s="1232" customFormat="1" ht="16.5" x14ac:dyDescent="0.2">
      <c r="J220" s="1234"/>
    </row>
    <row r="221" spans="10:10" s="1232" customFormat="1" ht="16.5" x14ac:dyDescent="0.2">
      <c r="J221" s="1234"/>
    </row>
    <row r="222" spans="10:10" s="1232" customFormat="1" ht="16.5" x14ac:dyDescent="0.2">
      <c r="J222" s="1234"/>
    </row>
    <row r="223" spans="10:10" s="1232" customFormat="1" ht="16.5" x14ac:dyDescent="0.2">
      <c r="J223" s="1234"/>
    </row>
    <row r="224" spans="10:10" s="1232" customFormat="1" ht="16.5" x14ac:dyDescent="0.2">
      <c r="J224" s="1234"/>
    </row>
    <row r="225" spans="10:10" s="1232" customFormat="1" ht="16.5" x14ac:dyDescent="0.2">
      <c r="J225" s="1234"/>
    </row>
    <row r="226" spans="10:10" s="1232" customFormat="1" ht="16.5" x14ac:dyDescent="0.2">
      <c r="J226" s="1234"/>
    </row>
    <row r="227" spans="10:10" s="1232" customFormat="1" ht="16.5" x14ac:dyDescent="0.2">
      <c r="J227" s="1234"/>
    </row>
    <row r="228" spans="10:10" s="1232" customFormat="1" ht="16.5" x14ac:dyDescent="0.2">
      <c r="J228" s="1234"/>
    </row>
    <row r="229" spans="10:10" s="1232" customFormat="1" ht="16.5" x14ac:dyDescent="0.2">
      <c r="J229" s="1234"/>
    </row>
    <row r="230" spans="10:10" s="1232" customFormat="1" ht="16.5" x14ac:dyDescent="0.2">
      <c r="J230" s="1234"/>
    </row>
    <row r="231" spans="10:10" s="1232" customFormat="1" ht="16.5" x14ac:dyDescent="0.2">
      <c r="J231" s="1234"/>
    </row>
    <row r="232" spans="10:10" s="1232" customFormat="1" ht="16.5" x14ac:dyDescent="0.2">
      <c r="J232" s="1234"/>
    </row>
    <row r="233" spans="10:10" s="1232" customFormat="1" ht="16.5" x14ac:dyDescent="0.2">
      <c r="J233" s="1234"/>
    </row>
    <row r="234" spans="10:10" s="1232" customFormat="1" ht="16.5" x14ac:dyDescent="0.2">
      <c r="J234" s="1234"/>
    </row>
    <row r="235" spans="10:10" s="1232" customFormat="1" ht="16.5" x14ac:dyDescent="0.2">
      <c r="J235" s="1234"/>
    </row>
    <row r="236" spans="10:10" s="1232" customFormat="1" ht="16.5" x14ac:dyDescent="0.2">
      <c r="J236" s="1234"/>
    </row>
    <row r="237" spans="10:10" s="1232" customFormat="1" ht="16.5" x14ac:dyDescent="0.2">
      <c r="J237" s="1234"/>
    </row>
    <row r="238" spans="10:10" s="1232" customFormat="1" ht="16.5" x14ac:dyDescent="0.2">
      <c r="J238" s="1234"/>
    </row>
    <row r="239" spans="10:10" s="1232" customFormat="1" ht="16.5" x14ac:dyDescent="0.2">
      <c r="J239" s="1234"/>
    </row>
    <row r="240" spans="10:10" s="1232" customFormat="1" ht="16.5" x14ac:dyDescent="0.2">
      <c r="J240" s="1234"/>
    </row>
    <row r="241" spans="10:10" s="1232" customFormat="1" ht="16.5" x14ac:dyDescent="0.2">
      <c r="J241" s="1234"/>
    </row>
    <row r="242" spans="10:10" s="1232" customFormat="1" ht="16.5" x14ac:dyDescent="0.2">
      <c r="J242" s="1234"/>
    </row>
    <row r="243" spans="10:10" s="1232" customFormat="1" ht="16.5" x14ac:dyDescent="0.2">
      <c r="J243" s="1234"/>
    </row>
    <row r="244" spans="10:10" s="1232" customFormat="1" ht="16.5" x14ac:dyDescent="0.2">
      <c r="J244" s="1234"/>
    </row>
    <row r="245" spans="10:10" s="1232" customFormat="1" ht="16.5" x14ac:dyDescent="0.2">
      <c r="J245" s="1234"/>
    </row>
    <row r="246" spans="10:10" s="1232" customFormat="1" ht="16.5" x14ac:dyDescent="0.2">
      <c r="J246" s="1234"/>
    </row>
    <row r="247" spans="10:10" s="1232" customFormat="1" ht="16.5" x14ac:dyDescent="0.2">
      <c r="J247" s="1234"/>
    </row>
    <row r="248" spans="10:10" s="1232" customFormat="1" ht="16.5" x14ac:dyDescent="0.2">
      <c r="J248" s="1234"/>
    </row>
    <row r="249" spans="10:10" s="1232" customFormat="1" ht="16.5" x14ac:dyDescent="0.2">
      <c r="J249" s="1234"/>
    </row>
    <row r="250" spans="10:10" s="1232" customFormat="1" ht="16.5" x14ac:dyDescent="0.2">
      <c r="J250" s="1234"/>
    </row>
    <row r="251" spans="10:10" s="1232" customFormat="1" ht="16.5" x14ac:dyDescent="0.2">
      <c r="J251" s="1234"/>
    </row>
    <row r="252" spans="10:10" s="1232" customFormat="1" ht="16.5" x14ac:dyDescent="0.2">
      <c r="J252" s="1234"/>
    </row>
    <row r="253" spans="10:10" s="1232" customFormat="1" ht="16.5" x14ac:dyDescent="0.2">
      <c r="J253" s="1234"/>
    </row>
    <row r="254" spans="10:10" s="1232" customFormat="1" ht="16.5" x14ac:dyDescent="0.2">
      <c r="J254" s="1234"/>
    </row>
    <row r="255" spans="10:10" s="1232" customFormat="1" ht="16.5" x14ac:dyDescent="0.2">
      <c r="J255" s="1234"/>
    </row>
    <row r="256" spans="10:10" s="1232" customFormat="1" ht="16.5" x14ac:dyDescent="0.2">
      <c r="J256" s="1234"/>
    </row>
    <row r="257" spans="10:10" s="1232" customFormat="1" ht="16.5" x14ac:dyDescent="0.2">
      <c r="J257" s="1234"/>
    </row>
    <row r="258" spans="10:10" s="1232" customFormat="1" ht="16.5" x14ac:dyDescent="0.2">
      <c r="J258" s="1234"/>
    </row>
    <row r="259" spans="10:10" s="1232" customFormat="1" ht="16.5" x14ac:dyDescent="0.2">
      <c r="J259" s="1234"/>
    </row>
    <row r="260" spans="10:10" s="1232" customFormat="1" ht="16.5" x14ac:dyDescent="0.2">
      <c r="J260" s="1234"/>
    </row>
    <row r="261" spans="10:10" s="1232" customFormat="1" ht="16.5" x14ac:dyDescent="0.2">
      <c r="J261" s="1234"/>
    </row>
    <row r="262" spans="10:10" s="1232" customFormat="1" ht="16.5" x14ac:dyDescent="0.2">
      <c r="J262" s="1234"/>
    </row>
    <row r="263" spans="10:10" s="1232" customFormat="1" ht="16.5" x14ac:dyDescent="0.2">
      <c r="J263" s="1234"/>
    </row>
    <row r="264" spans="10:10" s="1232" customFormat="1" ht="16.5" x14ac:dyDescent="0.2">
      <c r="J264" s="1234"/>
    </row>
    <row r="265" spans="10:10" s="1232" customFormat="1" ht="16.5" x14ac:dyDescent="0.2">
      <c r="J265" s="1234"/>
    </row>
    <row r="266" spans="10:10" s="1232" customFormat="1" ht="16.5" x14ac:dyDescent="0.2">
      <c r="J266" s="1234"/>
    </row>
    <row r="267" spans="10:10" s="1232" customFormat="1" ht="16.5" x14ac:dyDescent="0.2">
      <c r="J267" s="1234"/>
    </row>
    <row r="268" spans="10:10" s="1232" customFormat="1" ht="16.5" x14ac:dyDescent="0.2">
      <c r="J268" s="1234"/>
    </row>
    <row r="269" spans="10:10" s="1232" customFormat="1" ht="16.5" x14ac:dyDescent="0.2">
      <c r="J269" s="1234"/>
    </row>
    <row r="270" spans="10:10" s="1232" customFormat="1" ht="16.5" x14ac:dyDescent="0.2">
      <c r="J270" s="1234"/>
    </row>
    <row r="271" spans="10:10" s="1232" customFormat="1" ht="16.5" x14ac:dyDescent="0.2">
      <c r="J271" s="1234"/>
    </row>
    <row r="272" spans="10:10" s="1232" customFormat="1" ht="16.5" x14ac:dyDescent="0.2">
      <c r="J272" s="1234"/>
    </row>
    <row r="273" spans="10:10" s="1232" customFormat="1" ht="16.5" x14ac:dyDescent="0.2">
      <c r="J273" s="1234"/>
    </row>
    <row r="274" spans="10:10" s="1232" customFormat="1" ht="16.5" x14ac:dyDescent="0.2">
      <c r="J274" s="1234"/>
    </row>
    <row r="275" spans="10:10" s="1232" customFormat="1" ht="16.5" x14ac:dyDescent="0.2">
      <c r="J275" s="1234"/>
    </row>
    <row r="276" spans="10:10" s="1232" customFormat="1" ht="16.5" x14ac:dyDescent="0.2">
      <c r="J276" s="1234"/>
    </row>
    <row r="277" spans="10:10" s="1232" customFormat="1" ht="16.5" x14ac:dyDescent="0.2">
      <c r="J277" s="1234"/>
    </row>
    <row r="278" spans="10:10" s="1232" customFormat="1" ht="16.5" x14ac:dyDescent="0.2">
      <c r="J278" s="1234"/>
    </row>
    <row r="279" spans="10:10" s="1232" customFormat="1" ht="16.5" x14ac:dyDescent="0.2">
      <c r="J279" s="1234"/>
    </row>
    <row r="280" spans="10:10" s="1232" customFormat="1" ht="16.5" x14ac:dyDescent="0.2">
      <c r="J280" s="1234"/>
    </row>
    <row r="281" spans="10:10" s="1232" customFormat="1" ht="16.5" x14ac:dyDescent="0.2">
      <c r="J281" s="1234"/>
    </row>
    <row r="282" spans="10:10" s="1232" customFormat="1" ht="16.5" x14ac:dyDescent="0.2">
      <c r="J282" s="1234"/>
    </row>
    <row r="283" spans="10:10" s="1232" customFormat="1" ht="16.5" x14ac:dyDescent="0.2">
      <c r="J283" s="1234"/>
    </row>
    <row r="284" spans="10:10" s="1232" customFormat="1" ht="16.5" x14ac:dyDescent="0.2">
      <c r="J284" s="1234"/>
    </row>
    <row r="285" spans="10:10" s="1232" customFormat="1" ht="16.5" x14ac:dyDescent="0.2">
      <c r="J285" s="1234"/>
    </row>
    <row r="286" spans="10:10" s="1232" customFormat="1" ht="16.5" x14ac:dyDescent="0.2">
      <c r="J286" s="1234"/>
    </row>
    <row r="287" spans="10:10" s="1232" customFormat="1" ht="16.5" x14ac:dyDescent="0.2">
      <c r="J287" s="1234"/>
    </row>
    <row r="288" spans="10:10" s="1232" customFormat="1" ht="16.5" x14ac:dyDescent="0.2">
      <c r="J288" s="1234"/>
    </row>
    <row r="289" spans="10:10" s="1232" customFormat="1" ht="16.5" x14ac:dyDescent="0.2">
      <c r="J289" s="1234"/>
    </row>
    <row r="290" spans="10:10" s="1232" customFormat="1" ht="16.5" x14ac:dyDescent="0.2">
      <c r="J290" s="1234"/>
    </row>
    <row r="291" spans="10:10" s="1232" customFormat="1" ht="16.5" x14ac:dyDescent="0.2">
      <c r="J291" s="1234"/>
    </row>
    <row r="292" spans="10:10" s="1232" customFormat="1" ht="16.5" x14ac:dyDescent="0.2">
      <c r="J292" s="1234"/>
    </row>
    <row r="293" spans="10:10" s="1232" customFormat="1" ht="16.5" x14ac:dyDescent="0.2">
      <c r="J293" s="1234"/>
    </row>
    <row r="294" spans="10:10" s="1232" customFormat="1" ht="16.5" x14ac:dyDescent="0.2">
      <c r="J294" s="1234"/>
    </row>
    <row r="295" spans="10:10" s="1232" customFormat="1" ht="16.5" x14ac:dyDescent="0.2">
      <c r="J295" s="1234"/>
    </row>
    <row r="296" spans="10:10" s="1232" customFormat="1" ht="16.5" x14ac:dyDescent="0.2">
      <c r="J296" s="1234"/>
    </row>
    <row r="297" spans="10:10" s="1232" customFormat="1" ht="16.5" x14ac:dyDescent="0.2">
      <c r="J297" s="1234"/>
    </row>
    <row r="298" spans="10:10" s="1232" customFormat="1" ht="16.5" x14ac:dyDescent="0.2">
      <c r="J298" s="1234"/>
    </row>
    <row r="299" spans="10:10" s="1232" customFormat="1" ht="16.5" x14ac:dyDescent="0.2">
      <c r="J299" s="1234"/>
    </row>
    <row r="300" spans="10:10" s="1232" customFormat="1" ht="16.5" x14ac:dyDescent="0.2">
      <c r="J300" s="1234"/>
    </row>
    <row r="301" spans="10:10" s="1232" customFormat="1" ht="16.5" x14ac:dyDescent="0.2">
      <c r="J301" s="1234"/>
    </row>
    <row r="302" spans="10:10" s="1232" customFormat="1" ht="16.5" x14ac:dyDescent="0.2">
      <c r="J302" s="1234"/>
    </row>
    <row r="303" spans="10:10" s="1232" customFormat="1" ht="16.5" x14ac:dyDescent="0.2">
      <c r="J303" s="1234"/>
    </row>
    <row r="304" spans="10:10" s="1232" customFormat="1" ht="16.5" x14ac:dyDescent="0.2">
      <c r="J304" s="1234"/>
    </row>
    <row r="305" spans="10:10" s="1232" customFormat="1" ht="16.5" x14ac:dyDescent="0.2">
      <c r="J305" s="1234"/>
    </row>
    <row r="306" spans="10:10" s="1232" customFormat="1" ht="16.5" x14ac:dyDescent="0.2">
      <c r="J306" s="1234"/>
    </row>
    <row r="307" spans="10:10" s="1232" customFormat="1" ht="16.5" x14ac:dyDescent="0.2">
      <c r="J307" s="1234"/>
    </row>
    <row r="308" spans="10:10" s="1232" customFormat="1" ht="16.5" x14ac:dyDescent="0.2">
      <c r="J308" s="1234"/>
    </row>
    <row r="309" spans="10:10" s="1232" customFormat="1" ht="16.5" x14ac:dyDescent="0.2">
      <c r="J309" s="1234"/>
    </row>
    <row r="310" spans="10:10" s="1232" customFormat="1" ht="16.5" x14ac:dyDescent="0.2">
      <c r="J310" s="1234"/>
    </row>
    <row r="311" spans="10:10" s="1232" customFormat="1" ht="16.5" x14ac:dyDescent="0.2">
      <c r="J311" s="1234"/>
    </row>
    <row r="312" spans="10:10" s="1232" customFormat="1" ht="16.5" x14ac:dyDescent="0.2">
      <c r="J312" s="1234"/>
    </row>
    <row r="313" spans="10:10" s="1232" customFormat="1" ht="16.5" x14ac:dyDescent="0.2">
      <c r="J313" s="1234"/>
    </row>
    <row r="314" spans="10:10" s="1232" customFormat="1" ht="16.5" x14ac:dyDescent="0.2">
      <c r="J314" s="1234"/>
    </row>
    <row r="315" spans="10:10" s="1232" customFormat="1" ht="16.5" x14ac:dyDescent="0.2">
      <c r="J315" s="1234"/>
    </row>
    <row r="316" spans="10:10" s="1232" customFormat="1" ht="16.5" x14ac:dyDescent="0.2">
      <c r="J316" s="1234"/>
    </row>
    <row r="317" spans="10:10" s="1232" customFormat="1" ht="16.5" x14ac:dyDescent="0.2">
      <c r="J317" s="1234"/>
    </row>
    <row r="318" spans="10:10" s="1232" customFormat="1" ht="16.5" x14ac:dyDescent="0.2">
      <c r="J318" s="1234"/>
    </row>
    <row r="319" spans="10:10" s="1232" customFormat="1" ht="16.5" x14ac:dyDescent="0.2">
      <c r="J319" s="1234"/>
    </row>
    <row r="320" spans="10:10" s="1232" customFormat="1" ht="16.5" x14ac:dyDescent="0.2">
      <c r="J320" s="1234"/>
    </row>
    <row r="321" spans="10:10" s="1232" customFormat="1" ht="16.5" x14ac:dyDescent="0.2">
      <c r="J321" s="1234"/>
    </row>
    <row r="322" spans="10:10" s="1232" customFormat="1" ht="16.5" x14ac:dyDescent="0.2">
      <c r="J322" s="1234"/>
    </row>
    <row r="323" spans="10:10" s="1232" customFormat="1" ht="16.5" x14ac:dyDescent="0.2">
      <c r="J323" s="1234"/>
    </row>
    <row r="324" spans="10:10" s="1232" customFormat="1" ht="16.5" x14ac:dyDescent="0.2">
      <c r="J324" s="1234"/>
    </row>
    <row r="325" spans="10:10" s="1232" customFormat="1" ht="16.5" x14ac:dyDescent="0.2">
      <c r="J325" s="1234"/>
    </row>
    <row r="326" spans="10:10" s="1232" customFormat="1" ht="16.5" x14ac:dyDescent="0.2">
      <c r="J326" s="1234"/>
    </row>
    <row r="327" spans="10:10" s="1232" customFormat="1" ht="16.5" x14ac:dyDescent="0.2">
      <c r="J327" s="1234"/>
    </row>
    <row r="328" spans="10:10" s="1232" customFormat="1" ht="16.5" x14ac:dyDescent="0.2">
      <c r="J328" s="1234"/>
    </row>
    <row r="329" spans="10:10" s="1232" customFormat="1" ht="16.5" x14ac:dyDescent="0.2">
      <c r="J329" s="1234"/>
    </row>
    <row r="330" spans="10:10" s="1232" customFormat="1" ht="16.5" x14ac:dyDescent="0.2">
      <c r="J330" s="1234"/>
    </row>
    <row r="331" spans="10:10" s="1232" customFormat="1" ht="16.5" x14ac:dyDescent="0.2">
      <c r="J331" s="1234"/>
    </row>
    <row r="332" spans="10:10" s="1232" customFormat="1" ht="16.5" x14ac:dyDescent="0.2">
      <c r="J332" s="1234"/>
    </row>
    <row r="333" spans="10:10" s="1232" customFormat="1" ht="16.5" x14ac:dyDescent="0.2">
      <c r="J333" s="1234"/>
    </row>
    <row r="334" spans="10:10" s="1232" customFormat="1" ht="16.5" x14ac:dyDescent="0.2">
      <c r="J334" s="1234"/>
    </row>
    <row r="335" spans="10:10" s="1232" customFormat="1" ht="16.5" x14ac:dyDescent="0.2">
      <c r="J335" s="1234"/>
    </row>
    <row r="336" spans="10:10" s="1232" customFormat="1" ht="16.5" x14ac:dyDescent="0.2">
      <c r="J336" s="1234"/>
    </row>
    <row r="337" spans="10:10" s="1232" customFormat="1" ht="16.5" x14ac:dyDescent="0.2">
      <c r="J337" s="1234"/>
    </row>
    <row r="338" spans="10:10" s="1232" customFormat="1" ht="16.5" x14ac:dyDescent="0.2">
      <c r="J338" s="1234"/>
    </row>
    <row r="339" spans="10:10" s="1232" customFormat="1" ht="16.5" x14ac:dyDescent="0.2">
      <c r="J339" s="1234"/>
    </row>
    <row r="340" spans="10:10" s="1232" customFormat="1" ht="16.5" x14ac:dyDescent="0.2">
      <c r="J340" s="1234"/>
    </row>
    <row r="341" spans="10:10" s="1232" customFormat="1" ht="16.5" x14ac:dyDescent="0.2">
      <c r="J341" s="1234"/>
    </row>
    <row r="342" spans="10:10" s="1232" customFormat="1" ht="16.5" x14ac:dyDescent="0.2">
      <c r="J342" s="1234"/>
    </row>
    <row r="343" spans="10:10" s="1232" customFormat="1" ht="16.5" x14ac:dyDescent="0.2">
      <c r="J343" s="1234"/>
    </row>
    <row r="344" spans="10:10" s="1232" customFormat="1" ht="16.5" x14ac:dyDescent="0.2">
      <c r="J344" s="1234"/>
    </row>
    <row r="345" spans="10:10" s="1232" customFormat="1" ht="16.5" x14ac:dyDescent="0.2">
      <c r="J345" s="1234"/>
    </row>
    <row r="346" spans="10:10" s="1232" customFormat="1" ht="16.5" x14ac:dyDescent="0.2">
      <c r="J346" s="1234"/>
    </row>
    <row r="347" spans="10:10" s="1232" customFormat="1" ht="16.5" x14ac:dyDescent="0.2">
      <c r="J347" s="1234"/>
    </row>
    <row r="348" spans="10:10" s="1232" customFormat="1" ht="16.5" x14ac:dyDescent="0.2">
      <c r="J348" s="1234"/>
    </row>
    <row r="349" spans="10:10" s="1232" customFormat="1" ht="16.5" x14ac:dyDescent="0.2">
      <c r="J349" s="1234"/>
    </row>
    <row r="350" spans="10:10" s="1232" customFormat="1" ht="16.5" x14ac:dyDescent="0.2">
      <c r="J350" s="1234"/>
    </row>
    <row r="351" spans="10:10" s="1232" customFormat="1" ht="16.5" x14ac:dyDescent="0.2">
      <c r="J351" s="1234"/>
    </row>
    <row r="352" spans="10:10" s="1232" customFormat="1" ht="16.5" x14ac:dyDescent="0.2">
      <c r="J352" s="1234"/>
    </row>
    <row r="353" spans="10:10" s="1232" customFormat="1" ht="16.5" x14ac:dyDescent="0.2">
      <c r="J353" s="1234"/>
    </row>
    <row r="354" spans="10:10" s="1232" customFormat="1" ht="16.5" x14ac:dyDescent="0.2">
      <c r="J354" s="1234"/>
    </row>
    <row r="355" spans="10:10" s="1232" customFormat="1" ht="16.5" x14ac:dyDescent="0.2">
      <c r="J355" s="1234"/>
    </row>
    <row r="356" spans="10:10" s="1232" customFormat="1" ht="16.5" x14ac:dyDescent="0.2">
      <c r="J356" s="1234"/>
    </row>
    <row r="357" spans="10:10" s="1232" customFormat="1" ht="16.5" x14ac:dyDescent="0.2">
      <c r="J357" s="1234"/>
    </row>
    <row r="358" spans="10:10" s="1232" customFormat="1" ht="16.5" x14ac:dyDescent="0.2">
      <c r="J358" s="1234"/>
    </row>
    <row r="359" spans="10:10" s="1232" customFormat="1" ht="16.5" x14ac:dyDescent="0.2">
      <c r="J359" s="1234"/>
    </row>
    <row r="360" spans="10:10" s="1232" customFormat="1" ht="16.5" x14ac:dyDescent="0.2">
      <c r="J360" s="1234"/>
    </row>
    <row r="361" spans="10:10" s="1232" customFormat="1" ht="16.5" x14ac:dyDescent="0.2">
      <c r="J361" s="1234"/>
    </row>
    <row r="362" spans="10:10" s="1232" customFormat="1" ht="16.5" x14ac:dyDescent="0.2">
      <c r="J362" s="1234"/>
    </row>
    <row r="363" spans="10:10" s="1232" customFormat="1" ht="16.5" x14ac:dyDescent="0.2">
      <c r="J363" s="1234"/>
    </row>
    <row r="364" spans="10:10" s="1232" customFormat="1" ht="16.5" x14ac:dyDescent="0.2">
      <c r="J364" s="1234"/>
    </row>
    <row r="365" spans="10:10" s="1232" customFormat="1" ht="16.5" x14ac:dyDescent="0.2">
      <c r="J365" s="1234"/>
    </row>
    <row r="366" spans="10:10" s="1232" customFormat="1" ht="16.5" x14ac:dyDescent="0.2">
      <c r="J366" s="1234"/>
    </row>
    <row r="367" spans="10:10" s="1232" customFormat="1" ht="16.5" x14ac:dyDescent="0.2">
      <c r="J367" s="1234"/>
    </row>
    <row r="368" spans="10:10" s="1232" customFormat="1" ht="16.5" x14ac:dyDescent="0.2">
      <c r="J368" s="1234"/>
    </row>
    <row r="369" spans="10:10" s="1232" customFormat="1" ht="16.5" x14ac:dyDescent="0.2">
      <c r="J369" s="1234"/>
    </row>
    <row r="370" spans="10:10" s="1232" customFormat="1" ht="16.5" x14ac:dyDescent="0.2">
      <c r="J370" s="1234"/>
    </row>
    <row r="371" spans="10:10" s="1232" customFormat="1" ht="16.5" x14ac:dyDescent="0.2">
      <c r="J371" s="1234"/>
    </row>
    <row r="372" spans="10:10" s="1232" customFormat="1" ht="16.5" x14ac:dyDescent="0.2">
      <c r="J372" s="1234"/>
    </row>
    <row r="373" spans="10:10" s="1232" customFormat="1" ht="16.5" x14ac:dyDescent="0.2">
      <c r="J373" s="1234"/>
    </row>
    <row r="374" spans="10:10" s="1232" customFormat="1" ht="16.5" x14ac:dyDescent="0.2">
      <c r="J374" s="1234"/>
    </row>
    <row r="375" spans="10:10" s="1232" customFormat="1" ht="16.5" x14ac:dyDescent="0.2">
      <c r="J375" s="1234"/>
    </row>
    <row r="376" spans="10:10" s="1232" customFormat="1" ht="16.5" x14ac:dyDescent="0.2">
      <c r="J376" s="1234"/>
    </row>
    <row r="377" spans="10:10" s="1232" customFormat="1" ht="16.5" x14ac:dyDescent="0.2">
      <c r="J377" s="1234"/>
    </row>
    <row r="378" spans="10:10" s="1232" customFormat="1" ht="16.5" x14ac:dyDescent="0.2">
      <c r="J378" s="1234"/>
    </row>
    <row r="379" spans="10:10" s="1232" customFormat="1" ht="16.5" x14ac:dyDescent="0.2">
      <c r="J379" s="1234"/>
    </row>
    <row r="380" spans="10:10" s="1232" customFormat="1" ht="16.5" x14ac:dyDescent="0.2">
      <c r="J380" s="1234"/>
    </row>
    <row r="381" spans="10:10" s="1232" customFormat="1" ht="16.5" x14ac:dyDescent="0.2">
      <c r="J381" s="1234"/>
    </row>
    <row r="382" spans="10:10" s="1232" customFormat="1" ht="16.5" x14ac:dyDescent="0.2">
      <c r="J382" s="1234"/>
    </row>
    <row r="383" spans="10:10" s="1232" customFormat="1" ht="16.5" x14ac:dyDescent="0.2">
      <c r="J383" s="1234"/>
    </row>
    <row r="384" spans="10:10" s="1232" customFormat="1" ht="16.5" x14ac:dyDescent="0.2">
      <c r="J384" s="1234"/>
    </row>
    <row r="385" spans="10:10" s="1232" customFormat="1" ht="16.5" x14ac:dyDescent="0.2">
      <c r="J385" s="1234"/>
    </row>
    <row r="386" spans="10:10" s="1232" customFormat="1" ht="16.5" x14ac:dyDescent="0.2">
      <c r="J386" s="1234"/>
    </row>
    <row r="387" spans="10:10" s="1232" customFormat="1" ht="16.5" x14ac:dyDescent="0.2">
      <c r="J387" s="1234"/>
    </row>
    <row r="388" spans="10:10" s="1232" customFormat="1" ht="16.5" x14ac:dyDescent="0.2">
      <c r="J388" s="1234"/>
    </row>
    <row r="389" spans="10:10" s="1232" customFormat="1" ht="16.5" x14ac:dyDescent="0.2">
      <c r="J389" s="1234"/>
    </row>
    <row r="390" spans="10:10" s="1232" customFormat="1" ht="16.5" x14ac:dyDescent="0.2">
      <c r="J390" s="1234"/>
    </row>
    <row r="391" spans="10:10" s="1232" customFormat="1" ht="16.5" x14ac:dyDescent="0.2">
      <c r="J391" s="1234"/>
    </row>
    <row r="392" spans="10:10" s="1232" customFormat="1" ht="16.5" x14ac:dyDescent="0.2">
      <c r="J392" s="1234"/>
    </row>
    <row r="393" spans="10:10" s="1232" customFormat="1" ht="16.5" x14ac:dyDescent="0.2">
      <c r="J393" s="1234"/>
    </row>
    <row r="394" spans="10:10" s="1232" customFormat="1" ht="16.5" x14ac:dyDescent="0.2">
      <c r="J394" s="1234"/>
    </row>
    <row r="395" spans="10:10" s="1232" customFormat="1" ht="16.5" x14ac:dyDescent="0.2">
      <c r="J395" s="1234"/>
    </row>
    <row r="396" spans="10:10" s="1232" customFormat="1" ht="16.5" x14ac:dyDescent="0.2">
      <c r="J396" s="1234"/>
    </row>
    <row r="397" spans="10:10" s="1232" customFormat="1" ht="16.5" x14ac:dyDescent="0.2">
      <c r="J397" s="1234"/>
    </row>
    <row r="398" spans="10:10" s="1232" customFormat="1" ht="16.5" x14ac:dyDescent="0.2">
      <c r="J398" s="1234"/>
    </row>
    <row r="399" spans="10:10" s="1232" customFormat="1" ht="16.5" x14ac:dyDescent="0.2">
      <c r="J399" s="1234"/>
    </row>
    <row r="400" spans="10:10" s="1232" customFormat="1" ht="16.5" x14ac:dyDescent="0.2">
      <c r="J400" s="1234"/>
    </row>
    <row r="401" spans="10:10" s="1232" customFormat="1" ht="16.5" x14ac:dyDescent="0.2">
      <c r="J401" s="1234"/>
    </row>
    <row r="402" spans="10:10" s="1232" customFormat="1" ht="16.5" x14ac:dyDescent="0.2">
      <c r="J402" s="1234"/>
    </row>
    <row r="403" spans="10:10" s="1232" customFormat="1" ht="16.5" x14ac:dyDescent="0.2">
      <c r="J403" s="1234"/>
    </row>
    <row r="404" spans="10:10" s="1232" customFormat="1" ht="16.5" x14ac:dyDescent="0.2">
      <c r="J404" s="1234"/>
    </row>
    <row r="405" spans="10:10" s="1232" customFormat="1" ht="16.5" x14ac:dyDescent="0.2">
      <c r="J405" s="1234"/>
    </row>
    <row r="406" spans="10:10" s="1232" customFormat="1" ht="16.5" x14ac:dyDescent="0.2">
      <c r="J406" s="1234"/>
    </row>
    <row r="407" spans="10:10" s="1232" customFormat="1" ht="16.5" x14ac:dyDescent="0.2">
      <c r="J407" s="1234"/>
    </row>
    <row r="408" spans="10:10" s="1232" customFormat="1" ht="16.5" x14ac:dyDescent="0.2">
      <c r="J408" s="1234"/>
    </row>
    <row r="409" spans="10:10" s="1232" customFormat="1" ht="16.5" x14ac:dyDescent="0.2">
      <c r="J409" s="1234"/>
    </row>
    <row r="410" spans="10:10" s="1232" customFormat="1" ht="16.5" x14ac:dyDescent="0.2">
      <c r="J410" s="1234"/>
    </row>
    <row r="411" spans="10:10" s="1232" customFormat="1" ht="16.5" x14ac:dyDescent="0.2">
      <c r="J411" s="1234"/>
    </row>
    <row r="412" spans="10:10" s="1232" customFormat="1" ht="16.5" x14ac:dyDescent="0.2">
      <c r="J412" s="1234"/>
    </row>
    <row r="413" spans="10:10" s="1232" customFormat="1" ht="16.5" x14ac:dyDescent="0.2">
      <c r="J413" s="1234"/>
    </row>
    <row r="414" spans="10:10" s="1232" customFormat="1" ht="16.5" x14ac:dyDescent="0.2">
      <c r="J414" s="1234"/>
    </row>
    <row r="415" spans="10:10" s="1232" customFormat="1" ht="16.5" x14ac:dyDescent="0.2">
      <c r="J415" s="1234"/>
    </row>
    <row r="416" spans="10:10" s="1232" customFormat="1" ht="16.5" x14ac:dyDescent="0.2">
      <c r="J416" s="1234"/>
    </row>
    <row r="417" spans="10:10" s="1232" customFormat="1" ht="16.5" x14ac:dyDescent="0.2">
      <c r="J417" s="1234"/>
    </row>
    <row r="418" spans="10:10" s="1232" customFormat="1" ht="16.5" x14ac:dyDescent="0.2">
      <c r="J418" s="1234"/>
    </row>
    <row r="419" spans="10:10" s="1232" customFormat="1" ht="16.5" x14ac:dyDescent="0.2">
      <c r="J419" s="1234"/>
    </row>
    <row r="420" spans="10:10" s="1232" customFormat="1" ht="16.5" x14ac:dyDescent="0.2">
      <c r="J420" s="1234"/>
    </row>
    <row r="421" spans="10:10" s="1232" customFormat="1" ht="16.5" x14ac:dyDescent="0.2">
      <c r="J421" s="1234"/>
    </row>
    <row r="422" spans="10:10" s="1232" customFormat="1" ht="16.5" x14ac:dyDescent="0.2">
      <c r="J422" s="1234"/>
    </row>
    <row r="423" spans="10:10" s="1232" customFormat="1" ht="16.5" x14ac:dyDescent="0.2">
      <c r="J423" s="1234"/>
    </row>
    <row r="424" spans="10:10" s="1232" customFormat="1" ht="16.5" x14ac:dyDescent="0.2">
      <c r="J424" s="1234"/>
    </row>
    <row r="425" spans="10:10" s="1232" customFormat="1" ht="16.5" x14ac:dyDescent="0.2">
      <c r="J425" s="1234"/>
    </row>
    <row r="426" spans="10:10" s="1232" customFormat="1" ht="16.5" x14ac:dyDescent="0.2">
      <c r="J426" s="1234"/>
    </row>
    <row r="427" spans="10:10" s="1232" customFormat="1" ht="16.5" x14ac:dyDescent="0.2">
      <c r="J427" s="1234"/>
    </row>
    <row r="428" spans="10:10" s="1232" customFormat="1" ht="16.5" x14ac:dyDescent="0.2">
      <c r="J428" s="1234"/>
    </row>
    <row r="429" spans="10:10" s="1232" customFormat="1" ht="16.5" x14ac:dyDescent="0.2">
      <c r="J429" s="1234"/>
    </row>
    <row r="430" spans="10:10" s="1232" customFormat="1" ht="16.5" x14ac:dyDescent="0.2">
      <c r="J430" s="1234"/>
    </row>
    <row r="431" spans="10:10" s="1232" customFormat="1" ht="16.5" x14ac:dyDescent="0.2">
      <c r="J431" s="1234"/>
    </row>
    <row r="432" spans="10:10" s="1232" customFormat="1" ht="16.5" x14ac:dyDescent="0.2">
      <c r="J432" s="1234"/>
    </row>
    <row r="433" spans="10:10" s="1232" customFormat="1" ht="16.5" x14ac:dyDescent="0.2">
      <c r="J433" s="1234"/>
    </row>
    <row r="434" spans="10:10" s="1232" customFormat="1" ht="16.5" x14ac:dyDescent="0.2">
      <c r="J434" s="1234"/>
    </row>
    <row r="435" spans="10:10" s="1232" customFormat="1" ht="16.5" x14ac:dyDescent="0.2">
      <c r="J435" s="1234"/>
    </row>
    <row r="436" spans="10:10" s="1232" customFormat="1" ht="16.5" x14ac:dyDescent="0.2">
      <c r="J436" s="1234"/>
    </row>
    <row r="437" spans="10:10" s="1232" customFormat="1" ht="16.5" x14ac:dyDescent="0.2">
      <c r="J437" s="1234"/>
    </row>
    <row r="438" spans="10:10" s="1232" customFormat="1" ht="16.5" x14ac:dyDescent="0.2">
      <c r="J438" s="1234"/>
    </row>
    <row r="439" spans="10:10" s="1232" customFormat="1" ht="16.5" x14ac:dyDescent="0.2">
      <c r="J439" s="1234"/>
    </row>
    <row r="440" spans="10:10" s="1232" customFormat="1" ht="16.5" x14ac:dyDescent="0.2">
      <c r="J440" s="1234"/>
    </row>
    <row r="441" spans="10:10" s="1232" customFormat="1" ht="16.5" x14ac:dyDescent="0.2">
      <c r="J441" s="1234"/>
    </row>
    <row r="442" spans="10:10" s="1232" customFormat="1" ht="16.5" x14ac:dyDescent="0.2">
      <c r="J442" s="1234"/>
    </row>
    <row r="443" spans="10:10" s="1232" customFormat="1" ht="16.5" x14ac:dyDescent="0.2">
      <c r="J443" s="1234"/>
    </row>
    <row r="444" spans="10:10" s="1232" customFormat="1" ht="16.5" x14ac:dyDescent="0.2">
      <c r="J444" s="1234"/>
    </row>
    <row r="445" spans="10:10" s="1232" customFormat="1" ht="16.5" x14ac:dyDescent="0.2">
      <c r="J445" s="1234"/>
    </row>
    <row r="446" spans="10:10" s="1232" customFormat="1" ht="16.5" x14ac:dyDescent="0.2">
      <c r="J446" s="1234"/>
    </row>
    <row r="447" spans="10:10" s="1232" customFormat="1" ht="16.5" x14ac:dyDescent="0.2">
      <c r="J447" s="1234"/>
    </row>
    <row r="448" spans="10:10" s="1232" customFormat="1" ht="16.5" x14ac:dyDescent="0.2">
      <c r="J448" s="1234"/>
    </row>
    <row r="449" spans="10:10" s="1232" customFormat="1" ht="16.5" x14ac:dyDescent="0.2">
      <c r="J449" s="1234"/>
    </row>
    <row r="450" spans="10:10" s="1232" customFormat="1" ht="16.5" x14ac:dyDescent="0.2">
      <c r="J450" s="1234"/>
    </row>
    <row r="451" spans="10:10" s="1232" customFormat="1" ht="16.5" x14ac:dyDescent="0.2">
      <c r="J451" s="1234"/>
    </row>
    <row r="452" spans="10:10" s="1232" customFormat="1" ht="16.5" x14ac:dyDescent="0.2">
      <c r="J452" s="1234"/>
    </row>
    <row r="453" spans="10:10" s="1232" customFormat="1" ht="16.5" x14ac:dyDescent="0.2">
      <c r="J453" s="1234"/>
    </row>
    <row r="454" spans="10:10" s="1232" customFormat="1" ht="16.5" x14ac:dyDescent="0.2">
      <c r="J454" s="1234"/>
    </row>
    <row r="455" spans="10:10" s="1232" customFormat="1" ht="16.5" x14ac:dyDescent="0.2">
      <c r="J455" s="1234"/>
    </row>
    <row r="456" spans="10:10" s="1232" customFormat="1" ht="16.5" x14ac:dyDescent="0.2">
      <c r="J456" s="1234"/>
    </row>
    <row r="457" spans="10:10" s="1232" customFormat="1" ht="16.5" x14ac:dyDescent="0.2">
      <c r="J457" s="1234"/>
    </row>
    <row r="458" spans="10:10" s="1232" customFormat="1" ht="16.5" x14ac:dyDescent="0.2">
      <c r="J458" s="1234"/>
    </row>
    <row r="459" spans="10:10" s="1232" customFormat="1" ht="16.5" x14ac:dyDescent="0.2">
      <c r="J459" s="1234"/>
    </row>
    <row r="460" spans="10:10" s="1232" customFormat="1" ht="16.5" x14ac:dyDescent="0.2">
      <c r="J460" s="1234"/>
    </row>
    <row r="461" spans="10:10" s="1232" customFormat="1" ht="16.5" x14ac:dyDescent="0.2">
      <c r="J461" s="1234"/>
    </row>
    <row r="462" spans="10:10" s="1232" customFormat="1" ht="16.5" x14ac:dyDescent="0.2">
      <c r="J462" s="1234"/>
    </row>
    <row r="463" spans="10:10" s="1232" customFormat="1" ht="16.5" x14ac:dyDescent="0.2">
      <c r="J463" s="1234"/>
    </row>
    <row r="464" spans="10:10" s="1232" customFormat="1" ht="16.5" x14ac:dyDescent="0.2">
      <c r="J464" s="1234"/>
    </row>
    <row r="465" spans="10:10" s="1232" customFormat="1" ht="16.5" x14ac:dyDescent="0.2">
      <c r="J465" s="1234"/>
    </row>
    <row r="466" spans="10:10" s="1232" customFormat="1" ht="16.5" x14ac:dyDescent="0.2">
      <c r="J466" s="1234"/>
    </row>
    <row r="467" spans="10:10" s="1232" customFormat="1" ht="16.5" x14ac:dyDescent="0.2">
      <c r="J467" s="1234"/>
    </row>
    <row r="468" spans="10:10" s="1232" customFormat="1" ht="16.5" x14ac:dyDescent="0.2">
      <c r="J468" s="1234"/>
    </row>
    <row r="469" spans="10:10" s="1232" customFormat="1" ht="16.5" x14ac:dyDescent="0.2">
      <c r="J469" s="1234"/>
    </row>
    <row r="470" spans="10:10" s="1232" customFormat="1" ht="16.5" x14ac:dyDescent="0.2">
      <c r="J470" s="1234"/>
    </row>
    <row r="471" spans="10:10" s="1232" customFormat="1" ht="16.5" x14ac:dyDescent="0.2">
      <c r="J471" s="1234"/>
    </row>
    <row r="472" spans="10:10" s="1232" customFormat="1" ht="16.5" x14ac:dyDescent="0.2">
      <c r="J472" s="1234"/>
    </row>
    <row r="473" spans="10:10" s="1232" customFormat="1" ht="16.5" x14ac:dyDescent="0.2">
      <c r="J473" s="1234"/>
    </row>
  </sheetData>
  <mergeCells count="1">
    <mergeCell ref="A1:K3"/>
  </mergeCells>
  <phoneticPr fontId="22" type="noConversion"/>
  <conditionalFormatting sqref="K74">
    <cfRule type="expression" dxfId="2" priority="5" stopIfTrue="1">
      <formula>#REF! &lt;= (25% *#REF!)</formula>
    </cfRule>
  </conditionalFormatting>
  <conditionalFormatting sqref="K75">
    <cfRule type="expression" dxfId="1" priority="4" stopIfTrue="1">
      <formula>#REF! &lt;= (25% *#REF!)</formula>
    </cfRule>
  </conditionalFormatting>
  <conditionalFormatting sqref="J79">
    <cfRule type="expression" dxfId="0" priority="3" stopIfTrue="1">
      <formula>#REF! &lt;= (25% *#REF!)</formula>
    </cfRule>
  </conditionalFormatting>
  <conditionalFormatting sqref="D10">
    <cfRule type="iconSet" priority="1">
      <iconSet iconSet="3Arrows">
        <cfvo type="percent" val="0"/>
        <cfvo type="percent" val="33"/>
        <cfvo type="percent" val="67"/>
      </iconSet>
    </cfRule>
  </conditionalFormatting>
  <conditionalFormatting sqref="G10">
    <cfRule type="iconSet" priority="2">
      <iconSet iconSet="3Signs">
        <cfvo type="percent" val="0"/>
        <cfvo type="percent" val="33"/>
        <cfvo type="percent" val="67"/>
      </iconSet>
    </cfRule>
  </conditionalFormatting>
  <hyperlinks>
    <hyperlink ref="E107" location="'81'!A1" display="CONSTRUCCIÓN HOSPITAL DE LA MUJER"/>
  </hyperlinks>
  <pageMargins left="1.1023622047244095" right="0.70866141732283472" top="0.98425196850393704" bottom="0.55118110236220474" header="0.51181102362204722" footer="0.31496062992125984"/>
  <pageSetup scale="60" firstPageNumber="0" orientation="landscape" r:id="rId1"/>
  <headerFooter>
    <oddFooter>&amp;C&amp;P</oddFooter>
  </headerFooter>
  <drawing r:id="rId2"/>
  <legacyDrawing r:id="rId3"/>
</worksheet>
</file>

<file path=docProps/app.xml><?xml version="1.0" encoding="utf-8"?>
<Properties xmlns="http://schemas.openxmlformats.org/officeDocument/2006/extended-properties" xmlns:vt="http://schemas.openxmlformats.org/officeDocument/2006/docPropsVTypes">
  <Template/>
  <TotalTime>233</TotalTime>
  <Application>Microsoft Excel</Application>
  <DocSecurity>0</DocSecurity>
  <ScaleCrop>false</ScaleCrop>
  <HeadingPairs>
    <vt:vector size="4" baseType="variant">
      <vt:variant>
        <vt:lpstr>Hojas de cálculo</vt:lpstr>
      </vt:variant>
      <vt:variant>
        <vt:i4>90</vt:i4>
      </vt:variant>
      <vt:variant>
        <vt:lpstr>Rangos con nombre</vt:lpstr>
      </vt:variant>
      <vt:variant>
        <vt:i4>153</vt:i4>
      </vt:variant>
    </vt:vector>
  </HeadingPairs>
  <TitlesOfParts>
    <vt:vector size="243" baseType="lpstr">
      <vt:lpstr>Portada</vt:lpstr>
      <vt:lpstr>Indice</vt:lpstr>
      <vt:lpstr>Nota Aclaratoria</vt:lpstr>
      <vt:lpstr>Título Estados Financieros</vt:lpstr>
      <vt:lpstr>Estados Financieros</vt:lpstr>
      <vt:lpstr>Estado de Situación</vt:lpstr>
      <vt:lpstr>Est_Resultados</vt:lpstr>
      <vt:lpstr>Est_Flujo_efec</vt:lpstr>
      <vt:lpstr>Cambio-Patrimonio</vt:lpstr>
      <vt:lpstr>Informe Situación Presupuestari</vt:lpstr>
      <vt:lpstr>Estado Ing y Egresos</vt:lpstr>
      <vt:lpstr>Resumen de Sit Pre y Fin</vt:lpstr>
      <vt:lpstr>Resumen Ingresos por Sec.-Clase</vt:lpstr>
      <vt:lpstr>Resumen Egresos Sec.-Obj. Gasto</vt:lpstr>
      <vt:lpstr>S Ingr por Seccion</vt:lpstr>
      <vt:lpstr>S Egr x Seccion</vt:lpstr>
      <vt:lpstr>Nota a los Estados Financieros</vt:lpstr>
      <vt:lpstr>Generalidades</vt:lpstr>
      <vt:lpstr>Nota 3 - 4</vt:lpstr>
      <vt:lpstr>Nota 5</vt:lpstr>
      <vt:lpstr>Nota 6</vt:lpstr>
      <vt:lpstr>Nota 7 - 8</vt:lpstr>
      <vt:lpstr>Nota 09 - 10</vt:lpstr>
      <vt:lpstr>Nota 11 - 12</vt:lpstr>
      <vt:lpstr>Nota 13 -14</vt:lpstr>
      <vt:lpstr>Nota 15 - 16</vt:lpstr>
      <vt:lpstr>Nota 17 -18</vt:lpstr>
      <vt:lpstr>Nota 19 - 20</vt:lpstr>
      <vt:lpstr>Nota 21 - 24</vt:lpstr>
      <vt:lpstr>Nota 25 - 28</vt:lpstr>
      <vt:lpstr>Nota 29 -31</vt:lpstr>
      <vt:lpstr>Nota 32</vt:lpstr>
      <vt:lpstr>TITaNEXOS</vt:lpstr>
      <vt:lpstr>TITaNEXO (1) C</vt:lpstr>
      <vt:lpstr>EST_SIT_FIN_COMP</vt:lpstr>
      <vt:lpstr>TITaNEXO (2) C</vt:lpstr>
      <vt:lpstr>CED_ANT_CXC</vt:lpstr>
      <vt:lpstr>TITaNEXO (3) C</vt:lpstr>
      <vt:lpstr>CED_ANT_DXC</vt:lpstr>
      <vt:lpstr>TITaNEXO (4) C</vt:lpstr>
      <vt:lpstr>DIST_INV</vt:lpstr>
      <vt:lpstr>TITaNEXO (5) C</vt:lpstr>
      <vt:lpstr>PRO_PLA_EQU</vt:lpstr>
      <vt:lpstr>TITaNEXO (6)</vt:lpstr>
      <vt:lpstr>EGR_ACT_SEC</vt:lpstr>
      <vt:lpstr>TITaNEXO (7) C</vt:lpstr>
      <vt:lpstr>EGR_ACT_PRO</vt:lpstr>
      <vt:lpstr>TITaNEXO (8) C</vt:lpstr>
      <vt:lpstr>COM_PRE</vt:lpstr>
      <vt:lpstr>ANEXO (9)</vt:lpstr>
      <vt:lpstr>TITaNEXO (9)</vt:lpstr>
      <vt:lpstr>TITaNEXO (9) CC</vt:lpstr>
      <vt:lpstr>TIT-CaNEXO (9)</vt:lpstr>
      <vt:lpstr>SIT_PRE_ING</vt:lpstr>
      <vt:lpstr>TITaANEXO (10) C</vt:lpstr>
      <vt:lpstr>TITaNEXO </vt:lpstr>
      <vt:lpstr>TITaNEXO (10)</vt:lpstr>
      <vt:lpstr>EGR_SEC</vt:lpstr>
      <vt:lpstr>SIT_PRE_EGR_SEC</vt:lpstr>
      <vt:lpstr>EGR_PART</vt:lpstr>
      <vt:lpstr>SIT_PRE_PRO</vt:lpstr>
      <vt:lpstr>TITaNEXO VE</vt:lpstr>
      <vt:lpstr>TITaNEXO (11) C</vt:lpstr>
      <vt:lpstr>FON_RES</vt:lpstr>
      <vt:lpstr>SIT_PRE_FR</vt:lpstr>
      <vt:lpstr>EST_FR</vt:lpstr>
      <vt:lpstr>TITaNEXO (12) C</vt:lpstr>
      <vt:lpstr>EMP_AUX</vt:lpstr>
      <vt:lpstr>SIT_ PRE_EA</vt:lpstr>
      <vt:lpstr>EST_UNI_EA</vt:lpstr>
      <vt:lpstr>TITaNEXO (13) C</vt:lpstr>
      <vt:lpstr>TIT_CE</vt:lpstr>
      <vt:lpstr>SIT_PRE_CE</vt:lpstr>
      <vt:lpstr>EST_UNI_CE</vt:lpstr>
      <vt:lpstr>TITaNEXO (14) C</vt:lpstr>
      <vt:lpstr>TIT_PFC</vt:lpstr>
      <vt:lpstr>SIT_PRE_PFC</vt:lpstr>
      <vt:lpstr>POS_FIN_COM</vt:lpstr>
      <vt:lpstr>ANEXO 15</vt:lpstr>
      <vt:lpstr>TIT -EST PRO INV</vt:lpstr>
      <vt:lpstr>TIT-PROY PRO DIS</vt:lpstr>
      <vt:lpstr>PROY PRO DIS</vt:lpstr>
      <vt:lpstr>TIT- CON Y TRA</vt:lpstr>
      <vt:lpstr>CON Y TRA</vt:lpstr>
      <vt:lpstr>TIT-PROY PRO CON</vt:lpstr>
      <vt:lpstr>PROY PRO CON</vt:lpstr>
      <vt:lpstr>TIT-PROY TER PEN LIQ</vt:lpstr>
      <vt:lpstr>PROY TER PEN LIQ</vt:lpstr>
      <vt:lpstr>TIT-PROY TER PER ANT</vt:lpstr>
      <vt:lpstr>PROY TER PER ANT</vt:lpstr>
      <vt:lpstr>SIT_PRE_EGR_SEC!_F50RE180</vt:lpstr>
      <vt:lpstr>SIT_PRE_EGR_SEC!_F50RE180_1</vt:lpstr>
      <vt:lpstr>SIT_PRE_PRO!_FilterDatabase</vt:lpstr>
      <vt:lpstr>Portada!_Toc452124231</vt:lpstr>
      <vt:lpstr>'Cambio-Patrimonio'!Área_de_impresión</vt:lpstr>
      <vt:lpstr>CED_ANT_CXC!Área_de_impresión</vt:lpstr>
      <vt:lpstr>'CON Y TRA'!Área_de_impresión</vt:lpstr>
      <vt:lpstr>EGR_ACT_PRO!Área_de_impresión</vt:lpstr>
      <vt:lpstr>EGR_ACT_SEC!Área_de_impresión</vt:lpstr>
      <vt:lpstr>Est_Flujo_efec!Área_de_impresión</vt:lpstr>
      <vt:lpstr>EST_FR!Área_de_impresión</vt:lpstr>
      <vt:lpstr>Est_Resultados!Área_de_impresión</vt:lpstr>
      <vt:lpstr>EST_UNI_CE!Área_de_impresión</vt:lpstr>
      <vt:lpstr>EST_UNI_EA!Área_de_impresión</vt:lpstr>
      <vt:lpstr>'Estado Ing y Egresos'!Área_de_impresión</vt:lpstr>
      <vt:lpstr>'Nota 25 - 28'!Área_de_impresión</vt:lpstr>
      <vt:lpstr>'Nota Aclaratoria'!Área_de_impresión</vt:lpstr>
      <vt:lpstr>POS_FIN_COM!Área_de_impresión</vt:lpstr>
      <vt:lpstr>'S Ingr por Seccion'!Área_de_impresión</vt:lpstr>
      <vt:lpstr>SIT_PRE_EGR_SEC!Área_de_impresión</vt:lpstr>
      <vt:lpstr>SIT_PRE_ING!Área_de_impresión</vt:lpstr>
      <vt:lpstr>SIT_PRE_PFC!Área_de_impresión</vt:lpstr>
      <vt:lpstr>SIT_PRE_PRO!Área_de_impresión</vt:lpstr>
      <vt:lpstr>'TIT-PROY PRO CON'!Área_de_impresión</vt:lpstr>
      <vt:lpstr>'Título Estados Financieros'!Área_de_impresión</vt:lpstr>
      <vt:lpstr>Indice!OLE_LINK109</vt:lpstr>
      <vt:lpstr>Generalidades!OLE_LINK130</vt:lpstr>
      <vt:lpstr>Indice!OLE_LINK151</vt:lpstr>
      <vt:lpstr>Indice!OLE_LINK154</vt:lpstr>
      <vt:lpstr>'Nota 6'!OLE_LINK192</vt:lpstr>
      <vt:lpstr>Indice!OLE_LINK203</vt:lpstr>
      <vt:lpstr>Indice!OLE_LINK205</vt:lpstr>
      <vt:lpstr>Generalidades!OLE_LINK270</vt:lpstr>
      <vt:lpstr>Generalidades!OLE_LINK274</vt:lpstr>
      <vt:lpstr>Generalidades!OLE_LINK32</vt:lpstr>
      <vt:lpstr>Indice!OLE_LINK408</vt:lpstr>
      <vt:lpstr>Indice!OLE_LINK424</vt:lpstr>
      <vt:lpstr>Generalidades!OLE_LINK43</vt:lpstr>
      <vt:lpstr>Portada!OLE_LINK5</vt:lpstr>
      <vt:lpstr>Generalidades!OLE_LINK56</vt:lpstr>
      <vt:lpstr>Generalidades!OLE_LINK57</vt:lpstr>
      <vt:lpstr>Indice!OLE_LINK71</vt:lpstr>
      <vt:lpstr>Indice!OLE_LINK78</vt:lpstr>
      <vt:lpstr>Generalidades!OLE_LINK80</vt:lpstr>
      <vt:lpstr>Generalidades!OLE_LINK82</vt:lpstr>
      <vt:lpstr>Portada!OLE_LINK9</vt:lpstr>
      <vt:lpstr>'Cambio-Patrimonio'!Print_Area_0</vt:lpstr>
      <vt:lpstr>CED_ANT_CXC!Print_Area_0</vt:lpstr>
      <vt:lpstr>COM_PRE!Print_Area_0</vt:lpstr>
      <vt:lpstr>EGR_ACT_PRO!Print_Area_0</vt:lpstr>
      <vt:lpstr>EGR_ACT_SEC!Print_Area_0</vt:lpstr>
      <vt:lpstr>Est_Flujo_efec!Print_Area_0</vt:lpstr>
      <vt:lpstr>EST_FR!Print_Area_0</vt:lpstr>
      <vt:lpstr>Est_Resultados!Print_Area_0</vt:lpstr>
      <vt:lpstr>EST_UNI_CE!Print_Area_0</vt:lpstr>
      <vt:lpstr>EST_UNI_EA!Print_Area_0</vt:lpstr>
      <vt:lpstr>'Estado Ing y Egresos'!Print_Area_0</vt:lpstr>
      <vt:lpstr>Generalidades!Print_Area_0</vt:lpstr>
      <vt:lpstr>Portada!Print_Area_0</vt:lpstr>
      <vt:lpstr>POS_FIN_COM!Print_Area_0</vt:lpstr>
      <vt:lpstr>'S Egr x Seccion'!Print_Area_0</vt:lpstr>
      <vt:lpstr>SIT_PRE_ING!Print_Area_0</vt:lpstr>
      <vt:lpstr>SIT_PRE_PRO!Print_Area_0</vt:lpstr>
      <vt:lpstr>'Cambio-Patrimonio'!Print_Area_0_0</vt:lpstr>
      <vt:lpstr>CED_ANT_CXC!Print_Area_0_0</vt:lpstr>
      <vt:lpstr>COM_PRE!Print_Area_0_0</vt:lpstr>
      <vt:lpstr>EGR_ACT_PRO!Print_Area_0_0</vt:lpstr>
      <vt:lpstr>EGR_ACT_SEC!Print_Area_0_0</vt:lpstr>
      <vt:lpstr>Est_Flujo_efec!Print_Area_0_0</vt:lpstr>
      <vt:lpstr>EST_FR!Print_Area_0_0</vt:lpstr>
      <vt:lpstr>Est_Resultados!Print_Area_0_0</vt:lpstr>
      <vt:lpstr>EST_UNI_CE!Print_Area_0_0</vt:lpstr>
      <vt:lpstr>EST_UNI_EA!Print_Area_0_0</vt:lpstr>
      <vt:lpstr>'Estado Ing y Egresos'!Print_Area_0_0</vt:lpstr>
      <vt:lpstr>Generalidades!Print_Area_0_0</vt:lpstr>
      <vt:lpstr>Portada!Print_Area_0_0</vt:lpstr>
      <vt:lpstr>POS_FIN_COM!Print_Area_0_0</vt:lpstr>
      <vt:lpstr>'S Egr x Seccion'!Print_Area_0_0</vt:lpstr>
      <vt:lpstr>SIT_PRE_ING!Print_Area_0_0</vt:lpstr>
      <vt:lpstr>SIT_PRE_PRO!Print_Area_0_0</vt:lpstr>
      <vt:lpstr>'Cambio-Patrimonio'!Print_Area_0_0_0</vt:lpstr>
      <vt:lpstr>CED_ANT_CXC!Print_Area_0_0_0</vt:lpstr>
      <vt:lpstr>COM_PRE!Print_Area_0_0_0</vt:lpstr>
      <vt:lpstr>EGR_ACT_PRO!Print_Area_0_0_0</vt:lpstr>
      <vt:lpstr>EGR_ACT_SEC!Print_Area_0_0_0</vt:lpstr>
      <vt:lpstr>Est_Flujo_efec!Print_Area_0_0_0</vt:lpstr>
      <vt:lpstr>EST_FR!Print_Area_0_0_0</vt:lpstr>
      <vt:lpstr>EST_UNI_CE!Print_Area_0_0_0</vt:lpstr>
      <vt:lpstr>EST_UNI_EA!Print_Area_0_0_0</vt:lpstr>
      <vt:lpstr>'Estado Ing y Egresos'!Print_Area_0_0_0</vt:lpstr>
      <vt:lpstr>Portada!Print_Area_0_0_0</vt:lpstr>
      <vt:lpstr>POS_FIN_COM!Print_Area_0_0_0</vt:lpstr>
      <vt:lpstr>'S Egr x Seccion'!Print_Area_0_0_0</vt:lpstr>
      <vt:lpstr>SIT_PRE_ING!Print_Area_0_0_0</vt:lpstr>
      <vt:lpstr>SIT_PRE_PRO!Print_Area_0_0_0</vt:lpstr>
      <vt:lpstr>'CON Y TRA'!Print_Titles_0</vt:lpstr>
      <vt:lpstr>EGR_ACT_PRO!Print_Titles_0</vt:lpstr>
      <vt:lpstr>EGR_ACT_SEC!Print_Titles_0</vt:lpstr>
      <vt:lpstr>EST_FR!Print_Titles_0</vt:lpstr>
      <vt:lpstr>EST_UNI_CE!Print_Titles_0</vt:lpstr>
      <vt:lpstr>EST_UNI_EA!Print_Titles_0</vt:lpstr>
      <vt:lpstr>'Estado Ing y Egresos'!Print_Titles_0</vt:lpstr>
      <vt:lpstr>POS_FIN_COM!Print_Titles_0</vt:lpstr>
      <vt:lpstr>'PROY PRO DIS'!Print_Titles_0</vt:lpstr>
      <vt:lpstr>'S Egr x Seccion'!Print_Titles_0</vt:lpstr>
      <vt:lpstr>'S Ingr por Seccion'!Print_Titles_0</vt:lpstr>
      <vt:lpstr>SIT_PRE_EGR_SEC!Print_Titles_0</vt:lpstr>
      <vt:lpstr>SIT_PRE_ING!Print_Titles_0</vt:lpstr>
      <vt:lpstr>SIT_PRE_PRO!Print_Titles_0</vt:lpstr>
      <vt:lpstr>'CON Y TRA'!Print_Titles_0_0</vt:lpstr>
      <vt:lpstr>EGR_ACT_PRO!Print_Titles_0_0</vt:lpstr>
      <vt:lpstr>EGR_ACT_SEC!Print_Titles_0_0</vt:lpstr>
      <vt:lpstr>EST_FR!Print_Titles_0_0</vt:lpstr>
      <vt:lpstr>EST_UNI_CE!Print_Titles_0_0</vt:lpstr>
      <vt:lpstr>EST_UNI_EA!Print_Titles_0_0</vt:lpstr>
      <vt:lpstr>'Estado Ing y Egresos'!Print_Titles_0_0</vt:lpstr>
      <vt:lpstr>POS_FIN_COM!Print_Titles_0_0</vt:lpstr>
      <vt:lpstr>'PROY PRO DIS'!Print_Titles_0_0</vt:lpstr>
      <vt:lpstr>'S Egr x Seccion'!Print_Titles_0_0</vt:lpstr>
      <vt:lpstr>'S Ingr por Seccion'!Print_Titles_0_0</vt:lpstr>
      <vt:lpstr>SIT_PRE_EGR_SEC!Print_Titles_0_0</vt:lpstr>
      <vt:lpstr>SIT_PRE_ING!Print_Titles_0_0</vt:lpstr>
      <vt:lpstr>SIT_PRE_PRO!Print_Titles_0_0</vt:lpstr>
      <vt:lpstr>'CON Y TRA'!Print_Titles_0_0_0</vt:lpstr>
      <vt:lpstr>EGR_ACT_PRO!Print_Titles_0_0_0</vt:lpstr>
      <vt:lpstr>EGR_ACT_SEC!Print_Titles_0_0_0</vt:lpstr>
      <vt:lpstr>EST_FR!Print_Titles_0_0_0</vt:lpstr>
      <vt:lpstr>EST_UNI_CE!Print_Titles_0_0_0</vt:lpstr>
      <vt:lpstr>EST_UNI_EA!Print_Titles_0_0_0</vt:lpstr>
      <vt:lpstr>'Estado Ing y Egresos'!Print_Titles_0_0_0</vt:lpstr>
      <vt:lpstr>POS_FIN_COM!Print_Titles_0_0_0</vt:lpstr>
      <vt:lpstr>'PROY PRO DIS'!Print_Titles_0_0_0</vt:lpstr>
      <vt:lpstr>'S Egr x Seccion'!Print_Titles_0_0_0</vt:lpstr>
      <vt:lpstr>'S Ingr por Seccion'!Print_Titles_0_0_0</vt:lpstr>
      <vt:lpstr>SIT_PRE_EGR_SEC!Print_Titles_0_0_0</vt:lpstr>
      <vt:lpstr>SIT_PRE_ING!Print_Titles_0_0_0</vt:lpstr>
      <vt:lpstr>SIT_PRE_PRO!Print_Titles_0_0_0</vt:lpstr>
      <vt:lpstr>'CON Y TRA'!Títulos_a_imprimir</vt:lpstr>
      <vt:lpstr>EGR_ACT_PRO!Títulos_a_imprimir</vt:lpstr>
      <vt:lpstr>EGR_ACT_SEC!Títulos_a_imprimir</vt:lpstr>
      <vt:lpstr>EST_FR!Títulos_a_imprimir</vt:lpstr>
      <vt:lpstr>EST_SIT_FIN_COMP!Títulos_a_imprimir</vt:lpstr>
      <vt:lpstr>EST_UNI_CE!Títulos_a_imprimir</vt:lpstr>
      <vt:lpstr>EST_UNI_EA!Títulos_a_imprimir</vt:lpstr>
      <vt:lpstr>'Estado de Situación'!Títulos_a_imprimir</vt:lpstr>
      <vt:lpstr>'Estado Ing y Egresos'!Títulos_a_imprimir</vt:lpstr>
      <vt:lpstr>POS_FIN_COM!Títulos_a_imprimir</vt:lpstr>
      <vt:lpstr>'PROY PRO DIS'!Títulos_a_imprimir</vt:lpstr>
      <vt:lpstr>'S Egr x Seccion'!Títulos_a_imprimir</vt:lpstr>
      <vt:lpstr>'S Ingr por Seccion'!Títulos_a_imprimir</vt:lpstr>
      <vt:lpstr>SIT_PRE_EGR_SEC!Títulos_a_imprimir</vt:lpstr>
      <vt:lpstr>SIT_PRE_ING!Títulos_a_imprimir</vt:lpstr>
      <vt:lpstr>SIT_PRE_PRO!Títulos_a_imprimir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ESTADOS FINANCIEROS DE LA UNIVERSIDAD DE COSTA RICA</dc:title>
  <dc:subject>ESTADOS FINANCIEROS</dc:subject>
  <dc:creator>UNIDAD DE ACTIVOS FIJOS</dc:creator>
  <cp:lastModifiedBy>Marlen Salas Guerrero</cp:lastModifiedBy>
  <cp:revision>41</cp:revision>
  <cp:lastPrinted>2018-07-24T15:36:02Z</cp:lastPrinted>
  <dcterms:created xsi:type="dcterms:W3CDTF">1999-04-05T17:14:05Z</dcterms:created>
  <dcterms:modified xsi:type="dcterms:W3CDTF">2018-07-24T15:36:19Z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